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ctrlProps/ctrlProp944.xml" ContentType="application/vnd.ms-excel.controlproperties+xml"/>
  <Override PartName="/xl/ctrlProps/ctrlProp945.xml" ContentType="application/vnd.ms-excel.controlproperties+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ctrlProps/ctrlProp962.xml" ContentType="application/vnd.ms-excel.controlproperties+xml"/>
  <Override PartName="/xl/ctrlProps/ctrlProp963.xml" ContentType="application/vnd.ms-excel.controlproperties+xml"/>
  <Override PartName="/xl/ctrlProps/ctrlProp964.xml" ContentType="application/vnd.ms-excel.controlproperties+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ctrlProps/ctrlProp978.xml" ContentType="application/vnd.ms-excel.controlproperties+xml"/>
  <Override PartName="/xl/ctrlProps/ctrlProp979.xml" ContentType="application/vnd.ms-excel.controlproperties+xml"/>
  <Override PartName="/xl/ctrlProps/ctrlProp980.xml" ContentType="application/vnd.ms-excel.controlproperties+xml"/>
  <Override PartName="/xl/ctrlProps/ctrlProp981.xml" ContentType="application/vnd.ms-excel.controlproperties+xml"/>
  <Override PartName="/xl/ctrlProps/ctrlProp982.xml" ContentType="application/vnd.ms-excel.controlproperties+xml"/>
  <Override PartName="/xl/ctrlProps/ctrlProp983.xml" ContentType="application/vnd.ms-excel.controlproperties+xml"/>
  <Override PartName="/xl/ctrlProps/ctrlProp984.xml" ContentType="application/vnd.ms-excel.controlproperties+xml"/>
  <Override PartName="/xl/ctrlProps/ctrlProp985.xml" ContentType="application/vnd.ms-excel.controlproperties+xml"/>
  <Override PartName="/xl/ctrlProps/ctrlProp986.xml" ContentType="application/vnd.ms-excel.controlproperties+xml"/>
  <Override PartName="/xl/ctrlProps/ctrlProp987.xml" ContentType="application/vnd.ms-excel.controlproperties+xml"/>
  <Override PartName="/xl/ctrlProps/ctrlProp988.xml" ContentType="application/vnd.ms-excel.controlproperties+xml"/>
  <Override PartName="/xl/ctrlProps/ctrlProp989.xml" ContentType="application/vnd.ms-excel.controlproperties+xml"/>
  <Override PartName="/xl/ctrlProps/ctrlProp990.xml" ContentType="application/vnd.ms-excel.controlproperties+xml"/>
  <Override PartName="/xl/ctrlProps/ctrlProp991.xml" ContentType="application/vnd.ms-excel.controlproperties+xml"/>
  <Override PartName="/xl/ctrlProps/ctrlProp992.xml" ContentType="application/vnd.ms-excel.controlproperties+xml"/>
  <Override PartName="/xl/ctrlProps/ctrlProp993.xml" ContentType="application/vnd.ms-excel.controlproperties+xml"/>
  <Override PartName="/xl/ctrlProps/ctrlProp994.xml" ContentType="application/vnd.ms-excel.controlproperties+xml"/>
  <Override PartName="/xl/ctrlProps/ctrlProp995.xml" ContentType="application/vnd.ms-excel.controlproperties+xml"/>
  <Override PartName="/xl/ctrlProps/ctrlProp996.xml" ContentType="application/vnd.ms-excel.controlproperties+xml"/>
  <Override PartName="/xl/ctrlProps/ctrlProp997.xml" ContentType="application/vnd.ms-excel.controlproperties+xml"/>
  <Override PartName="/xl/ctrlProps/ctrlProp998.xml" ContentType="application/vnd.ms-excel.controlproperties+xml"/>
  <Override PartName="/xl/ctrlProps/ctrlProp999.xml" ContentType="application/vnd.ms-excel.controlproperties+xml"/>
  <Override PartName="/xl/ctrlProps/ctrlProp1000.xml" ContentType="application/vnd.ms-excel.controlproperties+xml"/>
  <Override PartName="/xl/ctrlProps/ctrlProp1001.xml" ContentType="application/vnd.ms-excel.controlproperties+xml"/>
  <Override PartName="/xl/ctrlProps/ctrlProp1002.xml" ContentType="application/vnd.ms-excel.controlproperties+xml"/>
  <Override PartName="/xl/ctrlProps/ctrlProp1003.xml" ContentType="application/vnd.ms-excel.controlproperties+xml"/>
  <Override PartName="/xl/ctrlProps/ctrlProp1004.xml" ContentType="application/vnd.ms-excel.controlproperties+xml"/>
  <Override PartName="/xl/ctrlProps/ctrlProp1005.xml" ContentType="application/vnd.ms-excel.controlproperties+xml"/>
  <Override PartName="/xl/ctrlProps/ctrlProp1006.xml" ContentType="application/vnd.ms-excel.controlproperties+xml"/>
  <Override PartName="/xl/ctrlProps/ctrlProp1007.xml" ContentType="application/vnd.ms-excel.controlproperties+xml"/>
  <Override PartName="/xl/ctrlProps/ctrlProp1008.xml" ContentType="application/vnd.ms-excel.controlproperties+xml"/>
  <Override PartName="/xl/ctrlProps/ctrlProp1009.xml" ContentType="application/vnd.ms-excel.controlproperties+xml"/>
  <Override PartName="/xl/ctrlProps/ctrlProp1010.xml" ContentType="application/vnd.ms-excel.controlproperties+xml"/>
  <Override PartName="/xl/ctrlProps/ctrlProp1011.xml" ContentType="application/vnd.ms-excel.controlproperties+xml"/>
  <Override PartName="/xl/ctrlProps/ctrlProp1012.xml" ContentType="application/vnd.ms-excel.controlproperties+xml"/>
  <Override PartName="/xl/ctrlProps/ctrlProp1013.xml" ContentType="application/vnd.ms-excel.controlproperties+xml"/>
  <Override PartName="/xl/ctrlProps/ctrlProp1014.xml" ContentType="application/vnd.ms-excel.controlproperties+xml"/>
  <Override PartName="/xl/ctrlProps/ctrlProp1015.xml" ContentType="application/vnd.ms-excel.controlproperties+xml"/>
  <Override PartName="/xl/ctrlProps/ctrlProp1016.xml" ContentType="application/vnd.ms-excel.controlproperties+xml"/>
  <Override PartName="/xl/ctrlProps/ctrlProp1017.xml" ContentType="application/vnd.ms-excel.controlproperties+xml"/>
  <Override PartName="/xl/ctrlProps/ctrlProp1018.xml" ContentType="application/vnd.ms-excel.controlproperties+xml"/>
  <Override PartName="/xl/ctrlProps/ctrlProp1019.xml" ContentType="application/vnd.ms-excel.controlproperties+xml"/>
  <Override PartName="/xl/ctrlProps/ctrlProp1020.xml" ContentType="application/vnd.ms-excel.controlproperties+xml"/>
  <Override PartName="/xl/ctrlProps/ctrlProp1021.xml" ContentType="application/vnd.ms-excel.controlproperties+xml"/>
  <Override PartName="/xl/ctrlProps/ctrlProp1022.xml" ContentType="application/vnd.ms-excel.controlproperties+xml"/>
  <Override PartName="/xl/ctrlProps/ctrlProp1023.xml" ContentType="application/vnd.ms-excel.controlproperties+xml"/>
  <Override PartName="/xl/ctrlProps/ctrlProp1024.xml" ContentType="application/vnd.ms-excel.controlproperties+xml"/>
  <Override PartName="/xl/ctrlProps/ctrlProp1025.xml" ContentType="application/vnd.ms-excel.controlproperties+xml"/>
  <Override PartName="/xl/ctrlProps/ctrlProp1026.xml" ContentType="application/vnd.ms-excel.controlproperties+xml"/>
  <Override PartName="/xl/ctrlProps/ctrlProp1027.xml" ContentType="application/vnd.ms-excel.controlproperties+xml"/>
  <Override PartName="/xl/ctrlProps/ctrlProp1028.xml" ContentType="application/vnd.ms-excel.controlproperties+xml"/>
  <Override PartName="/xl/ctrlProps/ctrlProp1029.xml" ContentType="application/vnd.ms-excel.controlproperties+xml"/>
  <Override PartName="/xl/ctrlProps/ctrlProp1030.xml" ContentType="application/vnd.ms-excel.controlproperties+xml"/>
  <Override PartName="/xl/ctrlProps/ctrlProp1031.xml" ContentType="application/vnd.ms-excel.controlproperties+xml"/>
  <Override PartName="/xl/ctrlProps/ctrlProp1032.xml" ContentType="application/vnd.ms-excel.controlproperties+xml"/>
  <Override PartName="/xl/ctrlProps/ctrlProp1033.xml" ContentType="application/vnd.ms-excel.controlproperties+xml"/>
  <Override PartName="/xl/ctrlProps/ctrlProp1034.xml" ContentType="application/vnd.ms-excel.controlproperties+xml"/>
  <Override PartName="/xl/ctrlProps/ctrlProp1035.xml" ContentType="application/vnd.ms-excel.controlproperties+xml"/>
  <Override PartName="/xl/ctrlProps/ctrlProp1036.xml" ContentType="application/vnd.ms-excel.controlproperties+xml"/>
  <Override PartName="/xl/ctrlProps/ctrlProp1037.xml" ContentType="application/vnd.ms-excel.controlproperties+xml"/>
  <Override PartName="/xl/ctrlProps/ctrlProp1038.xml" ContentType="application/vnd.ms-excel.controlproperties+xml"/>
  <Override PartName="/xl/ctrlProps/ctrlProp1039.xml" ContentType="application/vnd.ms-excel.controlproperties+xml"/>
  <Override PartName="/xl/ctrlProps/ctrlProp1040.xml" ContentType="application/vnd.ms-excel.controlproperties+xml"/>
  <Override PartName="/xl/ctrlProps/ctrlProp1041.xml" ContentType="application/vnd.ms-excel.controlproperties+xml"/>
  <Override PartName="/xl/ctrlProps/ctrlProp1042.xml" ContentType="application/vnd.ms-excel.controlproperties+xml"/>
  <Override PartName="/xl/ctrlProps/ctrlProp1043.xml" ContentType="application/vnd.ms-excel.controlproperties+xml"/>
  <Override PartName="/xl/ctrlProps/ctrlProp1044.xml" ContentType="application/vnd.ms-excel.controlproperties+xml"/>
  <Override PartName="/xl/ctrlProps/ctrlProp1045.xml" ContentType="application/vnd.ms-excel.controlproperties+xml"/>
  <Override PartName="/xl/ctrlProps/ctrlProp1046.xml" ContentType="application/vnd.ms-excel.controlproperties+xml"/>
  <Override PartName="/xl/ctrlProps/ctrlProp1047.xml" ContentType="application/vnd.ms-excel.controlproperties+xml"/>
  <Override PartName="/xl/ctrlProps/ctrlProp1048.xml" ContentType="application/vnd.ms-excel.controlproperties+xml"/>
  <Override PartName="/xl/ctrlProps/ctrlProp1049.xml" ContentType="application/vnd.ms-excel.controlproperties+xml"/>
  <Override PartName="/xl/ctrlProps/ctrlProp1050.xml" ContentType="application/vnd.ms-excel.controlproperties+xml"/>
  <Override PartName="/xl/ctrlProps/ctrlProp1051.xml" ContentType="application/vnd.ms-excel.controlproperties+xml"/>
  <Override PartName="/xl/ctrlProps/ctrlProp1052.xml" ContentType="application/vnd.ms-excel.controlproperties+xml"/>
  <Override PartName="/xl/ctrlProps/ctrlProp1053.xml" ContentType="application/vnd.ms-excel.controlproperties+xml"/>
  <Override PartName="/xl/ctrlProps/ctrlProp1054.xml" ContentType="application/vnd.ms-excel.controlproperties+xml"/>
  <Override PartName="/xl/ctrlProps/ctrlProp1055.xml" ContentType="application/vnd.ms-excel.controlproperties+xml"/>
  <Override PartName="/xl/ctrlProps/ctrlProp1056.xml" ContentType="application/vnd.ms-excel.controlproperties+xml"/>
  <Override PartName="/xl/ctrlProps/ctrlProp1057.xml" ContentType="application/vnd.ms-excel.controlproperties+xml"/>
  <Override PartName="/xl/ctrlProps/ctrlProp1058.xml" ContentType="application/vnd.ms-excel.controlproperties+xml"/>
  <Override PartName="/xl/ctrlProps/ctrlProp1059.xml" ContentType="application/vnd.ms-excel.controlproperties+xml"/>
  <Override PartName="/xl/ctrlProps/ctrlProp1060.xml" ContentType="application/vnd.ms-excel.controlproperties+xml"/>
  <Override PartName="/xl/ctrlProps/ctrlProp1061.xml" ContentType="application/vnd.ms-excel.controlproperties+xml"/>
  <Override PartName="/xl/ctrlProps/ctrlProp1062.xml" ContentType="application/vnd.ms-excel.controlproperties+xml"/>
  <Override PartName="/xl/ctrlProps/ctrlProp1063.xml" ContentType="application/vnd.ms-excel.controlproperties+xml"/>
  <Override PartName="/xl/ctrlProps/ctrlProp1064.xml" ContentType="application/vnd.ms-excel.controlproperties+xml"/>
  <Override PartName="/xl/ctrlProps/ctrlProp1065.xml" ContentType="application/vnd.ms-excel.controlproperties+xml"/>
  <Override PartName="/xl/ctrlProps/ctrlProp1066.xml" ContentType="application/vnd.ms-excel.controlproperties+xml"/>
  <Override PartName="/xl/ctrlProps/ctrlProp1067.xml" ContentType="application/vnd.ms-excel.controlproperties+xml"/>
  <Override PartName="/xl/ctrlProps/ctrlProp1068.xml" ContentType="application/vnd.ms-excel.controlproperties+xml"/>
  <Override PartName="/xl/ctrlProps/ctrlProp1069.xml" ContentType="application/vnd.ms-excel.controlproperties+xml"/>
  <Override PartName="/xl/ctrlProps/ctrlProp1070.xml" ContentType="application/vnd.ms-excel.controlproperties+xml"/>
  <Override PartName="/xl/ctrlProps/ctrlProp1071.xml" ContentType="application/vnd.ms-excel.controlproperties+xml"/>
  <Override PartName="/xl/ctrlProps/ctrlProp1072.xml" ContentType="application/vnd.ms-excel.controlproperties+xml"/>
  <Override PartName="/xl/ctrlProps/ctrlProp1073.xml" ContentType="application/vnd.ms-excel.controlproperties+xml"/>
  <Override PartName="/xl/ctrlProps/ctrlProp1074.xml" ContentType="application/vnd.ms-excel.controlproperties+xml"/>
  <Override PartName="/xl/ctrlProps/ctrlProp1075.xml" ContentType="application/vnd.ms-excel.controlproperties+xml"/>
  <Override PartName="/xl/ctrlProps/ctrlProp1076.xml" ContentType="application/vnd.ms-excel.controlproperties+xml"/>
  <Override PartName="/xl/ctrlProps/ctrlProp1077.xml" ContentType="application/vnd.ms-excel.controlproperties+xml"/>
  <Override PartName="/xl/ctrlProps/ctrlProp1078.xml" ContentType="application/vnd.ms-excel.controlproperties+xml"/>
  <Override PartName="/xl/ctrlProps/ctrlProp1079.xml" ContentType="application/vnd.ms-excel.controlproperties+xml"/>
  <Override PartName="/xl/ctrlProps/ctrlProp1080.xml" ContentType="application/vnd.ms-excel.controlproperties+xml"/>
  <Override PartName="/xl/ctrlProps/ctrlProp1081.xml" ContentType="application/vnd.ms-excel.controlproperties+xml"/>
  <Override PartName="/xl/ctrlProps/ctrlProp1082.xml" ContentType="application/vnd.ms-excel.controlproperties+xml"/>
  <Override PartName="/xl/ctrlProps/ctrlProp1083.xml" ContentType="application/vnd.ms-excel.controlproperties+xml"/>
  <Override PartName="/xl/ctrlProps/ctrlProp1084.xml" ContentType="application/vnd.ms-excel.controlproperties+xml"/>
  <Override PartName="/xl/ctrlProps/ctrlProp1085.xml" ContentType="application/vnd.ms-excel.controlproperties+xml"/>
  <Override PartName="/xl/ctrlProps/ctrlProp1086.xml" ContentType="application/vnd.ms-excel.controlproperties+xml"/>
  <Override PartName="/xl/ctrlProps/ctrlProp1087.xml" ContentType="application/vnd.ms-excel.controlproperties+xml"/>
  <Override PartName="/xl/ctrlProps/ctrlProp1088.xml" ContentType="application/vnd.ms-excel.controlproperties+xml"/>
  <Override PartName="/xl/ctrlProps/ctrlProp1089.xml" ContentType="application/vnd.ms-excel.controlproperties+xml"/>
  <Override PartName="/xl/ctrlProps/ctrlProp1090.xml" ContentType="application/vnd.ms-excel.controlproperties+xml"/>
  <Override PartName="/xl/ctrlProps/ctrlProp1091.xml" ContentType="application/vnd.ms-excel.controlproperties+xml"/>
  <Override PartName="/xl/ctrlProps/ctrlProp1092.xml" ContentType="application/vnd.ms-excel.controlproperties+xml"/>
  <Override PartName="/xl/ctrlProps/ctrlProp1093.xml" ContentType="application/vnd.ms-excel.controlproperties+xml"/>
  <Override PartName="/xl/ctrlProps/ctrlProp1094.xml" ContentType="application/vnd.ms-excel.controlproperties+xml"/>
  <Override PartName="/xl/ctrlProps/ctrlProp1095.xml" ContentType="application/vnd.ms-excel.controlproperties+xml"/>
  <Override PartName="/xl/ctrlProps/ctrlProp1096.xml" ContentType="application/vnd.ms-excel.controlproperties+xml"/>
  <Override PartName="/xl/ctrlProps/ctrlProp1097.xml" ContentType="application/vnd.ms-excel.controlproperties+xml"/>
  <Override PartName="/xl/ctrlProps/ctrlProp1098.xml" ContentType="application/vnd.ms-excel.controlproperties+xml"/>
  <Override PartName="/xl/ctrlProps/ctrlProp1099.xml" ContentType="application/vnd.ms-excel.controlproperties+xml"/>
  <Override PartName="/xl/ctrlProps/ctrlProp1100.xml" ContentType="application/vnd.ms-excel.controlproperties+xml"/>
  <Override PartName="/xl/ctrlProps/ctrlProp1101.xml" ContentType="application/vnd.ms-excel.controlproperties+xml"/>
  <Override PartName="/xl/ctrlProps/ctrlProp1102.xml" ContentType="application/vnd.ms-excel.controlproperties+xml"/>
  <Override PartName="/xl/ctrlProps/ctrlProp1103.xml" ContentType="application/vnd.ms-excel.controlproperties+xml"/>
  <Override PartName="/xl/ctrlProps/ctrlProp1104.xml" ContentType="application/vnd.ms-excel.controlproperties+xml"/>
  <Override PartName="/xl/ctrlProps/ctrlProp1105.xml" ContentType="application/vnd.ms-excel.controlproperties+xml"/>
  <Override PartName="/xl/ctrlProps/ctrlProp1106.xml" ContentType="application/vnd.ms-excel.controlproperties+xml"/>
  <Override PartName="/xl/ctrlProps/ctrlProp1107.xml" ContentType="application/vnd.ms-excel.controlproperties+xml"/>
  <Override PartName="/xl/ctrlProps/ctrlProp1108.xml" ContentType="application/vnd.ms-excel.controlproperties+xml"/>
  <Override PartName="/xl/ctrlProps/ctrlProp1109.xml" ContentType="application/vnd.ms-excel.controlproperties+xml"/>
  <Override PartName="/xl/ctrlProps/ctrlProp1110.xml" ContentType="application/vnd.ms-excel.controlproperties+xml"/>
  <Override PartName="/xl/ctrlProps/ctrlProp1111.xml" ContentType="application/vnd.ms-excel.controlproperties+xml"/>
  <Override PartName="/xl/ctrlProps/ctrlProp1112.xml" ContentType="application/vnd.ms-excel.controlproperties+xml"/>
  <Override PartName="/xl/ctrlProps/ctrlProp1113.xml" ContentType="application/vnd.ms-excel.controlproperties+xml"/>
  <Override PartName="/xl/ctrlProps/ctrlProp1114.xml" ContentType="application/vnd.ms-excel.controlproperties+xml"/>
  <Override PartName="/xl/ctrlProps/ctrlProp1115.xml" ContentType="application/vnd.ms-excel.controlproperties+xml"/>
  <Override PartName="/xl/ctrlProps/ctrlProp1116.xml" ContentType="application/vnd.ms-excel.controlproperties+xml"/>
  <Override PartName="/xl/ctrlProps/ctrlProp1117.xml" ContentType="application/vnd.ms-excel.controlproperties+xml"/>
  <Override PartName="/xl/ctrlProps/ctrlProp1118.xml" ContentType="application/vnd.ms-excel.controlproperties+xml"/>
  <Override PartName="/xl/ctrlProps/ctrlProp1119.xml" ContentType="application/vnd.ms-excel.controlproperties+xml"/>
  <Override PartName="/xl/ctrlProps/ctrlProp1120.xml" ContentType="application/vnd.ms-excel.controlproperties+xml"/>
  <Override PartName="/xl/ctrlProps/ctrlProp1121.xml" ContentType="application/vnd.ms-excel.controlproperties+xml"/>
  <Override PartName="/xl/ctrlProps/ctrlProp1122.xml" ContentType="application/vnd.ms-excel.controlproperties+xml"/>
  <Override PartName="/xl/ctrlProps/ctrlProp1123.xml" ContentType="application/vnd.ms-excel.controlproperties+xml"/>
  <Override PartName="/xl/ctrlProps/ctrlProp1124.xml" ContentType="application/vnd.ms-excel.controlproperties+xml"/>
  <Override PartName="/xl/ctrlProps/ctrlProp1125.xml" ContentType="application/vnd.ms-excel.controlproperties+xml"/>
  <Override PartName="/xl/ctrlProps/ctrlProp1126.xml" ContentType="application/vnd.ms-excel.controlproperties+xml"/>
  <Override PartName="/xl/ctrlProps/ctrlProp1127.xml" ContentType="application/vnd.ms-excel.controlproperties+xml"/>
  <Override PartName="/xl/ctrlProps/ctrlProp1128.xml" ContentType="application/vnd.ms-excel.controlproperties+xml"/>
  <Override PartName="/xl/ctrlProps/ctrlProp1129.xml" ContentType="application/vnd.ms-excel.controlproperties+xml"/>
  <Override PartName="/xl/ctrlProps/ctrlProp1130.xml" ContentType="application/vnd.ms-excel.controlproperties+xml"/>
  <Override PartName="/xl/ctrlProps/ctrlProp1131.xml" ContentType="application/vnd.ms-excel.controlproperties+xml"/>
  <Override PartName="/xl/ctrlProps/ctrlProp1132.xml" ContentType="application/vnd.ms-excel.controlproperties+xml"/>
  <Override PartName="/xl/ctrlProps/ctrlProp1133.xml" ContentType="application/vnd.ms-excel.controlproperties+xml"/>
  <Override PartName="/xl/ctrlProps/ctrlProp1134.xml" ContentType="application/vnd.ms-excel.controlproperties+xml"/>
  <Override PartName="/xl/ctrlProps/ctrlProp1135.xml" ContentType="application/vnd.ms-excel.controlproperties+xml"/>
  <Override PartName="/xl/ctrlProps/ctrlProp1136.xml" ContentType="application/vnd.ms-excel.controlproperties+xml"/>
  <Override PartName="/xl/ctrlProps/ctrlProp1137.xml" ContentType="application/vnd.ms-excel.controlproperties+xml"/>
  <Override PartName="/xl/ctrlProps/ctrlProp1138.xml" ContentType="application/vnd.ms-excel.controlproperties+xml"/>
  <Override PartName="/xl/ctrlProps/ctrlProp1139.xml" ContentType="application/vnd.ms-excel.controlproperties+xml"/>
  <Override PartName="/xl/ctrlProps/ctrlProp1140.xml" ContentType="application/vnd.ms-excel.controlproperties+xml"/>
  <Override PartName="/xl/ctrlProps/ctrlProp1141.xml" ContentType="application/vnd.ms-excel.controlproperties+xml"/>
  <Override PartName="/xl/ctrlProps/ctrlProp1142.xml" ContentType="application/vnd.ms-excel.controlproperties+xml"/>
  <Override PartName="/xl/ctrlProps/ctrlProp1143.xml" ContentType="application/vnd.ms-excel.controlproperties+xml"/>
  <Override PartName="/xl/ctrlProps/ctrlProp1144.xml" ContentType="application/vnd.ms-excel.controlproperties+xml"/>
  <Override PartName="/xl/ctrlProps/ctrlProp1145.xml" ContentType="application/vnd.ms-excel.controlproperties+xml"/>
  <Override PartName="/xl/ctrlProps/ctrlProp1146.xml" ContentType="application/vnd.ms-excel.controlproperties+xml"/>
  <Override PartName="/xl/ctrlProps/ctrlProp1147.xml" ContentType="application/vnd.ms-excel.controlproperties+xml"/>
  <Override PartName="/xl/ctrlProps/ctrlProp1148.xml" ContentType="application/vnd.ms-excel.controlproperties+xml"/>
  <Override PartName="/xl/ctrlProps/ctrlProp1149.xml" ContentType="application/vnd.ms-excel.controlproperties+xml"/>
  <Override PartName="/xl/ctrlProps/ctrlProp1150.xml" ContentType="application/vnd.ms-excel.controlproperties+xml"/>
  <Override PartName="/xl/ctrlProps/ctrlProp1151.xml" ContentType="application/vnd.ms-excel.controlproperties+xml"/>
  <Override PartName="/xl/ctrlProps/ctrlProp1152.xml" ContentType="application/vnd.ms-excel.controlproperties+xml"/>
  <Override PartName="/xl/ctrlProps/ctrlProp1153.xml" ContentType="application/vnd.ms-excel.controlproperties+xml"/>
  <Override PartName="/xl/ctrlProps/ctrlProp1154.xml" ContentType="application/vnd.ms-excel.controlproperties+xml"/>
  <Override PartName="/xl/ctrlProps/ctrlProp1155.xml" ContentType="application/vnd.ms-excel.controlproperties+xml"/>
  <Override PartName="/xl/ctrlProps/ctrlProp1156.xml" ContentType="application/vnd.ms-excel.controlproperties+xml"/>
  <Override PartName="/xl/ctrlProps/ctrlProp1157.xml" ContentType="application/vnd.ms-excel.controlproperties+xml"/>
  <Override PartName="/xl/ctrlProps/ctrlProp1158.xml" ContentType="application/vnd.ms-excel.controlproperties+xml"/>
  <Override PartName="/xl/ctrlProps/ctrlProp1159.xml" ContentType="application/vnd.ms-excel.controlproperties+xml"/>
  <Override PartName="/xl/ctrlProps/ctrlProp1160.xml" ContentType="application/vnd.ms-excel.controlproperties+xml"/>
  <Override PartName="/xl/ctrlProps/ctrlProp1161.xml" ContentType="application/vnd.ms-excel.controlproperties+xml"/>
  <Override PartName="/xl/ctrlProps/ctrlProp1162.xml" ContentType="application/vnd.ms-excel.controlproperties+xml"/>
  <Override PartName="/xl/ctrlProps/ctrlProp1163.xml" ContentType="application/vnd.ms-excel.controlproperties+xml"/>
  <Override PartName="/xl/ctrlProps/ctrlProp1164.xml" ContentType="application/vnd.ms-excel.controlproperties+xml"/>
  <Override PartName="/xl/ctrlProps/ctrlProp1165.xml" ContentType="application/vnd.ms-excel.controlproperties+xml"/>
  <Override PartName="/xl/ctrlProps/ctrlProp1166.xml" ContentType="application/vnd.ms-excel.controlproperties+xml"/>
  <Override PartName="/xl/ctrlProps/ctrlProp1167.xml" ContentType="application/vnd.ms-excel.controlproperties+xml"/>
  <Override PartName="/xl/ctrlProps/ctrlProp1168.xml" ContentType="application/vnd.ms-excel.controlproperties+xml"/>
  <Override PartName="/xl/ctrlProps/ctrlProp1169.xml" ContentType="application/vnd.ms-excel.controlproperties+xml"/>
  <Override PartName="/xl/ctrlProps/ctrlProp1170.xml" ContentType="application/vnd.ms-excel.controlproperties+xml"/>
  <Override PartName="/xl/ctrlProps/ctrlProp1171.xml" ContentType="application/vnd.ms-excel.controlproperties+xml"/>
  <Override PartName="/xl/ctrlProps/ctrlProp1172.xml" ContentType="application/vnd.ms-excel.controlproperties+xml"/>
  <Override PartName="/xl/ctrlProps/ctrlProp1173.xml" ContentType="application/vnd.ms-excel.controlproperties+xml"/>
  <Override PartName="/xl/ctrlProps/ctrlProp1174.xml" ContentType="application/vnd.ms-excel.controlproperties+xml"/>
  <Override PartName="/xl/ctrlProps/ctrlProp1175.xml" ContentType="application/vnd.ms-excel.controlproperties+xml"/>
  <Override PartName="/xl/ctrlProps/ctrlProp1176.xml" ContentType="application/vnd.ms-excel.controlproperties+xml"/>
  <Override PartName="/xl/ctrlProps/ctrlProp1177.xml" ContentType="application/vnd.ms-excel.controlproperties+xml"/>
  <Override PartName="/xl/ctrlProps/ctrlProp1178.xml" ContentType="application/vnd.ms-excel.controlproperties+xml"/>
  <Override PartName="/xl/ctrlProps/ctrlProp1179.xml" ContentType="application/vnd.ms-excel.controlproperties+xml"/>
  <Override PartName="/xl/ctrlProps/ctrlProp1180.xml" ContentType="application/vnd.ms-excel.controlproperties+xml"/>
  <Override PartName="/xl/ctrlProps/ctrlProp1181.xml" ContentType="application/vnd.ms-excel.controlproperties+xml"/>
  <Override PartName="/xl/ctrlProps/ctrlProp1182.xml" ContentType="application/vnd.ms-excel.controlproperties+xml"/>
  <Override PartName="/xl/ctrlProps/ctrlProp1183.xml" ContentType="application/vnd.ms-excel.controlproperties+xml"/>
  <Override PartName="/xl/ctrlProps/ctrlProp1184.xml" ContentType="application/vnd.ms-excel.controlproperties+xml"/>
  <Override PartName="/xl/ctrlProps/ctrlProp1185.xml" ContentType="application/vnd.ms-excel.controlproperties+xml"/>
  <Override PartName="/xl/ctrlProps/ctrlProp1186.xml" ContentType="application/vnd.ms-excel.controlproperties+xml"/>
  <Override PartName="/xl/ctrlProps/ctrlProp1187.xml" ContentType="application/vnd.ms-excel.controlproperties+xml"/>
  <Override PartName="/xl/ctrlProps/ctrlProp1188.xml" ContentType="application/vnd.ms-excel.controlproperties+xml"/>
  <Override PartName="/xl/ctrlProps/ctrlProp1189.xml" ContentType="application/vnd.ms-excel.controlproperties+xml"/>
  <Override PartName="/xl/ctrlProps/ctrlProp1190.xml" ContentType="application/vnd.ms-excel.controlproperties+xml"/>
  <Override PartName="/xl/ctrlProps/ctrlProp1191.xml" ContentType="application/vnd.ms-excel.controlproperties+xml"/>
  <Override PartName="/xl/ctrlProps/ctrlProp1192.xml" ContentType="application/vnd.ms-excel.controlproperties+xml"/>
  <Override PartName="/xl/ctrlProps/ctrlProp1193.xml" ContentType="application/vnd.ms-excel.controlproperties+xml"/>
  <Override PartName="/xl/ctrlProps/ctrlProp1194.xml" ContentType="application/vnd.ms-excel.controlproperties+xml"/>
  <Override PartName="/xl/ctrlProps/ctrlProp1195.xml" ContentType="application/vnd.ms-excel.controlproperties+xml"/>
  <Override PartName="/xl/ctrlProps/ctrlProp1196.xml" ContentType="application/vnd.ms-excel.controlproperties+xml"/>
  <Override PartName="/xl/ctrlProps/ctrlProp1197.xml" ContentType="application/vnd.ms-excel.controlproperties+xml"/>
  <Override PartName="/xl/ctrlProps/ctrlProp1198.xml" ContentType="application/vnd.ms-excel.controlproperties+xml"/>
  <Override PartName="/xl/ctrlProps/ctrlProp1199.xml" ContentType="application/vnd.ms-excel.controlproperties+xml"/>
  <Override PartName="/xl/ctrlProps/ctrlProp1200.xml" ContentType="application/vnd.ms-excel.controlproperties+xml"/>
  <Override PartName="/xl/ctrlProps/ctrlProp1201.xml" ContentType="application/vnd.ms-excel.controlproperties+xml"/>
  <Override PartName="/xl/ctrlProps/ctrlProp1202.xml" ContentType="application/vnd.ms-excel.controlproperties+xml"/>
  <Override PartName="/xl/ctrlProps/ctrlProp1203.xml" ContentType="application/vnd.ms-excel.controlproperties+xml"/>
  <Override PartName="/xl/ctrlProps/ctrlProp1204.xml" ContentType="application/vnd.ms-excel.controlproperties+xml"/>
  <Override PartName="/xl/ctrlProps/ctrlProp1205.xml" ContentType="application/vnd.ms-excel.controlproperties+xml"/>
  <Override PartName="/xl/ctrlProps/ctrlProp1206.xml" ContentType="application/vnd.ms-excel.controlproperties+xml"/>
  <Override PartName="/xl/ctrlProps/ctrlProp1207.xml" ContentType="application/vnd.ms-excel.controlproperties+xml"/>
  <Override PartName="/xl/ctrlProps/ctrlProp1208.xml" ContentType="application/vnd.ms-excel.controlproperties+xml"/>
  <Override PartName="/xl/ctrlProps/ctrlProp1209.xml" ContentType="application/vnd.ms-excel.controlproperties+xml"/>
  <Override PartName="/xl/ctrlProps/ctrlProp1210.xml" ContentType="application/vnd.ms-excel.controlproperties+xml"/>
  <Override PartName="/xl/ctrlProps/ctrlProp1211.xml" ContentType="application/vnd.ms-excel.controlproperties+xml"/>
  <Override PartName="/xl/ctrlProps/ctrlProp1212.xml" ContentType="application/vnd.ms-excel.controlproperties+xml"/>
  <Override PartName="/xl/ctrlProps/ctrlProp1213.xml" ContentType="application/vnd.ms-excel.controlproperties+xml"/>
  <Override PartName="/xl/ctrlProps/ctrlProp1214.xml" ContentType="application/vnd.ms-excel.controlproperties+xml"/>
  <Override PartName="/xl/ctrlProps/ctrlProp1215.xml" ContentType="application/vnd.ms-excel.controlproperties+xml"/>
  <Override PartName="/xl/ctrlProps/ctrlProp1216.xml" ContentType="application/vnd.ms-excel.controlproperties+xml"/>
  <Override PartName="/xl/ctrlProps/ctrlProp1217.xml" ContentType="application/vnd.ms-excel.controlproperties+xml"/>
  <Override PartName="/xl/ctrlProps/ctrlProp1218.xml" ContentType="application/vnd.ms-excel.controlproperties+xml"/>
  <Override PartName="/xl/ctrlProps/ctrlProp1219.xml" ContentType="application/vnd.ms-excel.controlproperties+xml"/>
  <Override PartName="/xl/ctrlProps/ctrlProp1220.xml" ContentType="application/vnd.ms-excel.controlproperties+xml"/>
  <Override PartName="/xl/ctrlProps/ctrlProp1221.xml" ContentType="application/vnd.ms-excel.controlproperties+xml"/>
  <Override PartName="/xl/ctrlProps/ctrlProp1222.xml" ContentType="application/vnd.ms-excel.controlproperties+xml"/>
  <Override PartName="/xl/ctrlProps/ctrlProp1223.xml" ContentType="application/vnd.ms-excel.controlproperties+xml"/>
  <Override PartName="/xl/ctrlProps/ctrlProp1224.xml" ContentType="application/vnd.ms-excel.controlproperties+xml"/>
  <Override PartName="/xl/ctrlProps/ctrlProp1225.xml" ContentType="application/vnd.ms-excel.controlproperties+xml"/>
  <Override PartName="/xl/ctrlProps/ctrlProp1226.xml" ContentType="application/vnd.ms-excel.controlproperties+xml"/>
  <Override PartName="/xl/ctrlProps/ctrlProp1227.xml" ContentType="application/vnd.ms-excel.controlproperties+xml"/>
  <Override PartName="/xl/ctrlProps/ctrlProp1228.xml" ContentType="application/vnd.ms-excel.controlproperties+xml"/>
  <Override PartName="/xl/ctrlProps/ctrlProp1229.xml" ContentType="application/vnd.ms-excel.controlproperties+xml"/>
  <Override PartName="/xl/ctrlProps/ctrlProp1230.xml" ContentType="application/vnd.ms-excel.controlproperties+xml"/>
  <Override PartName="/xl/ctrlProps/ctrlProp1231.xml" ContentType="application/vnd.ms-excel.controlproperties+xml"/>
  <Override PartName="/xl/ctrlProps/ctrlProp1232.xml" ContentType="application/vnd.ms-excel.controlproperties+xml"/>
  <Override PartName="/xl/ctrlProps/ctrlProp1233.xml" ContentType="application/vnd.ms-excel.controlproperties+xml"/>
  <Override PartName="/xl/ctrlProps/ctrlProp1234.xml" ContentType="application/vnd.ms-excel.controlproperties+xml"/>
  <Override PartName="/xl/ctrlProps/ctrlProp1235.xml" ContentType="application/vnd.ms-excel.controlproperties+xml"/>
  <Override PartName="/xl/ctrlProps/ctrlProp1236.xml" ContentType="application/vnd.ms-excel.controlproperties+xml"/>
  <Override PartName="/xl/ctrlProps/ctrlProp1237.xml" ContentType="application/vnd.ms-excel.controlproperties+xml"/>
  <Override PartName="/xl/ctrlProps/ctrlProp1238.xml" ContentType="application/vnd.ms-excel.controlproperties+xml"/>
  <Override PartName="/xl/ctrlProps/ctrlProp1239.xml" ContentType="application/vnd.ms-excel.controlproperties+xml"/>
  <Override PartName="/xl/ctrlProps/ctrlProp1240.xml" ContentType="application/vnd.ms-excel.controlproperties+xml"/>
  <Override PartName="/xl/ctrlProps/ctrlProp1241.xml" ContentType="application/vnd.ms-excel.controlproperties+xml"/>
  <Override PartName="/xl/ctrlProps/ctrlProp1242.xml" ContentType="application/vnd.ms-excel.controlproperties+xml"/>
  <Override PartName="/xl/ctrlProps/ctrlProp1243.xml" ContentType="application/vnd.ms-excel.controlproperties+xml"/>
  <Override PartName="/xl/ctrlProps/ctrlProp1244.xml" ContentType="application/vnd.ms-excel.controlproperties+xml"/>
  <Override PartName="/xl/ctrlProps/ctrlProp1245.xml" ContentType="application/vnd.ms-excel.controlproperties+xml"/>
  <Override PartName="/xl/ctrlProps/ctrlProp1246.xml" ContentType="application/vnd.ms-excel.controlproperties+xml"/>
  <Override PartName="/xl/ctrlProps/ctrlProp1247.xml" ContentType="application/vnd.ms-excel.controlproperties+xml"/>
  <Override PartName="/xl/ctrlProps/ctrlProp1248.xml" ContentType="application/vnd.ms-excel.controlproperties+xml"/>
  <Override PartName="/xl/ctrlProps/ctrlProp1249.xml" ContentType="application/vnd.ms-excel.controlproperties+xml"/>
  <Override PartName="/xl/ctrlProps/ctrlProp1250.xml" ContentType="application/vnd.ms-excel.controlproperties+xml"/>
  <Override PartName="/xl/ctrlProps/ctrlProp1251.xml" ContentType="application/vnd.ms-excel.controlproperties+xml"/>
  <Override PartName="/xl/ctrlProps/ctrlProp1252.xml" ContentType="application/vnd.ms-excel.controlproperties+xml"/>
  <Override PartName="/xl/ctrlProps/ctrlProp1253.xml" ContentType="application/vnd.ms-excel.controlproperties+xml"/>
  <Override PartName="/xl/ctrlProps/ctrlProp1254.xml" ContentType="application/vnd.ms-excel.controlproperties+xml"/>
  <Override PartName="/xl/ctrlProps/ctrlProp1255.xml" ContentType="application/vnd.ms-excel.controlproperties+xml"/>
  <Override PartName="/xl/ctrlProps/ctrlProp1256.xml" ContentType="application/vnd.ms-excel.controlproperties+xml"/>
  <Override PartName="/xl/ctrlProps/ctrlProp1257.xml" ContentType="application/vnd.ms-excel.controlproperties+xml"/>
  <Override PartName="/xl/ctrlProps/ctrlProp1258.xml" ContentType="application/vnd.ms-excel.controlproperties+xml"/>
  <Override PartName="/xl/ctrlProps/ctrlProp1259.xml" ContentType="application/vnd.ms-excel.controlproperties+xml"/>
  <Override PartName="/xl/ctrlProps/ctrlProp1260.xml" ContentType="application/vnd.ms-excel.controlproperties+xml"/>
  <Override PartName="/xl/ctrlProps/ctrlProp1261.xml" ContentType="application/vnd.ms-excel.controlproperties+xml"/>
  <Override PartName="/xl/ctrlProps/ctrlProp1262.xml" ContentType="application/vnd.ms-excel.controlproperties+xml"/>
  <Override PartName="/xl/ctrlProps/ctrlProp1263.xml" ContentType="application/vnd.ms-excel.controlproperties+xml"/>
  <Override PartName="/xl/ctrlProps/ctrlProp1264.xml" ContentType="application/vnd.ms-excel.controlproperties+xml"/>
  <Override PartName="/xl/ctrlProps/ctrlProp1265.xml" ContentType="application/vnd.ms-excel.controlproperties+xml"/>
  <Override PartName="/xl/ctrlProps/ctrlProp1266.xml" ContentType="application/vnd.ms-excel.controlproperties+xml"/>
  <Override PartName="/xl/ctrlProps/ctrlProp1267.xml" ContentType="application/vnd.ms-excel.controlproperties+xml"/>
  <Override PartName="/xl/ctrlProps/ctrlProp1268.xml" ContentType="application/vnd.ms-excel.controlproperties+xml"/>
  <Override PartName="/xl/ctrlProps/ctrlProp1269.xml" ContentType="application/vnd.ms-excel.controlproperties+xml"/>
  <Override PartName="/xl/ctrlProps/ctrlProp1270.xml" ContentType="application/vnd.ms-excel.controlproperties+xml"/>
  <Override PartName="/xl/ctrlProps/ctrlProp1271.xml" ContentType="application/vnd.ms-excel.controlproperties+xml"/>
  <Override PartName="/xl/ctrlProps/ctrlProp1272.xml" ContentType="application/vnd.ms-excel.controlproperties+xml"/>
  <Override PartName="/xl/ctrlProps/ctrlProp1273.xml" ContentType="application/vnd.ms-excel.controlproperties+xml"/>
  <Override PartName="/xl/ctrlProps/ctrlProp1274.xml" ContentType="application/vnd.ms-excel.controlproperties+xml"/>
  <Override PartName="/xl/ctrlProps/ctrlProp1275.xml" ContentType="application/vnd.ms-excel.controlproperties+xml"/>
  <Override PartName="/xl/ctrlProps/ctrlProp1276.xml" ContentType="application/vnd.ms-excel.controlproperties+xml"/>
  <Override PartName="/xl/ctrlProps/ctrlProp1277.xml" ContentType="application/vnd.ms-excel.controlproperties+xml"/>
  <Override PartName="/xl/ctrlProps/ctrlProp1278.xml" ContentType="application/vnd.ms-excel.controlproperties+xml"/>
  <Override PartName="/xl/ctrlProps/ctrlProp1279.xml" ContentType="application/vnd.ms-excel.controlproperties+xml"/>
  <Override PartName="/xl/ctrlProps/ctrlProp1280.xml" ContentType="application/vnd.ms-excel.controlproperties+xml"/>
  <Override PartName="/xl/ctrlProps/ctrlProp1281.xml" ContentType="application/vnd.ms-excel.controlproperties+xml"/>
  <Override PartName="/xl/ctrlProps/ctrlProp1282.xml" ContentType="application/vnd.ms-excel.controlproperties+xml"/>
  <Override PartName="/xl/ctrlProps/ctrlProp1283.xml" ContentType="application/vnd.ms-excel.controlproperties+xml"/>
  <Override PartName="/xl/ctrlProps/ctrlProp1284.xml" ContentType="application/vnd.ms-excel.controlproperties+xml"/>
  <Override PartName="/xl/ctrlProps/ctrlProp1285.xml" ContentType="application/vnd.ms-excel.controlproperties+xml"/>
  <Override PartName="/xl/ctrlProps/ctrlProp1286.xml" ContentType="application/vnd.ms-excel.controlproperties+xml"/>
  <Override PartName="/xl/ctrlProps/ctrlProp1287.xml" ContentType="application/vnd.ms-excel.controlproperties+xml"/>
  <Override PartName="/xl/ctrlProps/ctrlProp1288.xml" ContentType="application/vnd.ms-excel.controlproperties+xml"/>
  <Override PartName="/xl/ctrlProps/ctrlProp1289.xml" ContentType="application/vnd.ms-excel.controlproperties+xml"/>
  <Override PartName="/xl/ctrlProps/ctrlProp1290.xml" ContentType="application/vnd.ms-excel.controlproperties+xml"/>
  <Override PartName="/xl/ctrlProps/ctrlProp1291.xml" ContentType="application/vnd.ms-excel.controlproperties+xml"/>
  <Override PartName="/xl/ctrlProps/ctrlProp1292.xml" ContentType="application/vnd.ms-excel.controlproperties+xml"/>
  <Override PartName="/xl/ctrlProps/ctrlProp1293.xml" ContentType="application/vnd.ms-excel.controlproperties+xml"/>
  <Override PartName="/xl/ctrlProps/ctrlProp1294.xml" ContentType="application/vnd.ms-excel.controlproperties+xml"/>
  <Override PartName="/xl/ctrlProps/ctrlProp1295.xml" ContentType="application/vnd.ms-excel.controlproperties+xml"/>
  <Override PartName="/xl/ctrlProps/ctrlProp1296.xml" ContentType="application/vnd.ms-excel.controlproperties+xml"/>
  <Override PartName="/xl/ctrlProps/ctrlProp1297.xml" ContentType="application/vnd.ms-excel.controlproperties+xml"/>
  <Override PartName="/xl/ctrlProps/ctrlProp1298.xml" ContentType="application/vnd.ms-excel.controlproperties+xml"/>
  <Override PartName="/xl/ctrlProps/ctrlProp1299.xml" ContentType="application/vnd.ms-excel.controlproperties+xml"/>
  <Override PartName="/xl/ctrlProps/ctrlProp1300.xml" ContentType="application/vnd.ms-excel.controlproperties+xml"/>
  <Override PartName="/xl/ctrlProps/ctrlProp1301.xml" ContentType="application/vnd.ms-excel.controlproperties+xml"/>
  <Override PartName="/xl/ctrlProps/ctrlProp1302.xml" ContentType="application/vnd.ms-excel.controlproperties+xml"/>
  <Override PartName="/xl/ctrlProps/ctrlProp1303.xml" ContentType="application/vnd.ms-excel.controlproperties+xml"/>
  <Override PartName="/xl/ctrlProps/ctrlProp1304.xml" ContentType="application/vnd.ms-excel.controlproperties+xml"/>
  <Override PartName="/xl/ctrlProps/ctrlProp1305.xml" ContentType="application/vnd.ms-excel.controlproperties+xml"/>
  <Override PartName="/xl/ctrlProps/ctrlProp1306.xml" ContentType="application/vnd.ms-excel.controlproperties+xml"/>
  <Override PartName="/xl/ctrlProps/ctrlProp1307.xml" ContentType="application/vnd.ms-excel.controlproperties+xml"/>
  <Override PartName="/xl/ctrlProps/ctrlProp1308.xml" ContentType="application/vnd.ms-excel.controlproperties+xml"/>
  <Override PartName="/xl/ctrlProps/ctrlProp1309.xml" ContentType="application/vnd.ms-excel.controlproperties+xml"/>
  <Override PartName="/xl/ctrlProps/ctrlProp1310.xml" ContentType="application/vnd.ms-excel.controlproperties+xml"/>
  <Override PartName="/xl/ctrlProps/ctrlProp1311.xml" ContentType="application/vnd.ms-excel.controlproperties+xml"/>
  <Override PartName="/xl/ctrlProps/ctrlProp1312.xml" ContentType="application/vnd.ms-excel.controlproperties+xml"/>
  <Override PartName="/xl/ctrlProps/ctrlProp1313.xml" ContentType="application/vnd.ms-excel.controlproperties+xml"/>
  <Override PartName="/xl/ctrlProps/ctrlProp1314.xml" ContentType="application/vnd.ms-excel.controlproperties+xml"/>
  <Override PartName="/xl/ctrlProps/ctrlProp1315.xml" ContentType="application/vnd.ms-excel.controlproperties+xml"/>
  <Override PartName="/xl/ctrlProps/ctrlProp1316.xml" ContentType="application/vnd.ms-excel.controlproperties+xml"/>
  <Override PartName="/xl/ctrlProps/ctrlProp1317.xml" ContentType="application/vnd.ms-excel.controlproperties+xml"/>
  <Override PartName="/xl/ctrlProps/ctrlProp1318.xml" ContentType="application/vnd.ms-excel.controlproperties+xml"/>
  <Override PartName="/xl/ctrlProps/ctrlProp1319.xml" ContentType="application/vnd.ms-excel.controlproperties+xml"/>
  <Override PartName="/xl/ctrlProps/ctrlProp1320.xml" ContentType="application/vnd.ms-excel.controlproperties+xml"/>
  <Override PartName="/xl/ctrlProps/ctrlProp1321.xml" ContentType="application/vnd.ms-excel.controlproperties+xml"/>
  <Override PartName="/xl/ctrlProps/ctrlProp1322.xml" ContentType="application/vnd.ms-excel.controlproperties+xml"/>
  <Override PartName="/xl/ctrlProps/ctrlProp1323.xml" ContentType="application/vnd.ms-excel.controlproperties+xml"/>
  <Override PartName="/xl/ctrlProps/ctrlProp1324.xml" ContentType="application/vnd.ms-excel.controlproperties+xml"/>
  <Override PartName="/xl/ctrlProps/ctrlProp1325.xml" ContentType="application/vnd.ms-excel.controlproperties+xml"/>
  <Override PartName="/xl/ctrlProps/ctrlProp1326.xml" ContentType="application/vnd.ms-excel.controlproperties+xml"/>
  <Override PartName="/xl/ctrlProps/ctrlProp1327.xml" ContentType="application/vnd.ms-excel.controlproperties+xml"/>
  <Override PartName="/xl/ctrlProps/ctrlProp1328.xml" ContentType="application/vnd.ms-excel.controlproperties+xml"/>
  <Override PartName="/xl/ctrlProps/ctrlProp1329.xml" ContentType="application/vnd.ms-excel.controlproperties+xml"/>
  <Override PartName="/xl/ctrlProps/ctrlProp1330.xml" ContentType="application/vnd.ms-excel.controlproperties+xml"/>
  <Override PartName="/xl/ctrlProps/ctrlProp1331.xml" ContentType="application/vnd.ms-excel.controlproperties+xml"/>
  <Override PartName="/xl/ctrlProps/ctrlProp1332.xml" ContentType="application/vnd.ms-excel.controlproperties+xml"/>
  <Override PartName="/xl/ctrlProps/ctrlProp1333.xml" ContentType="application/vnd.ms-excel.controlproperties+xml"/>
  <Override PartName="/xl/ctrlProps/ctrlProp1334.xml" ContentType="application/vnd.ms-excel.controlproperties+xml"/>
  <Override PartName="/xl/ctrlProps/ctrlProp1335.xml" ContentType="application/vnd.ms-excel.controlproperties+xml"/>
  <Override PartName="/xl/ctrlProps/ctrlProp1336.xml" ContentType="application/vnd.ms-excel.controlproperties+xml"/>
  <Override PartName="/xl/ctrlProps/ctrlProp1337.xml" ContentType="application/vnd.ms-excel.controlproperties+xml"/>
  <Override PartName="/xl/ctrlProps/ctrlProp1338.xml" ContentType="application/vnd.ms-excel.controlproperties+xml"/>
  <Override PartName="/xl/ctrlProps/ctrlProp1339.xml" ContentType="application/vnd.ms-excel.controlproperties+xml"/>
  <Override PartName="/xl/ctrlProps/ctrlProp1340.xml" ContentType="application/vnd.ms-excel.controlproperties+xml"/>
  <Override PartName="/xl/ctrlProps/ctrlProp1341.xml" ContentType="application/vnd.ms-excel.controlproperties+xml"/>
  <Override PartName="/xl/ctrlProps/ctrlProp1342.xml" ContentType="application/vnd.ms-excel.controlproperties+xml"/>
  <Override PartName="/xl/ctrlProps/ctrlProp1343.xml" ContentType="application/vnd.ms-excel.controlproperties+xml"/>
  <Override PartName="/xl/ctrlProps/ctrlProp1344.xml" ContentType="application/vnd.ms-excel.controlproperties+xml"/>
  <Override PartName="/xl/ctrlProps/ctrlProp1345.xml" ContentType="application/vnd.ms-excel.controlproperties+xml"/>
  <Override PartName="/xl/ctrlProps/ctrlProp1346.xml" ContentType="application/vnd.ms-excel.controlproperties+xml"/>
  <Override PartName="/xl/ctrlProps/ctrlProp1347.xml" ContentType="application/vnd.ms-excel.controlproperties+xml"/>
  <Override PartName="/xl/ctrlProps/ctrlProp1348.xml" ContentType="application/vnd.ms-excel.controlproperties+xml"/>
  <Override PartName="/xl/ctrlProps/ctrlProp1349.xml" ContentType="application/vnd.ms-excel.controlproperties+xml"/>
  <Override PartName="/xl/ctrlProps/ctrlProp1350.xml" ContentType="application/vnd.ms-excel.controlproperties+xml"/>
  <Override PartName="/xl/ctrlProps/ctrlProp1351.xml" ContentType="application/vnd.ms-excel.controlproperties+xml"/>
  <Override PartName="/xl/ctrlProps/ctrlProp1352.xml" ContentType="application/vnd.ms-excel.controlproperties+xml"/>
  <Override PartName="/xl/ctrlProps/ctrlProp1353.xml" ContentType="application/vnd.ms-excel.controlproperties+xml"/>
  <Override PartName="/xl/ctrlProps/ctrlProp1354.xml" ContentType="application/vnd.ms-excel.controlproperties+xml"/>
  <Override PartName="/xl/ctrlProps/ctrlProp1355.xml" ContentType="application/vnd.ms-excel.controlproperties+xml"/>
  <Override PartName="/xl/ctrlProps/ctrlProp1356.xml" ContentType="application/vnd.ms-excel.controlproperties+xml"/>
  <Override PartName="/xl/ctrlProps/ctrlProp1357.xml" ContentType="application/vnd.ms-excel.controlproperties+xml"/>
  <Override PartName="/xl/ctrlProps/ctrlProp1358.xml" ContentType="application/vnd.ms-excel.controlproperties+xml"/>
  <Override PartName="/xl/ctrlProps/ctrlProp1359.xml" ContentType="application/vnd.ms-excel.controlproperties+xml"/>
  <Override PartName="/xl/ctrlProps/ctrlProp1360.xml" ContentType="application/vnd.ms-excel.controlproperties+xml"/>
  <Override PartName="/xl/ctrlProps/ctrlProp1361.xml" ContentType="application/vnd.ms-excel.controlproperties+xml"/>
  <Override PartName="/xl/ctrlProps/ctrlProp1362.xml" ContentType="application/vnd.ms-excel.controlproperties+xml"/>
  <Override PartName="/xl/ctrlProps/ctrlProp1363.xml" ContentType="application/vnd.ms-excel.controlproperties+xml"/>
  <Override PartName="/xl/ctrlProps/ctrlProp1364.xml" ContentType="application/vnd.ms-excel.controlproperties+xml"/>
  <Override PartName="/xl/ctrlProps/ctrlProp1365.xml" ContentType="application/vnd.ms-excel.controlproperties+xml"/>
  <Override PartName="/xl/ctrlProps/ctrlProp1366.xml" ContentType="application/vnd.ms-excel.controlproperties+xml"/>
  <Override PartName="/xl/ctrlProps/ctrlProp1367.xml" ContentType="application/vnd.ms-excel.controlproperties+xml"/>
  <Override PartName="/xl/ctrlProps/ctrlProp1368.xml" ContentType="application/vnd.ms-excel.controlproperties+xml"/>
  <Override PartName="/xl/ctrlProps/ctrlProp1369.xml" ContentType="application/vnd.ms-excel.controlproperties+xml"/>
  <Override PartName="/xl/ctrlProps/ctrlProp1370.xml" ContentType="application/vnd.ms-excel.controlproperties+xml"/>
  <Override PartName="/xl/ctrlProps/ctrlProp1371.xml" ContentType="application/vnd.ms-excel.controlproperties+xml"/>
  <Override PartName="/xl/ctrlProps/ctrlProp1372.xml" ContentType="application/vnd.ms-excel.controlproperties+xml"/>
  <Override PartName="/xl/ctrlProps/ctrlProp1373.xml" ContentType="application/vnd.ms-excel.controlproperties+xml"/>
  <Override PartName="/xl/ctrlProps/ctrlProp1374.xml" ContentType="application/vnd.ms-excel.controlproperties+xml"/>
  <Override PartName="/xl/ctrlProps/ctrlProp1375.xml" ContentType="application/vnd.ms-excel.controlproperties+xml"/>
  <Override PartName="/xl/ctrlProps/ctrlProp1376.xml" ContentType="application/vnd.ms-excel.controlproperties+xml"/>
  <Override PartName="/xl/ctrlProps/ctrlProp1377.xml" ContentType="application/vnd.ms-excel.controlproperties+xml"/>
  <Override PartName="/xl/ctrlProps/ctrlProp1378.xml" ContentType="application/vnd.ms-excel.controlproperties+xml"/>
  <Override PartName="/xl/ctrlProps/ctrlProp1379.xml" ContentType="application/vnd.ms-excel.controlproperties+xml"/>
  <Override PartName="/xl/ctrlProps/ctrlProp1380.xml" ContentType="application/vnd.ms-excel.controlproperties+xml"/>
  <Override PartName="/xl/ctrlProps/ctrlProp1381.xml" ContentType="application/vnd.ms-excel.controlproperties+xml"/>
  <Override PartName="/xl/ctrlProps/ctrlProp1382.xml" ContentType="application/vnd.ms-excel.controlproperties+xml"/>
  <Override PartName="/xl/ctrlProps/ctrlProp1383.xml" ContentType="application/vnd.ms-excel.controlproperties+xml"/>
  <Override PartName="/xl/ctrlProps/ctrlProp1384.xml" ContentType="application/vnd.ms-excel.controlproperties+xml"/>
  <Override PartName="/xl/ctrlProps/ctrlProp1385.xml" ContentType="application/vnd.ms-excel.controlproperties+xml"/>
  <Override PartName="/xl/ctrlProps/ctrlProp1386.xml" ContentType="application/vnd.ms-excel.controlproperties+xml"/>
  <Override PartName="/xl/ctrlProps/ctrlProp1387.xml" ContentType="application/vnd.ms-excel.controlproperties+xml"/>
  <Override PartName="/xl/ctrlProps/ctrlProp1388.xml" ContentType="application/vnd.ms-excel.controlproperties+xml"/>
  <Override PartName="/xl/ctrlProps/ctrlProp1389.xml" ContentType="application/vnd.ms-excel.controlproperties+xml"/>
  <Override PartName="/xl/ctrlProps/ctrlProp1390.xml" ContentType="application/vnd.ms-excel.controlproperties+xml"/>
  <Override PartName="/xl/ctrlProps/ctrlProp1391.xml" ContentType="application/vnd.ms-excel.controlproperties+xml"/>
  <Override PartName="/xl/ctrlProps/ctrlProp1392.xml" ContentType="application/vnd.ms-excel.controlproperties+xml"/>
  <Override PartName="/xl/ctrlProps/ctrlProp1393.xml" ContentType="application/vnd.ms-excel.controlproperties+xml"/>
  <Override PartName="/xl/ctrlProps/ctrlProp1394.xml" ContentType="application/vnd.ms-excel.controlproperties+xml"/>
  <Override PartName="/xl/ctrlProps/ctrlProp1395.xml" ContentType="application/vnd.ms-excel.controlproperties+xml"/>
  <Override PartName="/xl/ctrlProps/ctrlProp1396.xml" ContentType="application/vnd.ms-excel.controlproperties+xml"/>
  <Override PartName="/xl/ctrlProps/ctrlProp1397.xml" ContentType="application/vnd.ms-excel.controlproperties+xml"/>
  <Override PartName="/xl/ctrlProps/ctrlProp1398.xml" ContentType="application/vnd.ms-excel.controlproperties+xml"/>
  <Override PartName="/xl/ctrlProps/ctrlProp1399.xml" ContentType="application/vnd.ms-excel.controlproperties+xml"/>
  <Override PartName="/xl/ctrlProps/ctrlProp1400.xml" ContentType="application/vnd.ms-excel.controlproperties+xml"/>
  <Override PartName="/xl/ctrlProps/ctrlProp1401.xml" ContentType="application/vnd.ms-excel.controlproperties+xml"/>
  <Override PartName="/xl/ctrlProps/ctrlProp1402.xml" ContentType="application/vnd.ms-excel.controlproperties+xml"/>
  <Override PartName="/xl/ctrlProps/ctrlProp1403.xml" ContentType="application/vnd.ms-excel.controlproperties+xml"/>
  <Override PartName="/xl/ctrlProps/ctrlProp1404.xml" ContentType="application/vnd.ms-excel.controlproperties+xml"/>
  <Override PartName="/xl/ctrlProps/ctrlProp1405.xml" ContentType="application/vnd.ms-excel.controlproperties+xml"/>
  <Override PartName="/xl/ctrlProps/ctrlProp1406.xml" ContentType="application/vnd.ms-excel.controlproperties+xml"/>
  <Override PartName="/xl/ctrlProps/ctrlProp1407.xml" ContentType="application/vnd.ms-excel.controlproperties+xml"/>
  <Override PartName="/xl/ctrlProps/ctrlProp1408.xml" ContentType="application/vnd.ms-excel.controlproperties+xml"/>
  <Override PartName="/xl/ctrlProps/ctrlProp1409.xml" ContentType="application/vnd.ms-excel.controlproperties+xml"/>
  <Override PartName="/xl/ctrlProps/ctrlProp1410.xml" ContentType="application/vnd.ms-excel.controlproperties+xml"/>
  <Override PartName="/xl/ctrlProps/ctrlProp1411.xml" ContentType="application/vnd.ms-excel.controlproperties+xml"/>
  <Override PartName="/xl/ctrlProps/ctrlProp1412.xml" ContentType="application/vnd.ms-excel.controlproperties+xml"/>
  <Override PartName="/xl/ctrlProps/ctrlProp1413.xml" ContentType="application/vnd.ms-excel.controlproperties+xml"/>
  <Override PartName="/xl/ctrlProps/ctrlProp1414.xml" ContentType="application/vnd.ms-excel.controlproperties+xml"/>
  <Override PartName="/xl/ctrlProps/ctrlProp1415.xml" ContentType="application/vnd.ms-excel.controlproperties+xml"/>
  <Override PartName="/xl/ctrlProps/ctrlProp1416.xml" ContentType="application/vnd.ms-excel.controlproperties+xml"/>
  <Override PartName="/xl/ctrlProps/ctrlProp1417.xml" ContentType="application/vnd.ms-excel.controlproperties+xml"/>
  <Override PartName="/xl/ctrlProps/ctrlProp1418.xml" ContentType="application/vnd.ms-excel.controlproperties+xml"/>
  <Override PartName="/xl/ctrlProps/ctrlProp1419.xml" ContentType="application/vnd.ms-excel.controlproperties+xml"/>
  <Override PartName="/xl/ctrlProps/ctrlProp1420.xml" ContentType="application/vnd.ms-excel.controlproperties+xml"/>
  <Override PartName="/xl/ctrlProps/ctrlProp1421.xml" ContentType="application/vnd.ms-excel.controlproperties+xml"/>
  <Override PartName="/xl/ctrlProps/ctrlProp1422.xml" ContentType="application/vnd.ms-excel.controlproperties+xml"/>
  <Override PartName="/xl/ctrlProps/ctrlProp1423.xml" ContentType="application/vnd.ms-excel.controlproperties+xml"/>
  <Override PartName="/xl/ctrlProps/ctrlProp1424.xml" ContentType="application/vnd.ms-excel.controlproperties+xml"/>
  <Override PartName="/xl/ctrlProps/ctrlProp1425.xml" ContentType="application/vnd.ms-excel.controlproperties+xml"/>
  <Override PartName="/xl/ctrlProps/ctrlProp1426.xml" ContentType="application/vnd.ms-excel.controlproperties+xml"/>
  <Override PartName="/xl/ctrlProps/ctrlProp1427.xml" ContentType="application/vnd.ms-excel.controlproperties+xml"/>
  <Override PartName="/xl/ctrlProps/ctrlProp1428.xml" ContentType="application/vnd.ms-excel.controlproperties+xml"/>
  <Override PartName="/xl/ctrlProps/ctrlProp1429.xml" ContentType="application/vnd.ms-excel.controlproperties+xml"/>
  <Override PartName="/xl/ctrlProps/ctrlProp1430.xml" ContentType="application/vnd.ms-excel.controlproperties+xml"/>
  <Override PartName="/xl/ctrlProps/ctrlProp1431.xml" ContentType="application/vnd.ms-excel.controlproperties+xml"/>
  <Override PartName="/xl/ctrlProps/ctrlProp1432.xml" ContentType="application/vnd.ms-excel.controlproperties+xml"/>
  <Override PartName="/xl/ctrlProps/ctrlProp1433.xml" ContentType="application/vnd.ms-excel.controlproperties+xml"/>
  <Override PartName="/xl/ctrlProps/ctrlProp1434.xml" ContentType="application/vnd.ms-excel.controlproperties+xml"/>
  <Override PartName="/xl/ctrlProps/ctrlProp1435.xml" ContentType="application/vnd.ms-excel.controlproperties+xml"/>
  <Override PartName="/xl/ctrlProps/ctrlProp1436.xml" ContentType="application/vnd.ms-excel.controlproperties+xml"/>
  <Override PartName="/xl/ctrlProps/ctrlProp1437.xml" ContentType="application/vnd.ms-excel.controlproperties+xml"/>
  <Override PartName="/xl/ctrlProps/ctrlProp1438.xml" ContentType="application/vnd.ms-excel.controlproperties+xml"/>
  <Override PartName="/xl/ctrlProps/ctrlProp1439.xml" ContentType="application/vnd.ms-excel.controlproperties+xml"/>
  <Override PartName="/xl/ctrlProps/ctrlProp1440.xml" ContentType="application/vnd.ms-excel.controlproperties+xml"/>
  <Override PartName="/xl/ctrlProps/ctrlProp1441.xml" ContentType="application/vnd.ms-excel.controlproperties+xml"/>
  <Override PartName="/xl/ctrlProps/ctrlProp1442.xml" ContentType="application/vnd.ms-excel.controlproperties+xml"/>
  <Override PartName="/xl/ctrlProps/ctrlProp1443.xml" ContentType="application/vnd.ms-excel.controlproperties+xml"/>
  <Override PartName="/xl/ctrlProps/ctrlProp1444.xml" ContentType="application/vnd.ms-excel.controlproperties+xml"/>
  <Override PartName="/xl/ctrlProps/ctrlProp1445.xml" ContentType="application/vnd.ms-excel.controlproperties+xml"/>
  <Override PartName="/xl/ctrlProps/ctrlProp1446.xml" ContentType="application/vnd.ms-excel.controlproperties+xml"/>
  <Override PartName="/xl/ctrlProps/ctrlProp1447.xml" ContentType="application/vnd.ms-excel.controlproperties+xml"/>
  <Override PartName="/xl/ctrlProps/ctrlProp1448.xml" ContentType="application/vnd.ms-excel.controlproperties+xml"/>
  <Override PartName="/xl/ctrlProps/ctrlProp1449.xml" ContentType="application/vnd.ms-excel.controlproperties+xml"/>
  <Override PartName="/xl/ctrlProps/ctrlProp1450.xml" ContentType="application/vnd.ms-excel.controlproperties+xml"/>
  <Override PartName="/xl/ctrlProps/ctrlProp1451.xml" ContentType="application/vnd.ms-excel.controlproperties+xml"/>
  <Override PartName="/xl/ctrlProps/ctrlProp1452.xml" ContentType="application/vnd.ms-excel.controlproperties+xml"/>
  <Override PartName="/xl/ctrlProps/ctrlProp1453.xml" ContentType="application/vnd.ms-excel.controlproperties+xml"/>
  <Override PartName="/xl/ctrlProps/ctrlProp1454.xml" ContentType="application/vnd.ms-excel.controlproperties+xml"/>
  <Override PartName="/xl/ctrlProps/ctrlProp1455.xml" ContentType="application/vnd.ms-excel.controlproperties+xml"/>
  <Override PartName="/xl/ctrlProps/ctrlProp1456.xml" ContentType="application/vnd.ms-excel.controlproperties+xml"/>
  <Override PartName="/xl/ctrlProps/ctrlProp1457.xml" ContentType="application/vnd.ms-excel.controlproperties+xml"/>
  <Override PartName="/xl/ctrlProps/ctrlProp1458.xml" ContentType="application/vnd.ms-excel.controlproperties+xml"/>
  <Override PartName="/xl/ctrlProps/ctrlProp1459.xml" ContentType="application/vnd.ms-excel.controlproperties+xml"/>
  <Override PartName="/xl/ctrlProps/ctrlProp1460.xml" ContentType="application/vnd.ms-excel.controlproperties+xml"/>
  <Override PartName="/xl/ctrlProps/ctrlProp1461.xml" ContentType="application/vnd.ms-excel.controlproperties+xml"/>
  <Override PartName="/xl/ctrlProps/ctrlProp1462.xml" ContentType="application/vnd.ms-excel.controlproperties+xml"/>
  <Override PartName="/xl/ctrlProps/ctrlProp1463.xml" ContentType="application/vnd.ms-excel.controlproperties+xml"/>
  <Override PartName="/xl/ctrlProps/ctrlProp1464.xml" ContentType="application/vnd.ms-excel.controlproperties+xml"/>
  <Override PartName="/xl/ctrlProps/ctrlProp1465.xml" ContentType="application/vnd.ms-excel.controlproperties+xml"/>
  <Override PartName="/xl/ctrlProps/ctrlProp1466.xml" ContentType="application/vnd.ms-excel.controlproperties+xml"/>
  <Override PartName="/xl/ctrlProps/ctrlProp1467.xml" ContentType="application/vnd.ms-excel.controlproperties+xml"/>
  <Override PartName="/xl/ctrlProps/ctrlProp1468.xml" ContentType="application/vnd.ms-excel.controlproperties+xml"/>
  <Override PartName="/xl/ctrlProps/ctrlProp1469.xml" ContentType="application/vnd.ms-excel.controlproperties+xml"/>
  <Override PartName="/xl/ctrlProps/ctrlProp1470.xml" ContentType="application/vnd.ms-excel.controlproperties+xml"/>
  <Override PartName="/xl/comments2.xml" ContentType="application/vnd.openxmlformats-officedocument.spreadsheetml.comments+xml"/>
  <Override PartName="/xl/drawings/drawing3.xml" ContentType="application/vnd.openxmlformats-officedocument.drawing+xml"/>
  <Override PartName="/xl/ctrlProps/ctrlProp1471.xml" ContentType="application/vnd.ms-excel.controlproperties+xml"/>
  <Override PartName="/xl/ctrlProps/ctrlProp1472.xml" ContentType="application/vnd.ms-excel.controlproperties+xml"/>
  <Override PartName="/xl/ctrlProps/ctrlProp1473.xml" ContentType="application/vnd.ms-excel.controlproperties+xml"/>
  <Override PartName="/xl/ctrlProps/ctrlProp1474.xml" ContentType="application/vnd.ms-excel.controlproperties+xml"/>
  <Override PartName="/xl/ctrlProps/ctrlProp1475.xml" ContentType="application/vnd.ms-excel.controlproperties+xml"/>
  <Override PartName="/xl/ctrlProps/ctrlProp1476.xml" ContentType="application/vnd.ms-excel.controlproperties+xml"/>
  <Override PartName="/xl/ctrlProps/ctrlProp1477.xml" ContentType="application/vnd.ms-excel.controlproperties+xml"/>
  <Override PartName="/xl/ctrlProps/ctrlProp1478.xml" ContentType="application/vnd.ms-excel.controlproperties+xml"/>
  <Override PartName="/xl/ctrlProps/ctrlProp1479.xml" ContentType="application/vnd.ms-excel.controlproperties+xml"/>
  <Override PartName="/xl/ctrlProps/ctrlProp1480.xml" ContentType="application/vnd.ms-excel.controlproperties+xml"/>
  <Override PartName="/xl/ctrlProps/ctrlProp1481.xml" ContentType="application/vnd.ms-excel.controlproperties+xml"/>
  <Override PartName="/xl/ctrlProps/ctrlProp1482.xml" ContentType="application/vnd.ms-excel.controlproperties+xml"/>
  <Override PartName="/xl/ctrlProps/ctrlProp1483.xml" ContentType="application/vnd.ms-excel.controlproperties+xml"/>
  <Override PartName="/xl/ctrlProps/ctrlProp1484.xml" ContentType="application/vnd.ms-excel.controlproperties+xml"/>
  <Override PartName="/xl/ctrlProps/ctrlProp1485.xml" ContentType="application/vnd.ms-excel.controlproperties+xml"/>
  <Override PartName="/xl/ctrlProps/ctrlProp1486.xml" ContentType="application/vnd.ms-excel.controlproperties+xml"/>
  <Override PartName="/xl/ctrlProps/ctrlProp1487.xml" ContentType="application/vnd.ms-excel.controlproperties+xml"/>
  <Override PartName="/xl/ctrlProps/ctrlProp1488.xml" ContentType="application/vnd.ms-excel.controlproperties+xml"/>
  <Override PartName="/xl/ctrlProps/ctrlProp1489.xml" ContentType="application/vnd.ms-excel.controlproperties+xml"/>
  <Override PartName="/xl/ctrlProps/ctrlProp1490.xml" ContentType="application/vnd.ms-excel.controlproperties+xml"/>
  <Override PartName="/xl/ctrlProps/ctrlProp1491.xml" ContentType="application/vnd.ms-excel.controlproperties+xml"/>
  <Override PartName="/xl/ctrlProps/ctrlProp1492.xml" ContentType="application/vnd.ms-excel.controlproperties+xml"/>
  <Override PartName="/xl/ctrlProps/ctrlProp1493.xml" ContentType="application/vnd.ms-excel.controlproperties+xml"/>
  <Override PartName="/xl/ctrlProps/ctrlProp1494.xml" ContentType="application/vnd.ms-excel.controlproperties+xml"/>
  <Override PartName="/xl/ctrlProps/ctrlProp1495.xml" ContentType="application/vnd.ms-excel.controlproperties+xml"/>
  <Override PartName="/xl/ctrlProps/ctrlProp1496.xml" ContentType="application/vnd.ms-excel.controlproperties+xml"/>
  <Override PartName="/xl/ctrlProps/ctrlProp1497.xml" ContentType="application/vnd.ms-excel.controlproperties+xml"/>
  <Override PartName="/xl/ctrlProps/ctrlProp1498.xml" ContentType="application/vnd.ms-excel.controlproperties+xml"/>
  <Override PartName="/xl/ctrlProps/ctrlProp1499.xml" ContentType="application/vnd.ms-excel.controlproperties+xml"/>
  <Override PartName="/xl/ctrlProps/ctrlProp1500.xml" ContentType="application/vnd.ms-excel.controlproperties+xml"/>
  <Override PartName="/xl/ctrlProps/ctrlProp1501.xml" ContentType="application/vnd.ms-excel.controlproperties+xml"/>
  <Override PartName="/xl/ctrlProps/ctrlProp1502.xml" ContentType="application/vnd.ms-excel.controlproperties+xml"/>
  <Override PartName="/xl/ctrlProps/ctrlProp1503.xml" ContentType="application/vnd.ms-excel.controlproperties+xml"/>
  <Override PartName="/xl/ctrlProps/ctrlProp1504.xml" ContentType="application/vnd.ms-excel.controlproperties+xml"/>
  <Override PartName="/xl/ctrlProps/ctrlProp1505.xml" ContentType="application/vnd.ms-excel.controlproperties+xml"/>
  <Override PartName="/xl/ctrlProps/ctrlProp1506.xml" ContentType="application/vnd.ms-excel.controlproperties+xml"/>
  <Override PartName="/xl/ctrlProps/ctrlProp1507.xml" ContentType="application/vnd.ms-excel.controlproperties+xml"/>
  <Override PartName="/xl/ctrlProps/ctrlProp1508.xml" ContentType="application/vnd.ms-excel.controlproperties+xml"/>
  <Override PartName="/xl/ctrlProps/ctrlProp1509.xml" ContentType="application/vnd.ms-excel.controlproperties+xml"/>
  <Override PartName="/xl/ctrlProps/ctrlProp1510.xml" ContentType="application/vnd.ms-excel.controlproperties+xml"/>
  <Override PartName="/xl/ctrlProps/ctrlProp1511.xml" ContentType="application/vnd.ms-excel.controlproperties+xml"/>
  <Override PartName="/xl/ctrlProps/ctrlProp1512.xml" ContentType="application/vnd.ms-excel.controlproperties+xml"/>
  <Override PartName="/xl/ctrlProps/ctrlProp1513.xml" ContentType="application/vnd.ms-excel.controlproperties+xml"/>
  <Override PartName="/xl/ctrlProps/ctrlProp1514.xml" ContentType="application/vnd.ms-excel.controlproperties+xml"/>
  <Override PartName="/xl/ctrlProps/ctrlProp1515.xml" ContentType="application/vnd.ms-excel.controlproperties+xml"/>
  <Override PartName="/xl/ctrlProps/ctrlProp1516.xml" ContentType="application/vnd.ms-excel.controlproperties+xml"/>
  <Override PartName="/xl/ctrlProps/ctrlProp1517.xml" ContentType="application/vnd.ms-excel.controlproperties+xml"/>
  <Override PartName="/xl/ctrlProps/ctrlProp1518.xml" ContentType="application/vnd.ms-excel.controlproperties+xml"/>
  <Override PartName="/xl/ctrlProps/ctrlProp1519.xml" ContentType="application/vnd.ms-excel.controlproperties+xml"/>
  <Override PartName="/xl/ctrlProps/ctrlProp1520.xml" ContentType="application/vnd.ms-excel.controlproperties+xml"/>
  <Override PartName="/xl/ctrlProps/ctrlProp1521.xml" ContentType="application/vnd.ms-excel.controlproperties+xml"/>
  <Override PartName="/xl/ctrlProps/ctrlProp1522.xml" ContentType="application/vnd.ms-excel.controlproperties+xml"/>
  <Override PartName="/xl/ctrlProps/ctrlProp1523.xml" ContentType="application/vnd.ms-excel.controlproperties+xml"/>
  <Override PartName="/xl/ctrlProps/ctrlProp1524.xml" ContentType="application/vnd.ms-excel.controlproperties+xml"/>
  <Override PartName="/xl/ctrlProps/ctrlProp1525.xml" ContentType="application/vnd.ms-excel.controlproperties+xml"/>
  <Override PartName="/xl/ctrlProps/ctrlProp1526.xml" ContentType="application/vnd.ms-excel.controlproperties+xml"/>
  <Override PartName="/xl/ctrlProps/ctrlProp1527.xml" ContentType="application/vnd.ms-excel.controlproperties+xml"/>
  <Override PartName="/xl/ctrlProps/ctrlProp1528.xml" ContentType="application/vnd.ms-excel.controlproperties+xml"/>
  <Override PartName="/xl/ctrlProps/ctrlProp1529.xml" ContentType="application/vnd.ms-excel.controlproperties+xml"/>
  <Override PartName="/xl/ctrlProps/ctrlProp1530.xml" ContentType="application/vnd.ms-excel.controlproperties+xml"/>
  <Override PartName="/xl/ctrlProps/ctrlProp1531.xml" ContentType="application/vnd.ms-excel.controlproperties+xml"/>
  <Override PartName="/xl/ctrlProps/ctrlProp1532.xml" ContentType="application/vnd.ms-excel.controlproperties+xml"/>
  <Override PartName="/xl/ctrlProps/ctrlProp1533.xml" ContentType="application/vnd.ms-excel.controlproperties+xml"/>
  <Override PartName="/xl/ctrlProps/ctrlProp1534.xml" ContentType="application/vnd.ms-excel.controlproperties+xml"/>
  <Override PartName="/xl/ctrlProps/ctrlProp1535.xml" ContentType="application/vnd.ms-excel.controlproperties+xml"/>
  <Override PartName="/xl/ctrlProps/ctrlProp1536.xml" ContentType="application/vnd.ms-excel.controlproperties+xml"/>
  <Override PartName="/xl/ctrlProps/ctrlProp1537.xml" ContentType="application/vnd.ms-excel.controlproperties+xml"/>
  <Override PartName="/xl/ctrlProps/ctrlProp1538.xml" ContentType="application/vnd.ms-excel.controlproperties+xml"/>
  <Override PartName="/xl/ctrlProps/ctrlProp1539.xml" ContentType="application/vnd.ms-excel.controlproperties+xml"/>
  <Override PartName="/xl/ctrlProps/ctrlProp1540.xml" ContentType="application/vnd.ms-excel.controlproperties+xml"/>
  <Override PartName="/xl/ctrlProps/ctrlProp1541.xml" ContentType="application/vnd.ms-excel.controlproperties+xml"/>
  <Override PartName="/xl/ctrlProps/ctrlProp1542.xml" ContentType="application/vnd.ms-excel.controlproperties+xml"/>
  <Override PartName="/xl/ctrlProps/ctrlProp1543.xml" ContentType="application/vnd.ms-excel.controlproperties+xml"/>
  <Override PartName="/xl/ctrlProps/ctrlProp1544.xml" ContentType="application/vnd.ms-excel.controlproperties+xml"/>
  <Override PartName="/xl/ctrlProps/ctrlProp1545.xml" ContentType="application/vnd.ms-excel.controlproperties+xml"/>
  <Override PartName="/xl/ctrlProps/ctrlProp1546.xml" ContentType="application/vnd.ms-excel.controlproperties+xml"/>
  <Override PartName="/xl/ctrlProps/ctrlProp1547.xml" ContentType="application/vnd.ms-excel.controlproperties+xml"/>
  <Override PartName="/xl/ctrlProps/ctrlProp1548.xml" ContentType="application/vnd.ms-excel.controlproperties+xml"/>
  <Override PartName="/xl/ctrlProps/ctrlProp1549.xml" ContentType="application/vnd.ms-excel.controlproperties+xml"/>
  <Override PartName="/xl/ctrlProps/ctrlProp1550.xml" ContentType="application/vnd.ms-excel.controlproperties+xml"/>
  <Override PartName="/xl/ctrlProps/ctrlProp1551.xml" ContentType="application/vnd.ms-excel.controlproperties+xml"/>
  <Override PartName="/xl/ctrlProps/ctrlProp1552.xml" ContentType="application/vnd.ms-excel.controlproperties+xml"/>
  <Override PartName="/xl/ctrlProps/ctrlProp1553.xml" ContentType="application/vnd.ms-excel.controlproperties+xml"/>
  <Override PartName="/xl/ctrlProps/ctrlProp1554.xml" ContentType="application/vnd.ms-excel.controlproperties+xml"/>
  <Override PartName="/xl/ctrlProps/ctrlProp1555.xml" ContentType="application/vnd.ms-excel.controlproperties+xml"/>
  <Override PartName="/xl/ctrlProps/ctrlProp1556.xml" ContentType="application/vnd.ms-excel.controlproperties+xml"/>
  <Override PartName="/xl/ctrlProps/ctrlProp1557.xml" ContentType="application/vnd.ms-excel.controlproperties+xml"/>
  <Override PartName="/xl/ctrlProps/ctrlProp1558.xml" ContentType="application/vnd.ms-excel.controlproperties+xml"/>
  <Override PartName="/xl/ctrlProps/ctrlProp1559.xml" ContentType="application/vnd.ms-excel.controlproperties+xml"/>
  <Override PartName="/xl/ctrlProps/ctrlProp1560.xml" ContentType="application/vnd.ms-excel.controlproperties+xml"/>
  <Override PartName="/xl/ctrlProps/ctrlProp1561.xml" ContentType="application/vnd.ms-excel.controlproperties+xml"/>
  <Override PartName="/xl/ctrlProps/ctrlProp1562.xml" ContentType="application/vnd.ms-excel.controlproperties+xml"/>
  <Override PartName="/xl/ctrlProps/ctrlProp1563.xml" ContentType="application/vnd.ms-excel.controlproperties+xml"/>
  <Override PartName="/xl/ctrlProps/ctrlProp1564.xml" ContentType="application/vnd.ms-excel.controlproperties+xml"/>
  <Override PartName="/xl/ctrlProps/ctrlProp1565.xml" ContentType="application/vnd.ms-excel.controlproperties+xml"/>
  <Override PartName="/xl/ctrlProps/ctrlProp1566.xml" ContentType="application/vnd.ms-excel.controlproperties+xml"/>
  <Override PartName="/xl/ctrlProps/ctrlProp1567.xml" ContentType="application/vnd.ms-excel.controlproperties+xml"/>
  <Override PartName="/xl/ctrlProps/ctrlProp1568.xml" ContentType="application/vnd.ms-excel.controlproperties+xml"/>
  <Override PartName="/xl/ctrlProps/ctrlProp1569.xml" ContentType="application/vnd.ms-excel.controlproperties+xml"/>
  <Override PartName="/xl/ctrlProps/ctrlProp1570.xml" ContentType="application/vnd.ms-excel.controlproperties+xml"/>
  <Override PartName="/xl/ctrlProps/ctrlProp1571.xml" ContentType="application/vnd.ms-excel.controlproperties+xml"/>
  <Override PartName="/xl/ctrlProps/ctrlProp1572.xml" ContentType="application/vnd.ms-excel.controlproperties+xml"/>
  <Override PartName="/xl/ctrlProps/ctrlProp1573.xml" ContentType="application/vnd.ms-excel.controlproperties+xml"/>
  <Override PartName="/xl/ctrlProps/ctrlProp1574.xml" ContentType="application/vnd.ms-excel.controlproperties+xml"/>
  <Override PartName="/xl/ctrlProps/ctrlProp1575.xml" ContentType="application/vnd.ms-excel.controlproperties+xml"/>
  <Override PartName="/xl/ctrlProps/ctrlProp1576.xml" ContentType="application/vnd.ms-excel.controlproperties+xml"/>
  <Override PartName="/xl/ctrlProps/ctrlProp1577.xml" ContentType="application/vnd.ms-excel.controlproperties+xml"/>
  <Override PartName="/xl/ctrlProps/ctrlProp1578.xml" ContentType="application/vnd.ms-excel.controlproperties+xml"/>
  <Override PartName="/xl/ctrlProps/ctrlProp1579.xml" ContentType="application/vnd.ms-excel.controlproperties+xml"/>
  <Override PartName="/xl/ctrlProps/ctrlProp1580.xml" ContentType="application/vnd.ms-excel.controlproperties+xml"/>
  <Override PartName="/xl/ctrlProps/ctrlProp1581.xml" ContentType="application/vnd.ms-excel.controlproperties+xml"/>
  <Override PartName="/xl/ctrlProps/ctrlProp1582.xml" ContentType="application/vnd.ms-excel.controlproperties+xml"/>
  <Override PartName="/xl/ctrlProps/ctrlProp1583.xml" ContentType="application/vnd.ms-excel.controlproperties+xml"/>
  <Override PartName="/xl/ctrlProps/ctrlProp1584.xml" ContentType="application/vnd.ms-excel.controlproperties+xml"/>
  <Override PartName="/xl/ctrlProps/ctrlProp1585.xml" ContentType="application/vnd.ms-excel.controlproperties+xml"/>
  <Override PartName="/xl/ctrlProps/ctrlProp1586.xml" ContentType="application/vnd.ms-excel.controlproperties+xml"/>
  <Override PartName="/xl/ctrlProps/ctrlProp1587.xml" ContentType="application/vnd.ms-excel.controlproperties+xml"/>
  <Override PartName="/xl/ctrlProps/ctrlProp1588.xml" ContentType="application/vnd.ms-excel.controlproperties+xml"/>
  <Override PartName="/xl/ctrlProps/ctrlProp1589.xml" ContentType="application/vnd.ms-excel.controlproperties+xml"/>
  <Override PartName="/xl/ctrlProps/ctrlProp1590.xml" ContentType="application/vnd.ms-excel.controlproperties+xml"/>
  <Override PartName="/xl/ctrlProps/ctrlProp1591.xml" ContentType="application/vnd.ms-excel.controlproperties+xml"/>
  <Override PartName="/xl/ctrlProps/ctrlProp1592.xml" ContentType="application/vnd.ms-excel.controlproperties+xml"/>
  <Override PartName="/xl/ctrlProps/ctrlProp1593.xml" ContentType="application/vnd.ms-excel.controlproperties+xml"/>
  <Override PartName="/xl/ctrlProps/ctrlProp1594.xml" ContentType="application/vnd.ms-excel.controlproperties+xml"/>
  <Override PartName="/xl/ctrlProps/ctrlProp1595.xml" ContentType="application/vnd.ms-excel.controlproperties+xml"/>
  <Override PartName="/xl/ctrlProps/ctrlProp1596.xml" ContentType="application/vnd.ms-excel.controlproperties+xml"/>
  <Override PartName="/xl/ctrlProps/ctrlProp1597.xml" ContentType="application/vnd.ms-excel.controlproperties+xml"/>
  <Override PartName="/xl/ctrlProps/ctrlProp1598.xml" ContentType="application/vnd.ms-excel.controlproperties+xml"/>
  <Override PartName="/xl/ctrlProps/ctrlProp1599.xml" ContentType="application/vnd.ms-excel.controlproperties+xml"/>
  <Override PartName="/xl/ctrlProps/ctrlProp1600.xml" ContentType="application/vnd.ms-excel.controlproperties+xml"/>
  <Override PartName="/xl/ctrlProps/ctrlProp1601.xml" ContentType="application/vnd.ms-excel.controlproperties+xml"/>
  <Override PartName="/xl/ctrlProps/ctrlProp1602.xml" ContentType="application/vnd.ms-excel.controlproperties+xml"/>
  <Override PartName="/xl/ctrlProps/ctrlProp1603.xml" ContentType="application/vnd.ms-excel.controlproperties+xml"/>
  <Override PartName="/xl/ctrlProps/ctrlProp1604.xml" ContentType="application/vnd.ms-excel.controlproperties+xml"/>
  <Override PartName="/xl/ctrlProps/ctrlProp1605.xml" ContentType="application/vnd.ms-excel.controlproperties+xml"/>
  <Override PartName="/xl/ctrlProps/ctrlProp1606.xml" ContentType="application/vnd.ms-excel.controlproperties+xml"/>
  <Override PartName="/xl/ctrlProps/ctrlProp1607.xml" ContentType="application/vnd.ms-excel.controlproperties+xml"/>
  <Override PartName="/xl/ctrlProps/ctrlProp1608.xml" ContentType="application/vnd.ms-excel.controlproperties+xml"/>
  <Override PartName="/xl/ctrlProps/ctrlProp1609.xml" ContentType="application/vnd.ms-excel.controlproperties+xml"/>
  <Override PartName="/xl/ctrlProps/ctrlProp1610.xml" ContentType="application/vnd.ms-excel.controlproperties+xml"/>
  <Override PartName="/xl/ctrlProps/ctrlProp1611.xml" ContentType="application/vnd.ms-excel.controlproperties+xml"/>
  <Override PartName="/xl/ctrlProps/ctrlProp1612.xml" ContentType="application/vnd.ms-excel.controlproperties+xml"/>
  <Override PartName="/xl/ctrlProps/ctrlProp1613.xml" ContentType="application/vnd.ms-excel.controlproperties+xml"/>
  <Override PartName="/xl/ctrlProps/ctrlProp1614.xml" ContentType="application/vnd.ms-excel.controlproperties+xml"/>
  <Override PartName="/xl/ctrlProps/ctrlProp1615.xml" ContentType="application/vnd.ms-excel.controlproperties+xml"/>
  <Override PartName="/xl/ctrlProps/ctrlProp1616.xml" ContentType="application/vnd.ms-excel.controlproperties+xml"/>
  <Override PartName="/xl/ctrlProps/ctrlProp1617.xml" ContentType="application/vnd.ms-excel.controlproperties+xml"/>
  <Override PartName="/xl/ctrlProps/ctrlProp1618.xml" ContentType="application/vnd.ms-excel.controlproperties+xml"/>
  <Override PartName="/xl/ctrlProps/ctrlProp1619.xml" ContentType="application/vnd.ms-excel.controlproperties+xml"/>
  <Override PartName="/xl/ctrlProps/ctrlProp1620.xml" ContentType="application/vnd.ms-excel.controlproperties+xml"/>
  <Override PartName="/xl/ctrlProps/ctrlProp1621.xml" ContentType="application/vnd.ms-excel.controlproperties+xml"/>
  <Override PartName="/xl/ctrlProps/ctrlProp1622.xml" ContentType="application/vnd.ms-excel.controlproperties+xml"/>
  <Override PartName="/xl/ctrlProps/ctrlProp1623.xml" ContentType="application/vnd.ms-excel.controlproperties+xml"/>
  <Override PartName="/xl/ctrlProps/ctrlProp1624.xml" ContentType="application/vnd.ms-excel.controlproperties+xml"/>
  <Override PartName="/xl/ctrlProps/ctrlProp1625.xml" ContentType="application/vnd.ms-excel.controlproperties+xml"/>
  <Override PartName="/xl/ctrlProps/ctrlProp1626.xml" ContentType="application/vnd.ms-excel.controlproperties+xml"/>
  <Override PartName="/xl/ctrlProps/ctrlProp1627.xml" ContentType="application/vnd.ms-excel.controlproperties+xml"/>
  <Override PartName="/xl/ctrlProps/ctrlProp1628.xml" ContentType="application/vnd.ms-excel.controlproperties+xml"/>
  <Override PartName="/xl/ctrlProps/ctrlProp1629.xml" ContentType="application/vnd.ms-excel.controlproperties+xml"/>
  <Override PartName="/xl/ctrlProps/ctrlProp1630.xml" ContentType="application/vnd.ms-excel.controlproperties+xml"/>
  <Override PartName="/xl/ctrlProps/ctrlProp1631.xml" ContentType="application/vnd.ms-excel.controlproperties+xml"/>
  <Override PartName="/xl/ctrlProps/ctrlProp1632.xml" ContentType="application/vnd.ms-excel.controlproperties+xml"/>
  <Override PartName="/xl/ctrlProps/ctrlProp1633.xml" ContentType="application/vnd.ms-excel.controlproperties+xml"/>
  <Override PartName="/xl/ctrlProps/ctrlProp1634.xml" ContentType="application/vnd.ms-excel.controlproperties+xml"/>
  <Override PartName="/xl/ctrlProps/ctrlProp1635.xml" ContentType="application/vnd.ms-excel.controlproperties+xml"/>
  <Override PartName="/xl/ctrlProps/ctrlProp1636.xml" ContentType="application/vnd.ms-excel.controlproperties+xml"/>
  <Override PartName="/xl/ctrlProps/ctrlProp1637.xml" ContentType="application/vnd.ms-excel.controlproperties+xml"/>
  <Override PartName="/xl/ctrlProps/ctrlProp1638.xml" ContentType="application/vnd.ms-excel.controlproperties+xml"/>
  <Override PartName="/xl/ctrlProps/ctrlProp1639.xml" ContentType="application/vnd.ms-excel.controlproperties+xml"/>
  <Override PartName="/xl/ctrlProps/ctrlProp1640.xml" ContentType="application/vnd.ms-excel.controlproperties+xml"/>
  <Override PartName="/xl/ctrlProps/ctrlProp1641.xml" ContentType="application/vnd.ms-excel.controlproperties+xml"/>
  <Override PartName="/xl/ctrlProps/ctrlProp1642.xml" ContentType="application/vnd.ms-excel.controlproperties+xml"/>
  <Override PartName="/xl/ctrlProps/ctrlProp1643.xml" ContentType="application/vnd.ms-excel.controlproperties+xml"/>
  <Override PartName="/xl/ctrlProps/ctrlProp1644.xml" ContentType="application/vnd.ms-excel.controlproperties+xml"/>
  <Override PartName="/xl/ctrlProps/ctrlProp1645.xml" ContentType="application/vnd.ms-excel.controlproperties+xml"/>
  <Override PartName="/xl/ctrlProps/ctrlProp1646.xml" ContentType="application/vnd.ms-excel.controlproperties+xml"/>
  <Override PartName="/xl/ctrlProps/ctrlProp1647.xml" ContentType="application/vnd.ms-excel.controlproperties+xml"/>
  <Override PartName="/xl/ctrlProps/ctrlProp1648.xml" ContentType="application/vnd.ms-excel.controlproperties+xml"/>
  <Override PartName="/xl/ctrlProps/ctrlProp1649.xml" ContentType="application/vnd.ms-excel.controlproperties+xml"/>
  <Override PartName="/xl/ctrlProps/ctrlProp1650.xml" ContentType="application/vnd.ms-excel.controlproperties+xml"/>
  <Override PartName="/xl/ctrlProps/ctrlProp1651.xml" ContentType="application/vnd.ms-excel.controlproperties+xml"/>
  <Override PartName="/xl/ctrlProps/ctrlProp1652.xml" ContentType="application/vnd.ms-excel.controlproperties+xml"/>
  <Override PartName="/xl/ctrlProps/ctrlProp1653.xml" ContentType="application/vnd.ms-excel.controlproperties+xml"/>
  <Override PartName="/xl/ctrlProps/ctrlProp1654.xml" ContentType="application/vnd.ms-excel.controlproperties+xml"/>
  <Override PartName="/xl/ctrlProps/ctrlProp1655.xml" ContentType="application/vnd.ms-excel.controlproperties+xml"/>
  <Override PartName="/xl/ctrlProps/ctrlProp1656.xml" ContentType="application/vnd.ms-excel.controlproperties+xml"/>
  <Override PartName="/xl/ctrlProps/ctrlProp1657.xml" ContentType="application/vnd.ms-excel.controlproperties+xml"/>
  <Override PartName="/xl/ctrlProps/ctrlProp1658.xml" ContentType="application/vnd.ms-excel.controlproperties+xml"/>
  <Override PartName="/xl/ctrlProps/ctrlProp1659.xml" ContentType="application/vnd.ms-excel.controlproperties+xml"/>
  <Override PartName="/xl/ctrlProps/ctrlProp1660.xml" ContentType="application/vnd.ms-excel.controlproperties+xml"/>
  <Override PartName="/xl/ctrlProps/ctrlProp1661.xml" ContentType="application/vnd.ms-excel.controlproperties+xml"/>
  <Override PartName="/xl/ctrlProps/ctrlProp1662.xml" ContentType="application/vnd.ms-excel.controlproperties+xml"/>
  <Override PartName="/xl/ctrlProps/ctrlProp1663.xml" ContentType="application/vnd.ms-excel.controlproperties+xml"/>
  <Override PartName="/xl/ctrlProps/ctrlProp1664.xml" ContentType="application/vnd.ms-excel.controlproperties+xml"/>
  <Override PartName="/xl/ctrlProps/ctrlProp1665.xml" ContentType="application/vnd.ms-excel.controlproperties+xml"/>
  <Override PartName="/xl/ctrlProps/ctrlProp1666.xml" ContentType="application/vnd.ms-excel.controlproperties+xml"/>
  <Override PartName="/xl/ctrlProps/ctrlProp1667.xml" ContentType="application/vnd.ms-excel.controlproperties+xml"/>
  <Override PartName="/xl/ctrlProps/ctrlProp1668.xml" ContentType="application/vnd.ms-excel.controlproperties+xml"/>
  <Override PartName="/xl/ctrlProps/ctrlProp1669.xml" ContentType="application/vnd.ms-excel.controlproperties+xml"/>
  <Override PartName="/xl/ctrlProps/ctrlProp1670.xml" ContentType="application/vnd.ms-excel.controlproperties+xml"/>
  <Override PartName="/xl/ctrlProps/ctrlProp1671.xml" ContentType="application/vnd.ms-excel.controlproperties+xml"/>
  <Override PartName="/xl/ctrlProps/ctrlProp1672.xml" ContentType="application/vnd.ms-excel.controlproperties+xml"/>
  <Override PartName="/xl/ctrlProps/ctrlProp1673.xml" ContentType="application/vnd.ms-excel.controlproperties+xml"/>
  <Override PartName="/xl/ctrlProps/ctrlProp1674.xml" ContentType="application/vnd.ms-excel.controlproperties+xml"/>
  <Override PartName="/xl/ctrlProps/ctrlProp1675.xml" ContentType="application/vnd.ms-excel.controlproperties+xml"/>
  <Override PartName="/xl/ctrlProps/ctrlProp1676.xml" ContentType="application/vnd.ms-excel.controlproperties+xml"/>
  <Override PartName="/xl/ctrlProps/ctrlProp1677.xml" ContentType="application/vnd.ms-excel.controlproperties+xml"/>
  <Override PartName="/xl/ctrlProps/ctrlProp1678.xml" ContentType="application/vnd.ms-excel.controlproperties+xml"/>
  <Override PartName="/xl/ctrlProps/ctrlProp1679.xml" ContentType="application/vnd.ms-excel.controlproperties+xml"/>
  <Override PartName="/xl/ctrlProps/ctrlProp1680.xml" ContentType="application/vnd.ms-excel.controlproperties+xml"/>
  <Override PartName="/xl/ctrlProps/ctrlProp1681.xml" ContentType="application/vnd.ms-excel.controlproperties+xml"/>
  <Override PartName="/xl/ctrlProps/ctrlProp1682.xml" ContentType="application/vnd.ms-excel.controlproperties+xml"/>
  <Override PartName="/xl/ctrlProps/ctrlProp1683.xml" ContentType="application/vnd.ms-excel.controlproperties+xml"/>
  <Override PartName="/xl/ctrlProps/ctrlProp1684.xml" ContentType="application/vnd.ms-excel.controlproperties+xml"/>
  <Override PartName="/xl/ctrlProps/ctrlProp1685.xml" ContentType="application/vnd.ms-excel.controlproperties+xml"/>
  <Override PartName="/xl/ctrlProps/ctrlProp1686.xml" ContentType="application/vnd.ms-excel.controlproperties+xml"/>
  <Override PartName="/xl/ctrlProps/ctrlProp1687.xml" ContentType="application/vnd.ms-excel.controlproperties+xml"/>
  <Override PartName="/xl/ctrlProps/ctrlProp1688.xml" ContentType="application/vnd.ms-excel.controlproperties+xml"/>
  <Override PartName="/xl/ctrlProps/ctrlProp1689.xml" ContentType="application/vnd.ms-excel.controlproperties+xml"/>
  <Override PartName="/xl/ctrlProps/ctrlProp1690.xml" ContentType="application/vnd.ms-excel.controlproperties+xml"/>
  <Override PartName="/xl/ctrlProps/ctrlProp1691.xml" ContentType="application/vnd.ms-excel.controlproperties+xml"/>
  <Override PartName="/xl/ctrlProps/ctrlProp1692.xml" ContentType="application/vnd.ms-excel.controlproperties+xml"/>
  <Override PartName="/xl/ctrlProps/ctrlProp1693.xml" ContentType="application/vnd.ms-excel.controlproperties+xml"/>
  <Override PartName="/xl/ctrlProps/ctrlProp1694.xml" ContentType="application/vnd.ms-excel.controlproperties+xml"/>
  <Override PartName="/xl/ctrlProps/ctrlProp1695.xml" ContentType="application/vnd.ms-excel.controlproperties+xml"/>
  <Override PartName="/xl/ctrlProps/ctrlProp1696.xml" ContentType="application/vnd.ms-excel.controlproperties+xml"/>
  <Override PartName="/xl/ctrlProps/ctrlProp1697.xml" ContentType="application/vnd.ms-excel.controlproperties+xml"/>
  <Override PartName="/xl/ctrlProps/ctrlProp1698.xml" ContentType="application/vnd.ms-excel.controlproperties+xml"/>
  <Override PartName="/xl/ctrlProps/ctrlProp1699.xml" ContentType="application/vnd.ms-excel.controlproperties+xml"/>
  <Override PartName="/xl/ctrlProps/ctrlProp1700.xml" ContentType="application/vnd.ms-excel.controlproperties+xml"/>
  <Override PartName="/xl/ctrlProps/ctrlProp1701.xml" ContentType="application/vnd.ms-excel.controlproperties+xml"/>
  <Override PartName="/xl/ctrlProps/ctrlProp1702.xml" ContentType="application/vnd.ms-excel.controlproperties+xml"/>
  <Override PartName="/xl/ctrlProps/ctrlProp1703.xml" ContentType="application/vnd.ms-excel.controlproperties+xml"/>
  <Override PartName="/xl/ctrlProps/ctrlProp1704.xml" ContentType="application/vnd.ms-excel.controlproperties+xml"/>
  <Override PartName="/xl/ctrlProps/ctrlProp1705.xml" ContentType="application/vnd.ms-excel.controlproperties+xml"/>
  <Override PartName="/xl/ctrlProps/ctrlProp1706.xml" ContentType="application/vnd.ms-excel.controlproperties+xml"/>
  <Override PartName="/xl/ctrlProps/ctrlProp1707.xml" ContentType="application/vnd.ms-excel.controlproperties+xml"/>
  <Override PartName="/xl/ctrlProps/ctrlProp1708.xml" ContentType="application/vnd.ms-excel.controlproperties+xml"/>
  <Override PartName="/xl/ctrlProps/ctrlProp1709.xml" ContentType="application/vnd.ms-excel.controlproperties+xml"/>
  <Override PartName="/xl/ctrlProps/ctrlProp1710.xml" ContentType="application/vnd.ms-excel.controlproperties+xml"/>
  <Override PartName="/xl/ctrlProps/ctrlProp1711.xml" ContentType="application/vnd.ms-excel.controlproperties+xml"/>
  <Override PartName="/xl/ctrlProps/ctrlProp1712.xml" ContentType="application/vnd.ms-excel.controlproperties+xml"/>
  <Override PartName="/xl/ctrlProps/ctrlProp1713.xml" ContentType="application/vnd.ms-excel.controlproperties+xml"/>
  <Override PartName="/xl/ctrlProps/ctrlProp1714.xml" ContentType="application/vnd.ms-excel.controlproperties+xml"/>
  <Override PartName="/xl/ctrlProps/ctrlProp1715.xml" ContentType="application/vnd.ms-excel.controlproperties+xml"/>
  <Override PartName="/xl/ctrlProps/ctrlProp1716.xml" ContentType="application/vnd.ms-excel.controlproperties+xml"/>
  <Override PartName="/xl/ctrlProps/ctrlProp1717.xml" ContentType="application/vnd.ms-excel.controlproperties+xml"/>
  <Override PartName="/xl/ctrlProps/ctrlProp1718.xml" ContentType="application/vnd.ms-excel.controlproperties+xml"/>
  <Override PartName="/xl/ctrlProps/ctrlProp1719.xml" ContentType="application/vnd.ms-excel.controlproperties+xml"/>
  <Override PartName="/xl/ctrlProps/ctrlProp1720.xml" ContentType="application/vnd.ms-excel.controlproperties+xml"/>
  <Override PartName="/xl/ctrlProps/ctrlProp1721.xml" ContentType="application/vnd.ms-excel.controlproperties+xml"/>
  <Override PartName="/xl/ctrlProps/ctrlProp1722.xml" ContentType="application/vnd.ms-excel.controlproperties+xml"/>
  <Override PartName="/xl/ctrlProps/ctrlProp1723.xml" ContentType="application/vnd.ms-excel.controlproperties+xml"/>
  <Override PartName="/xl/ctrlProps/ctrlProp1724.xml" ContentType="application/vnd.ms-excel.controlproperties+xml"/>
  <Override PartName="/xl/ctrlProps/ctrlProp1725.xml" ContentType="application/vnd.ms-excel.controlproperties+xml"/>
  <Override PartName="/xl/ctrlProps/ctrlProp1726.xml" ContentType="application/vnd.ms-excel.controlproperties+xml"/>
  <Override PartName="/xl/ctrlProps/ctrlProp1727.xml" ContentType="application/vnd.ms-excel.controlproperties+xml"/>
  <Override PartName="/xl/ctrlProps/ctrlProp1728.xml" ContentType="application/vnd.ms-excel.controlproperties+xml"/>
  <Override PartName="/xl/ctrlProps/ctrlProp1729.xml" ContentType="application/vnd.ms-excel.controlproperties+xml"/>
  <Override PartName="/xl/ctrlProps/ctrlProp1730.xml" ContentType="application/vnd.ms-excel.controlproperties+xml"/>
  <Override PartName="/xl/ctrlProps/ctrlProp1731.xml" ContentType="application/vnd.ms-excel.controlproperties+xml"/>
  <Override PartName="/xl/ctrlProps/ctrlProp1732.xml" ContentType="application/vnd.ms-excel.controlproperties+xml"/>
  <Override PartName="/xl/ctrlProps/ctrlProp1733.xml" ContentType="application/vnd.ms-excel.controlproperties+xml"/>
  <Override PartName="/xl/ctrlProps/ctrlProp1734.xml" ContentType="application/vnd.ms-excel.controlproperties+xml"/>
  <Override PartName="/xl/ctrlProps/ctrlProp1735.xml" ContentType="application/vnd.ms-excel.controlproperties+xml"/>
  <Override PartName="/xl/ctrlProps/ctrlProp1736.xml" ContentType="application/vnd.ms-excel.controlproperties+xml"/>
  <Override PartName="/xl/drawings/drawing4.xml" ContentType="application/vnd.openxmlformats-officedocument.drawing+xml"/>
  <Override PartName="/xl/embeddings/oleObject1.bin" ContentType="application/vnd.openxmlformats-officedocument.oleObject"/>
  <Override PartName="/xl/drawings/drawing5.xml" ContentType="application/vnd.openxmlformats-officedocument.drawing+xml"/>
  <Override PartName="/xl/ctrlProps/ctrlProp1737.xml" ContentType="application/vnd.ms-excel.controlproperties+xml"/>
  <Override PartName="/xl/ctrlProps/ctrlProp1738.xml" ContentType="application/vnd.ms-excel.controlproperties+xml"/>
  <Override PartName="/xl/ctrlProps/ctrlProp1739.xml" ContentType="application/vnd.ms-excel.controlproperties+xml"/>
  <Override PartName="/xl/ctrlProps/ctrlProp1740.xml" ContentType="application/vnd.ms-excel.controlproperties+xml"/>
  <Override PartName="/xl/ctrlProps/ctrlProp1741.xml" ContentType="application/vnd.ms-excel.controlproperties+xml"/>
  <Override PartName="/xl/ctrlProps/ctrlProp1742.xml" ContentType="application/vnd.ms-excel.controlproperties+xml"/>
  <Override PartName="/xl/ctrlProps/ctrlProp1743.xml" ContentType="application/vnd.ms-excel.controlproperties+xml"/>
  <Override PartName="/xl/ctrlProps/ctrlProp1744.xml" ContentType="application/vnd.ms-excel.controlproperties+xml"/>
  <Override PartName="/xl/ctrlProps/ctrlProp1745.xml" ContentType="application/vnd.ms-excel.controlproperties+xml"/>
  <Override PartName="/xl/ctrlProps/ctrlProp1746.xml" ContentType="application/vnd.ms-excel.controlproperties+xml"/>
  <Override PartName="/xl/ctrlProps/ctrlProp1747.xml" ContentType="application/vnd.ms-excel.controlproperties+xml"/>
  <Override PartName="/xl/ctrlProps/ctrlProp1748.xml" ContentType="application/vnd.ms-excel.controlproperties+xml"/>
  <Override PartName="/xl/ctrlProps/ctrlProp1749.xml" ContentType="application/vnd.ms-excel.controlproperties+xml"/>
  <Override PartName="/xl/ctrlProps/ctrlProp1750.xml" ContentType="application/vnd.ms-excel.controlproperties+xml"/>
  <Override PartName="/xl/ctrlProps/ctrlProp1751.xml" ContentType="application/vnd.ms-excel.controlproperties+xml"/>
  <Override PartName="/xl/ctrlProps/ctrlProp1752.xml" ContentType="application/vnd.ms-excel.controlproperties+xml"/>
  <Override PartName="/xl/ctrlProps/ctrlProp1753.xml" ContentType="application/vnd.ms-excel.controlproperties+xml"/>
  <Override PartName="/xl/ctrlProps/ctrlProp1754.xml" ContentType="application/vnd.ms-excel.controlproperties+xml"/>
  <Override PartName="/xl/ctrlProps/ctrlProp1755.xml" ContentType="application/vnd.ms-excel.controlproperties+xml"/>
  <Override PartName="/xl/ctrlProps/ctrlProp1756.xml" ContentType="application/vnd.ms-excel.controlproperties+xml"/>
  <Override PartName="/xl/ctrlProps/ctrlProp1757.xml" ContentType="application/vnd.ms-excel.controlproperties+xml"/>
  <Override PartName="/xl/ctrlProps/ctrlProp1758.xml" ContentType="application/vnd.ms-excel.controlproperties+xml"/>
  <Override PartName="/xl/ctrlProps/ctrlProp1759.xml" ContentType="application/vnd.ms-excel.controlproperties+xml"/>
  <Override PartName="/xl/ctrlProps/ctrlProp1760.xml" ContentType="application/vnd.ms-excel.controlproperties+xml"/>
  <Override PartName="/xl/ctrlProps/ctrlProp1761.xml" ContentType="application/vnd.ms-excel.controlproperties+xml"/>
  <Override PartName="/xl/ctrlProps/ctrlProp1762.xml" ContentType="application/vnd.ms-excel.controlproperties+xml"/>
  <Override PartName="/xl/ctrlProps/ctrlProp1763.xml" ContentType="application/vnd.ms-excel.controlproperties+xml"/>
  <Override PartName="/xl/ctrlProps/ctrlProp1764.xml" ContentType="application/vnd.ms-excel.controlproperties+xml"/>
  <Override PartName="/xl/ctrlProps/ctrlProp1765.xml" ContentType="application/vnd.ms-excel.controlproperties+xml"/>
  <Override PartName="/xl/ctrlProps/ctrlProp1766.xml" ContentType="application/vnd.ms-excel.controlproperties+xml"/>
  <Override PartName="/xl/ctrlProps/ctrlProp1767.xml" ContentType="application/vnd.ms-excel.controlproperties+xml"/>
  <Override PartName="/xl/ctrlProps/ctrlProp1768.xml" ContentType="application/vnd.ms-excel.controlproperties+xml"/>
  <Override PartName="/xl/ctrlProps/ctrlProp1769.xml" ContentType="application/vnd.ms-excel.controlproperties+xml"/>
  <Override PartName="/xl/ctrlProps/ctrlProp1770.xml" ContentType="application/vnd.ms-excel.controlproperties+xml"/>
  <Override PartName="/xl/ctrlProps/ctrlProp1771.xml" ContentType="application/vnd.ms-excel.controlproperties+xml"/>
  <Override PartName="/xl/ctrlProps/ctrlProp1772.xml" ContentType="application/vnd.ms-excel.controlproperties+xml"/>
  <Override PartName="/xl/ctrlProps/ctrlProp1773.xml" ContentType="application/vnd.ms-excel.controlproperties+xml"/>
  <Override PartName="/xl/ctrlProps/ctrlProp1774.xml" ContentType="application/vnd.ms-excel.controlproperties+xml"/>
  <Override PartName="/xl/ctrlProps/ctrlProp1775.xml" ContentType="application/vnd.ms-excel.controlproperties+xml"/>
  <Override PartName="/xl/ctrlProps/ctrlProp1776.xml" ContentType="application/vnd.ms-excel.controlproperties+xml"/>
  <Override PartName="/xl/ctrlProps/ctrlProp1777.xml" ContentType="application/vnd.ms-excel.controlproperties+xml"/>
  <Override PartName="/xl/ctrlProps/ctrlProp1778.xml" ContentType="application/vnd.ms-excel.controlproperties+xml"/>
  <Override PartName="/xl/ctrlProps/ctrlProp1779.xml" ContentType="application/vnd.ms-excel.controlproperties+xml"/>
  <Override PartName="/xl/ctrlProps/ctrlProp1780.xml" ContentType="application/vnd.ms-excel.controlproperties+xml"/>
  <Override PartName="/xl/ctrlProps/ctrlProp1781.xml" ContentType="application/vnd.ms-excel.controlproperties+xml"/>
  <Override PartName="/xl/ctrlProps/ctrlProp1782.xml" ContentType="application/vnd.ms-excel.controlproperties+xml"/>
  <Override PartName="/xl/ctrlProps/ctrlProp1783.xml" ContentType="application/vnd.ms-excel.controlproperties+xml"/>
  <Override PartName="/xl/ctrlProps/ctrlProp1784.xml" ContentType="application/vnd.ms-excel.controlproperties+xml"/>
  <Override PartName="/xl/ctrlProps/ctrlProp1785.xml" ContentType="application/vnd.ms-excel.controlproperties+xml"/>
  <Override PartName="/xl/ctrlProps/ctrlProp1786.xml" ContentType="application/vnd.ms-excel.controlproperties+xml"/>
  <Override PartName="/xl/ctrlProps/ctrlProp1787.xml" ContentType="application/vnd.ms-excel.controlproperties+xml"/>
  <Override PartName="/xl/ctrlProps/ctrlProp1788.xml" ContentType="application/vnd.ms-excel.controlproperties+xml"/>
  <Override PartName="/xl/ctrlProps/ctrlProp1789.xml" ContentType="application/vnd.ms-excel.controlproperties+xml"/>
  <Override PartName="/xl/ctrlProps/ctrlProp1790.xml" ContentType="application/vnd.ms-excel.controlproperties+xml"/>
  <Override PartName="/xl/ctrlProps/ctrlProp1791.xml" ContentType="application/vnd.ms-excel.controlproperties+xml"/>
  <Override PartName="/xl/ctrlProps/ctrlProp1792.xml" ContentType="application/vnd.ms-excel.controlproperties+xml"/>
  <Override PartName="/xl/ctrlProps/ctrlProp1793.xml" ContentType="application/vnd.ms-excel.controlproperties+xml"/>
  <Override PartName="/xl/ctrlProps/ctrlProp1794.xml" ContentType="application/vnd.ms-excel.controlproperties+xml"/>
  <Override PartName="/xl/ctrlProps/ctrlProp1795.xml" ContentType="application/vnd.ms-excel.controlproperties+xml"/>
  <Override PartName="/xl/ctrlProps/ctrlProp1796.xml" ContentType="application/vnd.ms-excel.controlproperties+xml"/>
  <Override PartName="/xl/ctrlProps/ctrlProp1797.xml" ContentType="application/vnd.ms-excel.controlproperties+xml"/>
  <Override PartName="/xl/ctrlProps/ctrlProp1798.xml" ContentType="application/vnd.ms-excel.controlproperties+xml"/>
  <Override PartName="/xl/ctrlProps/ctrlProp1799.xml" ContentType="application/vnd.ms-excel.controlproperties+xml"/>
  <Override PartName="/xl/ctrlProps/ctrlProp1800.xml" ContentType="application/vnd.ms-excel.controlproperties+xml"/>
  <Override PartName="/xl/ctrlProps/ctrlProp1801.xml" ContentType="application/vnd.ms-excel.controlproperties+xml"/>
  <Override PartName="/xl/ctrlProps/ctrlProp1802.xml" ContentType="application/vnd.ms-excel.controlproperties+xml"/>
  <Override PartName="/xl/ctrlProps/ctrlProp1803.xml" ContentType="application/vnd.ms-excel.controlproperties+xml"/>
  <Override PartName="/xl/ctrlProps/ctrlProp1804.xml" ContentType="application/vnd.ms-excel.controlproperties+xml"/>
  <Override PartName="/xl/ctrlProps/ctrlProp1805.xml" ContentType="application/vnd.ms-excel.controlproperties+xml"/>
  <Override PartName="/xl/ctrlProps/ctrlProp1806.xml" ContentType="application/vnd.ms-excel.controlproperties+xml"/>
  <Override PartName="/xl/ctrlProps/ctrlProp1807.xml" ContentType="application/vnd.ms-excel.controlproperties+xml"/>
  <Override PartName="/xl/ctrlProps/ctrlProp1808.xml" ContentType="application/vnd.ms-excel.controlproperties+xml"/>
  <Override PartName="/xl/ctrlProps/ctrlProp1809.xml" ContentType="application/vnd.ms-excel.controlproperties+xml"/>
  <Override PartName="/xl/ctrlProps/ctrlProp1810.xml" ContentType="application/vnd.ms-excel.controlproperties+xml"/>
  <Override PartName="/xl/ctrlProps/ctrlProp1811.xml" ContentType="application/vnd.ms-excel.controlproperties+xml"/>
  <Override PartName="/xl/ctrlProps/ctrlProp1812.xml" ContentType="application/vnd.ms-excel.controlproperties+xml"/>
  <Override PartName="/xl/ctrlProps/ctrlProp1813.xml" ContentType="application/vnd.ms-excel.controlproperties+xml"/>
  <Override PartName="/xl/drawings/drawing6.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124226"/>
  <mc:AlternateContent xmlns:mc="http://schemas.openxmlformats.org/markup-compatibility/2006">
    <mc:Choice Requires="x15">
      <x15ac:absPath xmlns:x15ac="http://schemas.microsoft.com/office/spreadsheetml/2010/11/ac" url="F:\"/>
    </mc:Choice>
  </mc:AlternateContent>
  <xr:revisionPtr revIDLastSave="0" documentId="8_{D473D4BF-6B3E-446E-B680-65CEB0782A7E}" xr6:coauthVersionLast="47" xr6:coauthVersionMax="47" xr10:uidLastSave="{00000000-0000-0000-0000-000000000000}"/>
  <workbookProtection workbookAlgorithmName="SHA-512" workbookHashValue="PVdvqQ5pr6jTm9g7Y5mpt5rEgiiFC/UpVd/kr3zHSaRn6D+azjcZ+KlB9pmjfiSpXiHHYdkov2QwCdAsmTdKGQ==" workbookSaltValue="ppTZtWLi6bUs0Q3slvjS1A==" workbookSpinCount="100000" lockStructure="1"/>
  <bookViews>
    <workbookView xWindow="-120" yWindow="-120" windowWidth="29040" windowHeight="15720" xr2:uid="{00000000-000D-0000-FFFF-FFFF00000000}"/>
  </bookViews>
  <sheets>
    <sheet name="AOF Page 1" sheetId="12" r:id="rId1"/>
    <sheet name="AOF Page 2" sheetId="13" r:id="rId2"/>
    <sheet name="Additional SWIFTs" sheetId="21" r:id="rId3"/>
    <sheet name="User Guide" sheetId="24" r:id="rId4"/>
    <sheet name="BIC validation" sheetId="25" state="hidden" r:id="rId5"/>
    <sheet name="SWIFT" sheetId="17" state="hidden" r:id="rId6"/>
    <sheet name="Tables" sheetId="3" state="hidden" r:id="rId7"/>
    <sheet name="Tax Tables" sheetId="4" state="hidden" r:id="rId8"/>
    <sheet name="FX tables" sheetId="20" state="hidden" r:id="rId9"/>
    <sheet name="Tax SET1-SET2-SEQ" sheetId="19" state="hidden" r:id="rId10"/>
    <sheet name="File Type" sheetId="6" state="hidden" r:id="rId11"/>
  </sheets>
  <externalReferences>
    <externalReference r:id="rId12"/>
    <externalReference r:id="rId13"/>
  </externalReferences>
  <definedNames>
    <definedName name="_xlnm._FilterDatabase" localSheetId="9" hidden="1">'Tax SET1-SET2-SEQ'!$A$1:$A$107</definedName>
    <definedName name="_xlnm._FilterDatabase" localSheetId="7" hidden="1">'Tax Tables'!$C$3:$C$81</definedName>
    <definedName name="ABIC">'FX tables'!$C$2:$C$6</definedName>
    <definedName name="ANDORRA">'Tax Tables'!$F$3:$F$44</definedName>
    <definedName name="ANDORRA1">'Tax Tables'!$DD$3:$DD$33</definedName>
    <definedName name="ANDORRA2">'Tax Tables'!$HN$3:$HN$44</definedName>
    <definedName name="ANDORRASEQ">'Tax SET1-SET2-SEQ'!$HM$3:$HM$40</definedName>
    <definedName name="ANDORRASET1">'Tax SET1-SET2-SEQ'!$C$3:$C$40</definedName>
    <definedName name="ANDORRASET2">'Tax SET1-SET2-SEQ'!$DI$3:$DI$40</definedName>
    <definedName name="ANGUILLA">'Tax Tables'!$CF$3:$CF$44</definedName>
    <definedName name="ANGUILLA1">'Tax Tables'!$GD$3:$GD$33</definedName>
    <definedName name="ANGUILLASEQ">'Tax SET1-SET2-SEQ'!$HN$3:$HN$40</definedName>
    <definedName name="ANGUILLASET1">'Tax SET1-SET2-SEQ'!$D$3:$D$40</definedName>
    <definedName name="ANGUILLASET2">'Tax SET1-SET2-SEQ'!$DJ$3:$DJ$40</definedName>
    <definedName name="ARGENTINA">'Tax Tables'!$AV$3:$AV$44</definedName>
    <definedName name="ARGENTINA1">'Tax Tables'!$ET$3:$ET$33</definedName>
    <definedName name="ARGENTINASEQ">'Tax SET1-SET2-SEQ'!$HO$3:$HO$40</definedName>
    <definedName name="ARGENTINASET1">'Tax SET1-SET2-SEQ'!$E$3:$E$40</definedName>
    <definedName name="ARGENTINASET2">'Tax SET1-SET2-SEQ'!$DK$3:$DK$40</definedName>
    <definedName name="ARUBA">'Tax Tables'!$BY$3:$BY$44</definedName>
    <definedName name="ARUBA1">'Tax Tables'!$FW$3:$FW$33</definedName>
    <definedName name="ARUBASEQ">'Tax SET1-SET2-SEQ'!$HP$3:$HP$40</definedName>
    <definedName name="ARUBASET1">'Tax SET1-SET2-SEQ'!$F$3:$F$40</definedName>
    <definedName name="ARUBASET2">'Tax SET1-SET2-SEQ'!$DL$3:$DL$40</definedName>
    <definedName name="AUSTRALIA">'Tax Tables'!$CO$3:$CO$44</definedName>
    <definedName name="AUSTRALIA1">'Tax Tables'!$GM$3:$GM$33</definedName>
    <definedName name="AUSTRALIANMUTUALFUND">'Tax Tables'!$HP$4:$HP$69</definedName>
    <definedName name="AUSTRALIANMUTUALFUND1">'Tax Tables'!$HP$4:$HP$33</definedName>
    <definedName name="AUSTRALIASEQ">'Tax SET1-SET2-SEQ'!$HQ$3:$HQ$40</definedName>
    <definedName name="AUSTRALIASET1">'Tax SET1-SET2-SEQ'!$G$3:$G$40</definedName>
    <definedName name="AUSTRALIASET2">'Tax SET1-SET2-SEQ'!$DM$3:$DM$40</definedName>
    <definedName name="AUSTRIA">'Tax Tables'!$G$3:$G$44</definedName>
    <definedName name="AUSTRIA1">'Tax Tables'!$DE$3:$DE$33</definedName>
    <definedName name="AUSTRIASEQ">'Tax SET1-SET2-SEQ'!$HR$3:$HR$40</definedName>
    <definedName name="AUSTRIASET1">'Tax SET1-SET2-SEQ'!$H$3:$H$40</definedName>
    <definedName name="AUSTRIASET2">'Tax SET1-SET2-SEQ'!$DN$3:$DN$40</definedName>
    <definedName name="BAHAMAS">'Tax Tables'!$CA$3:$CA$44</definedName>
    <definedName name="BAHAMAS1">'Tax Tables'!$FY$3:$FY$33</definedName>
    <definedName name="BAHAMASSEQ">'Tax SET1-SET2-SEQ'!$HS$3:$HS$40</definedName>
    <definedName name="BAHAMASSET1">'Tax SET1-SET2-SEQ'!$I$3:$I$40</definedName>
    <definedName name="BAHAMASSET2">'Tax SET1-SET2-SEQ'!$DO$3:$DO$40</definedName>
    <definedName name="BAHRAIN">'Tax Tables'!$BD$3:$BD$44</definedName>
    <definedName name="BAHRAIN1">'Tax Tables'!$FB$3:$FB$33</definedName>
    <definedName name="BAHRAINSEQ">'Tax SET1-SET2-SEQ'!$HT$3:$HT$40</definedName>
    <definedName name="BAHRAINSET1">'Tax SET1-SET2-SEQ'!$J$3:$J$40</definedName>
    <definedName name="BAHRAINSET2">'Tax SET1-SET2-SEQ'!$DP$3:$DP$40</definedName>
    <definedName name="BANK">'Tax Tables'!$DB$4:$DB$69</definedName>
    <definedName name="BANKINTERMEDIARY">'Tax Tables'!$DC$4:$DC$69</definedName>
    <definedName name="BANKPROPRIETARY">'Tax Tables'!$EP$4:$EP$69</definedName>
    <definedName name="BARBADOS">'Tax Tables'!$CL$3:$CL$44</definedName>
    <definedName name="BARBADOS1">'Tax Tables'!$GJ$3:$GJ$33</definedName>
    <definedName name="BARBADOSSEQ">'Tax SET1-SET2-SEQ'!$HU$3:$HU$40</definedName>
    <definedName name="BARBADOSSET1">'Tax SET1-SET2-SEQ'!$K$3:$K$40</definedName>
    <definedName name="BARBADOSSET2">'Tax SET1-SET2-SEQ'!$DQ$3:$DQ$40</definedName>
    <definedName name="BELGIUM">'Tax Tables'!$H$3:$H$44</definedName>
    <definedName name="BELGIUM1">'Tax Tables'!$DF$3:$DF$33</definedName>
    <definedName name="BELGIUMSEQ">'Tax SET1-SET2-SEQ'!$HV$3:$HV$40</definedName>
    <definedName name="BELGIUMSET1">'Tax SET1-SET2-SEQ'!$L$3:$L$40</definedName>
    <definedName name="BELGIUMSET2">'Tax SET1-SET2-SEQ'!$DR$3:$DR$40</definedName>
    <definedName name="BELIZE">'Tax Tables'!$CC$3:$CC$44</definedName>
    <definedName name="BELIZE1">'Tax Tables'!$GA$3:$GA$33</definedName>
    <definedName name="BELIZESEQ">'Tax SET1-SET2-SEQ'!$HW$3:$HW$40</definedName>
    <definedName name="BELIZESET1">'Tax SET1-SET2-SEQ'!$M$3:$M$40</definedName>
    <definedName name="BELIZESET2">'Tax SET1-SET2-SEQ'!$DS$3:$DS$40</definedName>
    <definedName name="BERMUDA">'Tax Tables'!$CB$3:$CB$44</definedName>
    <definedName name="BERMUDA1">'Tax Tables'!$FZ$3:$FZ$33</definedName>
    <definedName name="BERMUDADOMICILEDCORPORATION">'Tax Tables'!$GI$4:$GI$69</definedName>
    <definedName name="BERMUDAMUTUALFUND">'Tax Tables'!$GK$4:$GK$69</definedName>
    <definedName name="BERMUDASEQ">'Tax SET1-SET2-SEQ'!$HX$3:$HX$40</definedName>
    <definedName name="BERMUDASET1">'Tax SET1-SET2-SEQ'!$N$3:$N$40</definedName>
    <definedName name="BERMUDASET2">'Tax SET1-SET2-SEQ'!$DT$3:$DT$40</definedName>
    <definedName name="BRAZIL">'Tax Tables'!$AW$3:$AW$44</definedName>
    <definedName name="BRAZIL1">'Tax Tables'!$EU$3:$EU$33</definedName>
    <definedName name="BRAZILSEQ">'Tax SET1-SET2-SEQ'!$HY$3:$HY$40</definedName>
    <definedName name="BRAZILSET1">'Tax SET1-SET2-SEQ'!$O$3:$O$40</definedName>
    <definedName name="BRAZILSET2">'Tax SET1-SET2-SEQ'!$DU$3:$DU$40</definedName>
    <definedName name="BROKERAGEHOUSE">'Tax Tables'!$GD$4:$GD$69</definedName>
    <definedName name="BROKERAGEHOUSEINTERMEDIARY">'Tax Tables'!$GE$4:$GE$69</definedName>
    <definedName name="BROKERDEALER">'Tax Tables'!$EM$4:$EM$69</definedName>
    <definedName name="BROKERDEALERINTERMEDIARY">'Tax Tables'!$EN$4:$EN$69</definedName>
    <definedName name="BROKERINTERMEDIARY">'Tax Tables'!$EO$4:$EO$69</definedName>
    <definedName name="BRUNEI_DARUSSALAMSET1">'Tax SET1-SET2-SEQ'!$P$3:$P$40</definedName>
    <definedName name="BRUNEIDARUSSALAM">'Tax Tables'!$BE$3:$BE$44</definedName>
    <definedName name="BRUNEIDARUSSALAM1">'Tax Tables'!$FC$3:$FC$33</definedName>
    <definedName name="BRUNEIDARUSSALAMSEQ">'Tax SET1-SET2-SEQ'!$HZ$3:$HZ$40</definedName>
    <definedName name="BRUNEIDARUSSALAMSET1">'Tax SET1-SET2-SEQ'!$P$3:$P$40</definedName>
    <definedName name="BRUNEIDARUSSALAMSET2">'Tax SET1-SET2-SEQ'!$DV$3:$DV$40</definedName>
    <definedName name="BULGARIA">'Tax Tables'!$I$3:$I$44</definedName>
    <definedName name="BULGARIA1">'Tax Tables'!$DG$3:$DG$33</definedName>
    <definedName name="BULGARIASEQ">'Tax SET1-SET2-SEQ'!$IA$3:$IA$40</definedName>
    <definedName name="BULGARIASET1">'Tax SET1-SET2-SEQ'!$Q$3:$Q$40</definedName>
    <definedName name="BULGARIASET2">'Tax SET1-SET2-SEQ'!$DW$3:$DW$40</definedName>
    <definedName name="BUSINESSTRUST">'Tax Tables'!$HC$4:$HC$69</definedName>
    <definedName name="BUSINESSTRUST1">'Tax Tables'!$HC$3:$HC$33</definedName>
    <definedName name="CANADA">'Tax Tables'!$E$3:$E$44</definedName>
    <definedName name="CANADA1">'Tax Tables'!$DC$3:$DC$33</definedName>
    <definedName name="CANADA2">'Tax Tables'!$HM$3:$HM$44</definedName>
    <definedName name="CANADASEQ">'Tax SET1-SET2-SEQ'!$IB$3:$IB$40</definedName>
    <definedName name="CANADASET1">'Tax SET1-SET2-SEQ'!$R$3:$R$40</definedName>
    <definedName name="CANADASET2">'Tax SET1-SET2-SEQ'!$DX$3:$DX$40</definedName>
    <definedName name="CANADIANMUTUALFUND">'Tax Tables'!$HA$4:$HA$69</definedName>
    <definedName name="CANADIANMUTUALFUND1">'Tax Tables'!$HA$3:$HA$33</definedName>
    <definedName name="CAYMAN_ISLANDSSET1">'Tax SET1-SET2-SEQ'!$S$3:$S$40</definedName>
    <definedName name="CAYMANFUND_INCORPORATED">'Tax Tables'!$GP$4:$GP$69</definedName>
    <definedName name="CAYMANFUND_TRUST">'Tax Tables'!$GN$4:$GN$69</definedName>
    <definedName name="CAYMANINVESTMENTCOMPANY">'Tax Tables'!$GQ$4:$GQ$69</definedName>
    <definedName name="CAYMANISLANDS">'Tax Tables'!$CN$3:$CN$44</definedName>
    <definedName name="CAYMANISLANDS1">'Tax Tables'!$GL$3:$GL$33</definedName>
    <definedName name="CAYMANISLANDSSEQ">'Tax SET1-SET2-SEQ'!$IC$3:$IC$40</definedName>
    <definedName name="CAYMANISLANDSSET1">'Tax SET1-SET2-SEQ'!$S$3:$S$40</definedName>
    <definedName name="CAYMANISLANDSSET2">'Tax SET1-SET2-SEQ'!$DY$3:$DY$40</definedName>
    <definedName name="CAYMANREGULATEDINVESTMENTCO">'Tax Tables'!$GM$4:$GM$69</definedName>
    <definedName name="CENTRALBANK">'Tax Tables'!$HE$4:$HE$69</definedName>
    <definedName name="CENTRALBANK1">'Tax Tables'!$HE$3:$HE$33</definedName>
    <definedName name="CHARITABLEREMAINDERUNITRUST">'Tax Tables'!$GX$4:$GX$69</definedName>
    <definedName name="CHARITY">'Tax Tables'!$EX$4:$EX$69</definedName>
    <definedName name="CHILE">'Tax Tables'!$AX$3:$AX$44</definedName>
    <definedName name="CHILE1">'Tax Tables'!$EV$3:$EV$33</definedName>
    <definedName name="CHILEANMUTUALFUND">'Tax Tables'!$FY$4:$FY$69</definedName>
    <definedName name="CHILESEQ">'Tax SET1-SET2-SEQ'!$ID$3:$ID$40</definedName>
    <definedName name="CHILESET1">'Tax SET1-SET2-SEQ'!$T$3:$T$40</definedName>
    <definedName name="CHILESET2">'Tax SET1-SET2-SEQ'!$DZ$3:$DZ$40</definedName>
    <definedName name="CHINA">'Tax Tables'!$BF$3:$BF$44</definedName>
    <definedName name="CHINA1">'Tax Tables'!$FD$3:$FD$33</definedName>
    <definedName name="CHINASEQ">'Tax SET1-SET2-SEQ'!$IE$3:$IE$40</definedName>
    <definedName name="CHINASET1">'Tax SET1-SET2-SEQ'!$U$3:$U$40</definedName>
    <definedName name="CHINASET2">'Tax SET1-SET2-SEQ'!$EA$3:$EA$40</definedName>
    <definedName name="Clearstream_CCY_ISO_code" localSheetId="7">[1]Tables!$A$2:$A$47</definedName>
    <definedName name="Clearstream_CCY_ISO_code" localSheetId="3">Tables!$A$2:$A$42</definedName>
    <definedName name="Clearstream_CCY_ISO_code">Tables!$A$2:$A$42</definedName>
    <definedName name="COLLECTIVEINVESTMENTCOMPANY">'Tax Tables'!$HK$4:$HK$69</definedName>
    <definedName name="COLLECTIVEINVESTMENTCOMPANY1">'Tax Tables'!$HK$4:$HK$33</definedName>
    <definedName name="COLLECTIVEINVESTMENTFUND">'Tax Tables'!$ED$4:$ED$69</definedName>
    <definedName name="COLOMBIA">'Tax Tables'!$AY$3:$AY$44</definedName>
    <definedName name="COLOMBIA1">'Tax Tables'!$EW$3:$EW$33</definedName>
    <definedName name="COLOMBIASEQ">'Tax SET1-SET2-SEQ'!$IF$3:$IF$40</definedName>
    <definedName name="COLOMBIASET1">'Tax SET1-SET2-SEQ'!$V$3:$V$40</definedName>
    <definedName name="COLOMBIASET2">'Tax SET1-SET2-SEQ'!$EB$3:$EB$40</definedName>
    <definedName name="COMMONCONTRACTUALFUND_CCF">'Tax Tables'!$HF$4:$HF$69</definedName>
    <definedName name="COMMONCONTRACTUALFUND_CCF_NONUCIT">'Tax Tables'!$FH$4:$FH$69</definedName>
    <definedName name="COMMONCONTRACTUALFUND_CCF_UCIT">'Tax Tables'!$FG$4:$FG$69</definedName>
    <definedName name="COMMONCONTRACTUALFUNDCCF1">'Tax Tables'!$HF$3:$HF$33</definedName>
    <definedName name="COMMONTRUSTFUND">'Tax Tables'!$EJ$4:$EJ$69</definedName>
    <definedName name="CONGO">'Tax Tables'!$CX$3:$CX$44</definedName>
    <definedName name="CONGO1">'Tax Tables'!$GV$3:$GV$33</definedName>
    <definedName name="CONGOSEQ">'Tax SET1-SET2-SEQ'!$IG$3:$IG$40</definedName>
    <definedName name="CONGOSET1">'Tax SET1-SET2-SEQ'!$W$3:$W$40</definedName>
    <definedName name="CONGOSET2">'Tax SET1-SET2-SEQ'!$EC$3:$EC$40</definedName>
    <definedName name="COOK_ISLANDSSET1">'Tax SET1-SET2-SEQ'!$X$3:$X$40</definedName>
    <definedName name="COOKISLANDS">'Tax Tables'!$CQ$3:$CQ$44</definedName>
    <definedName name="COOKISLANDS1">'Tax Tables'!$GO$3:$GO$33</definedName>
    <definedName name="COOKISLANDSSEQ">'Tax SET1-SET2-SEQ'!$IH$3:$IH$40</definedName>
    <definedName name="COOKISLANDSSET1">'Tax SET1-SET2-SEQ'!$X$3:$X$40</definedName>
    <definedName name="COOKISLANDSSET2">'Tax SET1-SET2-SEQ'!$ED$3:$ED$40</definedName>
    <definedName name="CORPORATION">'Tax Tables'!$DD$4:$DD$69</definedName>
    <definedName name="CORPORATIONCHARITABLEORGANIZATION">'Tax Tables'!$DY$4:$DY$69</definedName>
    <definedName name="CORPORATIONINTERMEDIARY">'Tax Tables'!$EY$4:$EY$69</definedName>
    <definedName name="CORPORATIONREGULATEDINVESTMENTCO">'Tax Tables'!$DE$4:$DE$69</definedName>
    <definedName name="COSTA_RICASET1">'Tax SET1-SET2-SEQ'!$Y$3:$Y$40</definedName>
    <definedName name="COSTARICA">'Tax Tables'!$CD$3:$CD$44</definedName>
    <definedName name="COSTARICA1">'Tax Tables'!$GB$3:$GB$33</definedName>
    <definedName name="COSTARICASEQ">'Tax SET1-SET2-SEQ'!$II$3:$II$40</definedName>
    <definedName name="COSTARICASET1">'Tax SET1-SET2-SEQ'!$Y$3:$Y$40</definedName>
    <definedName name="COSTARICASET2">'Tax SET1-SET2-SEQ'!$EE$3:$EE$40</definedName>
    <definedName name="COTE_D_IVOIRESET1">'Tax SET1-SET2-SEQ'!$Z$3:$Z$40</definedName>
    <definedName name="COTED_IVOIRE">'Tax Tables'!$AM$3:$AM$44</definedName>
    <definedName name="COTED_IVOIRE1">'Tax Tables'!$EK$3:$EK$33</definedName>
    <definedName name="COTED_IVOIRESEQ">'Tax SET1-SET2-SEQ'!$IJ$3:$IJ$30</definedName>
    <definedName name="COTED_IVOIRESET1">'Tax SET1-SET2-SEQ'!$Z$3:$Z$40</definedName>
    <definedName name="COTED_IVOIRESET2">'Tax SET1-SET2-SEQ'!$EF$3:$EF$10</definedName>
    <definedName name="COTEDIVOIRESEQ">'Tax SET1-SET2-SEQ'!$IJ$3:$IJ$40</definedName>
    <definedName name="COTEDIVOIRESET1">'Tax SET1-SET2-SEQ'!$Z$3:$Z$40</definedName>
    <definedName name="COTEDIVOIRESET2">'Tax SET1-SET2-SEQ'!$EF$3:$EF$40</definedName>
    <definedName name="Country" localSheetId="3">Tables!$F$2:$F$268</definedName>
    <definedName name="Country">Tables!$F$2:$F$268</definedName>
    <definedName name="CREST" localSheetId="7">[1]Tables!$C$2:$C$5</definedName>
    <definedName name="CREST">Tables!$C$2:$C$7</definedName>
    <definedName name="CROATIA">'Tax Tables'!$CW$3:$CW$44</definedName>
    <definedName name="CROATIA1">'Tax Tables'!$GU$3:$GU$33</definedName>
    <definedName name="CROATIASEQ">'Tax SET1-SET2-SEQ'!$IK$3:$IK$40</definedName>
    <definedName name="CROATIASET1">'Tax SET1-SET2-SEQ'!$AA$3:$AA$40</definedName>
    <definedName name="CROATIASET2">'Tax SET1-SET2-SEQ'!$EG$3:$EG$40</definedName>
    <definedName name="CURRENCY_all" localSheetId="3">Tables!$H$2:$H$96</definedName>
    <definedName name="CURRENCY_all">Tables!$H$2:$H$96</definedName>
    <definedName name="CYPRUS">'Tax Tables'!$BG$3:$BG$44</definedName>
    <definedName name="CYPRUS1">'Tax Tables'!$FE$3:$FE$33</definedName>
    <definedName name="CYPRUSLIMITEDCOMPANY">'Tax Tables'!$GC$4:$GC$69</definedName>
    <definedName name="CYPRUSSEQ">'Tax SET1-SET2-SEQ'!$IL$3:$IL$40</definedName>
    <definedName name="CYPRUSSET1">'Tax SET1-SET2-SEQ'!$AB$3:$AB$40</definedName>
    <definedName name="CYPRUSSET2">'Tax SET1-SET2-SEQ'!$EH$3:$EH$40</definedName>
    <definedName name="CZECH_REPUBLICSET1">'Tax SET1-SET2-SEQ'!$AC$3:$AC$40</definedName>
    <definedName name="CZECHREPUBLIC">'Tax Tables'!$J$3:$J$44</definedName>
    <definedName name="CZECHREPUBLIC1">'Tax Tables'!$DH$3:$DH$33</definedName>
    <definedName name="CZECHREPUBLICSEQ">'Tax SET1-SET2-SEQ'!$IM$3:$IM$40</definedName>
    <definedName name="CZECHREPUBLICSET1">'Tax SET1-SET2-SEQ'!$AC$3:$AC$40</definedName>
    <definedName name="CZECHREPUBLICSET2">'Tax SET1-SET2-SEQ'!$EI$3:$EI$40</definedName>
    <definedName name="DENMARK">'Tax Tables'!$K$3:$K$44</definedName>
    <definedName name="DENMARK1">'Tax Tables'!$DI$3:$DI$33</definedName>
    <definedName name="DENMARKSEQ">'Tax SET1-SET2-SEQ'!$IN$3:$IN$40</definedName>
    <definedName name="DENMARKSET1">'Tax SET1-SET2-SEQ'!$AD$3:$AD$40</definedName>
    <definedName name="DENMARKSET2">'Tax SET1-SET2-SEQ'!$EJ$3:$EJ$40</definedName>
    <definedName name="ECUADOR">'Tax Tables'!$AZ$3:$AZ$44</definedName>
    <definedName name="ECUADOR1">'Tax Tables'!$EX$3:$EX$33</definedName>
    <definedName name="ECUADORSEQ">'Tax SET1-SET2-SEQ'!$IO$3:$IO$40</definedName>
    <definedName name="ECUADORSET1">'Tax SET1-SET2-SEQ'!$AE$3:$AE$40</definedName>
    <definedName name="ECUADORSET2">'Tax SET1-SET2-SEQ'!$EK$3:$EK$40</definedName>
    <definedName name="EGYPT">'Tax Tables'!$AN$3:$AN$44</definedName>
    <definedName name="EGYPT1">'Tax Tables'!$EL$3:$EL$33</definedName>
    <definedName name="EGYPTSEQ">'Tax SET1-SET2-SEQ'!$IP$3:$IP$40</definedName>
    <definedName name="EGYPTSET1">'Tax SET1-SET2-SEQ'!$AF$3:$AF$40</definedName>
    <definedName name="EGYPTSET2">'Tax SET1-SET2-SEQ'!$EL$3:$EL$40</definedName>
    <definedName name="EMPLOYEESTOCKOWNERSHIPPLAN">'Tax Tables'!$EF$4:$EF$69</definedName>
    <definedName name="ESCROWACCOUNT">'Tax Tables'!$GY$4:$GY$69</definedName>
    <definedName name="ESCROWACCOUNT1">'Tax Tables'!$GY$3:$GY$33</definedName>
    <definedName name="ESTATE">'Tax Tables'!$DU$4:$DU$69</definedName>
    <definedName name="ESTONIASEQ">'Tax SET1-SET2-SEQ'!$IQ$4:$IQ$33</definedName>
    <definedName name="ESTONIASET1">'Tax SET1-SET2-SEQ'!$AG$3:$AG$4</definedName>
    <definedName name="EUROCLEAR" localSheetId="7">[1]Tables!$B$2:$B$40</definedName>
    <definedName name="EUROCLEAR">Tables!$B$3:$B$41</definedName>
    <definedName name="_xlnm.Extract" localSheetId="7">'Tax Tables'!#REF!</definedName>
    <definedName name="FATCA_Type">[2]Tables!$U$2:$U$5</definedName>
    <definedName name="FATCA_Type1">Tables!$I$2:$I$5</definedName>
    <definedName name="FFI" localSheetId="5">FATCA[[#All],[Column1]]</definedName>
    <definedName name="FFI" localSheetId="3">FATCA[[#All],[Column1]]</definedName>
    <definedName name="FFI">FATCA[[#All],[Column1]]</definedName>
    <definedName name="FINANCIALINSTITUTION">'Tax Tables'!$GT$4:$GT$69</definedName>
    <definedName name="FINLAND">'Tax Tables'!$L$3:$L$44</definedName>
    <definedName name="FINLAND1">'Tax Tables'!$DJ$3:$DJ$33</definedName>
    <definedName name="FINLANDSEQ">'Tax SET1-SET2-SEQ'!$IR$3:$IR$40</definedName>
    <definedName name="FINLANDSET1">'Tax SET1-SET2-SEQ'!$AH$3:$AH$40</definedName>
    <definedName name="FINLANDSET2">'Tax SET1-SET2-SEQ'!$EM$3:$EM$40</definedName>
    <definedName name="FOREIGNGOVERNMENT">'Tax Tables'!$GA$4:$GA$69</definedName>
    <definedName name="FOUNDATION">'Tax Tables'!$GV$4:$GV$69</definedName>
    <definedName name="FRANCE">'Tax Tables'!$M$3:$M$44</definedName>
    <definedName name="FRANCE1">'Tax Tables'!$DK$3:$DK$33</definedName>
    <definedName name="FRANCESEQ">'Tax SET1-SET2-SEQ'!$IS$3:$IS$40</definedName>
    <definedName name="FRANCESET1">'Tax SET1-SET2-SEQ'!$AI$3:$AI$40</definedName>
    <definedName name="FRANCESET2">'Tax SET1-SET2-SEQ'!$EN$3:$EN$40</definedName>
    <definedName name="Freq1" localSheetId="3">Tables!$AD$2:$AD$9</definedName>
    <definedName name="Freq1">Tables!$AD$2:$AD$9</definedName>
    <definedName name="Freq2" localSheetId="3">Tables!$AF$2:$AF$5</definedName>
    <definedName name="Freq2">Tables!$AF$2:$AF$5</definedName>
    <definedName name="GERMANY">'Tax Tables'!$N$3:$N$44</definedName>
    <definedName name="GERMANY1">'Tax Tables'!$DL$3:$DL$33</definedName>
    <definedName name="GERMANYSEQ">'Tax SET1-SET2-SEQ'!$IT$3:$IT$40</definedName>
    <definedName name="GERMANYSET1">'Tax SET1-SET2-SEQ'!$AJ$3:$AJ$40</definedName>
    <definedName name="GERMANYSET2">'Tax SET1-SET2-SEQ'!$EO$3:$EO$40</definedName>
    <definedName name="GIBRALTAR">'Tax Tables'!$O$3:$O$44</definedName>
    <definedName name="GIBRALTAR1">'Tax Tables'!$DM$3:$DM$33</definedName>
    <definedName name="GIBRALTARSEQ">'Tax SET1-SET2-SEQ'!$IU$3:$IU$40</definedName>
    <definedName name="GIBRALTARSET1">'Tax SET1-SET2-SEQ'!$AK$3:$AK$40</definedName>
    <definedName name="GIBRALTARSET2">'Tax SET1-SET2-SEQ'!$EP$3:$EP$40</definedName>
    <definedName name="GRANTORTRUST">'Tax Tables'!$EE$4:$EE$69</definedName>
    <definedName name="GREECE">'Tax Tables'!$T$3:$T$44</definedName>
    <definedName name="GREECE1">'Tax Tables'!$DR$3:$DR$33</definedName>
    <definedName name="GREECESEQ">'Tax SET1-SET2-SEQ'!$IV$3:$IV$40</definedName>
    <definedName name="GREECESET1">'Tax SET1-SET2-SEQ'!$AL$3:$AL$40</definedName>
    <definedName name="GREECESET2">'Tax SET1-SET2-SEQ'!$EQ$3:$EQ$40</definedName>
    <definedName name="GUATEMALA">'Tax Tables'!$CE$3:$CE$44</definedName>
    <definedName name="GUATEMALA1">'Tax Tables'!$GC$3:$GC$33</definedName>
    <definedName name="GUATEMALASEQ">'Tax SET1-SET2-SEQ'!$IW$3:$IW$40</definedName>
    <definedName name="GUATEMALASET1">'Tax SET1-SET2-SEQ'!$AM$3:$AM$40</definedName>
    <definedName name="GUATEMALASET2">'Tax SET1-SET2-SEQ'!$ER$3:$ER$40</definedName>
    <definedName name="GUERNSEY_C.I.SEQ">'Tax SET1-SET2-SEQ'!$IX$3:$IX$30</definedName>
    <definedName name="GUERNSEY_C.I.SET1">'Tax SET1-SET2-SEQ'!$AN$3:$AN$40</definedName>
    <definedName name="GUERNSEY_C.I.SET2">'Tax SET1-SET2-SEQ'!$ES$3:$ES$10</definedName>
    <definedName name="GUERNSEY_CHANNEL_ISLANDSSET1">'Tax SET1-SET2-SEQ'!$AN$3:$AN$40</definedName>
    <definedName name="GUERNSEY_CI">'Tax Tables'!$Q$3:$Q$44</definedName>
    <definedName name="GUERNSEY_CI1">'Tax Tables'!$DO$3:$DO$33</definedName>
    <definedName name="GUERNSEYCHANNELISLANDSSEQ">'Tax SET1-SET2-SEQ'!$IX$3:$IX$40</definedName>
    <definedName name="GUERNSEYCHANNELISLANDSSET1">'Tax SET1-SET2-SEQ'!$AN$3:$AN$40</definedName>
    <definedName name="GUERNSEYCHANNELISLANDSSET2">'Tax SET1-SET2-SEQ'!$ES$3:$ES$40</definedName>
    <definedName name="HONG_KONGSET1">'Tax SET1-SET2-SEQ'!$AO$3:$AO$40</definedName>
    <definedName name="HONGKONG">'Tax Tables'!$BI$3:$BI$44</definedName>
    <definedName name="HONGKONG1">'Tax Tables'!$FG$3:$FG$33</definedName>
    <definedName name="HONGKONGSEQ">'Tax SET1-SET2-SEQ'!$IY$3:$IY$40</definedName>
    <definedName name="HONGKONGSET1">'Tax SET1-SET2-SEQ'!$AO$3:$AO$40</definedName>
    <definedName name="HONGKONGSET2">'Tax SET1-SET2-SEQ'!$ET$3:$ET$40</definedName>
    <definedName name="HOUSEACCOUNT">'Tax Tables'!$EL$4:$EL$69</definedName>
    <definedName name="HUNGARY">'Tax Tables'!$U$3:$U$44</definedName>
    <definedName name="HUNGARY1">'Tax Tables'!$DS$3:$DS$33</definedName>
    <definedName name="HUNGARYSEQ">'Tax SET1-SET2-SEQ'!$IZ$3:$IZ$40</definedName>
    <definedName name="HUNGARYSET1">'Tax SET1-SET2-SEQ'!$AP$3:$AP$40</definedName>
    <definedName name="HUNGARYSET2">'Tax SET1-SET2-SEQ'!$EU$3:$EU$40</definedName>
    <definedName name="ICELAND">'Tax Tables'!$V$3:$V$44</definedName>
    <definedName name="ICELAND1">'Tax Tables'!$DT$3:$DT$33</definedName>
    <definedName name="ICELANDSEQ">'Tax SET1-SET2-SEQ'!$JA$3:$JA$40</definedName>
    <definedName name="ICELANDSET1">'Tax SET1-SET2-SEQ'!$AQ$3:$AQ$40</definedName>
    <definedName name="ICELANDSET2">'Tax SET1-SET2-SEQ'!$EV$3:$EV$40</definedName>
    <definedName name="INDIA">'Tax Tables'!$BJ$3:$BJ$44</definedName>
    <definedName name="INDIA1">'Tax Tables'!$FH$3:$FH$33</definedName>
    <definedName name="INDIASEQ">'Tax SET1-SET2-SEQ'!$JB$3:$JB$40</definedName>
    <definedName name="INDIASET1">'Tax SET1-SET2-SEQ'!$AR$3:$AR$40</definedName>
    <definedName name="INDIASET2">'Tax SET1-SET2-SEQ'!$EW$3:$EW$40</definedName>
    <definedName name="INDIVIDUAL">'Tax Tables'!$DF$4:$DF$69</definedName>
    <definedName name="INDIVIDUALRETIREMENTPLAN">'Tax Tables'!$GW$4:$GW$69</definedName>
    <definedName name="INDONESIA">'Tax Tables'!$CS$3:$CS$44</definedName>
    <definedName name="INDONESIA1">'Tax Tables'!$GQ$3:$GQ$33</definedName>
    <definedName name="INDONESIASEQ">'Tax SET1-SET2-SEQ'!$JC$3:$JC$40</definedName>
    <definedName name="INDONESIASET1">'Tax SET1-SET2-SEQ'!$AS$3:$AS$40</definedName>
    <definedName name="INDONESIASET2">'Tax SET1-SET2-SEQ'!$EX$3:$EX$40</definedName>
    <definedName name="INSURANCECOMPANY">'Tax Tables'!$DG$4:$DG$69</definedName>
    <definedName name="IntermediaryClassification" localSheetId="3">'Tax Tables'!#REF!</definedName>
    <definedName name="IntermediaryClassification">'Tax Tables'!#REF!</definedName>
    <definedName name="IntermediaryClassifications" localSheetId="3">'Tax Tables'!#REF!</definedName>
    <definedName name="IntermediaryClassifications">'Tax Tables'!#REF!</definedName>
    <definedName name="INTERNATIONALORGANIZATION">'Tax Tables'!$FV$4:$FV$69</definedName>
    <definedName name="INVESTMENTCOMPANY">'Tax Tables'!$EZ$4:$EZ$69</definedName>
    <definedName name="INVESTMENTCOMPANYINTERMEDIARY">'Tax Tables'!$HM$4:$HM$69</definedName>
    <definedName name="INVESTMENTCOMPANYINTERMEDIARY1">'Tax Tables'!$HM$4:$HM$33</definedName>
    <definedName name="INVESTMENTMANAGEMENTCOMPANY">'Tax Tables'!$HD$4:$HD$69</definedName>
    <definedName name="INVESTMENTMANAGEMENTCOMPANY1">'Tax Tables'!$HD$3:$HD$33</definedName>
    <definedName name="INVESTMENTPARTNERSHIP">'Tax Tables'!$HB$4:$HB$69</definedName>
    <definedName name="INVESTMENTPARTNERSHIP1">'Tax Tables'!$HB$3:$HB$33</definedName>
    <definedName name="INVESTMENTSFUND">'Tax Tables'!$GS$4:$GS$69</definedName>
    <definedName name="INVESTMENTTRUST">'Tax Tables'!$GZ$4:$GZ$69</definedName>
    <definedName name="INVESTMENTTRUST1">'Tax Tables'!$GZ$3:$GZ$33</definedName>
    <definedName name="IRELAND">'Tax Tables'!$W$3:$W$44</definedName>
    <definedName name="IRELAND1">'Tax Tables'!$DU$3:$DU$33</definedName>
    <definedName name="IRELANDSEQ">'Tax SET1-SET2-SEQ'!$JD$3:$JD$40</definedName>
    <definedName name="IRELANDSET1">'Tax SET1-SET2-SEQ'!$AT$3:$AT$40</definedName>
    <definedName name="IRELANDSET2">'Tax SET1-SET2-SEQ'!$EY$3:$EY$40</definedName>
    <definedName name="IRISHPOOLEDVEHICLE">'Tax Tables'!$FE$4:$FE$69</definedName>
    <definedName name="IRISHUCITS">'Tax Tables'!$FC$4:$FC$69</definedName>
    <definedName name="IRREVOCABLETRUST">'Tax Tables'!$DP$4:$DP$69</definedName>
    <definedName name="ISLE_OF_MANSET1">'Tax SET1-SET2-SEQ'!$AU$3:$AU$40</definedName>
    <definedName name="ISLEOFMAN">'Tax Tables'!$S$3:$S$44</definedName>
    <definedName name="ISLEOFMAN1">'Tax Tables'!$DQ$3:$DQ$33</definedName>
    <definedName name="ISLEOFMANSEQ">'Tax SET1-SET2-SEQ'!$JE$3:$JE$40</definedName>
    <definedName name="ISLEOFMANSET1">'Tax SET1-SET2-SEQ'!$AU$3:$AU$40</definedName>
    <definedName name="ISLEOFMANSET2">'Tax SET1-SET2-SEQ'!$EZ$3:$EZ$40</definedName>
    <definedName name="ISRAEL">'Tax Tables'!$BK$3:$BK$44</definedName>
    <definedName name="ISRAEL1">'Tax Tables'!$FI$3:$FI$33</definedName>
    <definedName name="ISRAELSEQ">'Tax SET1-SET2-SEQ'!$JF$3:$JF$40</definedName>
    <definedName name="ISRAELSET1">'Tax SET1-SET2-SEQ'!$AV$3:$AV$40</definedName>
    <definedName name="ISRAELSET2">'Tax SET1-SET2-SEQ'!$FA$3:$FA$40</definedName>
    <definedName name="ITALY">'Tax Tables'!$X$3:$X$44</definedName>
    <definedName name="ITALY1">'Tax Tables'!$DV$3:$DV$33</definedName>
    <definedName name="ITALYSEQ">'Tax SET1-SET2-SEQ'!$JG$3:$JG$40</definedName>
    <definedName name="ITALYSET1">'Tax SET1-SET2-SEQ'!$AW$3:$AW$40</definedName>
    <definedName name="ITALYSET2">'Tax SET1-SET2-SEQ'!$FB$3:$FB$40</definedName>
    <definedName name="JABICNAME">'FX tables'!$D$2:$D$6</definedName>
    <definedName name="JACCT">'FX tables'!$E$2:$E$6</definedName>
    <definedName name="JACCTNAME">'FX tables'!$G$2:$G$6</definedName>
    <definedName name="JAPAN">'Tax Tables'!$CR$3:$CR$44</definedName>
    <definedName name="JAPAN1">'Tax Tables'!$GP$3:$GP$33</definedName>
    <definedName name="JAPANESETRUST">'Tax Tables'!$GU$4:$GU$69</definedName>
    <definedName name="JAPANSEQ">'Tax SET1-SET2-SEQ'!$JH$3:$JH$40</definedName>
    <definedName name="JAPANSET1">'Tax SET1-SET2-SEQ'!$AX$3:$AX$40</definedName>
    <definedName name="JAPANSET2">'Tax SET1-SET2-SEQ'!$FC$3:$FC$40</definedName>
    <definedName name="JERSEY_C.I.SEQ">'Tax SET1-SET2-SEQ'!$JI$3:$JI$30</definedName>
    <definedName name="JERSEY_C.I.SET1">'Tax SET1-SET2-SEQ'!$AY$3:$AY$40</definedName>
    <definedName name="JERSEY_C.I.SET2">'Tax SET1-SET2-SEQ'!$FD$3:$FD$10</definedName>
    <definedName name="JERSEY_CHANNEL_ISLANDSSET1">'Tax SET1-SET2-SEQ'!$AY$3:$AY$40</definedName>
    <definedName name="JERSEY_CI">'Tax Tables'!$R$3:$R$44</definedName>
    <definedName name="JERSEY_CI1">'Tax Tables'!$DP$3:$DP$33</definedName>
    <definedName name="JERSEYCHANNELISLANDSSEQ">'Tax SET1-SET2-SEQ'!$JI$3:$JI$40</definedName>
    <definedName name="JERSEYCHANNELISLANDSSET1">'Tax SET1-SET2-SEQ'!$AY$3:$AY$40</definedName>
    <definedName name="JERSEYCHANNELISLANDSSET2">'Tax SET1-SET2-SEQ'!$FD$3:$FD$40</definedName>
    <definedName name="JNAME">'FX tables'!$F$2:$F$6</definedName>
    <definedName name="JOINTWITHRIGHTSOFSURVIVORSHIP">'Tax Tables'!$DS$4:$DS$69</definedName>
    <definedName name="JORDANSEQ">'Tax SET1-SET2-SEQ'!$JJ$3:$JJ$40</definedName>
    <definedName name="JORDANSET1">'Tax SET1-SET2-SEQ'!$AZ$3:$AZ$40</definedName>
    <definedName name="JORDANSET2">'Tax SET1-SET2-SEQ'!$FE$3:$FE$40</definedName>
    <definedName name="KAZAKHSTAN">'Tax Tables'!$BX$3:$BX$44</definedName>
    <definedName name="KAZAKHSTAN1">'Tax Tables'!$FV$3:$FV$33</definedName>
    <definedName name="KAZAKHSTANSEQ">'Tax SET1-SET2-SEQ'!$JK$3:$JK$40</definedName>
    <definedName name="KAZAKHSTANSET1">'Tax SET1-SET2-SEQ'!$BA$3:$BA$40</definedName>
    <definedName name="KAZAKHSTANSET2">'Tax SET1-SET2-SEQ'!$FF$3:$FF$40</definedName>
    <definedName name="KENYA">'Tax Tables'!$AP$3:$AP$44</definedName>
    <definedName name="KENYA1">'Tax Tables'!$EN$3:$EN$33</definedName>
    <definedName name="KENYASEQ">'Tax SET1-SET2-SEQ'!$JL$3:$JL$40</definedName>
    <definedName name="KENYASET1">'Tax SET1-SET2-SEQ'!$BB$3:$BB$40</definedName>
    <definedName name="KENYASET2">'Tax SET1-SET2-SEQ'!$FG$3:$FG$40</definedName>
    <definedName name="KOREA_REPUBLIC_OFSET1">'Tax SET1-SET2-SEQ'!$BC$3:$BC$40</definedName>
    <definedName name="KOREANUNITTRUST">'Tax Tables'!$GF$4:$GF$69</definedName>
    <definedName name="KOREAREPUBLICOF">'Tax Tables'!$BL$3:$BL$44</definedName>
    <definedName name="KOREAREPUBLICOF1">'Tax Tables'!$FJ$3:$FJ$33</definedName>
    <definedName name="KOREAREPUBLICOFSEQ">'Tax SET1-SET2-SEQ'!$JM$3:$JM$40</definedName>
    <definedName name="KOREAREPUBLICOFSET1">'Tax SET1-SET2-SEQ'!$BC$3:$BC$40</definedName>
    <definedName name="KOREAREPUBLICOFSET2">'Tax SET1-SET2-SEQ'!$FH$3:$FH$40</definedName>
    <definedName name="KUWAIT">'Tax Tables'!$BM$3:$BM$44</definedName>
    <definedName name="KUWAIT1">'Tax Tables'!$FK$3:$FK$33</definedName>
    <definedName name="KUWAITSEQ">'Tax SET1-SET2-SEQ'!$JN$3:$JN$40</definedName>
    <definedName name="KUWAITSET1">'Tax SET1-SET2-SEQ'!$BD$3:$BD$40</definedName>
    <definedName name="KUWAITSET2">'Tax SET1-SET2-SEQ'!$FI$3:$FI$40</definedName>
    <definedName name="LEBANON">'Tax Tables'!$BN$3:$BN$44</definedName>
    <definedName name="LEBANON1">'Tax Tables'!$FL$3:$FL$33</definedName>
    <definedName name="LEBANONSEQ">'Tax SET1-SET2-SEQ'!$JO$3:$JO$40</definedName>
    <definedName name="LEBANONSET1">'Tax SET1-SET2-SEQ'!$BE$3:$BE$40</definedName>
    <definedName name="LEBANONSET2">'Tax SET1-SET2-SEQ'!$FJ$3:$FJ$40</definedName>
    <definedName name="LIBERIA">'Tax Tables'!$AQ$3:$AQ$44</definedName>
    <definedName name="LIBERIA1">'Tax Tables'!$EO$3:$EO$33</definedName>
    <definedName name="LIBERIASEQ">'Tax SET1-SET2-SEQ'!$JP$3:$JP$40</definedName>
    <definedName name="LIBERIASET1">'Tax SET1-SET2-SEQ'!$BF$3:$BF$40</definedName>
    <definedName name="LIBERIASET2">'Tax SET1-SET2-SEQ'!$FK$3:$FK$40</definedName>
    <definedName name="LIECHTENSTEIN">'Tax Tables'!$Z$3:$Z$44</definedName>
    <definedName name="LIECHTENSTEIN1">'Tax Tables'!$DX$3:$DX$33</definedName>
    <definedName name="LIECHTENSTEINSEQ">'Tax SET1-SET2-SEQ'!$JQ$3:$JQ$40</definedName>
    <definedName name="LIECHTENSTEINSET1">'Tax SET1-SET2-SEQ'!$BG$3:$BG$40</definedName>
    <definedName name="LIECHTENSTEINSET2">'Tax SET1-SET2-SEQ'!$FL$3:$FL$40</definedName>
    <definedName name="LIMITEDLIABILITYCOINVESTMENTCO">'Tax Tables'!$GO$4:$GO$69</definedName>
    <definedName name="LIMITEDLIABILITYCOMPANY">'Tax Tables'!$DH$4:$DH$69</definedName>
    <definedName name="LIMITEDLIABILITYPARTNERSHIP">'Tax Tables'!$EI$4:$EI$69</definedName>
    <definedName name="LIMITEDPARTNERSHIP">'Tax Tables'!$DI$4:$DI$69</definedName>
    <definedName name="LUXEMBOURG">'Tax Tables'!$AA$3:$AA$44</definedName>
    <definedName name="LUXEMBOURG1">'Tax Tables'!$DY$3:$DY$33</definedName>
    <definedName name="LUXEMBOURGFCPS">'Tax Tables'!$FL$4:$FL$69</definedName>
    <definedName name="LUXEMBOURGREINSURANCECO">'Tax Tables'!$FM$4:$FM$69</definedName>
    <definedName name="LUXEMBOURGSARL">'Tax Tables'!$FN$4:$FN$69</definedName>
    <definedName name="LUXEMBOURGSCA">'Tax Tables'!$FQ$4:$FQ$69</definedName>
    <definedName name="LUXEMBOURGSEQ">'Tax SET1-SET2-SEQ'!$JR$3:$JR$40</definedName>
    <definedName name="LUXEMBOURGSET1">'Tax SET1-SET2-SEQ'!$BH$3:$BH$40</definedName>
    <definedName name="LUXEMBOURGSET2">'Tax SET1-SET2-SEQ'!$FM$3:$FM$40</definedName>
    <definedName name="LUXEMBOURGSICAF">'Tax Tables'!$FO$4:$FO$69</definedName>
    <definedName name="LUXEMBOURGSICAR">'Tax Tables'!$HG$4:$HG$69</definedName>
    <definedName name="LUXEMBOURGSICAR1">'Tax Tables'!$HG$3:$HG$33</definedName>
    <definedName name="LUXEMBOURGSICAV">'Tax Tables'!$FP$4:$FP$69</definedName>
    <definedName name="LUXPOOLEDINVESTMENTVEHICLE">'Tax Tables'!$HH$4:$HH$69</definedName>
    <definedName name="LUXPOOLEDINVESTMENTVEHICLE1">'Tax Tables'!$HH$3:$HH$33</definedName>
    <definedName name="MACAUSEQ">'Tax SET1-SET2-SEQ'!$JS$3:$JS$40</definedName>
    <definedName name="MACAUSET1">'Tax SET1-SET2-SEQ'!$BI$3:$BI$40</definedName>
    <definedName name="MACAUSET2">'Tax SET1-SET2-SEQ'!$FN$3:$FN$40</definedName>
    <definedName name="MALAYSIA">'Tax Tables'!$BH$3:$BH$44</definedName>
    <definedName name="MALAYSIA1">'Tax Tables'!$FF$3:$FF$33</definedName>
    <definedName name="MALAYSIASEQ">'Tax SET1-SET2-SEQ'!$JT$3:$JT$40</definedName>
    <definedName name="MALAYSIASET1">'Tax SET1-SET2-SEQ'!$BJ$3:$BJ$40</definedName>
    <definedName name="MALAYSIASET2">'Tax SET1-SET2-SEQ'!$FO$3:$FO$40</definedName>
    <definedName name="MALTA">'Tax Tables'!$AB$3:$AB$44</definedName>
    <definedName name="MALTA1">'Tax Tables'!$DZ$3:$DZ$33</definedName>
    <definedName name="MALTASEQ">'Tax SET1-SET2-SEQ'!$JU$3:$JU$40</definedName>
    <definedName name="MALTASET1">'Tax SET1-SET2-SEQ'!$BK$3:$BK$40</definedName>
    <definedName name="MALTASET2">'Tax SET1-SET2-SEQ'!$FP$3:$FP$40</definedName>
    <definedName name="MALTASICAV">'Tax Tables'!$HI$4:$HI$69</definedName>
    <definedName name="MALTASICAV1">'Tax Tables'!$HI$3:$HI$33</definedName>
    <definedName name="MARSHALL_ISLANDSSET1">'Tax SET1-SET2-SEQ'!$BL$3:$BL$40</definedName>
    <definedName name="MARSHALLISLANDS">'Tax Tables'!$CP$3:$CP$44</definedName>
    <definedName name="MARSHALLISLANDS1">'Tax Tables'!$GN$3:$GN$33</definedName>
    <definedName name="MARSHALLISLANDSSEQ">'Tax SET1-SET2-SEQ'!$JV$3:$JV$40</definedName>
    <definedName name="MARSHALLISLANDSSET1">'Tax SET1-SET2-SEQ'!$BL$3:$BL$40</definedName>
    <definedName name="MARSHALLISLANDSSET2">'Tax SET1-SET2-SEQ'!$FQ$3:$FQ$40</definedName>
    <definedName name="MAURITIUS">'Tax Tables'!$AR$3:$AR$44</definedName>
    <definedName name="MAURITIUS1">'Tax Tables'!$EP$3:$EP$33</definedName>
    <definedName name="MAURITIUSSEQ">'Tax SET1-SET2-SEQ'!$JW$3:$JW$40</definedName>
    <definedName name="MAURITIUSSET1">'Tax SET1-SET2-SEQ'!$BM$3:$BM$40</definedName>
    <definedName name="MAURITIUSSET2">'Tax SET1-SET2-SEQ'!$FR$3:$FR$40</definedName>
    <definedName name="MEXICO">'Tax Tables'!$CH$3:$CH$44</definedName>
    <definedName name="MEXICO1">'Tax Tables'!$GF$3:$GF$33</definedName>
    <definedName name="MEXICOSEQ">'Tax SET1-SET2-SEQ'!$JX$3:$JX$40</definedName>
    <definedName name="MEXICOSET1">'Tax SET1-SET2-SEQ'!$BN$3:$BN$40</definedName>
    <definedName name="MEXICOSET2">'Tax SET1-SET2-SEQ'!$FS$3:$FS$40</definedName>
    <definedName name="MONACO">'Tax Tables'!$AC$3:$AC$44</definedName>
    <definedName name="MONACO1">'Tax Tables'!$EA$3:$EA$33</definedName>
    <definedName name="MONACOSEQ">'Tax SET1-SET2-SEQ'!$JY$3:$JY$40</definedName>
    <definedName name="MONACOSET1">'Tax SET1-SET2-SEQ'!$BO$3:$BO$40</definedName>
    <definedName name="MONACOSET2">'Tax SET1-SET2-SEQ'!$FT$3:$FT$40</definedName>
    <definedName name="MOROCCO">'Tax Tables'!$AO$3:$AO$44</definedName>
    <definedName name="MOROCCO1">'Tax Tables'!$EM$3:$EM$33</definedName>
    <definedName name="MOROCCOSEQ">'Tax SET1-SET2-SEQ'!$JZ$3:$JZ$40</definedName>
    <definedName name="MOROCCOSET1">'Tax SET1-SET2-SEQ'!$BP$3:$BP$40</definedName>
    <definedName name="MOROCCOSET2">'Tax SET1-SET2-SEQ'!$FU$3:$FU$40</definedName>
    <definedName name="Multi_Affirmations">'AOF Page 2'!$D$154</definedName>
    <definedName name="NA" localSheetId="3">'Tax Tables'!#REF!</definedName>
    <definedName name="NA">'Tax Tables'!#REF!</definedName>
    <definedName name="NETH_ANTILLESSET1">'Tax SET1-SET2-SEQ'!$BQ$3:$BQ$40</definedName>
    <definedName name="NETHANTILLES">'Tax Tables'!$BZ$3:$BZ$44</definedName>
    <definedName name="NETHANTILLES1">'Tax Tables'!$FX$3:$FX$33</definedName>
    <definedName name="NETHANTILLESSEQ">'Tax SET1-SET2-SEQ'!$KA$3:$KA$40</definedName>
    <definedName name="NETHANTILLESSET1">'Tax SET1-SET2-SEQ'!$BQ$3:$BQ$40</definedName>
    <definedName name="NETHANTILLESSET2">'Tax SET1-SET2-SEQ'!$FV$3:$FV$40</definedName>
    <definedName name="NETHERLANDS">'Tax Tables'!$AD$3:$AD$44</definedName>
    <definedName name="NETHERLANDS1">'Tax Tables'!$EB$3:$EB$33</definedName>
    <definedName name="NETHERLANDSBV">'Tax Tables'!$FU$4:$FU$69</definedName>
    <definedName name="NETHERLANDSSEQ">'Tax SET1-SET2-SEQ'!$KB$3:$KB$40</definedName>
    <definedName name="NETHERLANDSSET1">'Tax SET1-SET2-SEQ'!$BR$3:$BR$40</definedName>
    <definedName name="NETHERLANDSSET2">'Tax SET1-SET2-SEQ'!$FW$3:$FW$40</definedName>
    <definedName name="NEW_ZEALANDSET1">'Tax SET1-SET2-SEQ'!$BS$3:$BS$40</definedName>
    <definedName name="NEWHAMPSHIREINVESTMENTTRUST">'Tax Tables'!$DZ$4:$DZ$69</definedName>
    <definedName name="NEWZEALAND">'Tax Tables'!$CT$3:$CT$44</definedName>
    <definedName name="NEWZEALAND1">'Tax Tables'!$GR$3:$GR$33</definedName>
    <definedName name="NEWZEALANDSEQ">'Tax SET1-SET2-SEQ'!$KC$3:$KC$40</definedName>
    <definedName name="NEWZEALANDSET1">'Tax SET1-SET2-SEQ'!$BS$3:$BS$40</definedName>
    <definedName name="NEWZEALANDSET2">'Tax SET1-SET2-SEQ'!$FX$3:$FX$40</definedName>
    <definedName name="NFFE" localSheetId="5">FATCA[[#All],[Column2]]</definedName>
    <definedName name="NFFE" localSheetId="3">FATCA[[#All],[Column2]]</definedName>
    <definedName name="NFFE">FATCA[[#All],[Column2]]</definedName>
    <definedName name="NFFI">Tables!$K$2:$K$20</definedName>
    <definedName name="NICARAGUA">'Tax Tables'!$CZ$3:$CZ$44</definedName>
    <definedName name="NICARAGUA1">'Tax Tables'!$GX$3:$GX$33</definedName>
    <definedName name="NICARAGUASEQ">'Tax SET1-SET2-SEQ'!$KD$3:$KD$40</definedName>
    <definedName name="NICARAGUASET1">'Tax SET1-SET2-SEQ'!$BT$3:$BT$40</definedName>
    <definedName name="NICARAGUASET2">'Tax SET1-SET2-SEQ'!$FY$3:$FY$40</definedName>
    <definedName name="NIGERIA">'Tax Tables'!$AS$3:$AS$44</definedName>
    <definedName name="NIGERIA1">'Tax Tables'!$EQ$3:$EQ$33</definedName>
    <definedName name="NIGERIASEQ">'Tax SET1-SET2-SEQ'!$KE$3:$KE$40</definedName>
    <definedName name="NIGERIASET1">'Tax SET1-SET2-SEQ'!$BU$3:$BU$40</definedName>
    <definedName name="NIGERIASET2">'Tax SET1-SET2-SEQ'!$FZ$3:$FZ$40</definedName>
    <definedName name="NONE" localSheetId="3">'Tax Tables'!#REF!</definedName>
    <definedName name="NONE">'Tax Tables'!#REF!</definedName>
    <definedName name="NONPROFITRELIGIOUSORGANIZATION">'Tax Tables'!$FK$4:$FK$69</definedName>
    <definedName name="NonStatutory" localSheetId="3">'Tax Tables'!#REF!</definedName>
    <definedName name="NonStatutory">'Tax Tables'!#REF!</definedName>
    <definedName name="NONUCITS">'Tax Tables'!$FF$4:$FF$69</definedName>
    <definedName name="NORWAY">'Tax Tables'!$AE$3:$AE$44</definedName>
    <definedName name="NORWAY1">'Tax Tables'!$EC$3:$EC$33</definedName>
    <definedName name="NORWAYSEQ">'Tax SET1-SET2-SEQ'!$KF$3:$KF$40</definedName>
    <definedName name="NORWAYSET1">'Tax SET1-SET2-SEQ'!$BV$3:$BV$40</definedName>
    <definedName name="NORWAYSET2">'Tax SET1-SET2-SEQ'!$GA$3:$GA$40</definedName>
    <definedName name="OFFSHOREFUND">'Tax Tables'!$GL$4:$GL$69</definedName>
    <definedName name="OPENENDEDINVESTMENTCOMPANY">'Tax Tables'!$EQ$4:$EQ$69</definedName>
    <definedName name="PAKISTAN">'Tax Tables'!$BP$3:$BP$44</definedName>
    <definedName name="PAKISTAN1">'Tax Tables'!$FN$3:$FN$33</definedName>
    <definedName name="PAKISTANSEQ">'Tax SET1-SET2-SEQ'!$KG$3:$KG$40</definedName>
    <definedName name="PAKISTANSET1">'Tax SET1-SET2-SEQ'!$BW$3:$BW$40</definedName>
    <definedName name="PAKISTANSET2">'Tax SET1-SET2-SEQ'!$GB$3:$GB$40</definedName>
    <definedName name="PANAMA">'Tax Tables'!$CI$3:$CI$44</definedName>
    <definedName name="PANAMA1">'Tax Tables'!$GG$3:$GG$33</definedName>
    <definedName name="PANAMASEQ">'Tax SET1-SET2-SEQ'!$KH$3:$KH$40</definedName>
    <definedName name="PANAMASET1">'Tax SET1-SET2-SEQ'!$BX$3:$BX$40</definedName>
    <definedName name="PANAMASET2">'Tax SET1-SET2-SEQ'!$GC$3:$GC$40</definedName>
    <definedName name="PARAGUAYSEQ">'Tax SET1-SET2-SEQ'!$KI$3:$KI$40</definedName>
    <definedName name="PARAGUAYSET1">'Tax SET1-SET2-SEQ'!$BY$3:$BY$40</definedName>
    <definedName name="PARAGUAYSET2">'Tax SET1-SET2-SEQ'!$GD$3:$GD$40</definedName>
    <definedName name="PARTNERSHIP">'Tax Tables'!$FW$4:$FW$69</definedName>
    <definedName name="PARTNERSHIPINVESTMENTCO">'Tax Tables'!$ER$4:$ER$69</definedName>
    <definedName name="PENSIONFUND">'Tax Tables'!$DJ$4:$DJ$69</definedName>
    <definedName name="PENSIONTRUST">'Tax Tables'!$FD$4:$FD$69</definedName>
    <definedName name="PERU">'Tax Tables'!$BA$3:$BA$44</definedName>
    <definedName name="PERU1">'Tax Tables'!$EY$3:$EY$33</definedName>
    <definedName name="PERUSEQ">'Tax SET1-SET2-SEQ'!$KJ$3:$KJ$40</definedName>
    <definedName name="PERUSET1">'Tax SET1-SET2-SEQ'!$BZ$3:$BZ$40</definedName>
    <definedName name="PERUSET2">'Tax SET1-SET2-SEQ'!$GE$3:$GE$40</definedName>
    <definedName name="PERUVIANMUTUALFUND">'Tax Tables'!$FZ$4:$FZ$69</definedName>
    <definedName name="PHILIPPINES">'Tax Tables'!$CU$3:$CU$44</definedName>
    <definedName name="PHILIPPINES1">'Tax Tables'!$GS$3:$GS$33</definedName>
    <definedName name="PHILIPPINESSEQ">'Tax SET1-SET2-SEQ'!$KK$3:$KK$40</definedName>
    <definedName name="PHILIPPINESSET1">'Tax SET1-SET2-SEQ'!$CA$3:$CA$40</definedName>
    <definedName name="PHILIPPINESSET2">'Tax SET1-SET2-SEQ'!$GF$3:$GF$40</definedName>
    <definedName name="Please_select_Other">'Tax SET1-SET2-SEQ'!$CU$4:$CU$10</definedName>
    <definedName name="POLAND">'Tax Tables'!$AF$3:$AF$44</definedName>
    <definedName name="POLAND1">'Tax Tables'!$ED$3:$ED$33</definedName>
    <definedName name="POLANDSEQ">'Tax SET1-SET2-SEQ'!$KL$3:$KL$40</definedName>
    <definedName name="POLANDSET1">'Tax SET1-SET2-SEQ'!$CB$3:$CB$40</definedName>
    <definedName name="POLANDSET2">'Tax SET1-SET2-SEQ'!$GG$3:$GG$40</definedName>
    <definedName name="PORTUGAL">'Tax Tables'!$AG$3:$AG$44</definedName>
    <definedName name="PORTUGAL1">'Tax Tables'!$EE$3:$EE$33</definedName>
    <definedName name="PORTUGALSEQ">'Tax SET1-SET2-SEQ'!$KM$3:$KM$40</definedName>
    <definedName name="PORTUGALSET1">'Tax SET1-SET2-SEQ'!$CC$3:$CC$40</definedName>
    <definedName name="PORTUGALSET2">'Tax SET1-SET2-SEQ'!$GH$3:$GH$40</definedName>
    <definedName name="_xlnm.Print_Area" localSheetId="0">'AOF Page 1'!$A$1:$AB$345</definedName>
    <definedName name="PRIVATELIMITEDCOINTERMEDIARY">'Tax Tables'!$EV$4:$EV$69</definedName>
    <definedName name="PRIVATELIMITEDCOMPANY">'Tax Tables'!$EU$4:$EU$69</definedName>
    <definedName name="PRIVATEWEALTHMANAGEMENTINTERMEDIARY">'Tax Tables'!$EH$4:$EH$69</definedName>
    <definedName name="PRIVATEWEALTHMANAGEMENTONLY">'Tax Tables'!$EG$4:$EG$69</definedName>
    <definedName name="PROFESSIONALINVESTORFUND_PIF">'Tax Tables'!$FT$4:$FT$69</definedName>
    <definedName name="PUBLICLIMITEDCOINTERMEDIARY">'Tax Tables'!$ET$4:$ET$69</definedName>
    <definedName name="PUBLICLIMITEDCOMPANY">'Tax Tables'!$ES$4:$ES$69</definedName>
    <definedName name="PUERTO_RICOSET1">'Tax SET1-SET2-SEQ'!$CD$3:$CD$40</definedName>
    <definedName name="PUERTORICOSEQ">'Tax SET1-SET2-SEQ'!$KN$3:$KN$40</definedName>
    <definedName name="PUERTORICOSET1">'Tax SET1-SET2-SEQ'!$CD$3:$CD$40</definedName>
    <definedName name="PUERTORICOSET2">'Tax SET1-SET2-SEQ'!$GI$3:$GI$40</definedName>
    <definedName name="QATAR">'Tax Tables'!$BO$3:$BO$44</definedName>
    <definedName name="QATAR1">'Tax Tables'!$FM$3:$FM$33</definedName>
    <definedName name="QATARSEQ">'Tax SET1-SET2-SEQ'!$KO$3:$KO$40</definedName>
    <definedName name="QATARSET1">'Tax SET1-SET2-SEQ'!$CE$3:$CE$40</definedName>
    <definedName name="QATARSET2">'Tax SET1-SET2-SEQ'!$GJ$3:$GJ$40</definedName>
    <definedName name="QUALIFIEDDOMESTICINSTITUTIONALINVES">'Tax Tables'!$GB$4:$GB$69</definedName>
    <definedName name="REALESTATEINVESTMENTTRUST">'Tax Tables'!$DX$4:$DX$69</definedName>
    <definedName name="REINSURANCECOMPANY">'Tax Tables'!$EW$4:$EW$69</definedName>
    <definedName name="RETIREMENTPLAN">'Tax Tables'!$HL$4:$HL$69</definedName>
    <definedName name="RETIREMENTPLAN1">'Tax Tables'!$HL$4:$HL$33</definedName>
    <definedName name="REVOCABLETRUST">'Tax Tables'!$DQ$4:$DQ$69</definedName>
    <definedName name="RUSSIAN_FEDERATIONSET1">'Tax SET1-SET2-SEQ'!$CF$3:$CF$40</definedName>
    <definedName name="RUSSIANFEDERATION">'Tax Tables'!$BW$3:$BW$44</definedName>
    <definedName name="RUSSIANFEDERATION1">'Tax Tables'!$FU$3:$FU$33</definedName>
    <definedName name="RUSSIANFEDERATIONSEQ">'Tax SET1-SET2-SEQ'!$KP$3:$KP$40</definedName>
    <definedName name="RUSSIANFEDERATIONSET1">'Tax SET1-SET2-SEQ'!$CF$3:$CF$40</definedName>
    <definedName name="RUSSIANFEDERATIONSET2">'Tax SET1-SET2-SEQ'!$GK$3:$GK$40</definedName>
    <definedName name="SAINT_KITTS_AND_NEVISSET1">'Tax SET1-SET2-SEQ'!$CG$3:$CG$40</definedName>
    <definedName name="SAINTKITTSANDNEVIS">'Tax Tables'!$CG$3:$CG$44</definedName>
    <definedName name="SAINTKITTSANDNEVIS1">'Tax Tables'!$GE$3:$GE$33</definedName>
    <definedName name="SAINTKITTSANDNEVISSEQ">'Tax SET1-SET2-SEQ'!$KQ$3:$KQ$40</definedName>
    <definedName name="SAINTKITTSANDNEVISSET1">'Tax SET1-SET2-SEQ'!$CG$3:$CG$40</definedName>
    <definedName name="SAINTKITTSANDNEVISSET2">'Tax SET1-SET2-SEQ'!$GL$3:$GL$40</definedName>
    <definedName name="SAMOA">'Tax Tables'!$CV$3:$CV$44</definedName>
    <definedName name="SAMOA1">'Tax Tables'!$GT$3:$GT$33</definedName>
    <definedName name="SAMOASEQ">'Tax SET1-SET2-SEQ'!$KR$3:$KR$40</definedName>
    <definedName name="SAMOASET1">'Tax SET1-SET2-SEQ'!$CH$3:$CH$40</definedName>
    <definedName name="SAMOASET2">'Tax SET1-SET2-SEQ'!$GM$3:$GM$40</definedName>
    <definedName name="SAUDI_ARABIASET1">'Tax SET1-SET2-SEQ'!$CI$3:$CI$40</definedName>
    <definedName name="SAUDIAARABIANMUTUALFUND">'Tax Tables'!$GG$4:$GG$69</definedName>
    <definedName name="SAUDIARABIA">'Tax Tables'!$BQ$3:$BQ$44</definedName>
    <definedName name="SAUDIARABIA1">'Tax Tables'!$FO$3:$FO$33</definedName>
    <definedName name="SAUDIARABIANMUTUALFUND">'Tax Tables'!$GH$4:$GH$69</definedName>
    <definedName name="SAUDIARABIASEQ">'Tax SET1-SET2-SEQ'!$KS$3:$KS$40</definedName>
    <definedName name="SAUDIARABIASET1">'Tax SET1-SET2-SEQ'!$CI$3:$CI$40</definedName>
    <definedName name="SAUDIARABIASET2">'Tax SET1-SET2-SEQ'!$GN$3:$GN$40</definedName>
    <definedName name="SCSPARTNERSHIP">'Tax Tables'!$FS$4:$FS$69</definedName>
    <definedName name="SecID" localSheetId="3">Tables!$P$2:$P$14</definedName>
    <definedName name="SecID">Tables!$P$2:$P$14</definedName>
    <definedName name="SECIDSWIFT" localSheetId="3">Tables!$O$2:$O$18</definedName>
    <definedName name="SECIDSWIFT">Tables!$O$2:$O$18</definedName>
    <definedName name="SEGREGATEDPORTFOLIOCOMPANY">'Tax Tables'!$GR$4:$GR$69</definedName>
    <definedName name="SELECTCOUNTRY">'Tax Tables'!$HJ$3:$HJ$4</definedName>
    <definedName name="SEYCHELLES">'Tax Tables'!$AT$3:$AT$44</definedName>
    <definedName name="SEYCHELLES1">'Tax Tables'!$ER$3:$ER$33</definedName>
    <definedName name="SEYCHELLESSEQ">'Tax SET1-SET2-SEQ'!$KT$3:$KT$40</definedName>
    <definedName name="SEYCHELLESSET1">'Tax SET1-SET2-SEQ'!$CJ$3:$CJ$40</definedName>
    <definedName name="SEYCHELLESSET2">'Tax SET1-SET2-SEQ'!$GO$3:$GO$40</definedName>
    <definedName name="SHARECLASSHEDGEACCOUNT">'Tax Tables'!$EK$4:$EK$69</definedName>
    <definedName name="SINGAPORE">'Tax Tables'!$BR$3:$BR$44</definedName>
    <definedName name="SINGAPORE1">'Tax Tables'!$FP$3:$FP$33</definedName>
    <definedName name="SINGAPORESEQ">'Tax SET1-SET2-SEQ'!$KU$3:$KU$40</definedName>
    <definedName name="SINGAPORESET1">'Tax SET1-SET2-SEQ'!$CK$3:$CK$40</definedName>
    <definedName name="SINGAPORESET2">'Tax SET1-SET2-SEQ'!$GP$3:$GP$40</definedName>
    <definedName name="SLOVENIA">'Tax Tables'!$AH$3:$AH$44</definedName>
    <definedName name="SLOVENIA1">'Tax Tables'!$EF$3:$EF$33</definedName>
    <definedName name="SLOVENIASEQ">'Tax SET1-SET2-SEQ'!$KV$3:$KV$40</definedName>
    <definedName name="SLOVENIASET1">'Tax SET1-SET2-SEQ'!$CL$3:$CL$40</definedName>
    <definedName name="SLOVENIASET2">'Tax SET1-SET2-SEQ'!$GQ$3:$GQ$40</definedName>
    <definedName name="SOCIETAARESPONSABILITALIMITATASRL">'Tax Tables'!$FJ$4:$FJ$69</definedName>
    <definedName name="SOCIETAPERAZIONE_SPA">'Tax Tables'!$FI$4:$FI$69</definedName>
    <definedName name="SOCIETEANONYMESA">'Tax Tables'!$FB$4:$FB$69</definedName>
    <definedName name="SOCIETEENCOMMANDITESIMPLE_LP">'Tax Tables'!$FR$4:$FR$69</definedName>
    <definedName name="SOCIETIESWITHRESTRICTEDLIABILITY">'Tax Tables'!$HO$4:$HO$69</definedName>
    <definedName name="SOCIETIESWITHRESTRICTEDLIABILITY1">'Tax Tables'!$HO$4:$HO$33</definedName>
    <definedName name="SOUTH_AFRICASET1">'Tax SET1-SET2-SEQ'!$CM$3:$CM$40</definedName>
    <definedName name="SOUTHAFRICA">'Tax Tables'!$AU$3:$AU$44</definedName>
    <definedName name="SOUTHAFRICA1">'Tax Tables'!$ES$3:$ES$33</definedName>
    <definedName name="SOUTHAFRICASEQ">'Tax SET1-SET2-SEQ'!$KW$3:$KW$40</definedName>
    <definedName name="SOUTHAFRICASET1">'Tax SET1-SET2-SEQ'!$CM$3:$CM$40</definedName>
    <definedName name="SOUTHAFRICASET2">'Tax SET1-SET2-SEQ'!$GR$3:$GR$40</definedName>
    <definedName name="SOUTHAFRICAUNITTRUSTS">'Tax Tables'!$FX$4:$FX$69</definedName>
    <definedName name="SPAIN">'Tax Tables'!$AI$3:$AI$44</definedName>
    <definedName name="SPAIN1">'Tax Tables'!$EG$3:$EG$33</definedName>
    <definedName name="SPAINSEQ">'Tax SET1-SET2-SEQ'!$KX$3:$KX$40</definedName>
    <definedName name="SPAINSET1">'Tax SET1-SET2-SEQ'!$CN$3:$CN$40</definedName>
    <definedName name="SPAINSET2">'Tax SET1-SET2-SEQ'!$GS$3:$GS$40</definedName>
    <definedName name="ST_VINCENT_AND_GRENADINESET1">'Tax SET1-SET2-SEQ'!$CO$3:$CO$40</definedName>
    <definedName name="State" localSheetId="3">Tables!$G$2:$G$53</definedName>
    <definedName name="State">Tables!$G$2:$G$53</definedName>
    <definedName name="State_or_Country">Tables!$E$2:$E$311</definedName>
    <definedName name="States">Tables!$N$1:$N$312</definedName>
    <definedName name="States1">Tables!$N$1:$N$54</definedName>
    <definedName name="States2" localSheetId="3">Tables!$N$2:$N$54</definedName>
    <definedName name="States2">Tables!$N$2:$N$54</definedName>
    <definedName name="STATESOCIALSECURITYFUND">'Tax Tables'!$HJ$4:$HJ$69</definedName>
    <definedName name="STATESOCIALSECURITYFUND1">'Tax Tables'!$HJ$4:$HJ$33</definedName>
    <definedName name="Statutory" localSheetId="3">'Tax Tables'!#REF!</definedName>
    <definedName name="Statutory">'Tax Tables'!#REF!</definedName>
    <definedName name="STVINCENTANDGRENADINE">'Tax Tables'!$CM$3:$CM$44</definedName>
    <definedName name="STVINCENTANDGRENADINE1">'Tax Tables'!$GK$3:$GK$33</definedName>
    <definedName name="STVINCENTANDGRENADINESEQ">'Tax SET1-SET2-SEQ'!$KY$3:$KY$40</definedName>
    <definedName name="STVINCENTANDGRENADINESET1">'Tax SET1-SET2-SEQ'!$CO$3:$CO$40</definedName>
    <definedName name="STVINCENTANDGRENADINESET2">'Tax SET1-SET2-SEQ'!$GT$3:$GT$40</definedName>
    <definedName name="SUPERANNUATIONFUND">'Tax Tables'!$HQ$4:$HQ$69</definedName>
    <definedName name="SUPERANNUATIONFUND1">'Tax Tables'!$HQ$4:$HQ$33</definedName>
    <definedName name="SWEDEN">'Tax Tables'!$AJ$3:$AJ$44</definedName>
    <definedName name="SWEDEN1">'Tax Tables'!$EH$3:$EH$33</definedName>
    <definedName name="SWEDENSEQ">'Tax SET1-SET2-SEQ'!$KZ$3:$KZ$40</definedName>
    <definedName name="SWEDENSET1">'Tax SET1-SET2-SEQ'!$CP$3:$CP$40</definedName>
    <definedName name="SWEDENSET2">'Tax SET1-SET2-SEQ'!$GU$3:$GU$40</definedName>
    <definedName name="SWIFTBloomberg">Tables!$X$2:$X$4</definedName>
    <definedName name="SWIFTEmail">Tables!$AB$2:$AB$4</definedName>
    <definedName name="SWIFTFinastra">Tables!$T$2:$T$4</definedName>
    <definedName name="SWIFTformat">Tables!$R$2:$R$32</definedName>
    <definedName name="SWIFTFX1" localSheetId="3">'FX tables'!$A$1:$A$6</definedName>
    <definedName name="SWIFTFX1">'FX tables'!$A$1:$A$6</definedName>
    <definedName name="SWIFTFXall">Tables!$V$2:$V$4</definedName>
    <definedName name="SWIFTGTSS">Tables!$Z$2:$Z$4</definedName>
    <definedName name="SWITZERLAND">'Tax Tables'!$AL$3:$AL$44</definedName>
    <definedName name="SWITZERLAND1">'Tax Tables'!$EJ$3:$EJ$33</definedName>
    <definedName name="SWITZERLANDSEQ">'Tax SET1-SET2-SEQ'!$LA$3:$LA$40</definedName>
    <definedName name="SWITZERLANDSET1">'Tax SET1-SET2-SEQ'!$CQ$3:$CQ$40</definedName>
    <definedName name="SWITZERLANDSET2">'Tax SET1-SET2-SEQ'!$GV$3:$GV$40</definedName>
    <definedName name="Table">Tables!$H$2:$H$32</definedName>
    <definedName name="TAIWAN">'Tax Tables'!$BS$3:$BS$44</definedName>
    <definedName name="TAIWAN1">'Tax Tables'!$FQ$3:$FQ$33</definedName>
    <definedName name="TAIWANSEQ">'Tax SET1-SET2-SEQ'!$LB$3:$LB$40</definedName>
    <definedName name="TAIWANSET1">'Tax SET1-SET2-SEQ'!$CR$3:$CR$40</definedName>
    <definedName name="TAIWANSET2">'Tax SET1-SET2-SEQ'!$GW$3:$GW$40</definedName>
    <definedName name="Tax_classification_for_U.S._tax_purposes" localSheetId="7">[1]Tables!$D$2:$D$33</definedName>
    <definedName name="Tax_classification_for_U.S._tax_purposes">Tables!$D$2:$D$33</definedName>
    <definedName name="TAXcountry" localSheetId="3">'Tax SET1-SET2-SEQ'!$A$2:$A$107</definedName>
    <definedName name="TAXcountry">'Tax SET1-SET2-SEQ'!$A$2:$A$107</definedName>
    <definedName name="TaxManaged" localSheetId="3">'Tax Tables'!#REF!</definedName>
    <definedName name="TaxManaged">'Tax Tables'!#REF!</definedName>
    <definedName name="TENANTSBYTHEENTIRETIES">'Tax Tables'!$DT$4:$DT$69</definedName>
    <definedName name="TENANTSINCOMMON">'Tax Tables'!$DR$4:$DR$69</definedName>
    <definedName name="THAILAND">'Tax Tables'!$BT$3:$BT$44</definedName>
    <definedName name="THAILAND1">'Tax Tables'!$FR$3:$FR$33</definedName>
    <definedName name="THAILANDSEQ">'Tax SET1-SET2-SEQ'!$LC$3:$LC$40</definedName>
    <definedName name="THAILANDSET1">'Tax SET1-SET2-SEQ'!$CS$3:$CS$40</definedName>
    <definedName name="THAILANDSET2">'Tax SET1-SET2-SEQ'!$GX$3:$GX$40</definedName>
    <definedName name="TRANSFERAGENCY">'Tax Tables'!$EC$4:$EC$69</definedName>
    <definedName name="TRUST">'Tax Tables'!$FA$4:$FA$69</definedName>
    <definedName name="TRUST529SAVINGSPLAN">'Tax Tables'!$EA$4:$EA$69</definedName>
    <definedName name="TRUSTCHARITY">'Tax Tables'!$DK$4:$DK$69</definedName>
    <definedName name="TRUSTEMPLOYEEPENSIONFUND">'Tax Tables'!$DL$4:$DL$69</definedName>
    <definedName name="TRUSTERISAQUALIFIED">'Tax Tables'!$DM$4:$DM$69</definedName>
    <definedName name="TRUSTPRIVATEFOUNDATION">'Tax Tables'!$DN$4:$DN$69</definedName>
    <definedName name="TRUSTREGULATEDINVESTMENTCOMPANY">'Tax Tables'!$DO$4:$DO$69</definedName>
    <definedName name="TURKEY">'Tax Tables'!$BV$3:$BV$44</definedName>
    <definedName name="TURKEY1">'Tax Tables'!$FT$3:$FT$33</definedName>
    <definedName name="TURKEYSEQ">'Tax SET1-SET2-SEQ'!$LD$3:$LD$40</definedName>
    <definedName name="TURKEYSET1">'Tax SET1-SET2-SEQ'!$CT$3:$CT$40</definedName>
    <definedName name="TURKEYSET2">'Tax SET1-SET2-SEQ'!$GY$3:$GY$40</definedName>
    <definedName name="UKRAINE" localSheetId="9">'Tax SET1-SET2-SEQ'!$CU$3:$CU$40</definedName>
    <definedName name="UKRAINE">'Tax Tables'!$AK$3:$AK$44</definedName>
    <definedName name="UKRAINE1">'Tax Tables'!$EI$3:$EI$33</definedName>
    <definedName name="UKRAINESEQ">'Tax SET1-SET2-SEQ'!$LE$3:$LE$40</definedName>
    <definedName name="UKRAINESET1">'Tax SET1-SET2-SEQ'!$CU$3:$CU$40</definedName>
    <definedName name="UKRAINESET2">'Tax SET1-SET2-SEQ'!$GZ$3:$GZ$40</definedName>
    <definedName name="UMBRELLIAUNITTRUST">'Tax Tables'!$HN$4:$HN$69</definedName>
    <definedName name="UMBRELLIAUNITTRUST1">'Tax Tables'!$HN$4:$HN$33</definedName>
    <definedName name="UNITED_ARAB_EMIRATESSET1">'Tax SET1-SET2-SEQ'!$CV$3:$CV$40</definedName>
    <definedName name="UNITED_KINGDOMSET1">'Tax SET1-SET2-SEQ'!$CW$3:$CW$40</definedName>
    <definedName name="UNITED_STATESSET1">'Tax SET1-SET2-SEQ'!$CX$3:$CX$40</definedName>
    <definedName name="UNITEDARABEMIRATES">'Tax Tables'!$BU$3:$BU$44</definedName>
    <definedName name="UNITEDARABEMIRATES1">'Tax Tables'!$FS$3:$FS$33</definedName>
    <definedName name="UNITEDARABEMIRATESSEQ">'Tax SET1-SET2-SEQ'!$LF$3:$LF$40</definedName>
    <definedName name="UNITEDARABEMIRATESSET1">'Tax SET1-SET2-SEQ'!$CV$3:$CV$40</definedName>
    <definedName name="UNITEDARABEMIRATESSET2">'Tax SET1-SET2-SEQ'!$HA$3:$HA$40</definedName>
    <definedName name="UNITEDKINGDOM">'Tax Tables'!$P$3:$P$44</definedName>
    <definedName name="UNITEDKINGDOM1">'Tax Tables'!$DN$3:$DN$33</definedName>
    <definedName name="UNITEDKINGDOMSEQ">'Tax SET1-SET2-SEQ'!$LG$3:$LG$40</definedName>
    <definedName name="UNITEDKINGDOMSET1">'Tax SET1-SET2-SEQ'!$CW$3:$CW$40</definedName>
    <definedName name="UNITEDKINGDOMSET2">'Tax SET1-SET2-SEQ'!$HB$3:$HB$40</definedName>
    <definedName name="UNITEDSTATES">'Tax Tables'!$D$3:$D$44</definedName>
    <definedName name="UNITEDSTATES1">'Tax Tables'!$DB$3:$DB$33</definedName>
    <definedName name="UNITEDSTATES2">'Tax Tables'!$HL$3:$HL$44</definedName>
    <definedName name="UNITEDSTATESSEQ">'Tax SET1-SET2-SEQ'!$LH$3:$LH$40</definedName>
    <definedName name="UNITEDSTATESSET1">'Tax SET1-SET2-SEQ'!$CX$3:$CX$40</definedName>
    <definedName name="UNITEDSTATESSET2">'Tax SET1-SET2-SEQ'!$HC$3:$HC$40</definedName>
    <definedName name="URUGUAY">'Tax Tables'!$BB$3:$BB$44</definedName>
    <definedName name="URUGUAY1">'Tax Tables'!$EZ$3:$EZ$33</definedName>
    <definedName name="URUGUAYSEQ">'Tax SET1-SET2-SEQ'!$LI$3:$LI$40</definedName>
    <definedName name="URUGUAYSET1">'Tax SET1-SET2-SEQ'!$CY$3:$CY$40</definedName>
    <definedName name="URUGUAYSET2">'Tax SET1-SET2-SEQ'!$HD$3:$HD$40</definedName>
    <definedName name="USLLCTREATYELIGIBLEDOCUMENTED">'Tax Tables'!$EB$4:$EB$69</definedName>
    <definedName name="USLOCALGOVERNMENT">'Tax Tables'!$DV$4:$DV$69</definedName>
    <definedName name="UTMA_UGMA_2503_C_MINORTRUST">'Tax Tables'!$DW$4:$DW$69</definedName>
    <definedName name="VATICAN_CITY_STATESET1">'Tax SET1-SET2-SEQ'!$CZ$3:$CZ$40</definedName>
    <definedName name="VATICANCITYSTATE">'Tax Tables'!$Y$3:$Y$44</definedName>
    <definedName name="VATICANCITYSTATE1">'Tax Tables'!$DW$3:$DW$33</definedName>
    <definedName name="VATICANCITYSTATESEQ">'Tax SET1-SET2-SEQ'!$LJ$3:$LJ$40</definedName>
    <definedName name="VATICANCITYSTATESET1">'Tax SET1-SET2-SEQ'!$CZ$3:$CZ$40</definedName>
    <definedName name="VATICANCITYSTATESET2">'Tax SET1-SET2-SEQ'!$HE$3:$HE$40</definedName>
    <definedName name="VENEZUELA">'Tax Tables'!$BC$3:$BC$44</definedName>
    <definedName name="VENEZUELA1">'Tax Tables'!$FA$3:$FA$33</definedName>
    <definedName name="VENEZUELASEQ">'Tax SET1-SET2-SEQ'!$LK$3:$LK$40</definedName>
    <definedName name="VENEZUELASET1">'Tax SET1-SET2-SEQ'!$DA$3:$DA$40</definedName>
    <definedName name="VENEZUELASET2">'Tax SET1-SET2-SEQ'!$HF$3:$HF$40</definedName>
    <definedName name="VIRGIN_ISLANDS_BRITISHSET1">'Tax SET1-SET2-SEQ'!$DB$3:$DB$40</definedName>
    <definedName name="VIRGIN_ISLANDS_USSET1">'Tax SET1-SET2-SEQ'!$DC$3:$DC$40</definedName>
    <definedName name="VIRGINISLANDS_BRITISH">'Tax Tables'!$CJ$3:$CJ$44</definedName>
    <definedName name="VIRGINISLANDS_BRITISH1">'Tax Tables'!$GH$3:$GH$33</definedName>
    <definedName name="VIRGINISLANDS_BRITISHSEQ">'Tax SET1-SET2-SEQ'!$LL$3:$LL$30</definedName>
    <definedName name="VIRGINISLANDS_BRITISHSET1">'Tax SET1-SET2-SEQ'!$DB$3:$DB$40</definedName>
    <definedName name="VIRGINISLANDS_BRITISHSET2">'Tax SET1-SET2-SEQ'!$HG$3:$HG$10</definedName>
    <definedName name="VIRGINISLANDS_U.S.SEQ">'Tax SET1-SET2-SEQ'!$LM$3:$LM$30</definedName>
    <definedName name="VIRGINISLANDS_U.S.SET1">'Tax SET1-SET2-SEQ'!$DC$3:$DC$40</definedName>
    <definedName name="VIRGINISLANDS_U.S.SET2">'Tax SET1-SET2-SEQ'!$HH$3:$HH$10</definedName>
    <definedName name="VIRGINISLANDS_US">'Tax Tables'!$CK$3:$CK$44</definedName>
    <definedName name="VIRGINISLANDS_US1">'Tax Tables'!$GI$3:$GI$33</definedName>
    <definedName name="VIRGINISLANDSBRITISHSEQ">'Tax SET1-SET2-SEQ'!$LL$3:$LL$40</definedName>
    <definedName name="VIRGINISLANDSBRITISHSET1">'Tax SET1-SET2-SEQ'!$DB$3:$DB$40</definedName>
    <definedName name="VIRGINISLANDSBRITISHSET2">'Tax SET1-SET2-SEQ'!$HG$3:$HG$40</definedName>
    <definedName name="VIRGINISLANDSUSSEQ">'Tax SET1-SET2-SEQ'!$LM$3:$LM$40</definedName>
    <definedName name="VIRGINISLANDSUSSET1">'Tax SET1-SET2-SEQ'!$DC$3:$DC$40</definedName>
    <definedName name="VIRGINISLANDSUSSET2">'Tax SET1-SET2-SEQ'!$HH$3:$HH$40</definedName>
    <definedName name="WEST_INDIES_BRITSET1">'Tax SET1-SET2-SEQ'!$DD$3:$DD$40</definedName>
    <definedName name="WESTINDIES_BRIT_SEQ">'Tax SET1-SET2-SEQ'!$LN$3:$LN$30</definedName>
    <definedName name="WESTINDIES_BRIT_SET1">'Tax SET1-SET2-SEQ'!$DD$3:$DD$40</definedName>
    <definedName name="WESTINDIES_BRIT_SET2">'Tax SET1-SET2-SEQ'!$HI$3:$HI$10</definedName>
    <definedName name="WESTINDIESBRIT">'Tax Tables'!$CY$3:$CY$44</definedName>
    <definedName name="WESTINDIESBRIT1">'Tax Tables'!$GW$3:$GW$33</definedName>
    <definedName name="WESTINDIESBRITSEQ">'Tax SET1-SET2-SEQ'!$LN$3:$LN$40</definedName>
    <definedName name="WESTINDIESBRITSET1">'Tax SET1-SET2-SEQ'!$DD$3:$DD$40</definedName>
    <definedName name="WESTINDIESBRITSET2">'Tax SET1-SET2-SEQ'!$HI$3:$HI$40</definedName>
    <definedName name="ZAMBIASEQ">'Tax SET1-SET2-SEQ'!$LO$3:$LO$40</definedName>
    <definedName name="ZAMBIASET1">'Tax SET1-SET2-SEQ'!$DE$3:$DE$40</definedName>
    <definedName name="ZAMBIASET2">'Tax SET1-SET2-SEQ'!$HJ$3:$HJ$40</definedName>
  </definedNames>
  <calcPr calcId="191029"/>
  <customWorkbookViews>
    <customWorkbookView name="a042462 - Personal View" guid="{79882E15-A613-4DFE-942D-19B87FD268B3}" mergeInterval="0" personalView="1" maximized="1" xWindow="1" yWindow="1" windowWidth="1920" windowHeight="888" activeSheetId="1"/>
    <customWorkbookView name="a044586 - Personal View" guid="{1C243F9C-1F06-420C-9D43-9372D23CE2EC}" mergeInterval="0" personalView="1" maximized="1" xWindow="1" yWindow="1" windowWidth="1920" windowHeight="846" activeSheetId="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29" i="12" l="1"/>
  <c r="L289" i="13" l="1"/>
  <c r="K290" i="13"/>
  <c r="K289" i="13"/>
  <c r="G289" i="13"/>
  <c r="J288" i="13"/>
  <c r="M282" i="13"/>
  <c r="G284" i="13"/>
  <c r="B84" i="12" l="1"/>
  <c r="AR73" i="12"/>
  <c r="AK65" i="12" l="1"/>
  <c r="AJ65" i="12"/>
  <c r="W80" i="12" l="1"/>
  <c r="W78" i="12"/>
  <c r="B102" i="12" l="1"/>
  <c r="B103" i="12"/>
  <c r="B101" i="12"/>
  <c r="B100" i="12"/>
  <c r="B97" i="12"/>
  <c r="K162" i="13" l="1"/>
  <c r="E162" i="13"/>
  <c r="D172" i="13"/>
  <c r="D165" i="13"/>
  <c r="E166" i="13"/>
  <c r="K150" i="13"/>
  <c r="E160" i="13" l="1"/>
  <c r="K159" i="13"/>
  <c r="D150" i="13"/>
  <c r="M95" i="12"/>
  <c r="K165" i="13"/>
  <c r="L166" i="13"/>
  <c r="B86" i="12" l="1"/>
  <c r="F9" i="25"/>
  <c r="F14" i="25"/>
  <c r="F13" i="25"/>
  <c r="F12" i="25"/>
  <c r="F11" i="25"/>
  <c r="F10" i="25"/>
  <c r="D702" i="13"/>
  <c r="F8" i="25"/>
  <c r="F7" i="25"/>
  <c r="F6" i="25"/>
  <c r="F5" i="25"/>
  <c r="F4" i="25"/>
  <c r="F3" i="25"/>
  <c r="T199" i="12"/>
  <c r="E14" i="25" l="1"/>
  <c r="E10" i="25"/>
  <c r="E12" i="25"/>
  <c r="E11" i="25"/>
  <c r="E13" i="25"/>
  <c r="E9" i="25"/>
  <c r="E4" i="25"/>
  <c r="E5" i="25"/>
  <c r="E6" i="25"/>
  <c r="E7" i="25"/>
  <c r="E8" i="25"/>
  <c r="AH259" i="13"/>
  <c r="AP69" i="12"/>
  <c r="AD76" i="12"/>
  <c r="B82" i="12"/>
  <c r="B80" i="12"/>
  <c r="M90" i="12" l="1"/>
  <c r="B93" i="12"/>
  <c r="C125" i="13"/>
  <c r="C134" i="13"/>
  <c r="P241" i="12"/>
  <c r="C230" i="12" l="1"/>
  <c r="X237" i="12"/>
  <c r="T237" i="12"/>
  <c r="P237" i="12"/>
  <c r="L237" i="12"/>
  <c r="G237" i="12"/>
  <c r="C246" i="12"/>
  <c r="C78" i="13"/>
  <c r="K817" i="13"/>
  <c r="U827" i="13"/>
  <c r="V817" i="13"/>
  <c r="P817" i="13"/>
  <c r="O817" i="13"/>
  <c r="J817" i="13"/>
  <c r="V816" i="13"/>
  <c r="P816" i="13"/>
  <c r="O816" i="13"/>
  <c r="M816" i="13"/>
  <c r="K816" i="13"/>
  <c r="J816" i="13"/>
  <c r="V815" i="13"/>
  <c r="P815" i="13"/>
  <c r="O815" i="13"/>
  <c r="K815" i="13"/>
  <c r="J815" i="13"/>
  <c r="V814" i="13"/>
  <c r="P814" i="13"/>
  <c r="O814" i="13"/>
  <c r="K814" i="13"/>
  <c r="J814" i="13"/>
  <c r="V813" i="13"/>
  <c r="P813" i="13"/>
  <c r="O813" i="13"/>
  <c r="K813" i="13"/>
  <c r="J813" i="13"/>
  <c r="G811" i="13"/>
  <c r="K810" i="13"/>
  <c r="C810" i="13"/>
  <c r="N259" i="12" l="1"/>
  <c r="E276" i="12"/>
  <c r="AE261" i="12"/>
  <c r="AC264" i="12" l="1"/>
  <c r="E300" i="12"/>
  <c r="F299" i="12"/>
  <c r="M204" i="12" l="1"/>
  <c r="H204" i="12"/>
  <c r="G79" i="13" l="1"/>
  <c r="B78" i="12" l="1"/>
  <c r="F116" i="13" l="1"/>
  <c r="H115" i="13"/>
  <c r="F115" i="13"/>
  <c r="F114" i="13"/>
  <c r="F113" i="13"/>
  <c r="F112" i="13"/>
  <c r="F104" i="13"/>
  <c r="H103" i="13"/>
  <c r="F103" i="13"/>
  <c r="F102" i="13"/>
  <c r="F101" i="13"/>
  <c r="F72" i="13"/>
  <c r="H71" i="13"/>
  <c r="F71" i="13"/>
  <c r="F70" i="13"/>
  <c r="F69" i="13"/>
  <c r="F68" i="13"/>
  <c r="G30" i="13"/>
  <c r="I29" i="13"/>
  <c r="G29" i="13"/>
  <c r="G28" i="13"/>
  <c r="G27" i="13"/>
  <c r="G26" i="13"/>
  <c r="V704" i="13" l="1"/>
  <c r="V703" i="13"/>
  <c r="V702" i="13"/>
  <c r="S704" i="13"/>
  <c r="S703" i="13"/>
  <c r="S702" i="13"/>
  <c r="S203" i="12" l="1"/>
  <c r="O189" i="12" l="1"/>
  <c r="AE204" i="12"/>
  <c r="L759" i="13" l="1"/>
  <c r="J762" i="13"/>
  <c r="J761" i="13"/>
  <c r="J760" i="13"/>
  <c r="J759" i="13"/>
  <c r="J758" i="13"/>
  <c r="J757" i="13"/>
  <c r="J756" i="13"/>
  <c r="AF348" i="13"/>
  <c r="AC346" i="13"/>
  <c r="M452" i="13"/>
  <c r="E452" i="13"/>
  <c r="M443" i="13"/>
  <c r="E443" i="13"/>
  <c r="M434" i="13"/>
  <c r="E434" i="13"/>
  <c r="M425" i="13"/>
  <c r="E425" i="13"/>
  <c r="M416" i="13"/>
  <c r="E416" i="13"/>
  <c r="M407" i="13"/>
  <c r="E407" i="13"/>
  <c r="S398" i="13"/>
  <c r="M398" i="13"/>
  <c r="E398" i="13"/>
  <c r="S372" i="13"/>
  <c r="M372" i="13"/>
  <c r="E372" i="13"/>
  <c r="S362" i="13"/>
  <c r="M362" i="13"/>
  <c r="E362" i="13"/>
  <c r="S347" i="13"/>
  <c r="M347" i="13"/>
  <c r="E347" i="13"/>
  <c r="M88" i="12" l="1"/>
  <c r="AC39" i="13" l="1"/>
  <c r="AC13" i="13"/>
  <c r="D43" i="13" l="1"/>
  <c r="C46" i="13"/>
  <c r="D16" i="13"/>
  <c r="C20" i="13"/>
  <c r="G55" i="13"/>
  <c r="G23" i="13"/>
  <c r="C18" i="13"/>
  <c r="C44" i="13"/>
  <c r="D42" i="13"/>
  <c r="D17" i="13"/>
  <c r="AD56" i="13"/>
  <c r="G36" i="13" s="1"/>
  <c r="G38" i="13"/>
  <c r="AE41" i="13"/>
  <c r="C41" i="13" s="1"/>
  <c r="C55" i="13"/>
  <c r="Y45" i="13"/>
  <c r="W45" i="13"/>
  <c r="X48" i="13"/>
  <c r="X47" i="13"/>
  <c r="X46" i="13"/>
  <c r="V47" i="13"/>
  <c r="V48" i="13"/>
  <c r="V46" i="13"/>
  <c r="AF26" i="13"/>
  <c r="AE26" i="13"/>
  <c r="C23" i="13"/>
  <c r="AD15" i="13"/>
  <c r="C15" i="13" s="1"/>
  <c r="P12" i="13"/>
  <c r="H12" i="13"/>
  <c r="Z19" i="13"/>
  <c r="X19" i="13"/>
  <c r="Y22" i="13"/>
  <c r="Y21" i="13"/>
  <c r="Y20" i="13"/>
  <c r="W22" i="13"/>
  <c r="W21" i="13"/>
  <c r="W20" i="13"/>
  <c r="AP20" i="13"/>
  <c r="AM20" i="13"/>
  <c r="AP19" i="13"/>
  <c r="AM19" i="13"/>
  <c r="AP18" i="13"/>
  <c r="AM18" i="13"/>
  <c r="AQ17" i="13"/>
  <c r="AN17" i="13"/>
  <c r="AE27" i="13" l="1"/>
  <c r="G10" i="13" s="1"/>
  <c r="C186" i="12" l="1"/>
  <c r="AG348" i="13" l="1"/>
  <c r="AD346" i="13"/>
  <c r="W109" i="12" l="1"/>
  <c r="N109" i="12"/>
  <c r="V109" i="12"/>
  <c r="M109" i="12"/>
  <c r="E109" i="12"/>
  <c r="D109" i="12"/>
  <c r="C158" i="12"/>
  <c r="Q210" i="12" l="1"/>
  <c r="J144" i="13"/>
  <c r="AC293" i="12" l="1"/>
  <c r="D608" i="13" l="1"/>
  <c r="D745" i="13" l="1"/>
  <c r="AC5" i="21" l="1"/>
  <c r="AD5" i="21"/>
  <c r="J160" i="21"/>
  <c r="G160" i="21"/>
  <c r="J159" i="21"/>
  <c r="G159" i="21"/>
  <c r="J158" i="21"/>
  <c r="G158" i="21"/>
  <c r="K157" i="21"/>
  <c r="H157" i="21"/>
  <c r="L143" i="21"/>
  <c r="D143" i="21"/>
  <c r="J135" i="21"/>
  <c r="G135" i="21"/>
  <c r="J134" i="21"/>
  <c r="G134" i="21"/>
  <c r="J133" i="21"/>
  <c r="G133" i="21"/>
  <c r="K132" i="21"/>
  <c r="H132" i="21"/>
  <c r="L118" i="21"/>
  <c r="D118" i="21"/>
  <c r="J109" i="21"/>
  <c r="G109" i="21"/>
  <c r="Q108" i="21"/>
  <c r="J108" i="21"/>
  <c r="G108" i="21"/>
  <c r="J107" i="21"/>
  <c r="G107" i="21"/>
  <c r="Q106" i="21"/>
  <c r="K106" i="21"/>
  <c r="H106" i="21"/>
  <c r="L90" i="21"/>
  <c r="L67" i="21"/>
  <c r="D67" i="21"/>
  <c r="J59" i="21"/>
  <c r="G59" i="21"/>
  <c r="Q58" i="21"/>
  <c r="J58" i="21"/>
  <c r="G58" i="21"/>
  <c r="J57" i="21"/>
  <c r="G57" i="21"/>
  <c r="Q56" i="21"/>
  <c r="K56" i="21"/>
  <c r="H56" i="21"/>
  <c r="L34" i="21"/>
  <c r="L11" i="21"/>
  <c r="D11" i="21"/>
  <c r="N275" i="13" l="1"/>
  <c r="N274" i="13"/>
  <c r="N273" i="13"/>
  <c r="N272" i="13"/>
  <c r="N271" i="13"/>
  <c r="G275" i="13"/>
  <c r="G274" i="13"/>
  <c r="G273" i="13"/>
  <c r="G272" i="13"/>
  <c r="G271" i="13"/>
  <c r="G269" i="13"/>
  <c r="G267" i="13"/>
  <c r="V719" i="13" l="1"/>
  <c r="V718" i="13"/>
  <c r="V717" i="13"/>
  <c r="S719" i="13"/>
  <c r="S718" i="13"/>
  <c r="S717" i="13"/>
  <c r="K195" i="13"/>
  <c r="AC219" i="12" l="1"/>
  <c r="AD344" i="13"/>
  <c r="D473" i="13" l="1"/>
  <c r="Q261" i="13"/>
  <c r="Q259" i="13"/>
  <c r="D232" i="13"/>
  <c r="L220" i="13"/>
  <c r="C790" i="13" l="1"/>
  <c r="K793" i="13"/>
  <c r="M792" i="13"/>
  <c r="K792" i="13"/>
  <c r="K791" i="13"/>
  <c r="K790" i="13"/>
  <c r="K789" i="13"/>
  <c r="D774" i="13" l="1"/>
  <c r="J764" i="13"/>
  <c r="C266" i="13" l="1"/>
  <c r="H270" i="13"/>
  <c r="AC266" i="13"/>
  <c r="AF280" i="12"/>
  <c r="AF279" i="12"/>
  <c r="AF278" i="12"/>
  <c r="AF277" i="12"/>
  <c r="D778" i="13" l="1"/>
  <c r="AD5" i="13"/>
  <c r="D308" i="12" l="1"/>
  <c r="D304" i="12"/>
  <c r="D279" i="12"/>
  <c r="K166" i="13" l="1"/>
  <c r="K168" i="13"/>
  <c r="T338" i="12" l="1"/>
  <c r="AF13" i="13"/>
  <c r="M84" i="13" l="1"/>
  <c r="K84" i="13"/>
  <c r="K83" i="13"/>
  <c r="K85" i="13"/>
  <c r="K82" i="13"/>
  <c r="K81" i="13"/>
  <c r="I61" i="13"/>
  <c r="G58" i="13"/>
  <c r="G59" i="13"/>
  <c r="G61" i="13"/>
  <c r="G60" i="13"/>
  <c r="G62" i="13"/>
  <c r="T200" i="12"/>
  <c r="S212" i="12" s="1"/>
  <c r="S208" i="12" l="1"/>
  <c r="D734" i="13"/>
  <c r="O45" i="12"/>
  <c r="AC23" i="12" l="1"/>
  <c r="L90" i="12" s="1"/>
  <c r="L102" i="12" l="1"/>
  <c r="L96" i="12"/>
  <c r="AF99" i="13"/>
  <c r="L84" i="12"/>
  <c r="D646" i="13" l="1"/>
  <c r="O2" i="12"/>
  <c r="D312" i="12" s="1"/>
  <c r="K2" i="12"/>
  <c r="J2" i="12"/>
  <c r="J2" i="24" s="1"/>
  <c r="D210" i="13"/>
  <c r="D195" i="13"/>
  <c r="R188" i="13"/>
  <c r="K188" i="13"/>
  <c r="R179" i="13"/>
  <c r="D179" i="13"/>
  <c r="AD37" i="12"/>
  <c r="F274" i="12" l="1"/>
  <c r="O2" i="24"/>
  <c r="C188" i="12"/>
  <c r="G190" i="12" s="1"/>
  <c r="K2" i="24"/>
  <c r="F272" i="12"/>
  <c r="F264" i="12"/>
  <c r="E263" i="12"/>
  <c r="F268" i="12"/>
  <c r="F266" i="12"/>
  <c r="F270" i="12"/>
  <c r="S163" i="12"/>
  <c r="D192" i="12"/>
  <c r="D190" i="12"/>
  <c r="K2" i="21"/>
  <c r="O2" i="13"/>
  <c r="O2" i="21"/>
  <c r="J2" i="13"/>
  <c r="J2" i="21"/>
  <c r="K2" i="13"/>
  <c r="D769" i="13"/>
  <c r="T196" i="12" l="1"/>
  <c r="F199" i="12" s="1"/>
  <c r="D199" i="12"/>
  <c r="P190" i="12"/>
  <c r="D198" i="12"/>
  <c r="O188" i="12"/>
  <c r="C196" i="12"/>
  <c r="P192" i="12"/>
  <c r="Q305" i="12"/>
  <c r="J305" i="12"/>
  <c r="J264" i="12"/>
  <c r="AF298" i="12"/>
  <c r="E293" i="12" s="1"/>
  <c r="AD298" i="12"/>
  <c r="F298" i="12"/>
  <c r="F296" i="12"/>
  <c r="E295" i="12"/>
  <c r="G291" i="12"/>
  <c r="E291" i="12"/>
  <c r="E290" i="12"/>
  <c r="E289" i="12"/>
  <c r="Q286" i="12"/>
  <c r="J286" i="12"/>
  <c r="AD282" i="12"/>
  <c r="AD277" i="12"/>
  <c r="C260" i="12"/>
  <c r="S196" i="12" l="1"/>
  <c r="S200" i="12" s="1"/>
  <c r="AC200" i="12"/>
  <c r="V293" i="12"/>
  <c r="V291" i="12"/>
  <c r="V282" i="12"/>
  <c r="Q270" i="12"/>
  <c r="V264" i="12"/>
  <c r="V266" i="12"/>
  <c r="V302" i="12"/>
  <c r="Q293" i="12"/>
  <c r="V300" i="12"/>
  <c r="Q302" i="12"/>
  <c r="Q266" i="12"/>
  <c r="V280" i="12"/>
  <c r="Q282" i="12"/>
  <c r="J284" i="12"/>
  <c r="V304" i="12"/>
  <c r="I290" i="12"/>
  <c r="Q295" i="12"/>
  <c r="L304" i="12"/>
  <c r="Q304" i="12"/>
  <c r="J304" i="12"/>
  <c r="J300" i="12"/>
  <c r="Q300" i="12"/>
  <c r="I289" i="12"/>
  <c r="J291" i="12"/>
  <c r="V295" i="12"/>
  <c r="AI302" i="12"/>
  <c r="J280" i="12"/>
  <c r="E262" i="12"/>
  <c r="Q268" i="12"/>
  <c r="I263" i="12"/>
  <c r="L284" i="12"/>
  <c r="V272" i="12"/>
  <c r="AI282" i="12"/>
  <c r="J276" i="12"/>
  <c r="L280" i="12"/>
  <c r="V268" i="12"/>
  <c r="J274" i="12"/>
  <c r="I278" i="12"/>
  <c r="I279" i="12" s="1"/>
  <c r="Q284" i="12"/>
  <c r="J268" i="12"/>
  <c r="J272" i="12"/>
  <c r="Q274" i="12"/>
  <c r="V276" i="12"/>
  <c r="V284" i="12"/>
  <c r="L300" i="12"/>
  <c r="V270" i="12"/>
  <c r="Q276" i="12"/>
  <c r="Q280" i="12"/>
  <c r="L264" i="12"/>
  <c r="AI266" i="12"/>
  <c r="L291" i="12"/>
  <c r="J295" i="12"/>
  <c r="I262" i="12"/>
  <c r="Q264" i="12"/>
  <c r="L268" i="12"/>
  <c r="J270" i="12"/>
  <c r="Q272" i="12"/>
  <c r="V274" i="12"/>
  <c r="Q291" i="12"/>
  <c r="L295" i="12"/>
  <c r="AI293" i="12"/>
  <c r="I298" i="12"/>
  <c r="I299" i="12" s="1"/>
  <c r="AC37" i="12"/>
  <c r="S197" i="12" l="1"/>
  <c r="S198" i="12"/>
  <c r="S199" i="12"/>
  <c r="Z35" i="12"/>
  <c r="W35" i="12"/>
  <c r="V35" i="12"/>
  <c r="U35" i="12"/>
  <c r="T35" i="12"/>
  <c r="Q35" i="12"/>
  <c r="N35" i="12"/>
  <c r="M35" i="12"/>
  <c r="L35" i="12"/>
  <c r="K35" i="12"/>
  <c r="D35" i="12"/>
  <c r="H35" i="12"/>
  <c r="E35" i="12" l="1"/>
  <c r="AD21" i="12" l="1"/>
  <c r="L2" i="12" l="1"/>
  <c r="L2" i="24" s="1"/>
  <c r="O793" i="13"/>
  <c r="O792" i="13"/>
  <c r="O791" i="13"/>
  <c r="O790" i="13"/>
  <c r="O789" i="13"/>
  <c r="D792" i="13"/>
  <c r="D793" i="13"/>
  <c r="P787" i="13" s="1"/>
  <c r="L2" i="13" l="1"/>
  <c r="L2" i="21"/>
  <c r="C787" i="13"/>
  <c r="F787" i="13"/>
  <c r="C203" i="12" l="1"/>
  <c r="C197" i="12" l="1"/>
  <c r="E767" i="13" l="1"/>
  <c r="F767" i="13"/>
  <c r="D766" i="13"/>
  <c r="D765" i="13" s="1"/>
  <c r="D760" i="13"/>
  <c r="I762" i="13"/>
  <c r="I761" i="13"/>
  <c r="I760" i="13"/>
  <c r="I759" i="13"/>
  <c r="I758" i="13"/>
  <c r="I757" i="13"/>
  <c r="I756" i="13"/>
  <c r="D756" i="13"/>
  <c r="D754" i="13" s="1"/>
  <c r="D727" i="13"/>
  <c r="J754" i="13"/>
  <c r="N762" i="13"/>
  <c r="N761" i="13"/>
  <c r="N760" i="13"/>
  <c r="N759" i="13"/>
  <c r="N758" i="13"/>
  <c r="N757" i="13"/>
  <c r="N756" i="13"/>
  <c r="O754" i="13"/>
  <c r="D711" i="13"/>
  <c r="H698" i="13"/>
  <c r="D698" i="13"/>
  <c r="AD697" i="13"/>
  <c r="D686" i="13"/>
  <c r="D691" i="13"/>
  <c r="H689" i="13"/>
  <c r="H687" i="13"/>
  <c r="D672" i="13"/>
  <c r="D665" i="13"/>
  <c r="D652" i="13"/>
  <c r="D645" i="13" l="1"/>
  <c r="D571" i="13" l="1"/>
  <c r="D508" i="13"/>
  <c r="J490" i="13"/>
  <c r="O482" i="13"/>
  <c r="D483" i="13" l="1"/>
  <c r="J493" i="13"/>
  <c r="J492" i="13"/>
  <c r="J491" i="13"/>
  <c r="D491" i="13"/>
  <c r="D490" i="13"/>
  <c r="AD495" i="13"/>
  <c r="AC495" i="13"/>
  <c r="J489" i="13"/>
  <c r="D489" i="13"/>
  <c r="K501" i="13"/>
  <c r="K500" i="13"/>
  <c r="K499" i="13"/>
  <c r="H501" i="13"/>
  <c r="H500" i="13"/>
  <c r="H499" i="13"/>
  <c r="O492" i="13"/>
  <c r="F489" i="13" l="1"/>
  <c r="L489" i="13"/>
  <c r="AE482" i="13" l="1"/>
  <c r="D492" i="13" s="1"/>
  <c r="AB20" i="13"/>
  <c r="R30" i="13"/>
  <c r="L30" i="13"/>
  <c r="F30" i="13"/>
  <c r="AB16" i="13"/>
  <c r="R29" i="13"/>
  <c r="L29" i="13"/>
  <c r="F29" i="13"/>
  <c r="AB15" i="13"/>
  <c r="R28" i="13"/>
  <c r="L28" i="13"/>
  <c r="F28" i="13"/>
  <c r="AB14" i="13"/>
  <c r="R27" i="13"/>
  <c r="L27" i="13"/>
  <c r="F27" i="13"/>
  <c r="AB13" i="13"/>
  <c r="R26" i="13"/>
  <c r="L26" i="13"/>
  <c r="F26" i="13"/>
  <c r="C10" i="13"/>
  <c r="O490" i="13" l="1"/>
  <c r="G492" i="13" s="1"/>
  <c r="J85" i="13" l="1"/>
  <c r="J84" i="13"/>
  <c r="J83" i="13"/>
  <c r="J82" i="13"/>
  <c r="LI2" i="4" l="1"/>
  <c r="J793" i="13"/>
  <c r="J792" i="13"/>
  <c r="J791" i="13"/>
  <c r="J790" i="13"/>
  <c r="J789" i="13"/>
  <c r="K787" i="13"/>
  <c r="W714" i="13"/>
  <c r="T714" i="13"/>
  <c r="H714" i="13"/>
  <c r="H712" i="13"/>
  <c r="W700" i="13"/>
  <c r="T700" i="13"/>
  <c r="H697" i="13"/>
  <c r="L497" i="13"/>
  <c r="I497" i="13"/>
  <c r="P486" i="13"/>
  <c r="H486" i="13"/>
  <c r="P484" i="13"/>
  <c r="H484" i="13"/>
  <c r="O474" i="13"/>
  <c r="H474" i="13"/>
  <c r="W339" i="13"/>
  <c r="T339" i="13"/>
  <c r="K339" i="13"/>
  <c r="H339" i="13"/>
  <c r="W338" i="13"/>
  <c r="T338" i="13"/>
  <c r="K338" i="13"/>
  <c r="H338" i="13"/>
  <c r="W337" i="13"/>
  <c r="T337" i="13"/>
  <c r="K337" i="13"/>
  <c r="H337" i="13"/>
  <c r="L336" i="13"/>
  <c r="I336" i="13"/>
  <c r="U332" i="13"/>
  <c r="P332" i="13"/>
  <c r="I332" i="13"/>
  <c r="D332" i="13"/>
  <c r="W331" i="13"/>
  <c r="U331" i="13"/>
  <c r="R331" i="13"/>
  <c r="P331" i="13"/>
  <c r="K331" i="13"/>
  <c r="I331" i="13"/>
  <c r="F331" i="13"/>
  <c r="D331" i="13"/>
  <c r="U330" i="13"/>
  <c r="P330" i="13"/>
  <c r="I330" i="13"/>
  <c r="D330" i="13"/>
  <c r="T328" i="13"/>
  <c r="H328" i="13"/>
  <c r="T327" i="13"/>
  <c r="H327" i="13"/>
  <c r="P326" i="13"/>
  <c r="D326" i="13"/>
  <c r="C320" i="13"/>
  <c r="C319" i="13"/>
  <c r="C318" i="13"/>
  <c r="C317" i="13"/>
  <c r="K311" i="13"/>
  <c r="K310" i="13"/>
  <c r="K309" i="13"/>
  <c r="K308" i="13"/>
  <c r="K307" i="13"/>
  <c r="K306" i="13"/>
  <c r="K305" i="13"/>
  <c r="K304" i="13"/>
  <c r="K303" i="13"/>
  <c r="F300" i="13"/>
  <c r="C282" i="13"/>
  <c r="J262" i="13"/>
  <c r="G262" i="13"/>
  <c r="J261" i="13"/>
  <c r="G261" i="13"/>
  <c r="J260" i="13"/>
  <c r="G260" i="13"/>
  <c r="K259" i="13"/>
  <c r="H259" i="13"/>
  <c r="R197" i="13"/>
  <c r="K197" i="13"/>
  <c r="R196" i="13"/>
  <c r="K196" i="13"/>
  <c r="D168" i="13"/>
  <c r="K146" i="13"/>
  <c r="L145" i="13"/>
  <c r="K145" i="13"/>
  <c r="G145" i="13"/>
  <c r="G137" i="13"/>
  <c r="N135" i="13"/>
  <c r="J120" i="13"/>
  <c r="E120" i="13"/>
  <c r="J119" i="13"/>
  <c r="E119" i="13"/>
  <c r="J118" i="13"/>
  <c r="E118" i="13"/>
  <c r="J117" i="13"/>
  <c r="E117" i="13"/>
  <c r="J116" i="13"/>
  <c r="E116" i="13"/>
  <c r="J115" i="13"/>
  <c r="E115" i="13"/>
  <c r="J114" i="13"/>
  <c r="E114" i="13"/>
  <c r="J113" i="13"/>
  <c r="E113" i="13"/>
  <c r="J112" i="13"/>
  <c r="E112" i="13"/>
  <c r="C109" i="13"/>
  <c r="J104" i="13"/>
  <c r="E104" i="13"/>
  <c r="J103" i="13"/>
  <c r="E103" i="13"/>
  <c r="J102" i="13"/>
  <c r="E102" i="13"/>
  <c r="J101" i="13"/>
  <c r="E101" i="13"/>
  <c r="C98" i="13"/>
  <c r="U95" i="13"/>
  <c r="V85" i="13"/>
  <c r="P85" i="13"/>
  <c r="O85" i="13"/>
  <c r="V84" i="13"/>
  <c r="P84" i="13"/>
  <c r="O84" i="13"/>
  <c r="V83" i="13"/>
  <c r="P83" i="13"/>
  <c r="O83" i="13"/>
  <c r="V82" i="13"/>
  <c r="P82" i="13"/>
  <c r="O82" i="13"/>
  <c r="V81" i="13"/>
  <c r="P81" i="13"/>
  <c r="O81" i="13"/>
  <c r="J81" i="13"/>
  <c r="K78" i="13"/>
  <c r="AB72" i="13"/>
  <c r="V72" i="13"/>
  <c r="P72" i="13"/>
  <c r="J72" i="13"/>
  <c r="E72" i="13"/>
  <c r="AB71" i="13"/>
  <c r="V71" i="13"/>
  <c r="P71" i="13"/>
  <c r="J71" i="13"/>
  <c r="E71" i="13"/>
  <c r="AB70" i="13"/>
  <c r="V70" i="13"/>
  <c r="P70" i="13"/>
  <c r="J70" i="13"/>
  <c r="E70" i="13"/>
  <c r="AB69" i="13"/>
  <c r="V69" i="13"/>
  <c r="P69" i="13"/>
  <c r="J69" i="13"/>
  <c r="E69" i="13"/>
  <c r="AB68" i="13"/>
  <c r="V68" i="13"/>
  <c r="P68" i="13"/>
  <c r="J68" i="13"/>
  <c r="E68" i="13"/>
  <c r="F65" i="13"/>
  <c r="U44" i="13"/>
  <c r="AB43" i="13"/>
  <c r="R62" i="13"/>
  <c r="L62" i="13"/>
  <c r="F62" i="13"/>
  <c r="AB42" i="13"/>
  <c r="R61" i="13"/>
  <c r="L61" i="13"/>
  <c r="F61" i="13"/>
  <c r="AB41" i="13"/>
  <c r="R60" i="13"/>
  <c r="L60" i="13"/>
  <c r="F60" i="13"/>
  <c r="AB40" i="13"/>
  <c r="R59" i="13"/>
  <c r="L59" i="13"/>
  <c r="F59" i="13"/>
  <c r="AB39" i="13"/>
  <c r="R58" i="13"/>
  <c r="L58" i="13"/>
  <c r="F58" i="13"/>
  <c r="C36" i="13"/>
  <c r="H253" i="12"/>
  <c r="C221" i="12"/>
  <c r="K217" i="12"/>
  <c r="N216" i="12"/>
  <c r="I216" i="12"/>
  <c r="H216" i="12"/>
  <c r="Z214" i="12"/>
  <c r="H214" i="12"/>
  <c r="P211" i="12"/>
  <c r="K211" i="12"/>
  <c r="F211" i="12"/>
  <c r="W210" i="12"/>
  <c r="AE213" i="12" s="1"/>
  <c r="M210" i="12"/>
  <c r="H210" i="12"/>
  <c r="Z209" i="12"/>
  <c r="P208" i="12"/>
  <c r="K208" i="12"/>
  <c r="G208" i="12"/>
  <c r="W206" i="12"/>
  <c r="Z205" i="12"/>
  <c r="Q205" i="12"/>
  <c r="L205" i="12"/>
  <c r="AB183" i="12"/>
  <c r="X183" i="12"/>
  <c r="T183" i="12"/>
  <c r="P183" i="12"/>
  <c r="L183" i="12"/>
  <c r="G183" i="12"/>
  <c r="C178" i="12"/>
  <c r="AC174" i="12"/>
  <c r="K173" i="12"/>
  <c r="N172" i="12"/>
  <c r="I172" i="12"/>
  <c r="H172" i="12"/>
  <c r="H170" i="12"/>
  <c r="K167" i="12"/>
  <c r="F167" i="12"/>
  <c r="AE166" i="12"/>
  <c r="O164" i="12"/>
  <c r="K164" i="12"/>
  <c r="G164" i="12"/>
  <c r="O161" i="12"/>
  <c r="J161" i="12"/>
  <c r="S158" i="12"/>
  <c r="AD155" i="12"/>
  <c r="Q154" i="12" s="1"/>
  <c r="C153" i="12"/>
  <c r="U145" i="12"/>
  <c r="U143" i="12"/>
  <c r="AG141" i="12"/>
  <c r="AF141" i="12"/>
  <c r="AD141" i="12"/>
  <c r="AC141" i="12"/>
  <c r="AK139" i="12"/>
  <c r="AJ139" i="12"/>
  <c r="U109" i="12"/>
  <c r="T109" i="12"/>
  <c r="L109" i="12"/>
  <c r="K109" i="12"/>
  <c r="C109" i="12"/>
  <c r="B109" i="12"/>
  <c r="AC84" i="12"/>
  <c r="N80" i="12"/>
  <c r="N78" i="12"/>
  <c r="AG76" i="12"/>
  <c r="AF76" i="12"/>
  <c r="AC76" i="12"/>
  <c r="AQ73" i="12"/>
  <c r="AP73" i="12"/>
  <c r="AR71" i="12"/>
  <c r="AQ71" i="12"/>
  <c r="AP71" i="12"/>
  <c r="AR69" i="12"/>
  <c r="AQ69" i="12"/>
  <c r="U69" i="12"/>
  <c r="AR67" i="12"/>
  <c r="AQ67" i="12"/>
  <c r="AP67" i="12"/>
  <c r="U67" i="12"/>
  <c r="AR65" i="12"/>
  <c r="AQ65" i="12"/>
  <c r="AP65" i="12"/>
  <c r="AQ63" i="12"/>
  <c r="AP63" i="12"/>
  <c r="AR61" i="12"/>
  <c r="AQ61" i="12"/>
  <c r="AP61" i="12"/>
  <c r="AR59" i="12"/>
  <c r="AQ59" i="12"/>
  <c r="AP59" i="12"/>
  <c r="AR57" i="12"/>
  <c r="AQ57" i="12"/>
  <c r="AP57" i="12"/>
  <c r="AR55" i="12"/>
  <c r="AQ55" i="12"/>
  <c r="AP55" i="12"/>
  <c r="AR53" i="12"/>
  <c r="AQ53" i="12"/>
  <c r="AP53" i="12"/>
  <c r="AR51" i="12"/>
  <c r="AQ51" i="12"/>
  <c r="AP51" i="12"/>
  <c r="AR49" i="12"/>
  <c r="AQ49" i="12"/>
  <c r="AP49" i="12"/>
  <c r="AR47" i="12"/>
  <c r="AQ47" i="12"/>
  <c r="AP47" i="12"/>
  <c r="AR45" i="12"/>
  <c r="AQ45" i="12"/>
  <c r="AP45" i="12"/>
  <c r="AR43" i="12"/>
  <c r="AQ43" i="12"/>
  <c r="AP43" i="12"/>
  <c r="AR41" i="12"/>
  <c r="AQ41" i="12"/>
  <c r="AP41" i="12"/>
  <c r="AR39" i="12"/>
  <c r="AQ39" i="12"/>
  <c r="AP39" i="12"/>
  <c r="AR37" i="12"/>
  <c r="AQ37" i="12"/>
  <c r="C35" i="12"/>
  <c r="B35" i="12"/>
  <c r="G28" i="12"/>
  <c r="B18" i="12"/>
  <c r="V25" i="12" s="1"/>
  <c r="X69" i="12" l="1"/>
  <c r="X67" i="12"/>
  <c r="AC30" i="12"/>
  <c r="AD30" i="12" s="1"/>
  <c r="AD33" i="12"/>
  <c r="T197" i="12"/>
  <c r="B143" i="12"/>
  <c r="X145" i="12"/>
  <c r="X143" i="12"/>
  <c r="AC33" i="12"/>
  <c r="AE145" i="12"/>
  <c r="D166" i="13"/>
  <c r="AR63" i="12"/>
  <c r="AR76" i="12" s="1"/>
  <c r="AQ76" i="12"/>
  <c r="AP76" i="12"/>
  <c r="S160" i="12"/>
  <c r="AE30" i="12" l="1"/>
  <c r="B107" i="12"/>
  <c r="B33" i="12"/>
  <c r="T198" i="12"/>
  <c r="F200" i="12"/>
  <c r="F198" i="12"/>
  <c r="C189" i="12"/>
  <c r="M84" i="12"/>
  <c r="U20" i="12" l="1"/>
  <c r="AD324" i="12"/>
  <c r="AC324" i="12" s="1"/>
  <c r="T324" i="12" l="1"/>
  <c r="B328" i="12"/>
  <c r="N20" i="12"/>
  <c r="U21" i="12"/>
  <c r="M2" i="12"/>
  <c r="M2" i="24" s="1"/>
  <c r="H328" i="12"/>
  <c r="M2" i="21" l="1"/>
  <c r="M2"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Zolkiewicz, Piotr</author>
    <author>Kazmiruk, Sviatoslav</author>
    <author>Ilkiv, Yuriy</author>
    <author>Stachura, Martyna</author>
  </authors>
  <commentList>
    <comment ref="Q12" authorId="0" shapeId="0" xr:uid="{0AB4F89B-0F5D-4D04-9F0A-EDA7765A71CE}">
      <text>
        <r>
          <rPr>
            <sz val="9"/>
            <color indexed="81"/>
            <rFont val="Tahoma"/>
            <family val="2"/>
          </rPr>
          <t>Short Title (Max 30 Characters including spaces). The title will be used in Wire Transfers and in Infuse.  If not provided by Client it will be created by BBH.</t>
        </r>
      </text>
    </comment>
    <comment ref="N21" authorId="0" shapeId="0" xr:uid="{AD3E0BB4-7501-483B-8AD0-3CCBB06C626A}">
      <text>
        <r>
          <rPr>
            <sz val="9"/>
            <color indexed="81"/>
            <rFont val="Tahoma"/>
            <family val="2"/>
          </rPr>
          <t>Foreign Exchange with BBH is principle execution</t>
        </r>
      </text>
    </comment>
    <comment ref="I25" authorId="0" shapeId="0" xr:uid="{3312CF8E-0369-4743-9B33-06C4C44B4417}">
      <text>
        <r>
          <rPr>
            <sz val="9"/>
            <color indexed="81"/>
            <rFont val="Tahoma"/>
            <family val="2"/>
          </rPr>
          <t>Foreign Exchange with BBH is principle execution</t>
        </r>
      </text>
    </comment>
    <comment ref="Y26" authorId="0" shapeId="0" xr:uid="{D5220155-4EF1-498B-ABA2-FB972E834F0A}">
      <text>
        <r>
          <rPr>
            <b/>
            <sz val="9"/>
            <color indexed="81"/>
            <rFont val="Tahoma"/>
            <family val="2"/>
          </rPr>
          <t xml:space="preserve">Master model – </t>
        </r>
        <r>
          <rPr>
            <sz val="9"/>
            <color indexed="81"/>
            <rFont val="Tahoma"/>
            <family val="2"/>
          </rPr>
          <t xml:space="preserve">it allows you to provide one existing account number which will cover all setups available within “AOF Page 2” tab. Once master model is selected, “AOF Page 2” will remain blank. Master model account should have all services as the new account to complete the set up. </t>
        </r>
        <r>
          <rPr>
            <b/>
            <sz val="9"/>
            <color indexed="81"/>
            <rFont val="Tahoma"/>
            <family val="2"/>
          </rPr>
          <t xml:space="preserve">
Note: </t>
        </r>
        <r>
          <rPr>
            <sz val="9"/>
            <color indexed="81"/>
            <rFont val="Tahoma"/>
            <family val="2"/>
          </rPr>
          <t>Please provide separate instructions to your Client Service Representative if you wish to have multiple Trade Suit IDs linked to the new account as they will not be modelled.</t>
        </r>
        <r>
          <rPr>
            <b/>
            <sz val="9"/>
            <color indexed="81"/>
            <rFont val="Tahoma"/>
            <family val="2"/>
          </rPr>
          <t xml:space="preserve">
Custom setup &amp; model for selections – </t>
        </r>
        <r>
          <rPr>
            <sz val="9"/>
            <color indexed="81"/>
            <rFont val="Tahoma"/>
            <family val="2"/>
          </rPr>
          <t xml:space="preserve">this option allows to populate all sections necessary to complete the setup from the scratch. Alternatively this selection allows you to use the model account for each section separately within ”AOF Page 2” tab. In order to achieve that, please select the checkbox “Model account” for particular section and provide the existing account number at BBH. </t>
        </r>
        <r>
          <rPr>
            <b/>
            <sz val="9"/>
            <color indexed="81"/>
            <rFont val="Tahoma"/>
            <family val="2"/>
          </rPr>
          <t xml:space="preserve">
</t>
        </r>
      </text>
    </comment>
    <comment ref="E37" authorId="0" shapeId="0" xr:uid="{FCEA6CB4-85B8-4952-B883-248D5EB5BECA}">
      <text>
        <r>
          <rPr>
            <sz val="9"/>
            <color indexed="81"/>
            <rFont val="Tahoma"/>
            <family val="2"/>
          </rPr>
          <t>USD currency and USA market would be added as per default to every account type.</t>
        </r>
      </text>
    </comment>
    <comment ref="N41" authorId="1" shapeId="0" xr:uid="{C08D8149-819A-495F-8603-B9E101249697}">
      <text>
        <r>
          <rPr>
            <sz val="9"/>
            <color indexed="81"/>
            <rFont val="Tahoma"/>
            <family val="2"/>
          </rPr>
          <t>Please ensure that Italian Certification letter has been provided to BBH</t>
        </r>
      </text>
    </comment>
    <comment ref="P45" authorId="0" shapeId="0" xr:uid="{039D365A-393A-4F51-B570-D4892E8F3545}">
      <text>
        <r>
          <rPr>
            <sz val="9"/>
            <color indexed="81"/>
            <rFont val="Tahoma"/>
            <family val="2"/>
          </rPr>
          <t>The account will be setup as taxable. 
Please refer to Global Tax Withholding &amp; Reclaim section of Infuse or your client service team for documentation requirements for application of tax exempt status.</t>
        </r>
      </text>
    </comment>
    <comment ref="X51" authorId="2" shapeId="0" xr:uid="{F0C91F4A-0449-4C31-B99A-9DEF8BDCE681}">
      <text>
        <r>
          <rPr>
            <sz val="9"/>
            <color indexed="81"/>
            <rFont val="Tahoma"/>
            <family val="2"/>
          </rPr>
          <t>Please ensure that Thai Side Letter has been provided to BBH</t>
        </r>
      </text>
    </comment>
    <comment ref="N78" authorId="3" shapeId="0" xr:uid="{192BC857-69B9-4C63-97D3-F87E65FA7329}">
      <text>
        <r>
          <rPr>
            <sz val="9"/>
            <color indexed="81"/>
            <rFont val="Tahoma"/>
            <family val="2"/>
          </rPr>
          <t>Currencies selected for Euroclear/Clearstream which are marked with asterisk (*) require respective market to be opened.</t>
        </r>
      </text>
    </comment>
    <comment ref="N80" authorId="3" shapeId="0" xr:uid="{8D59A147-92AD-40D3-9004-3A3C01C785AA}">
      <text>
        <r>
          <rPr>
            <sz val="9"/>
            <color indexed="81"/>
            <rFont val="Tahoma"/>
            <family val="2"/>
          </rPr>
          <t>Currencies selected for Euroclear/Clearstream which are marked with asterisk (*) require respective market to be opened.</t>
        </r>
      </text>
    </comment>
    <comment ref="G158" authorId="0" shapeId="0" xr:uid="{E0ED263D-5DE7-4910-BCA0-A1D2DE6E032F}">
      <text>
        <r>
          <rPr>
            <sz val="9"/>
            <color indexed="81"/>
            <rFont val="Tahoma"/>
            <family val="2"/>
          </rPr>
          <t xml:space="preserve">Account Holder Information or Intermediary Information if intermediary account requested
</t>
        </r>
      </text>
    </comment>
    <comment ref="S160" authorId="0" shapeId="0" xr:uid="{5651BA2E-27D2-4BD0-BEFB-BB92F3A80B70}">
      <text>
        <r>
          <rPr>
            <sz val="9"/>
            <color indexed="81"/>
            <rFont val="Tahoma"/>
            <family val="2"/>
          </rPr>
          <t>If W-8/W-9 not available data can be taken from KYC/formation documents</t>
        </r>
      </text>
    </comment>
    <comment ref="T165" authorId="0" shapeId="0" xr:uid="{C9C9AF3C-D0C5-48AE-B17E-0DFF2D091CBD}">
      <text>
        <r>
          <rPr>
            <b/>
            <sz val="9"/>
            <color indexed="81"/>
            <rFont val="Tahoma"/>
            <family val="2"/>
          </rPr>
          <t>Disclamer:
- review with CSR
- supporting documents</t>
        </r>
      </text>
    </comment>
    <comment ref="K177" authorId="0" shapeId="0" xr:uid="{757D96CF-80D8-43E6-AB11-91D4271E473F}">
      <text>
        <r>
          <rPr>
            <b/>
            <sz val="9"/>
            <color indexed="81"/>
            <rFont val="Tahoma"/>
            <family val="2"/>
          </rPr>
          <t xml:space="preserve">address should match the documentation
</t>
        </r>
      </text>
    </comment>
    <comment ref="T215" authorId="0" shapeId="0" xr:uid="{8EB019F3-520C-434D-80E7-8D9F5ABD5532}">
      <text>
        <r>
          <rPr>
            <b/>
            <sz val="9"/>
            <color indexed="81"/>
            <rFont val="Tahoma"/>
            <family val="2"/>
          </rPr>
          <t>Disclamer:
- review with CSR
- supporting documents</t>
        </r>
      </text>
    </comment>
    <comment ref="I220" authorId="0" shapeId="0" xr:uid="{969CF9C3-95EE-4BED-B48D-193F40A865F1}">
      <text>
        <r>
          <rPr>
            <b/>
            <sz val="9"/>
            <color indexed="81"/>
            <rFont val="Tahoma"/>
            <family val="2"/>
          </rPr>
          <t xml:space="preserve">address should match the documentation
</t>
        </r>
      </text>
    </comment>
    <comment ref="H261" authorId="0" shapeId="0" xr:uid="{83A3CA1D-E6BA-425C-8BE7-1620B5E009C0}">
      <text>
        <r>
          <rPr>
            <sz val="9"/>
            <color indexed="81"/>
            <rFont val="Tahoma"/>
            <family val="2"/>
          </rPr>
          <t>Method of trading by which the parties agree to the terms of the trade prior to execution.</t>
        </r>
      </text>
    </comment>
    <comment ref="K263" authorId="0" shapeId="0" xr:uid="{4A14C557-48CD-40C2-BBA8-FBC93699464D}">
      <text>
        <r>
          <rPr>
            <sz val="9"/>
            <color indexed="81"/>
            <rFont val="Tahoma"/>
            <family val="2"/>
          </rPr>
          <t>BBH&amp;Co. and the Client agree to communicate the confirmation details of the direct executed FX contract within 24 hours of execution for the purpose of identifying any discrepancies prior to settlement of the contract.</t>
        </r>
      </text>
    </comment>
    <comment ref="R264" authorId="0" shapeId="0" xr:uid="{5D6F22EB-6135-460A-BE63-AD3514BB037E}">
      <text>
        <r>
          <rPr>
            <sz val="9"/>
            <color indexed="81"/>
            <rFont val="Tahoma"/>
            <family val="2"/>
          </rPr>
          <t>Tag 87 is mandatory</t>
        </r>
      </text>
    </comment>
    <comment ref="O266" authorId="0" shapeId="0" xr:uid="{F546B4AE-67C8-437B-8A4F-D07C6477FA2A}">
      <text>
        <r>
          <rPr>
            <b/>
            <u/>
            <sz val="9"/>
            <color indexed="81"/>
            <rFont val="Tahoma"/>
            <family val="2"/>
          </rPr>
          <t>SWIFT FORMATS:</t>
        </r>
        <r>
          <rPr>
            <b/>
            <sz val="9"/>
            <color indexed="81"/>
            <rFont val="Tahoma"/>
            <family val="2"/>
          </rPr>
          <t xml:space="preserve">
ACCT/NAME:</t>
        </r>
        <r>
          <rPr>
            <sz val="9"/>
            <color indexed="81"/>
            <rFont val="Tahoma"/>
            <family val="2"/>
          </rPr>
          <t xml:space="preserve"> value populated as ACCT is BBH Account Number and value populated as NAME is BBH Account Short Title.
</t>
        </r>
        <r>
          <rPr>
            <b/>
            <sz val="9"/>
            <color indexed="81"/>
            <rFont val="Tahoma"/>
            <family val="2"/>
          </rPr>
          <t>ACCT:</t>
        </r>
        <r>
          <rPr>
            <sz val="9"/>
            <color indexed="81"/>
            <rFont val="Tahoma"/>
            <family val="2"/>
          </rPr>
          <t xml:space="preserve"> value populated as ACCT is BBH Account Number.
</t>
        </r>
        <r>
          <rPr>
            <b/>
            <sz val="9"/>
            <color indexed="81"/>
            <rFont val="Tahoma"/>
            <family val="2"/>
          </rPr>
          <t xml:space="preserve">NAME: </t>
        </r>
        <r>
          <rPr>
            <sz val="9"/>
            <color indexed="81"/>
            <rFont val="Tahoma"/>
            <family val="2"/>
          </rPr>
          <t>value populated as NAME is BBH Account Short Title.</t>
        </r>
      </text>
    </comment>
    <comment ref="R266" authorId="0" shapeId="0" xr:uid="{3A88AA49-03EF-495C-8040-10EB0B172EEC}">
      <text>
        <r>
          <rPr>
            <sz val="9"/>
            <color indexed="81"/>
            <rFont val="Tahoma"/>
            <family val="2"/>
          </rPr>
          <t>If selection is left blank, 83 tag is not required.</t>
        </r>
      </text>
    </comment>
    <comment ref="R280" authorId="0" shapeId="0" xr:uid="{FE8A3AD2-38D1-4F17-AD00-FD4BD9DFF175}">
      <text>
        <r>
          <rPr>
            <sz val="9"/>
            <color indexed="81"/>
            <rFont val="Tahoma"/>
            <family val="2"/>
          </rPr>
          <t>Tag 87 is mandatory</t>
        </r>
      </text>
    </comment>
    <comment ref="O282" authorId="0" shapeId="0" xr:uid="{CB242EB9-E0E3-4679-970F-A58CDF9255A7}">
      <text>
        <r>
          <rPr>
            <b/>
            <u/>
            <sz val="9"/>
            <color indexed="81"/>
            <rFont val="Tahoma"/>
            <family val="2"/>
          </rPr>
          <t>SWIFT FORMATS:</t>
        </r>
        <r>
          <rPr>
            <b/>
            <sz val="9"/>
            <color indexed="81"/>
            <rFont val="Tahoma"/>
            <family val="2"/>
          </rPr>
          <t xml:space="preserve">
ACCT/NAME: </t>
        </r>
        <r>
          <rPr>
            <sz val="9"/>
            <color indexed="81"/>
            <rFont val="Tahoma"/>
            <family val="2"/>
          </rPr>
          <t>value populated as ACCT is BBH Account Number and value populated as NAME is BBH Account Short Title.</t>
        </r>
        <r>
          <rPr>
            <b/>
            <sz val="9"/>
            <color indexed="81"/>
            <rFont val="Tahoma"/>
            <family val="2"/>
          </rPr>
          <t xml:space="preserve">
ACCT: </t>
        </r>
        <r>
          <rPr>
            <sz val="9"/>
            <color indexed="81"/>
            <rFont val="Tahoma"/>
            <family val="2"/>
          </rPr>
          <t>value populated as ACCT is BBH Account Number.</t>
        </r>
        <r>
          <rPr>
            <b/>
            <sz val="9"/>
            <color indexed="81"/>
            <rFont val="Tahoma"/>
            <family val="2"/>
          </rPr>
          <t xml:space="preserve">
NAME:</t>
        </r>
        <r>
          <rPr>
            <sz val="9"/>
            <color indexed="81"/>
            <rFont val="Tahoma"/>
            <family val="2"/>
          </rPr>
          <t xml:space="preserve"> value populated as NAME is BBH Account Short Title.</t>
        </r>
      </text>
    </comment>
    <comment ref="R282" authorId="0" shapeId="0" xr:uid="{42FB3E18-A3DE-4CC4-915F-9E270737276B}">
      <text>
        <r>
          <rPr>
            <sz val="9"/>
            <color indexed="81"/>
            <rFont val="Tahoma"/>
            <family val="2"/>
          </rPr>
          <t>If selection is left blank, 83 tag is not required.</t>
        </r>
      </text>
    </comment>
    <comment ref="G288" authorId="0" shapeId="0" xr:uid="{4B9BC251-81E8-4CB6-9222-83EB1B29613A}">
      <text>
        <r>
          <rPr>
            <sz val="9"/>
            <color indexed="81"/>
            <rFont val="Tahoma"/>
            <family val="2"/>
          </rPr>
          <t>Method of trading by which the parties agree certain of the transaction details are agreed on a standing basis or not known until post-execution.</t>
        </r>
      </text>
    </comment>
    <comment ref="R291" authorId="0" shapeId="0" xr:uid="{7CECA837-B2CD-471A-801B-D7BD71EF0B69}">
      <text>
        <r>
          <rPr>
            <sz val="9"/>
            <color indexed="81"/>
            <rFont val="Tahoma"/>
            <family val="2"/>
          </rPr>
          <t>Tag 87 is mandatory</t>
        </r>
        <r>
          <rPr>
            <b/>
            <sz val="9"/>
            <color indexed="81"/>
            <rFont val="Tahoma"/>
            <family val="2"/>
          </rPr>
          <t xml:space="preserve">
</t>
        </r>
      </text>
    </comment>
    <comment ref="O293" authorId="0" shapeId="0" xr:uid="{A483BF50-3ED2-45EB-9509-CDFE6A2B40EB}">
      <text>
        <r>
          <rPr>
            <b/>
            <u/>
            <sz val="9"/>
            <color indexed="81"/>
            <rFont val="Tahoma"/>
            <family val="2"/>
          </rPr>
          <t>SWIFT FORMATS:</t>
        </r>
        <r>
          <rPr>
            <b/>
            <sz val="9"/>
            <color indexed="81"/>
            <rFont val="Tahoma"/>
            <family val="2"/>
          </rPr>
          <t xml:space="preserve">
ACCT/NAME: </t>
        </r>
        <r>
          <rPr>
            <sz val="9"/>
            <color indexed="81"/>
            <rFont val="Tahoma"/>
            <family val="2"/>
          </rPr>
          <t>value populated as ACCT is BBH Account Number and value populated as NAME is BBH Account Short Title.</t>
        </r>
        <r>
          <rPr>
            <b/>
            <sz val="9"/>
            <color indexed="81"/>
            <rFont val="Tahoma"/>
            <family val="2"/>
          </rPr>
          <t xml:space="preserve">
ACCT: </t>
        </r>
        <r>
          <rPr>
            <sz val="9"/>
            <color indexed="81"/>
            <rFont val="Tahoma"/>
            <family val="2"/>
          </rPr>
          <t>value populated as ACCT is BBH Account Number.</t>
        </r>
        <r>
          <rPr>
            <b/>
            <sz val="9"/>
            <color indexed="81"/>
            <rFont val="Tahoma"/>
            <family val="2"/>
          </rPr>
          <t xml:space="preserve">
NAME: </t>
        </r>
        <r>
          <rPr>
            <sz val="9"/>
            <color indexed="81"/>
            <rFont val="Tahoma"/>
            <family val="2"/>
          </rPr>
          <t>value populated as NAME is BBH Account Short Title.</t>
        </r>
      </text>
    </comment>
    <comment ref="R293" authorId="0" shapeId="0" xr:uid="{1337F4D4-78EE-4262-8E22-FE15C9B17D3D}">
      <text>
        <r>
          <rPr>
            <sz val="9"/>
            <color indexed="81"/>
            <rFont val="Tahoma"/>
            <family val="2"/>
          </rPr>
          <t>If selection is left blank, 83 tag is not required.</t>
        </r>
      </text>
    </comment>
    <comment ref="G299" authorId="0" shapeId="0" xr:uid="{C405CEF8-5998-4668-B48C-60B9B83E5658}">
      <text>
        <r>
          <rPr>
            <sz val="9"/>
            <color indexed="81"/>
            <rFont val="Tahoma"/>
            <family val="2"/>
          </rPr>
          <t>Trade reporting is available on Infuse regardless of confirmation selection.</t>
        </r>
      </text>
    </comment>
    <comment ref="R300" authorId="0" shapeId="0" xr:uid="{73BA2DA0-5BC0-48FC-9712-808B79166F7A}">
      <text>
        <r>
          <rPr>
            <sz val="9"/>
            <color indexed="81"/>
            <rFont val="Tahoma"/>
            <family val="2"/>
          </rPr>
          <t>Tag 87 is mandatory</t>
        </r>
      </text>
    </comment>
    <comment ref="O302" authorId="0" shapeId="0" xr:uid="{3018EBE7-A507-49CA-B69F-8E99028124FD}">
      <text>
        <r>
          <rPr>
            <b/>
            <u/>
            <sz val="9"/>
            <color indexed="81"/>
            <rFont val="Tahoma"/>
            <family val="2"/>
          </rPr>
          <t>SWIFT FORMATS:</t>
        </r>
        <r>
          <rPr>
            <b/>
            <sz val="9"/>
            <color indexed="81"/>
            <rFont val="Tahoma"/>
            <family val="2"/>
          </rPr>
          <t xml:space="preserve">
ACCT/NAME: </t>
        </r>
        <r>
          <rPr>
            <sz val="9"/>
            <color indexed="81"/>
            <rFont val="Tahoma"/>
            <family val="2"/>
          </rPr>
          <t>value populated as ACCT is BBH Account Number and value populated as NAME is BBH Account Short Title.</t>
        </r>
        <r>
          <rPr>
            <b/>
            <sz val="9"/>
            <color indexed="81"/>
            <rFont val="Tahoma"/>
            <family val="2"/>
          </rPr>
          <t xml:space="preserve">
ACCT: </t>
        </r>
        <r>
          <rPr>
            <sz val="9"/>
            <color indexed="81"/>
            <rFont val="Tahoma"/>
            <family val="2"/>
          </rPr>
          <t>value populated as ACCT is BBH Account Number.</t>
        </r>
        <r>
          <rPr>
            <b/>
            <sz val="9"/>
            <color indexed="81"/>
            <rFont val="Tahoma"/>
            <family val="2"/>
          </rPr>
          <t xml:space="preserve">
NAME: </t>
        </r>
        <r>
          <rPr>
            <sz val="9"/>
            <color indexed="81"/>
            <rFont val="Tahoma"/>
            <family val="2"/>
          </rPr>
          <t>value populated as NAME is BBH Account Short Title.</t>
        </r>
      </text>
    </comment>
    <comment ref="R302" authorId="0" shapeId="0" xr:uid="{400AE675-27F7-4075-91A2-B3FA04A9DCDA}">
      <text>
        <r>
          <rPr>
            <sz val="9"/>
            <color indexed="81"/>
            <rFont val="Tahoma"/>
            <family val="2"/>
          </rPr>
          <t>If selection is left blank, 83 tag is not required.</t>
        </r>
      </text>
    </comment>
    <comment ref="G313" authorId="0" shapeId="0" xr:uid="{C00D6AD3-6BFF-4401-9A23-FAE7B8B59411}">
      <text>
        <r>
          <rPr>
            <sz val="9"/>
            <color indexed="81"/>
            <rFont val="Tahoma"/>
            <family val="2"/>
          </rPr>
          <t>The term “US Person” is as defined in the Commodity Exchange Act, as amended by the Dodd-Frank Wall Street Reform and Consumer Protection Act.  Client should consult with its legal advisers as necessary to make such determination.</t>
        </r>
      </text>
    </comment>
    <comment ref="N313" authorId="0" shapeId="0" xr:uid="{C17DFD26-AEE4-438D-862F-997C5847C8E8}">
      <text>
        <r>
          <rPr>
            <sz val="9"/>
            <color indexed="81"/>
            <rFont val="Tahoma"/>
            <family val="2"/>
          </rPr>
          <t>The term “Financial Entity” is as defined in the Commodity Exchange Act, as amended by the Dodd-Frank Wall Street Reform and Consumer Protection Act.  Client should consult with its legal advisers as necessary to make such determination.</t>
        </r>
      </text>
    </comment>
    <comment ref="S313" authorId="0" shapeId="0" xr:uid="{A952180B-D51F-4D4E-B119-1935669DDD59}">
      <text>
        <r>
          <rPr>
            <sz val="9"/>
            <color indexed="81"/>
            <rFont val="Tahoma"/>
            <family val="2"/>
          </rPr>
          <t>For U.S. regulatory reporting purposes, under the Dodd-Frank Wall Street Reform and Consumer Protection Act, the U.S. Commodity Futures Trading Commission (“CFTC”) requires the reporting counterparty to a FX Forward or FX swap to report certain information to a swap data repository under the CFTC swap data reporting rules.  One of the required data elements is whether a counterparty is a “US federal entity” as defined in Appendix 1 to Part 45 of the CFTC’s regulations.</t>
        </r>
      </text>
    </comment>
    <comment ref="P340" authorId="1" shapeId="0" xr:uid="{175EE03D-2A37-4623-A21C-D15A438D0476}">
      <text>
        <r>
          <rPr>
            <sz val="9"/>
            <color indexed="81"/>
            <rFont val="Tahoma"/>
            <family val="2"/>
          </rPr>
          <t>If you would like that BBH FX the CSDR penalties to another currency, please ensure that FX SI letter is in place for the account you are going to post them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Bak, Michal</author>
    <author>Stachura, Martyna</author>
    <author>Zolkiewicz, Piotr</author>
  </authors>
  <commentList>
    <comment ref="G81" authorId="0" shapeId="0" xr:uid="{B17B4D47-AB3B-4313-8F52-345CC41D384A}">
      <text>
        <r>
          <rPr>
            <sz val="10"/>
            <color indexed="81"/>
            <rFont val="Tahoma"/>
            <family val="2"/>
          </rPr>
          <t xml:space="preserve">Please provide SWIFT Address (it should consists of 8 or 11 digits) in the highlighted field </t>
        </r>
      </text>
    </comment>
    <comment ref="X130" authorId="1" shapeId="0" xr:uid="{52E9CFDB-F15F-4D7E-93BB-56C1752A7E79}">
      <text>
        <r>
          <rPr>
            <sz val="9"/>
            <color indexed="81"/>
            <rFont val="Tahoma"/>
            <family val="2"/>
          </rPr>
          <t>Please provide separate instructions to your Client Service Representative if you wish to have multiple Trade Suit IDs linked to the new account as they will not be modelled.</t>
        </r>
      </text>
    </comment>
    <comment ref="P178" authorId="2" shapeId="0" xr:uid="{BF3E6167-1FC5-4437-8368-FE4267642DEF}">
      <text>
        <r>
          <rPr>
            <sz val="9"/>
            <color indexed="81"/>
            <rFont val="Tahoma"/>
            <family val="2"/>
          </rPr>
          <t xml:space="preserve">BBH offers clients a duplicate checking service for Trade Instructions. Clients who elect the Duplicate Checking Service can employ one of three methods to identify potential duplicate trade instructions. Trades that match on the criteria specified in the option of their choosing will be held in the trade repair queue and reviewed by a member of BBH's Trade Processing area. Clients will need to either authorize release of the trade into the market or submit a cancellation for the duplicate. </t>
        </r>
      </text>
    </comment>
    <comment ref="U178" authorId="2" shapeId="0" xr:uid="{8AB44D53-505E-42D0-A028-798CBA906E68}">
      <text>
        <r>
          <rPr>
            <sz val="9"/>
            <color indexed="81"/>
            <rFont val="Tahoma"/>
            <family val="2"/>
          </rPr>
          <t>When selecting Depository Movement Service, please ensure that the Depot Movement Letter has been provided to BBH. In case of questions related to the letter, please contact your Client Service Representative. If not already signed the Depot Service Standing Instruction letter will have to be signed to activate the service.</t>
        </r>
      </text>
    </comment>
    <comment ref="D186" authorId="2" shapeId="0" xr:uid="{B33BEBC4-FB1F-49FB-B1FB-50D219B4A621}">
      <text>
        <r>
          <rPr>
            <sz val="9"/>
            <color indexed="81"/>
            <rFont val="Tahoma"/>
            <family val="2"/>
          </rPr>
          <t>The default money tolerance for settlement at BBH is USD 5.00. BBH can settle client transactions with a discrepancy threshold equal to whatever the client chooses upon instruction by the client. If the difference between an RVP presentation and a client’s instruction is less than USD 5.00, BBH will settle the trade for the amount of the client’s 
instruction. If the difference between an RVP presentation and a client’s instruction is greater than USD 5.00, but less than the client’s instructed money tolerance, BBH will settle the trade for the amount the broker presents.</t>
        </r>
        <r>
          <rPr>
            <b/>
            <sz val="9"/>
            <color indexed="81"/>
            <rFont val="Tahoma"/>
            <family val="2"/>
          </rPr>
          <t xml:space="preserve">
</t>
        </r>
      </text>
    </comment>
    <comment ref="K186" authorId="2" shapeId="0" xr:uid="{0D6E9B4A-26F8-4A2F-B2A1-24BADD35CFE3}">
      <text>
        <r>
          <rPr>
            <sz val="9"/>
            <color indexed="81"/>
            <rFont val="Tahoma"/>
            <family val="2"/>
          </rPr>
          <t>When client instruct a trade with SD/TD which is US holiday our system will rebook the trade with next possible business day for settlement</t>
        </r>
      </text>
    </comment>
    <comment ref="G265" authorId="2" shapeId="0" xr:uid="{2D15EA3D-76F7-4F39-B785-E214B7FE5C07}">
      <text>
        <r>
          <rPr>
            <sz val="10"/>
            <color indexed="81"/>
            <rFont val="Tahoma"/>
            <family val="2"/>
          </rPr>
          <t>For the purposes of Shareholder Rights Directive II – Disclosure Request, BBH is required to forward issuer requests to those clients which themselves are intermediaries holding shares for their underlying clients. Forwards will be communicated in one of three ways:
1. A SWIFT compliant MX20022 message
2. An email with a machine-readable file containing the shareholder identification request
3. In cases where our intermediary client is themselves a client of Broadridge’s shareholders identification service, a Broadridge HUB ID for the request will be added to their Broadridge API service.
*BBH uses Broadridge as our service provider for shareholder identification requests, responses and forwards.</t>
        </r>
      </text>
    </comment>
    <comment ref="H313" authorId="0" shapeId="0" xr:uid="{9E3D4081-82A2-44D3-A4EF-1FA915D51CAD}">
      <text>
        <r>
          <rPr>
            <sz val="9"/>
            <color indexed="81"/>
            <rFont val="Tahoma"/>
            <family val="2"/>
          </rPr>
          <t xml:space="preserve">FAX back Contact is required, for more details please refer to "User Guide"
</t>
        </r>
      </text>
    </comment>
    <comment ref="F329" authorId="0" shapeId="0" xr:uid="{7E619F83-5493-47C5-BC49-07FD3B54FEE8}">
      <text>
        <r>
          <rPr>
            <sz val="11"/>
            <color indexed="81"/>
            <rFont val="Tahoma"/>
            <family val="2"/>
          </rPr>
          <t xml:space="preserve">Please provide BIC Address (it should consists of 8 or 11 digits) in the highlighted field </t>
        </r>
      </text>
    </comment>
    <comment ref="K347" authorId="2" shapeId="0" xr:uid="{5542371F-2B39-4540-8FC0-C673076448F8}">
      <text>
        <r>
          <rPr>
            <sz val="9"/>
            <color indexed="81"/>
            <rFont val="Tahoma"/>
            <family val="2"/>
          </rPr>
          <t>At a minimum, kindly note that BBH requires that all accounts receive Eligibility Date Notifications for all Mandatory with Elections and Voluntary Corporate Action types. These have been pre-selected below.</t>
        </r>
      </text>
    </comment>
    <comment ref="K362" authorId="2" shapeId="0" xr:uid="{2E53A776-8EA3-43B5-8850-AA54AD24511D}">
      <text>
        <r>
          <rPr>
            <sz val="9"/>
            <color indexed="81"/>
            <rFont val="Tahoma"/>
            <family val="2"/>
          </rPr>
          <t>At a minimum, kindly note that BBH requires that all accounts receive Eligibility Date Notifications for all Mandatory with Elections and Voluntary Corporate Action types. These have been pre-selected below.</t>
        </r>
      </text>
    </comment>
    <comment ref="F476" authorId="0" shapeId="0" xr:uid="{89BBF21D-99D4-407F-A319-7D6AB04C3F15}">
      <text>
        <r>
          <rPr>
            <sz val="11"/>
            <color indexed="81"/>
            <rFont val="Tahoma"/>
            <family val="2"/>
          </rPr>
          <t xml:space="preserve">Please provide BIC Address (it should consists of 8 or 11 digits) in the highlighted field </t>
        </r>
      </text>
    </comment>
    <comment ref="Q484" authorId="0" shapeId="0" xr:uid="{A8209B06-CF58-4505-8234-C8F393DCA988}">
      <text>
        <r>
          <rPr>
            <sz val="10"/>
            <color indexed="81"/>
            <rFont val="Tahoma"/>
            <family val="2"/>
          </rPr>
          <t xml:space="preserve">Please provide BIC Address (it should consists of 8 or 11 digits) in the highlighted field </t>
        </r>
      </text>
    </comment>
    <comment ref="F486" authorId="0" shapeId="0" xr:uid="{964F3189-F7FA-40C2-9D12-76AA633AC3F3}">
      <text>
        <r>
          <rPr>
            <sz val="11"/>
            <color indexed="81"/>
            <rFont val="Tahoma"/>
            <family val="2"/>
          </rPr>
          <t xml:space="preserve">Please provide BIC Address (it should consists of 8 or 11 digits) in the highlighted field </t>
        </r>
        <r>
          <rPr>
            <sz val="9"/>
            <color indexed="81"/>
            <rFont val="Tahoma"/>
            <family val="2"/>
          </rPr>
          <t xml:space="preserve">
</t>
        </r>
      </text>
    </comment>
    <comment ref="F714" authorId="0" shapeId="0" xr:uid="{C34B67B7-F674-48B3-A70B-7200D6940881}">
      <text>
        <r>
          <rPr>
            <sz val="12"/>
            <color indexed="81"/>
            <rFont val="Tahoma"/>
            <family val="2"/>
          </rPr>
          <t>Please provide BIC Address (it should consists of 8 or 11 digits) in the highlighted field</t>
        </r>
      </text>
    </comment>
    <comment ref="G813" authorId="0" shapeId="0" xr:uid="{A13BCD42-D57E-4747-B389-C33DCC2010BE}">
      <text>
        <r>
          <rPr>
            <sz val="10"/>
            <color indexed="81"/>
            <rFont val="Tahoma"/>
            <family val="2"/>
          </rPr>
          <t xml:space="preserve">Please provide SWIFT Address (it should consists of 8 or 11 digits) in the highlighted field </t>
        </r>
      </text>
    </comment>
  </commentList>
</comments>
</file>

<file path=xl/sharedStrings.xml><?xml version="1.0" encoding="utf-8"?>
<sst xmlns="http://schemas.openxmlformats.org/spreadsheetml/2006/main" count="7609" uniqueCount="2763">
  <si>
    <t>Country</t>
  </si>
  <si>
    <t>Contact Name</t>
  </si>
  <si>
    <t>613 - MT 513 Client Advice of Execution (Intraday)</t>
  </si>
  <si>
    <t>615 - MT 515 Confirmation of Purchase Sale (Batch)</t>
  </si>
  <si>
    <t>962 - MT 535 STAT TD LOC Price CUR FACE</t>
  </si>
  <si>
    <t>964 - MT111 535 STAT SD LOC Price CUR FACE</t>
  </si>
  <si>
    <t>974 - MT 535 Status T/D LOC Price Orig Face</t>
  </si>
  <si>
    <t>975 - MT 535 Status USD Price ORIG Face</t>
  </si>
  <si>
    <t>976 - MT 535 Status SD LOC Price Orig Face</t>
  </si>
  <si>
    <t>977 - MT 535 Status SD USD Price Orig Face</t>
  </si>
  <si>
    <t>978 - MT 535 TD LOC Price Orig Face</t>
  </si>
  <si>
    <t>979 - MT 535 TD USD Price Orig Face</t>
  </si>
  <si>
    <t>980 - MT 535 SD LOC Price Orig Face</t>
  </si>
  <si>
    <t>982 - MT 535 STAT TD LOC Price ORIG/CUR Face</t>
  </si>
  <si>
    <t>983 - MT 535 STAT TD USD Price ORIG/CUR Face</t>
  </si>
  <si>
    <t>984 - MT 535 STAT SD LOC Price ORIG/CUR Face</t>
  </si>
  <si>
    <t>985 - MT 535 STAT SD USD Price ORIG/CUR Face</t>
  </si>
  <si>
    <t>986 - MT 535 TD LOC Price ORIG/CUR Face</t>
  </si>
  <si>
    <t>987 - MT 535 TD USD Price ORIG/CUR Face</t>
  </si>
  <si>
    <t>988 - MT 535 SD LOC Price ORIG/CUR Face</t>
  </si>
  <si>
    <t>989 - MT 535 SD USD Price ORIG/CUR Face</t>
  </si>
  <si>
    <t>990 - MT 535 TD Unpric ORIG/CUR Face</t>
  </si>
  <si>
    <t>991 - MT 535 SD Unpric ORIG/CUR Face</t>
  </si>
  <si>
    <t>997 - MT 535 TD Unpric ORIG Face</t>
  </si>
  <si>
    <t>998 - MT 535 SD Unpric ORIG Face</t>
  </si>
  <si>
    <t>972 - MT 536 Statement of Transactions</t>
  </si>
  <si>
    <t>973 - MT 537F Statement of Fail Trans Only</t>
  </si>
  <si>
    <t>992 - MT 537R Statement of Repair Transactions Only</t>
  </si>
  <si>
    <t>994 - MT 537I Statement of Unmat DTC BRK CNFM</t>
  </si>
  <si>
    <t>995 - MT 537N Statement of No Pending Trans</t>
  </si>
  <si>
    <t>996 - MT 537P Statement of Pending Trans Only</t>
  </si>
  <si>
    <t>904 - MT 538 Statement of Intra-Position Advice EOD</t>
  </si>
  <si>
    <t>920 - MT 54X Outbound Trade Custody</t>
  </si>
  <si>
    <t>921 - MT 54X Outbound Trade Brokerage</t>
  </si>
  <si>
    <t>927 - MT 54X Purch/Sales Clearance - EOD</t>
  </si>
  <si>
    <t>928 - MT 54X Purch/Sales Clearance - Intraday</t>
  </si>
  <si>
    <t>931 - MT 54X Custody Clearance - EOD</t>
  </si>
  <si>
    <t>932 - MT 54X Custody Clearance - Intraday</t>
  </si>
  <si>
    <t>935 - MT 54X Stock Loan Broker Only-Intra</t>
  </si>
  <si>
    <t>936 - MT 54X Stock Loan Broker Only - EOD</t>
  </si>
  <si>
    <t>937 - MT 54X Stock Loan Client - Intraday</t>
  </si>
  <si>
    <t>938 - MT 54X Stock Loan Client - EOD</t>
  </si>
  <si>
    <t>699 - MT 576 Statement of Open Orders</t>
  </si>
  <si>
    <t>901 - MT 578 Stlmnt Allegement - Unmatched BRKR CNFM</t>
  </si>
  <si>
    <t>902 - MT 578 Stlmnt Allegement - Dom Return Rec</t>
  </si>
  <si>
    <t>638 - MT 940 Customer Statement w/ Ledger 60</t>
  </si>
  <si>
    <t>639 - MT 940 Customer Statement w/Head Acct and Ledger 60</t>
  </si>
  <si>
    <t>640 - MT 940 Customer Statement w/ Head Account</t>
  </si>
  <si>
    <t>648 - MT 940 Customer Statement w/ Ledger aggregated</t>
  </si>
  <si>
    <t>650 - MT 940 Customer Statement w/ Head aggregated</t>
  </si>
  <si>
    <t>951 - MT 950 Customer STMT W/ Head &amp; L60 Aggregated</t>
  </si>
  <si>
    <t>952 - MT 950 Customer STMT W/ Head Aggregated</t>
  </si>
  <si>
    <t>958 - MT 950 Customer STMT W/ Head &amp; L60 Segregated</t>
  </si>
  <si>
    <t>959 - MT 950 Customer STMT W/ Head Segregated</t>
  </si>
  <si>
    <t xml:space="preserve">Suppress MT54Y Custody Settlement Confirmations for product code 932,when a transaction is related to Mutual Fund settlements. </t>
  </si>
  <si>
    <t xml:space="preserve">Transform Type </t>
  </si>
  <si>
    <t>Should BBH accept unannounced free receives?</t>
  </si>
  <si>
    <t>No</t>
  </si>
  <si>
    <t>None</t>
  </si>
  <si>
    <t xml:space="preserve">Individual </t>
  </si>
  <si>
    <t xml:space="preserve">Joint with right of survivorship </t>
  </si>
  <si>
    <t xml:space="preserve">Tenants in common </t>
  </si>
  <si>
    <t xml:space="preserve">Tenants by the entireties </t>
  </si>
  <si>
    <t xml:space="preserve">Community property </t>
  </si>
  <si>
    <t>Partnership</t>
  </si>
  <si>
    <t xml:space="preserve">Limited liability company </t>
  </si>
  <si>
    <t xml:space="preserve">Sole proprietorship </t>
  </si>
  <si>
    <t>Corporation</t>
  </si>
  <si>
    <t>Corporation - subs</t>
  </si>
  <si>
    <t xml:space="preserve">Regulated investment companies </t>
  </si>
  <si>
    <t>Financial institution</t>
  </si>
  <si>
    <t>Conservatorship/guardian</t>
  </si>
  <si>
    <t xml:space="preserve">Estate </t>
  </si>
  <si>
    <t>Keogh plan</t>
  </si>
  <si>
    <t>Employee pension plan</t>
  </si>
  <si>
    <t>Employee profit sharing plan</t>
  </si>
  <si>
    <t>Employee 401(k) plan</t>
  </si>
  <si>
    <t>Private foundation trust</t>
  </si>
  <si>
    <t>Charitable lead trust</t>
  </si>
  <si>
    <t>Charitable remainder unit trust</t>
  </si>
  <si>
    <t xml:space="preserve">State &amp; local governments </t>
  </si>
  <si>
    <t>International organizations</t>
  </si>
  <si>
    <t>Foreign government</t>
  </si>
  <si>
    <t>*Option 1. No dupe check</t>
  </si>
  <si>
    <t>*Option 2. Trades will stop for duplicate if Account, Client Reference Number, and Instruction Type are equal.</t>
  </si>
  <si>
    <t>*Option 3. Trades will stop if instruction details match, client reference does not need to match.</t>
  </si>
  <si>
    <t>*Option 4. Trades will stop only if the Client Reference Number and instruction details match.</t>
  </si>
  <si>
    <t xml:space="preserve">U.S. government </t>
  </si>
  <si>
    <t>Income Reclassification service, service level:</t>
  </si>
  <si>
    <t>649 - MT 940 Customer Statement w/ Head &amp; Ledger agg.</t>
  </si>
  <si>
    <t>Specify the DNR Money Tolerance:</t>
  </si>
  <si>
    <t>Charitable remainder annuity trust</t>
  </si>
  <si>
    <t>Hard Copy</t>
  </si>
  <si>
    <t>Minor UGMA</t>
  </si>
  <si>
    <t>Individual Retirement A/C</t>
  </si>
  <si>
    <t xml:space="preserve">Individual Revocable trust </t>
  </si>
  <si>
    <t>Individual Irrevocable trust</t>
  </si>
  <si>
    <t>Suppress MT54Y Custody Settlement Confirmations for product code 932,when a transaction is related to SMF movements, eg., change SEDOL.</t>
  </si>
  <si>
    <t>Street Address</t>
  </si>
  <si>
    <t>City or Town</t>
  </si>
  <si>
    <t>Postal Code or Zip Code</t>
  </si>
  <si>
    <t>ARS</t>
  </si>
  <si>
    <t>AUD</t>
  </si>
  <si>
    <t>BHD</t>
  </si>
  <si>
    <t>BWP</t>
  </si>
  <si>
    <t>BRL</t>
  </si>
  <si>
    <t>BGN</t>
  </si>
  <si>
    <t>CAD</t>
  </si>
  <si>
    <t>HRK</t>
  </si>
  <si>
    <t>CZK</t>
  </si>
  <si>
    <t>DKK</t>
  </si>
  <si>
    <t>EUR</t>
  </si>
  <si>
    <t>GBP</t>
  </si>
  <si>
    <t>HKD</t>
  </si>
  <si>
    <t>HUF</t>
  </si>
  <si>
    <t>ISK</t>
  </si>
  <si>
    <t>IDR</t>
  </si>
  <si>
    <t>ILS</t>
  </si>
  <si>
    <t>JPY</t>
  </si>
  <si>
    <t>KZT</t>
  </si>
  <si>
    <t>KRW</t>
  </si>
  <si>
    <t>KWD</t>
  </si>
  <si>
    <t>MYR</t>
  </si>
  <si>
    <t>MXN</t>
  </si>
  <si>
    <t>NZD</t>
  </si>
  <si>
    <t>NOK</t>
  </si>
  <si>
    <t>OMR</t>
  </si>
  <si>
    <t>PEN</t>
  </si>
  <si>
    <t>PHP</t>
  </si>
  <si>
    <t>PLN</t>
  </si>
  <si>
    <t>QAR</t>
  </si>
  <si>
    <t>RON</t>
  </si>
  <si>
    <t>RUB</t>
  </si>
  <si>
    <t>SAR</t>
  </si>
  <si>
    <t>SGD</t>
  </si>
  <si>
    <t>ZAR</t>
  </si>
  <si>
    <t>SEK</t>
  </si>
  <si>
    <t>CHF</t>
  </si>
  <si>
    <t>THB</t>
  </si>
  <si>
    <t>AED</t>
  </si>
  <si>
    <t>USD</t>
  </si>
  <si>
    <t>UYU</t>
  </si>
  <si>
    <t>CNY</t>
  </si>
  <si>
    <t>JOD</t>
  </si>
  <si>
    <t>KES</t>
  </si>
  <si>
    <t>MAD</t>
  </si>
  <si>
    <t>NGN</t>
  </si>
  <si>
    <t>Clearstream_CCY_ISO_code</t>
  </si>
  <si>
    <t>EUROCLEAR</t>
  </si>
  <si>
    <t xml:space="preserve">EUR </t>
  </si>
  <si>
    <t>CREST</t>
  </si>
  <si>
    <t>Tax_classification_for_U.S._tax_purposes</t>
  </si>
  <si>
    <t>State_or_Country</t>
  </si>
  <si>
    <t>AFGHANISTAN</t>
  </si>
  <si>
    <t>ALABAMA</t>
  </si>
  <si>
    <t>ALASKA</t>
  </si>
  <si>
    <t>ALBANIA</t>
  </si>
  <si>
    <t>ALBERTA</t>
  </si>
  <si>
    <t>ALGERIA</t>
  </si>
  <si>
    <t>ANDORRA</t>
  </si>
  <si>
    <t>ANGOLA</t>
  </si>
  <si>
    <t>ANGUILLA</t>
  </si>
  <si>
    <t>ANTIGUA AND BARBUDA</t>
  </si>
  <si>
    <t>ARGENTINA</t>
  </si>
  <si>
    <t>ARIZONA</t>
  </si>
  <si>
    <t>ARKANSAS</t>
  </si>
  <si>
    <t>ARMENIA</t>
  </si>
  <si>
    <t>ARUBA</t>
  </si>
  <si>
    <t>AUSTRALIA</t>
  </si>
  <si>
    <t>AUSTRIA</t>
  </si>
  <si>
    <t>AUSTRLASIA/OCEANIA</t>
  </si>
  <si>
    <t>AZERBAIJAN</t>
  </si>
  <si>
    <t>BAHAMAS</t>
  </si>
  <si>
    <t>BAHRAIN</t>
  </si>
  <si>
    <t>BANGLADESH</t>
  </si>
  <si>
    <t>BARBADOS</t>
  </si>
  <si>
    <t>BELARUS</t>
  </si>
  <si>
    <t>BELGIUM</t>
  </si>
  <si>
    <t>BELIZE</t>
  </si>
  <si>
    <t>BENIN</t>
  </si>
  <si>
    <t>BERMUDA</t>
  </si>
  <si>
    <t>BHUTAN</t>
  </si>
  <si>
    <t>BOLIVIA</t>
  </si>
  <si>
    <t>BOTSWANA</t>
  </si>
  <si>
    <t>BR WEST AFRICA</t>
  </si>
  <si>
    <t>BRAZIL</t>
  </si>
  <si>
    <t>BRITISH COLUMBIA</t>
  </si>
  <si>
    <t>BRUNEI DARUSSALAM</t>
  </si>
  <si>
    <t>BULGARIA</t>
  </si>
  <si>
    <t>BURKINA FASO</t>
  </si>
  <si>
    <t>BURMA</t>
  </si>
  <si>
    <t>BURUNDI</t>
  </si>
  <si>
    <t>CALIFORNIA</t>
  </si>
  <si>
    <t>CAMBODIA</t>
  </si>
  <si>
    <t>CAMEROON</t>
  </si>
  <si>
    <t>CANADA</t>
  </si>
  <si>
    <t>CAPE VERDE</t>
  </si>
  <si>
    <t>CAYMAN ISLANDS</t>
  </si>
  <si>
    <t>CENTRAL AFRICAN REPUBLIC</t>
  </si>
  <si>
    <t>CHILE</t>
  </si>
  <si>
    <t>CHINA</t>
  </si>
  <si>
    <t>COLOMBIA</t>
  </si>
  <si>
    <t>COLORADO</t>
  </si>
  <si>
    <t>COMOROS</t>
  </si>
  <si>
    <t>CONGO</t>
  </si>
  <si>
    <t>CONNECTICUT</t>
  </si>
  <si>
    <t>COOK ISLANDS</t>
  </si>
  <si>
    <t>COSTA RICA</t>
  </si>
  <si>
    <t>COTE D'IVOIRE</t>
  </si>
  <si>
    <t>CROATIA</t>
  </si>
  <si>
    <t>CUBA</t>
  </si>
  <si>
    <t>CURACAO</t>
  </si>
  <si>
    <t>CYPRUS</t>
  </si>
  <si>
    <t>CZECH REPUBLIC</t>
  </si>
  <si>
    <t>DELAWARE</t>
  </si>
  <si>
    <t>DENMARK</t>
  </si>
  <si>
    <t>DISTRICT OF COLUMB</t>
  </si>
  <si>
    <t>DJIBOUTI</t>
  </si>
  <si>
    <t>DODECANESE ISLAND</t>
  </si>
  <si>
    <t>DOMINICA</t>
  </si>
  <si>
    <t>DOMINICAN REPUBLIC</t>
  </si>
  <si>
    <t>EAST TIMOR</t>
  </si>
  <si>
    <t>ECUADOR</t>
  </si>
  <si>
    <t>EGYPT</t>
  </si>
  <si>
    <t>EL SALVADOR</t>
  </si>
  <si>
    <t>EQUATORIAL GUINEA</t>
  </si>
  <si>
    <t>ERITREA</t>
  </si>
  <si>
    <t>ESTONIA</t>
  </si>
  <si>
    <t>ETHIOPIA</t>
  </si>
  <si>
    <t>FALKLAND ISLANDS</t>
  </si>
  <si>
    <t>FIJI</t>
  </si>
  <si>
    <t>FINLAND</t>
  </si>
  <si>
    <t>FLORIDA</t>
  </si>
  <si>
    <t>FRANCE</t>
  </si>
  <si>
    <t>FRANCE SPECIAL</t>
  </si>
  <si>
    <t>FRENCH GUIANA</t>
  </si>
  <si>
    <t>FRENCH POLYNESIA</t>
  </si>
  <si>
    <t>GABON</t>
  </si>
  <si>
    <t>GAMBIA</t>
  </si>
  <si>
    <t>GEORGIA</t>
  </si>
  <si>
    <t>GERMANY</t>
  </si>
  <si>
    <t>GERMANY (SPECIAL)</t>
  </si>
  <si>
    <t>GHANA</t>
  </si>
  <si>
    <t>GIBRALTAR</t>
  </si>
  <si>
    <t>GOA</t>
  </si>
  <si>
    <t>GREECE</t>
  </si>
  <si>
    <t>GRENADA</t>
  </si>
  <si>
    <t>GUADELOUPE</t>
  </si>
  <si>
    <t>GUAM</t>
  </si>
  <si>
    <t>GUATEMALA</t>
  </si>
  <si>
    <t>GUERNSEY, C.I.</t>
  </si>
  <si>
    <t>GUINEA-BISSAU</t>
  </si>
  <si>
    <t>GUINEA</t>
  </si>
  <si>
    <t>GUYANA</t>
  </si>
  <si>
    <t>HAITI</t>
  </si>
  <si>
    <t>HAWAII</t>
  </si>
  <si>
    <t>HONDURAS</t>
  </si>
  <si>
    <t>HONG KONG</t>
  </si>
  <si>
    <t>HUNGARY</t>
  </si>
  <si>
    <t>ICELAND</t>
  </si>
  <si>
    <t>IDAHO</t>
  </si>
  <si>
    <t>ILLINOIS</t>
  </si>
  <si>
    <t>INDIA</t>
  </si>
  <si>
    <t>INDIANA</t>
  </si>
  <si>
    <t>INDONESIA</t>
  </si>
  <si>
    <t>IOWA</t>
  </si>
  <si>
    <t>IRAN</t>
  </si>
  <si>
    <t>IRAQ</t>
  </si>
  <si>
    <t>IRELAND</t>
  </si>
  <si>
    <t>IRELAND(BERMUDA)</t>
  </si>
  <si>
    <t>ISLE OF MAN</t>
  </si>
  <si>
    <t>ISRAEL</t>
  </si>
  <si>
    <t>ITALY</t>
  </si>
  <si>
    <t>JAMAICA</t>
  </si>
  <si>
    <t>JAPAN</t>
  </si>
  <si>
    <t>JERSEY, C.I.</t>
  </si>
  <si>
    <t>JORDAN</t>
  </si>
  <si>
    <t>KANSAS</t>
  </si>
  <si>
    <t>KAZAKHSTAN</t>
  </si>
  <si>
    <t>KENTUCKY</t>
  </si>
  <si>
    <t>KENYA</t>
  </si>
  <si>
    <t>KOREA REPUBLIC OF</t>
  </si>
  <si>
    <t>KOREA, DEM PPLS REPUBLIC</t>
  </si>
  <si>
    <t>KUWAIT</t>
  </si>
  <si>
    <t>LAO PEOPLE'S DEMOCRATIC</t>
  </si>
  <si>
    <t>LATVIA</t>
  </si>
  <si>
    <t>LEBANON</t>
  </si>
  <si>
    <t>LESOTHO</t>
  </si>
  <si>
    <t>LIBERIA</t>
  </si>
  <si>
    <t>LIBYAN ARAB JAMAHIRIYA</t>
  </si>
  <si>
    <t>LIECHTENSTEIN</t>
  </si>
  <si>
    <t>LITHUANIA</t>
  </si>
  <si>
    <t>LOUISIANA</t>
  </si>
  <si>
    <t>LUXEMBOURG</t>
  </si>
  <si>
    <t>MACAU</t>
  </si>
  <si>
    <t>MACEDONIA</t>
  </si>
  <si>
    <t>MADAGASCAR</t>
  </si>
  <si>
    <t>MADEIRA (PORTUG.)</t>
  </si>
  <si>
    <t>MAINE</t>
  </si>
  <si>
    <t>MALAWI</t>
  </si>
  <si>
    <t>MALAYSIA</t>
  </si>
  <si>
    <t>MALDIVES</t>
  </si>
  <si>
    <t>MALTA</t>
  </si>
  <si>
    <t>MANITOBA</t>
  </si>
  <si>
    <t>MARSHALL ISLANDS</t>
  </si>
  <si>
    <t>MARTINIQUE</t>
  </si>
  <si>
    <t>MARYLAND</t>
  </si>
  <si>
    <t>MASSACHUSETTS</t>
  </si>
  <si>
    <t>MAURITANIA</t>
  </si>
  <si>
    <t>MAURITIUS</t>
  </si>
  <si>
    <t>MEXICO</t>
  </si>
  <si>
    <t>MICHIGAN</t>
  </si>
  <si>
    <t>MINNESOTA</t>
  </si>
  <si>
    <t>MISSISSIPPI</t>
  </si>
  <si>
    <t>MISSOURI</t>
  </si>
  <si>
    <t>MOLDOVA REPUBLIC OF</t>
  </si>
  <si>
    <t>MONACO</t>
  </si>
  <si>
    <t>MONGOLIA</t>
  </si>
  <si>
    <t>MONTANA</t>
  </si>
  <si>
    <t>MONTSERRAT</t>
  </si>
  <si>
    <t>MOROCCO</t>
  </si>
  <si>
    <t>MOZAMBIQUE</t>
  </si>
  <si>
    <t>MULTINATIONAL</t>
  </si>
  <si>
    <t>MULTI/SUPRA NATIONAL</t>
  </si>
  <si>
    <t>NAMIBIA</t>
  </si>
  <si>
    <t>NAURU</t>
  </si>
  <si>
    <t>NEBRASKA</t>
  </si>
  <si>
    <t>NEPAL</t>
  </si>
  <si>
    <t>NETH ANTILLES</t>
  </si>
  <si>
    <t>NETHERLAND ANTILLES</t>
  </si>
  <si>
    <t>NETHERLAND ANTILLES/VS3</t>
  </si>
  <si>
    <t>NETHERLANDS</t>
  </si>
  <si>
    <t>NETHERLANDS (SPECIAL)</t>
  </si>
  <si>
    <t>NEVADA</t>
  </si>
  <si>
    <t>NEW BRUNSWICK</t>
  </si>
  <si>
    <t>NEW CALEDONIA</t>
  </si>
  <si>
    <t>NEW HAMPSHIRE</t>
  </si>
  <si>
    <t>NEW JERSEY</t>
  </si>
  <si>
    <t>NEW MEXICO</t>
  </si>
  <si>
    <t>NEW YORK</t>
  </si>
  <si>
    <t>NEW ZEALAND</t>
  </si>
  <si>
    <t>NEWFOUNDLAND</t>
  </si>
  <si>
    <t>NICARAGUA</t>
  </si>
  <si>
    <t>NIGERIA</t>
  </si>
  <si>
    <t>NORFOLK ISLAND</t>
  </si>
  <si>
    <t>NORTH CAROLINA</t>
  </si>
  <si>
    <t>NORTH DAKOTA</t>
  </si>
  <si>
    <t>NORTHWEST TERRITO</t>
  </si>
  <si>
    <t>NORWAY</t>
  </si>
  <si>
    <t>NOVA SCOTIA</t>
  </si>
  <si>
    <t>OHIO</t>
  </si>
  <si>
    <t>OKLAHOMA</t>
  </si>
  <si>
    <t>OMAN</t>
  </si>
  <si>
    <t>ONTARIO</t>
  </si>
  <si>
    <t>OREGON</t>
  </si>
  <si>
    <t>OTHER AFRICA</t>
  </si>
  <si>
    <t>OTHER ASIA</t>
  </si>
  <si>
    <t>PAKISTAN</t>
  </si>
  <si>
    <t>PANAMA</t>
  </si>
  <si>
    <t>PAPUA NEW GUINEA</t>
  </si>
  <si>
    <t>PARAGUAY</t>
  </si>
  <si>
    <t>PENNSYLVANIA</t>
  </si>
  <si>
    <t>PERU</t>
  </si>
  <si>
    <t>PHILIPPINES</t>
  </si>
  <si>
    <t>PITCAIRN</t>
  </si>
  <si>
    <t>POLAND</t>
  </si>
  <si>
    <t>PORTUGAL</t>
  </si>
  <si>
    <t>PORTUGAL(AZORES I)</t>
  </si>
  <si>
    <t>PRINCE EDWARD ISL</t>
  </si>
  <si>
    <t>PUERTO RICO</t>
  </si>
  <si>
    <t>QATAR</t>
  </si>
  <si>
    <t>QUEBEC</t>
  </si>
  <si>
    <t>REPUB OF INDONESIA</t>
  </si>
  <si>
    <t>RHODE ISLAND</t>
  </si>
  <si>
    <t>ROMANIA</t>
  </si>
  <si>
    <t>RUSSIA FEDERATION</t>
  </si>
  <si>
    <t>RWANDA</t>
  </si>
  <si>
    <t>SABAH</t>
  </si>
  <si>
    <t>SAINT KITTS AND NEVIS</t>
  </si>
  <si>
    <t>SAINT LUCIA</t>
  </si>
  <si>
    <t>SAN MARINO</t>
  </si>
  <si>
    <t>SAO TOME &amp; PRINCIPE</t>
  </si>
  <si>
    <t>SARAWAK</t>
  </si>
  <si>
    <t>SASKATCHEWAN</t>
  </si>
  <si>
    <t>SAUDI ARABIA</t>
  </si>
  <si>
    <t>SERBIA &amp; MONTENEGRO</t>
  </si>
  <si>
    <t>SEYCHELLES</t>
  </si>
  <si>
    <t>SIERRA LEONE</t>
  </si>
  <si>
    <t>SINGAPORE</t>
  </si>
  <si>
    <t>SLOVAKIA</t>
  </si>
  <si>
    <t>SLOVENIA</t>
  </si>
  <si>
    <t>SOLOMON ISLANDS</t>
  </si>
  <si>
    <t>SOMALIA</t>
  </si>
  <si>
    <t>SOUTH AFRICA</t>
  </si>
  <si>
    <t>SOUTH AFRICA (UNI)</t>
  </si>
  <si>
    <t>SOUTH CAROLINA</t>
  </si>
  <si>
    <t>SOUTH DAKOTA</t>
  </si>
  <si>
    <t>SOUTHERN RHODESIA</t>
  </si>
  <si>
    <t>SPAIN</t>
  </si>
  <si>
    <t>SRI LANKA</t>
  </si>
  <si>
    <t>ST VINCENT AND GRENADINE</t>
  </si>
  <si>
    <t>STOCK LOAN</t>
  </si>
  <si>
    <t>ST. STH ST. MARTIN</t>
  </si>
  <si>
    <t>SUDAN</t>
  </si>
  <si>
    <t>SUPRANATIONAL</t>
  </si>
  <si>
    <t>SURINAME</t>
  </si>
  <si>
    <t>SWAZILAND</t>
  </si>
  <si>
    <t>SWEDEN</t>
  </si>
  <si>
    <t>SWEDEN (SPECIAL TAX)</t>
  </si>
  <si>
    <t>SWITZERLAND</t>
  </si>
  <si>
    <t>SYRIAN ARAB REPUBLIC</t>
  </si>
  <si>
    <t>TAIWAN</t>
  </si>
  <si>
    <t>TAJIKISTAN</t>
  </si>
  <si>
    <t>TANZANIA UNITED REPUBLIC</t>
  </si>
  <si>
    <t>TENNESSEE</t>
  </si>
  <si>
    <t>TERRITORY OF PAPUA</t>
  </si>
  <si>
    <t>TEXAS</t>
  </si>
  <si>
    <t>THAILAND</t>
  </si>
  <si>
    <t>TOBAGO</t>
  </si>
  <si>
    <t>TOGO</t>
  </si>
  <si>
    <t>TOKELAU</t>
  </si>
  <si>
    <t>TONGA</t>
  </si>
  <si>
    <t>TRINIDAD AND TOBAGO</t>
  </si>
  <si>
    <t>TUNISIA</t>
  </si>
  <si>
    <t>TURKEY</t>
  </si>
  <si>
    <t>TURKMENISTAN</t>
  </si>
  <si>
    <t>TURKS AND CAICOS ISLANDS</t>
  </si>
  <si>
    <t>UGANDA</t>
  </si>
  <si>
    <t>UKRAINE</t>
  </si>
  <si>
    <t>UNITED ARAB EMIRATES</t>
  </si>
  <si>
    <t>UNITED KINGDOM</t>
  </si>
  <si>
    <t>UNITED STATES</t>
  </si>
  <si>
    <t>URUGUAY</t>
  </si>
  <si>
    <t>US ISSUED/FRGN INVSTMT</t>
  </si>
  <si>
    <t>UTAH</t>
  </si>
  <si>
    <t>UZBEKISTAN</t>
  </si>
  <si>
    <t>U.K. (SCOTLAND)</t>
  </si>
  <si>
    <t>U.K.(N. IRELAND)</t>
  </si>
  <si>
    <t>U.S. VIRGIN ISLANDS</t>
  </si>
  <si>
    <t>VANUATU</t>
  </si>
  <si>
    <t>VATICAN CITY STATE</t>
  </si>
  <si>
    <t>VENEZUELA</t>
  </si>
  <si>
    <t>VERMONT</t>
  </si>
  <si>
    <t>VIET NAM</t>
  </si>
  <si>
    <t>VIRGIN ISLAND U.S.</t>
  </si>
  <si>
    <t>VIRGIN ISLANDS (BRITISH)</t>
  </si>
  <si>
    <t>VIRGINIA</t>
  </si>
  <si>
    <t>WALES</t>
  </si>
  <si>
    <t>WASHINGTON</t>
  </si>
  <si>
    <t>WEST INDIES (BRIT)</t>
  </si>
  <si>
    <t>WEST VIRGINIA</t>
  </si>
  <si>
    <t>WISCONSIN</t>
  </si>
  <si>
    <t>WYOMING</t>
  </si>
  <si>
    <t>YEMEN</t>
  </si>
  <si>
    <t>YUKON</t>
  </si>
  <si>
    <t>ZAIRE</t>
  </si>
  <si>
    <t>ZAMBIA</t>
  </si>
  <si>
    <t>ZIMBABWE</t>
  </si>
  <si>
    <t>ALAND ISLANDS</t>
  </si>
  <si>
    <t>AZORES (PORTUGAL)</t>
  </si>
  <si>
    <t>BOSNIA AND HERZEGOVINA</t>
  </si>
  <si>
    <t>DODECANESE (GREECE)</t>
  </si>
  <si>
    <t>FAROE ISLANDS</t>
  </si>
  <si>
    <t>MADEIRA (PORTUGAL)</t>
  </si>
  <si>
    <t>SLOVAK REPUBLIC</t>
  </si>
  <si>
    <t>SERBIA</t>
  </si>
  <si>
    <t>MONTENEGRO</t>
  </si>
  <si>
    <t>SVALBARD AND JAN MAYEN</t>
  </si>
  <si>
    <t>CHAD</t>
  </si>
  <si>
    <t>REPUBLIC OF SOUTH SUDAN</t>
  </si>
  <si>
    <t>MALI</t>
  </si>
  <si>
    <t>MAYOTTE</t>
  </si>
  <si>
    <t>NIGER</t>
  </si>
  <si>
    <t>REUNION</t>
  </si>
  <si>
    <t>SAO TOME AND PRINCIPE</t>
  </si>
  <si>
    <t>SENEGAL</t>
  </si>
  <si>
    <t>WESTERN SAHARA</t>
  </si>
  <si>
    <t>MYANMAR</t>
  </si>
  <si>
    <t>PALESTINIAN TERRITORY</t>
  </si>
  <si>
    <t>KYRGYZSTAN</t>
  </si>
  <si>
    <t>RUSSIAN FEDERATION</t>
  </si>
  <si>
    <t>GRAND BAHAMA ISL</t>
  </si>
  <si>
    <t>NASSAU</t>
  </si>
  <si>
    <t>SAINT HELENA</t>
  </si>
  <si>
    <t>ST PIERRE AND MIQUELON</t>
  </si>
  <si>
    <t>SINT MARTIN (DUTCH PART)</t>
  </si>
  <si>
    <t>S GEORGIA AND S SANDWICH</t>
  </si>
  <si>
    <t>VIRGIN ISLANDS, BRITISH</t>
  </si>
  <si>
    <t>VIRGIN ISLANDS, U.S.</t>
  </si>
  <si>
    <t>AMERICAN SAMOA</t>
  </si>
  <si>
    <t>MICRONESIA FED STATES OF</t>
  </si>
  <si>
    <t>BRITISH INDIAN OCEAN TER</t>
  </si>
  <si>
    <t>KIRIBATI</t>
  </si>
  <si>
    <t>CHRISTMAS ISLAND</t>
  </si>
  <si>
    <t>COCOS (KEELING) ISLANDS</t>
  </si>
  <si>
    <t>NORTHERN MARIANA ISLANDS</t>
  </si>
  <si>
    <t>NIUE</t>
  </si>
  <si>
    <t>PALAU</t>
  </si>
  <si>
    <t>TIMOR-LESTE</t>
  </si>
  <si>
    <t>SAMOA</t>
  </si>
  <si>
    <t>TUVALU</t>
  </si>
  <si>
    <t>U.S. MINOR OUTLYING ISS</t>
  </si>
  <si>
    <t>WALLIS AND FUTUNA</t>
  </si>
  <si>
    <t>ANTARCTICA</t>
  </si>
  <si>
    <t>BOUVET ISLAND</t>
  </si>
  <si>
    <t>FRENCH SOUTHERN TERR</t>
  </si>
  <si>
    <t>State (if US):</t>
  </si>
  <si>
    <t xml:space="preserve">Country </t>
  </si>
  <si>
    <t>State</t>
  </si>
  <si>
    <t>DISTRICT OF COLUMBIA</t>
  </si>
  <si>
    <t>BAM</t>
  </si>
  <si>
    <t>BDT</t>
  </si>
  <si>
    <t>BIF</t>
  </si>
  <si>
    <t>BMD</t>
  </si>
  <si>
    <t>BOB</t>
  </si>
  <si>
    <t>CLF</t>
  </si>
  <si>
    <t>CLP</t>
  </si>
  <si>
    <t>COP</t>
  </si>
  <si>
    <t>CRC</t>
  </si>
  <si>
    <t>DJF</t>
  </si>
  <si>
    <t>DZD</t>
  </si>
  <si>
    <t>EEK</t>
  </si>
  <si>
    <t>EGP</t>
  </si>
  <si>
    <t>GHS</t>
  </si>
  <si>
    <t>GNF</t>
  </si>
  <si>
    <t>INR</t>
  </si>
  <si>
    <t>JMD</t>
  </si>
  <si>
    <t>KMF</t>
  </si>
  <si>
    <t>LBP</t>
  </si>
  <si>
    <t>LKR</t>
  </si>
  <si>
    <t>LTL</t>
  </si>
  <si>
    <t>LVL</t>
  </si>
  <si>
    <t>MUR</t>
  </si>
  <si>
    <t>NAD</t>
  </si>
  <si>
    <t>PAB</t>
  </si>
  <si>
    <t>PKR</t>
  </si>
  <si>
    <t>PYG</t>
  </si>
  <si>
    <t>RSD</t>
  </si>
  <si>
    <t>RWF</t>
  </si>
  <si>
    <t>SZL</t>
  </si>
  <si>
    <t>TND</t>
  </si>
  <si>
    <t>TRY</t>
  </si>
  <si>
    <t>TTD</t>
  </si>
  <si>
    <t>TWD</t>
  </si>
  <si>
    <t>TZS</t>
  </si>
  <si>
    <t>UAH</t>
  </si>
  <si>
    <t>UGX</t>
  </si>
  <si>
    <t>USN</t>
  </si>
  <si>
    <t>VEF</t>
  </si>
  <si>
    <t>VND</t>
  </si>
  <si>
    <t>VUV</t>
  </si>
  <si>
    <t>XAF</t>
  </si>
  <si>
    <t>XOF</t>
  </si>
  <si>
    <t>XPF</t>
  </si>
  <si>
    <t>ZMIS</t>
  </si>
  <si>
    <t>ZMK</t>
  </si>
  <si>
    <t>ZMW</t>
  </si>
  <si>
    <t>ZWL</t>
  </si>
  <si>
    <t>CURRENCY_all</t>
  </si>
  <si>
    <t>966 - MT535 SWIFT Base Curr</t>
  </si>
  <si>
    <t>967 - MT535 SWIFT Base Curr</t>
  </si>
  <si>
    <t xml:space="preserve">981 - MT535 - SD USD PRICE ORIG FACE </t>
  </si>
  <si>
    <t xml:space="preserve">918 - MT54X-SUPPRESS COPY OUTBOUND TRD CUST     
</t>
  </si>
  <si>
    <t>934 - MT54X - PAS CLIENT - INTR</t>
  </si>
  <si>
    <t>647 - MT940 Customer Statement Stk Loan L60 Acct</t>
  </si>
  <si>
    <t>957 - MT950 Customer Statement w/ Ledger Segregated</t>
  </si>
  <si>
    <t xml:space="preserve">652 - Zero Account Balance Trigger, No Cash Activity
</t>
  </si>
  <si>
    <t>Should BBH automatically reconfigure security instructions for security instructions settling at the US Federal Reserve with a par value of over 50 million into instructions of 50 million or less:</t>
  </si>
  <si>
    <t>TAX MANAGED</t>
  </si>
  <si>
    <t>UNITEDSTATES</t>
  </si>
  <si>
    <t>CZECHREPUBLIC</t>
  </si>
  <si>
    <t>UNITEDKINGDOM</t>
  </si>
  <si>
    <t>GUERNSEY,CI</t>
  </si>
  <si>
    <t>JERSEY,CI</t>
  </si>
  <si>
    <t>ISLEOFMAN</t>
  </si>
  <si>
    <t>VATICANCITYSTATE</t>
  </si>
  <si>
    <t>COTED'IVOIRE</t>
  </si>
  <si>
    <t>SOUTHAFRICA</t>
  </si>
  <si>
    <t>BRUNEIDARUSSALAM</t>
  </si>
  <si>
    <t>HONGKONG</t>
  </si>
  <si>
    <t>KOREAREPUBLICOF</t>
  </si>
  <si>
    <t>SAUDIARABIA</t>
  </si>
  <si>
    <t>UNITEDARABEMIRATES</t>
  </si>
  <si>
    <t>RUSSIANFEDERATION</t>
  </si>
  <si>
    <t>NETHANTILLES</t>
  </si>
  <si>
    <t>COSTARICA</t>
  </si>
  <si>
    <t>SAINTKITTSANDNEVIS</t>
  </si>
  <si>
    <t>VIRGINISLANDS,BRITISH</t>
  </si>
  <si>
    <t>VIRGINISLANDS,US</t>
  </si>
  <si>
    <t>STVINCENTANDGRENADINE</t>
  </si>
  <si>
    <t>CAYMANISLANDS</t>
  </si>
  <si>
    <t>MARSHALLISLANDS</t>
  </si>
  <si>
    <t>COOKISLANDS</t>
  </si>
  <si>
    <t>NEWZEALAND</t>
  </si>
  <si>
    <t>WESTINDIESBRIT</t>
  </si>
  <si>
    <t>UNITEDSTATES1</t>
  </si>
  <si>
    <t>CANADA1</t>
  </si>
  <si>
    <t>ANDORRA1</t>
  </si>
  <si>
    <t>AUSTRIA1</t>
  </si>
  <si>
    <t>BELGIUM1</t>
  </si>
  <si>
    <t>BULGARIA1</t>
  </si>
  <si>
    <t>CZECHREPUBLIC1</t>
  </si>
  <si>
    <t>DENMARK1</t>
  </si>
  <si>
    <t>FINLAND1</t>
  </si>
  <si>
    <t>FRANCE1</t>
  </si>
  <si>
    <t>GERMANY1</t>
  </si>
  <si>
    <t>GIBRALTAR1</t>
  </si>
  <si>
    <t>UNITEDKINGDOM1</t>
  </si>
  <si>
    <t>GUERNSEY,CI1</t>
  </si>
  <si>
    <t>JERSEY,CI1</t>
  </si>
  <si>
    <t>ISLEOFMAN1</t>
  </si>
  <si>
    <t>GREECE1</t>
  </si>
  <si>
    <t>HUNGARY1</t>
  </si>
  <si>
    <t>ICELAND1</t>
  </si>
  <si>
    <t>IRELAND1</t>
  </si>
  <si>
    <t>ITALY1</t>
  </si>
  <si>
    <t>VATICANCITYSTATE1</t>
  </si>
  <si>
    <t>LIECHTENSTEIN1</t>
  </si>
  <si>
    <t>LUXEMBOURG1</t>
  </si>
  <si>
    <t>MALTA1</t>
  </si>
  <si>
    <t>MONACO1</t>
  </si>
  <si>
    <t>NETHERLANDS1</t>
  </si>
  <si>
    <t>NORWAY1</t>
  </si>
  <si>
    <t>POLAND1</t>
  </si>
  <si>
    <t>PORTUGAL1</t>
  </si>
  <si>
    <t>SLOVENIA1</t>
  </si>
  <si>
    <t>SPAIN1</t>
  </si>
  <si>
    <t>SWEDEN1</t>
  </si>
  <si>
    <t>UKRAINE1</t>
  </si>
  <si>
    <t>SWITZERLAND1</t>
  </si>
  <si>
    <t>COTED'IVOIRE1</t>
  </si>
  <si>
    <t>EGYPT1</t>
  </si>
  <si>
    <t>MOROCCO1</t>
  </si>
  <si>
    <t>KENYA1</t>
  </si>
  <si>
    <t>LIBERIA1</t>
  </si>
  <si>
    <t>MAURITIUS1</t>
  </si>
  <si>
    <t>NIGERIA1</t>
  </si>
  <si>
    <t>SEYCHELLES1</t>
  </si>
  <si>
    <t>SOUTHAFRICA1</t>
  </si>
  <si>
    <t>ARGENTINA1</t>
  </si>
  <si>
    <t>BRAZIL1</t>
  </si>
  <si>
    <t>CHILE1</t>
  </si>
  <si>
    <t>COLOMBIA1</t>
  </si>
  <si>
    <t>ECUADOR1</t>
  </si>
  <si>
    <t>PERU1</t>
  </si>
  <si>
    <t>URUGUAY1</t>
  </si>
  <si>
    <t>VENEZUELA1</t>
  </si>
  <si>
    <t>BAHRAIN1</t>
  </si>
  <si>
    <t>BRUNEIDARUSSALAM1</t>
  </si>
  <si>
    <t>CHINA1</t>
  </si>
  <si>
    <t>CYPRUS1</t>
  </si>
  <si>
    <t>MALAYSIA1</t>
  </si>
  <si>
    <t>HONGKONG1</t>
  </si>
  <si>
    <t>INDIA1</t>
  </si>
  <si>
    <t>ISRAEL1</t>
  </si>
  <si>
    <t>KOREAREPUBLICOF1</t>
  </si>
  <si>
    <t>KUWAIT1</t>
  </si>
  <si>
    <t>LEBANON1</t>
  </si>
  <si>
    <t>QATAR1</t>
  </si>
  <si>
    <t>PAKISTAN1</t>
  </si>
  <si>
    <t>SAUDIARABIA1</t>
  </si>
  <si>
    <t>SINGAPORE1</t>
  </si>
  <si>
    <t>TAIWAN1</t>
  </si>
  <si>
    <t>THAILAND1</t>
  </si>
  <si>
    <t>UNITEDARABEMIRATES1</t>
  </si>
  <si>
    <t>TURKEY1</t>
  </si>
  <si>
    <t>RUSSIANFEDERATION1</t>
  </si>
  <si>
    <t>KAZAKHSTAN1</t>
  </si>
  <si>
    <t>ARUBA1</t>
  </si>
  <si>
    <t>NETHANTILLES1</t>
  </si>
  <si>
    <t>BAHAMAS1</t>
  </si>
  <si>
    <t>BERMUDA1</t>
  </si>
  <si>
    <t>BELIZE1</t>
  </si>
  <si>
    <t>COSTARICA1</t>
  </si>
  <si>
    <t>GUATEMALA1</t>
  </si>
  <si>
    <t>ANGUILLA1</t>
  </si>
  <si>
    <t>SAINTKITTSANDNEVIS1</t>
  </si>
  <si>
    <t>MEXICO1</t>
  </si>
  <si>
    <t>PANAMA1</t>
  </si>
  <si>
    <t>VIRGINISLANDS,BRITISH1</t>
  </si>
  <si>
    <t>VIRGINISLANDS,US1</t>
  </si>
  <si>
    <t>BARBADOS1</t>
  </si>
  <si>
    <t>STVINCENTANDGRENADINE1</t>
  </si>
  <si>
    <t>CAYMANISLANDS1</t>
  </si>
  <si>
    <t>AUSTRALIA1</t>
  </si>
  <si>
    <t>MARSHALLISLANDS1</t>
  </si>
  <si>
    <t>COOKISLANDS1</t>
  </si>
  <si>
    <t>JAPAN1</t>
  </si>
  <si>
    <t>INDONESIA1</t>
  </si>
  <si>
    <t>NEWZEALAND1</t>
  </si>
  <si>
    <t>PHILIPPINES1</t>
  </si>
  <si>
    <t>SAMOA1</t>
  </si>
  <si>
    <t>CROATIA1</t>
  </si>
  <si>
    <t>CONGO1</t>
  </si>
  <si>
    <t>WESTINDIESBRIT1</t>
  </si>
  <si>
    <t>NICARAGUA1</t>
  </si>
  <si>
    <t>ESCROWACCOUNT1</t>
  </si>
  <si>
    <t>INVESTMENTTRUST1</t>
  </si>
  <si>
    <t>CANADIANMUTUALFUND1</t>
  </si>
  <si>
    <t>INVESTMENTPARTNERSHIP1</t>
  </si>
  <si>
    <t>BUSINESSTRUST1</t>
  </si>
  <si>
    <t>INVESTMENTMANAGEMENTCOMPANY1</t>
  </si>
  <si>
    <t>CENTRALBANK1</t>
  </si>
  <si>
    <t>COMMONCONTRACTUALFUNDCCF1</t>
  </si>
  <si>
    <t>LUXEMBOURGSICAR1</t>
  </si>
  <si>
    <t>LUXPOOLEDINVESTMENTVEHICLE1</t>
  </si>
  <si>
    <t>MALTASICAV1</t>
  </si>
  <si>
    <t>Please Select…</t>
  </si>
  <si>
    <t>BANK</t>
  </si>
  <si>
    <t>BANK - INTERMEDIARY</t>
  </si>
  <si>
    <t>NONPROFIT RELIGIOUS ORGANIZATION</t>
  </si>
  <si>
    <t>INDIVIDUAL</t>
  </si>
  <si>
    <t>CORPORATION</t>
  </si>
  <si>
    <t>HOUSE ACCOUNT</t>
  </si>
  <si>
    <t>DEFAULT</t>
  </si>
  <si>
    <t>NON PROPRIETARY ASSETS</t>
  </si>
  <si>
    <t>IRISH UCIT</t>
  </si>
  <si>
    <t>BANK - PROPRIETARY</t>
  </si>
  <si>
    <t>PROFESSIONAL INVESTOR FUND (PIF)</t>
  </si>
  <si>
    <t>OPEN ENDED INVESTMENT COMPANY</t>
  </si>
  <si>
    <t>REINSURANCE COMPANY</t>
  </si>
  <si>
    <t>INSURANCE COMPANY</t>
  </si>
  <si>
    <t>LIMITED LIABILITY COMPANY</t>
  </si>
  <si>
    <t>PENSION FUND</t>
  </si>
  <si>
    <t>JOINT WITH RIGHTS OF SURVIVORSHIP</t>
  </si>
  <si>
    <t>LIMITED LIABILITY CO - INVESTMENT CO</t>
  </si>
  <si>
    <t>CLIENT POOL ACCOUNT</t>
  </si>
  <si>
    <t>INVESTMENT CO</t>
  </si>
  <si>
    <t>MUGC ONLY</t>
  </si>
  <si>
    <t>NON UCITS</t>
  </si>
  <si>
    <t>LIMITED PARTNERSHIP</t>
  </si>
  <si>
    <t>SOCIETE ANONYME - SA</t>
  </si>
  <si>
    <t>SOCIETA PER AZIONE (SPA)</t>
  </si>
  <si>
    <t>MALTA SICAV</t>
  </si>
  <si>
    <t>IRREVOCABLE TRUST</t>
  </si>
  <si>
    <t>PARTNERSHIP - INVESTMENT CO</t>
  </si>
  <si>
    <t>SOUTH AFRICA UNIT TRUSTS</t>
  </si>
  <si>
    <t>PARTNERSHIP</t>
  </si>
  <si>
    <t>BROKER-INTERMEDIARY</t>
  </si>
  <si>
    <t>KOREAN UNIT TRUST</t>
  </si>
  <si>
    <t>TRANSFER AGENCY</t>
  </si>
  <si>
    <t>CORPORATION - INTERMEDIARY</t>
  </si>
  <si>
    <t>(MUGC ONLY)</t>
  </si>
  <si>
    <t>PENSION PLAN</t>
  </si>
  <si>
    <t>MUTUAL FUND -</t>
  </si>
  <si>
    <t>TRUST</t>
  </si>
  <si>
    <t>LIMITED COMPANY</t>
  </si>
  <si>
    <t>TAX MANAGED-</t>
  </si>
  <si>
    <t>CORPORATION - REGULATED INVESTMENT CO</t>
  </si>
  <si>
    <t>TRUST - EMPLOYEE PENSION FUND</t>
  </si>
  <si>
    <t>PRIVATE LIMITED CO - INTERMEDIARY</t>
  </si>
  <si>
    <t>SOCIETA A RESPONSABILITA LIMITATA-SRL</t>
  </si>
  <si>
    <t>NETHERLANDS BV</t>
  </si>
  <si>
    <t>PRIVATE LIMITED COMPANY</t>
  </si>
  <si>
    <t>FOREIGN GOVERNMENT</t>
  </si>
  <si>
    <t>QUALIFIED DOMESTIC INSTITUTIONAL INVES</t>
  </si>
  <si>
    <t>CYPRUS LIMITED COMPANY</t>
  </si>
  <si>
    <t>TRUST - CHARITY</t>
  </si>
  <si>
    <t>BROKERAGE HOUSE-INTERMEDIARY</t>
  </si>
  <si>
    <t>SAUDIA ARABIAN MUTUAL FUND</t>
  </si>
  <si>
    <t>INVESTMENT COMPANY</t>
  </si>
  <si>
    <t>OFFSHORE FUND</t>
  </si>
  <si>
    <t>SOCIETIES WITH RESTRICTED LIABILITY</t>
  </si>
  <si>
    <t>SARL</t>
  </si>
  <si>
    <t>INVESTMENT FUND</t>
  </si>
  <si>
    <t>SHARE CLASS HEDGE ACCOUNT</t>
  </si>
  <si>
    <t>SAUDI ARABIAN MUTUAL FUND</t>
  </si>
  <si>
    <t>BERMUDA DOMICILED CORPORATION</t>
  </si>
  <si>
    <t>AUSTRALIAN MUTUAL FUND</t>
  </si>
  <si>
    <t>TRUST-</t>
  </si>
  <si>
    <t>FOUNDATION</t>
  </si>
  <si>
    <t>DANISH PENSION FUND</t>
  </si>
  <si>
    <t>US INDIVIDUAL</t>
  </si>
  <si>
    <t>TAX MANAGED - CORPORATION</t>
  </si>
  <si>
    <t>SUBSCRIPTION/REDEMPTION ACCOUNT</t>
  </si>
  <si>
    <t>GOVERNMENT PENSION INVESTMENT TRUST</t>
  </si>
  <si>
    <t>BROKERAGE HOUSE</t>
  </si>
  <si>
    <t>FREE ZONE LLC</t>
  </si>
  <si>
    <t>CAYMAN TRUST</t>
  </si>
  <si>
    <t>BROKER-DEALER</t>
  </si>
  <si>
    <t>CHILEAN MUTUAL FUND</t>
  </si>
  <si>
    <t>SUPERANNUATION FUND</t>
  </si>
  <si>
    <t>CAYMAN FUND (TRUST)</t>
  </si>
  <si>
    <t>FX SETTLEMENT ONLY</t>
  </si>
  <si>
    <t>MUTUAL FUND</t>
  </si>
  <si>
    <t>LIECHTENSTEIN SICAV</t>
  </si>
  <si>
    <t>ISRAELI MUTUAL FUND</t>
  </si>
  <si>
    <t>BAHAMAS - TRUST</t>
  </si>
  <si>
    <t>BROKER-DEALER INTERMEDIARY</t>
  </si>
  <si>
    <t>BUSINESS TRUST</t>
  </si>
  <si>
    <t>PUBLIC LIMITED COMPANY</t>
  </si>
  <si>
    <t>COLLECTIVE INVESTMENT COMPANY</t>
  </si>
  <si>
    <t>PERUVIAN MUTUAL FUND</t>
  </si>
  <si>
    <t>BERMUDA - MUTUAL FUND</t>
  </si>
  <si>
    <t>CLIENT ACCOUNT</t>
  </si>
  <si>
    <t>LIMITED PARTNERSHIP (SUMITOMO ONLY)</t>
  </si>
  <si>
    <t>LUXEMBOURG FCPS</t>
  </si>
  <si>
    <t>INTERNATIONAL ORGANIZATION</t>
  </si>
  <si>
    <t>RETIREMENT PLAN</t>
  </si>
  <si>
    <t>INVESTMENT COMPANY - INTERMEDIARY</t>
  </si>
  <si>
    <t>UMBRELLIA UNIT TRUST</t>
  </si>
  <si>
    <t>US REGULATED INVESTMENT COMPANY</t>
  </si>
  <si>
    <t>CHARITABLE ORG (SUMITOMO ONLY)</t>
  </si>
  <si>
    <t>SWEDISH UCIT FUND</t>
  </si>
  <si>
    <t>CANADIAN MUTUAL FUND</t>
  </si>
  <si>
    <t>IRISH UCITS</t>
  </si>
  <si>
    <t>LUXEMBOURG REINSURANCE CO</t>
  </si>
  <si>
    <t>STATE SOCIAL SECURITY FUND</t>
  </si>
  <si>
    <t>CAYMAN REGULATED INVESTMENT CO</t>
  </si>
  <si>
    <t>FINANCIAL INSTITUTION</t>
  </si>
  <si>
    <t>US TREATY ELIGIBLE CLIENTS</t>
  </si>
  <si>
    <t>LUXEMBOURG SICAV</t>
  </si>
  <si>
    <t>SWEDISH AIF SPECIAL FUND</t>
  </si>
  <si>
    <t>BERMUDA TRUST</t>
  </si>
  <si>
    <t>INVESTMENT PARTNERSHIP</t>
  </si>
  <si>
    <t>PENSION TRUST</t>
  </si>
  <si>
    <t>LUXEMBOURG SARL</t>
  </si>
  <si>
    <t>JAPANESE TRUST</t>
  </si>
  <si>
    <t>IRISH POOLED UCIT ACCOUNT</t>
  </si>
  <si>
    <t>LUXEMBOURG FCP</t>
  </si>
  <si>
    <t>IRISH POOLED VEHICLE</t>
  </si>
  <si>
    <t>LUXEMBOURG SICAF</t>
  </si>
  <si>
    <t>SICAV</t>
  </si>
  <si>
    <t>TRUST - ERISA QUALIFIED</t>
  </si>
  <si>
    <t>CAYMAN FUND (INCORPORATED)</t>
  </si>
  <si>
    <t>REVOCABLE TRUST</t>
  </si>
  <si>
    <t>UK CHARITY</t>
  </si>
  <si>
    <t>TRUST - PRIVATE FOUNDATION</t>
  </si>
  <si>
    <t>PUBLIC LIMITED CO - INTERMEDIARY</t>
  </si>
  <si>
    <t>COMMON CONTRACTUAL FUND(CCF) UCIT</t>
  </si>
  <si>
    <t>LUXEMBOURG SCA</t>
  </si>
  <si>
    <t>CAYMAN INVESTMENT COMPANY</t>
  </si>
  <si>
    <t>SEGREGATED PORTFOLIO COMPANY</t>
  </si>
  <si>
    <t>TRUST - REGULATED INVESTMENT COMPANY</t>
  </si>
  <si>
    <t>COMMON CONTRACTUAL FUND(CCF) NON UCIT</t>
  </si>
  <si>
    <t>SOCIETE EN COMMANDITE SIMPLE (LP)</t>
  </si>
  <si>
    <t>COLLECTIVE INVESTMENT FUND</t>
  </si>
  <si>
    <t>SCS-PARTNERSHIP</t>
  </si>
  <si>
    <t>INVESTMENTS FUND</t>
  </si>
  <si>
    <t>ESTATE</t>
  </si>
  <si>
    <t>INVESTMENT MANAGEMENT COMPANY</t>
  </si>
  <si>
    <t>ORDINARY INVESTMENT TRUST MANAGEMENT</t>
  </si>
  <si>
    <t>LUXEMBOURG SICAR</t>
  </si>
  <si>
    <t>GRANTOR TRUST FUND -DOCUMENTED</t>
  </si>
  <si>
    <t>PENSION INVESTMENT TRUST MANAGEMENT</t>
  </si>
  <si>
    <t>TENANTS IN COMMON</t>
  </si>
  <si>
    <t>CHARITY</t>
  </si>
  <si>
    <t>LUX POOLED INVESTMENT VEHICLE</t>
  </si>
  <si>
    <t>STATUTORY ACCOUNT</t>
  </si>
  <si>
    <t>CENTRAL BANK</t>
  </si>
  <si>
    <t>GRANTOR TRUST</t>
  </si>
  <si>
    <t>KYOSAI</t>
  </si>
  <si>
    <t>TENANTS BY THE ENTIRETIES</t>
  </si>
  <si>
    <t>COMMON CONTRACTUAL FUND (CCF)</t>
  </si>
  <si>
    <t>FOUNDATION-TAXABLE</t>
  </si>
  <si>
    <t>PRIVATE WEALTH MANAGEMENT ONLY</t>
  </si>
  <si>
    <t>PENSION PLAN-TAXABLE</t>
  </si>
  <si>
    <t>U.S. LOCAL GOVERNMENT</t>
  </si>
  <si>
    <t>ONLY PRIVATE WEALTH MANAGEMENT</t>
  </si>
  <si>
    <t>UTMA/UGMA/2503(C) - MINOR TRUST</t>
  </si>
  <si>
    <t>REAL ESTATE INVESTMENT TRUST</t>
  </si>
  <si>
    <t>CORPORATION-CHARITABLE ORGANIZATION</t>
  </si>
  <si>
    <t>NEW HAMPSHIRE INVESTMENT TRUST</t>
  </si>
  <si>
    <t>CHARITABLE REMAINDER UNITRUST</t>
  </si>
  <si>
    <t>TRUST - 529 SAVINGS PLAN</t>
  </si>
  <si>
    <t>RELIGIOUS ORGANIZATION</t>
  </si>
  <si>
    <t>US LLC TREATY ELIGIBLE-DOCUMENTED</t>
  </si>
  <si>
    <t>COMMON TRUST FUND</t>
  </si>
  <si>
    <t>PROFIT SHARING PLAN</t>
  </si>
  <si>
    <t>U.S. STATE GOVERNMENT</t>
  </si>
  <si>
    <t>PWM ONLY</t>
  </si>
  <si>
    <t>EMPLOYEE STOCK OWNERSHIP PLAN</t>
  </si>
  <si>
    <t>PRIVATE WEALTH MANAGEMENT-INTERMEDIARY</t>
  </si>
  <si>
    <t>LIMITED LIABILITY PARTNERSHIP</t>
  </si>
  <si>
    <t>INDIVIDUAL RETIREMENT PLAN</t>
  </si>
  <si>
    <t>ESCROW ACCOUNT</t>
  </si>
  <si>
    <t>INVESTMENT TRUST</t>
  </si>
  <si>
    <t>FFI</t>
  </si>
  <si>
    <t>NFFE</t>
  </si>
  <si>
    <t>1 NONPARTICIPATING FFI</t>
  </si>
  <si>
    <t>1 FOREIGN GOVT / US POSS GOVT / FRGN CNTRL BANK</t>
  </si>
  <si>
    <t>2 PARTICIPATING FFI</t>
  </si>
  <si>
    <t>2 INTERNATIONAL ORGANIZATION</t>
  </si>
  <si>
    <t>Neither FFI nor NFFE</t>
  </si>
  <si>
    <t>3 REPORTING MODEL 1 FFI</t>
  </si>
  <si>
    <t>3 EXEMPT RETIREMENT PLAN</t>
  </si>
  <si>
    <t>4 REPORTING MODEL 2 FFI</t>
  </si>
  <si>
    <t>4 ENTITY WHOLLY OWNED BY EXEMPT BEN OWNERS</t>
  </si>
  <si>
    <t>5 REGISTERED DEEMED-COMPLIANT FFI (OTHER)</t>
  </si>
  <si>
    <t>5 AFFILIATE OF PUBLICLY TRADED NFFE</t>
  </si>
  <si>
    <t>6 SPONSORED FFI - NO GIIN</t>
  </si>
  <si>
    <t>6 EXCEPTED NONFINANCIAL START-UP</t>
  </si>
  <si>
    <t>7 CERTIFIED DEEMED-COMPLIANT NONREGISTER LOCAL BANK</t>
  </si>
  <si>
    <t>7 EXCEPTED NONFINANCIAL ENTITY - LIQD OR BKRPTCY</t>
  </si>
  <si>
    <t>8 CERTIFIED DEEMED-COMPLIANT FFI - LOW VALUE ACCOUNT</t>
  </si>
  <si>
    <t>8 501C ORGANIZATION</t>
  </si>
  <si>
    <t>9 CERTIFIED DEEMED-COMPLIANT SPONSORED CLOSE-HELD VH</t>
  </si>
  <si>
    <t>9 NONPROFIT ORGANIZATION</t>
  </si>
  <si>
    <t>10 CERTIFIED DEEMED-COMPLIANT LIMITED LIFE DEBT ENTTY</t>
  </si>
  <si>
    <t>10 PUBLICLY TRADED NFFE</t>
  </si>
  <si>
    <t>11 CERTIFIED DEEMED-COMPLIANT INVESTMENT ADV / MGR</t>
  </si>
  <si>
    <t>11 EXCEPTED TERRITORY NFFE</t>
  </si>
  <si>
    <t>12 OWNER-DOCUMENTED FFI</t>
  </si>
  <si>
    <t>12 ACTIVE NFFE</t>
  </si>
  <si>
    <t>13 RESTRICTED DISTRIBUTOR</t>
  </si>
  <si>
    <t>13 PASSIVE NFFE (NO SUBSTANTIAL US OWNERS)</t>
  </si>
  <si>
    <t>14 NONREPORTING IGA FFI</t>
  </si>
  <si>
    <t>14 DIRECT REPORTING NFFE</t>
  </si>
  <si>
    <t>15 TERRITORY FFI - NOT TREATED AS US PERSON</t>
  </si>
  <si>
    <t>16 EXCEPTED INTER-AFFILIATE FFI</t>
  </si>
  <si>
    <t>17 US BRANCH OF PFFI - TREATED AS US PERSON</t>
  </si>
  <si>
    <t>18 US BRANCH OF REGISTERED DEEMED-COMPLIANT FFI</t>
  </si>
  <si>
    <t>19 REGISTERED DEEMED-COMPLIANT FFI (BRANCH)</t>
  </si>
  <si>
    <t>20 RECALCITRANT ACCOUNT - NO US INDICIA</t>
  </si>
  <si>
    <t>21 RECALCITRANT ACCOUNT - US INDICIA</t>
  </si>
  <si>
    <t>22 RECALCITRANT ACCOUNT - US PERSON</t>
  </si>
  <si>
    <t>23 RECALCITRANT ACCOUNT - PASSIVE NFFE</t>
  </si>
  <si>
    <t>24 RECALCITRANT ACCOUNT - DORMANT</t>
  </si>
  <si>
    <t>25 PARTICIPATING FFI - BRANCH</t>
  </si>
  <si>
    <t>26 RESERVE FOR FUTURE USE</t>
  </si>
  <si>
    <t>27 TERRITORY FFI - TREATED AS US PERSON</t>
  </si>
  <si>
    <t>28 REPORTING MODEL 1 FFI - BRANCH</t>
  </si>
  <si>
    <t>29 REPORTING MODEL 2 FFI - BRANCH</t>
  </si>
  <si>
    <t>30 NONPARTICIPATING FFI - BRANCH</t>
  </si>
  <si>
    <t>31 PARTICIPATING FFI - NPFFI BRANCH</t>
  </si>
  <si>
    <t>32 REGISTERED DEEMED-COMPLIANT FFI - NPFFI BRANCH</t>
  </si>
  <si>
    <t>33 REPORTING MODEL 1 FFI - NPFFI BRANCH</t>
  </si>
  <si>
    <t>34 REPORTING MODEL 2 FFI - NPFFI BRANCH</t>
  </si>
  <si>
    <t>35 NONPARTICIPATING FFI - NPFFI BRANCH</t>
  </si>
  <si>
    <t>36 US BRANCH OF PFFI - NOT TREATED AS US PERSON</t>
  </si>
  <si>
    <t>37 DOCUMENTED FOREIGN INDIVIDUAL</t>
  </si>
  <si>
    <t>38 SPECIFIED US PERSON</t>
  </si>
  <si>
    <t>39 US PERSON OTHER THAN SPECIFIED US PERSON</t>
  </si>
  <si>
    <t>40 SPONSORED FFI</t>
  </si>
  <si>
    <t>41 NPFFI WITH EXEMPT BENEFICIAL OWNERS</t>
  </si>
  <si>
    <t>FATCA_Type1</t>
  </si>
  <si>
    <t>15 SPONSORED DIRECT REPORTING NFFE</t>
  </si>
  <si>
    <t>16 EXCEPTED NONFINANCIAL GROUP ENTITY</t>
  </si>
  <si>
    <t>17 PASSIVE NFFE (SUBSTANTIAL US OWNERS)</t>
  </si>
  <si>
    <t>18 NFFE SUBJECT TO FATCA</t>
  </si>
  <si>
    <t>Custody</t>
  </si>
  <si>
    <t>950 - MT950 Customer Statement w/ Ledger Aggregated</t>
  </si>
  <si>
    <t>AOF-C</t>
  </si>
  <si>
    <t>Custody Account Opening Form</t>
  </si>
  <si>
    <t>Fund Order &amp; Custody</t>
  </si>
  <si>
    <t>Fund Order &amp; Custody - Settlement only</t>
  </si>
  <si>
    <t>Yes</t>
  </si>
  <si>
    <t>Requested account type:</t>
  </si>
  <si>
    <t>Do cash account nie ma mozliwosci dodania marketow (mozna tylko Euroclear)</t>
  </si>
  <si>
    <t>Do US custody only nie ma mozliwosci dodania marketow</t>
  </si>
  <si>
    <t>Cash only</t>
  </si>
  <si>
    <t>Securities &amp; Cash</t>
  </si>
  <si>
    <t>Clearstream</t>
  </si>
  <si>
    <t>Upgrade US custody na globala jesli markety</t>
  </si>
  <si>
    <t>Does this account require set up in Continuous Linked Settlement foreign exchange settlement system (CLS)?</t>
  </si>
  <si>
    <t>REGISTRATION MARKETS Select  the markets you would like to have opened in Registration Market where government or regulatory approval must be obtained prior to foreign investment.</t>
  </si>
  <si>
    <t>Y/N</t>
  </si>
  <si>
    <t>RTD email notification service</t>
  </si>
  <si>
    <t>Client does not subscribe to service</t>
  </si>
  <si>
    <t>Standard RTD subscription services</t>
  </si>
  <si>
    <t>None/Not Applicable</t>
  </si>
  <si>
    <t xml:space="preserve">Weekly </t>
  </si>
  <si>
    <t xml:space="preserve">Monthly </t>
  </si>
  <si>
    <t xml:space="preserve">Quarterly </t>
  </si>
  <si>
    <t xml:space="preserve">On Activity &amp; End of Month </t>
  </si>
  <si>
    <t xml:space="preserve">1 Date MO &amp; EOY </t>
  </si>
  <si>
    <t>Additional mailing address 1</t>
  </si>
  <si>
    <t>Additional mailing address 2</t>
  </si>
  <si>
    <t>Format</t>
  </si>
  <si>
    <t>Custody Transforms</t>
  </si>
  <si>
    <t xml:space="preserve">  Income Account</t>
  </si>
  <si>
    <t xml:space="preserve">  Principal Account</t>
  </si>
  <si>
    <t xml:space="preserve">  Charges Account</t>
  </si>
  <si>
    <t xml:space="preserve">  O/D Interest Account</t>
  </si>
  <si>
    <t xml:space="preserve">  All Transactions</t>
  </si>
  <si>
    <t xml:space="preserve">  P&amp;S Principal Transform Account:</t>
  </si>
  <si>
    <t xml:space="preserve">  P&amp;S Income Transform Account:</t>
  </si>
  <si>
    <t xml:space="preserve">  Custody Fees</t>
  </si>
  <si>
    <t xml:space="preserve">  Delivery/ Receive Fee Transform Account:</t>
  </si>
  <si>
    <t xml:space="preserve">  Custody Transform Account</t>
  </si>
  <si>
    <t>Account #</t>
  </si>
  <si>
    <t>Transforms for other currencies</t>
  </si>
  <si>
    <t>Currency</t>
  </si>
  <si>
    <t>for</t>
  </si>
  <si>
    <t>USD Cash Transforms</t>
  </si>
  <si>
    <t>Additional mailing address 3</t>
  </si>
  <si>
    <t>Other</t>
  </si>
  <si>
    <t>Other mailing address</t>
  </si>
  <si>
    <t xml:space="preserve">Services: </t>
  </si>
  <si>
    <t>Permanent Street Address</t>
  </si>
  <si>
    <t>Non-US</t>
  </si>
  <si>
    <t>Individual</t>
  </si>
  <si>
    <t>Non-Individual</t>
  </si>
  <si>
    <t>Underlying Single Beneficial Owner Information:</t>
  </si>
  <si>
    <t xml:space="preserve">2. Account Services </t>
  </si>
  <si>
    <t>3. Global Custody Markets and Cash</t>
  </si>
  <si>
    <t>Your Permanent Street Address</t>
  </si>
  <si>
    <t>Yes for non US income?</t>
  </si>
  <si>
    <t>what if qualified intermediary?? -&gt; question to TAX!!!</t>
  </si>
  <si>
    <t>SWIFT</t>
  </si>
  <si>
    <t>Fund Accounting</t>
  </si>
  <si>
    <t>MT 51X Confirmation of Execution , Purchase, &amp; Sales</t>
  </si>
  <si>
    <t>MT 535 Statement of Positions</t>
  </si>
  <si>
    <t>MT 536 Statement of Transactions</t>
  </si>
  <si>
    <t>MT 537 Statement of Pending Transactions</t>
  </si>
  <si>
    <t>MT 538 Depot Management Advice</t>
  </si>
  <si>
    <t>MT 548 Trade Status Advice</t>
  </si>
  <si>
    <t>900 -  STOCK LOAN REPAIR CLIENT ACTN STAT ADV</t>
  </si>
  <si>
    <t>906 - STOCK LOAN REPAIR-NON-CLNT ACT STAT AD</t>
  </si>
  <si>
    <t>907 - STOCK LOAN FAIL STATUS ADVISE</t>
  </si>
  <si>
    <t>908 - MT548 REPAIR - Client Action Status Advice</t>
  </si>
  <si>
    <t>909 - MT548 REPAIR - Non-Client Action Status Advice</t>
  </si>
  <si>
    <t>910 - MT548 - FAIL STATUS ADVISE</t>
  </si>
  <si>
    <t>911 - MT548 - PENDING STATUS ADVICE</t>
  </si>
  <si>
    <t>912 - MT548 - UNMATCHED STATUS ADVICE</t>
  </si>
  <si>
    <t>913 - MT548 - MATCHED STATUS ADVICE</t>
  </si>
  <si>
    <t>914 - MT548 - TRANS CANCELLATION STAT ADVICE</t>
  </si>
  <si>
    <t>915 - MT548 - DOMESTIC RETURN RECEIVE ADVICE</t>
  </si>
  <si>
    <t>916 - MT548 - NEAR MATCH</t>
  </si>
  <si>
    <t>923 - STOCK LOAN PENDING STATUS ADVICE</t>
  </si>
  <si>
    <t>924 - STOCK LOAN UNMATCHED STATUS ADVICE</t>
  </si>
  <si>
    <t>925 - STOCK LOAN MATCHED STATUS ADVICE</t>
  </si>
  <si>
    <t>926 - STOCK LOAN TRANS CANCELLATION  STAT AD</t>
  </si>
  <si>
    <t>939 - STOCK BRW REPAIR CLIENT ACTN STAT ADV</t>
  </si>
  <si>
    <t>943 - STOCK BRW  REPAIR-NON-CLNT ACT STAT AD</t>
  </si>
  <si>
    <t>944 - STOCK BRW  FAIL STATUS ADVISE</t>
  </si>
  <si>
    <t>945 - STOCK BRW  PENDING STATUS ADVICE</t>
  </si>
  <si>
    <t>946 - STOCK BRW  UNMATCHED STATUS ADVICE</t>
  </si>
  <si>
    <t>947 - STOCK BRW  MATCHED STATUS ADVICE</t>
  </si>
  <si>
    <t>948 - STOCK BRW TRANS CANCELLATION  STAT AD</t>
  </si>
  <si>
    <t>MT 54X Outbound Trade Copy</t>
  </si>
  <si>
    <t>MT 54X Settlement Confirmations</t>
  </si>
  <si>
    <t>+ other form CAP</t>
  </si>
  <si>
    <t>MT 509 Trade Status Change</t>
  </si>
  <si>
    <t>609 - MT509 - TRADE STATUS CHANGE</t>
  </si>
  <si>
    <t>MT 576 - Statement of Open Orders</t>
  </si>
  <si>
    <t>MT 578 Settlement Allegement</t>
  </si>
  <si>
    <t>MT 940 Customer Statement Message</t>
  </si>
  <si>
    <t>MT 950 Customer of Cash Statement</t>
  </si>
  <si>
    <t>both</t>
  </si>
  <si>
    <t>CAP</t>
  </si>
  <si>
    <t>mixed</t>
  </si>
  <si>
    <t>Always daily</t>
  </si>
  <si>
    <t>Frequency Daily / weekly / monthly</t>
  </si>
  <si>
    <t>+ suppresion something CAP</t>
  </si>
  <si>
    <t>Frequency Daily / Monthly</t>
  </si>
  <si>
    <t>Frequency Daily / Daily on activity/Monthly</t>
  </si>
  <si>
    <t>Frequency Daily / Daily on activity</t>
  </si>
  <si>
    <t>Additional Securities Services:</t>
  </si>
  <si>
    <t>Additional Cash Services:</t>
  </si>
  <si>
    <t>Securities Collateral</t>
  </si>
  <si>
    <t>Securities Lending with BBH</t>
  </si>
  <si>
    <t>Securities Lending with third parties</t>
  </si>
  <si>
    <t>USA</t>
  </si>
  <si>
    <t xml:space="preserve">Short New Account Name </t>
  </si>
  <si>
    <t>Poland</t>
  </si>
  <si>
    <t>NON - REGISTRATION MARKETS Select currencies and markets you would like to have opened below.</t>
  </si>
  <si>
    <t>U.S. Custody Only Account</t>
  </si>
  <si>
    <t>U.S. Custody - Securities and Cash Account</t>
  </si>
  <si>
    <t>Cash Only Account</t>
  </si>
  <si>
    <t>Global Custody - Securities and Cash Account</t>
  </si>
  <si>
    <t>Cash</t>
  </si>
  <si>
    <t>Foreign Exchange with BBH</t>
  </si>
  <si>
    <t>Digital Copy</t>
  </si>
  <si>
    <t>Line 1</t>
  </si>
  <si>
    <t>Line 2</t>
  </si>
  <si>
    <t>Line 3</t>
  </si>
  <si>
    <t xml:space="preserve">Info: Custody but no markets - </t>
  </si>
  <si>
    <r>
      <t xml:space="preserve">Argentina </t>
    </r>
    <r>
      <rPr>
        <sz val="10"/>
        <color rgb="FFFF0000"/>
        <rFont val="Calibri"/>
        <family val="2"/>
      </rPr>
      <t>*</t>
    </r>
  </si>
  <si>
    <t>Australia</t>
  </si>
  <si>
    <t/>
  </si>
  <si>
    <t>Bermuda</t>
  </si>
  <si>
    <t>France</t>
  </si>
  <si>
    <r>
      <t xml:space="preserve">Hong Kong Stock Connect </t>
    </r>
    <r>
      <rPr>
        <sz val="10"/>
        <color rgb="FFFF0000"/>
        <rFont val="Calibri"/>
        <family val="2"/>
      </rPr>
      <t>*</t>
    </r>
  </si>
  <si>
    <t xml:space="preserve">Ireland </t>
  </si>
  <si>
    <t xml:space="preserve">Ivory Coast </t>
  </si>
  <si>
    <t xml:space="preserve">Japan </t>
  </si>
  <si>
    <t>Kenya</t>
  </si>
  <si>
    <t>Latvia</t>
  </si>
  <si>
    <t>Lithuania</t>
  </si>
  <si>
    <t>Mauritius</t>
  </si>
  <si>
    <t>Mexico</t>
  </si>
  <si>
    <t>Morocco</t>
  </si>
  <si>
    <t>Namibia</t>
  </si>
  <si>
    <t>Netherlands</t>
  </si>
  <si>
    <t>New Zealand</t>
  </si>
  <si>
    <t>Nigeria</t>
  </si>
  <si>
    <t>Norway</t>
  </si>
  <si>
    <t>Philippines</t>
  </si>
  <si>
    <t>Portugal</t>
  </si>
  <si>
    <t>Rwanda</t>
  </si>
  <si>
    <t>CFA/XOF</t>
  </si>
  <si>
    <t>UGK</t>
  </si>
  <si>
    <t>Singapore</t>
  </si>
  <si>
    <t>Spain</t>
  </si>
  <si>
    <t>Sweden</t>
  </si>
  <si>
    <t>Uganda</t>
  </si>
  <si>
    <t>United Kingdom</t>
  </si>
  <si>
    <t>Uruguay</t>
  </si>
  <si>
    <t>Zambia</t>
  </si>
  <si>
    <t>Zimbabwe</t>
  </si>
  <si>
    <t>Austria</t>
  </si>
  <si>
    <t>Belgium</t>
  </si>
  <si>
    <t>Canada</t>
  </si>
  <si>
    <t>Czech Republic</t>
  </si>
  <si>
    <t>Denmark</t>
  </si>
  <si>
    <t>Estonia</t>
  </si>
  <si>
    <t>Finland</t>
  </si>
  <si>
    <t>Germany</t>
  </si>
  <si>
    <t>Hong Kong</t>
  </si>
  <si>
    <t>Hong Kong Offshore</t>
  </si>
  <si>
    <t>Bahrain</t>
  </si>
  <si>
    <t>Bangladesh</t>
  </si>
  <si>
    <t>Brazil</t>
  </si>
  <si>
    <t>Bulgaria</t>
  </si>
  <si>
    <t>Chile</t>
  </si>
  <si>
    <t>China</t>
  </si>
  <si>
    <t>Colombia</t>
  </si>
  <si>
    <t>Costa Rica</t>
  </si>
  <si>
    <t>Croatia</t>
  </si>
  <si>
    <t>Cyprus</t>
  </si>
  <si>
    <t>Egypt</t>
  </si>
  <si>
    <t>Ghana</t>
  </si>
  <si>
    <t>Greece</t>
  </si>
  <si>
    <t>Hungary</t>
  </si>
  <si>
    <t>Iceland</t>
  </si>
  <si>
    <t>India</t>
  </si>
  <si>
    <t>Indonesia</t>
  </si>
  <si>
    <t>Israel</t>
  </si>
  <si>
    <t>Jordan</t>
  </si>
  <si>
    <t>Kuwait</t>
  </si>
  <si>
    <t>Malaysia</t>
  </si>
  <si>
    <t>Oman</t>
  </si>
  <si>
    <t>Pakistan</t>
  </si>
  <si>
    <t>Peru</t>
  </si>
  <si>
    <t>Qatar</t>
  </si>
  <si>
    <t>Romania</t>
  </si>
  <si>
    <t>Russia</t>
  </si>
  <si>
    <t>Saudi Arabia</t>
  </si>
  <si>
    <t>Serbia</t>
  </si>
  <si>
    <t>Slovenia</t>
  </si>
  <si>
    <t>Sri Lanka</t>
  </si>
  <si>
    <t>Taiwan</t>
  </si>
  <si>
    <t>Thailand</t>
  </si>
  <si>
    <t>Tunisia</t>
  </si>
  <si>
    <t>Turkey</t>
  </si>
  <si>
    <t>Ukraine</t>
  </si>
  <si>
    <t>United Arab Emirates</t>
  </si>
  <si>
    <t>Vietnam</t>
  </si>
  <si>
    <t>Info: if cash and CREST etc then custody opened</t>
  </si>
  <si>
    <t>Summary of non-registration markets requested:</t>
  </si>
  <si>
    <t>Summary of registration markets requested:</t>
  </si>
  <si>
    <t>Cash Statement Income</t>
  </si>
  <si>
    <t>Custody Statement</t>
  </si>
  <si>
    <t xml:space="preserve">Reorg. Material </t>
  </si>
  <si>
    <t xml:space="preserve">MFPS Confirmation </t>
  </si>
  <si>
    <t>Same address as for TAX docs</t>
  </si>
  <si>
    <t>Do you want to use the above address for tax materials mailing?</t>
  </si>
  <si>
    <r>
      <rPr>
        <b/>
        <sz val="11"/>
        <color theme="1"/>
        <rFont val="Calibri"/>
        <family val="2"/>
        <scheme val="minor"/>
      </rPr>
      <t>Primary Contact</t>
    </r>
    <r>
      <rPr>
        <sz val="11"/>
        <color theme="1"/>
        <rFont val="Calibri"/>
        <family val="2"/>
        <scheme val="minor"/>
      </rPr>
      <t xml:space="preserve"> - Corporate Actions</t>
    </r>
  </si>
  <si>
    <r>
      <rPr>
        <b/>
        <sz val="11"/>
        <color theme="1"/>
        <rFont val="Calibri"/>
        <family val="2"/>
        <scheme val="minor"/>
      </rPr>
      <t>Secondary Contact</t>
    </r>
    <r>
      <rPr>
        <sz val="11"/>
        <color theme="1"/>
        <rFont val="Calibri"/>
        <family val="2"/>
        <scheme val="minor"/>
      </rPr>
      <t xml:space="preserve"> - Corporate Actions</t>
    </r>
  </si>
  <si>
    <r>
      <rPr>
        <b/>
        <sz val="11"/>
        <color theme="1"/>
        <rFont val="Calibri"/>
        <family val="2"/>
        <scheme val="minor"/>
      </rPr>
      <t xml:space="preserve">Escalation Contact - </t>
    </r>
    <r>
      <rPr>
        <sz val="11"/>
        <color theme="1"/>
        <rFont val="Calibri"/>
        <family val="2"/>
        <scheme val="minor"/>
      </rPr>
      <t>Corporate Actions</t>
    </r>
  </si>
  <si>
    <t>sec lending needed</t>
  </si>
  <si>
    <t>to be removed!</t>
  </si>
  <si>
    <t>one box for all</t>
  </si>
  <si>
    <t>TAX address</t>
  </si>
  <si>
    <t>BIC address</t>
  </si>
  <si>
    <t>Would you authorize trades via:</t>
  </si>
  <si>
    <t>INFUSE</t>
  </si>
  <si>
    <t xml:space="preserve">TRADE AFFIRMATION (DTC) </t>
  </si>
  <si>
    <t>Should the account be subscribed to Holiday Service:</t>
  </si>
  <si>
    <r>
      <t>3</t>
    </r>
    <r>
      <rPr>
        <vertAlign val="superscript"/>
        <sz val="10"/>
        <color theme="1"/>
        <rFont val="Calibri"/>
        <family val="2"/>
        <scheme val="minor"/>
      </rPr>
      <t>rd</t>
    </r>
    <r>
      <rPr>
        <sz val="10"/>
        <color theme="1"/>
        <rFont val="Calibri"/>
        <family val="2"/>
        <scheme val="minor"/>
      </rPr>
      <t xml:space="preserve"> party BIC</t>
    </r>
  </si>
  <si>
    <t>Would you authorize payments via:</t>
  </si>
  <si>
    <t>BBH requires that clients provide contact information. This information will be used by the Corporate Actions Department to contact clients, in the event that further client action is required on any Corporate Actions transaction. Further details on these conditions are provided within each product.</t>
  </si>
  <si>
    <r>
      <rPr>
        <b/>
        <sz val="11"/>
        <color theme="1"/>
        <rFont val="Calibri"/>
        <family val="2"/>
        <scheme val="minor"/>
      </rPr>
      <t>FAX back Contact</t>
    </r>
    <r>
      <rPr>
        <sz val="11"/>
        <color theme="1"/>
        <rFont val="Calibri"/>
        <family val="2"/>
        <scheme val="minor"/>
      </rPr>
      <t xml:space="preserve"> - Corporate Actions</t>
    </r>
  </si>
  <si>
    <r>
      <t xml:space="preserve">Please select if different than the </t>
    </r>
    <r>
      <rPr>
        <b/>
        <sz val="10"/>
        <color theme="1"/>
        <rFont val="Calibri"/>
        <family val="2"/>
        <scheme val="minor"/>
      </rPr>
      <t>Primary Contact</t>
    </r>
    <r>
      <rPr>
        <sz val="10"/>
        <color theme="1"/>
        <rFont val="Calibri"/>
        <family val="2"/>
        <scheme val="minor"/>
      </rPr>
      <t xml:space="preserve"> - Corporate Actions</t>
    </r>
  </si>
  <si>
    <t>FAX</t>
  </si>
  <si>
    <t>SWIFT (MT564)</t>
  </si>
  <si>
    <t>ActionView</t>
  </si>
  <si>
    <t>Security ID options:</t>
  </si>
  <si>
    <t>Primary Preference:</t>
  </si>
  <si>
    <t>Secondary Preference:</t>
  </si>
  <si>
    <t>Tertiary Preference:</t>
  </si>
  <si>
    <t>ISIN</t>
  </si>
  <si>
    <t>SEDOL</t>
  </si>
  <si>
    <t>CUSIP</t>
  </si>
  <si>
    <t>US</t>
  </si>
  <si>
    <t>US &amp; Non-US (default)</t>
  </si>
  <si>
    <r>
      <rPr>
        <b/>
        <sz val="11"/>
        <color theme="1"/>
        <rFont val="Calibri"/>
        <family val="2"/>
        <scheme val="minor"/>
      </rPr>
      <t xml:space="preserve">               Secondary Notifications Receipt Method</t>
    </r>
    <r>
      <rPr>
        <sz val="11"/>
        <color theme="1"/>
        <rFont val="Calibri"/>
        <family val="2"/>
        <scheme val="minor"/>
      </rPr>
      <t xml:space="preserve"> - Corporate Actions</t>
    </r>
  </si>
  <si>
    <t xml:space="preserve">US &amp; Non-US </t>
  </si>
  <si>
    <r>
      <rPr>
        <b/>
        <sz val="11"/>
        <color theme="1"/>
        <rFont val="Calibri"/>
        <family val="2"/>
        <scheme val="minor"/>
      </rPr>
      <t xml:space="preserve">  Primary Notifications Receipt Method</t>
    </r>
    <r>
      <rPr>
        <sz val="11"/>
        <color theme="1"/>
        <rFont val="Calibri"/>
        <family val="2"/>
        <scheme val="minor"/>
      </rPr>
      <t xml:space="preserve"> - Corporate Actions</t>
    </r>
  </si>
  <si>
    <t>Security ID options custom setup</t>
  </si>
  <si>
    <r>
      <t>Coupon Cash / Stock Option</t>
    </r>
    <r>
      <rPr>
        <sz val="12"/>
        <color theme="0"/>
        <rFont val="Calibri"/>
        <family val="2"/>
      </rPr>
      <t/>
    </r>
  </si>
  <si>
    <r>
      <t>Mortgaged Backed Put</t>
    </r>
    <r>
      <rPr>
        <sz val="12"/>
        <color theme="0"/>
        <rFont val="Calibri"/>
        <family val="2"/>
      </rPr>
      <t/>
    </r>
  </si>
  <si>
    <t>Put with Option to Retain</t>
  </si>
  <si>
    <t>Certifications</t>
  </si>
  <si>
    <t>Conversion / Redemption</t>
  </si>
  <si>
    <t>Misc. Ex Date Action</t>
  </si>
  <si>
    <t>Foreign Dividend Reinvestment</t>
  </si>
  <si>
    <t>Installment Payment</t>
  </si>
  <si>
    <t>Merger with Elections</t>
  </si>
  <si>
    <t xml:space="preserve">Pre-eligibility Date Notifications  </t>
  </si>
  <si>
    <t xml:space="preserve">Position Change Post Ex-Date Notifications  </t>
  </si>
  <si>
    <t>Primary</t>
  </si>
  <si>
    <t xml:space="preserve">Position Change Open Offer  </t>
  </si>
  <si>
    <t xml:space="preserve">Position Change Pre Eligibility </t>
  </si>
  <si>
    <t>Additional Text - Voluntary</t>
  </si>
  <si>
    <t xml:space="preserve">Dutch Auction </t>
  </si>
  <si>
    <t>Mini Odd Lot Tender</t>
  </si>
  <si>
    <t>Optional Put</t>
  </si>
  <si>
    <t>Sealed Bid Tender Offer</t>
  </si>
  <si>
    <t>Mini Tender Offer</t>
  </si>
  <si>
    <t>Warrant Redemption</t>
  </si>
  <si>
    <t xml:space="preserve">Restricted Security Exchange </t>
  </si>
  <si>
    <t xml:space="preserve">Bonus Rights Offer </t>
  </si>
  <si>
    <t xml:space="preserve">Misc. Offer </t>
  </si>
  <si>
    <t xml:space="preserve">Optional Conversion </t>
  </si>
  <si>
    <t xml:space="preserve">Priority Offer </t>
  </si>
  <si>
    <t xml:space="preserve">Subscription Offer </t>
  </si>
  <si>
    <t>Voluntary Consent</t>
  </si>
  <si>
    <t>Warrant Expiration</t>
  </si>
  <si>
    <t xml:space="preserve">Disclosure </t>
  </si>
  <si>
    <t xml:space="preserve">Odd Lot Tender </t>
  </si>
  <si>
    <t xml:space="preserve">Optional Exchange </t>
  </si>
  <si>
    <t xml:space="preserve">Repurchase Offer </t>
  </si>
  <si>
    <t xml:space="preserve">Tender Offer </t>
  </si>
  <si>
    <t>Warrant Exercise</t>
  </si>
  <si>
    <t>Eligibility Date Notifications</t>
  </si>
  <si>
    <t>Additional Text Mandatory</t>
  </si>
  <si>
    <t>Bankruptcy Filing</t>
  </si>
  <si>
    <t>Change in Par Value</t>
  </si>
  <si>
    <t>Mandatory Conversion</t>
  </si>
  <si>
    <t>Bond Redenomination</t>
  </si>
  <si>
    <t>Mandatory  Exchange</t>
  </si>
  <si>
    <t>Misc. Distribution</t>
  </si>
  <si>
    <t>Pre-Refund</t>
  </si>
  <si>
    <t>Reverse Split</t>
  </si>
  <si>
    <t>Security ID Change</t>
  </si>
  <si>
    <t>Stock Split</t>
  </si>
  <si>
    <t>Warrant Issue</t>
  </si>
  <si>
    <t>Smallest Negotiable Unit</t>
  </si>
  <si>
    <t>Capitalization</t>
  </si>
  <si>
    <t>Capital Call</t>
  </si>
  <si>
    <t>Assimilation</t>
  </si>
  <si>
    <t>Bonus Issue</t>
  </si>
  <si>
    <t>Class Action</t>
  </si>
  <si>
    <t>Coupon Distribution</t>
  </si>
  <si>
    <t>Equity Redenomination</t>
  </si>
  <si>
    <t>Mandatory  Put</t>
  </si>
  <si>
    <t>Name Change</t>
  </si>
  <si>
    <t>Partial Redemption</t>
  </si>
  <si>
    <t>Rights Distribution</t>
  </si>
  <si>
    <t>Spin Off</t>
  </si>
  <si>
    <t>Suspension of Trading</t>
  </si>
  <si>
    <t>Increase in Value</t>
  </si>
  <si>
    <t>Shares Premium</t>
  </si>
  <si>
    <t>Capital Distribution</t>
  </si>
  <si>
    <t>Bankruptcy Reorg</t>
  </si>
  <si>
    <t>Bonus Rights Distribution</t>
  </si>
  <si>
    <t>Consent</t>
  </si>
  <si>
    <t>Default</t>
  </si>
  <si>
    <t>Liquidation</t>
  </si>
  <si>
    <t>Merger</t>
  </si>
  <si>
    <t>Payment in Kind</t>
  </si>
  <si>
    <t>Redemption</t>
  </si>
  <si>
    <t>Redemption of Rights</t>
  </si>
  <si>
    <t>Stock Dividend</t>
  </si>
  <si>
    <t>Unit Split</t>
  </si>
  <si>
    <t>Decrease in Value</t>
  </si>
  <si>
    <t>Worthless Securities</t>
  </si>
  <si>
    <t>Credit Event</t>
  </si>
  <si>
    <t>Depository Receipt Dividend</t>
  </si>
  <si>
    <t>Fund Distribution</t>
  </si>
  <si>
    <t>Unit Investment Trust Payment</t>
  </si>
  <si>
    <t>Closed End Fund Distribution</t>
  </si>
  <si>
    <t>LTD Partnership Distribution</t>
  </si>
  <si>
    <t>Cash Dividend</t>
  </si>
  <si>
    <t>Royalty (LTD) Distribution</t>
  </si>
  <si>
    <t>Special Cash Dividend</t>
  </si>
  <si>
    <t>Return of Capital</t>
  </si>
  <si>
    <t>CD Interest</t>
  </si>
  <si>
    <t>Interest Payments</t>
  </si>
  <si>
    <t>Company Information</t>
  </si>
  <si>
    <t>CMO Payment</t>
  </si>
  <si>
    <t>FNMA Payment</t>
  </si>
  <si>
    <t>GNMA Payment</t>
  </si>
  <si>
    <t>Freddie Mac Payment</t>
  </si>
  <si>
    <t>Freddie Mac Gold Payment</t>
  </si>
  <si>
    <t>Maturity Payment</t>
  </si>
  <si>
    <t>Income Reclassification</t>
  </si>
  <si>
    <t>Withholding Tax Relief Certification</t>
  </si>
  <si>
    <t>BBH requires that Corporate Actions Response Instructions must be provided as either a Fax Instruction or a SWIFT (MT565) Instruction. Clients can also use ActionView to send Corporate Actions Instructions to BBH. If a Fax or an MT 565 is to be used, then the below authorized Responder Information needs to be provided:</t>
  </si>
  <si>
    <t>Account Eligible for Odd Lot Processing</t>
  </si>
  <si>
    <t xml:space="preserve">BBH offers confirmations of the status of all Corporate Action instructions. BBH provides clients with 2 different communication methods to receive Response Status confirmations. </t>
  </si>
  <si>
    <t>Corporate Actions Authorized Responder Receipt Information:</t>
  </si>
  <si>
    <t>Please note, in addition to not receiving Odd Lot Tender Notifications, clients who do not select Odd Lot Processing will not be solicited to respond to these offers. BBH will not make warning phone calls or include these on Response Reconciliation reporting.</t>
  </si>
  <si>
    <t>Cash Stock Options</t>
  </si>
  <si>
    <t>Dividend Reinvestment Plans</t>
  </si>
  <si>
    <t>Including Coupon Cash / Stock Options</t>
  </si>
  <si>
    <t xml:space="preserve">   Italy</t>
  </si>
  <si>
    <t>N/A</t>
  </si>
  <si>
    <t>Cash Dividends</t>
  </si>
  <si>
    <t>Standing Instructions to Exchange will be applied to Restricted Security Exchange Offers as announced by BBH; identified as “Restricted Security Exchange Offer” within the ActionView or Fax Notification, or by the presence of the ERUN SWIFT tag within an Exchange Offer MT564 Notification.</t>
  </si>
  <si>
    <t>By establishing Standing Instructions to "Certify Holdings", Bondholders certify one of the following criteria:</t>
  </si>
  <si>
    <t>a) Bondholder is a Non-US Owner</t>
  </si>
  <si>
    <t>b) Bondholder is a Qualified Institutional Buyer under the U.S. Securities Act of 1933</t>
  </si>
  <si>
    <t>"From time to time in your capacity as custodian for various securities held through Euroclear and in connection with the issuance of securities, the conversion of such securities in form or the issuance or exercise of rights attendant to these securities, you are required to certify that you are acting for a non-U.S. person and/or a Qualified Institutional Investor resident in the U.S. In order to allow you to act on our instructions with respect to such offerings and to make requisite certifications in connections with them, we warrant that any instruction that we convey to you will be deemed to include a representation that all requisite certifications can be made."</t>
  </si>
  <si>
    <t>*Certification Standing Instructions will not be executed for events that require documentation to be completed by beneficial owner.</t>
  </si>
  <si>
    <t>Non Official Offers, as announced by BBH, have been defined as an offer made by a third party that has not been registered with the SEC and is for less than 5% of the outstanding shares. In addition, Non Official Offers also apply to any offer made within the United States to purchase a Company’s Debt made by a party other than the issuer.</t>
  </si>
  <si>
    <t>Furthermore, Non Official Offers typically, but are not required to, meet the following conditions:</t>
  </si>
  <si>
    <t>1) Offer price is at a discount to the market price at the time the offer is announced.*</t>
  </si>
  <si>
    <t>2) Instructions to participate within the offer are not able to be withdrawn.</t>
  </si>
  <si>
    <t>3) Offer period is often subject to multiple extensions.</t>
  </si>
  <si>
    <t>*Note: Typically, Offer Price is at a discount to the market price at the point in time when BBH initially announces the Offer Details. BBH will not continue to monitor the market price of the security throughout the offer period. Take No Action Standing Instructions will continue to stand throughout the offer period, regardless of changes to the market price of the security and/or whether the offer has been extended. All clients wishing to amend their Take No Action instructions will be required to submit both a cancel and a rebook instruction</t>
  </si>
  <si>
    <t>Clients may elect to receive a cash projection (MT 564 Preadvice) message for certain income payments. Preadvice Messages are generated five business days prior to the expected payment date of the income.</t>
  </si>
  <si>
    <t>Pre Payment Advice:</t>
  </si>
  <si>
    <t>Eligibility Date</t>
  </si>
  <si>
    <t>Later of Elig./Transaction Due Date -5</t>
  </si>
  <si>
    <t>Transaction Due Date - 5</t>
  </si>
  <si>
    <t>Transaction Due Date - 3</t>
  </si>
  <si>
    <t>Eligibility Date &amp; Transaction Due Date - 5</t>
  </si>
  <si>
    <t>Eligibility Date &amp; Transaction Due Date - 3</t>
  </si>
  <si>
    <t>Clients may elect to receive an MT 566 Payment Confirmation message for all cash and share payments made resulting from a Corporation Actions Reorganization event. This is a separate and distinct product from the Corporate Actions SWIFT messages outlined earlier in the Account Opening form.</t>
  </si>
  <si>
    <t>SWIFT (MT566)</t>
  </si>
  <si>
    <t>BBH offers clients the option of receiving provisional payment on certain income related actions. Prior to enrolling in the BBH Corporate Actions Provisional Income Program, please review the Provisional Income Program Guide located on the BBH website.</t>
  </si>
  <si>
    <t>Primary Contact - Corporate Actions</t>
  </si>
  <si>
    <t>Physical</t>
  </si>
  <si>
    <t>E-mail</t>
  </si>
  <si>
    <t>Proxy Edge</t>
  </si>
  <si>
    <t>Omnibus</t>
  </si>
  <si>
    <t>Proxy information delivery method:</t>
  </si>
  <si>
    <t>Delivery Method:</t>
  </si>
  <si>
    <t>addres 1</t>
  </si>
  <si>
    <t>addres 2</t>
  </si>
  <si>
    <t>addr TAX</t>
  </si>
  <si>
    <t>Notes</t>
  </si>
  <si>
    <t>FO&amp;C</t>
  </si>
  <si>
    <t>addres 3</t>
  </si>
  <si>
    <t>US Custody Only</t>
  </si>
  <si>
    <r>
      <rPr>
        <b/>
        <sz val="10"/>
        <color theme="1"/>
        <rFont val="Calibri"/>
        <family val="2"/>
        <scheme val="minor"/>
      </rPr>
      <t>Disclaimer:</t>
    </r>
    <r>
      <rPr>
        <sz val="10"/>
        <color theme="1"/>
        <rFont val="Calibri"/>
        <family val="2"/>
        <scheme val="minor"/>
      </rPr>
      <t xml:space="preserve">
Adding the 590 wire transfer address covers The Travel rule ( Bank Secrecy Act ) and the EUWTD (European Union Wire Transfer Directive) . Essentially both directives enhances the transparency of electronic payment transfers by requiring the ordering financial institution to ensure that all wire transfer instructions carry specific information about the originator of the instructions. The intention of both directives is to make it easier for law enforcement to track the funds transferred electronically by terrorists or criminals. Therefore in order for us to effectively administer the directives requirements , we request clients provide a wire transfer address as well as ensure that complete originator details are within their initial payment instructions. Do not use BBH Firm address, (unless otherwise appropriate, i.e. BBH Trust Company is trustee), PO Box or Personal or Confidential as part of the 590 address.</t>
    </r>
  </si>
  <si>
    <t>TAX or oth</t>
  </si>
  <si>
    <t>Access?</t>
  </si>
  <si>
    <t>TA (DTC)</t>
  </si>
  <si>
    <t>WHO?</t>
  </si>
  <si>
    <t>Select 1</t>
  </si>
  <si>
    <t>Select 2</t>
  </si>
  <si>
    <t>Markets:</t>
  </si>
  <si>
    <t>Dup Check</t>
  </si>
  <si>
    <t>Depo mov</t>
  </si>
  <si>
    <t>Should the account be subscribed to the Return Delivery Service where BBH TP will notify the client and automatically redeliver trades that have been returned by a broker?</t>
  </si>
  <si>
    <t>Holid Serv</t>
  </si>
  <si>
    <t>50 milion</t>
  </si>
  <si>
    <t>RTD Serv</t>
  </si>
  <si>
    <t>Unan fee</t>
  </si>
  <si>
    <t>-Is there such a thing as affirmation dup checking - question to mr Johnson</t>
  </si>
  <si>
    <t xml:space="preserve">930 - MT 54X US DK Confirm Aggregation EOD </t>
  </si>
  <si>
    <t>Cust sec ID</t>
  </si>
  <si>
    <t xml:space="preserve"> CINS</t>
  </si>
  <si>
    <t xml:space="preserve"> CUSIP</t>
  </si>
  <si>
    <t xml:space="preserve"> EUROCL</t>
  </si>
  <si>
    <t xml:space="preserve"> ISIN</t>
  </si>
  <si>
    <t xml:space="preserve"> QUICK</t>
  </si>
  <si>
    <t xml:space="preserve"> SEDOL</t>
  </si>
  <si>
    <t xml:space="preserve"> SICOVA</t>
  </si>
  <si>
    <t xml:space="preserve"> SVM</t>
  </si>
  <si>
    <t xml:space="preserve"> TICKER</t>
  </si>
  <si>
    <t xml:space="preserve"> VALOR</t>
  </si>
  <si>
    <t xml:space="preserve"> BBH</t>
  </si>
  <si>
    <t>SecID</t>
  </si>
  <si>
    <t>Default set up</t>
  </si>
  <si>
    <t>FREQUENCY IS ALWAYS DAILY</t>
  </si>
  <si>
    <t>-cannot select 930 without first selecting 910 (error or note?)
- review of 54X - suppresion of MT54Y</t>
  </si>
  <si>
    <t>Acc type</t>
  </si>
  <si>
    <t>Non USD</t>
  </si>
  <si>
    <t>FAX back</t>
  </si>
  <si>
    <t>Contact Name:</t>
  </si>
  <si>
    <t>Company Name:</t>
  </si>
  <si>
    <t>Address:</t>
  </si>
  <si>
    <t>City:</t>
  </si>
  <si>
    <t>Zip/State:</t>
  </si>
  <si>
    <t>Country:</t>
  </si>
  <si>
    <t>Telephone Number:</t>
  </si>
  <si>
    <t>FAX Number:</t>
  </si>
  <si>
    <t>e-mail Address</t>
  </si>
  <si>
    <t>Sec cont</t>
  </si>
  <si>
    <t>Sec not</t>
  </si>
  <si>
    <t>Prim meth</t>
  </si>
  <si>
    <t>Sec meth</t>
  </si>
  <si>
    <t>Prim meth sec choice</t>
  </si>
  <si>
    <t>Sec meth sec choice</t>
  </si>
  <si>
    <t>CA Se ID p</t>
  </si>
  <si>
    <t>CA Se ID s</t>
  </si>
  <si>
    <t>-validation for country</t>
  </si>
  <si>
    <t>Prim</t>
  </si>
  <si>
    <t>Sec</t>
  </si>
  <si>
    <t>Services</t>
  </si>
  <si>
    <t>Sec Serv</t>
  </si>
  <si>
    <t>Formula for ac type</t>
  </si>
  <si>
    <t>Cash Services</t>
  </si>
  <si>
    <t>Reserved</t>
  </si>
  <si>
    <t>Country (currency)</t>
  </si>
  <si>
    <t>Ac typ formula</t>
  </si>
  <si>
    <t>Count</t>
  </si>
  <si>
    <t>Euroclear/More</t>
  </si>
  <si>
    <t>Eurolcear &amp; Clearst test</t>
  </si>
  <si>
    <t>CLS</t>
  </si>
  <si>
    <t>Count Reg</t>
  </si>
  <si>
    <t>FX with BBH</t>
  </si>
  <si>
    <t>GTSS</t>
  </si>
  <si>
    <t>FX ALL</t>
  </si>
  <si>
    <t>Bloomberg</t>
  </si>
  <si>
    <t>MT300</t>
  </si>
  <si>
    <t>FX Connect</t>
  </si>
  <si>
    <t>Phone</t>
  </si>
  <si>
    <t>ExecMet</t>
  </si>
  <si>
    <t>ConfMet</t>
  </si>
  <si>
    <t>NegotFX</t>
  </si>
  <si>
    <t>Non Negotiated FX Execution</t>
  </si>
  <si>
    <t>NonNegFX</t>
  </si>
  <si>
    <t>ConfMet1</t>
  </si>
  <si>
    <t>ConfMet2</t>
  </si>
  <si>
    <t>TRADING COUNTERPARTY INFO</t>
  </si>
  <si>
    <t>FX TRADING ACTIVITY</t>
  </si>
  <si>
    <t>Trading Counterparty LEI (Legal Entity Identifier)</t>
  </si>
  <si>
    <t>Is Trading Counterparty a US Person</t>
  </si>
  <si>
    <t>SWIFTformat</t>
  </si>
  <si>
    <t>US perso</t>
  </si>
  <si>
    <t>Fin Entit</t>
  </si>
  <si>
    <t>Is Trading Counterparty a Financial Entity</t>
  </si>
  <si>
    <t>ExecMetDetail</t>
  </si>
  <si>
    <t>FX All</t>
  </si>
  <si>
    <t>E-Mail</t>
  </si>
  <si>
    <t>To hide SBO (formula)</t>
  </si>
  <si>
    <t>508 addr</t>
  </si>
  <si>
    <t>You BO?</t>
  </si>
  <si>
    <t>Disclo BO?</t>
  </si>
  <si>
    <t>BO type</t>
  </si>
  <si>
    <t>GIIN na</t>
  </si>
  <si>
    <t>Tax num na</t>
  </si>
  <si>
    <t>TRIGGERED WHEN:</t>
  </si>
  <si>
    <r>
      <t xml:space="preserve">TRIGGERED WHEN:  </t>
    </r>
    <r>
      <rPr>
        <b/>
        <sz val="11"/>
        <color theme="0"/>
        <rFont val="Calibri"/>
        <family val="2"/>
        <scheme val="minor"/>
      </rPr>
      <t>CASH SERVICE</t>
    </r>
  </si>
  <si>
    <r>
      <t xml:space="preserve">TRIGGERED WHEN: </t>
    </r>
    <r>
      <rPr>
        <b/>
        <sz val="11"/>
        <color theme="0"/>
        <rFont val="Calibri"/>
        <family val="2"/>
        <scheme val="minor"/>
      </rPr>
      <t>CUSTODY SERVICE</t>
    </r>
  </si>
  <si>
    <r>
      <t xml:space="preserve">TRIGGERED WHEN: </t>
    </r>
    <r>
      <rPr>
        <b/>
        <sz val="11"/>
        <color theme="0"/>
        <rFont val="Calibri"/>
        <family val="2"/>
        <scheme val="minor"/>
      </rPr>
      <t>CUSTODY SERVICE + FUND ORDER &amp; CUSTODY &amp; SETTLEMENT ONLY?</t>
    </r>
  </si>
  <si>
    <r>
      <t xml:space="preserve">TRIGGERED WHEN: </t>
    </r>
    <r>
      <rPr>
        <b/>
        <sz val="11"/>
        <color rgb="FFFF9393"/>
        <rFont val="Calibri"/>
        <family val="2"/>
        <scheme val="minor"/>
      </rPr>
      <t>not visible for US custody Only</t>
    </r>
  </si>
  <si>
    <t xml:space="preserve">Daily </t>
  </si>
  <si>
    <r>
      <rPr>
        <sz val="11"/>
        <color rgb="FF92D050"/>
        <rFont val="Calibri"/>
        <family val="2"/>
        <scheme val="minor"/>
      </rPr>
      <t xml:space="preserve">Do we need Infuse ID? </t>
    </r>
    <r>
      <rPr>
        <b/>
        <sz val="11"/>
        <color rgb="FF92D050"/>
        <rFont val="Calibri"/>
        <family val="2"/>
        <scheme val="minor"/>
      </rPr>
      <t>NO</t>
    </r>
  </si>
  <si>
    <r>
      <t xml:space="preserve">-Check formulas for the same address as TAX (especially state - and in all below)
</t>
    </r>
    <r>
      <rPr>
        <sz val="11"/>
        <color theme="6"/>
        <rFont val="Calibri"/>
        <family val="2"/>
        <scheme val="minor"/>
      </rPr>
      <t>-</t>
    </r>
    <r>
      <rPr>
        <b/>
        <sz val="11"/>
        <color theme="6"/>
        <rFont val="Calibri"/>
        <family val="2"/>
        <scheme val="minor"/>
      </rPr>
      <t>Bold</t>
    </r>
    <r>
      <rPr>
        <sz val="11"/>
        <color theme="6"/>
        <rFont val="Calibri"/>
        <family val="2"/>
        <scheme val="minor"/>
      </rPr>
      <t xml:space="preserve"> selections</t>
    </r>
    <r>
      <rPr>
        <sz val="11"/>
        <color theme="1"/>
        <rFont val="Calibri"/>
        <family val="2"/>
        <scheme val="minor"/>
      </rPr>
      <t xml:space="preserve">
</t>
    </r>
    <r>
      <rPr>
        <b/>
        <sz val="11"/>
        <color theme="6"/>
        <rFont val="Calibri"/>
        <family val="2"/>
        <scheme val="minor"/>
      </rPr>
      <t>-Conditional formatting!!!</t>
    </r>
  </si>
  <si>
    <t>-Tom Johnson to confirm if the below is correct
-" for US market only!!!</t>
  </si>
  <si>
    <r>
      <rPr>
        <sz val="11"/>
        <color rgb="FF92D050"/>
        <rFont val="Calibri"/>
        <family val="2"/>
        <scheme val="minor"/>
      </rPr>
      <t xml:space="preserve">-do we need Infuse ID? </t>
    </r>
    <r>
      <rPr>
        <b/>
        <sz val="11"/>
        <color rgb="FF92D050"/>
        <rFont val="Calibri"/>
        <family val="2"/>
        <scheme val="minor"/>
      </rPr>
      <t>NO</t>
    </r>
  </si>
  <si>
    <t>States2</t>
  </si>
  <si>
    <t>Odd Lot</t>
  </si>
  <si>
    <t>Auth Respo</t>
  </si>
  <si>
    <t>Additional</t>
  </si>
  <si>
    <t>SecID cus</t>
  </si>
  <si>
    <t>MANDATORY items - Eligibility Date Notifications</t>
  </si>
  <si>
    <t>Prim test</t>
  </si>
  <si>
    <t>Sec test</t>
  </si>
  <si>
    <t>FORMULA TO BE REVIEWED!!!</t>
  </si>
  <si>
    <r>
      <t xml:space="preserve">TRIGGERED WHEN: </t>
    </r>
    <r>
      <rPr>
        <b/>
        <sz val="11"/>
        <color theme="0"/>
        <rFont val="Calibri"/>
        <family val="2"/>
        <scheme val="minor"/>
      </rPr>
      <t>CUSTODY SERVICE</t>
    </r>
    <r>
      <rPr>
        <b/>
        <sz val="11"/>
        <color theme="1"/>
        <rFont val="Calibri"/>
        <family val="2"/>
        <scheme val="minor"/>
      </rPr>
      <t xml:space="preserve"> ?????????</t>
    </r>
  </si>
  <si>
    <t>Do you have BBH Account Number reserved for the below opening?</t>
  </si>
  <si>
    <t>Master Model</t>
  </si>
  <si>
    <t>Custom setup &amp; model for sections</t>
  </si>
  <si>
    <t>Model?</t>
  </si>
  <si>
    <t>Master M</t>
  </si>
  <si>
    <t>Account Opening Modeling Options</t>
  </si>
  <si>
    <t>Not assig</t>
  </si>
  <si>
    <t>Account structure:</t>
  </si>
  <si>
    <t>Additive tax classification details</t>
  </si>
  <si>
    <t>Country (Tax Domicile)</t>
  </si>
  <si>
    <t>Notes re tax classification</t>
  </si>
  <si>
    <t>-BOC mandatory</t>
  </si>
  <si>
    <t>BOC</t>
  </si>
  <si>
    <t>SEQ</t>
  </si>
  <si>
    <t>BOC direct</t>
  </si>
  <si>
    <t>BOC intermediary SBO</t>
  </si>
  <si>
    <t>*Else*</t>
  </si>
  <si>
    <t>Else1</t>
  </si>
  <si>
    <t>Else2</t>
  </si>
  <si>
    <t>SET/SEQ country of re</t>
  </si>
  <si>
    <t>Selectcountry</t>
  </si>
  <si>
    <t>U.S. TAX WITHHOLDING</t>
  </si>
  <si>
    <t xml:space="preserve">3. Will this account hold U.S. partnership assets?  </t>
  </si>
  <si>
    <t xml:space="preserve">    Note: if "yes," that asset may not be commingled with other assets you hold for your clients.  </t>
  </si>
  <si>
    <t xml:space="preserve">    Note: if "yes," special handling of these assets and income from these assets will be required.</t>
  </si>
  <si>
    <t>None of the above</t>
  </si>
  <si>
    <t xml:space="preserve">1. Will this account hold 10% or more of a publicly-traded U.S. REIT? </t>
  </si>
  <si>
    <t xml:space="preserve">2.  Will this account hold nonregistered debt securities?  </t>
  </si>
  <si>
    <t xml:space="preserve">    Note: if "yes," special handling of these assets and income from these assets may be required</t>
  </si>
  <si>
    <t xml:space="preserve">    in order to ensure proper K-1 production.</t>
  </si>
  <si>
    <t xml:space="preserve">4. Will this account hold a 10% or more ownership interest in any one U.S. corporation? </t>
  </si>
  <si>
    <t>508 addr SBO</t>
  </si>
  <si>
    <t>SET1</t>
  </si>
  <si>
    <t xml:space="preserve">           Not assigned</t>
  </si>
  <si>
    <t>Will you (the account holder) be the beneficial owner of the income earned by the assets in this account?</t>
  </si>
  <si>
    <t>Do you (the account holder) want to use the above address for tax materials mailing?</t>
  </si>
  <si>
    <t>SWIFTFinastra</t>
  </si>
  <si>
    <t>SWIFTFXall</t>
  </si>
  <si>
    <t>SWIFTBloomberg</t>
  </si>
  <si>
    <t>SWIFTGTSS</t>
  </si>
  <si>
    <t>SWIFTEmail</t>
  </si>
  <si>
    <t>87J:/NAME/ - Client ID on Finastra (same for all accounts per Client relationship)</t>
  </si>
  <si>
    <t>87J:/NAME/ - Client ID on FXALL (same for all accounts per Client relationship)</t>
  </si>
  <si>
    <t>87J:/NAME/ - Client ID on Bloomberg (same for all accounts per Client relationship)</t>
  </si>
  <si>
    <t>/NAME/ -Account Short Title</t>
  </si>
  <si>
    <t>87J:/NAME/ - BBH Custody Account</t>
  </si>
  <si>
    <t>87:J/ACCT/- Custody Account</t>
  </si>
  <si>
    <t>MISYS</t>
  </si>
  <si>
    <t xml:space="preserve">     Not available at the a/c opening</t>
  </si>
  <si>
    <t>SET2</t>
  </si>
  <si>
    <t>UNITEDSTATES2</t>
  </si>
  <si>
    <t>CANADA2</t>
  </si>
  <si>
    <t>ANDORRA2</t>
  </si>
  <si>
    <t>AUSTRIA2</t>
  </si>
  <si>
    <t>BELGIUM2</t>
  </si>
  <si>
    <t>BULGARIA2</t>
  </si>
  <si>
    <t>CZECHREPUBLIC2</t>
  </si>
  <si>
    <t>DENMARK2</t>
  </si>
  <si>
    <t>FINLAND2</t>
  </si>
  <si>
    <t>FRANCE2</t>
  </si>
  <si>
    <t>GERMANY2</t>
  </si>
  <si>
    <t>GIBRALTAR2</t>
  </si>
  <si>
    <t>UNITEDKINGDOM2</t>
  </si>
  <si>
    <t>GUERNSEY,CI2</t>
  </si>
  <si>
    <t>JERSEY,CI2</t>
  </si>
  <si>
    <t>ISLEOFMAN2</t>
  </si>
  <si>
    <t>GREECE2</t>
  </si>
  <si>
    <t>HUNGARY2</t>
  </si>
  <si>
    <t>ICELAND2</t>
  </si>
  <si>
    <t>IRELAND2</t>
  </si>
  <si>
    <t>ITALY2</t>
  </si>
  <si>
    <t>VATICANCITYSTATE2</t>
  </si>
  <si>
    <t>LIECHTENSTEIN2</t>
  </si>
  <si>
    <t>LUXEMBOURG2</t>
  </si>
  <si>
    <t>MALTA2</t>
  </si>
  <si>
    <t>MONACO2</t>
  </si>
  <si>
    <t>NETHERLANDS2</t>
  </si>
  <si>
    <t>NORWAY2</t>
  </si>
  <si>
    <t>POLAND2</t>
  </si>
  <si>
    <t>PORTUGAL2</t>
  </si>
  <si>
    <t>SLOVENIA2</t>
  </si>
  <si>
    <t>SPAIN2</t>
  </si>
  <si>
    <t>SWEDEN2</t>
  </si>
  <si>
    <t>UKRAINE2</t>
  </si>
  <si>
    <t>SWITZERLAND2</t>
  </si>
  <si>
    <t>COTED'IVOIRE2</t>
  </si>
  <si>
    <t>EGYPT2</t>
  </si>
  <si>
    <t>MOROCCO2</t>
  </si>
  <si>
    <t>KENYA2</t>
  </si>
  <si>
    <t>LIBERIA2</t>
  </si>
  <si>
    <t>MAURITIUS2</t>
  </si>
  <si>
    <t>NIGERIA2</t>
  </si>
  <si>
    <t>SEYCHELLES2</t>
  </si>
  <si>
    <t>SOUTHAFRICA2</t>
  </si>
  <si>
    <t>ARGENTINA2</t>
  </si>
  <si>
    <t>BRAZIL2</t>
  </si>
  <si>
    <t>CHILE2</t>
  </si>
  <si>
    <t>COLOMBIA2</t>
  </si>
  <si>
    <t>ECUADOR2</t>
  </si>
  <si>
    <t>PERU2</t>
  </si>
  <si>
    <t>URUGUAY2</t>
  </si>
  <si>
    <t>VENEZUELA2</t>
  </si>
  <si>
    <t>BAHRAIN2</t>
  </si>
  <si>
    <t>BRUNEIDARUSSALAM2</t>
  </si>
  <si>
    <t>CHINA2</t>
  </si>
  <si>
    <t>CYPRUS2</t>
  </si>
  <si>
    <t>MALAYSIA2</t>
  </si>
  <si>
    <t>HONGKONG2</t>
  </si>
  <si>
    <t>INDIA2</t>
  </si>
  <si>
    <t>ISRAEL2</t>
  </si>
  <si>
    <t>KOREAREPUBLICOF2</t>
  </si>
  <si>
    <t>KUWAIT2</t>
  </si>
  <si>
    <t>LEBANON2</t>
  </si>
  <si>
    <t>QATAR2</t>
  </si>
  <si>
    <t>PAKISTAN2</t>
  </si>
  <si>
    <t>SAUDIARABIA2</t>
  </si>
  <si>
    <t>SINGAPORE2</t>
  </si>
  <si>
    <t>TAIWAN2</t>
  </si>
  <si>
    <t>THAILAND2</t>
  </si>
  <si>
    <t>UNITEDARABEMIRATES2</t>
  </si>
  <si>
    <t>TURKEY2</t>
  </si>
  <si>
    <t>RUSSIANFEDERATION2</t>
  </si>
  <si>
    <t>KAZAKHSTAN2</t>
  </si>
  <si>
    <t>ARUBA2</t>
  </si>
  <si>
    <t>NETHANTILLES2</t>
  </si>
  <si>
    <t>BAHAMAS2</t>
  </si>
  <si>
    <t>BERMUDA2</t>
  </si>
  <si>
    <t>BELIZE2</t>
  </si>
  <si>
    <t>COSTARICA2</t>
  </si>
  <si>
    <t>GUATEMALA2</t>
  </si>
  <si>
    <t>ANGUILLA2</t>
  </si>
  <si>
    <t>SAINTKITTSANDNEVIS2</t>
  </si>
  <si>
    <t>MEXICO2</t>
  </si>
  <si>
    <t>PANAMA2</t>
  </si>
  <si>
    <t>VIRGINISLANDS,BRITISH2</t>
  </si>
  <si>
    <t>VIRGINISLANDS,US2</t>
  </si>
  <si>
    <t>BARBADOS2</t>
  </si>
  <si>
    <t>STVINCENTANDGRENADINE2</t>
  </si>
  <si>
    <t>CAYMANISLANDS2</t>
  </si>
  <si>
    <t>AUSTRALIA2</t>
  </si>
  <si>
    <t>MARSHALLISLANDS2</t>
  </si>
  <si>
    <t>COOKISLANDS2</t>
  </si>
  <si>
    <t>JAPAN2</t>
  </si>
  <si>
    <t>INDONESIA2</t>
  </si>
  <si>
    <t>NEWZEALAND2</t>
  </si>
  <si>
    <t>PHILIPPINES2</t>
  </si>
  <si>
    <t>SAMOA2</t>
  </si>
  <si>
    <t>CROATIA2</t>
  </si>
  <si>
    <t>CONGO2</t>
  </si>
  <si>
    <t>WESTINDIESBRIT2</t>
  </si>
  <si>
    <t>NICARAGUA2</t>
  </si>
  <si>
    <t>To be created</t>
  </si>
  <si>
    <t>FATCA Type</t>
  </si>
  <si>
    <t>FFI (Foregin Financial Institution)</t>
  </si>
  <si>
    <t>NFFE (Non Financial Foreign Entity)</t>
  </si>
  <si>
    <t>FATCA type</t>
  </si>
  <si>
    <t>Standing Instruction for Transfer of Funds to US Account Indicator:</t>
  </si>
  <si>
    <t xml:space="preserve">     YES</t>
  </si>
  <si>
    <t xml:space="preserve">     NO</t>
  </si>
  <si>
    <t>SI Y/N</t>
  </si>
  <si>
    <t>Class form</t>
  </si>
  <si>
    <t>Column1</t>
  </si>
  <si>
    <t>Column2</t>
  </si>
  <si>
    <t>Please select tax domicile first</t>
  </si>
  <si>
    <t xml:space="preserve">4. Intended Tax Treatment  </t>
  </si>
  <si>
    <t>Local Taxpayer Identification Number</t>
  </si>
  <si>
    <t>Taxpayer Title</t>
  </si>
  <si>
    <t xml:space="preserve"> </t>
  </si>
  <si>
    <t>TAXcountry</t>
  </si>
  <si>
    <t>SOCIETE CIVILE IMMOBILIERE (SCI)</t>
  </si>
  <si>
    <t>UNIT TRUST</t>
  </si>
  <si>
    <t>LUXEMBOURG FCPS (NON UCITS)</t>
  </si>
  <si>
    <t>LUXEMBOURG FCPS (UCITS)</t>
  </si>
  <si>
    <t>LUXEMBOURG SICAF (NON UCITS)</t>
  </si>
  <si>
    <t>LUXEMBOURG SICAF (UCITS)</t>
  </si>
  <si>
    <t>LUXEMBOURG SICAV (NON UCITS)</t>
  </si>
  <si>
    <t>LUXEMBOURG SICAV (UCITS)</t>
  </si>
  <si>
    <t>PENSION SAVINGS ASSOCIATION (ASSEP)</t>
  </si>
  <si>
    <t>SCS-PARTNERSHIP (NON UCITS)</t>
  </si>
  <si>
    <t>SICAV PARTNERSHIP - NON UCITS</t>
  </si>
  <si>
    <t>U.S. GROUP TRUST 81-100</t>
  </si>
  <si>
    <t>Please select Other</t>
  </si>
  <si>
    <t>ANGUILLASET1</t>
  </si>
  <si>
    <t>ARGENTINASET1</t>
  </si>
  <si>
    <t>ARUBASET1</t>
  </si>
  <si>
    <t>AUSTRALIASET1</t>
  </si>
  <si>
    <t>AUSTRIASET1</t>
  </si>
  <si>
    <t>BAHAMASSET1</t>
  </si>
  <si>
    <t>BAHRAINSET1</t>
  </si>
  <si>
    <t>BARBADOSSET1</t>
  </si>
  <si>
    <t>BELGIUMSET1</t>
  </si>
  <si>
    <t>BELIZESET1</t>
  </si>
  <si>
    <t>BERMUDASET1</t>
  </si>
  <si>
    <t>BRAZILSET1</t>
  </si>
  <si>
    <t>BULGARIASET1</t>
  </si>
  <si>
    <t>CANADASET1</t>
  </si>
  <si>
    <t>CHILESET1</t>
  </si>
  <si>
    <t>CHINASET1</t>
  </si>
  <si>
    <t>COLOMBIASET1</t>
  </si>
  <si>
    <t>CONGOSET1</t>
  </si>
  <si>
    <t>CROATIASET1</t>
  </si>
  <si>
    <t>CYPRUSSET1</t>
  </si>
  <si>
    <t>DENMARKSET1</t>
  </si>
  <si>
    <t>ECUADORSET1</t>
  </si>
  <si>
    <t>EGYPTSET1</t>
  </si>
  <si>
    <t>FINLANDSET1</t>
  </si>
  <si>
    <t>FRANCESET1</t>
  </si>
  <si>
    <t>GERMANYSET1</t>
  </si>
  <si>
    <t>GIBRALTARSET1</t>
  </si>
  <si>
    <t>GREECESET1</t>
  </si>
  <si>
    <t>GUATEMALASET1</t>
  </si>
  <si>
    <t>HUNGARYSET1</t>
  </si>
  <si>
    <t>ICELANDSET1</t>
  </si>
  <si>
    <t>INDIASET1</t>
  </si>
  <si>
    <t>INDONESIASET1</t>
  </si>
  <si>
    <t>IRELANDSET1</t>
  </si>
  <si>
    <t>ISRAELSET1</t>
  </si>
  <si>
    <t>ITALYSET1</t>
  </si>
  <si>
    <t>JAPANSET1</t>
  </si>
  <si>
    <t>JORDANSET1</t>
  </si>
  <si>
    <t>KAZAKHSTANSET1</t>
  </si>
  <si>
    <t>KENYASET1</t>
  </si>
  <si>
    <t>KUWAITSET1</t>
  </si>
  <si>
    <t>LEBANONSET1</t>
  </si>
  <si>
    <t>LIBERIASET1</t>
  </si>
  <si>
    <t>LIECHTENSTEINSET1</t>
  </si>
  <si>
    <t>LUXEMBOURGSET1</t>
  </si>
  <si>
    <t>MACAUSET1</t>
  </si>
  <si>
    <t>MALAYSIASET1</t>
  </si>
  <si>
    <t>MALTASET1</t>
  </si>
  <si>
    <t>MAURITIUSSET1</t>
  </si>
  <si>
    <t>MEXICOSET1</t>
  </si>
  <si>
    <t>MONACOSET1</t>
  </si>
  <si>
    <t>MOROCCOSET1</t>
  </si>
  <si>
    <t>NETHERLANDSSET1</t>
  </si>
  <si>
    <t>NICARAGUASET1</t>
  </si>
  <si>
    <t>NIGERIASET1</t>
  </si>
  <si>
    <t>NORWAYSET1</t>
  </si>
  <si>
    <t>PAKISTANSET1</t>
  </si>
  <si>
    <t>PANAMASET1</t>
  </si>
  <si>
    <t>PARAGUAYSET1</t>
  </si>
  <si>
    <t>PERUSET1</t>
  </si>
  <si>
    <t>PHILIPPINESSET1</t>
  </si>
  <si>
    <t>POLANDSET1</t>
  </si>
  <si>
    <t>PORTUGALSET1</t>
  </si>
  <si>
    <t>QATARSET1</t>
  </si>
  <si>
    <t>SAMOASET1</t>
  </si>
  <si>
    <t>SEYCHELLESSET1</t>
  </si>
  <si>
    <t>SINGAPORESET1</t>
  </si>
  <si>
    <t>SLOVENIASET1</t>
  </si>
  <si>
    <t>SPAINSET1</t>
  </si>
  <si>
    <t>SWEDENSET1</t>
  </si>
  <si>
    <t>SWITZERLANDSET1</t>
  </si>
  <si>
    <t>TAIWANSET1</t>
  </si>
  <si>
    <t>THAILANDSET1</t>
  </si>
  <si>
    <t>TURKEYSET1</t>
  </si>
  <si>
    <t>URUGUAYSET1</t>
  </si>
  <si>
    <t>VENEZUELASET1</t>
  </si>
  <si>
    <t>ZAMBIASET1</t>
  </si>
  <si>
    <t>ANDORRASET1</t>
  </si>
  <si>
    <t>ANDORRASET2</t>
  </si>
  <si>
    <t>ANGUILLASET2</t>
  </si>
  <si>
    <t>ARGENTINASET2</t>
  </si>
  <si>
    <t>ARUBASET2</t>
  </si>
  <si>
    <t>AUSTRALIASET2</t>
  </si>
  <si>
    <t>AUSTRIASET2</t>
  </si>
  <si>
    <t>BAHAMASSET2</t>
  </si>
  <si>
    <t>BAHRAINSET2</t>
  </si>
  <si>
    <t>BARBADOSSET2</t>
  </si>
  <si>
    <t>BELGIUMSET2</t>
  </si>
  <si>
    <t>BELIZESET2</t>
  </si>
  <si>
    <t>BERMUDASET2</t>
  </si>
  <si>
    <t>BRAZILSET2</t>
  </si>
  <si>
    <t>BRUNEIDARUSSALAMSET2</t>
  </si>
  <si>
    <t>BULGARIASET2</t>
  </si>
  <si>
    <t>CANADASET2</t>
  </si>
  <si>
    <t>CAYMANISLANDSSET2</t>
  </si>
  <si>
    <t>CHILESET2</t>
  </si>
  <si>
    <t>CHINASET2</t>
  </si>
  <si>
    <t>COLOMBIASET2</t>
  </si>
  <si>
    <t>CONGOSET2</t>
  </si>
  <si>
    <t>COOKISLANDSSET2</t>
  </si>
  <si>
    <t>COSTARICASET2</t>
  </si>
  <si>
    <t>CROATIASET2</t>
  </si>
  <si>
    <t>CYPRUSSET2</t>
  </si>
  <si>
    <t>CZECHREPUBLICSET2</t>
  </si>
  <si>
    <t>DENMARKSET2</t>
  </si>
  <si>
    <t>ECUADORSET2</t>
  </si>
  <si>
    <t>EGYPTSET2</t>
  </si>
  <si>
    <t>FINLANDSET2</t>
  </si>
  <si>
    <t>FRANCESET2</t>
  </si>
  <si>
    <t>GERMANYSET2</t>
  </si>
  <si>
    <t>GIBRALTARSET2</t>
  </si>
  <si>
    <t>GREECESET2</t>
  </si>
  <si>
    <t>GUATEMALASET2</t>
  </si>
  <si>
    <t>HONGKONGSET2</t>
  </si>
  <si>
    <t>HUNGARYSET2</t>
  </si>
  <si>
    <t>ICELANDSET2</t>
  </si>
  <si>
    <t>INDIASET2</t>
  </si>
  <si>
    <t>INDONESIASET2</t>
  </si>
  <si>
    <t>IRELANDSET2</t>
  </si>
  <si>
    <t>ISLEOFMANSET2</t>
  </si>
  <si>
    <t>ISRAELSET2</t>
  </si>
  <si>
    <t>ITALYSET2</t>
  </si>
  <si>
    <t>JAPANSET2</t>
  </si>
  <si>
    <t>JORDANSET2</t>
  </si>
  <si>
    <t>KAZAKHSTANSET2</t>
  </si>
  <si>
    <t>KENYASET2</t>
  </si>
  <si>
    <t>KOREAREPUBLICOFSET2</t>
  </si>
  <si>
    <t>KUWAITSET2</t>
  </si>
  <si>
    <t>LEBANONSET2</t>
  </si>
  <si>
    <t>LIBERIASET2</t>
  </si>
  <si>
    <t>LIECHTENSTEINSET2</t>
  </si>
  <si>
    <t>LUXEMBOURGSET2</t>
  </si>
  <si>
    <t>MACAUSET2</t>
  </si>
  <si>
    <t>MALAYSIASET2</t>
  </si>
  <si>
    <t>MALTASET2</t>
  </si>
  <si>
    <t>MARSHALLISLANDSSET2</t>
  </si>
  <si>
    <t>MAURITIUSSET2</t>
  </si>
  <si>
    <t>MEXICOSET2</t>
  </si>
  <si>
    <t>MONACOSET2</t>
  </si>
  <si>
    <t>MOROCCOSET2</t>
  </si>
  <si>
    <t>NETHANTILLESSET2</t>
  </si>
  <si>
    <t>NETHERLANDSSET2</t>
  </si>
  <si>
    <t>NEWZEALANDSET2</t>
  </si>
  <si>
    <t>NICARAGUASET2</t>
  </si>
  <si>
    <t>NIGERIASET2</t>
  </si>
  <si>
    <t>NORWAYSET2</t>
  </si>
  <si>
    <t>PAKISTANSET2</t>
  </si>
  <si>
    <t>PANAMASET2</t>
  </si>
  <si>
    <t>PARAGUAYSET2</t>
  </si>
  <si>
    <t>PERUSET2</t>
  </si>
  <si>
    <t>PHILIPPINESSET2</t>
  </si>
  <si>
    <t>POLANDSET2</t>
  </si>
  <si>
    <t>PORTUGALSET2</t>
  </si>
  <si>
    <t>PUERTORICOSET2</t>
  </si>
  <si>
    <t>QATARSET2</t>
  </si>
  <si>
    <t>RUSSIANFEDERATIONSET2</t>
  </si>
  <si>
    <t>SAINTKITTSANDNEVISSET2</t>
  </si>
  <si>
    <t>SAMOASET2</t>
  </si>
  <si>
    <t>SAUDIARABIASET2</t>
  </si>
  <si>
    <t>SEYCHELLESSET2</t>
  </si>
  <si>
    <t>SINGAPORESET2</t>
  </si>
  <si>
    <t>SLOVENIASET2</t>
  </si>
  <si>
    <t>SOUTHAFRICASET2</t>
  </si>
  <si>
    <t>SPAINSET2</t>
  </si>
  <si>
    <t>STVINCENTANDGRENADINESET2</t>
  </si>
  <si>
    <t>SWEDENSET2</t>
  </si>
  <si>
    <t>SWITZERLANDSET2</t>
  </si>
  <si>
    <t>TAIWANSET2</t>
  </si>
  <si>
    <t>THAILANDSET2</t>
  </si>
  <si>
    <t>TURKEYSET2</t>
  </si>
  <si>
    <t>UNITEDARABEMIRATESSET2</t>
  </si>
  <si>
    <t>UNITEDKINGDOMSET2</t>
  </si>
  <si>
    <t>UNITEDSTATESSET2</t>
  </si>
  <si>
    <t>URUGUAYSET2</t>
  </si>
  <si>
    <t>VATICANCITYSTATESET2</t>
  </si>
  <si>
    <t>VENEZUELASET2</t>
  </si>
  <si>
    <t>ZAMBIASET2</t>
  </si>
  <si>
    <t>SWEDISH BANK INTERMEDIARY</t>
  </si>
  <si>
    <t>UKRAINESET1</t>
  </si>
  <si>
    <t>UKRAINESET2</t>
  </si>
  <si>
    <t>ANDORRASEQ</t>
  </si>
  <si>
    <t>ANGUILLASEQ</t>
  </si>
  <si>
    <t>ARGENTINASEQ</t>
  </si>
  <si>
    <t>ARUBASEQ</t>
  </si>
  <si>
    <t>AUSTRALIASEQ</t>
  </si>
  <si>
    <t>AUSTRIASEQ</t>
  </si>
  <si>
    <t>BAHAMASSEQ</t>
  </si>
  <si>
    <t>BAHRAINSEQ</t>
  </si>
  <si>
    <t>BARBADOSSEQ</t>
  </si>
  <si>
    <t>BELGIUMSEQ</t>
  </si>
  <si>
    <t>BELIZESEQ</t>
  </si>
  <si>
    <t>BERMUDASEQ</t>
  </si>
  <si>
    <t>BRAZILSEQ</t>
  </si>
  <si>
    <t>BRUNEIDARUSSALAMSEQ</t>
  </si>
  <si>
    <t>BULGARIASEQ</t>
  </si>
  <si>
    <t>CANADASEQ</t>
  </si>
  <si>
    <t>CAYMANISLANDSSEQ</t>
  </si>
  <si>
    <t>CHILESEQ</t>
  </si>
  <si>
    <t>CHINASEQ</t>
  </si>
  <si>
    <t>COLOMBIASEQ</t>
  </si>
  <si>
    <t>CONGOSEQ</t>
  </si>
  <si>
    <t>COOKISLANDSSEQ</t>
  </si>
  <si>
    <t>COSTARICASEQ</t>
  </si>
  <si>
    <t>CROATIASEQ</t>
  </si>
  <si>
    <t>CYPRUSSEQ</t>
  </si>
  <si>
    <t>CZECHREPUBLICSEQ</t>
  </si>
  <si>
    <t>DENMARKSEQ</t>
  </si>
  <si>
    <t>ECUADORSEQ</t>
  </si>
  <si>
    <t>EGYPTSEQ</t>
  </si>
  <si>
    <t>FINLANDSEQ</t>
  </si>
  <si>
    <t>FRANCESEQ</t>
  </si>
  <si>
    <t>GERMANYSEQ</t>
  </si>
  <si>
    <t>GIBRALTARSEQ</t>
  </si>
  <si>
    <t>GREECESEQ</t>
  </si>
  <si>
    <t>GUATEMALASEQ</t>
  </si>
  <si>
    <t>HONGKONGSEQ</t>
  </si>
  <si>
    <t>HUNGARYSEQ</t>
  </si>
  <si>
    <t>ICELANDSEQ</t>
  </si>
  <si>
    <t>INDIASEQ</t>
  </si>
  <si>
    <t>INDONESIASEQ</t>
  </si>
  <si>
    <t>IRELANDSEQ</t>
  </si>
  <si>
    <t>ISLEOFMANSEQ</t>
  </si>
  <si>
    <t>ISRAELSEQ</t>
  </si>
  <si>
    <t>ITALYSEQ</t>
  </si>
  <si>
    <t>JAPANSEQ</t>
  </si>
  <si>
    <t>JORDANSEQ</t>
  </si>
  <si>
    <t>KAZAKHSTANSEQ</t>
  </si>
  <si>
    <t>KENYASEQ</t>
  </si>
  <si>
    <t>KOREAREPUBLICOFSEQ</t>
  </si>
  <si>
    <t>KUWAITSEQ</t>
  </si>
  <si>
    <t>LEBANONSEQ</t>
  </si>
  <si>
    <t>LIBERIASEQ</t>
  </si>
  <si>
    <t>LIECHTENSTEINSEQ</t>
  </si>
  <si>
    <t>LUXEMBOURGSEQ</t>
  </si>
  <si>
    <t>MACAUSEQ</t>
  </si>
  <si>
    <t>MALAYSIASEQ</t>
  </si>
  <si>
    <t>MALTASEQ</t>
  </si>
  <si>
    <t>MARSHALLISLANDSSEQ</t>
  </si>
  <si>
    <t>MAURITIUSSEQ</t>
  </si>
  <si>
    <t>MEXICOSEQ</t>
  </si>
  <si>
    <t>MONACOSEQ</t>
  </si>
  <si>
    <t>MOROCCOSEQ</t>
  </si>
  <si>
    <t>NETHANTILLESSEQ</t>
  </si>
  <si>
    <t>NETHERLANDSSEQ</t>
  </si>
  <si>
    <t>NEWZEALANDSEQ</t>
  </si>
  <si>
    <t>NICARAGUASEQ</t>
  </si>
  <si>
    <t>NIGERIASEQ</t>
  </si>
  <si>
    <t>NORWAYSEQ</t>
  </si>
  <si>
    <t>PAKISTANSEQ</t>
  </si>
  <si>
    <t>PANAMASEQ</t>
  </si>
  <si>
    <t>PARAGUAYSEQ</t>
  </si>
  <si>
    <t>PERUSEQ</t>
  </si>
  <si>
    <t>PHILIPPINESSEQ</t>
  </si>
  <si>
    <t>POLANDSEQ</t>
  </si>
  <si>
    <t>PORTUGALSEQ</t>
  </si>
  <si>
    <t>PUERTORICOSEQ</t>
  </si>
  <si>
    <t>QATARSEQ</t>
  </si>
  <si>
    <t>RUSSIANFEDERATIONSEQ</t>
  </si>
  <si>
    <t>SAINTKITTSANDNEVISSEQ</t>
  </si>
  <si>
    <t>SAMOASEQ</t>
  </si>
  <si>
    <t>SAUDIARABIASEQ</t>
  </si>
  <si>
    <t>SEYCHELLESSEQ</t>
  </si>
  <si>
    <t>SINGAPORESEQ</t>
  </si>
  <si>
    <t>SLOVENIASEQ</t>
  </si>
  <si>
    <t>SOUTHAFRICASEQ</t>
  </si>
  <si>
    <t>SPAINSEQ</t>
  </si>
  <si>
    <t>STVINCENTANDGRENADINESEQ</t>
  </si>
  <si>
    <t>SWEDENSEQ</t>
  </si>
  <si>
    <t>SWITZERLANDSEQ</t>
  </si>
  <si>
    <t>TAIWANSEQ</t>
  </si>
  <si>
    <t>THAILANDSEQ</t>
  </si>
  <si>
    <t>TURKEYSEQ</t>
  </si>
  <si>
    <t>UKRAINESEQ</t>
  </si>
  <si>
    <t>UNITEDARABEMIRATESSEQ</t>
  </si>
  <si>
    <t>UNITEDKINGDOMSEQ</t>
  </si>
  <si>
    <t>UNITEDSTATESSEQ</t>
  </si>
  <si>
    <t>URUGUAYSEQ</t>
  </si>
  <si>
    <t>VATICANCITYSTATESEQ</t>
  </si>
  <si>
    <t>VENEZUELASEQ</t>
  </si>
  <si>
    <t>ZAMBIASEQ</t>
  </si>
  <si>
    <t>DANISH AIF SPECIAL FUND</t>
  </si>
  <si>
    <t>FI-BANK-INTERMEDIARY - FI CLIENT POOL</t>
  </si>
  <si>
    <t>DANISH INSURANCE COMPANY</t>
  </si>
  <si>
    <t>FINNISH AIF SPECIAL FUND</t>
  </si>
  <si>
    <t>FINNISH INSURANCE COMPANY</t>
  </si>
  <si>
    <t>DANISH UCITS FUND</t>
  </si>
  <si>
    <t>FINNISH NON PROFIT</t>
  </si>
  <si>
    <t>FINNISH UCITS FUND</t>
  </si>
  <si>
    <t>INVESTMENT FUND (NON UCITS)</t>
  </si>
  <si>
    <t>INVESTMENT FUND (UCITS)</t>
  </si>
  <si>
    <t>FI-BANK-INTERMEDIARY - IE CLIENT POOL</t>
  </si>
  <si>
    <t>BANK - SINGAPORE BRANCH</t>
  </si>
  <si>
    <t>KYOSAI - TAXABLE</t>
  </si>
  <si>
    <t>PENSION PLAN - COMMINGLED</t>
  </si>
  <si>
    <t>FI-BANK-INTERMEDIARY - LU CLIENT POOL</t>
  </si>
  <si>
    <t>LUXEMBOURG FCP (NON UCITS)</t>
  </si>
  <si>
    <t>LUXEMBOURG FCP (UCITS)</t>
  </si>
  <si>
    <t>FI-BANK-INTERMEDIARY - NO CLIENT POOL</t>
  </si>
  <si>
    <t>NORWEGIAN AIF SPECIAL FUND</t>
  </si>
  <si>
    <t>NORWEGIAN GOVERNMENT PENSION FUND</t>
  </si>
  <si>
    <t>NORWEGIAN INSURANCE COMPANY</t>
  </si>
  <si>
    <t>NORWEGIAN UCITS FUND</t>
  </si>
  <si>
    <t>SE-BANK-INTERMEDIARY - NO CLIENT POOL</t>
  </si>
  <si>
    <t>FI-BANK-INTERMEDIARY - SE CLIENT POOL</t>
  </si>
  <si>
    <t>SE-BANK-INTERMEDIARY - SE CLIENT POOL</t>
  </si>
  <si>
    <t>SWEDISH FOUNDATION</t>
  </si>
  <si>
    <t>SWEDISH INVESTMENT COMPANY</t>
  </si>
  <si>
    <t>SWEDISH NON PROFIT</t>
  </si>
  <si>
    <t>SWEDISH PENSION FUND</t>
  </si>
  <si>
    <t>SWEDISH UCITS FUND</t>
  </si>
  <si>
    <t>FI-BANK-INTERMEDIARY - UK CLIENT POOL</t>
  </si>
  <si>
    <t>FI-BANK-INTERMEDIARY - US CLIENT POOL</t>
  </si>
  <si>
    <t>SE-BANK-INTERMEDIARY - US CLIENT POOL</t>
  </si>
  <si>
    <t>STATE INVESTMENT FUND</t>
  </si>
  <si>
    <t>Please populate the below fields. If these fields are not populated, BBH will populate them based on the tax documents you provided. If these fields are not populated, and you did not provide tax documents, the FATCA default tax treatment will be applied.</t>
  </si>
  <si>
    <t>US Tel Number</t>
  </si>
  <si>
    <t>US tel na</t>
  </si>
  <si>
    <t>Fromula acc type</t>
  </si>
  <si>
    <t>83J:ACCT/Name</t>
  </si>
  <si>
    <t>83J:ACCT</t>
  </si>
  <si>
    <t>87J:ACCT/Name</t>
  </si>
  <si>
    <t>87J:ACCT</t>
  </si>
  <si>
    <t>83J: Name</t>
  </si>
  <si>
    <t>87J: Name</t>
  </si>
  <si>
    <t>83J:/NAME/ - Account Name</t>
  </si>
  <si>
    <t>Addit E-mail</t>
  </si>
  <si>
    <t>Bilateral?</t>
  </si>
  <si>
    <t>Fax</t>
  </si>
  <si>
    <t>e-mail Address:</t>
  </si>
  <si>
    <t>SL</t>
  </si>
  <si>
    <t xml:space="preserve">Frequency: </t>
  </si>
  <si>
    <t xml:space="preserve">   Weekly</t>
  </si>
  <si>
    <t xml:space="preserve">       Daily</t>
  </si>
  <si>
    <t xml:space="preserve">  Monthly</t>
  </si>
  <si>
    <t>Freq 535</t>
  </si>
  <si>
    <t>966 - MT535 STAT-TD Date Multi CRY Price-ORG/CUR Face</t>
  </si>
  <si>
    <t>967 - MT535 STAT-STLMNT Date Multi CRY Price-ORG/CUR Face</t>
  </si>
  <si>
    <t xml:space="preserve">     SWIFT Base Curr.</t>
  </si>
  <si>
    <t xml:space="preserve">  Local Curr.</t>
  </si>
  <si>
    <t>TA?</t>
  </si>
  <si>
    <t>???</t>
  </si>
  <si>
    <t>MF &amp; Fund Order Processing?</t>
  </si>
  <si>
    <t>CASH</t>
  </si>
  <si>
    <t>Depot movement service</t>
  </si>
  <si>
    <t>Sub-Products:</t>
  </si>
  <si>
    <t>900 - STOCK LOAN REPAIR CLIENT ACTN STAT ADV</t>
  </si>
  <si>
    <t>932 triger</t>
  </si>
  <si>
    <t>MF?</t>
  </si>
  <si>
    <t>SWIFT (MT567)</t>
  </si>
  <si>
    <t>SWIFT (MT565)</t>
  </si>
  <si>
    <t>TEST</t>
  </si>
  <si>
    <t>Corporate Actions Response Status confirmation Product Information</t>
  </si>
  <si>
    <r>
      <t xml:space="preserve">TRIGGERED WHEN: </t>
    </r>
    <r>
      <rPr>
        <b/>
        <sz val="11"/>
        <color rgb="FFFF0000"/>
        <rFont val="Calibri"/>
        <family val="2"/>
        <scheme val="minor"/>
      </rPr>
      <t>Custody Service</t>
    </r>
  </si>
  <si>
    <r>
      <t xml:space="preserve">TRIGGERED WHEN: </t>
    </r>
    <r>
      <rPr>
        <b/>
        <sz val="11"/>
        <color rgb="FFFF0000"/>
        <rFont val="Calibri"/>
        <family val="2"/>
        <scheme val="minor"/>
      </rPr>
      <t>Action view pre selected!!!</t>
    </r>
  </si>
  <si>
    <t>BBH offers clients the option of having standing instructions in certain markets for Cash / Stock Options and Dividend Reinvestments. Prior to enrolling in the BBH Corporate Actions Standing Instructions Product, please review Client Operating Guide available in BBH Infuse.</t>
  </si>
  <si>
    <t xml:space="preserve">            Cash</t>
  </si>
  <si>
    <t xml:space="preserve">            Cash - Default</t>
  </si>
  <si>
    <t xml:space="preserve">            Stock</t>
  </si>
  <si>
    <t>Cayman Islands</t>
  </si>
  <si>
    <t>   Belgium</t>
  </si>
  <si>
    <t>United States</t>
  </si>
  <si>
    <t>Switzerland</t>
  </si>
  <si>
    <t>South Africa</t>
  </si>
  <si>
    <t xml:space="preserve"> Malaysia</t>
  </si>
  <si>
    <t>Luxembourg</t>
  </si>
  <si>
    <t>Jersey, C.I.</t>
  </si>
  <si>
    <t>Italy</t>
  </si>
  <si>
    <t>Ireland</t>
  </si>
  <si>
    <t>Guernsey, C.I.</t>
  </si>
  <si>
    <t>Columbia</t>
  </si>
  <si>
    <t>BBH offers clients the option of having standing instructions in certain markets for Cash Dividends. Prior to enrolling in the BBH Corporate Actions Standing Instructions Product, please review Client Operating Guide available in BBH Infuse.</t>
  </si>
  <si>
    <t>SI</t>
  </si>
  <si>
    <t xml:space="preserve">            Take Cash - Default</t>
  </si>
  <si>
    <t>Restricted</t>
  </si>
  <si>
    <t xml:space="preserve">            Exchange</t>
  </si>
  <si>
    <t xml:space="preserve">            Cancel Exchange</t>
  </si>
  <si>
    <t>Exch/can ex</t>
  </si>
  <si>
    <t>BBH offers clients the option of having standing instructions in certain markets for Certifications. Prior to enrolling in the BBH Corporate Actions Standing Instructions Product, please review Client Operating Guide available in BBH Infuse.</t>
  </si>
  <si>
    <t xml:space="preserve">            Certify Holdings</t>
  </si>
  <si>
    <t xml:space="preserve">            Do not Certify</t>
  </si>
  <si>
    <t xml:space="preserve">            None</t>
  </si>
  <si>
    <t>Cert</t>
  </si>
  <si>
    <t>By signing, shareholder declares the following:</t>
  </si>
  <si>
    <r>
      <t xml:space="preserve">TRIGGERED WHEN: </t>
    </r>
    <r>
      <rPr>
        <b/>
        <sz val="11"/>
        <color rgb="FFFF0000"/>
        <rFont val="Calibri"/>
        <family val="2"/>
        <scheme val="minor"/>
      </rPr>
      <t>MANDATORY WITH CUSTODY SERVICE</t>
    </r>
  </si>
  <si>
    <t>BBH offers clients the option of having standing instructions in certain markets for Non Official Offers. Prior to enrolling in the BBH Corporate Actions Standing Instructions Product, please review Client Operating Guide available in BBH Infuse.</t>
  </si>
  <si>
    <t>No SI</t>
  </si>
  <si>
    <t xml:space="preserve">            Yes</t>
  </si>
  <si>
    <t xml:space="preserve">            No</t>
  </si>
  <si>
    <t>Infuse</t>
  </si>
  <si>
    <t>Infu/FAX</t>
  </si>
  <si>
    <t>564 test</t>
  </si>
  <si>
    <r>
      <t xml:space="preserve">TRIGGERED WHEN: </t>
    </r>
    <r>
      <rPr>
        <b/>
        <sz val="11"/>
        <color rgb="FFFF0000"/>
        <rFont val="Calibri"/>
        <family val="2"/>
        <scheme val="minor"/>
      </rPr>
      <t>MANDATORY if notification method communication is SWIFT 564</t>
    </r>
  </si>
  <si>
    <t>Selection</t>
  </si>
  <si>
    <t>DONE!!!</t>
  </si>
  <si>
    <t>Will you (account holder) participate in the Income Pre-credit program (Provisional Income)?</t>
  </si>
  <si>
    <t>MT 566</t>
  </si>
  <si>
    <t>Prov inc</t>
  </si>
  <si>
    <t>Address</t>
  </si>
  <si>
    <t>US Proxy Instructions</t>
  </si>
  <si>
    <t>Del method</t>
  </si>
  <si>
    <t>Next Q</t>
  </si>
  <si>
    <t>Proxy contact:</t>
  </si>
  <si>
    <t>Global Proxy Instructions</t>
  </si>
  <si>
    <t>Global?</t>
  </si>
  <si>
    <t>Glob PE q</t>
  </si>
  <si>
    <t>Tax bene?</t>
  </si>
  <si>
    <t>In scope?</t>
  </si>
  <si>
    <t>Digi/hard cop</t>
  </si>
  <si>
    <t>address</t>
  </si>
  <si>
    <t>Cash stock</t>
  </si>
  <si>
    <t>Reinvest</t>
  </si>
  <si>
    <r>
      <t xml:space="preserve">TRIGGERED WHEN: </t>
    </r>
    <r>
      <rPr>
        <b/>
        <sz val="11"/>
        <color rgb="FFFF0000"/>
        <rFont val="Calibri"/>
        <family val="2"/>
        <scheme val="minor"/>
      </rPr>
      <t>Cutody OPTIONAL</t>
    </r>
  </si>
  <si>
    <t>Email</t>
  </si>
  <si>
    <t xml:space="preserve">Mar&amp;cur test </t>
  </si>
  <si>
    <t>Mar&amp;cur test T/F</t>
  </si>
  <si>
    <t>cur</t>
  </si>
  <si>
    <t xml:space="preserve">mar </t>
  </si>
  <si>
    <t xml:space="preserve"> CEDEL</t>
  </si>
  <si>
    <t>Cash / Stock Option</t>
  </si>
  <si>
    <t>Spin Off with Elections</t>
  </si>
  <si>
    <t xml:space="preserve">All Notification contacts set up to receive voluntary actions will receive Odd Lot Tender Offer notifications if the total eligible position is less than the Maximum Lot Size of the Offer. Clients whose total eligible position is greater then Maximum Lot Size of the Offer can choose to receive Odd Lot Notifications. </t>
  </si>
  <si>
    <t>Add copy</t>
  </si>
  <si>
    <r>
      <t>TRIGGERED WHEN:</t>
    </r>
    <r>
      <rPr>
        <b/>
        <sz val="11"/>
        <color rgb="FFFF0000"/>
        <rFont val="Calibri"/>
        <family val="2"/>
        <scheme val="minor"/>
      </rPr>
      <t xml:space="preserve"> FOREIGN EXCHANGE WITH BBH SELECTED</t>
    </r>
  </si>
  <si>
    <t>Finland  *</t>
  </si>
  <si>
    <t>Bosnia and Herzegovina</t>
  </si>
  <si>
    <t>Slovak Republic</t>
  </si>
  <si>
    <t>Tanzania United Republic</t>
  </si>
  <si>
    <t>Hong Kong Bond Connect *</t>
  </si>
  <si>
    <t>Argentina *</t>
  </si>
  <si>
    <t>Hong Kong Stock Connect *</t>
  </si>
  <si>
    <t xml:space="preserve">  PHP  </t>
  </si>
  <si>
    <t>TSH</t>
  </si>
  <si>
    <t>Response Reconciliation Reporting Communication Method:</t>
  </si>
  <si>
    <t>Botswana</t>
  </si>
  <si>
    <t>Eswatini</t>
  </si>
  <si>
    <r>
      <t>Hong Kong Bond Connect</t>
    </r>
    <r>
      <rPr>
        <sz val="11"/>
        <color rgb="FFFF0000"/>
        <rFont val="Calibri"/>
        <family val="2"/>
        <scheme val="minor"/>
      </rPr>
      <t xml:space="preserve"> *</t>
    </r>
  </si>
  <si>
    <t>Switzerland *</t>
  </si>
  <si>
    <t>Italy *</t>
  </si>
  <si>
    <t>Norway *</t>
  </si>
  <si>
    <t>CLS only for GL accounts?</t>
  </si>
  <si>
    <t>585 emp?</t>
  </si>
  <si>
    <t>586emp?</t>
  </si>
  <si>
    <t>6. Cash posting transactions</t>
  </si>
  <si>
    <t>7. Mailing Products</t>
  </si>
  <si>
    <t>8. Wire Transfer Address</t>
  </si>
  <si>
    <t>9. Billing Address</t>
  </si>
  <si>
    <t>Acc type selected</t>
  </si>
  <si>
    <r>
      <t xml:space="preserve">  All </t>
    </r>
    <r>
      <rPr>
        <sz val="11"/>
        <color theme="1"/>
        <rFont val="Calibri"/>
        <family val="2"/>
        <scheme val="minor"/>
      </rPr>
      <t xml:space="preserve">Transactions </t>
    </r>
  </si>
  <si>
    <t>Question re 3rd party: How it should be coded in Olaf</t>
  </si>
  <si>
    <t>Japan  JGB</t>
  </si>
  <si>
    <t>Reclas lev</t>
  </si>
  <si>
    <t>Identify the election for a particular service level change to the original reporting character of a payment issued to a non-US client's account.</t>
  </si>
  <si>
    <t>No Income Reclassification Service</t>
  </si>
  <si>
    <t>Service level - 1: Information reporting only</t>
  </si>
  <si>
    <t>Service level - 2: Reclassification performed, notifications and reporting through Jan 31</t>
  </si>
  <si>
    <t>Service level - 3: Same as Service level 2 plus supplemental reporting through Mar 15</t>
  </si>
  <si>
    <t>Service level - 4: Reclassification performed, notifications and reporting through Feb 15</t>
  </si>
  <si>
    <t>Service level - 5: Same as Service level 4 plus supplemental reporting through Mar 15</t>
  </si>
  <si>
    <t>Service level - 6: CUSIP Level Threshold Billing $500 and over – Reclassification performed, notifications and reporting through Feb 15</t>
  </si>
  <si>
    <t>Service level - 7: Same as Service level 6 plus supplemental reporting through Mar 15</t>
  </si>
  <si>
    <t>Address1or2</t>
  </si>
  <si>
    <t xml:space="preserve">Identify Transform Accounts - BBH account number to which the below Transform Type will post. </t>
  </si>
  <si>
    <t>BIC address from SWIFT section</t>
  </si>
  <si>
    <t>LEI n/a</t>
  </si>
  <si>
    <t>Model Master</t>
  </si>
  <si>
    <t>Mod</t>
  </si>
  <si>
    <t>Has the new Proxy Edge ID been requested?</t>
  </si>
  <si>
    <t xml:space="preserve">             No</t>
  </si>
  <si>
    <t xml:space="preserve">POA Solicitation E-Mail </t>
  </si>
  <si>
    <t>model</t>
  </si>
  <si>
    <t>966 - MT535 STAT-TD Date Multi CRY Price-ORG/CUR Face
- please select currency below</t>
  </si>
  <si>
    <t>967 - MT535 STAT-STLMNT Date Multi CRY Price-ORG/CUR Face - please select currency below</t>
  </si>
  <si>
    <t>930 - MT 54X US DK Confirm Aggregation EOD 
(cannot select 930 without first selecting 910)</t>
  </si>
  <si>
    <t xml:space="preserve">   Daily on activity</t>
  </si>
  <si>
    <t xml:space="preserve"> Monthly</t>
  </si>
  <si>
    <t>Freq 940</t>
  </si>
  <si>
    <t>Freq 950</t>
  </si>
  <si>
    <t>87:A BIC</t>
  </si>
  <si>
    <t>87:A BIC &amp; 83J: Name</t>
  </si>
  <si>
    <t>87A:BIC</t>
  </si>
  <si>
    <t>87J:ABIC/NAME</t>
  </si>
  <si>
    <t>87J:NAME</t>
  </si>
  <si>
    <t>87J:ACCT/NAME</t>
  </si>
  <si>
    <t>83A:BIC</t>
  </si>
  <si>
    <t>83J:NAME</t>
  </si>
  <si>
    <t>83J:ACCT/NAME</t>
  </si>
  <si>
    <t>ABIC</t>
  </si>
  <si>
    <t>JACCT</t>
  </si>
  <si>
    <t>JNAME</t>
  </si>
  <si>
    <t>JABICNAME</t>
  </si>
  <si>
    <t>JACCTNAME</t>
  </si>
  <si>
    <t>SWIFT FORMATS</t>
  </si>
  <si>
    <t>In scope</t>
  </si>
  <si>
    <t>MX20022</t>
  </si>
  <si>
    <t>Broadridge</t>
  </si>
  <si>
    <t>Emails</t>
  </si>
  <si>
    <t>communic</t>
  </si>
  <si>
    <t>Client fund identy n/a</t>
  </si>
  <si>
    <t>n/a</t>
  </si>
  <si>
    <t xml:space="preserve">           n/a</t>
  </si>
  <si>
    <t>Freq 576</t>
  </si>
  <si>
    <t>Freq 536</t>
  </si>
  <si>
    <t>MT 535</t>
  </si>
  <si>
    <t>MT 578</t>
  </si>
  <si>
    <t>MT 567</t>
  </si>
  <si>
    <t>MT 538</t>
  </si>
  <si>
    <t>MT 509</t>
  </si>
  <si>
    <t>MT 51X</t>
  </si>
  <si>
    <t>MT 536</t>
  </si>
  <si>
    <t>MT 537</t>
  </si>
  <si>
    <t>MT 54X</t>
  </si>
  <si>
    <t>when a transaction is related to SMF movements, eg., change sedol.</t>
  </si>
  <si>
    <t>when a transaction is related to Mutual Fund settlements.</t>
  </si>
  <si>
    <t xml:space="preserve">       Yes</t>
  </si>
  <si>
    <t xml:space="preserve">        No</t>
  </si>
  <si>
    <t>Suppress MT54Y Custody Settlement Confirmations for product code 932:</t>
  </si>
  <si>
    <t>SecID SWIFT</t>
  </si>
  <si>
    <t>Default setup</t>
  </si>
  <si>
    <t>Eligibility Date Notices</t>
  </si>
  <si>
    <t>New Account Name (Long Name - Legal Title)</t>
  </si>
  <si>
    <t>Test:</t>
  </si>
  <si>
    <r>
      <t xml:space="preserve">TRIGGERED WHEN: </t>
    </r>
    <r>
      <rPr>
        <b/>
        <sz val="11"/>
        <color rgb="FFFF0000"/>
        <rFont val="Calibri"/>
        <family val="2"/>
        <scheme val="minor"/>
      </rPr>
      <t>(MANDATORY ONLY IF FAX OR SWIFT IS SELECTED FOR PRIMARY/SECONDARY NOTIFICATIONS)</t>
    </r>
  </si>
  <si>
    <r>
      <rPr>
        <b/>
        <sz val="11"/>
        <color rgb="FFFF0000"/>
        <rFont val="Calibri"/>
        <family val="2"/>
        <scheme val="minor"/>
      </rPr>
      <t>*</t>
    </r>
    <r>
      <rPr>
        <b/>
        <sz val="11"/>
        <color theme="1"/>
        <rFont val="Calibri"/>
        <family val="2"/>
        <scheme val="minor"/>
      </rPr>
      <t>Additional info required to open securities markets</t>
    </r>
  </si>
  <si>
    <t xml:space="preserve">                Not available at the a/c opening</t>
  </si>
  <si>
    <t>Alert code n/a</t>
  </si>
  <si>
    <t>Currency Options</t>
  </si>
  <si>
    <t>BBH offers clients the option of having standing instructions in certain markets for Currency Options. Prior to enrolling in the BBH Corporate Actions Standing Instructions Product, please review Client Operating Guide available in BBH Infuse.</t>
  </si>
  <si>
    <t xml:space="preserve">            Take Cash</t>
  </si>
  <si>
    <t>7.1     CASH SERVICE MAILING PRODUCTS</t>
  </si>
  <si>
    <t>7.2     CUSTODY SERVICE MAILING PRODUCTS</t>
  </si>
  <si>
    <t>7.3     FUND ORDER &amp; CUSTODY SERVICE MAILING PRODUCTS</t>
  </si>
  <si>
    <t>Depository Movement Service</t>
  </si>
  <si>
    <t>1. General Account Information</t>
  </si>
  <si>
    <t>Custody account naming conventions vary by client type.</t>
  </si>
  <si>
    <t>• UCITS reference both the UCITS and sub-fund name</t>
  </si>
  <si>
    <t>• Japanese trust banks reference three entities: master trust bank + asset manager + fund name. If there are</t>
  </si>
  <si>
    <t>character limitation concerns, the word "Limited" can be dropped from all banks names.</t>
  </si>
  <si>
    <t>• Banks: reference full legal name of the bank and, if correspondent account, the bank’s customer’s name</t>
  </si>
  <si>
    <t>• Mutual Funds: reference full legal name of the fund and, if necessary, name of a fund series or a sub fund</t>
  </si>
  <si>
    <t>• Insurance: reference full legal name of the entity</t>
  </si>
  <si>
    <t>U.S. Custody – Custody Only Account</t>
  </si>
  <si>
    <t xml:space="preserve">Global Custody – DDA </t>
  </si>
  <si>
    <t>•  NON - REGISTRATION MARKETS</t>
  </si>
  <si>
    <t>•  Euroclear, Clearstream,</t>
  </si>
  <si>
    <t>Select the required currencies for the International Central Securities Depository (Euroclear/Clearstream).</t>
  </si>
  <si>
    <t>•  Continuous Linked Settlement</t>
  </si>
  <si>
    <t>•  REGISTRATION MARKETS</t>
  </si>
  <si>
    <t>Negotiated FX Execution - Active Execution</t>
  </si>
  <si>
    <t>5. Foreign Exchange with BBH - confirmation methodology</t>
  </si>
  <si>
    <t>Method of trading by which the parties agree that a certain part of the transaction details is agreed upon on a standing basis or not known until post execution. (i.e., transaction rate). The execution method is limited to FX Worldview and FAX instruction. Prior approval and additional rules may apply for Email instruction.</t>
  </si>
  <si>
    <t>Email as a confirmation method, requires the use of multiple group email to minimize risk and each vendor platform requires a unique Client ID and/or Fund Identifier that is used to set up confirmation matching. The terms used to describe the client ID may vary according to the vendor platform and may be referred to using the following terms:</t>
  </si>
  <si>
    <t>The methods by which any such confirmation may occur include, without limitation, via Direct SWIFT MT300 SWIFT, Email, , or an automated third-party vendor platform such as Misys/Finastra, GTSS and FXALL</t>
  </si>
  <si>
    <t>Details are required to ensure BBH has correct client static data information needed for BBH’s FX Regulatory Reporting responsibilities.</t>
  </si>
  <si>
    <t>DNR Money tolerance</t>
  </si>
  <si>
    <t>This field reflects the dollar amount you indicate as the acceptable deviation from the instructed payment amount on all
deliver and receive vs. payment instructions, and is applicable for US markets only.</t>
  </si>
  <si>
    <t>BBH’s Depository Movement (Depot Movement) Service facilitates the settlement of delivery trades that may not settle in a certain market due to a lack of position or no position in that market depot when the client is holding the position in another market. In this instance, BBH will initiate a movement of securities from the current location to the desired location on behalf of the client to facilitate settlement. Depot movements are dependent on both the eligibility of the markets involved and/or the underlying security.</t>
  </si>
  <si>
    <t xml:space="preserve">Client Duplicate Check .Based on which criteria should BBH notify client if BBH receives duplicate D&amp;R instruction notices?
</t>
  </si>
  <si>
    <t>Client Duplicate Check</t>
  </si>
  <si>
    <t>• Client Account Number</t>
  </si>
  <si>
    <t>• Client Reference</t>
  </si>
  <si>
    <t>• Instruction Type (DEL, DVP, REC, RVP)</t>
  </si>
  <si>
    <t>• Security ID</t>
  </si>
  <si>
    <t>• Trade Date</t>
  </si>
  <si>
    <t>• Settle Date</t>
  </si>
  <si>
    <t>• Units</t>
  </si>
  <si>
    <t>• Net Amount</t>
  </si>
  <si>
    <t>• Currency</t>
  </si>
  <si>
    <t>• Executing Broker</t>
  </si>
  <si>
    <t>Holiday Service</t>
  </si>
  <si>
    <t>Fed 50 million</t>
  </si>
  <si>
    <t>Return Delivery Service (“RTD”)</t>
  </si>
  <si>
    <t>This service is for security transactions which settle at either DTC or the US Federal Reserve (FRB) book-entry systems. It
facilitates the automated re-delivery of trades that have been Returned Delivered within these depositories.</t>
  </si>
  <si>
    <t>Options available are:</t>
  </si>
  <si>
    <t>Standard RTD subscription reporting services</t>
  </si>
  <si>
    <t xml:space="preserve">Client does not subscribe to service
</t>
  </si>
  <si>
    <t>Unannounced Free Receives</t>
  </si>
  <si>
    <t>This field indicates if you give BBH authorization to accept unannounced free receives. This allows counterparties to
“push” securities into the account without a client instruction.</t>
  </si>
  <si>
    <t>Table of Contents</t>
  </si>
  <si>
    <t>INTERNATIONAL TAX SETUP (Intermediary)</t>
  </si>
  <si>
    <t>BBH offers clients a cash projection (MT 564 Pre-advice) message for certain income payments.</t>
  </si>
  <si>
    <t>Information reporting only</t>
  </si>
  <si>
    <t>Reclassification performed, notifications and reporting through Jan 31</t>
  </si>
  <si>
    <t>Same as Service level 2 plus supplemental reporting through Mar 15</t>
  </si>
  <si>
    <t>Reclassification performed, notifications and reporting through Feb 15</t>
  </si>
  <si>
    <t>Same as Service level 4 plus supplemental reporting through Mar 15</t>
  </si>
  <si>
    <t>CUSIP Level Threshold Billing $500 and over – Reclassification performed, notifications and reporting through Feb 15</t>
  </si>
  <si>
    <t>Same as Service level 6 plus supplemental reporting through Mar 15</t>
  </si>
  <si>
    <t>Notes:</t>
  </si>
  <si>
    <t>• Introduction</t>
  </si>
  <si>
    <t>Field marked in yellow:</t>
  </si>
  <si>
    <r>
      <t>Red "</t>
    </r>
    <r>
      <rPr>
        <sz val="9"/>
        <color rgb="FFFF0000"/>
        <rFont val="Calibri"/>
        <family val="2"/>
        <scheme val="minor"/>
      </rPr>
      <t>Please Select:</t>
    </r>
    <r>
      <rPr>
        <sz val="11"/>
        <color theme="1"/>
        <rFont val="Calibri"/>
        <family val="2"/>
        <scheme val="minor"/>
      </rPr>
      <t>" marker:</t>
    </r>
  </si>
  <si>
    <t>- Click into the field to see additional details</t>
  </si>
  <si>
    <t>- Go to this guide</t>
  </si>
  <si>
    <t>▪  New Account Name (Long Name - Legal Title)</t>
  </si>
  <si>
    <t>▪  Account Short Title</t>
  </si>
  <si>
    <t>▪  LEI</t>
  </si>
  <si>
    <t>The account type would be defined based on the selections made on the Services (Cash and/or Custody) and Markets/Currencies selected in the Section 3. It will be visible on the right hand side of that section. There are also additional services available to select once the initial selection is made called Additional Custody Services and Additional Cash Services. Services selected should match the services contracted with BBH.</t>
  </si>
  <si>
    <t>Account types available:</t>
  </si>
  <si>
    <t>Account short title is a shortened version of the Account Legal Title which will be displayed in BBH Infuse and on Wire Transfers. This field has a 30 character limitation. It should be unique and contain enough detail such that it can be recognized.</t>
  </si>
  <si>
    <r>
      <t xml:space="preserve">If the account requires set up in the Continuous Linked Settlement foreign exchange settlement system (CLS), “yes” should be selected. </t>
    </r>
    <r>
      <rPr>
        <sz val="11"/>
        <color theme="1"/>
        <rFont val="Calibri"/>
        <family val="2"/>
        <scheme val="minor"/>
      </rPr>
      <t>Please provide Fund Manager Details as well.</t>
    </r>
  </si>
  <si>
    <t>•  OMGEO Alert model user</t>
  </si>
  <si>
    <t xml:space="preserve">•  Negotiated FX Execution - Active Execution </t>
  </si>
  <si>
    <r>
      <t xml:space="preserve">Client selects </t>
    </r>
    <r>
      <rPr>
        <b/>
        <sz val="11"/>
        <color theme="1"/>
        <rFont val="Calibri"/>
        <family val="2"/>
        <scheme val="minor"/>
      </rPr>
      <t xml:space="preserve">NO: </t>
    </r>
    <r>
      <rPr>
        <sz val="11"/>
        <color theme="1"/>
        <rFont val="Calibri"/>
        <family val="2"/>
        <scheme val="minor"/>
      </rPr>
      <t>The parties agree that BBH&amp;Co shall communicate a trade confirmation via a designated method such as DIRECT MT300 SWIFT or Email and such confirmation shall be deemed accepted (i.e., assented to and matched) if BBH&amp;Co. is not otherwise notified of a discrepancy within 24 hours from when the confirmation is communicated.</t>
    </r>
  </si>
  <si>
    <t xml:space="preserve">•  Non-Negotiated Execution </t>
  </si>
  <si>
    <r>
      <t xml:space="preserve">MT300 SWIFT </t>
    </r>
    <r>
      <rPr>
        <sz val="11"/>
        <color theme="1"/>
        <rFont val="Calibri"/>
        <family val="2"/>
        <scheme val="minor"/>
      </rPr>
      <t xml:space="preserve">message type is used to confirm the details of the FX contract between two parties. The </t>
    </r>
    <r>
      <rPr>
        <b/>
        <sz val="11"/>
        <color theme="1"/>
        <rFont val="Calibri"/>
        <family val="2"/>
        <scheme val="minor"/>
      </rPr>
      <t>MT300 message</t>
    </r>
    <r>
      <rPr>
        <sz val="11"/>
        <color theme="1"/>
        <rFont val="Calibri"/>
        <family val="2"/>
        <scheme val="minor"/>
      </rPr>
      <t xml:space="preserve"> requires the format to be in accordance with </t>
    </r>
    <r>
      <rPr>
        <b/>
        <sz val="11"/>
        <color theme="1"/>
        <rFont val="Calibri"/>
        <family val="2"/>
        <scheme val="minor"/>
      </rPr>
      <t>SWIFT</t>
    </r>
    <r>
      <rPr>
        <sz val="11"/>
        <color theme="1"/>
        <rFont val="Calibri"/>
        <family val="2"/>
        <scheme val="minor"/>
      </rPr>
      <t xml:space="preserve"> rules to promote Straight Through Processing (</t>
    </r>
    <r>
      <rPr>
        <b/>
        <sz val="11"/>
        <color theme="1"/>
        <rFont val="Calibri"/>
        <family val="2"/>
        <scheme val="minor"/>
      </rPr>
      <t>STP</t>
    </r>
    <r>
      <rPr>
        <sz val="11"/>
        <color theme="1"/>
        <rFont val="Calibri"/>
        <family val="2"/>
        <scheme val="minor"/>
      </rPr>
      <t xml:space="preserve">). Please note the current </t>
    </r>
    <r>
      <rPr>
        <b/>
        <sz val="11"/>
        <color theme="1"/>
        <rFont val="Calibri"/>
        <family val="2"/>
        <scheme val="minor"/>
      </rPr>
      <t>SWIFT MT300</t>
    </r>
    <r>
      <rPr>
        <sz val="11"/>
        <color theme="1"/>
        <rFont val="Calibri"/>
        <family val="2"/>
        <scheme val="minor"/>
      </rPr>
      <t xml:space="preserve"> format STP rules outlined below.</t>
    </r>
  </si>
  <si>
    <r>
      <t>·</t>
    </r>
    <r>
      <rPr>
        <sz val="7"/>
        <color theme="1"/>
        <rFont val="Calibri"/>
        <family val="2"/>
        <scheme val="minor"/>
      </rPr>
      <t xml:space="preserve">       </t>
    </r>
    <r>
      <rPr>
        <sz val="11"/>
        <color theme="1"/>
        <rFont val="Calibri"/>
        <family val="2"/>
        <scheme val="minor"/>
      </rPr>
      <t xml:space="preserve">Valid </t>
    </r>
    <r>
      <rPr>
        <b/>
        <sz val="11"/>
        <color theme="1"/>
        <rFont val="Calibri"/>
        <family val="2"/>
        <scheme val="minor"/>
      </rPr>
      <t>SWIFT BIC</t>
    </r>
    <r>
      <rPr>
        <sz val="11"/>
        <color theme="1"/>
        <rFont val="Calibri"/>
        <family val="2"/>
        <scheme val="minor"/>
      </rPr>
      <t xml:space="preserve"> address 8-11 characters</t>
    </r>
  </si>
  <si>
    <r>
      <t>·</t>
    </r>
    <r>
      <rPr>
        <sz val="7"/>
        <color theme="1"/>
        <rFont val="Calibri"/>
        <family val="2"/>
        <scheme val="minor"/>
      </rPr>
      <t xml:space="preserve">       </t>
    </r>
    <r>
      <rPr>
        <b/>
        <sz val="11"/>
        <color theme="1"/>
        <rFont val="Calibri"/>
        <family val="2"/>
        <scheme val="minor"/>
      </rPr>
      <t>Tag 87</t>
    </r>
    <r>
      <rPr>
        <sz val="11"/>
        <color theme="1"/>
        <rFont val="Calibri"/>
        <family val="2"/>
        <scheme val="minor"/>
      </rPr>
      <t xml:space="preserve"> is mandatory and 1 formatting option must be chosen from below:</t>
    </r>
  </si>
  <si>
    <r>
      <t>o</t>
    </r>
    <r>
      <rPr>
        <sz val="7"/>
        <color theme="1"/>
        <rFont val="Calibri"/>
        <family val="2"/>
        <scheme val="minor"/>
      </rPr>
      <t xml:space="preserve">   </t>
    </r>
    <r>
      <rPr>
        <b/>
        <sz val="11"/>
        <color theme="1"/>
        <rFont val="Calibri"/>
        <family val="2"/>
        <scheme val="minor"/>
      </rPr>
      <t>87A:XYZ… whereas XYZ is valid BIC</t>
    </r>
  </si>
  <si>
    <r>
      <t>o</t>
    </r>
    <r>
      <rPr>
        <sz val="7"/>
        <color theme="1"/>
        <rFont val="Calibri"/>
        <family val="2"/>
        <scheme val="minor"/>
      </rPr>
      <t xml:space="preserve">   </t>
    </r>
    <r>
      <rPr>
        <b/>
        <sz val="11"/>
        <color theme="1"/>
        <rFont val="Calibri"/>
        <family val="2"/>
        <scheme val="minor"/>
      </rPr>
      <t>Tag 87J: ABIC/NAME=</t>
    </r>
    <r>
      <rPr>
        <sz val="11"/>
        <color theme="1"/>
        <rFont val="Calibri"/>
        <family val="2"/>
        <scheme val="minor"/>
      </rPr>
      <t>Valid ABIC/BBH Account short Title</t>
    </r>
  </si>
  <si>
    <r>
      <t>o</t>
    </r>
    <r>
      <rPr>
        <sz val="7"/>
        <color theme="1"/>
        <rFont val="Calibri"/>
        <family val="2"/>
        <scheme val="minor"/>
      </rPr>
      <t xml:space="preserve">   </t>
    </r>
    <r>
      <rPr>
        <b/>
        <sz val="11"/>
        <color theme="1"/>
        <rFont val="Calibri"/>
        <family val="2"/>
        <scheme val="minor"/>
      </rPr>
      <t>Tag 87J:</t>
    </r>
    <r>
      <rPr>
        <sz val="11"/>
        <color theme="1"/>
        <rFont val="Calibri"/>
        <family val="2"/>
        <scheme val="minor"/>
      </rPr>
      <t xml:space="preserve"> </t>
    </r>
    <r>
      <rPr>
        <b/>
        <sz val="11"/>
        <color theme="1"/>
        <rFont val="Calibri"/>
        <family val="2"/>
        <scheme val="minor"/>
      </rPr>
      <t>Acct/Name =</t>
    </r>
    <r>
      <rPr>
        <sz val="11"/>
        <color theme="1"/>
        <rFont val="Calibri"/>
        <family val="2"/>
        <scheme val="minor"/>
      </rPr>
      <t>BBH Acct#/BBH Account Short Title</t>
    </r>
  </si>
  <si>
    <r>
      <t>o</t>
    </r>
    <r>
      <rPr>
        <sz val="7"/>
        <color theme="1"/>
        <rFont val="Calibri"/>
        <family val="2"/>
        <scheme val="minor"/>
      </rPr>
      <t xml:space="preserve">   </t>
    </r>
    <r>
      <rPr>
        <b/>
        <sz val="11"/>
        <color theme="1"/>
        <rFont val="Calibri"/>
        <family val="2"/>
        <scheme val="minor"/>
      </rPr>
      <t>Tag 87J: Account=</t>
    </r>
    <r>
      <rPr>
        <sz val="11"/>
        <color theme="1"/>
        <rFont val="Calibri"/>
        <family val="2"/>
        <scheme val="minor"/>
      </rPr>
      <t xml:space="preserve">BBH 7-digit Account Number </t>
    </r>
  </si>
  <si>
    <r>
      <t>o</t>
    </r>
    <r>
      <rPr>
        <sz val="7"/>
        <color theme="1"/>
        <rFont val="Calibri"/>
        <family val="2"/>
        <scheme val="minor"/>
      </rPr>
      <t xml:space="preserve">   </t>
    </r>
    <r>
      <rPr>
        <b/>
        <sz val="11"/>
        <color theme="1"/>
        <rFont val="Calibri"/>
        <family val="2"/>
        <scheme val="minor"/>
      </rPr>
      <t>Tag 87J:</t>
    </r>
    <r>
      <rPr>
        <sz val="11"/>
        <color theme="1"/>
        <rFont val="Calibri"/>
        <family val="2"/>
        <scheme val="minor"/>
      </rPr>
      <t xml:space="preserve"> </t>
    </r>
    <r>
      <rPr>
        <b/>
        <sz val="11"/>
        <color theme="1"/>
        <rFont val="Calibri"/>
        <family val="2"/>
        <scheme val="minor"/>
      </rPr>
      <t>Name=</t>
    </r>
    <r>
      <rPr>
        <sz val="11"/>
        <color theme="1"/>
        <rFont val="Calibri"/>
        <family val="2"/>
        <scheme val="minor"/>
      </rPr>
      <t>BBH Account Short Title</t>
    </r>
  </si>
  <si>
    <r>
      <t>o</t>
    </r>
    <r>
      <rPr>
        <sz val="7"/>
        <color theme="1"/>
        <rFont val="Calibri"/>
        <family val="2"/>
        <scheme val="minor"/>
      </rPr>
      <t xml:space="preserve">   </t>
    </r>
    <r>
      <rPr>
        <b/>
        <sz val="11"/>
        <color theme="1"/>
        <rFont val="Calibri"/>
        <family val="2"/>
        <scheme val="minor"/>
      </rPr>
      <t>83A:XYZ… whereas XYZ is valid BIC</t>
    </r>
  </si>
  <si>
    <r>
      <t>o</t>
    </r>
    <r>
      <rPr>
        <sz val="7"/>
        <color theme="1"/>
        <rFont val="Calibri"/>
        <family val="2"/>
        <scheme val="minor"/>
      </rPr>
      <t xml:space="preserve">   </t>
    </r>
    <r>
      <rPr>
        <b/>
        <sz val="11"/>
        <color theme="1"/>
        <rFont val="Calibri"/>
        <family val="2"/>
        <scheme val="minor"/>
      </rPr>
      <t>Tag 83J:</t>
    </r>
    <r>
      <rPr>
        <sz val="11"/>
        <color theme="1"/>
        <rFont val="Calibri"/>
        <family val="2"/>
        <scheme val="minor"/>
      </rPr>
      <t xml:space="preserve"> </t>
    </r>
    <r>
      <rPr>
        <b/>
        <sz val="11"/>
        <color theme="1"/>
        <rFont val="Calibri"/>
        <family val="2"/>
        <scheme val="minor"/>
      </rPr>
      <t>Acct/Name =</t>
    </r>
    <r>
      <rPr>
        <sz val="11"/>
        <color theme="1"/>
        <rFont val="Calibri"/>
        <family val="2"/>
        <scheme val="minor"/>
      </rPr>
      <t>BBH Acc#/BBH Account Short Title</t>
    </r>
  </si>
  <si>
    <r>
      <t>o</t>
    </r>
    <r>
      <rPr>
        <sz val="7"/>
        <color theme="1"/>
        <rFont val="Calibri"/>
        <family val="2"/>
        <scheme val="minor"/>
      </rPr>
      <t xml:space="preserve">   </t>
    </r>
    <r>
      <rPr>
        <b/>
        <sz val="11"/>
        <color theme="1"/>
        <rFont val="Calibri"/>
        <family val="2"/>
        <scheme val="minor"/>
      </rPr>
      <t>Tag 83J: Account=</t>
    </r>
    <r>
      <rPr>
        <sz val="11"/>
        <color theme="1"/>
        <rFont val="Calibri"/>
        <family val="2"/>
        <scheme val="minor"/>
      </rPr>
      <t xml:space="preserve">BBH 7-digit Account Number </t>
    </r>
  </si>
  <si>
    <r>
      <t>o</t>
    </r>
    <r>
      <rPr>
        <sz val="7"/>
        <color theme="1"/>
        <rFont val="Calibri"/>
        <family val="2"/>
        <scheme val="minor"/>
      </rPr>
      <t xml:space="preserve">   </t>
    </r>
    <r>
      <rPr>
        <b/>
        <sz val="11"/>
        <color theme="1"/>
        <rFont val="Calibri"/>
        <family val="2"/>
        <scheme val="minor"/>
      </rPr>
      <t>Tag 83J:</t>
    </r>
    <r>
      <rPr>
        <sz val="11"/>
        <color theme="1"/>
        <rFont val="Calibri"/>
        <family val="2"/>
        <scheme val="minor"/>
      </rPr>
      <t xml:space="preserve"> </t>
    </r>
    <r>
      <rPr>
        <b/>
        <sz val="11"/>
        <color theme="1"/>
        <rFont val="Calibri"/>
        <family val="2"/>
        <scheme val="minor"/>
      </rPr>
      <t>Name=</t>
    </r>
    <r>
      <rPr>
        <sz val="11"/>
        <color theme="1"/>
        <rFont val="Calibri"/>
        <family val="2"/>
        <scheme val="minor"/>
      </rPr>
      <t>BBH Account Short Title</t>
    </r>
  </si>
  <si>
    <r>
      <t>Trading Counterparty a US Person</t>
    </r>
    <r>
      <rPr>
        <sz val="11"/>
        <color theme="1"/>
        <rFont val="Calibri"/>
        <family val="2"/>
        <scheme val="minor"/>
      </rPr>
      <t xml:space="preserve"> – The term “US Person” is as defined in the Commodity Exchange Act, as amended by the Dodd-Frank Wall Street Reform and Consumer Protection Act.  Client should consult with its legal advisers as necessary to make such determination.</t>
    </r>
  </si>
  <si>
    <r>
      <t>Trading Counterparty a Financial Entity</t>
    </r>
    <r>
      <rPr>
        <sz val="11"/>
        <color theme="1"/>
        <rFont val="Calibri"/>
        <family val="2"/>
        <scheme val="minor"/>
      </rPr>
      <t xml:space="preserve"> – The term “Financial Entity’ is as defined in the Commodity Exchange Act, as amended by the Dodd-Frank Wall Street Reform and Consumer Protection Act.  Client should consult with its legal advisers as necessary to make such determination.</t>
    </r>
  </si>
  <si>
    <r>
      <t>Trading Counterparty LEI</t>
    </r>
    <r>
      <rPr>
        <sz val="11"/>
        <color theme="1"/>
        <rFont val="Calibri"/>
        <family val="2"/>
        <scheme val="minor"/>
      </rPr>
      <t xml:space="preserve"> – Legal Entity Identifier of the trading counterparty. It is a 20-character, alpha-numeric code to uniquely identify legally distinct entities that engage in financial transactions.</t>
    </r>
  </si>
  <si>
    <t>•  Confirmation Process</t>
  </si>
  <si>
    <t>Any FX transaction executed with BBH&amp;Co. as principal will be confirmed in accordance with terms agreed to between the client and BBH&amp;Co. The methods by which any such confirmation may occur include, without limitation, via SWIFT MT300, Email or an automated third-party vendor platform such as MISYS, GTSS, FXAll and Bloomberg. Email as a confirmation method, requires the use of multiple group email to minimize risk and each vendor platform requires a unique Client ID and/or Fund Identifier that is used to set up confirmation matching. The terms used to describe the client ID may vary according to the vendor platform and may be referred to using the following terms:</t>
  </si>
  <si>
    <t>Client Fund Identifier</t>
  </si>
  <si>
    <r>
      <rPr>
        <b/>
        <sz val="11"/>
        <color theme="1"/>
        <rFont val="Calibri"/>
        <family val="2"/>
        <scheme val="minor"/>
      </rPr>
      <t>GTSS:</t>
    </r>
    <r>
      <rPr>
        <sz val="11"/>
        <color theme="1"/>
        <rFont val="Calibri"/>
        <family val="2"/>
        <scheme val="minor"/>
      </rPr>
      <t xml:space="preserve"> Institution ID</t>
    </r>
  </si>
  <si>
    <r>
      <rPr>
        <b/>
        <sz val="11"/>
        <color theme="1"/>
        <rFont val="Calibri"/>
        <family val="2"/>
        <scheme val="minor"/>
      </rPr>
      <t xml:space="preserve">MISYS/FINASTRA: </t>
    </r>
    <r>
      <rPr>
        <sz val="11"/>
        <color theme="1"/>
        <rFont val="Calibri"/>
        <family val="2"/>
        <scheme val="minor"/>
      </rPr>
      <t>Finastra ID</t>
    </r>
  </si>
  <si>
    <r>
      <rPr>
        <b/>
        <sz val="11"/>
        <color theme="1"/>
        <rFont val="Calibri"/>
        <family val="2"/>
        <scheme val="minor"/>
      </rPr>
      <t>BLOOMBERG:</t>
    </r>
    <r>
      <rPr>
        <sz val="11"/>
        <color theme="1"/>
        <rFont val="Calibri"/>
        <family val="2"/>
        <scheme val="minor"/>
      </rPr>
      <t xml:space="preserve"> Bloomberg BIC</t>
    </r>
  </si>
  <si>
    <r>
      <rPr>
        <b/>
        <sz val="11"/>
        <color theme="1"/>
        <rFont val="Calibri"/>
        <family val="2"/>
        <scheme val="minor"/>
      </rPr>
      <t>FXALL:</t>
    </r>
    <r>
      <rPr>
        <sz val="11"/>
        <color theme="1"/>
        <rFont val="Calibri"/>
        <family val="2"/>
        <scheme val="minor"/>
      </rPr>
      <t xml:space="preserve"> Customer Name</t>
    </r>
  </si>
  <si>
    <t>•  Bilateral Confirmation Method</t>
  </si>
  <si>
    <t>•  Bilateral Confirmation Matching</t>
  </si>
  <si>
    <r>
      <t>·</t>
    </r>
    <r>
      <rPr>
        <sz val="7"/>
        <color theme="1"/>
        <rFont val="Calibri"/>
        <family val="2"/>
        <scheme val="minor"/>
      </rPr>
      <t xml:space="preserve">       </t>
    </r>
    <r>
      <rPr>
        <b/>
        <sz val="11"/>
        <color theme="1"/>
        <rFont val="Calibri"/>
        <family val="2"/>
        <scheme val="minor"/>
      </rPr>
      <t>Tag 83</t>
    </r>
    <r>
      <rPr>
        <sz val="11"/>
        <color theme="1"/>
        <rFont val="Calibri"/>
        <family val="2"/>
        <scheme val="minor"/>
      </rPr>
      <t xml:space="preserve"> is optional, and 1 formatting option must be chosen from below:</t>
    </r>
  </si>
  <si>
    <t>•  Trading Counterparty Information</t>
  </si>
  <si>
    <t>Delivery methods supported include paper statements, SWIFT delivery, email, and Infuse. The delivery methods available vary by mailing product as detailed in the Form. Please contact your client service team to discuss any custom delivery methods.</t>
  </si>
  <si>
    <t>If Cash service is required for the account setup this section would become visible. 
The preferred option to deliver the Cash Statement Income is the Digital Copy (via Infuse portal) hence the Infuse ID is required. If you don’t have the access to the portal there is no Statement Suppression Form in place please contact your Client Service Representative.
The other option available is to get the reports in Hard Copy via physical mailing. There is an option to provide BBH with up to 3 addresses. You can use the same address as for Tax documents mailing which would be the Taxpayer address or the other address for tax documents provided in Section 4 of this form. Additionally there is a possibility to provide to other addresses for the same purpose.</t>
  </si>
  <si>
    <t>A wire transfer is an electronic transfer of funds across a network administered by banks globally. The contact name on the wire transfer will be populated with the Short Title of the account. The address is required (e.g., Travel Rule/Bank Secrecy Act, European Union Wire Transfer Directive), and should not include a PO Box or the words “Personal” or “Confidential”.
There is option to use the same address as the one provided for the Tax documentation mailing (from Section 4) or the different one when Other would be selected.
This section wouldn't be visible for U.S. Custody Only Accounts.</t>
  </si>
  <si>
    <t>BIC addresses (8 or 11 characters) should be input that are authorized to instruct for payments or trades. BBH will also require you to send an Authorized Persons Document. If any of the BIC addresses are for a third party (e.g., subadvisor), this should be indicated.</t>
  </si>
  <si>
    <t xml:space="preserve">*Option 1. No dupe check </t>
  </si>
  <si>
    <t>*Option 2. Trades will stop for duplicate if Account, Client Reference
Number, and Instruction Type are equal.</t>
  </si>
  <si>
    <t>*Option 4. Trades will stop only if the Client Reference Number and
instruction details match.</t>
  </si>
  <si>
    <t>Depository Movement   Service</t>
  </si>
  <si>
    <t>This field allows the client to amend trades if the trade date is instructed on a US Holiday. Trade processing will automatically move the trade dates to the prior business date. If the settlement date is instructed on a US Holiday, trade processing will automatically move the settlement date to the next business day.</t>
  </si>
  <si>
    <t>Should an account be subscribed to the Return Delivery Service, BBH Trade Processing will notify the client and automatically redeliver trades that have been returned by a broker.</t>
  </si>
  <si>
    <t>For SWIFT delivery, the SWIFT/BIC Address (8 or 11 characters), separated by commas if more than one, should be input. If more than one BIC address is required and the SWIFT messaging requirements differ, please complete the Additional SWIFT section (third tab of the Account Opening Form).</t>
  </si>
  <si>
    <t>Please be informed that this section wouldn’t be visible if Custody service in Section 2 wouldn’t be selected.</t>
  </si>
  <si>
    <t>Notifications will be transmitted to the client via ActionView®, SWIFT or fax, and this section must be completed. All corporate event information may be subject to change during the life cycle of the event. As additional information is received and validated, updated notifications will be transmitted in accordance with the client’s notification preferences.</t>
  </si>
  <si>
    <t>All contacts set up to receive voluntary action types will receive Odd Lot Tender notifications if the eligible position is less than the maximum lot size of the offer. Clients whose eligible position is greater than then maximum lot size can choose to not receive Odd Lot Tender notifications.</t>
  </si>
  <si>
    <t>Corporate Actions Response Instructions must be provided as either a Fax Instruction, SWIFT (MT565) Instruction, or via ActionView. If fax is selected, the Authorized Responder Signature List should be sent to Corporate Actions at the fax number provided on the Form</t>
  </si>
  <si>
    <t>The communication preferences should be selected for the receipt of status updates. You must select a combination of communication preferences such that you receive all three possible status types: Accepts, Repairs, and No Instructions communication preferences such that you receive all three possible status types: Accepts, Repairs, and No Instructions (NOIN). If you selected ActionView to provide your response instructions, you can receive Accepts online via ActionView.</t>
  </si>
  <si>
    <t>BBH offers clients an MT566 Payment Confirmation message for all cash and share payments resulting from a Corporate Actions Reorganization event.</t>
  </si>
  <si>
    <t>Identify the election for a particular service level change to the original reporting character of a payment issued to a non-US client's account. If you select this service, BBH will require a signed Income Reclassification Response Form that indicates the selected service level option.</t>
  </si>
  <si>
    <t>This election may be changed during BBH’s annual October solicitation. Depending on the service level selected, an additional fee per reclassification event is charged.
Service level 6 and 7: Threshold service levels not available to withholding QIs, withholding foreign partnerships/trusts, or U.S. Branches acting as a U.S. Person.
Service level 7: Threshold does not apply to supplemental report.</t>
  </si>
  <si>
    <t>BBH offers proxy services for both Domestic (US) and Global assets. This allows clients the ability to participate in the Annual General Meetings (AGMs) and Extraordinary General Meetings (EGMs).
Due to the time-sensitive nature of proxy materials and possible delays associated with mailing of US proxy materials abroad, it is recommended that non-US based clients utilize an electronic delivery method for Domestic proxy materials abroad, it is recommended that non-US based clients utilize an electronic delivery method for Domestic proxy materials</t>
  </si>
  <si>
    <t>Tips:</t>
  </si>
  <si>
    <t>• For U.S. accounts, always enter the actual state of permanent residence rather than U.S. to ensure proper state reporting</t>
  </si>
  <si>
    <t>• For U.S. citizens (W-9) living outside of the U.S., always enter United States.</t>
  </si>
  <si>
    <t>•  Cash Only Account</t>
  </si>
  <si>
    <r>
      <t>Enter your tax classification from your IRS Form W-8/W-9 -</t>
    </r>
    <r>
      <rPr>
        <sz val="11"/>
        <color theme="1"/>
        <rFont val="Calibri"/>
        <family val="2"/>
        <scheme val="minor"/>
      </rPr>
      <t xml:space="preserve"> This field represents the client’s entity type such as Individual, Corporation, Trust, etc. This information is requested for U.S. tax purposes. The response should be based on how the account’s entity type is taxed under U.S. tax principles. If available, look to the Form W-8 or Form W-9 for guidance.
Since this drives the 1099 and 1042-S reporting, this always needs to be answered in regards to the taxpayer.</t>
    </r>
  </si>
  <si>
    <r>
      <t xml:space="preserve">FATCA Withholding </t>
    </r>
    <r>
      <rPr>
        <sz val="11"/>
        <color theme="1"/>
        <rFont val="Calibri"/>
        <family val="2"/>
        <scheme val="minor"/>
      </rPr>
      <t xml:space="preserve">- this section will become visible once the State would be </t>
    </r>
    <r>
      <rPr>
        <b/>
        <sz val="11"/>
        <color theme="1"/>
        <rFont val="Calibri"/>
        <family val="2"/>
        <scheme val="minor"/>
      </rPr>
      <t>marked as non-US.</t>
    </r>
  </si>
  <si>
    <t>If these fields are not populated, BBH will populate them based on the tax documents you provided. If these fields are not populated, and you did not provide tax documents, the FATCA default tax treatment will be applied.</t>
  </si>
  <si>
    <r>
      <rPr>
        <b/>
        <sz val="11"/>
        <color theme="1"/>
        <rFont val="Calibri"/>
        <family val="2"/>
        <scheme val="minor"/>
      </rPr>
      <t>GIIN</t>
    </r>
    <r>
      <rPr>
        <sz val="11"/>
        <color theme="1"/>
        <rFont val="Calibri"/>
        <family val="2"/>
        <scheme val="minor"/>
      </rPr>
      <t xml:space="preserve"> - stands for Global Intermediary Identification Number, which is assigned to a Participating FFI or Registered Deemed Compliant FFI. The GIIN may be used by a Foreign Institution (FI) to identify itself to withholding agents and tax administrations for FATCA reporting.
GIIN numbers always follow the following format: XXXXXX.XXXXX.XX.XXX</t>
    </r>
  </si>
  <si>
    <r>
      <rPr>
        <b/>
        <sz val="11"/>
        <color theme="1"/>
        <rFont val="Calibri"/>
        <family val="2"/>
        <scheme val="minor"/>
      </rPr>
      <t>US Telephone Number</t>
    </r>
    <r>
      <rPr>
        <sz val="11"/>
        <color theme="1"/>
        <rFont val="Calibri"/>
        <family val="2"/>
        <scheme val="minor"/>
      </rPr>
      <t xml:space="preserve"> - A US telephone number is considered indicia of US status by the IRS.</t>
    </r>
  </si>
  <si>
    <t>•  Accounts with Custody Service selected</t>
  </si>
  <si>
    <t>Yes - Direct account structure</t>
  </si>
  <si>
    <t>No - Intermediary account structure</t>
  </si>
  <si>
    <t>◦ Direct account structure</t>
  </si>
  <si>
    <t xml:space="preserve"> Accounts in this scenario require Taxpayer (Account holder) Identification section to be populated:</t>
  </si>
  <si>
    <t>◦ Intermediary account structure</t>
  </si>
  <si>
    <t>Please populate first the Account Holder Identification section.</t>
  </si>
  <si>
    <t>Yes - In scope for Tax Services</t>
  </si>
  <si>
    <t>No - Statutory Rates are being requested</t>
  </si>
  <si>
    <r>
      <t>When all above have been populated then please answer questions visible under</t>
    </r>
    <r>
      <rPr>
        <b/>
        <sz val="11"/>
        <color theme="1"/>
        <rFont val="Calibri"/>
        <family val="2"/>
        <scheme val="minor"/>
      </rPr>
      <t xml:space="preserve"> INTERNATIONAL TAX SETUP (Intermediary) </t>
    </r>
    <r>
      <rPr>
        <sz val="11"/>
        <color theme="1"/>
        <rFont val="Calibri"/>
        <family val="2"/>
        <scheme val="minor"/>
      </rPr>
      <t>sub section:</t>
    </r>
  </si>
  <si>
    <t>If "Yes" then the account would be set up in Intermediary SBO structure.</t>
  </si>
  <si>
    <r>
      <t xml:space="preserve">For further details on the account opening modelling options, please see previous section : </t>
    </r>
    <r>
      <rPr>
        <b/>
        <sz val="11"/>
        <color theme="1"/>
        <rFont val="Calibri"/>
        <family val="2"/>
        <scheme val="minor"/>
      </rPr>
      <t>How the Client Account Opening Form works</t>
    </r>
  </si>
  <si>
    <t>A client who wishes to trade with BBH&amp;Co. as principle, on an active basis (i.e., where all transaction details are agreed to before execution) may instruct its request through the custodian by proper instruction, or communicate its request to BBH&amp;Co by telephone, or through a BBH proprietary tool or a market trading platform that is acceptable to BBH such as:</t>
  </si>
  <si>
    <r>
      <rPr>
        <b/>
        <sz val="11"/>
        <color theme="1"/>
        <rFont val="Calibri"/>
        <family val="2"/>
        <scheme val="minor"/>
      </rPr>
      <t>FXALL
FX Connect 
Bloomberg
Email</t>
    </r>
    <r>
      <rPr>
        <sz val="11"/>
        <color theme="1"/>
        <rFont val="Calibri"/>
        <family val="2"/>
        <scheme val="minor"/>
      </rPr>
      <t xml:space="preserve"> -  as a method of communication is only available with prior approval and additional</t>
    </r>
  </si>
  <si>
    <r>
      <t xml:space="preserve">Bank Identification Code (BIC) </t>
    </r>
    <r>
      <rPr>
        <sz val="11"/>
        <color theme="1"/>
        <rFont val="Calibri"/>
        <family val="2"/>
        <scheme val="minor"/>
      </rPr>
      <t>is the same as the</t>
    </r>
    <r>
      <rPr>
        <b/>
        <sz val="11"/>
        <color theme="1"/>
        <rFont val="Calibri"/>
        <family val="2"/>
        <scheme val="minor"/>
      </rPr>
      <t xml:space="preserve"> SWIFT </t>
    </r>
    <r>
      <rPr>
        <sz val="11"/>
        <color theme="1"/>
        <rFont val="Calibri"/>
        <family val="2"/>
        <scheme val="minor"/>
      </rPr>
      <t>address</t>
    </r>
    <r>
      <rPr>
        <b/>
        <sz val="11"/>
        <color theme="1"/>
        <rFont val="Calibri"/>
        <family val="2"/>
        <scheme val="minor"/>
      </rPr>
      <t xml:space="preserve">.  </t>
    </r>
    <r>
      <rPr>
        <sz val="11"/>
        <color theme="1"/>
        <rFont val="Calibri"/>
        <family val="2"/>
        <scheme val="minor"/>
      </rPr>
      <t xml:space="preserve">The </t>
    </r>
    <r>
      <rPr>
        <b/>
        <sz val="11"/>
        <color theme="1"/>
        <rFont val="Calibri"/>
        <family val="2"/>
        <scheme val="minor"/>
      </rPr>
      <t>BIC</t>
    </r>
    <r>
      <rPr>
        <sz val="11"/>
        <color theme="1"/>
        <rFont val="Calibri"/>
        <family val="2"/>
        <scheme val="minor"/>
      </rPr>
      <t xml:space="preserve"> is used to identify both financial institutions and non-financial institutions and is also known as </t>
    </r>
    <r>
      <rPr>
        <b/>
        <sz val="11"/>
        <color theme="1"/>
        <rFont val="Calibri"/>
        <family val="2"/>
        <scheme val="minor"/>
      </rPr>
      <t>SWIFT</t>
    </r>
    <r>
      <rPr>
        <sz val="11"/>
        <color theme="1"/>
        <rFont val="Calibri"/>
        <family val="2"/>
        <scheme val="minor"/>
      </rPr>
      <t xml:space="preserve"> code, </t>
    </r>
    <r>
      <rPr>
        <b/>
        <sz val="11"/>
        <color theme="1"/>
        <rFont val="Calibri"/>
        <family val="2"/>
        <scheme val="minor"/>
      </rPr>
      <t>SWIFT BIC</t>
    </r>
    <r>
      <rPr>
        <sz val="11"/>
        <color theme="1"/>
        <rFont val="Calibri"/>
        <family val="2"/>
        <scheme val="minor"/>
      </rPr>
      <t xml:space="preserve">, </t>
    </r>
    <r>
      <rPr>
        <b/>
        <sz val="11"/>
        <color theme="1"/>
        <rFont val="Calibri"/>
        <family val="2"/>
        <scheme val="minor"/>
      </rPr>
      <t>SWIFT ID</t>
    </r>
    <r>
      <rPr>
        <sz val="11"/>
        <color theme="1"/>
        <rFont val="Calibri"/>
        <family val="2"/>
        <scheme val="minor"/>
      </rPr>
      <t xml:space="preserve"> </t>
    </r>
  </si>
  <si>
    <r>
      <t xml:space="preserve">Underlying Single Beneficial Owner Information: </t>
    </r>
    <r>
      <rPr>
        <sz val="11"/>
        <color theme="1"/>
        <rFont val="Calibri"/>
        <family val="2"/>
        <scheme val="minor"/>
      </rPr>
      <t>Individual or not-individual (for individual the FATCA section would not be applicable)</t>
    </r>
  </si>
  <si>
    <t>Freq hard</t>
  </si>
  <si>
    <t>Custom</t>
  </si>
  <si>
    <t>AUS</t>
  </si>
  <si>
    <t>CEDEL</t>
  </si>
  <si>
    <t>CINS</t>
  </si>
  <si>
    <t>COMMON</t>
  </si>
  <si>
    <t>KOREA</t>
  </si>
  <si>
    <t>LUX</t>
  </si>
  <si>
    <t>NETH</t>
  </si>
  <si>
    <t>QUICK</t>
  </si>
  <si>
    <t>SICOVA</t>
  </si>
  <si>
    <t>SVM</t>
  </si>
  <si>
    <t>BBH</t>
  </si>
  <si>
    <t>Frequency of Statements</t>
  </si>
  <si>
    <t>Freq1</t>
  </si>
  <si>
    <t xml:space="preserve">     Digital Copy</t>
  </si>
  <si>
    <t xml:space="preserve">     Hard Copy</t>
  </si>
  <si>
    <t>Freq2</t>
  </si>
  <si>
    <t>US &amp; Non-US</t>
  </si>
  <si>
    <t>Digital copy</t>
  </si>
  <si>
    <t>Hard copy</t>
  </si>
  <si>
    <t>`</t>
  </si>
  <si>
    <t xml:space="preserve">Are you an OMGEO GC Direct Alert model user? </t>
  </si>
  <si>
    <t>Establish Non Official Offer Take No Action Standing Instruction:</t>
  </si>
  <si>
    <t>Select the required markets and currencies, or just currencies for cash only accounts.
Please refer to the Registration Kits within BBH Infuse (Research &amp; News section) to obtain terms and documentation
requirements.</t>
  </si>
  <si>
    <t>BBH offers clients the option of having standing instructions in certain markets for Cash / Stock Options and Dividend Reinvestments.
Prior to enrolling in corporate actions standing instruction products, please review the Corporate Actions Response Standing Instruction Guide available within the Custody Client Guide in Infuse.</t>
  </si>
  <si>
    <t>BBH offers clients the option of having standing instructions in certain markets for Cash Dividends.
Prior to enrolling in corporate actions standing instruction products, please review the Corporate Actions Response Standing Instruction Guide available within the Custody Client Guide in Infuse.</t>
  </si>
  <si>
    <t>BBH offers clients the option of having standing instructions in certain markets for Currency Options. 
Prior to enrolling in corporate actions standing instruction products, please review the Corporate Actions Response Standing Instruction Guide available within the Custody Client Guide in Infuse.</t>
  </si>
  <si>
    <t>BBH offers clients the option to have standing instructions to exchange applied to Restricted Security Exchange Offers as announced by BBH; identified as “Restricted Security Exchange Offer” within the ActionView or Fax Notification, or by the presence of the ERUN SWIFT tag within an Exchange Offer MT564 Notification.
Restricted Security Exchange Offer Standing Instructions will not be executed for events that require documentation to be completed by the beneficial owner. Holders wishing to exchange on such events must send instructions from an authorized party.
Prior to enrolling in corporate actions standing instruction products, please review the Corporate Actions Response Standing Instruction Guide available within the Custody Client Guide in Infuse.</t>
  </si>
  <si>
    <t xml:space="preserve">BBH offers clients the option of having standing instructions for Certifications.
By establishing Standing Instructions to "Certify Holdings", Bondholders certify one of the following criteria:
     • Bondholder is a Non-US Owner
     • Bondholder is a Qualified Institutional Buyer under the U.S. Securities Act of 1933
Prior to enrolling in corporate actions standing instruction products, please review the Corporate Actions Response Standing Instruction Guide available within the Custody Client Guide in Infuse.
</t>
  </si>
  <si>
    <t xml:space="preserve">BBH offers clients the option of having standing instructions to Take No Action on Non-Official Offers. Non-Official Offers, as announced by BBH, have been defined as an offer made by a third party that has not been registered with the SEC and is for less than 5% of the outstanding shares. In addition, Non-Official Offers also apply to any offer made within the United States to purchase a Company’s Debt made by a party other than the issuer.
Furthermore, Non-Official Offers typically, but are not required to, meet the following conditions:
     1) Offer price is at a discount to the market price at the time the offer is announced.
     2) Instructions to participate within the offer are not able to be withdrawn.
     3) Offer period is often subject to multiple extensions.
Prior to enrolling in corporate actions standing instruction products, please review the Corporate Actions Response Standing Instruction Guide available within the Custody Client Guide in Infuse.
</t>
  </si>
  <si>
    <t>The Response Reconciliation Report must be selected and is available by Fax or on Infuse, from BBH response deadline minus three until BBH deadline plus five. The report captures both instructed and uninstructed positions.</t>
  </si>
  <si>
    <t>BBH offers clients the option of receiving provisional payment on certain income related actions.
Prior to enrolling in the Provisional Income Program, please review the Provisional Income Guide available within the Custody Client Guide in Infuse.</t>
  </si>
  <si>
    <t>The purpose of this guide is to assist clients in the completion of the Client Account Opening Form (“the Form”). The Client Account Opening Form should be completed and sent to your client service team along with an instruction to open the account (see Appendix 1 for sample instruction letter). 
It is recommended the Form be password protected, with the password sent in a separate email.
If the Form and instruction letter are in good order, you will receive an acknowledgement email back notifying you of such.
If BBH needs to add or update any information on the Form you will receive an email back with the updated Form included. You will be requested to acknowledge receipt by return email. 
If you have any questions about this guide or process, please contact your client service team.</t>
  </si>
  <si>
    <t>• How the Form works</t>
  </si>
  <si>
    <t>Note: The master model account should have all services as the new account to complete the set up.</t>
  </si>
  <si>
    <t>This form has been created to guide our clients through the account opening process using conditional logic built into the form. 
In each section, an initial selection will need to be made in order to trigger the next available field, or sub section, to appear for input. Please be sure to input information in all available sections in order to progress through the form and complete the setup.
Some sections may be locked (greyed out, without the option to input information or make a selection). This means that based on information already input into the form, the data points in the locked section are not applicable to the setup. 
All mandatory fields are marked in yellow or a red marker in the section header. Please see examples below:</t>
  </si>
  <si>
    <t>It is important to avoid any missing or unnecessary markets or currencies. Missing markets may incur a delay in availability of the account (as some markets require more than a business day to open).</t>
  </si>
  <si>
    <t>In both scenarios, once a field is populated or a selection is made, these markers will disappear. Please note that many of the fields in the form may have validation checks implemented. For example, there may be a character limitation. If the information input into a field fails a validation check, a warning message will appear.</t>
  </si>
  <si>
    <t>To see more details about required data points or information on a particular section, please:</t>
  </si>
  <si>
    <t>- Hover over the            icon.</t>
  </si>
  <si>
    <t>Please note it is strongly suggested to use your mouse to click and move to the next required field/selection rather than using the  ENTER button.</t>
  </si>
  <si>
    <t>Account Legal Title is used to identify an account. The Legal Title can have limit of 228 character in total. In general, account legal title should always include the client’s full legal name and full legal names of related parties whose names may also be indicated within a title (e.g. asset manager, sub fund name, etc.). If possible, avoid abbreviations.</t>
  </si>
  <si>
    <t>• Alternative Investment Funds: reference full legal name of the entity</t>
  </si>
  <si>
    <r>
      <t>Select the required markets and currencies, or just currencies for cash only accounts. If you require a currency other than the one noted for a market, enter those in the “Other Currencies” column. Some markets might required some additional data in order to open them. Those markets have been marked with</t>
    </r>
    <r>
      <rPr>
        <sz val="11"/>
        <color rgb="FFFF0000"/>
        <rFont val="Calibri"/>
        <family val="2"/>
        <scheme val="minor"/>
      </rPr>
      <t xml:space="preserve"> * </t>
    </r>
    <r>
      <rPr>
        <sz val="11"/>
        <color theme="1"/>
        <rFont val="Calibri"/>
        <family val="2"/>
        <scheme val="minor"/>
      </rPr>
      <t>hence the requirements would become visible below the currencies/markets list.</t>
    </r>
  </si>
  <si>
    <t>Cash Only accounts require Taxpayer (Account holder) Identification section to be populated:</t>
  </si>
  <si>
    <r>
      <t xml:space="preserve">If yes, BBH requires a Tax Relief Administration Services Standing Instruction and Indemnity Letter to be signed by an authorized signer of the Intermediary in order"," to provide “Tax Relief” on Non U.S. securities.   Statutory rates will apply to income earned on Non U.S. securities if the letter is not provided. Please contact your client service manager for further information. Next question </t>
    </r>
    <r>
      <rPr>
        <b/>
        <sz val="11"/>
        <color theme="1"/>
        <rFont val="Calibri"/>
        <family val="2"/>
        <scheme val="minor"/>
      </rPr>
      <t>Has the Intermediary signed the Tax Relief Administration Services Standing Instruction and Indemnity Letter?</t>
    </r>
    <r>
      <rPr>
        <sz val="11"/>
        <color theme="1"/>
        <rFont val="Calibri"/>
        <family val="2"/>
        <scheme val="minor"/>
      </rPr>
      <t xml:space="preserve"> will identify if you would like to use that option for this particular account.</t>
    </r>
  </si>
  <si>
    <t>If beneficial owner details are not required then the account would be set up in Intermediary Omnibus (Pooled) structure and statutory rates would be applied.</t>
  </si>
  <si>
    <t>Select these options if any cash or custody flows should be posted (“transformed”) from the head account to another BBH account number that you input (e.g., all charges from a client’s multiple head accounts post to a single charges account). 
This section can be modelled after the existing account. The only scenario when this section become mandatory is when U.S. Custody Only Account has been requested as USD cash transform for all transaction is required.</t>
  </si>
  <si>
    <r>
      <rPr>
        <b/>
        <sz val="11"/>
        <color theme="1"/>
        <rFont val="Calibri"/>
        <family val="2"/>
        <scheme val="minor"/>
      </rPr>
      <t>Address</t>
    </r>
    <r>
      <rPr>
        <sz val="11"/>
        <color theme="1"/>
        <rFont val="Calibri"/>
        <family val="2"/>
        <scheme val="minor"/>
      </rPr>
      <t xml:space="preserve"> - Formation documents should confirm the legal residence for the entity. If formation documents are not available, this can also be found in U.S. tax documentation.</t>
    </r>
  </si>
  <si>
    <r>
      <rPr>
        <b/>
        <sz val="11"/>
        <color theme="1"/>
        <rFont val="Calibri"/>
        <family val="2"/>
      </rPr>
      <t xml:space="preserve">○ </t>
    </r>
    <r>
      <rPr>
        <b/>
        <u/>
        <sz val="11"/>
        <color theme="1"/>
        <rFont val="Calibri"/>
        <family val="2"/>
      </rPr>
      <t>Making Selections &amp; Inputting Information</t>
    </r>
  </si>
  <si>
    <r>
      <t xml:space="preserve">○ </t>
    </r>
    <r>
      <rPr>
        <b/>
        <u/>
        <sz val="11"/>
        <color theme="1"/>
        <rFont val="Calibri"/>
        <family val="2"/>
        <scheme val="minor"/>
      </rPr>
      <t>Additional information and navigation</t>
    </r>
  </si>
  <si>
    <t>TRADE AFFIRMATION (DTC)</t>
  </si>
  <si>
    <t>BBH offers clients a duplicate checking service for Trade Instructions. Clients who elect the Duplicate Checking Service can employ one of three methods to identify potential duplicate trade instructions. Trades that match on the criteria specified in the option of their choosing will be held in the trade repair queue and reviewed by a member of BBH's Trade Processing area. Clients will need to either authorize release of the trade into the market or submit a cancellation for the duplicate.</t>
  </si>
  <si>
    <t>*Option 3. Trades will stop if instruction details match, client reference
does not need to match.</t>
  </si>
  <si>
    <t>Please be advised that this section contains just SWIFTs connected to Custody service.</t>
  </si>
  <si>
    <r>
      <rPr>
        <b/>
        <sz val="11"/>
        <color theme="1"/>
        <rFont val="Calibri"/>
        <family val="2"/>
        <scheme val="minor"/>
      </rPr>
      <t xml:space="preserve">○ </t>
    </r>
    <r>
      <rPr>
        <b/>
        <u/>
        <sz val="11"/>
        <color theme="1"/>
        <rFont val="Calibri"/>
        <family val="2"/>
        <scheme val="minor"/>
      </rPr>
      <t>Account modelling options</t>
    </r>
  </si>
  <si>
    <t>If Custody service is required for the account setup this section would become visible. 
The preferred option to deliver the Custody Statement is the Digital Copy (via Infuse portal - Statements Online) hence the Infuse ID is required. If you don’t have the access to the portal there is no Statement Suppression Form in place please contact your Client Service Representative.
The other option available is to get the reports in Hard Copy via physical mailing. There is an option to provide BBH with up to 3 addresses. You can use the same address as for Tax documents mailing which would be the Taxpayer address or the other address for tax documents provided in Section 4 of this form. Additionally there is a possibility to provide to other addresses for the same purpose.
Reorg. Material could be delivered in Hard Copy Only so there is a possibility to use the Tax documents mailing address and/or up to 3 additional mailing addresses.</t>
  </si>
  <si>
    <t>In the Direct Affirmation process, brokers submit confirmations via Omgeo. Clients and/or their authorized parties affirm the confirmation. BBH receives the affirmed confirm and the affirm can be used as a valid trade instruction. FINS stands for Financial Industry Number Standard. It’s a 5 digit number, issued by Omgeo, and also known as the Trade Suite ID. It is used to identify a trading entity for use in DTC’s Institutional Delivery System.
This section would guide you through mandatory selections. Please see its logic down below:
1. Select  if you want BBH to affirm trades by matching your trade instructions against the ID Confirms received from DTC or you/your designee will be directly affirming trades
2. Input the five digit Trade Suite ID (FINS) number of the financial institution to be used to facilitate the affirmation or you/your designee (depends on the initial selection)
3. Select if Trade Suite ID (FINS) number provided above, confirm if the financial institution is allowed to affirm confirms
4. If BBH would be affirming trades please select if you want to receive near match status notifications for the ID Confirms?
5. If you/your designee would be affirming trades If you want BBH to process the Affirmation instruction if there is a matching D&amp;R instruction, and then cancel the D&amp;R instruction? (e.g., Affirm received from a Trade Suite ID (FINS) other than the one authorized for the account). If "No" would be selected please indicate whether account is allowed to cancel Affirms that are not valid (e.g., Affirm received from a Trade Suite ID (FINS) other than the one authorized for account).</t>
  </si>
  <si>
    <t>These questions are applicable for U.S. tax withholding purposes, and if you answer “yes” to any of them, please contact your client service team or BBH’s Global Tax Services Department (BBH.Tax.Operations@bbh.com).</t>
  </si>
  <si>
    <t>◦ U.S. TAX WITHHOLDING</t>
  </si>
  <si>
    <t>The first question present in that section would (Will you (the account holder) be the beneficial owner of the income earned by the assets in this account?)identify the correct account structure.</t>
  </si>
  <si>
    <r>
      <t xml:space="preserve">Master model - </t>
    </r>
    <r>
      <rPr>
        <sz val="11"/>
        <color theme="1"/>
        <rFont val="Calibri"/>
        <family val="2"/>
        <scheme val="minor"/>
      </rPr>
      <t>Master Model: A single existing account number can be provided that will be used to mirror all sections of the new account setup on the second tab: AOF Page 2. Using this option will lock all sections of the second tab.</t>
    </r>
  </si>
  <si>
    <r>
      <rPr>
        <b/>
        <sz val="11"/>
        <rFont val="Calibri"/>
        <family val="2"/>
        <scheme val="minor"/>
      </rPr>
      <t>Local Taxpayer Identification Number</t>
    </r>
    <r>
      <rPr>
        <sz val="11"/>
        <rFont val="Calibri"/>
        <family val="2"/>
        <scheme val="minor"/>
      </rPr>
      <t xml:space="preserve"> - This is the Foreign Tax Identification Number for Non-U.S. clients on IRS Form W8.</t>
    </r>
  </si>
  <si>
    <t>FATCA Withholding would apply to accounts that do not meet the requirements of FATCA status (e.g. no proper IRS tax documentation provided such as W-8BEN, W-8IMY, etc.). For example, the selection might be “Income” for FATCA W/H  Code with a FFI type “Nonparticipating”, and the account would receive statutory withholding tax on all U.S. source income.</t>
  </si>
  <si>
    <r>
      <rPr>
        <b/>
        <sz val="11"/>
        <rFont val="Calibri"/>
        <family val="2"/>
        <scheme val="minor"/>
      </rPr>
      <t>FATCA Type</t>
    </r>
    <r>
      <rPr>
        <sz val="11"/>
        <rFont val="Calibri"/>
        <family val="2"/>
        <scheme val="minor"/>
      </rPr>
      <t xml:space="preserve"> - There are two possible selections: Foreign Financial Institution (FFI), Non-Financial Foreign Entity (NFFE)  (represent Chapter 4 status based on IRS Form W8)</t>
    </r>
  </si>
  <si>
    <r>
      <rPr>
        <b/>
        <sz val="11"/>
        <rFont val="Calibri"/>
        <family val="2"/>
        <scheme val="minor"/>
      </rPr>
      <t>GIIN</t>
    </r>
    <r>
      <rPr>
        <sz val="11"/>
        <rFont val="Calibri"/>
        <family val="2"/>
        <scheme val="minor"/>
      </rPr>
      <t xml:space="preserve"> - stands for Global Intermediary Identification Number, which is assigned to a Participating FFI or Registered Deemed Compliant FFI. The GIIN may be used by a Foreign Institution (FI) to identify itself to withholding agents and tax administrations for FATCA reporting.
GIIN numbers always follow the following format: XXXXXX.XXXXX.XX.XXX</t>
    </r>
  </si>
  <si>
    <r>
      <rPr>
        <b/>
        <sz val="11"/>
        <rFont val="Calibri"/>
        <family val="2"/>
        <scheme val="minor"/>
      </rPr>
      <t>US Telephone Number</t>
    </r>
    <r>
      <rPr>
        <sz val="11"/>
        <rFont val="Calibri"/>
        <family val="2"/>
        <scheme val="minor"/>
      </rPr>
      <t xml:space="preserve"> - A US telephone number is considered indicia of US status by the IRS.</t>
    </r>
  </si>
  <si>
    <r>
      <t xml:space="preserve">Do you (the account holder) want to use the above address for tax materials mailing (i.e. 1042-S/1099)? </t>
    </r>
    <r>
      <rPr>
        <sz val="11"/>
        <rFont val="Calibri"/>
        <family val="2"/>
        <scheme val="minor"/>
      </rPr>
      <t xml:space="preserve"> - Please select "Yes" if BBH should use the Taxpayer (account holder) Identification address for Tax documentation mailing. If you would like to use the different address please select "No" and populate the address details down below.</t>
    </r>
  </si>
  <si>
    <r>
      <rPr>
        <b/>
        <sz val="11"/>
        <rFont val="Calibri"/>
        <family val="2"/>
        <scheme val="minor"/>
      </rPr>
      <t>Address</t>
    </r>
    <r>
      <rPr>
        <sz val="11"/>
        <rFont val="Calibri"/>
        <family val="2"/>
        <scheme val="minor"/>
      </rPr>
      <t xml:space="preserve"> - Formation documents should confirm the legal residence for the entity. If formation documents are not available, this can also be found in U.S. tax documentation.</t>
    </r>
  </si>
  <si>
    <r>
      <t>Enter your tax classification from your IRS Form W-8/W-9 -</t>
    </r>
    <r>
      <rPr>
        <sz val="11"/>
        <rFont val="Calibri"/>
        <family val="2"/>
        <scheme val="minor"/>
      </rPr>
      <t xml:space="preserve"> This field represents the client’s entity type such as Individual, Corporation, Trust, etc. This information is requested for U.S. tax purposes. The response should be based on how the account’s entity type is taxed under U.S. tax principles. If available, look to the Form W-8 or Form W-9 for guidance.
Since this drives the 1099 and 1042-S reporting, this always needs to be answered in regards to the taxpayer.</t>
    </r>
  </si>
  <si>
    <r>
      <t>Enter tax classification in your local tax domicile as a beneficial owner-</t>
    </r>
    <r>
      <rPr>
        <sz val="11"/>
        <rFont val="Calibri"/>
        <family val="2"/>
        <scheme val="minor"/>
      </rPr>
      <t xml:space="preserve"> Sub-Entity Type (SET) identifies the account holder entity type as it is known in its tax domicile. If the entity type is not available please select Other and type in what you think should be the correct classification. If you have any questions, contact your client service team.</t>
    </r>
  </si>
  <si>
    <r>
      <t xml:space="preserve">FATCA Withholding </t>
    </r>
    <r>
      <rPr>
        <sz val="11"/>
        <rFont val="Calibri"/>
        <family val="2"/>
        <scheme val="minor"/>
      </rPr>
      <t xml:space="preserve">- this section will become visible once the State would be </t>
    </r>
    <r>
      <rPr>
        <b/>
        <sz val="11"/>
        <rFont val="Calibri"/>
        <family val="2"/>
        <scheme val="minor"/>
      </rPr>
      <t>marked as non-US.</t>
    </r>
  </si>
  <si>
    <r>
      <t xml:space="preserve">FATCA Withholding would apply to accounts that do not meet the requirements of FATCA status (e.g. no proper IRS tax documentation provided such as W-8BEN, W-8IMY, etc.). For example, the selection might be “Income” for FATCA W/H  Code with a FFI type “Nonparticipating”, and the account would receive </t>
    </r>
    <r>
      <rPr>
        <strike/>
        <sz val="11"/>
        <rFont val="Calibri"/>
        <family val="2"/>
        <scheme val="minor"/>
      </rPr>
      <t>a punitive</t>
    </r>
    <r>
      <rPr>
        <sz val="11"/>
        <rFont val="Calibri"/>
        <family val="2"/>
        <scheme val="minor"/>
      </rPr>
      <t xml:space="preserve"> statutory withholding tax </t>
    </r>
    <r>
      <rPr>
        <strike/>
        <sz val="11"/>
        <rFont val="Calibri"/>
        <family val="2"/>
        <scheme val="minor"/>
      </rPr>
      <t>of 30%</t>
    </r>
    <r>
      <rPr>
        <sz val="11"/>
        <rFont val="Calibri"/>
        <family val="2"/>
        <scheme val="minor"/>
      </rPr>
      <t xml:space="preserve"> on all U.S. source income.</t>
    </r>
  </si>
  <si>
    <r>
      <rPr>
        <b/>
        <sz val="11"/>
        <rFont val="Calibri"/>
        <family val="2"/>
        <scheme val="minor"/>
      </rPr>
      <t>GIIN</t>
    </r>
    <r>
      <rPr>
        <sz val="11"/>
        <rFont val="Calibri"/>
        <family val="2"/>
        <scheme val="minor"/>
      </rPr>
      <t xml:space="preserve"> - stands for Global Intermediary Identification Number, which is assigned to a Participating FFI or Registered Deemed Compliant FFI. The GIIN may be used by a Financial Institution (FI) to identify itself to withholding agents and tax administrations for FATCA reporting.
GIIN numbers always follow the following format: XXXXXX.XXXXX.XX.XXX</t>
    </r>
  </si>
  <si>
    <r>
      <rPr>
        <b/>
        <sz val="11"/>
        <rFont val="Calibri"/>
        <family val="2"/>
        <scheme val="minor"/>
      </rPr>
      <t>Taxpayer Title</t>
    </r>
    <r>
      <rPr>
        <sz val="11"/>
        <rFont val="Calibri"/>
        <family val="2"/>
        <scheme val="minor"/>
      </rPr>
      <t xml:space="preserve"> - Please provide the Tax Payer Title (i.e. legal tax payer name) found in U.S. tax documents  (i.e. IRS Form W8IMY).</t>
    </r>
  </si>
  <si>
    <t>Is the Intermediary requesting international tax benefits outside the US?</t>
  </si>
  <si>
    <t>Depends on the initial selection made in that sub section you would need to provide First Name and Last Name of the individual or legal Tax Payer name of entity.</t>
  </si>
  <si>
    <r>
      <rPr>
        <b/>
        <sz val="11"/>
        <rFont val="Calibri"/>
        <family val="2"/>
        <scheme val="minor"/>
      </rPr>
      <t>FATCA Type</t>
    </r>
    <r>
      <rPr>
        <sz val="11"/>
        <rFont val="Calibri"/>
        <family val="2"/>
        <scheme val="minor"/>
      </rPr>
      <t xml:space="preserve"> - There are two possible selections: Foreign Financial Institution (FFI), Non-Financial Foreign Entity (NFFE) (represent Chapter 4 status based on IRS Form W8)</t>
    </r>
  </si>
  <si>
    <r>
      <t>Underlying beneficial owner's tax classification i</t>
    </r>
    <r>
      <rPr>
        <b/>
        <sz val="11"/>
        <rFont val="Calibri"/>
        <family val="2"/>
        <scheme val="minor"/>
      </rPr>
      <t>n Beneficial Owner's</t>
    </r>
    <r>
      <rPr>
        <b/>
        <sz val="11"/>
        <color theme="1"/>
        <rFont val="Calibri"/>
        <family val="2"/>
        <scheme val="minor"/>
      </rPr>
      <t xml:space="preserve"> local tax domicile - </t>
    </r>
    <r>
      <rPr>
        <sz val="11"/>
        <color theme="1"/>
        <rFont val="Calibri"/>
        <family val="2"/>
        <scheme val="minor"/>
      </rPr>
      <t>Sub-Entity Qualifier (SEQ) further defines an account holder’s entity type. Available options to select would be defined based on the above local tax domicile selection.</t>
    </r>
    <r>
      <rPr>
        <b/>
        <sz val="11"/>
        <color theme="1"/>
        <rFont val="Calibri"/>
        <family val="2"/>
        <scheme val="minor"/>
      </rPr>
      <t xml:space="preserve"> </t>
    </r>
    <r>
      <rPr>
        <sz val="11"/>
        <color theme="1"/>
        <rFont val="Calibri"/>
        <family val="2"/>
        <scheme val="minor"/>
      </rPr>
      <t>If the entity type is not available please select Other and type in what you think should be the correct classification. If you have any questions, contact your client service team.</t>
    </r>
  </si>
  <si>
    <r>
      <rPr>
        <b/>
        <sz val="11"/>
        <color theme="1"/>
        <rFont val="Calibri"/>
        <family val="2"/>
        <scheme val="minor"/>
      </rPr>
      <t>Local Taxpayer Identification Number</t>
    </r>
    <r>
      <rPr>
        <sz val="11"/>
        <color theme="1"/>
        <rFont val="Calibri"/>
        <family val="2"/>
        <scheme val="minor"/>
      </rPr>
      <t xml:space="preserve"> - This is the</t>
    </r>
    <r>
      <rPr>
        <sz val="11"/>
        <rFont val="Calibri"/>
        <family val="2"/>
        <scheme val="minor"/>
      </rPr>
      <t xml:space="preserve"> Foreign </t>
    </r>
    <r>
      <rPr>
        <sz val="11"/>
        <color theme="1"/>
        <rFont val="Calibri"/>
        <family val="2"/>
        <scheme val="minor"/>
      </rPr>
      <t xml:space="preserve">Tax Identification Number for Non-U.S. clients </t>
    </r>
  </si>
  <si>
    <t>Contact name, telephone and fax number are mandatory, other fields are optional. These contacts are used in escalation instances for missing or repairing instructions. It is mandatory to provide Primary, Escalation and Fax back Contact information.</t>
  </si>
  <si>
    <r>
      <t xml:space="preserve">Country (Tax Domicile) </t>
    </r>
    <r>
      <rPr>
        <sz val="11"/>
        <color theme="1"/>
        <rFont val="Calibri"/>
        <family val="2"/>
        <scheme val="minor"/>
      </rPr>
      <t>- represents the account holder’s tax domicile based on IRS Form W8/W9</t>
    </r>
  </si>
  <si>
    <r>
      <rPr>
        <b/>
        <sz val="11"/>
        <rFont val="Calibri"/>
        <family val="2"/>
        <scheme val="minor"/>
      </rPr>
      <t>Country (Tax Domicile)</t>
    </r>
    <r>
      <rPr>
        <sz val="11"/>
        <rFont val="Calibri"/>
        <family val="2"/>
        <scheme val="minor"/>
      </rPr>
      <t xml:space="preserve"> - represents the account holder’s tax domicile that will be communicated to the local sub-custodian in the account opening process subject to global markets requirement outside of US. (If Tax Domicile treatment differs for US Tax purposes, please reach out to your Client Service Representative for appropriate selection.</t>
    </r>
  </si>
  <si>
    <r>
      <rPr>
        <b/>
        <sz val="11"/>
        <rFont val="Calibri"/>
        <family val="2"/>
        <scheme val="minor"/>
      </rPr>
      <t>Country (Tax Domicile)</t>
    </r>
    <r>
      <rPr>
        <sz val="11"/>
        <rFont val="Calibri"/>
        <family val="2"/>
        <scheme val="minor"/>
      </rPr>
      <t xml:space="preserve"> - represents the account holder’s tax domicile that will be communicated to the local sub-custodian in the account opening process (If Tax Domicile treatment differs for US Tax purposes, please reach out to your Client Service Representative for appropriate selection.)</t>
    </r>
  </si>
  <si>
    <r>
      <rPr>
        <b/>
        <sz val="11"/>
        <color theme="1"/>
        <rFont val="Calibri"/>
        <family val="2"/>
        <scheme val="minor"/>
      </rPr>
      <t xml:space="preserve">Underlying beneficial owner's local tax domicile </t>
    </r>
    <r>
      <rPr>
        <sz val="11"/>
        <color theme="1"/>
        <rFont val="Calibri"/>
        <family val="2"/>
        <scheme val="minor"/>
      </rPr>
      <t>- might be different than Intermediary's  Country (Tax Domicile) citizenship.  This information will be communicated to the sub-custodian in the account opening process.</t>
    </r>
  </si>
  <si>
    <t>For classification of accounts for the purposes of the Shareholder Rights Directive II (SRDII). Accounts must be classified as either an intermediary or not in order to properly report holdings for Proxy and Shareholder Identification. In addition, this section collects an account’s LEI to be used for Proxy reporting and Shareholder ID Forwarding Address for intermediaries.</t>
  </si>
  <si>
    <t>This section collects an account’s LEI to be used for Proxy reporting and Shareholder ID Forwarding Address for intermediaries.</t>
  </si>
  <si>
    <t>If RTD email notification service is selected, you must provide an email address for both product 585 (Return Delivery free deliver transaction) and 586 (Return Delivery-delivery vs. payment transaction)</t>
  </si>
  <si>
    <t>BBH Infuse portal is giving the ability to execute and authorize transactions. If you don't have an access to the portal please reach out to your client service representative.</t>
  </si>
  <si>
    <t>If the account requires connectivity set up on OMGEO Alert platform, please select tick box ‘YES’ and enter the Alert Acronym Code generated from Alert platform for your requested sub fund. If the code is not yet available at this time, please select tick box ‘not available at account opening ‘ . Your dedicated Client Service team will contact you at a later stage in this account opening process</t>
  </si>
  <si>
    <r>
      <rPr>
        <b/>
        <sz val="11"/>
        <rFont val="Calibri"/>
        <family val="2"/>
        <scheme val="minor"/>
      </rPr>
      <t>Taxpayer Title</t>
    </r>
    <r>
      <rPr>
        <sz val="11"/>
        <rFont val="Calibri"/>
        <family val="2"/>
        <scheme val="minor"/>
      </rPr>
      <t xml:space="preserve"> - Please provide the Tax Payer Title (i.e., legal tax payer name) found in U.S. tax documents (i.e. IRS Form W8/W9).</t>
    </r>
  </si>
  <si>
    <t>Note: The setup for the intermediary account structure would be predefined using the answers to questions asked in that section - if the default setup doesn't meet your expectations please contact your BBH clients service team</t>
  </si>
  <si>
    <t>BBH Infuse portal is giving the ability to execute and authorize payments. If you don't have an access to the portal please reach out to your client service representative.</t>
  </si>
  <si>
    <t>FI CLIENT TAX MANAGED POOL</t>
  </si>
  <si>
    <t>FI-BANK INTERMEDIARY - IT CLIENT POOL</t>
  </si>
  <si>
    <t>NO-BANK-INTERMEDIARY - NO CLIENT POOL</t>
  </si>
  <si>
    <t>NORWEGIAN BANK</t>
  </si>
  <si>
    <t>FI-BANK INTERMEDIARY - SG CLIENT POOL</t>
  </si>
  <si>
    <t>FI-BANK INTERMEDIARY - CH CLIENT POOL</t>
  </si>
  <si>
    <t>MFPS E-Mail Confirmation, provide E-Mails required for the product:</t>
  </si>
  <si>
    <t>MFPS E-Mail Status, provide E-Mails required for the product:</t>
  </si>
  <si>
    <t>Currency Code(s)</t>
  </si>
  <si>
    <t>For clients with Fund Order &amp; Custody services, select the currencies you require for settlement of Fund Orders.</t>
  </si>
  <si>
    <r>
      <rPr>
        <b/>
        <sz val="11"/>
        <rFont val="Calibri"/>
        <family val="2"/>
        <scheme val="minor"/>
      </rPr>
      <t xml:space="preserve">       Standing Instruction for Transfer of Funds to US Account Indicator</t>
    </r>
    <r>
      <rPr>
        <sz val="11"/>
        <rFont val="Calibri"/>
        <family val="2"/>
        <scheme val="minor"/>
      </rPr>
      <t xml:space="preserve"> - This selection identifies accounts with standing instructions to transfer funds to an account maintained in the United States. This is considered
       indicia of US status by the IRS.</t>
    </r>
  </si>
  <si>
    <r>
      <rPr>
        <b/>
        <sz val="11"/>
        <rFont val="Calibri"/>
        <family val="2"/>
        <scheme val="minor"/>
      </rPr>
      <t xml:space="preserve">         Standing Instruction for Transfer of Funds to US Account Indicator</t>
    </r>
    <r>
      <rPr>
        <sz val="11"/>
        <rFont val="Calibri"/>
        <family val="2"/>
        <scheme val="minor"/>
      </rPr>
      <t xml:space="preserve"> - This selection identifies accounts with standing instructions to transfer funds to an account maintained in the United States. This is considered
         indicia of US status by the IRS.</t>
    </r>
  </si>
  <si>
    <r>
      <rPr>
        <b/>
        <sz val="11"/>
        <color theme="1"/>
        <rFont val="Calibri"/>
        <family val="2"/>
        <scheme val="minor"/>
      </rPr>
      <t xml:space="preserve">         Standing Instruction for Transfer of Funds to US Account Indicator</t>
    </r>
    <r>
      <rPr>
        <sz val="11"/>
        <color theme="1"/>
        <rFont val="Calibri"/>
        <family val="2"/>
        <scheme val="minor"/>
      </rPr>
      <t xml:space="preserve"> - This selection identifies accounts with standing instructions to transfer funds to an account maintained in the United States. This is considered
         indicia of US status by the IRS.</t>
    </r>
  </si>
  <si>
    <r>
      <t xml:space="preserve">If any the answer to any of the above questions would be "No" then please answer to </t>
    </r>
    <r>
      <rPr>
        <b/>
        <sz val="11"/>
        <color theme="1"/>
        <rFont val="Calibri"/>
        <family val="2"/>
        <scheme val="minor"/>
      </rPr>
      <t>Is single beneficial owner set up required for US Tax purposes?</t>
    </r>
    <r>
      <rPr>
        <sz val="11"/>
        <color theme="1"/>
        <rFont val="Calibri"/>
        <family val="2"/>
        <scheme val="minor"/>
      </rPr>
      <t xml:space="preserve"> Otherwise the question would be </t>
    </r>
    <r>
      <rPr>
        <b/>
        <sz val="11"/>
        <color theme="1"/>
        <rFont val="Calibri"/>
        <family val="2"/>
        <scheme val="minor"/>
      </rPr>
      <t>Is this account
for a single underlying beneficial owner?</t>
    </r>
  </si>
  <si>
    <t xml:space="preserve">                If these fields are not populated, BBH will populate them based on the tax documents you provided. If these fields are not populated, and you did not provide tax documents, the FATCA default
                tax treatment will be applied.</t>
  </si>
  <si>
    <r>
      <rPr>
        <b/>
        <sz val="11"/>
        <color theme="1"/>
        <rFont val="Calibri"/>
        <family val="2"/>
        <scheme val="minor"/>
      </rPr>
      <t xml:space="preserve">                Standing Instruction for Transfer of Funds to US Account Indicator</t>
    </r>
    <r>
      <rPr>
        <sz val="11"/>
        <color theme="1"/>
        <rFont val="Calibri"/>
        <family val="2"/>
        <scheme val="minor"/>
      </rPr>
      <t xml:space="preserve"> - This selection identifies accounts with standing instructions to transfer funds to an account maintained in the United States. This is
                considered indicia of US status by the IRS.</t>
    </r>
  </si>
  <si>
    <r>
      <t xml:space="preserve">     Client selects </t>
    </r>
    <r>
      <rPr>
        <b/>
        <sz val="11"/>
        <color theme="1"/>
        <rFont val="Calibri"/>
        <family val="2"/>
        <scheme val="minor"/>
      </rPr>
      <t>YES:</t>
    </r>
    <r>
      <rPr>
        <sz val="11"/>
        <color theme="1"/>
        <rFont val="Calibri"/>
        <family val="2"/>
        <scheme val="minor"/>
      </rPr>
      <t xml:space="preserve"> BBH&amp;Co and the client agree to communicate the confirmation details of the direct executed FX contract within 24 hours of execution for the purpose of identifying any discrepancies prior
     to the settlement of the contract.</t>
    </r>
  </si>
  <si>
    <r>
      <t xml:space="preserve">    SWIFT</t>
    </r>
    <r>
      <rPr>
        <sz val="11"/>
        <color theme="1"/>
        <rFont val="Calibri"/>
        <family val="2"/>
        <scheme val="minor"/>
      </rPr>
      <t>- Society for Worldwide Interbank Financial Telecommunication: An organization founded to establish processing standards for global financial transactions through a variety of message types 
    known as SWIFT messages.</t>
    </r>
  </si>
  <si>
    <t>If trade instructions settling at the US Federal Reserve are over 50 million par and the client has this option marked as “Yes” then the trade instructions will 
automatically be spread into instructions of 50 million or less.</t>
  </si>
  <si>
    <t xml:space="preserve">     Input the address to which the Mutual Fund Prospectus should be mailed. If you choose to suppress the hard copy mailing, the mailing address is still required, an email address should be input,
     and a signed letter of suppression will be requested.</t>
  </si>
  <si>
    <t>Notification products can be selected. If you selected SWIFT or fax notifications, these products are required and have been pre-selected in the Form: Eligibility Date Notices for Voluntary Action Types and            Mandatory with Election Action Types.</t>
  </si>
  <si>
    <t>Click on the below to download User Guide in PDF</t>
  </si>
  <si>
    <t>Italy disclose?</t>
  </si>
  <si>
    <t>BBH offers proxy services for both Domestic (US) and Global assets. This allows clients the ability to participate in the Annual General Meetings (AGMs) and Extraordinary General Meetings (EGMs). PLEASE NOTE:  As a result of SRD II, a LEI or Tax ID is required for proxy vote processing in SRD II (European) markets.  If a LEI or tax ID is not provided, the account is at risk of vote rejections (by issuers or their agents) due to the missing information.</t>
  </si>
  <si>
    <t>This section is required once the Foreign Exchange with BBH service is selected within section 2. Account Services of the Account Opening Form. Section “FX TRADING ACTIVITY” can be modelled after the existing account. Section “TRADING COUNTERPARTY INFO” cannot be modelled, details need to be provided manually.</t>
  </si>
  <si>
    <t>Model for FX</t>
  </si>
  <si>
    <t>In Section 2: Account Services it is required to select all services which need to be added to the new account.  
There are two options for the model account function:</t>
  </si>
  <si>
    <r>
      <t xml:space="preserve">The first tab of the form called </t>
    </r>
    <r>
      <rPr>
        <b/>
        <sz val="11"/>
        <color theme="1"/>
        <rFont val="Calibri"/>
        <family val="2"/>
        <scheme val="minor"/>
      </rPr>
      <t xml:space="preserve">AOF Page 1 </t>
    </r>
    <r>
      <rPr>
        <sz val="11"/>
        <color theme="1"/>
        <rFont val="Calibri"/>
        <family val="2"/>
        <scheme val="minor"/>
      </rPr>
      <t xml:space="preserve">has to be always fully populated -apart of Section 6 which would be mandatory for some account types. Second tab called </t>
    </r>
    <r>
      <rPr>
        <b/>
        <sz val="11"/>
        <color theme="1"/>
        <rFont val="Calibri"/>
        <family val="2"/>
        <scheme val="minor"/>
      </rPr>
      <t>AOF Page 2</t>
    </r>
    <r>
      <rPr>
        <sz val="11"/>
        <color theme="1"/>
        <rFont val="Calibri"/>
        <family val="2"/>
        <scheme val="minor"/>
      </rPr>
      <t xml:space="preserve"> should be populated after the first tab so all necessary sections would be visible.</t>
    </r>
  </si>
  <si>
    <t xml:space="preserve">Note: Please review carefully when choosing a model account. If there are any questions, please contact your Client Service Representative.
Note: Data included in the AOF Page 1 will not be taken from the master model account as so populating of all sections on the first tab: AOF Page 1 is required, even when selecting the master model account function. </t>
  </si>
  <si>
    <t>GUERNSEY CHANNEL ISLANDS</t>
  </si>
  <si>
    <t>COTE D IVOIRE</t>
  </si>
  <si>
    <t>JERSEY CHANNEL ISLANDS</t>
  </si>
  <si>
    <t>VIRGIN ISLANDS BRITISH</t>
  </si>
  <si>
    <t>VIRGIN ISLANDS US</t>
  </si>
  <si>
    <t>WEST INDIES BRIT</t>
  </si>
  <si>
    <t>BRUNEI DARUSSALAMSET1</t>
  </si>
  <si>
    <t>CAYMAN ISLANDSSET1</t>
  </si>
  <si>
    <t>COOK ISLANDSSET1</t>
  </si>
  <si>
    <t>COSTA RICASET1</t>
  </si>
  <si>
    <t>COTEDIVOIRESET1</t>
  </si>
  <si>
    <t>CZECHREPUBLICSET1</t>
  </si>
  <si>
    <t>GUERNSEYCHANNELISLANDSSET1</t>
  </si>
  <si>
    <t>HONGKONGSET1</t>
  </si>
  <si>
    <t>ISLEOFMANSET1</t>
  </si>
  <si>
    <t>JERSEYCHANNELISLANDSSET1</t>
  </si>
  <si>
    <t>KOREAREPUBLICOFSET1</t>
  </si>
  <si>
    <t>MARSHALLISLANDSSET1</t>
  </si>
  <si>
    <t>NETHANTILLESSET1</t>
  </si>
  <si>
    <t>NEWZEALANDSET1</t>
  </si>
  <si>
    <t>PUERTORICOSET1</t>
  </si>
  <si>
    <t>RUSSIANFEDERATIONSET1</t>
  </si>
  <si>
    <t>SAINTKITTSANDNEVISSET1</t>
  </si>
  <si>
    <t>SAUDIARABIASET1</t>
  </si>
  <si>
    <t>SOUTHAFRICASET1</t>
  </si>
  <si>
    <t>STVINCENTANDGRENADINESET1</t>
  </si>
  <si>
    <t>UNITEDARABEMIRATESSET1</t>
  </si>
  <si>
    <t>UNITEDKINGDOMSET1</t>
  </si>
  <si>
    <t>UNITEDSTATESSET1</t>
  </si>
  <si>
    <t>VATICANCITYSTATESET1</t>
  </si>
  <si>
    <t>VIRGINISLANDSBRITISHSET1</t>
  </si>
  <si>
    <t>VIRGINISLANDSUSSET1</t>
  </si>
  <si>
    <t>WESTINDIESBRITSET1</t>
  </si>
  <si>
    <t>COTEDIVOIRESET2</t>
  </si>
  <si>
    <t>GUERNSEYCHANNELISLANDSSET2</t>
  </si>
  <si>
    <t>JERSEYCHANNELISLANDSSET2</t>
  </si>
  <si>
    <t>VIRGINISLANDSBRITISHSET2</t>
  </si>
  <si>
    <t>VIRGINISLANDSUSSET2</t>
  </si>
  <si>
    <t>WESTINDIESBRITSET2</t>
  </si>
  <si>
    <t>COTEDIVOIRESEQ</t>
  </si>
  <si>
    <t>GUERNSEYCHANNELISLANDSSEQ</t>
  </si>
  <si>
    <t>JERSEYCHANNELISLANDSSEQ</t>
  </si>
  <si>
    <t>VIRGINISLANDSBRITISHSEQ</t>
  </si>
  <si>
    <t>VIRGINISLANDSUSSEQ</t>
  </si>
  <si>
    <t>WESTINDIESBRITSEQ</t>
  </si>
  <si>
    <t>FX Direct</t>
  </si>
  <si>
    <t>Mirror Master Model</t>
  </si>
  <si>
    <t>Mirror Custom Model :</t>
  </si>
  <si>
    <t>Master or Custom</t>
  </si>
  <si>
    <t>Use data below</t>
  </si>
  <si>
    <t xml:space="preserve">  CSDR Penalties Account</t>
  </si>
  <si>
    <t>MT 537 CSDR Penalties</t>
  </si>
  <si>
    <t>692 - MT537 CSDR Daily penalty report</t>
  </si>
  <si>
    <t>693 - MT537 CSDR Monthly penalty report</t>
  </si>
  <si>
    <t xml:space="preserve">MT 537 </t>
  </si>
  <si>
    <t>CSDR</t>
  </si>
  <si>
    <t xml:space="preserve">930 - MT 54X US DK Confirm Aggregation EOD  </t>
  </si>
  <si>
    <t>FREQUENCY DEFINED BY PRODUCT TYPE</t>
  </si>
  <si>
    <t>CSDR penalties</t>
  </si>
  <si>
    <t>Would you like that BBH FX the CSDR penalties to another currency?</t>
  </si>
  <si>
    <t>Do you (the account holder) want to use additional (duplicated) address for tax materials mailing?</t>
  </si>
  <si>
    <t>Condition</t>
  </si>
  <si>
    <t>No, please do not add any duplicates for 508 tax materials mailing</t>
  </si>
  <si>
    <t>Yes, please add duplicate for 508 tax materials mailing to below address</t>
  </si>
  <si>
    <t>Yes, please add duplicates for 508 tax materials mailing as per model</t>
  </si>
  <si>
    <t>If Custody service and Fund Order &amp; Custody service are required for the account setup this section would become visible.
For accounts with Fund Order &amp; Custody services, the MFPS Confirmation must be sent by either hard copy mailing (up to 3 addresses), email or SWIFT (MT515).
Input email addresses to receive the MFPS Confirmation and MFPS Email Status.</t>
  </si>
  <si>
    <t>Does the Account intend to invest in Finnish ADRs?</t>
  </si>
  <si>
    <t>Please select</t>
  </si>
  <si>
    <t>Will this account transact in To Be Announced (“TBA”) Securities?</t>
  </si>
  <si>
    <t>TBA securities</t>
  </si>
  <si>
    <t>TBA options to select</t>
  </si>
  <si>
    <t xml:space="preserve">I hereby instruct BBH to cancel my TBA instructions on contractual S/D, and I will arrange for any incoming / outgoing money movements. </t>
  </si>
  <si>
    <t xml:space="preserve">I hereby acknowledge that I/we (“Client”) will arrange for any cancellations or amendments of TBA trade instructions, along with any incoming and/or outgoing money movements. </t>
  </si>
  <si>
    <t>Model:</t>
  </si>
  <si>
    <t>MODEL:</t>
  </si>
  <si>
    <t>Fax N/A 1</t>
  </si>
  <si>
    <t>Fax N/A 2</t>
  </si>
  <si>
    <t>10. Cash accounting</t>
  </si>
  <si>
    <r>
      <t>Cash accounting :</t>
    </r>
    <r>
      <rPr>
        <b/>
        <sz val="11"/>
        <color theme="0"/>
        <rFont val="Calibri"/>
        <family val="2"/>
        <scheme val="minor"/>
      </rPr>
      <t xml:space="preserve"> cash service</t>
    </r>
  </si>
  <si>
    <t xml:space="preserve">Should this account enroll in BBH’s USD Contractual Cash Program? </t>
  </si>
  <si>
    <t>Drop down</t>
  </si>
  <si>
    <t>11. Trades  - Custody</t>
  </si>
  <si>
    <t>11.1    TRADES AUTHORISATION</t>
  </si>
  <si>
    <t>11.2     CUSTODY SECURITY INSTRUCTIONS</t>
  </si>
  <si>
    <t>11.3     SWIFTS FOR TRADES &amp; POSITION REPORTING</t>
  </si>
  <si>
    <t xml:space="preserve">11.4     SHAREHOLDER RIGHTS DIRECTIVE II </t>
  </si>
  <si>
    <t>12. Payments - Cash</t>
  </si>
  <si>
    <t>12.1     PAYEMENTS AUTHORISATION</t>
  </si>
  <si>
    <t>Please input this information for invoicing purposes.
There is option to use the same address as the one provided for the Tax documentation mailing (from Section 4) or the different one when Other would be selected.</t>
  </si>
  <si>
    <t>12.2     SWIFTS FOR CASH</t>
  </si>
  <si>
    <r>
      <t xml:space="preserve">I hereby instruct BBH to code my account(s) to support pair off transactions via SWIFT, using the embedded cash messaging to setup any incoming / outgoing money movements. </t>
    </r>
    <r>
      <rPr>
        <sz val="11"/>
        <color rgb="FFFF0000"/>
        <rFont val="Calibri"/>
        <family val="2"/>
        <scheme val="minor"/>
      </rPr>
      <t>NOTE</t>
    </r>
    <r>
      <rPr>
        <sz val="11"/>
        <color theme="1"/>
        <rFont val="Calibri"/>
        <family val="2"/>
        <scheme val="minor"/>
      </rPr>
      <t>: I confirm my trade messaging aligns with industry standard guidelines, and adheres the instructional requirements documented on BBH’s Trade Instruction Guide [Link here: https://www.bbh.com/global/TradeInstructGuide.pdf - p. 88]</t>
    </r>
  </si>
  <si>
    <t>BBH’s Contractual Cash Program for US Dollars (“USD”) is a settlement valuation option that serves as a useful tool in funds management by giving “as of” contractual value on “vs. payment” security settlements.  By opting to enroll in the product, clients can commit to security sale proceeds prior to settlement, while avoiding overdraft charges in the event of a fail. Likewise, purchase settlements are valued for contractual settlement date of the underlying trade. The product posts securities and cash entries to the client’s account on an actual basis and contractual value is given to the cash side of security trade upon actual settlement, allowing clients to monitor true fail exposure without the need for additional reporting.  
For more information about Contractual Cash, please see Custody Client Guide in Infuse.</t>
  </si>
  <si>
    <t>OMGEO code</t>
  </si>
  <si>
    <t>OMGEO name</t>
  </si>
  <si>
    <t>964 - MT 535 STAT SD LOC Price CUR FACE</t>
  </si>
  <si>
    <t>EUROCAL</t>
  </si>
  <si>
    <t>TICKER</t>
  </si>
  <si>
    <t>Sec identifier duplication 
prevention for same BIC</t>
  </si>
  <si>
    <t>BENEFIT/INSURANCE PLAN (VERITAS ONLY)</t>
  </si>
  <si>
    <t>DUTCH MUTUAL FUND (FBI)</t>
  </si>
  <si>
    <t>LIFE INSURANCE</t>
  </si>
  <si>
    <t>UK LIFE COMPANY (PENSION BUSINESS)</t>
  </si>
  <si>
    <t>LIMITED PARTNERSHIP - NO RECLAIM</t>
  </si>
  <si>
    <t>SE-BANK INTERMEDIARY - CY CLIENT POOL</t>
  </si>
  <si>
    <t>SE-BANK INTERMEDIARY - DK CLIENT POOL</t>
  </si>
  <si>
    <t>DANISH CREDIT INSTITUTION</t>
  </si>
  <si>
    <t>ESTONIASEQ</t>
  </si>
  <si>
    <t>FI-BANK INTERMEDIARY - EE CLIENT POOL</t>
  </si>
  <si>
    <t>FINNISH PENSION FUND</t>
  </si>
  <si>
    <t>IRISH INSURANCE COMPANY</t>
  </si>
  <si>
    <t>SE-BANK INTERMEDIARY - IE CLIENT POOL</t>
  </si>
  <si>
    <t>LUXEMBOURG INSURANCE COMPANY</t>
  </si>
  <si>
    <t>SE-BANK INTERMEDIARY - LU CLIENT POOL</t>
  </si>
  <si>
    <t>SE-BANK INTERMEDIARY - MT CLIENT POOL</t>
  </si>
  <si>
    <t>NORWEGIAN CORPORATION</t>
  </si>
  <si>
    <t>AIF PARTNERSHIP</t>
  </si>
  <si>
    <t>SWIFT Address (8 or 11 characters)</t>
  </si>
  <si>
    <t>FIELD</t>
  </si>
  <si>
    <t>FX</t>
  </si>
  <si>
    <t>SWIFT SECTION</t>
  </si>
  <si>
    <t>C19</t>
  </si>
  <si>
    <t>C45</t>
  </si>
  <si>
    <t>C217</t>
  </si>
  <si>
    <t>I327</t>
  </si>
  <si>
    <t>U327</t>
  </si>
  <si>
    <t>I484</t>
  </si>
  <si>
    <t>I712</t>
  </si>
  <si>
    <t>C8</t>
  </si>
  <si>
    <t>C64</t>
  </si>
  <si>
    <t>C115</t>
  </si>
  <si>
    <t>C140</t>
  </si>
  <si>
    <t>N/A (always available)</t>
  </si>
  <si>
    <t>FORMATTING RANGE</t>
  </si>
  <si>
    <t>V36:Y49</t>
  </si>
  <si>
    <t>B256:M263</t>
  </si>
  <si>
    <t>C334:M340</t>
  </si>
  <si>
    <t>O334:Z340</t>
  </si>
  <si>
    <t>C496:N501</t>
  </si>
  <si>
    <t>N712:Y720</t>
  </si>
  <si>
    <t>B54:L60</t>
  </si>
  <si>
    <t>B104:L110</t>
  </si>
  <si>
    <t>B130:L136</t>
  </si>
  <si>
    <t>B155:L161</t>
  </si>
  <si>
    <t>13.2(primary)</t>
  </si>
  <si>
    <t>13.2(secondary)</t>
  </si>
  <si>
    <t>VALUE(8 or 11)</t>
  </si>
  <si>
    <t>ESTONIASET1</t>
  </si>
  <si>
    <t>D703</t>
  </si>
  <si>
    <t>O699:X704</t>
  </si>
  <si>
    <r>
      <t xml:space="preserve">Italy </t>
    </r>
    <r>
      <rPr>
        <sz val="11"/>
        <color rgb="FFFF0000"/>
        <rFont val="Calibri"/>
        <family val="2"/>
        <scheme val="minor"/>
      </rPr>
      <t>*</t>
    </r>
  </si>
  <si>
    <t>&gt;&gt;&gt;</t>
  </si>
  <si>
    <t>Australia (AU)</t>
  </si>
  <si>
    <t>Belgium (BE)</t>
  </si>
  <si>
    <t>Bermuda (BM)</t>
  </si>
  <si>
    <t>Canada (CA)</t>
  </si>
  <si>
    <t>Cayman Islands (KY)</t>
  </si>
  <si>
    <t>Chile (CL)</t>
  </si>
  <si>
    <t>Colombia/Columbia (CO)</t>
  </si>
  <si>
    <t>Cyprus (CY)</t>
  </si>
  <si>
    <t>Denmark (DK)</t>
  </si>
  <si>
    <t>Finland (FI)</t>
  </si>
  <si>
    <t>France (FR)</t>
  </si>
  <si>
    <t>Germany (DE)</t>
  </si>
  <si>
    <t>Greece (GR)</t>
  </si>
  <si>
    <t>Guernsey, Channel Islands (GG)</t>
  </si>
  <si>
    <t>Hong Kong (HK)</t>
  </si>
  <si>
    <t>Ireland (IE)</t>
  </si>
  <si>
    <t>Italy (IT)</t>
  </si>
  <si>
    <t>Jersey, Channel Islands (JE)</t>
  </si>
  <si>
    <t>Luxembourg (LU)</t>
  </si>
  <si>
    <t>Malaysia (MY)</t>
  </si>
  <si>
    <t>Mexico (MX)</t>
  </si>
  <si>
    <t>Netherlands (NL)</t>
  </si>
  <si>
    <t>New Zealand (NZ)</t>
  </si>
  <si>
    <t>Nigeria (NG)</t>
  </si>
  <si>
    <t>Norway (NO)</t>
  </si>
  <si>
    <t>Portugal (PT)</t>
  </si>
  <si>
    <t>Singapore (SG)</t>
  </si>
  <si>
    <t>South Africa (ZA)</t>
  </si>
  <si>
    <t>Spain (ES)</t>
  </si>
  <si>
    <t>Sweden (SE)</t>
  </si>
  <si>
    <t>Switzerland (CH)</t>
  </si>
  <si>
    <t>United Kingdom (GB)</t>
  </si>
  <si>
    <t>United States (US)</t>
  </si>
  <si>
    <t>Confirm Matching</t>
  </si>
  <si>
    <t>US Ind</t>
  </si>
  <si>
    <t>Is Trading Counterparty a US Federal Entity?</t>
  </si>
  <si>
    <r>
      <rPr>
        <b/>
        <sz val="11"/>
        <color theme="1"/>
        <rFont val="Calibri"/>
        <family val="2"/>
        <scheme val="minor"/>
      </rPr>
      <t xml:space="preserve">       Federal Entity Indicator (FEI)</t>
    </r>
    <r>
      <rPr>
        <sz val="11"/>
        <color theme="1"/>
        <rFont val="Calibri"/>
        <family val="2"/>
        <scheme val="minor"/>
      </rPr>
      <t xml:space="preserve"> - Any non-reporting counterparty that meets the following definition shall be coded as FEI = True (YES).
       (1) One of the following entities:
       a) An entity established pursuant to federal law, including, but not limited to, the following:
        i. An “agency” as defined in 5 U.S.C. § 551(1), a federal instrumentality, or a federal authority;
         ii. A government corporation (examples: as such term is defined in 5 U.S.C. § 103(1) or in 31 U.S.C. § 9101);
          iii. A government-sponsored enterprise (example: as such term is defined in 2 U.S.C. § 622(8));
           iv. A federally funded research and development center on the master list referenced in 48 CFR 35.017-6; and
            v. An executive department listed in 5 U.S.C. § 101; or
       b) An entity chartered pursuant to federal law after formation (example: an organization listed in title 36 of the U.S. Code); or
       (2) An entity that was established by, or at the direction of, one or more of the entities listed in clause (1), or has an ultimate parent listed in its LEI reference data that is an entity listed in clause (1) or in the 
       first part of this clause (2). 
       Notwithstanding the foregoing, the Counterparty 2 federal entity indicator data element does not include federally chartered depository institutions.</t>
    </r>
  </si>
  <si>
    <t>MULTIPLE TRADE</t>
  </si>
  <si>
    <t>TRADE EXEC</t>
  </si>
  <si>
    <t>Affirmation descr</t>
  </si>
  <si>
    <t>Confirm Matching is where BBH perform affirmations on your behalf by matching your trade instruction against the Broker Confirms BBH will receive from DTCC's ITP</t>
  </si>
  <si>
    <t>The Multi-Affirmation model will allow for both Confirm Matching and Self-Affirmation with Trade Instruction models to operate in the same BBH Custody Account.
Confirm Matching is where BBH perform affirmations on your behalf by matching your trade instruction against the Broker Confirms BBH will receive from DTCC's ITP. 
Self-Affirmation with Trade Instruction is where you or designee of your choosing other than BBH will directly affirm Broker Confirms, whilst also send a matching trade instruction to BBH. BBH will link the two inputs and settle one corresponding trade.</t>
  </si>
  <si>
    <t>Self Affirmation is where you or a designee of your choosing other than BBH will directly affirm Broker Confirms. There are two sub-section models to Self Affirmation:
a. Self-Affirmation wih Trade Instruction - this is where a matching trade instruction is sent to BBH. BBH links the two inputs and settles one corresponding trade. 
b. Self-Affirmation with No Trade Instruction - no matching trade instruction is sent. Rather, BBH uses the affirmation as the authorized trade instruction.</t>
  </si>
  <si>
    <t>Self-Affirmation</t>
  </si>
  <si>
    <t>Multi-Affirmation</t>
  </si>
  <si>
    <t>Please provide a valid LEI and Investor Type to your BBH Client Service Representative once available (Please note, LEI and Investor type need to be registered at Euroclear at least 5 days prior to settlement of these instrument types so please provide allowing for internal processing time).</t>
  </si>
  <si>
    <t>If you will trade in this account US securities subject to the SEC T+1 Rules please review these choices to determine which affirmation model you will leverage in trading those securities</t>
  </si>
  <si>
    <t>Central Bank (CB)</t>
  </si>
  <si>
    <t>Government (GV)</t>
  </si>
  <si>
    <t>•  EUROCLEAR LEI AND INVESTOR TYPE REQUIREMENTS</t>
  </si>
  <si>
    <t xml:space="preserve">Euroclear Bank S.A. (Euroclear), the international central security depository (ICSD) requires investors to register their Legal Entity Identifier (LEI) and Investor Type prior to the settlement of domestic fixed income securities </t>
  </si>
  <si>
    <t>in Malaysia, Thailand, Yulan Bonds, and Saudi Arabia.</t>
  </si>
  <si>
    <t>Type</t>
  </si>
  <si>
    <t>Remarks</t>
  </si>
  <si>
    <t>Asset Management (AM)</t>
  </si>
  <si>
    <t xml:space="preserve">Includes unit trust funds, mutual funds, bond funds, income funds, </t>
  </si>
  <si>
    <t xml:space="preserve">investment/asset/fund management companies, </t>
  </si>
  <si>
    <t xml:space="preserve">bank-backed/non-bank backed asset management, </t>
  </si>
  <si>
    <t>wealth management funds, private trust</t>
  </si>
  <si>
    <t>Includes central bank, reserve bank or monetary authority</t>
  </si>
  <si>
    <t>Includes sovereign fund, federal fund, state fund, municipal fund,</t>
  </si>
  <si>
    <t>government organisation/council</t>
  </si>
  <si>
    <t>Pension Funds (PF)</t>
  </si>
  <si>
    <t>Includes retirement funds, employee provident funds, social security</t>
  </si>
  <si>
    <t>funds, pension scheme, government pension funds, national pension</t>
  </si>
  <si>
    <t>services, pension fund associations, social insurance organisations</t>
  </si>
  <si>
    <t>Insurance Companies (IC)</t>
  </si>
  <si>
    <t xml:space="preserve">Includes life/General insurance companies, insurance funds, </t>
  </si>
  <si>
    <t>social insurance organisations</t>
  </si>
  <si>
    <t>Non-Financial Corporation (NF)</t>
  </si>
  <si>
    <t xml:space="preserve">Includes associations, non-banking private sectors, foundations, </t>
  </si>
  <si>
    <t>endowment funds</t>
  </si>
  <si>
    <t>Banking Institutions/Financial Intermediaries (BI)</t>
  </si>
  <si>
    <t xml:space="preserve">Banks own positions only. Banks include commercial banks, </t>
  </si>
  <si>
    <t>investment banks, development banks, private banks, broker-dealers.</t>
  </si>
  <si>
    <t>Other financial intermediaries include credit union, financial</t>
  </si>
  <si>
    <t>corporations, leasing and factoring companies</t>
  </si>
  <si>
    <t xml:space="preserve">cooperatives, credit corporations, property financier, mortgage </t>
  </si>
  <si>
    <t>Individual (IN)</t>
  </si>
  <si>
    <t>A person</t>
  </si>
  <si>
    <r>
      <t xml:space="preserve">Euroclear </t>
    </r>
    <r>
      <rPr>
        <sz val="11"/>
        <color rgb="FFFF0000"/>
        <rFont val="Calibri"/>
        <family val="2"/>
        <scheme val="minor"/>
      </rPr>
      <t>*</t>
    </r>
  </si>
  <si>
    <t>International Central Securities Depository (Euroclear/ Clearstream)</t>
  </si>
  <si>
    <t>Tax Documentation</t>
  </si>
  <si>
    <t>US Tax Documentation (W8/W9) is attached to this account opening request</t>
  </si>
  <si>
    <t>This account should be linked to existing W8/W9 on file</t>
  </si>
  <si>
    <t>Decline to provide US Tax Documentation for this account and statutory withholding tax prevails</t>
  </si>
  <si>
    <t>Existing BBH Account to link</t>
  </si>
  <si>
    <t>Must match Account holder's W8/W9, if applicable</t>
  </si>
  <si>
    <t>Must match Beneficial Owner's W8/W9, if applicable</t>
  </si>
  <si>
    <t>BGN*</t>
  </si>
  <si>
    <t>MYR*</t>
  </si>
  <si>
    <t>SAR*</t>
  </si>
  <si>
    <t>AED*</t>
  </si>
  <si>
    <t>BRL*</t>
  </si>
  <si>
    <t>CLP*</t>
  </si>
  <si>
    <t>ISK*</t>
  </si>
  <si>
    <t>PEN*</t>
  </si>
  <si>
    <t>PHP*</t>
  </si>
  <si>
    <t>AM – Asset Management</t>
  </si>
  <si>
    <t>BI – Bank Institutions</t>
  </si>
  <si>
    <t>CB - Central Bank</t>
  </si>
  <si>
    <t>GV – Government</t>
  </si>
  <si>
    <t>NF – Non-Financial Corporations</t>
  </si>
  <si>
    <t>PF – Pension fund</t>
  </si>
  <si>
    <t>IC – Insurance company</t>
  </si>
  <si>
    <t>Not applicable</t>
  </si>
  <si>
    <t>Investor Type Malaysia</t>
  </si>
  <si>
    <t>Investor Type Thailand</t>
  </si>
  <si>
    <t>BI – Bank Institutions/Financial Intermediaries</t>
  </si>
  <si>
    <t xml:space="preserve">CB - Central Bank </t>
  </si>
  <si>
    <t>IF – Collective Investment Funds</t>
  </si>
  <si>
    <t xml:space="preserve">GV – Government </t>
  </si>
  <si>
    <t xml:space="preserve">IN – Individual </t>
  </si>
  <si>
    <t xml:space="preserve">IC - Insurance Companies </t>
  </si>
  <si>
    <t>NF – Non-Financial Corporations</t>
  </si>
  <si>
    <t xml:space="preserve">PF – Pension Funds </t>
  </si>
  <si>
    <t>Investor Type Saudi Arabia</t>
  </si>
  <si>
    <t>Company</t>
  </si>
  <si>
    <t xml:space="preserve">Government </t>
  </si>
  <si>
    <t>Fund</t>
  </si>
  <si>
    <t>Investor types (required for Malaysia, Thailand and Saudi Arabia):</t>
  </si>
  <si>
    <r>
      <t xml:space="preserve">Custody Account Opening Form 
</t>
    </r>
    <r>
      <rPr>
        <b/>
        <sz val="11"/>
        <color theme="0"/>
        <rFont val="Calibri"/>
        <family val="2"/>
        <scheme val="minor"/>
      </rPr>
      <t>Version 3.6.2</t>
    </r>
  </si>
  <si>
    <t>Kazakhstan</t>
  </si>
  <si>
    <t>South Korea</t>
  </si>
  <si>
    <t>Model account</t>
  </si>
  <si>
    <r>
      <t xml:space="preserve">Thailand </t>
    </r>
    <r>
      <rPr>
        <sz val="11"/>
        <color rgb="FFFF0000"/>
        <rFont val="Calibri"/>
        <family val="2"/>
        <scheme val="minor"/>
      </rPr>
      <t>*</t>
    </r>
  </si>
  <si>
    <t>3rd party BIC</t>
  </si>
  <si>
    <t>13. FWDP - Allow MT304 Forward Processing (AFWD)</t>
  </si>
  <si>
    <t>BIC Address</t>
  </si>
  <si>
    <t xml:space="preserve">          Not available at the a/c opening</t>
  </si>
  <si>
    <t>MFCURRENCIES_all</t>
  </si>
  <si>
    <t>14. Corporate Actions</t>
  </si>
  <si>
    <t>14.1     CORPORATE ACTIONS CONTACTS INFORMATION</t>
  </si>
  <si>
    <t>14.2     CORPORATE ACTIONS NOTIFICATION RECEIPT METHODS</t>
  </si>
  <si>
    <t xml:space="preserve">14.4     ODD LOT TENDERS PROCESSING </t>
  </si>
  <si>
    <t>14.5     CORPORATE ACTIONS AUTHORIZED RESPONDER SECTION</t>
  </si>
  <si>
    <t>14.6     CORPORATE ACTIONS RESPONSE STATUS PRODUCT INFORMATION AND COMMUNICATION METHODS</t>
  </si>
  <si>
    <t>14.7     RESPONSE STANDING INSTRUCTIONS PRODUCTS AND SERVICES</t>
  </si>
  <si>
    <t>14.8     CORPORATE ACTIONS RESPONSE STANDING INSTRUCTION SERVICE FOR CASH DIVIDENDS</t>
  </si>
  <si>
    <t>14.9     CORPORATE ACTIONS RESPONSE STANDING INSTRUCTION SERVICE FOR CURRENCY OPTIONS</t>
  </si>
  <si>
    <t>14.10     CORPORATE ACTIONS RESPONSE STANDING INSTRUCTION RESTRICTED SECURITY EXCHANGE OFFERS</t>
  </si>
  <si>
    <t>14.11     CERTIFICATIONS STANDING INSTRUCTIONS</t>
  </si>
  <si>
    <t xml:space="preserve">14.12     NON OFFICIAL OFFER STANDING INSTRUCTION </t>
  </si>
  <si>
    <t>14.13     RESPONSE RECONCILIATION REPORT</t>
  </si>
  <si>
    <t xml:space="preserve">14.14     PRE-PAYMENT ADVICE </t>
  </si>
  <si>
    <t>14.15     MT566 PAYMENT CONFIRMATION</t>
  </si>
  <si>
    <t xml:space="preserve">14.16     PROVISIONAL INCOME PROGRAM </t>
  </si>
  <si>
    <t>14.17     INCOME RECLASIFICATION SERVICE</t>
  </si>
  <si>
    <t xml:space="preserve">14.18     PROXY INFORMATION </t>
  </si>
  <si>
    <t>15. Fund Order &amp; Custody</t>
  </si>
  <si>
    <t>15.1     FUND ORDER &amp; CUSTODY PROSPECTUS</t>
  </si>
  <si>
    <t>15.2     FUND ORDER &amp; CUSTODY CURRENCIES</t>
  </si>
  <si>
    <t>15.3     FUND ORDER &amp; CUSTODY SERVICE MAILING PRODUCTS</t>
  </si>
  <si>
    <r>
      <t>Custom setup &amp; model for sections</t>
    </r>
    <r>
      <rPr>
        <sz val="11"/>
        <color theme="1"/>
        <rFont val="Calibri"/>
        <family val="2"/>
        <scheme val="minor"/>
      </rPr>
      <t xml:space="preserve"> - this option allows to populate all sections within ”AOF Page 2” necessary to complete the setup from the scratch. Alternatively, this option allows you to use the model account for each section separately. To achieve that, please provide the existing account number at BBH and select the checkbox “Model account” for section(s) which you would like to model.</t>
    </r>
  </si>
  <si>
    <t xml:space="preserve">14.3     CORPORATE ACTIONS PRIMARY/ SECONDARY NOTIFICATIONS PRODUCTS </t>
  </si>
  <si>
    <t>16.1     SWIFTS FOR TRADES &amp; CUSTODY SERVICE MAILING PRODUCTS I</t>
  </si>
  <si>
    <t>16.2     SWIFTS FOR TRADES &amp; CUSTODY SERVICE MAILING PRODUCTS II</t>
  </si>
  <si>
    <t>17.1    ADDITIONAL SWIFTS FOR CASH SERVICE MAILING PRODUCTS I</t>
  </si>
  <si>
    <t>17.2     ADDITIONAL SWIFTS FOR CASH SERVICE MAILING PRODUCTS II</t>
  </si>
  <si>
    <t>13. FWDP - Allow MT304 Forward processing (AFWD)</t>
  </si>
  <si>
    <t>13.     FWDP - Allow MT304 Forward Processing (AFWD)</t>
  </si>
  <si>
    <t>15.1     FUND ORDER &amp; CUSTODY INFORMATION</t>
  </si>
  <si>
    <t>15.2     FUND ORDER &amp; CUSTODY PROSPECTUS</t>
  </si>
  <si>
    <t>Shareholder Legal Entity Identifier (LEI)</t>
  </si>
  <si>
    <t>14.3.1     VOLUNTARY ACTION TYPES</t>
  </si>
  <si>
    <t>14.3.2     MANDATORY WITH ELECTION ACTION TYPES</t>
  </si>
  <si>
    <t>14.3.3     MANDATORY CAPITAL ACTION TYPES</t>
  </si>
  <si>
    <t>14.3.4     MANDATORY INCOME ACTION TYPES</t>
  </si>
  <si>
    <t>14.3.5     INTEREST ACTION TYPES</t>
  </si>
  <si>
    <t>14.3.6     INFORMATIONAL ACTION TYPES</t>
  </si>
  <si>
    <t>14.3.7     MORTGAGE BACKED SECURITY ACTION TYPES</t>
  </si>
  <si>
    <t>14.3.8     MATURITY ACTION TYPES</t>
  </si>
  <si>
    <t>14.3.9     RECLASSIFIED INCOME</t>
  </si>
  <si>
    <t>14.3.10     TAX RELIEF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</si>
</sst>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0_-;\-* #,##0.00_-;_-* &quot;-&quot;??_-;_-@_-"/>
    <numFmt numFmtId="165" formatCode="0.00_)"/>
  </numFmts>
  <fonts count="149">
    <font>
      <sz val="11"/>
      <color theme="1"/>
      <name val="Calibri"/>
      <family val="2"/>
      <scheme val="minor"/>
    </font>
    <font>
      <sz val="14"/>
      <color theme="1"/>
      <name val="Calibri"/>
      <family val="2"/>
      <scheme val="minor"/>
    </font>
    <font>
      <sz val="14"/>
      <color theme="1"/>
      <name val="Calibri"/>
      <family val="2"/>
      <scheme val="minor"/>
    </font>
    <font>
      <sz val="11"/>
      <color theme="1"/>
      <name val="Calibri"/>
      <family val="2"/>
      <charset val="238"/>
      <scheme val="minor"/>
    </font>
    <font>
      <b/>
      <sz val="11"/>
      <color theme="1"/>
      <name val="Calibri"/>
      <family val="2"/>
      <scheme val="minor"/>
    </font>
    <font>
      <b/>
      <sz val="11"/>
      <color rgb="FFFF0000"/>
      <name val="Calibri"/>
      <family val="2"/>
      <scheme val="minor"/>
    </font>
    <font>
      <sz val="11"/>
      <name val="Calibri"/>
      <family val="2"/>
      <scheme val="minor"/>
    </font>
    <font>
      <sz val="11"/>
      <color theme="1"/>
      <name val="Calibri"/>
      <family val="2"/>
      <scheme val="minor"/>
    </font>
    <font>
      <sz val="12"/>
      <color theme="1"/>
      <name val="Calibri"/>
      <family val="2"/>
      <scheme val="minor"/>
    </font>
    <font>
      <sz val="10"/>
      <name val="Times New Roman"/>
      <family val="1"/>
    </font>
    <font>
      <sz val="11"/>
      <name val="ＭＳ Ｐゴシック"/>
      <family val="3"/>
      <charset val="128"/>
    </font>
    <font>
      <b/>
      <sz val="12"/>
      <color theme="1"/>
      <name val="Calibri"/>
      <family val="2"/>
      <scheme val="minor"/>
    </font>
    <font>
      <sz val="11"/>
      <color rgb="FFFF0000"/>
      <name val="Calibri"/>
      <family val="2"/>
      <scheme val="minor"/>
    </font>
    <font>
      <u/>
      <sz val="8.8000000000000007"/>
      <color theme="10"/>
      <name val="Calibri"/>
      <family val="2"/>
    </font>
    <font>
      <sz val="12"/>
      <name val="Calibri"/>
      <family val="2"/>
    </font>
    <font>
      <b/>
      <sz val="11"/>
      <name val="Calibri"/>
      <family val="2"/>
      <scheme val="minor"/>
    </font>
    <font>
      <b/>
      <sz val="11"/>
      <color theme="0"/>
      <name val="Calibri"/>
      <family val="2"/>
      <scheme val="minor"/>
    </font>
    <font>
      <sz val="11"/>
      <color rgb="FFFF0000"/>
      <name val="Calibri"/>
      <family val="2"/>
    </font>
    <font>
      <i/>
      <sz val="10"/>
      <color theme="1"/>
      <name val="Calibri"/>
      <family val="2"/>
      <scheme val="minor"/>
    </font>
    <font>
      <sz val="9"/>
      <color rgb="FFFF0000"/>
      <name val="Calibri"/>
      <family val="2"/>
      <scheme val="minor"/>
    </font>
    <font>
      <sz val="10"/>
      <color rgb="FFFF0000"/>
      <name val="Calibri"/>
      <family val="2"/>
    </font>
    <font>
      <sz val="11"/>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0"/>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u/>
      <sz val="10"/>
      <color rgb="FF000000"/>
      <name val="Arial"/>
      <family val="2"/>
    </font>
    <font>
      <sz val="10"/>
      <name val="Helv"/>
    </font>
    <font>
      <sz val="10"/>
      <color theme="1"/>
      <name val="Calibri"/>
      <family val="2"/>
      <scheme val="minor"/>
    </font>
    <font>
      <sz val="10"/>
      <color rgb="FFFF0000"/>
      <name val="Calibri"/>
      <family val="2"/>
      <scheme val="minor"/>
    </font>
    <font>
      <b/>
      <sz val="10"/>
      <color theme="1"/>
      <name val="Calibri"/>
      <family val="2"/>
      <scheme val="minor"/>
    </font>
    <font>
      <b/>
      <i/>
      <sz val="11"/>
      <color theme="1"/>
      <name val="Calibri"/>
      <family val="2"/>
      <scheme val="minor"/>
    </font>
    <font>
      <b/>
      <sz val="18"/>
      <color theme="0"/>
      <name val="Calibri"/>
      <family val="2"/>
      <scheme val="minor"/>
    </font>
    <font>
      <b/>
      <sz val="14"/>
      <color theme="1"/>
      <name val="Calibri"/>
      <family val="2"/>
      <scheme val="minor"/>
    </font>
    <font>
      <sz val="11"/>
      <color theme="0" tint="-0.34998626667073579"/>
      <name val="Calibri"/>
      <family val="2"/>
      <scheme val="minor"/>
    </font>
    <font>
      <sz val="8"/>
      <color theme="0" tint="-0.34998626667073579"/>
      <name val="Calibri"/>
      <family val="2"/>
      <scheme val="minor"/>
    </font>
    <font>
      <sz val="11"/>
      <color theme="0"/>
      <name val="Calibri"/>
      <family val="2"/>
      <scheme val="minor"/>
    </font>
    <font>
      <sz val="11"/>
      <color theme="0" tint="-0.249977111117893"/>
      <name val="Calibri"/>
      <family val="2"/>
      <scheme val="minor"/>
    </font>
    <font>
      <sz val="10"/>
      <color theme="0" tint="-0.499984740745262"/>
      <name val="Calibri"/>
      <family val="2"/>
      <scheme val="minor"/>
    </font>
    <font>
      <i/>
      <sz val="10"/>
      <color theme="1" tint="0.249977111117893"/>
      <name val="Calibri"/>
      <family val="2"/>
    </font>
    <font>
      <sz val="8"/>
      <color rgb="FF000000"/>
      <name val="Segoe UI"/>
      <family val="2"/>
    </font>
    <font>
      <sz val="10"/>
      <color theme="0" tint="-0.249977111117893"/>
      <name val="Calibri"/>
      <family val="2"/>
      <scheme val="minor"/>
    </font>
    <font>
      <u/>
      <sz val="12"/>
      <color theme="1"/>
      <name val="Calibri"/>
      <family val="2"/>
      <scheme val="minor"/>
    </font>
    <font>
      <u/>
      <sz val="11"/>
      <color theme="1"/>
      <name val="Calibri"/>
      <family val="2"/>
      <scheme val="minor"/>
    </font>
    <font>
      <b/>
      <sz val="10"/>
      <name val="Calibri"/>
      <family val="2"/>
      <scheme val="minor"/>
    </font>
    <font>
      <sz val="11"/>
      <color theme="4"/>
      <name val="Calibri"/>
      <family val="2"/>
      <scheme val="minor"/>
    </font>
    <font>
      <sz val="11"/>
      <color theme="0" tint="-0.499984740745262"/>
      <name val="Calibri"/>
      <family val="2"/>
      <scheme val="minor"/>
    </font>
    <font>
      <sz val="11"/>
      <color theme="0" tint="-0.14999847407452621"/>
      <name val="Calibri"/>
      <family val="2"/>
      <scheme val="minor"/>
    </font>
    <font>
      <sz val="10"/>
      <name val="Calibri"/>
      <family val="2"/>
      <scheme val="minor"/>
    </font>
    <font>
      <u/>
      <sz val="11"/>
      <color rgb="FFFF0000"/>
      <name val="Calibri"/>
      <family val="2"/>
      <scheme val="minor"/>
    </font>
    <font>
      <sz val="11"/>
      <color theme="3"/>
      <name val="Calibri"/>
      <family val="2"/>
      <scheme val="minor"/>
    </font>
    <font>
      <sz val="11"/>
      <color theme="9" tint="-0.249977111117893"/>
      <name val="Calibri"/>
      <family val="2"/>
      <scheme val="minor"/>
    </font>
    <font>
      <sz val="9"/>
      <color theme="1"/>
      <name val="Calibri"/>
      <family val="2"/>
      <scheme val="minor"/>
    </font>
    <font>
      <vertAlign val="superscript"/>
      <sz val="10"/>
      <color theme="1"/>
      <name val="Calibri"/>
      <family val="2"/>
      <scheme val="minor"/>
    </font>
    <font>
      <b/>
      <sz val="12"/>
      <name val="Calibri"/>
      <family val="2"/>
    </font>
    <font>
      <sz val="8"/>
      <name val="Calibri"/>
      <family val="2"/>
      <scheme val="minor"/>
    </font>
    <font>
      <sz val="8"/>
      <color theme="1"/>
      <name val="Calibri"/>
      <family val="2"/>
      <scheme val="minor"/>
    </font>
    <font>
      <sz val="12"/>
      <color theme="0"/>
      <name val="Calibri"/>
      <family val="2"/>
    </font>
    <font>
      <b/>
      <sz val="12"/>
      <color rgb="FF7F7F7F"/>
      <name val="Calibri"/>
      <family val="2"/>
    </font>
    <font>
      <sz val="12"/>
      <color rgb="FF7F7F7F"/>
      <name val="Calibri"/>
      <family val="2"/>
    </font>
    <font>
      <sz val="12"/>
      <name val="Calibri"/>
      <family val="2"/>
      <scheme val="minor"/>
    </font>
    <font>
      <u/>
      <sz val="11"/>
      <color theme="0" tint="-0.34998626667073579"/>
      <name val="Calibri"/>
      <family val="2"/>
      <scheme val="minor"/>
    </font>
    <font>
      <sz val="9"/>
      <color indexed="81"/>
      <name val="Tahoma"/>
      <family val="2"/>
    </font>
    <font>
      <b/>
      <sz val="9"/>
      <color theme="1"/>
      <name val="Calibri"/>
      <family val="2"/>
      <scheme val="minor"/>
    </font>
    <font>
      <b/>
      <sz val="11"/>
      <name val="Calibri"/>
      <family val="2"/>
    </font>
    <font>
      <sz val="8"/>
      <color rgb="FFFF0000"/>
      <name val="Calibri"/>
      <family val="2"/>
      <scheme val="minor"/>
    </font>
    <font>
      <sz val="8"/>
      <color rgb="FF7030A0"/>
      <name val="Calibri"/>
      <family val="2"/>
      <scheme val="minor"/>
    </font>
    <font>
      <b/>
      <sz val="11"/>
      <color rgb="FFFF9393"/>
      <name val="Calibri"/>
      <family val="2"/>
      <scheme val="minor"/>
    </font>
    <font>
      <sz val="11"/>
      <color theme="6"/>
      <name val="Calibri"/>
      <family val="2"/>
      <scheme val="minor"/>
    </font>
    <font>
      <b/>
      <sz val="11"/>
      <color theme="6"/>
      <name val="Calibri"/>
      <family val="2"/>
      <scheme val="minor"/>
    </font>
    <font>
      <sz val="11"/>
      <color rgb="FF92D050"/>
      <name val="Calibri"/>
      <family val="2"/>
      <scheme val="minor"/>
    </font>
    <font>
      <b/>
      <sz val="11"/>
      <color rgb="FF92D050"/>
      <name val="Calibri"/>
      <family val="2"/>
      <scheme val="minor"/>
    </font>
    <font>
      <b/>
      <sz val="11"/>
      <color theme="0" tint="-0.34998626667073579"/>
      <name val="Calibri"/>
      <family val="2"/>
      <scheme val="minor"/>
    </font>
    <font>
      <b/>
      <sz val="9"/>
      <color indexed="81"/>
      <name val="Tahoma"/>
      <family val="2"/>
    </font>
    <font>
      <b/>
      <sz val="12"/>
      <color theme="4"/>
      <name val="Calibri"/>
      <family val="2"/>
      <scheme val="minor"/>
    </font>
    <font>
      <sz val="11"/>
      <color theme="0" tint="-0.14999847407452621"/>
      <name val="Calibri"/>
      <family val="2"/>
    </font>
    <font>
      <sz val="11"/>
      <color rgb="FF006100"/>
      <name val="Calibri"/>
      <family val="2"/>
      <scheme val="minor"/>
    </font>
    <font>
      <sz val="11"/>
      <color rgb="FF9C0006"/>
      <name val="Calibri"/>
      <family val="2"/>
      <scheme val="minor"/>
    </font>
    <font>
      <sz val="11"/>
      <color rgb="FF9C5700"/>
      <name val="Calibri"/>
      <family val="2"/>
      <scheme val="minor"/>
    </font>
    <font>
      <b/>
      <u/>
      <sz val="11"/>
      <color theme="1"/>
      <name val="Calibri"/>
      <family val="2"/>
      <scheme val="minor"/>
    </font>
    <font>
      <b/>
      <sz val="12"/>
      <name val="Calibri"/>
      <family val="2"/>
      <scheme val="minor"/>
    </font>
    <font>
      <b/>
      <sz val="11"/>
      <color rgb="FF9C0006"/>
      <name val="Calibri"/>
      <family val="2"/>
      <scheme val="minor"/>
    </font>
    <font>
      <sz val="8"/>
      <name val="Calibri"/>
      <family val="2"/>
    </font>
    <font>
      <b/>
      <sz val="10"/>
      <name val="Calibri"/>
      <family val="2"/>
    </font>
    <font>
      <sz val="9"/>
      <name val="Calibri"/>
      <family val="2"/>
      <scheme val="minor"/>
    </font>
    <font>
      <b/>
      <u/>
      <sz val="9"/>
      <color rgb="FFFF0000"/>
      <name val="Calibri"/>
      <family val="2"/>
      <scheme val="minor"/>
    </font>
    <font>
      <sz val="9"/>
      <name val="Calibri"/>
      <family val="2"/>
    </font>
    <font>
      <b/>
      <sz val="9"/>
      <color theme="0"/>
      <name val="Calibri"/>
      <family val="2"/>
      <scheme val="minor"/>
    </font>
    <font>
      <sz val="11"/>
      <color theme="0" tint="-4.9989318521683403E-2"/>
      <name val="Calibri"/>
      <family val="2"/>
      <scheme val="minor"/>
    </font>
    <font>
      <b/>
      <sz val="11"/>
      <color theme="9"/>
      <name val="Calibri"/>
      <family val="2"/>
      <scheme val="minor"/>
    </font>
    <font>
      <b/>
      <sz val="11"/>
      <color theme="8"/>
      <name val="Calibri"/>
      <family val="2"/>
      <scheme val="minor"/>
    </font>
    <font>
      <b/>
      <sz val="11"/>
      <color theme="7"/>
      <name val="Calibri"/>
      <family val="2"/>
      <scheme val="minor"/>
    </font>
    <font>
      <b/>
      <sz val="11"/>
      <color theme="5"/>
      <name val="Calibri"/>
      <family val="2"/>
      <scheme val="minor"/>
    </font>
    <font>
      <sz val="11"/>
      <color theme="5"/>
      <name val="Calibri"/>
      <family val="2"/>
      <scheme val="minor"/>
    </font>
    <font>
      <i/>
      <sz val="9"/>
      <color theme="1"/>
      <name val="Calibri"/>
      <family val="2"/>
      <scheme val="minor"/>
    </font>
    <font>
      <b/>
      <sz val="8"/>
      <color rgb="FFFF0000"/>
      <name val="Calibri"/>
      <family val="2"/>
      <scheme val="minor"/>
    </font>
    <font>
      <b/>
      <sz val="9"/>
      <name val="Calibri"/>
      <family val="2"/>
      <scheme val="minor"/>
    </font>
    <font>
      <sz val="11"/>
      <color rgb="FF0070C0"/>
      <name val="Calibri"/>
      <family val="2"/>
    </font>
    <font>
      <b/>
      <sz val="8"/>
      <color theme="1"/>
      <name val="Calibri"/>
      <family val="2"/>
      <scheme val="minor"/>
    </font>
    <font>
      <i/>
      <sz val="10"/>
      <name val="Calibri"/>
      <family val="2"/>
      <scheme val="minor"/>
    </font>
    <font>
      <b/>
      <sz val="11"/>
      <color rgb="FFFF0000"/>
      <name val="Calibri"/>
      <family val="2"/>
    </font>
    <font>
      <sz val="11"/>
      <color rgb="FF292726"/>
      <name val="Calibri"/>
      <family val="2"/>
      <scheme val="minor"/>
    </font>
    <font>
      <b/>
      <sz val="11"/>
      <color rgb="FF292726"/>
      <name val="Calibri"/>
      <family val="2"/>
      <scheme val="minor"/>
    </font>
    <font>
      <b/>
      <sz val="9"/>
      <color rgb="FF292726"/>
      <name val="Calibri"/>
      <family val="2"/>
      <scheme val="minor"/>
    </font>
    <font>
      <b/>
      <sz val="18"/>
      <color rgb="FF292726"/>
      <name val="Calibri"/>
      <family val="2"/>
      <scheme val="minor"/>
    </font>
    <font>
      <b/>
      <sz val="10"/>
      <color theme="1"/>
      <name val="Calibri"/>
      <family val="2"/>
    </font>
    <font>
      <sz val="10"/>
      <color theme="1"/>
      <name val="Calibri"/>
      <family val="2"/>
    </font>
    <font>
      <sz val="11"/>
      <color rgb="FF000000"/>
      <name val="Calibri"/>
      <family val="2"/>
    </font>
    <font>
      <sz val="10"/>
      <color theme="0"/>
      <name val="Calibri"/>
      <family val="2"/>
      <scheme val="minor"/>
    </font>
    <font>
      <u/>
      <sz val="11"/>
      <color theme="0"/>
      <name val="Calibri"/>
      <family val="2"/>
      <scheme val="minor"/>
    </font>
    <font>
      <b/>
      <u/>
      <sz val="9"/>
      <color indexed="81"/>
      <name val="Tahoma"/>
      <family val="2"/>
    </font>
    <font>
      <sz val="10"/>
      <color indexed="81"/>
      <name val="Tahoma"/>
      <family val="2"/>
    </font>
    <font>
      <sz val="7"/>
      <color theme="1"/>
      <name val="Calibri"/>
      <family val="2"/>
      <scheme val="minor"/>
    </font>
    <font>
      <b/>
      <u/>
      <sz val="11"/>
      <color theme="1"/>
      <name val="Calibri"/>
      <family val="2"/>
    </font>
    <font>
      <b/>
      <sz val="9"/>
      <color rgb="FFFF0000"/>
      <name val="Calibri"/>
      <family val="2"/>
      <scheme val="minor"/>
    </font>
    <font>
      <b/>
      <sz val="8"/>
      <color rgb="FFFF0000"/>
      <name val="Calibri"/>
      <family val="2"/>
    </font>
    <font>
      <b/>
      <i/>
      <sz val="10"/>
      <color theme="3"/>
      <name val="Calibri"/>
      <family val="2"/>
      <scheme val="minor"/>
    </font>
    <font>
      <b/>
      <i/>
      <sz val="11"/>
      <color theme="3"/>
      <name val="Calibri"/>
      <family val="2"/>
      <scheme val="minor"/>
    </font>
    <font>
      <b/>
      <sz val="11"/>
      <color theme="1"/>
      <name val="Calibri"/>
      <family val="2"/>
    </font>
    <font>
      <b/>
      <i/>
      <sz val="11"/>
      <color theme="3"/>
      <name val="Calibri"/>
      <family val="2"/>
    </font>
    <font>
      <b/>
      <u/>
      <sz val="12"/>
      <color theme="1"/>
      <name val="Calibri"/>
      <family val="2"/>
      <scheme val="minor"/>
    </font>
    <font>
      <strike/>
      <sz val="11"/>
      <name val="Calibri"/>
      <family val="2"/>
      <scheme val="minor"/>
    </font>
    <font>
      <b/>
      <sz val="11"/>
      <color rgb="FF7030A0"/>
      <name val="Calibri"/>
      <family val="2"/>
      <scheme val="minor"/>
    </font>
    <font>
      <b/>
      <sz val="11"/>
      <color theme="3"/>
      <name val="Calibri"/>
      <family val="2"/>
      <scheme val="minor"/>
    </font>
    <font>
      <b/>
      <sz val="10"/>
      <color theme="3"/>
      <name val="Calibri"/>
      <family val="2"/>
      <scheme val="minor"/>
    </font>
    <font>
      <b/>
      <sz val="14"/>
      <color theme="3"/>
      <name val="Calibri"/>
      <family val="2"/>
      <scheme val="minor"/>
    </font>
    <font>
      <sz val="10"/>
      <color theme="3"/>
      <name val="Calibri"/>
      <family val="2"/>
      <scheme val="minor"/>
    </font>
    <font>
      <sz val="12"/>
      <color indexed="81"/>
      <name val="Tahoma"/>
      <family val="2"/>
    </font>
    <font>
      <sz val="11"/>
      <color indexed="81"/>
      <name val="Tahoma"/>
      <family val="2"/>
    </font>
    <font>
      <sz val="12"/>
      <color rgb="FFFF0000"/>
      <name val="Calibri"/>
      <family val="2"/>
      <scheme val="minor"/>
    </font>
    <font>
      <sz val="9"/>
      <color theme="0"/>
      <name val="Calibri"/>
      <family val="2"/>
      <scheme val="minor"/>
    </font>
    <font>
      <sz val="14"/>
      <name val="Calibri"/>
      <family val="2"/>
      <scheme val="minor"/>
    </font>
    <font>
      <sz val="13"/>
      <name val="Calibri"/>
      <family val="2"/>
      <scheme val="minor"/>
    </font>
    <font>
      <b/>
      <sz val="11"/>
      <color rgb="FFFF5050"/>
      <name val="Calibri"/>
      <family val="2"/>
      <scheme val="minor"/>
    </font>
    <font>
      <i/>
      <sz val="11"/>
      <color rgb="FFFF0000"/>
      <name val="Calibri"/>
      <family val="2"/>
      <scheme val="minor"/>
    </font>
  </fonts>
  <fills count="48">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00B0F0"/>
        <bgColor indexed="64"/>
      </patternFill>
    </fill>
    <fill>
      <patternFill patternType="solid">
        <fgColor rgb="FFFFFF00"/>
        <bgColor indexed="64"/>
      </patternFill>
    </fill>
    <fill>
      <patternFill patternType="solid">
        <fgColor rgb="FF292726"/>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rgb="FF92D050"/>
        <bgColor indexed="64"/>
      </patternFill>
    </fill>
    <fill>
      <patternFill patternType="solid">
        <fgColor theme="2"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3" tint="0.79998168889431442"/>
        <bgColor indexed="64"/>
      </patternFill>
    </fill>
    <fill>
      <patternFill patternType="solid">
        <fgColor theme="9"/>
        <bgColor indexed="64"/>
      </patternFill>
    </fill>
    <fill>
      <patternFill patternType="solid">
        <fgColor theme="4" tint="0.79998168889431442"/>
        <bgColor indexed="64"/>
      </patternFill>
    </fill>
    <fill>
      <patternFill patternType="solid">
        <fgColor rgb="FFFFFF99"/>
        <bgColor indexed="64"/>
      </patternFill>
    </fill>
    <fill>
      <patternFill patternType="solid">
        <fgColor rgb="FFFFFF65"/>
        <bgColor indexed="64"/>
      </patternFill>
    </fill>
    <fill>
      <patternFill patternType="solid">
        <fgColor rgb="FFFFFFDD"/>
        <bgColor indexed="64"/>
      </patternFill>
    </fill>
    <fill>
      <patternFill patternType="solid">
        <fgColor theme="2"/>
        <bgColor indexed="64"/>
      </patternFill>
    </fill>
    <fill>
      <patternFill patternType="solid">
        <fgColor rgb="FFDDDDDD"/>
        <bgColor indexed="64"/>
      </patternFill>
    </fill>
    <fill>
      <patternFill patternType="solid">
        <fgColor rgb="FFFF00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5" tint="0.59999389629810485"/>
        <bgColor indexed="64"/>
      </patternFill>
    </fill>
  </fills>
  <borders count="101">
    <border>
      <left/>
      <right/>
      <top/>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rgb="FF000000"/>
      </bottom>
      <diagonal/>
    </border>
    <border>
      <left style="medium">
        <color theme="0" tint="-0.499984740745262"/>
      </left>
      <right/>
      <top style="medium">
        <color theme="0" tint="-0.499984740745262"/>
      </top>
      <bottom style="medium">
        <color theme="0" tint="-0.499984740745262"/>
      </bottom>
      <diagonal/>
    </border>
    <border>
      <left/>
      <right/>
      <top style="medium">
        <color theme="0" tint="-0.499984740745262"/>
      </top>
      <bottom style="medium">
        <color theme="0" tint="-0.499984740745262"/>
      </bottom>
      <diagonal/>
    </border>
    <border>
      <left/>
      <right style="medium">
        <color theme="0" tint="-0.499984740745262"/>
      </right>
      <top style="medium">
        <color theme="0" tint="-0.499984740745262"/>
      </top>
      <bottom style="medium">
        <color theme="0" tint="-0.499984740745262"/>
      </bottom>
      <diagonal/>
    </border>
    <border>
      <left/>
      <right/>
      <top/>
      <bottom style="medium">
        <color theme="0" tint="-0.499984740745262"/>
      </bottom>
      <diagonal/>
    </border>
    <border>
      <left/>
      <right/>
      <top/>
      <bottom style="thick">
        <color theme="1"/>
      </bottom>
      <diagonal/>
    </border>
    <border>
      <left style="medium">
        <color rgb="FF7F7F7F"/>
      </left>
      <right style="thin">
        <color indexed="64"/>
      </right>
      <top style="medium">
        <color rgb="FF7F7F7F"/>
      </top>
      <bottom style="medium">
        <color rgb="FF7F7F7F"/>
      </bottom>
      <diagonal/>
    </border>
    <border>
      <left style="thin">
        <color indexed="64"/>
      </left>
      <right style="medium">
        <color rgb="FF7F7F7F"/>
      </right>
      <top style="medium">
        <color rgb="FF7F7F7F"/>
      </top>
      <bottom style="medium">
        <color rgb="FF7F7F7F"/>
      </bottom>
      <diagonal/>
    </border>
    <border>
      <left/>
      <right/>
      <top style="thick">
        <color theme="1"/>
      </top>
      <bottom/>
      <diagonal/>
    </border>
    <border>
      <left/>
      <right/>
      <top style="thin">
        <color theme="1"/>
      </top>
      <bottom style="thin">
        <color theme="1"/>
      </bottom>
      <diagonal/>
    </border>
    <border>
      <left style="medium">
        <color indexed="64"/>
      </left>
      <right style="thin">
        <color indexed="64"/>
      </right>
      <top style="thin">
        <color indexed="64"/>
      </top>
      <bottom style="medium">
        <color indexed="64"/>
      </bottom>
      <diagonal/>
    </border>
    <border>
      <left style="medium">
        <color rgb="FF7F7F7F"/>
      </left>
      <right/>
      <top style="medium">
        <color rgb="FF7F7F7F"/>
      </top>
      <bottom style="medium">
        <color rgb="FF7F7F7F"/>
      </bottom>
      <diagonal/>
    </border>
    <border>
      <left/>
      <right style="medium">
        <color rgb="FF7F7F7F"/>
      </right>
      <top style="medium">
        <color rgb="FF7F7F7F"/>
      </top>
      <bottom style="medium">
        <color rgb="FF7F7F7F"/>
      </bottom>
      <diagonal/>
    </border>
    <border>
      <left/>
      <right/>
      <top style="thin">
        <color auto="1"/>
      </top>
      <bottom style="thin">
        <color auto="1"/>
      </bottom>
      <diagonal/>
    </border>
    <border>
      <left style="medium">
        <color rgb="FF7F7F7F"/>
      </left>
      <right/>
      <top style="medium">
        <color rgb="FF7F7F7F"/>
      </top>
      <bottom/>
      <diagonal/>
    </border>
    <border>
      <left/>
      <right/>
      <top style="medium">
        <color rgb="FF7F7F7F"/>
      </top>
      <bottom/>
      <diagonal/>
    </border>
    <border>
      <left/>
      <right style="medium">
        <color rgb="FF7F7F7F"/>
      </right>
      <top style="medium">
        <color rgb="FF7F7F7F"/>
      </top>
      <bottom/>
      <diagonal/>
    </border>
    <border>
      <left style="medium">
        <color rgb="FF7F7F7F"/>
      </left>
      <right/>
      <top/>
      <bottom style="medium">
        <color rgb="FF7F7F7F"/>
      </bottom>
      <diagonal/>
    </border>
    <border>
      <left/>
      <right/>
      <top/>
      <bottom style="medium">
        <color rgb="FF7F7F7F"/>
      </bottom>
      <diagonal/>
    </border>
    <border>
      <left/>
      <right style="medium">
        <color rgb="FF7F7F7F"/>
      </right>
      <top/>
      <bottom style="medium">
        <color rgb="FF7F7F7F"/>
      </bottom>
      <diagonal/>
    </border>
    <border>
      <left/>
      <right/>
      <top style="medium">
        <color rgb="FF7F7F7F"/>
      </top>
      <bottom style="medium">
        <color rgb="FF7F7F7F"/>
      </bottom>
      <diagonal/>
    </border>
    <border>
      <left style="thin">
        <color rgb="FF7F7F7F"/>
      </left>
      <right/>
      <top style="thin">
        <color rgb="FF7F7F7F"/>
      </top>
      <bottom style="thin">
        <color rgb="FF7F7F7F"/>
      </bottom>
      <diagonal/>
    </border>
    <border>
      <left/>
      <right/>
      <top style="thin">
        <color rgb="FF7F7F7F"/>
      </top>
      <bottom style="thin">
        <color rgb="FF7F7F7F"/>
      </bottom>
      <diagonal/>
    </border>
    <border>
      <left/>
      <right style="thin">
        <color rgb="FF7F7F7F"/>
      </right>
      <top style="thin">
        <color rgb="FF7F7F7F"/>
      </top>
      <bottom style="thin">
        <color rgb="FF7F7F7F"/>
      </bottom>
      <diagonal/>
    </border>
    <border>
      <left/>
      <right/>
      <top style="medium">
        <color theme="0" tint="-0.499984740745262"/>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indexed="64"/>
      </left>
      <right style="thin">
        <color indexed="64"/>
      </right>
      <top style="medium">
        <color rgb="FF7F7F7F"/>
      </top>
      <bottom style="medium">
        <color rgb="FF7F7F7F"/>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indexed="64"/>
      </top>
      <bottom/>
      <diagonal/>
    </border>
    <border>
      <left style="medium">
        <color auto="1"/>
      </left>
      <right/>
      <top style="thin">
        <color auto="1"/>
      </top>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diagonal/>
    </border>
    <border>
      <left style="medium">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indexed="64"/>
      </left>
      <right/>
      <top style="thin">
        <color indexed="64"/>
      </top>
      <bottom style="thin">
        <color indexed="64"/>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thin">
        <color auto="1"/>
      </left>
      <right style="medium">
        <color indexed="64"/>
      </right>
      <top style="thin">
        <color auto="1"/>
      </top>
      <bottom style="medium">
        <color indexed="64"/>
      </bottom>
      <diagonal/>
    </border>
    <border>
      <left/>
      <right style="thin">
        <color indexed="64"/>
      </right>
      <top style="thin">
        <color indexed="64"/>
      </top>
      <bottom style="medium">
        <color indexed="64"/>
      </bottom>
      <diagonal/>
    </border>
    <border>
      <left/>
      <right/>
      <top style="thin">
        <color indexed="64"/>
      </top>
      <bottom style="double">
        <color indexed="64"/>
      </bottom>
      <diagonal/>
    </border>
    <border>
      <left style="thin">
        <color auto="1"/>
      </left>
      <right style="medium">
        <color indexed="64"/>
      </right>
      <top/>
      <bottom style="thin">
        <color auto="1"/>
      </bottom>
      <diagonal/>
    </border>
    <border>
      <left style="thin">
        <color auto="1"/>
      </left>
      <right style="medium">
        <color indexed="64"/>
      </right>
      <top style="thin">
        <color auto="1"/>
      </top>
      <bottom/>
      <diagonal/>
    </border>
    <border>
      <left style="medium">
        <color indexed="64"/>
      </left>
      <right style="thin">
        <color auto="1"/>
      </right>
      <top/>
      <bottom/>
      <diagonal/>
    </border>
    <border>
      <left style="thin">
        <color auto="1"/>
      </left>
      <right style="medium">
        <color indexed="64"/>
      </right>
      <top/>
      <bottom/>
      <diagonal/>
    </border>
    <border>
      <left/>
      <right/>
      <top style="thin">
        <color theme="1"/>
      </top>
      <bottom/>
      <diagonal/>
    </border>
    <border>
      <left style="thin">
        <color rgb="FF292726"/>
      </left>
      <right style="thin">
        <color rgb="FF292726"/>
      </right>
      <top style="thin">
        <color rgb="FF292726"/>
      </top>
      <bottom style="thin">
        <color rgb="FF292726"/>
      </bottom>
      <diagonal/>
    </border>
    <border>
      <left style="medium">
        <color theme="0" tint="-0.499984740745262"/>
      </left>
      <right style="medium">
        <color theme="0" tint="-0.499984740745262"/>
      </right>
      <top style="medium">
        <color theme="0" tint="-0.499984740745262"/>
      </top>
      <bottom style="medium">
        <color theme="0" tint="-0.499984740745262"/>
      </bottom>
      <diagonal/>
    </border>
    <border>
      <left style="thick">
        <color auto="1"/>
      </left>
      <right/>
      <top style="thick">
        <color auto="1"/>
      </top>
      <bottom/>
      <diagonal/>
    </border>
    <border>
      <left/>
      <right/>
      <top style="thick">
        <color auto="1"/>
      </top>
      <bottom/>
      <diagonal/>
    </border>
    <border>
      <left style="thin">
        <color rgb="FF292726"/>
      </left>
      <right style="thin">
        <color rgb="FF292726"/>
      </right>
      <top style="thick">
        <color auto="1"/>
      </top>
      <bottom style="thin">
        <color rgb="FF292726"/>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n">
        <color rgb="FF292726"/>
      </left>
      <right style="thin">
        <color rgb="FF292726"/>
      </right>
      <top style="medium">
        <color indexed="64"/>
      </top>
      <bottom style="thin">
        <color rgb="FF292726"/>
      </bottom>
      <diagonal/>
    </border>
    <border>
      <left style="thick">
        <color auto="1"/>
      </left>
      <right/>
      <top/>
      <bottom style="thin">
        <color auto="1"/>
      </bottom>
      <diagonal/>
    </border>
    <border>
      <left style="thick">
        <color auto="1"/>
      </left>
      <right/>
      <top/>
      <bottom style="medium">
        <color auto="1"/>
      </bottom>
      <diagonal/>
    </border>
    <border>
      <left/>
      <right style="thick">
        <color auto="1"/>
      </right>
      <top/>
      <bottom style="medium">
        <color auto="1"/>
      </bottom>
      <diagonal/>
    </border>
    <border>
      <left style="thin">
        <color rgb="FF292726"/>
      </left>
      <right style="thin">
        <color rgb="FF292726"/>
      </right>
      <top style="thin">
        <color rgb="FF292726"/>
      </top>
      <bottom/>
      <diagonal/>
    </border>
    <border>
      <left/>
      <right/>
      <top/>
      <bottom style="medium">
        <color indexed="64"/>
      </bottom>
      <diagonal/>
    </border>
    <border>
      <left/>
      <right style="medium">
        <color indexed="64"/>
      </right>
      <top/>
      <bottom style="medium">
        <color indexed="64"/>
      </bottom>
      <diagonal/>
    </border>
    <border>
      <left style="thick">
        <color auto="1"/>
      </left>
      <right/>
      <top style="thin">
        <color auto="1"/>
      </top>
      <bottom/>
      <diagonal/>
    </border>
    <border>
      <left style="medium">
        <color theme="0" tint="-0.499984740745262"/>
      </left>
      <right style="medium">
        <color theme="0" tint="-0.499984740745262"/>
      </right>
      <top style="thin">
        <color theme="0" tint="-0.499984740745262"/>
      </top>
      <bottom/>
      <diagonal/>
    </border>
    <border>
      <left style="medium">
        <color theme="0" tint="-0.499984740745262"/>
      </left>
      <right/>
      <top/>
      <bottom/>
      <diagonal/>
    </border>
    <border>
      <left/>
      <right style="medium">
        <color theme="0" tint="-0.499984740745262"/>
      </right>
      <top/>
      <bottom/>
      <diagonal/>
    </border>
  </borders>
  <cellStyleXfs count="1346">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7" fillId="0" borderId="0"/>
    <xf numFmtId="0" fontId="7" fillId="0" borderId="0"/>
    <xf numFmtId="0" fontId="7" fillId="0" borderId="0"/>
    <xf numFmtId="0" fontId="7" fillId="0" borderId="0"/>
    <xf numFmtId="0" fontId="7" fillId="0" borderId="0"/>
    <xf numFmtId="0" fontId="9" fillId="0" borderId="0"/>
    <xf numFmtId="0" fontId="7" fillId="0" borderId="0"/>
    <xf numFmtId="0" fontId="7" fillId="0" borderId="0"/>
    <xf numFmtId="0" fontId="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7" fillId="0" borderId="0"/>
    <xf numFmtId="0" fontId="9" fillId="0" borderId="0"/>
    <xf numFmtId="0" fontId="7" fillId="0" borderId="0"/>
    <xf numFmtId="0" fontId="7" fillId="0" borderId="0"/>
    <xf numFmtId="0" fontId="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0" borderId="0">
      <alignment vertical="center"/>
    </xf>
    <xf numFmtId="0" fontId="13" fillId="0" borderId="0" applyNumberFormat="0" applyFill="0" applyBorder="0" applyAlignment="0" applyProtection="0">
      <alignment vertical="top"/>
      <protection locked="0"/>
    </xf>
    <xf numFmtId="0" fontId="7" fillId="0" borderId="0"/>
    <xf numFmtId="0" fontId="22" fillId="4" borderId="0" applyNumberFormat="0" applyBorder="0" applyAlignment="0" applyProtection="0"/>
    <xf numFmtId="0" fontId="22" fillId="4"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8" borderId="0" applyNumberFormat="0" applyBorder="0" applyAlignment="0" applyProtection="0"/>
    <xf numFmtId="0" fontId="22" fillId="8"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20" borderId="0" applyNumberFormat="0" applyBorder="0" applyAlignment="0" applyProtection="0"/>
    <xf numFmtId="0" fontId="23" fillId="20"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21" borderId="0" applyNumberFormat="0" applyBorder="0" applyAlignment="0" applyProtection="0"/>
    <xf numFmtId="0" fontId="23" fillId="21" borderId="0" applyNumberFormat="0" applyBorder="0" applyAlignment="0" applyProtection="0"/>
    <xf numFmtId="0" fontId="24" fillId="5" borderId="0" applyNumberFormat="0" applyBorder="0" applyAlignment="0" applyProtection="0"/>
    <xf numFmtId="0" fontId="24" fillId="5" borderId="0" applyNumberFormat="0" applyBorder="0" applyAlignment="0" applyProtection="0"/>
    <xf numFmtId="0" fontId="25" fillId="22" borderId="16" applyNumberFormat="0" applyAlignment="0" applyProtection="0"/>
    <xf numFmtId="0" fontId="25" fillId="22" borderId="16" applyNumberFormat="0" applyAlignment="0" applyProtection="0"/>
    <xf numFmtId="0" fontId="26" fillId="23" borderId="17" applyNumberFormat="0" applyAlignment="0" applyProtection="0"/>
    <xf numFmtId="0" fontId="26" fillId="23" borderId="17" applyNumberFormat="0" applyAlignment="0" applyProtection="0"/>
    <xf numFmtId="43" fontId="2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27" fillId="0" borderId="0" applyFon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9" fillId="6" borderId="0" applyNumberFormat="0" applyBorder="0" applyAlignment="0" applyProtection="0"/>
    <xf numFmtId="0" fontId="29" fillId="6" borderId="0" applyNumberFormat="0" applyBorder="0" applyAlignment="0" applyProtection="0"/>
    <xf numFmtId="0" fontId="30" fillId="0" borderId="18" applyNumberFormat="0" applyFill="0" applyAlignment="0" applyProtection="0"/>
    <xf numFmtId="0" fontId="30" fillId="0" borderId="18" applyNumberFormat="0" applyFill="0" applyAlignment="0" applyProtection="0"/>
    <xf numFmtId="0" fontId="31" fillId="0" borderId="19" applyNumberFormat="0" applyFill="0" applyAlignment="0" applyProtection="0"/>
    <xf numFmtId="0" fontId="31" fillId="0" borderId="19" applyNumberFormat="0" applyFill="0" applyAlignment="0" applyProtection="0"/>
    <xf numFmtId="0" fontId="32" fillId="0" borderId="20" applyNumberFormat="0" applyFill="0" applyAlignment="0" applyProtection="0"/>
    <xf numFmtId="0" fontId="32" fillId="0" borderId="20" applyNumberFormat="0" applyFill="0" applyAlignment="0" applyProtection="0"/>
    <xf numFmtId="0" fontId="32" fillId="0" borderId="20" applyNumberFormat="0" applyFill="0" applyAlignment="0" applyProtection="0"/>
    <xf numFmtId="0" fontId="32" fillId="0" borderId="20"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3" fillId="9" borderId="16" applyNumberFormat="0" applyAlignment="0" applyProtection="0"/>
    <xf numFmtId="0" fontId="33" fillId="9" borderId="16" applyNumberFormat="0" applyAlignment="0" applyProtection="0"/>
    <xf numFmtId="0" fontId="34" fillId="0" borderId="21" applyNumberFormat="0" applyFill="0" applyAlignment="0" applyProtection="0"/>
    <xf numFmtId="0" fontId="34" fillId="0" borderId="21" applyNumberFormat="0" applyFill="0" applyAlignment="0" applyProtection="0"/>
    <xf numFmtId="0" fontId="35" fillId="24" borderId="0" applyNumberFormat="0" applyBorder="0" applyAlignment="0" applyProtection="0"/>
    <xf numFmtId="0" fontId="35" fillId="24"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7" fillId="0" borderId="0"/>
    <xf numFmtId="0" fontId="7" fillId="0" borderId="0"/>
    <xf numFmtId="0" fontId="27" fillId="0" borderId="0"/>
    <xf numFmtId="0" fontId="27" fillId="25" borderId="22" applyNumberFormat="0" applyFont="0" applyAlignment="0" applyProtection="0"/>
    <xf numFmtId="0" fontId="27" fillId="25" borderId="22" applyNumberFormat="0" applyFont="0" applyAlignment="0" applyProtection="0"/>
    <xf numFmtId="0" fontId="27" fillId="25" borderId="22" applyNumberFormat="0" applyFont="0" applyAlignment="0" applyProtection="0"/>
    <xf numFmtId="0" fontId="27" fillId="25" borderId="22" applyNumberFormat="0" applyFont="0" applyAlignment="0" applyProtection="0"/>
    <xf numFmtId="0" fontId="27" fillId="25" borderId="22" applyNumberFormat="0" applyFont="0" applyAlignment="0" applyProtection="0"/>
    <xf numFmtId="0" fontId="27" fillId="25" borderId="22" applyNumberFormat="0" applyFont="0" applyAlignment="0" applyProtection="0"/>
    <xf numFmtId="0" fontId="36" fillId="22" borderId="23" applyNumberFormat="0" applyAlignment="0" applyProtection="0"/>
    <xf numFmtId="0" fontId="36" fillId="22" borderId="23" applyNumberFormat="0" applyAlignment="0" applyProtection="0"/>
    <xf numFmtId="9" fontId="27" fillId="0" borderId="0" applyFont="0" applyFill="0" applyBorder="0" applyAlignment="0" applyProtection="0"/>
    <xf numFmtId="9" fontId="27" fillId="0" borderId="0" applyFon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8" fillId="0" borderId="24" applyNumberFormat="0" applyFill="0" applyAlignment="0" applyProtection="0"/>
    <xf numFmtId="0" fontId="38" fillId="0" borderId="24" applyNumberFormat="0" applyFill="0" applyAlignment="0" applyProtection="0"/>
    <xf numFmtId="0" fontId="39" fillId="0" borderId="0" applyNumberFormat="0" applyFill="0" applyBorder="0" applyAlignment="0" applyProtection="0"/>
    <xf numFmtId="0" fontId="39" fillId="0" borderId="0" applyNumberFormat="0" applyFill="0" applyBorder="0" applyAlignment="0" applyProtection="0"/>
    <xf numFmtId="165" fontId="41" fillId="0" borderId="0"/>
    <xf numFmtId="0" fontId="27" fillId="0" borderId="0"/>
    <xf numFmtId="0" fontId="3" fillId="0" borderId="0"/>
    <xf numFmtId="0" fontId="90" fillId="33" borderId="0" applyNumberFormat="0" applyBorder="0" applyAlignment="0" applyProtection="0"/>
    <xf numFmtId="0" fontId="91" fillId="34" borderId="0" applyNumberFormat="0" applyBorder="0" applyAlignment="0" applyProtection="0"/>
    <xf numFmtId="0" fontId="92" fillId="35" borderId="0" applyNumberFormat="0" applyBorder="0" applyAlignment="0" applyProtection="0"/>
  </cellStyleXfs>
  <cellXfs count="1054">
    <xf numFmtId="0" fontId="0" fillId="0" borderId="0" xfId="0"/>
    <xf numFmtId="0" fontId="13" fillId="0" borderId="0" xfId="1145" applyAlignment="1" applyProtection="1">
      <alignment vertical="top" wrapText="1"/>
    </xf>
    <xf numFmtId="0" fontId="0" fillId="0" borderId="0" xfId="0" applyAlignment="1">
      <alignment vertical="top" wrapText="1"/>
    </xf>
    <xf numFmtId="0" fontId="0" fillId="0" borderId="0" xfId="0" applyAlignment="1">
      <alignment horizontal="center"/>
    </xf>
    <xf numFmtId="0" fontId="0" fillId="2" borderId="0" xfId="0" applyFill="1" applyAlignment="1">
      <alignment horizontal="center"/>
    </xf>
    <xf numFmtId="0" fontId="0" fillId="0" borderId="12" xfId="0" applyBorder="1" applyProtection="1">
      <protection locked="0"/>
    </xf>
    <xf numFmtId="0" fontId="3" fillId="0" borderId="0" xfId="1342"/>
    <xf numFmtId="0" fontId="4" fillId="26" borderId="0" xfId="0" applyFont="1" applyFill="1"/>
    <xf numFmtId="0" fontId="0" fillId="0" borderId="0" xfId="0" applyAlignment="1">
      <alignment horizontal="left"/>
    </xf>
    <xf numFmtId="0" fontId="0" fillId="28" borderId="0" xfId="0" applyFill="1"/>
    <xf numFmtId="0" fontId="46" fillId="28" borderId="0" xfId="0" applyFont="1" applyFill="1" applyAlignment="1">
      <alignment vertical="center"/>
    </xf>
    <xf numFmtId="0" fontId="16" fillId="28" borderId="0" xfId="0" applyFont="1" applyFill="1" applyAlignment="1">
      <alignment vertical="center"/>
    </xf>
    <xf numFmtId="0" fontId="0" fillId="0" borderId="0" xfId="0" applyAlignment="1">
      <alignment vertical="center"/>
    </xf>
    <xf numFmtId="0" fontId="0" fillId="0" borderId="30" xfId="0" applyBorder="1" applyAlignment="1">
      <alignment vertical="center"/>
    </xf>
    <xf numFmtId="0" fontId="47" fillId="0" borderId="30" xfId="0" applyFont="1" applyBorder="1" applyAlignment="1">
      <alignment vertical="center"/>
    </xf>
    <xf numFmtId="0" fontId="0" fillId="0" borderId="7" xfId="0" applyBorder="1"/>
    <xf numFmtId="0" fontId="0" fillId="29" borderId="0" xfId="0" applyFill="1"/>
    <xf numFmtId="0" fontId="0" fillId="29" borderId="0" xfId="0" applyFill="1" applyAlignment="1">
      <alignment vertical="center"/>
    </xf>
    <xf numFmtId="0" fontId="0" fillId="29" borderId="1" xfId="0" applyFill="1" applyBorder="1"/>
    <xf numFmtId="0" fontId="0" fillId="29" borderId="1" xfId="0" applyFill="1" applyBorder="1" applyAlignment="1">
      <alignment vertical="center"/>
    </xf>
    <xf numFmtId="0" fontId="0" fillId="0" borderId="11" xfId="0" applyBorder="1"/>
    <xf numFmtId="0" fontId="0" fillId="0" borderId="8" xfId="0" applyBorder="1"/>
    <xf numFmtId="0" fontId="5" fillId="0" borderId="0" xfId="0" applyFont="1" applyAlignment="1">
      <alignment horizontal="left" vertical="top"/>
    </xf>
    <xf numFmtId="0" fontId="0" fillId="0" borderId="6" xfId="0" applyBorder="1"/>
    <xf numFmtId="0" fontId="0" fillId="0" borderId="10" xfId="0" applyBorder="1"/>
    <xf numFmtId="0" fontId="0" fillId="0" borderId="5" xfId="0" applyBorder="1"/>
    <xf numFmtId="0" fontId="0" fillId="0" borderId="9" xfId="0" applyBorder="1"/>
    <xf numFmtId="0" fontId="0" fillId="0" borderId="1" xfId="0" applyBorder="1"/>
    <xf numFmtId="0" fontId="0" fillId="0" borderId="0" xfId="0" applyAlignment="1">
      <alignment vertical="top"/>
    </xf>
    <xf numFmtId="0" fontId="4" fillId="0" borderId="10" xfId="0" applyFont="1" applyBorder="1"/>
    <xf numFmtId="0" fontId="59" fillId="0" borderId="0" xfId="0" applyFont="1"/>
    <xf numFmtId="0" fontId="0" fillId="29" borderId="0" xfId="0" applyFill="1" applyAlignment="1" applyProtection="1">
      <alignment vertical="center"/>
      <protection locked="0"/>
    </xf>
    <xf numFmtId="0" fontId="48" fillId="0" borderId="0" xfId="0" applyFont="1" applyAlignment="1">
      <alignment vertical="center"/>
    </xf>
    <xf numFmtId="0" fontId="0" fillId="29" borderId="0" xfId="0" applyFill="1" applyProtection="1">
      <protection locked="0"/>
    </xf>
    <xf numFmtId="0" fontId="0" fillId="29" borderId="0" xfId="0" applyFill="1" applyAlignment="1" applyProtection="1">
      <alignment vertical="top"/>
      <protection locked="0"/>
    </xf>
    <xf numFmtId="0" fontId="12" fillId="29" borderId="0" xfId="0" applyFont="1" applyFill="1" applyAlignment="1" applyProtection="1">
      <alignment vertical="center"/>
      <protection locked="0"/>
    </xf>
    <xf numFmtId="0" fontId="0" fillId="29" borderId="1" xfId="0" applyFill="1" applyBorder="1" applyProtection="1">
      <protection locked="0"/>
    </xf>
    <xf numFmtId="0" fontId="42" fillId="0" borderId="0" xfId="0" applyFont="1" applyAlignment="1" applyProtection="1">
      <alignment vertical="center"/>
      <protection locked="0"/>
    </xf>
    <xf numFmtId="0" fontId="69" fillId="0" borderId="0" xfId="0" applyFont="1" applyAlignment="1">
      <alignment horizontal="left" vertical="center"/>
    </xf>
    <xf numFmtId="0" fontId="58" fillId="0" borderId="0" xfId="0" applyFont="1" applyAlignment="1">
      <alignment vertical="top"/>
    </xf>
    <xf numFmtId="0" fontId="11" fillId="0" borderId="0" xfId="0" applyFont="1" applyAlignment="1">
      <alignment horizontal="left"/>
    </xf>
    <xf numFmtId="0" fontId="0" fillId="27" borderId="0" xfId="0" applyFill="1"/>
    <xf numFmtId="0" fontId="0" fillId="30" borderId="52" xfId="0" applyFill="1" applyBorder="1" applyAlignment="1" applyProtection="1">
      <alignment horizontal="center"/>
      <protection locked="0"/>
    </xf>
    <xf numFmtId="0" fontId="0" fillId="30" borderId="50" xfId="0" applyFill="1" applyBorder="1" applyAlignment="1" applyProtection="1">
      <alignment horizontal="center"/>
      <protection locked="0"/>
    </xf>
    <xf numFmtId="0" fontId="4" fillId="29" borderId="52" xfId="0" applyFont="1" applyFill="1" applyBorder="1" applyAlignment="1" applyProtection="1">
      <alignment horizontal="center"/>
      <protection locked="0"/>
    </xf>
    <xf numFmtId="0" fontId="4" fillId="29" borderId="50" xfId="0" applyFont="1" applyFill="1" applyBorder="1" applyAlignment="1" applyProtection="1">
      <alignment horizontal="center"/>
      <protection locked="0"/>
    </xf>
    <xf numFmtId="0" fontId="4" fillId="29" borderId="0" xfId="0" applyFont="1" applyFill="1" applyProtection="1">
      <protection locked="0"/>
    </xf>
    <xf numFmtId="0" fontId="0" fillId="31" borderId="0" xfId="0" applyFill="1"/>
    <xf numFmtId="0" fontId="4" fillId="29" borderId="62" xfId="0" applyFont="1" applyFill="1" applyBorder="1" applyAlignment="1" applyProtection="1">
      <alignment horizontal="center"/>
      <protection locked="0"/>
    </xf>
    <xf numFmtId="0" fontId="0" fillId="30" borderId="62" xfId="0" applyFill="1" applyBorder="1" applyAlignment="1" applyProtection="1">
      <alignment horizontal="center"/>
      <protection locked="0"/>
    </xf>
    <xf numFmtId="0" fontId="0" fillId="30" borderId="50" xfId="0" applyFill="1" applyBorder="1" applyAlignment="1" applyProtection="1">
      <alignment horizontal="left"/>
      <protection locked="0"/>
    </xf>
    <xf numFmtId="0" fontId="4" fillId="29" borderId="52" xfId="0" applyFont="1" applyFill="1" applyBorder="1" applyAlignment="1" applyProtection="1">
      <alignment horizontal="center" vertical="center"/>
      <protection locked="0"/>
    </xf>
    <xf numFmtId="0" fontId="4" fillId="29" borderId="50" xfId="0" applyFont="1" applyFill="1" applyBorder="1" applyAlignment="1" applyProtection="1">
      <alignment horizontal="center" vertical="center" wrapText="1"/>
      <protection locked="0"/>
    </xf>
    <xf numFmtId="0" fontId="70" fillId="29" borderId="0" xfId="0" applyFont="1" applyFill="1" applyProtection="1">
      <protection locked="0"/>
    </xf>
    <xf numFmtId="0" fontId="68" fillId="0" borderId="0" xfId="0" applyFont="1" applyAlignment="1">
      <alignment vertical="center" wrapText="1"/>
    </xf>
    <xf numFmtId="0" fontId="68" fillId="0" borderId="0" xfId="0" applyFont="1" applyAlignment="1">
      <alignment vertical="center"/>
    </xf>
    <xf numFmtId="0" fontId="68" fillId="0" borderId="0" xfId="0" applyFont="1" applyAlignment="1">
      <alignment horizontal="left" vertical="center"/>
    </xf>
    <xf numFmtId="0" fontId="14" fillId="0" borderId="0" xfId="0" applyFont="1" applyAlignment="1">
      <alignment horizontal="left" vertical="center"/>
    </xf>
    <xf numFmtId="0" fontId="0" fillId="30" borderId="68" xfId="0" applyFill="1" applyBorder="1" applyAlignment="1" applyProtection="1">
      <alignment horizontal="center"/>
      <protection locked="0"/>
    </xf>
    <xf numFmtId="0" fontId="0" fillId="30" borderId="35" xfId="0" applyFill="1" applyBorder="1" applyAlignment="1" applyProtection="1">
      <alignment horizontal="center"/>
      <protection locked="0"/>
    </xf>
    <xf numFmtId="0" fontId="0" fillId="29" borderId="0" xfId="0" applyFill="1" applyAlignment="1" applyProtection="1">
      <alignment horizontal="center"/>
      <protection locked="0"/>
    </xf>
    <xf numFmtId="0" fontId="0" fillId="30" borderId="15" xfId="0" applyFill="1" applyBorder="1" applyAlignment="1" applyProtection="1">
      <alignment horizontal="center"/>
      <protection locked="0"/>
    </xf>
    <xf numFmtId="0" fontId="0" fillId="30" borderId="72" xfId="0" applyFill="1" applyBorder="1" applyAlignment="1" applyProtection="1">
      <alignment horizontal="center"/>
      <protection locked="0"/>
    </xf>
    <xf numFmtId="0" fontId="0" fillId="29" borderId="69" xfId="0" applyFill="1" applyBorder="1" applyAlignment="1" applyProtection="1">
      <alignment horizontal="left"/>
      <protection locked="0"/>
    </xf>
    <xf numFmtId="0" fontId="0" fillId="29" borderId="70" xfId="0" applyFill="1" applyBorder="1" applyAlignment="1" applyProtection="1">
      <alignment horizontal="left"/>
      <protection locked="0"/>
    </xf>
    <xf numFmtId="0" fontId="0" fillId="29" borderId="71" xfId="0" applyFill="1" applyBorder="1" applyAlignment="1" applyProtection="1">
      <alignment horizontal="left"/>
      <protection locked="0"/>
    </xf>
    <xf numFmtId="0" fontId="0" fillId="29" borderId="11" xfId="0" applyFill="1" applyBorder="1" applyAlignment="1" applyProtection="1">
      <alignment horizontal="left"/>
      <protection locked="0"/>
    </xf>
    <xf numFmtId="0" fontId="90" fillId="33" borderId="0" xfId="1343"/>
    <xf numFmtId="0" fontId="91" fillId="34" borderId="0" xfId="1344"/>
    <xf numFmtId="0" fontId="92" fillId="35" borderId="0" xfId="1345"/>
    <xf numFmtId="0" fontId="62" fillId="0" borderId="0" xfId="0" applyFont="1" applyAlignment="1">
      <alignment horizontal="left" vertical="center"/>
    </xf>
    <xf numFmtId="0" fontId="97" fillId="0" borderId="0" xfId="0" applyFont="1" applyAlignment="1">
      <alignment horizontal="left" vertical="center" wrapText="1"/>
    </xf>
    <xf numFmtId="0" fontId="0" fillId="30" borderId="64" xfId="0" applyFill="1" applyBorder="1" applyAlignment="1" applyProtection="1">
      <alignment horizontal="center"/>
      <protection locked="0"/>
    </xf>
    <xf numFmtId="0" fontId="0" fillId="29" borderId="6" xfId="0" applyFill="1" applyBorder="1" applyAlignment="1" applyProtection="1">
      <alignment horizontal="left"/>
      <protection locked="0"/>
    </xf>
    <xf numFmtId="0" fontId="0" fillId="30" borderId="59" xfId="0" applyFill="1" applyBorder="1" applyAlignment="1" applyProtection="1">
      <alignment horizontal="center"/>
      <protection locked="0"/>
    </xf>
    <xf numFmtId="0" fontId="0" fillId="29" borderId="74" xfId="0" applyFill="1" applyBorder="1" applyAlignment="1" applyProtection="1">
      <alignment horizontal="left"/>
      <protection locked="0"/>
    </xf>
    <xf numFmtId="0" fontId="0" fillId="30" borderId="56" xfId="0" applyFill="1" applyBorder="1" applyAlignment="1" applyProtection="1">
      <alignment horizontal="center"/>
      <protection locked="0"/>
    </xf>
    <xf numFmtId="0" fontId="0" fillId="29" borderId="75" xfId="0" applyFill="1" applyBorder="1" applyAlignment="1" applyProtection="1">
      <alignment horizontal="left"/>
      <protection locked="0"/>
    </xf>
    <xf numFmtId="0" fontId="0" fillId="30" borderId="63" xfId="0" applyFill="1" applyBorder="1" applyAlignment="1" applyProtection="1">
      <alignment horizontal="center"/>
      <protection locked="0"/>
    </xf>
    <xf numFmtId="0" fontId="0" fillId="30" borderId="0" xfId="0" applyFill="1" applyAlignment="1" applyProtection="1">
      <alignment horizontal="center"/>
      <protection locked="0"/>
    </xf>
    <xf numFmtId="0" fontId="0" fillId="29" borderId="0" xfId="0" applyFill="1" applyAlignment="1" applyProtection="1">
      <alignment horizontal="left"/>
      <protection locked="0"/>
    </xf>
    <xf numFmtId="0" fontId="98" fillId="0" borderId="0" xfId="0" applyFont="1" applyAlignment="1">
      <alignment horizontal="right" vertical="center"/>
    </xf>
    <xf numFmtId="0" fontId="4" fillId="29" borderId="9" xfId="0" applyFont="1" applyFill="1" applyBorder="1" applyAlignment="1" applyProtection="1">
      <alignment horizontal="center"/>
      <protection locked="0"/>
    </xf>
    <xf numFmtId="0" fontId="4" fillId="29" borderId="11" xfId="0" applyFont="1" applyFill="1" applyBorder="1" applyAlignment="1" applyProtection="1">
      <alignment horizontal="center"/>
      <protection locked="0"/>
    </xf>
    <xf numFmtId="0" fontId="0" fillId="30" borderId="76" xfId="0" applyFill="1" applyBorder="1" applyAlignment="1" applyProtection="1">
      <alignment horizontal="center"/>
      <protection locked="0"/>
    </xf>
    <xf numFmtId="0" fontId="0" fillId="29" borderId="77" xfId="0" applyFill="1" applyBorder="1" applyAlignment="1" applyProtection="1">
      <alignment horizontal="left"/>
      <protection locked="0"/>
    </xf>
    <xf numFmtId="49" fontId="0" fillId="0" borderId="0" xfId="0" applyNumberFormat="1"/>
    <xf numFmtId="49" fontId="4" fillId="0" borderId="0" xfId="0" applyNumberFormat="1" applyFont="1"/>
    <xf numFmtId="0" fontId="4" fillId="29" borderId="50" xfId="0" applyFont="1" applyFill="1" applyBorder="1" applyAlignment="1" applyProtection="1">
      <alignment horizontal="left"/>
      <protection locked="0"/>
    </xf>
    <xf numFmtId="0" fontId="0" fillId="36" borderId="50" xfId="0" applyFill="1" applyBorder="1" applyAlignment="1" applyProtection="1">
      <alignment horizontal="center"/>
      <protection locked="0"/>
    </xf>
    <xf numFmtId="0" fontId="0" fillId="36" borderId="52" xfId="0" applyFill="1" applyBorder="1" applyAlignment="1" applyProtection="1">
      <alignment horizontal="center"/>
      <protection locked="0"/>
    </xf>
    <xf numFmtId="0" fontId="4" fillId="36" borderId="62" xfId="0" applyFont="1" applyFill="1" applyBorder="1" applyAlignment="1" applyProtection="1">
      <alignment horizontal="center"/>
      <protection locked="0"/>
    </xf>
    <xf numFmtId="0" fontId="4" fillId="0" borderId="0" xfId="0" applyFont="1"/>
    <xf numFmtId="0" fontId="42" fillId="0" borderId="0" xfId="0" applyFont="1" applyAlignment="1">
      <alignment horizontal="right"/>
    </xf>
    <xf numFmtId="0" fontId="103" fillId="0" borderId="0" xfId="0" applyFont="1"/>
    <xf numFmtId="0" fontId="104" fillId="0" borderId="0" xfId="0" applyFont="1"/>
    <xf numFmtId="0" fontId="0" fillId="27" borderId="0" xfId="0" applyFill="1" applyAlignment="1">
      <alignment vertical="top"/>
    </xf>
    <xf numFmtId="0" fontId="105" fillId="0" borderId="0" xfId="0" applyFont="1" applyAlignment="1">
      <alignment vertical="top"/>
    </xf>
    <xf numFmtId="0" fontId="5" fillId="2" borderId="0" xfId="0" applyFont="1" applyFill="1"/>
    <xf numFmtId="0" fontId="0" fillId="37" borderId="0" xfId="0" applyFill="1"/>
    <xf numFmtId="0" fontId="106" fillId="2" borderId="0" xfId="0" applyFont="1" applyFill="1" applyAlignment="1">
      <alignment vertical="top"/>
    </xf>
    <xf numFmtId="0" fontId="107" fillId="2" borderId="0" xfId="0" applyFont="1" applyFill="1"/>
    <xf numFmtId="0" fontId="4" fillId="32" borderId="0" xfId="0" applyFont="1" applyFill="1" applyAlignment="1" applyProtection="1">
      <alignment horizontal="left"/>
      <protection locked="0"/>
    </xf>
    <xf numFmtId="0" fontId="0" fillId="38" borderId="50" xfId="0" applyFill="1" applyBorder="1" applyAlignment="1" applyProtection="1">
      <alignment horizontal="center"/>
      <protection locked="0"/>
    </xf>
    <xf numFmtId="0" fontId="4" fillId="32" borderId="73" xfId="0" applyFont="1" applyFill="1" applyBorder="1" applyProtection="1">
      <protection locked="0"/>
    </xf>
    <xf numFmtId="0" fontId="4" fillId="32" borderId="0" xfId="0" applyFont="1" applyFill="1" applyProtection="1">
      <protection locked="0"/>
    </xf>
    <xf numFmtId="0" fontId="0" fillId="30" borderId="62" xfId="0" applyFill="1" applyBorder="1" applyAlignment="1">
      <alignment horizontal="center"/>
    </xf>
    <xf numFmtId="0" fontId="0" fillId="30" borderId="52" xfId="0" applyFill="1" applyBorder="1" applyAlignment="1" applyProtection="1">
      <alignment horizontal="left"/>
      <protection locked="0"/>
    </xf>
    <xf numFmtId="0" fontId="4" fillId="29" borderId="50" xfId="0" applyFont="1" applyFill="1" applyBorder="1" applyAlignment="1" applyProtection="1">
      <alignment horizontal="center" vertical="center"/>
      <protection locked="0"/>
    </xf>
    <xf numFmtId="0" fontId="5" fillId="29" borderId="0" xfId="0" applyFont="1" applyFill="1" applyProtection="1">
      <protection locked="0"/>
    </xf>
    <xf numFmtId="0" fontId="0" fillId="30" borderId="50" xfId="0" applyFill="1" applyBorder="1" applyAlignment="1">
      <alignment horizontal="center"/>
    </xf>
    <xf numFmtId="0" fontId="115" fillId="28" borderId="79" xfId="0" applyFont="1" applyFill="1" applyBorder="1"/>
    <xf numFmtId="0" fontId="0" fillId="29" borderId="0" xfId="0" applyFill="1" applyAlignment="1">
      <alignment horizontal="center" vertical="center"/>
    </xf>
    <xf numFmtId="0" fontId="21" fillId="29" borderId="0" xfId="0" applyFont="1" applyFill="1" applyAlignment="1">
      <alignment horizontal="left" vertical="center"/>
    </xf>
    <xf numFmtId="0" fontId="17" fillId="29" borderId="0" xfId="0" applyFont="1" applyFill="1" applyAlignment="1">
      <alignment horizontal="left" vertical="center"/>
    </xf>
    <xf numFmtId="0" fontId="0" fillId="40" borderId="52" xfId="0" applyFill="1" applyBorder="1" applyAlignment="1" applyProtection="1">
      <alignment horizontal="center"/>
      <protection locked="0"/>
    </xf>
    <xf numFmtId="0" fontId="90" fillId="33" borderId="9" xfId="1343" applyBorder="1"/>
    <xf numFmtId="0" fontId="90" fillId="33" borderId="10" xfId="1343" applyBorder="1"/>
    <xf numFmtId="0" fontId="90" fillId="33" borderId="11" xfId="1343" applyBorder="1"/>
    <xf numFmtId="0" fontId="90" fillId="33" borderId="1" xfId="1343" applyBorder="1"/>
    <xf numFmtId="0" fontId="90" fillId="33" borderId="0" xfId="1343" applyBorder="1"/>
    <xf numFmtId="0" fontId="90" fillId="33" borderId="0" xfId="1343" applyBorder="1" applyAlignment="1">
      <alignment vertical="top"/>
    </xf>
    <xf numFmtId="0" fontId="90" fillId="33" borderId="6" xfId="1343" applyBorder="1"/>
    <xf numFmtId="0" fontId="90" fillId="33" borderId="7" xfId="1343" applyBorder="1"/>
    <xf numFmtId="0" fontId="90" fillId="33" borderId="5" xfId="1343" applyBorder="1"/>
    <xf numFmtId="0" fontId="90" fillId="33" borderId="5" xfId="1343" applyBorder="1" applyAlignment="1">
      <alignment vertical="top"/>
    </xf>
    <xf numFmtId="0" fontId="90" fillId="33" borderId="8" xfId="1343" applyBorder="1"/>
    <xf numFmtId="0" fontId="90" fillId="33" borderId="5" xfId="1343" quotePrefix="1" applyBorder="1"/>
    <xf numFmtId="0" fontId="90" fillId="33" borderId="6" xfId="1343" applyBorder="1" applyAlignment="1">
      <alignment horizontal="left" vertical="top" wrapText="1"/>
    </xf>
    <xf numFmtId="0" fontId="90" fillId="33" borderId="6" xfId="1343" applyBorder="1" applyAlignment="1">
      <alignment horizontal="left" wrapText="1"/>
    </xf>
    <xf numFmtId="0" fontId="0" fillId="39" borderId="0" xfId="0" applyFill="1" applyProtection="1">
      <protection locked="0"/>
    </xf>
    <xf numFmtId="0" fontId="4" fillId="36" borderId="52" xfId="0" applyFont="1" applyFill="1" applyBorder="1" applyAlignment="1" applyProtection="1">
      <alignment horizontal="center"/>
      <protection locked="0"/>
    </xf>
    <xf numFmtId="0" fontId="0" fillId="38" borderId="52" xfId="0" applyFill="1" applyBorder="1" applyAlignment="1" applyProtection="1">
      <alignment horizontal="center"/>
      <protection locked="0"/>
    </xf>
    <xf numFmtId="0" fontId="0" fillId="36" borderId="0" xfId="0" applyFill="1" applyProtection="1">
      <protection locked="0"/>
    </xf>
    <xf numFmtId="0" fontId="4" fillId="29" borderId="38" xfId="0" applyFont="1" applyFill="1" applyBorder="1" applyAlignment="1" applyProtection="1">
      <alignment horizontal="center"/>
      <protection locked="0"/>
    </xf>
    <xf numFmtId="0" fontId="42" fillId="0" borderId="0" xfId="0" applyFont="1"/>
    <xf numFmtId="0" fontId="0" fillId="0" borderId="0" xfId="0" applyProtection="1">
      <protection locked="0"/>
    </xf>
    <xf numFmtId="0" fontId="42" fillId="0" borderId="0" xfId="0" applyFont="1" applyAlignment="1">
      <alignment horizontal="right" vertical="center"/>
    </xf>
    <xf numFmtId="0" fontId="12" fillId="0" borderId="0" xfId="0" applyFont="1" applyAlignment="1">
      <alignment horizontal="left" vertical="center"/>
    </xf>
    <xf numFmtId="0" fontId="0" fillId="30" borderId="38" xfId="0" applyFill="1" applyBorder="1" applyAlignment="1" applyProtection="1">
      <alignment horizontal="center"/>
      <protection locked="0"/>
    </xf>
    <xf numFmtId="0" fontId="0" fillId="30" borderId="52" xfId="0" applyFill="1" applyBorder="1" applyAlignment="1">
      <alignment horizontal="center"/>
    </xf>
    <xf numFmtId="0" fontId="66" fillId="0" borderId="0" xfId="0" applyFont="1" applyAlignment="1">
      <alignment horizontal="right"/>
    </xf>
    <xf numFmtId="0" fontId="99" fillId="2" borderId="0" xfId="0" quotePrefix="1" applyFont="1" applyFill="1" applyAlignment="1">
      <alignment horizontal="left" vertical="center"/>
    </xf>
    <xf numFmtId="0" fontId="99" fillId="2" borderId="0" xfId="0" applyFont="1" applyFill="1" applyAlignment="1">
      <alignment horizontal="center" vertical="center"/>
    </xf>
    <xf numFmtId="0" fontId="66" fillId="2" borderId="0" xfId="0" applyFont="1" applyFill="1" applyAlignment="1">
      <alignment horizontal="right"/>
    </xf>
    <xf numFmtId="0" fontId="42" fillId="0" borderId="0" xfId="0" applyFont="1" applyAlignment="1">
      <alignment vertical="top"/>
    </xf>
    <xf numFmtId="0" fontId="42" fillId="0" borderId="0" xfId="0" applyFont="1" applyAlignment="1">
      <alignment vertical="center"/>
    </xf>
    <xf numFmtId="0" fontId="99" fillId="0" borderId="0" xfId="0" applyFont="1" applyAlignment="1">
      <alignment vertical="center"/>
    </xf>
    <xf numFmtId="0" fontId="4" fillId="29" borderId="52" xfId="0" applyFont="1" applyFill="1" applyBorder="1" applyAlignment="1" applyProtection="1">
      <alignment horizontal="right"/>
      <protection locked="0"/>
    </xf>
    <xf numFmtId="0" fontId="0" fillId="29" borderId="0" xfId="0" applyFill="1" applyAlignment="1" applyProtection="1">
      <alignment horizontal="right"/>
      <protection locked="0"/>
    </xf>
    <xf numFmtId="0" fontId="4" fillId="29" borderId="65" xfId="0" applyFont="1" applyFill="1" applyBorder="1" applyAlignment="1" applyProtection="1">
      <alignment horizontal="center"/>
      <protection locked="0"/>
    </xf>
    <xf numFmtId="0" fontId="4" fillId="29" borderId="66" xfId="0" applyFont="1" applyFill="1" applyBorder="1" applyAlignment="1" applyProtection="1">
      <alignment horizontal="center"/>
      <protection locked="0"/>
    </xf>
    <xf numFmtId="0" fontId="4" fillId="29" borderId="14" xfId="0" applyFont="1" applyFill="1" applyBorder="1" applyAlignment="1" applyProtection="1">
      <alignment horizontal="center"/>
      <protection locked="0"/>
    </xf>
    <xf numFmtId="0" fontId="4" fillId="29" borderId="0" xfId="0" applyFont="1" applyFill="1" applyAlignment="1" applyProtection="1">
      <alignment horizontal="center"/>
      <protection locked="0"/>
    </xf>
    <xf numFmtId="0" fontId="48" fillId="0" borderId="0" xfId="0" applyFont="1" applyAlignment="1">
      <alignment horizontal="left" vertical="center"/>
    </xf>
    <xf numFmtId="0" fontId="0" fillId="0" borderId="88" xfId="0" applyBorder="1"/>
    <xf numFmtId="0" fontId="0" fillId="0" borderId="0" xfId="0" applyAlignment="1">
      <alignment horizontal="center" wrapText="1"/>
    </xf>
    <xf numFmtId="0" fontId="11" fillId="0" borderId="60" xfId="0" applyFont="1" applyBorder="1"/>
    <xf numFmtId="0" fontId="0" fillId="0" borderId="60" xfId="0" applyBorder="1"/>
    <xf numFmtId="0" fontId="42" fillId="0" borderId="60" xfId="0" applyFont="1" applyBorder="1"/>
    <xf numFmtId="0" fontId="0" fillId="0" borderId="56" xfId="0" applyBorder="1"/>
    <xf numFmtId="0" fontId="19" fillId="0" borderId="0" xfId="0" applyFont="1"/>
    <xf numFmtId="0" fontId="0" fillId="0" borderId="57" xfId="0" applyBorder="1"/>
    <xf numFmtId="0" fontId="0" fillId="0" borderId="53" xfId="0" applyBorder="1"/>
    <xf numFmtId="0" fontId="0" fillId="0" borderId="59" xfId="0" applyBorder="1"/>
    <xf numFmtId="0" fontId="4" fillId="0" borderId="0" xfId="0" applyFont="1" applyAlignment="1">
      <alignment horizontal="center"/>
    </xf>
    <xf numFmtId="0" fontId="42" fillId="2" borderId="0" xfId="0" applyFont="1" applyFill="1"/>
    <xf numFmtId="0" fontId="42" fillId="2" borderId="0" xfId="0" applyFont="1" applyFill="1" applyAlignment="1">
      <alignment horizontal="center"/>
    </xf>
    <xf numFmtId="0" fontId="6" fillId="2" borderId="0" xfId="0" applyFont="1" applyFill="1" applyAlignment="1">
      <alignment vertical="center" wrapText="1"/>
    </xf>
    <xf numFmtId="0" fontId="0" fillId="28" borderId="9" xfId="0" applyFill="1" applyBorder="1"/>
    <xf numFmtId="0" fontId="0" fillId="28" borderId="10" xfId="0" applyFill="1" applyBorder="1"/>
    <xf numFmtId="0" fontId="116" fillId="28" borderId="90" xfId="0" applyFont="1" applyFill="1" applyBorder="1"/>
    <xf numFmtId="0" fontId="117" fillId="28" borderId="90" xfId="0" applyFont="1" applyFill="1" applyBorder="1"/>
    <xf numFmtId="0" fontId="115" fillId="28" borderId="90" xfId="0" applyFont="1" applyFill="1" applyBorder="1"/>
    <xf numFmtId="0" fontId="115" fillId="28" borderId="90" xfId="0" applyFont="1" applyFill="1" applyBorder="1" applyAlignment="1">
      <alignment horizontal="center"/>
    </xf>
    <xf numFmtId="0" fontId="0" fillId="28" borderId="11" xfId="0" applyFill="1" applyBorder="1"/>
    <xf numFmtId="0" fontId="0" fillId="28" borderId="1" xfId="0" applyFill="1" applyBorder="1"/>
    <xf numFmtId="0" fontId="0" fillId="28" borderId="6" xfId="0" applyFill="1" applyBorder="1"/>
    <xf numFmtId="0" fontId="12" fillId="28" borderId="79" xfId="0" applyFont="1" applyFill="1" applyBorder="1"/>
    <xf numFmtId="0" fontId="16" fillId="28" borderId="79" xfId="0" applyFont="1" applyFill="1" applyBorder="1" applyAlignment="1">
      <alignment vertical="center"/>
    </xf>
    <xf numFmtId="0" fontId="0" fillId="2" borderId="85" xfId="0" applyFill="1" applyBorder="1"/>
    <xf numFmtId="0" fontId="0" fillId="0" borderId="86" xfId="0" applyBorder="1"/>
    <xf numFmtId="0" fontId="11" fillId="0" borderId="0" xfId="0" applyFont="1" applyAlignment="1">
      <alignment vertical="top"/>
    </xf>
    <xf numFmtId="0" fontId="8" fillId="0" borderId="0" xfId="0" applyFont="1" applyAlignment="1">
      <alignment vertical="top"/>
    </xf>
    <xf numFmtId="0" fontId="0" fillId="0" borderId="55" xfId="0" applyBorder="1"/>
    <xf numFmtId="0" fontId="0" fillId="0" borderId="60" xfId="0" applyBorder="1" applyAlignment="1">
      <alignment vertical="center"/>
    </xf>
    <xf numFmtId="0" fontId="11" fillId="0" borderId="60" xfId="0" applyFont="1" applyBorder="1" applyAlignment="1">
      <alignment vertical="center"/>
    </xf>
    <xf numFmtId="0" fontId="0" fillId="0" borderId="56" xfId="0" applyBorder="1" applyAlignment="1">
      <alignment vertical="center"/>
    </xf>
    <xf numFmtId="0" fontId="0" fillId="0" borderId="86" xfId="0" applyBorder="1" applyAlignment="1">
      <alignment vertical="center"/>
    </xf>
    <xf numFmtId="0" fontId="0" fillId="0" borderId="13" xfId="0" applyBorder="1"/>
    <xf numFmtId="0" fontId="19" fillId="0" borderId="0" xfId="0" applyFont="1" applyAlignment="1">
      <alignment vertical="center"/>
    </xf>
    <xf numFmtId="0" fontId="66" fillId="0" borderId="0" xfId="0" applyFont="1" applyAlignment="1">
      <alignment vertical="center"/>
    </xf>
    <xf numFmtId="0" fontId="0" fillId="0" borderId="57" xfId="0" applyBorder="1" applyAlignment="1">
      <alignment vertical="center"/>
    </xf>
    <xf numFmtId="0" fontId="0" fillId="0" borderId="0" xfId="0" applyAlignment="1">
      <alignment vertical="center" wrapText="1"/>
    </xf>
    <xf numFmtId="0" fontId="0" fillId="0" borderId="86" xfId="0" applyBorder="1" applyAlignment="1">
      <alignment vertical="center" wrapText="1"/>
    </xf>
    <xf numFmtId="0" fontId="0" fillId="0" borderId="58" xfId="0" applyBorder="1"/>
    <xf numFmtId="0" fontId="5" fillId="0" borderId="59" xfId="0" applyFont="1" applyBorder="1" applyAlignment="1">
      <alignment horizontal="left" vertical="center"/>
    </xf>
    <xf numFmtId="0" fontId="66" fillId="0" borderId="0" xfId="0" applyFont="1"/>
    <xf numFmtId="0" fontId="5" fillId="0" borderId="0" xfId="0" applyFont="1" applyAlignment="1">
      <alignment horizontal="left" vertical="center"/>
    </xf>
    <xf numFmtId="0" fontId="66" fillId="0" borderId="57" xfId="0" applyFont="1" applyBorder="1" applyAlignment="1">
      <alignment vertical="center"/>
    </xf>
    <xf numFmtId="0" fontId="0" fillId="0" borderId="53" xfId="0" applyBorder="1" applyAlignment="1">
      <alignment vertical="top"/>
    </xf>
    <xf numFmtId="0" fontId="108" fillId="0" borderId="0" xfId="0" applyFont="1"/>
    <xf numFmtId="0" fontId="0" fillId="0" borderId="53" xfId="0" applyBorder="1" applyAlignment="1">
      <alignment vertical="center"/>
    </xf>
    <xf numFmtId="0" fontId="0" fillId="0" borderId="59" xfId="0" applyBorder="1" applyAlignment="1">
      <alignment vertical="center"/>
    </xf>
    <xf numFmtId="0" fontId="0" fillId="0" borderId="13" xfId="0" applyBorder="1" applyAlignment="1">
      <alignment vertical="center"/>
    </xf>
    <xf numFmtId="0" fontId="11" fillId="0" borderId="0" xfId="0" applyFont="1" applyAlignment="1">
      <alignment vertical="center"/>
    </xf>
    <xf numFmtId="0" fontId="5" fillId="0" borderId="13" xfId="0" applyFont="1" applyBorder="1" applyAlignment="1">
      <alignment horizontal="left" vertical="center"/>
    </xf>
    <xf numFmtId="0" fontId="0" fillId="0" borderId="57" xfId="0" quotePrefix="1" applyBorder="1"/>
    <xf numFmtId="0" fontId="19" fillId="0" borderId="57" xfId="0" applyFont="1" applyBorder="1" applyAlignment="1">
      <alignment vertical="center"/>
    </xf>
    <xf numFmtId="0" fontId="66" fillId="0" borderId="0" xfId="0" applyFont="1" applyAlignment="1">
      <alignment vertical="center" wrapText="1"/>
    </xf>
    <xf numFmtId="0" fontId="66" fillId="0" borderId="57" xfId="0" applyFont="1" applyBorder="1" applyAlignment="1">
      <alignment vertical="center" wrapText="1"/>
    </xf>
    <xf numFmtId="0" fontId="0" fillId="0" borderId="0" xfId="0" quotePrefix="1"/>
    <xf numFmtId="0" fontId="0" fillId="0" borderId="55" xfId="0" quotePrefix="1" applyBorder="1"/>
    <xf numFmtId="0" fontId="0" fillId="0" borderId="60" xfId="0" quotePrefix="1" applyBorder="1"/>
    <xf numFmtId="0" fontId="0" fillId="0" borderId="13" xfId="0" quotePrefix="1" applyBorder="1"/>
    <xf numFmtId="0" fontId="42" fillId="0" borderId="57" xfId="0" applyFont="1" applyBorder="1"/>
    <xf numFmtId="0" fontId="42" fillId="0" borderId="53" xfId="0" applyFont="1" applyBorder="1"/>
    <xf numFmtId="0" fontId="42" fillId="0" borderId="0" xfId="0" applyFont="1" applyAlignment="1">
      <alignment horizontal="left"/>
    </xf>
    <xf numFmtId="0" fontId="42" fillId="0" borderId="0" xfId="0" applyFont="1" applyAlignment="1">
      <alignment horizontal="left" vertical="center" indent="1"/>
    </xf>
    <xf numFmtId="0" fontId="4" fillId="0" borderId="0" xfId="0" applyFont="1" applyAlignment="1">
      <alignment vertical="top"/>
    </xf>
    <xf numFmtId="0" fontId="0" fillId="2" borderId="0" xfId="0" applyFill="1"/>
    <xf numFmtId="0" fontId="0" fillId="40" borderId="0" xfId="0" applyFill="1" applyAlignment="1" applyProtection="1">
      <alignment horizontal="center"/>
      <protection locked="0"/>
    </xf>
    <xf numFmtId="0" fontId="42" fillId="0" borderId="53" xfId="0" applyFont="1" applyBorder="1" applyAlignment="1">
      <alignment horizontal="right"/>
    </xf>
    <xf numFmtId="0" fontId="129" fillId="0" borderId="0" xfId="0" applyFont="1" applyAlignment="1">
      <alignment vertical="center"/>
    </xf>
    <xf numFmtId="0" fontId="129" fillId="0" borderId="0" xfId="0" applyFont="1" applyAlignment="1">
      <alignment horizontal="left" vertical="center"/>
    </xf>
    <xf numFmtId="0" fontId="109" fillId="0" borderId="0" xfId="0" applyFont="1" applyAlignment="1">
      <alignment horizontal="left" vertical="center"/>
    </xf>
    <xf numFmtId="0" fontId="109" fillId="0" borderId="0" xfId="0" applyFont="1" applyAlignment="1">
      <alignment vertical="top"/>
    </xf>
    <xf numFmtId="0" fontId="68" fillId="0" borderId="0" xfId="0" applyFont="1" applyAlignment="1">
      <alignment horizontal="left" vertical="center" wrapText="1"/>
    </xf>
    <xf numFmtId="0" fontId="15" fillId="0" borderId="0" xfId="0" applyFont="1" applyAlignment="1">
      <alignment horizontal="left" vertical="top"/>
    </xf>
    <xf numFmtId="0" fontId="4" fillId="0" borderId="0" xfId="0" applyFont="1" applyAlignment="1">
      <alignment horizontal="left"/>
    </xf>
    <xf numFmtId="0" fontId="115" fillId="28" borderId="79" xfId="0" applyFont="1" applyFill="1" applyBorder="1" applyAlignment="1">
      <alignment horizontal="center"/>
    </xf>
    <xf numFmtId="0" fontId="16" fillId="0" borderId="0" xfId="0" applyFont="1" applyAlignment="1" applyProtection="1">
      <alignment horizontal="center" vertical="center"/>
      <protection locked="0"/>
    </xf>
    <xf numFmtId="0" fontId="116" fillId="28" borderId="90" xfId="0" applyFont="1" applyFill="1" applyBorder="1" applyAlignment="1">
      <alignment horizontal="center"/>
    </xf>
    <xf numFmtId="0" fontId="0" fillId="0" borderId="0" xfId="0" applyAlignment="1">
      <alignment horizontal="left" vertical="top" wrapText="1"/>
    </xf>
    <xf numFmtId="0" fontId="0" fillId="28" borderId="81" xfId="0" applyFill="1" applyBorder="1"/>
    <xf numFmtId="0" fontId="0" fillId="28" borderId="82" xfId="0" applyFill="1" applyBorder="1"/>
    <xf numFmtId="0" fontId="12" fillId="28" borderId="83" xfId="0" applyFont="1" applyFill="1" applyBorder="1"/>
    <xf numFmtId="0" fontId="116" fillId="28" borderId="83" xfId="0" applyFont="1" applyFill="1" applyBorder="1" applyAlignment="1">
      <alignment horizontal="center"/>
    </xf>
    <xf numFmtId="0" fontId="117" fillId="28" borderId="83" xfId="0" applyFont="1" applyFill="1" applyBorder="1"/>
    <xf numFmtId="0" fontId="118" fillId="28" borderId="83" xfId="0" applyFont="1" applyFill="1" applyBorder="1" applyAlignment="1">
      <alignment vertical="center"/>
    </xf>
    <xf numFmtId="0" fontId="0" fillId="28" borderId="84" xfId="0" applyFill="1" applyBorder="1"/>
    <xf numFmtId="0" fontId="0" fillId="28" borderId="85" xfId="0" applyFill="1" applyBorder="1"/>
    <xf numFmtId="0" fontId="116" fillId="28" borderId="79" xfId="0" applyFont="1" applyFill="1" applyBorder="1" applyAlignment="1">
      <alignment vertical="center"/>
    </xf>
    <xf numFmtId="0" fontId="0" fillId="28" borderId="86" xfId="0" applyFill="1" applyBorder="1"/>
    <xf numFmtId="0" fontId="0" fillId="0" borderId="85" xfId="0" applyBorder="1" applyAlignment="1">
      <alignment vertical="center"/>
    </xf>
    <xf numFmtId="0" fontId="47" fillId="0" borderId="0" xfId="0" applyFont="1" applyAlignment="1">
      <alignment vertical="center"/>
    </xf>
    <xf numFmtId="0" fontId="47" fillId="0" borderId="0" xfId="0" applyFont="1" applyAlignment="1">
      <alignment horizontal="left" vertical="center"/>
    </xf>
    <xf numFmtId="0" fontId="0" fillId="0" borderId="85" xfId="0" applyBorder="1" applyAlignment="1">
      <alignment vertical="top"/>
    </xf>
    <xf numFmtId="0" fontId="5" fillId="0" borderId="0" xfId="0" applyFont="1" applyAlignment="1">
      <alignment vertical="top"/>
    </xf>
    <xf numFmtId="0" fontId="0" fillId="0" borderId="86" xfId="0" applyBorder="1" applyAlignment="1">
      <alignment vertical="top"/>
    </xf>
    <xf numFmtId="0" fontId="8" fillId="0" borderId="29" xfId="0" applyFont="1" applyBorder="1" applyAlignment="1">
      <alignment vertical="top"/>
    </xf>
    <xf numFmtId="0" fontId="49" fillId="0" borderId="0" xfId="0" applyFont="1" applyAlignment="1">
      <alignment vertical="top"/>
    </xf>
    <xf numFmtId="0" fontId="109" fillId="0" borderId="0" xfId="0" applyFont="1" applyAlignment="1">
      <alignment vertical="center"/>
    </xf>
    <xf numFmtId="0" fontId="4" fillId="0" borderId="0" xfId="0" applyFont="1" applyAlignment="1">
      <alignment vertical="center"/>
    </xf>
    <xf numFmtId="0" fontId="0" fillId="3" borderId="9" xfId="0" applyFill="1" applyBorder="1" applyAlignment="1">
      <alignment vertical="top"/>
    </xf>
    <xf numFmtId="0" fontId="12" fillId="3" borderId="11" xfId="0" applyFont="1" applyFill="1" applyBorder="1" applyAlignment="1">
      <alignment vertical="top"/>
    </xf>
    <xf numFmtId="0" fontId="12" fillId="0" borderId="0" xfId="0" applyFont="1"/>
    <xf numFmtId="0" fontId="61" fillId="0" borderId="0" xfId="0" applyFont="1" applyAlignment="1">
      <alignment vertical="center"/>
    </xf>
    <xf numFmtId="0" fontId="0" fillId="3" borderId="1" xfId="0" applyFill="1" applyBorder="1" applyAlignment="1">
      <alignment vertical="center"/>
    </xf>
    <xf numFmtId="0" fontId="12" fillId="3" borderId="6" xfId="0" applyFont="1" applyFill="1" applyBorder="1" applyAlignment="1">
      <alignment vertical="center"/>
    </xf>
    <xf numFmtId="0" fontId="0" fillId="3" borderId="6" xfId="0" applyFill="1" applyBorder="1" applyAlignment="1">
      <alignment vertical="center"/>
    </xf>
    <xf numFmtId="0" fontId="12" fillId="0" borderId="0" xfId="0" applyFont="1" applyAlignment="1">
      <alignment vertical="center"/>
    </xf>
    <xf numFmtId="0" fontId="0" fillId="3" borderId="7" xfId="0" applyFill="1" applyBorder="1" applyAlignment="1">
      <alignment vertical="center"/>
    </xf>
    <xf numFmtId="0" fontId="0" fillId="3" borderId="8" xfId="0" applyFill="1" applyBorder="1" applyAlignment="1">
      <alignment vertical="center"/>
    </xf>
    <xf numFmtId="0" fontId="6" fillId="0" borderId="0" xfId="0" applyFont="1" applyAlignment="1">
      <alignment vertical="center"/>
    </xf>
    <xf numFmtId="0" fontId="6" fillId="3" borderId="9" xfId="0" applyFont="1" applyFill="1" applyBorder="1" applyAlignment="1">
      <alignment vertical="center"/>
    </xf>
    <xf numFmtId="0" fontId="15" fillId="3" borderId="10" xfId="0" applyFont="1" applyFill="1" applyBorder="1" applyAlignment="1">
      <alignment vertical="center"/>
    </xf>
    <xf numFmtId="0" fontId="0" fillId="3" borderId="0" xfId="0" applyFill="1"/>
    <xf numFmtId="0" fontId="6" fillId="3" borderId="11" xfId="0" applyFont="1" applyFill="1" applyBorder="1" applyAlignment="1">
      <alignment vertical="center"/>
    </xf>
    <xf numFmtId="0" fontId="12" fillId="0" borderId="0" xfId="0" applyFont="1" applyAlignment="1">
      <alignment vertical="top" wrapText="1"/>
    </xf>
    <xf numFmtId="0" fontId="21" fillId="0" borderId="0" xfId="0" applyFont="1" applyAlignment="1">
      <alignment horizontal="left" vertical="center"/>
    </xf>
    <xf numFmtId="0" fontId="6" fillId="3" borderId="1" xfId="0" applyFont="1" applyFill="1" applyBorder="1" applyAlignment="1">
      <alignment vertical="center"/>
    </xf>
    <xf numFmtId="0" fontId="6" fillId="3" borderId="0" xfId="0" applyFont="1" applyFill="1" applyAlignment="1">
      <alignment vertical="center"/>
    </xf>
    <xf numFmtId="0" fontId="6" fillId="3" borderId="6" xfId="0" applyFont="1" applyFill="1" applyBorder="1" applyAlignment="1">
      <alignment vertical="center"/>
    </xf>
    <xf numFmtId="0" fontId="21" fillId="0" borderId="0" xfId="0" applyFont="1" applyAlignment="1">
      <alignment horizontal="right" vertical="center"/>
    </xf>
    <xf numFmtId="0" fontId="6" fillId="3" borderId="5" xfId="0" applyFont="1" applyFill="1" applyBorder="1" applyAlignment="1">
      <alignment vertical="center"/>
    </xf>
    <xf numFmtId="0" fontId="47" fillId="0" borderId="33" xfId="0" applyFont="1" applyBorder="1" applyAlignment="1">
      <alignment horizontal="left" vertical="center"/>
    </xf>
    <xf numFmtId="0" fontId="45" fillId="0" borderId="0" xfId="0" applyFont="1" applyAlignment="1">
      <alignment vertical="center"/>
    </xf>
    <xf numFmtId="0" fontId="45" fillId="0" borderId="0" xfId="0" applyFont="1" applyAlignment="1">
      <alignment horizontal="center"/>
    </xf>
    <xf numFmtId="0" fontId="44" fillId="3" borderId="34" xfId="0" applyFont="1" applyFill="1" applyBorder="1" applyAlignment="1">
      <alignment horizontal="center" vertical="center" wrapText="1"/>
    </xf>
    <xf numFmtId="0" fontId="0" fillId="0" borderId="78" xfId="0" applyBorder="1" applyAlignment="1">
      <alignment vertical="center"/>
    </xf>
    <xf numFmtId="0" fontId="50" fillId="0" borderId="0" xfId="0" applyFont="1" applyAlignment="1">
      <alignment horizontal="center" vertical="center"/>
    </xf>
    <xf numFmtId="0" fontId="0" fillId="0" borderId="0" xfId="0" applyAlignment="1">
      <alignment horizontal="center" vertical="center"/>
    </xf>
    <xf numFmtId="0" fontId="0" fillId="0" borderId="85" xfId="0" applyBorder="1"/>
    <xf numFmtId="0" fontId="0" fillId="3" borderId="1" xfId="0" applyFill="1" applyBorder="1"/>
    <xf numFmtId="0" fontId="0" fillId="3" borderId="0" xfId="0" applyFill="1" applyAlignment="1">
      <alignment vertical="center"/>
    </xf>
    <xf numFmtId="0" fontId="4" fillId="3" borderId="0" xfId="0" applyFont="1" applyFill="1" applyAlignment="1">
      <alignment horizontal="center"/>
    </xf>
    <xf numFmtId="0" fontId="12" fillId="3" borderId="0" xfId="0" applyFont="1" applyFill="1"/>
    <xf numFmtId="0" fontId="0" fillId="3" borderId="6" xfId="0" applyFill="1" applyBorder="1"/>
    <xf numFmtId="0" fontId="0" fillId="3" borderId="0" xfId="0" applyFill="1" applyAlignment="1">
      <alignment horizontal="right"/>
    </xf>
    <xf numFmtId="0" fontId="0" fillId="3" borderId="7" xfId="0" applyFill="1" applyBorder="1"/>
    <xf numFmtId="0" fontId="0" fillId="3" borderId="5" xfId="0" applyFill="1" applyBorder="1"/>
    <xf numFmtId="0" fontId="0" fillId="3" borderId="5" xfId="0" applyFill="1" applyBorder="1" applyAlignment="1">
      <alignment vertical="center"/>
    </xf>
    <xf numFmtId="0" fontId="51" fillId="0" borderId="0" xfId="0" applyFont="1"/>
    <xf numFmtId="0" fontId="60" fillId="0" borderId="86" xfId="0" applyFont="1" applyBorder="1"/>
    <xf numFmtId="0" fontId="0" fillId="0" borderId="0" xfId="0" applyAlignment="1">
      <alignment horizontal="right" vertical="center"/>
    </xf>
    <xf numFmtId="0" fontId="0" fillId="0" borderId="0" xfId="0" applyAlignment="1">
      <alignment horizontal="right"/>
    </xf>
    <xf numFmtId="0" fontId="15" fillId="0" borderId="0" xfId="0" applyFont="1" applyAlignment="1">
      <alignment vertical="center" wrapText="1"/>
    </xf>
    <xf numFmtId="0" fontId="69" fillId="2" borderId="0" xfId="0" applyFont="1" applyFill="1" applyAlignment="1">
      <alignment vertical="center"/>
    </xf>
    <xf numFmtId="0" fontId="15" fillId="2" borderId="0" xfId="0" applyFont="1" applyFill="1" applyAlignment="1">
      <alignment vertical="center" wrapText="1"/>
    </xf>
    <xf numFmtId="0" fontId="51" fillId="0" borderId="0" xfId="0" applyFont="1" applyAlignment="1">
      <alignment vertical="center"/>
    </xf>
    <xf numFmtId="0" fontId="50" fillId="0" borderId="0" xfId="0" applyFont="1" applyAlignment="1">
      <alignment vertical="top"/>
    </xf>
    <xf numFmtId="0" fontId="109" fillId="0" borderId="0" xfId="0" applyFont="1"/>
    <xf numFmtId="0" fontId="42" fillId="0" borderId="0" xfId="0" applyFont="1" applyAlignment="1">
      <alignment horizontal="center" vertical="center"/>
    </xf>
    <xf numFmtId="0" fontId="42" fillId="0" borderId="0" xfId="0" applyFont="1" applyAlignment="1">
      <alignment horizontal="center" vertical="center" wrapText="1"/>
    </xf>
    <xf numFmtId="0" fontId="0" fillId="0" borderId="0" xfId="0" applyAlignment="1">
      <alignment horizontal="left" vertical="center"/>
    </xf>
    <xf numFmtId="0" fontId="42" fillId="0" borderId="0" xfId="0" applyFont="1" applyAlignment="1">
      <alignment vertical="center" wrapText="1"/>
    </xf>
    <xf numFmtId="0" fontId="6" fillId="0" borderId="0" xfId="0" applyFont="1" applyAlignment="1">
      <alignment horizontal="right" vertical="center"/>
    </xf>
    <xf numFmtId="0" fontId="15" fillId="0" borderId="0" xfId="0" quotePrefix="1" applyFont="1" applyAlignment="1">
      <alignment vertical="center"/>
    </xf>
    <xf numFmtId="0" fontId="109" fillId="0" borderId="0" xfId="0" quotePrefix="1" applyFont="1"/>
    <xf numFmtId="0" fontId="47" fillId="3" borderId="55" xfId="0" applyFont="1" applyFill="1" applyBorder="1" applyAlignment="1">
      <alignment horizontal="left" vertical="center"/>
    </xf>
    <xf numFmtId="0" fontId="47" fillId="3" borderId="60" xfId="0" applyFont="1" applyFill="1" applyBorder="1" applyAlignment="1">
      <alignment horizontal="left" vertical="center"/>
    </xf>
    <xf numFmtId="0" fontId="47" fillId="3" borderId="56" xfId="0" applyFont="1" applyFill="1" applyBorder="1" applyAlignment="1">
      <alignment horizontal="left" vertical="center"/>
    </xf>
    <xf numFmtId="0" fontId="6" fillId="0" borderId="0" xfId="0" quotePrefix="1" applyFont="1"/>
    <xf numFmtId="0" fontId="47" fillId="3" borderId="57" xfId="0" applyFont="1" applyFill="1" applyBorder="1" applyAlignment="1">
      <alignment horizontal="left" vertical="center"/>
    </xf>
    <xf numFmtId="0" fontId="4" fillId="0" borderId="0" xfId="0" quotePrefix="1" applyFont="1" applyAlignment="1">
      <alignment horizontal="left" vertical="center"/>
    </xf>
    <xf numFmtId="0" fontId="6" fillId="0" borderId="0" xfId="0" quotePrefix="1" applyFont="1" applyAlignment="1">
      <alignment vertical="center"/>
    </xf>
    <xf numFmtId="0" fontId="47" fillId="3" borderId="58" xfId="0" applyFont="1" applyFill="1" applyBorder="1" applyAlignment="1">
      <alignment horizontal="left" vertical="center"/>
    </xf>
    <xf numFmtId="0" fontId="47" fillId="3" borderId="53" xfId="0" applyFont="1" applyFill="1" applyBorder="1" applyAlignment="1">
      <alignment horizontal="left" vertical="center"/>
    </xf>
    <xf numFmtId="0" fontId="47" fillId="3" borderId="59" xfId="0" applyFont="1" applyFill="1" applyBorder="1" applyAlignment="1">
      <alignment horizontal="left" vertical="center"/>
    </xf>
    <xf numFmtId="0" fontId="15" fillId="0" borderId="0" xfId="0" applyFont="1" applyAlignment="1">
      <alignment vertical="center"/>
    </xf>
    <xf numFmtId="0" fontId="50" fillId="0" borderId="0" xfId="0" applyFont="1" applyAlignment="1">
      <alignment horizontal="left" vertical="center"/>
    </xf>
    <xf numFmtId="0" fontId="50" fillId="0" borderId="0" xfId="0" applyFont="1" applyAlignment="1">
      <alignment vertical="center"/>
    </xf>
    <xf numFmtId="0" fontId="0" fillId="0" borderId="0" xfId="0" applyAlignment="1">
      <alignment horizontal="left" vertical="top"/>
    </xf>
    <xf numFmtId="0" fontId="8" fillId="0" borderId="0" xfId="0" applyFont="1" applyAlignment="1">
      <alignment horizontal="left" vertical="top"/>
    </xf>
    <xf numFmtId="0" fontId="101" fillId="0" borderId="0" xfId="0" applyFont="1" applyAlignment="1">
      <alignment horizontal="left" vertical="center"/>
    </xf>
    <xf numFmtId="0" fontId="0" fillId="0" borderId="0" xfId="0" quotePrefix="1" applyAlignment="1">
      <alignment vertical="center"/>
    </xf>
    <xf numFmtId="0" fontId="42" fillId="0" borderId="0" xfId="0" applyFont="1" applyAlignment="1">
      <alignment horizontal="left" vertical="center"/>
    </xf>
    <xf numFmtId="0" fontId="21" fillId="3" borderId="0" xfId="0" applyFont="1" applyFill="1" applyAlignment="1">
      <alignment horizontal="left" vertical="center"/>
    </xf>
    <xf numFmtId="0" fontId="0" fillId="3" borderId="0" xfId="0" applyFill="1" applyAlignment="1">
      <alignment horizontal="left" vertical="center"/>
    </xf>
    <xf numFmtId="0" fontId="66" fillId="3" borderId="0" xfId="0" applyFont="1" applyFill="1" applyAlignment="1">
      <alignment horizontal="center" vertical="center" wrapText="1"/>
    </xf>
    <xf numFmtId="0" fontId="66" fillId="3" borderId="0" xfId="0" applyFont="1" applyFill="1" applyAlignment="1">
      <alignment horizontal="center" wrapText="1"/>
    </xf>
    <xf numFmtId="0" fontId="66" fillId="3" borderId="0" xfId="0" applyFont="1" applyFill="1" applyAlignment="1">
      <alignment horizontal="right" wrapText="1"/>
    </xf>
    <xf numFmtId="0" fontId="64" fillId="0" borderId="0" xfId="0" applyFont="1" applyAlignment="1">
      <alignment horizontal="left" vertical="center"/>
    </xf>
    <xf numFmtId="0" fontId="4" fillId="0" borderId="0" xfId="0" applyFont="1" applyAlignment="1">
      <alignment horizontal="left" vertical="center"/>
    </xf>
    <xf numFmtId="0" fontId="8" fillId="0" borderId="0" xfId="0" applyFont="1" applyAlignment="1">
      <alignment horizontal="left" vertical="center"/>
    </xf>
    <xf numFmtId="0" fontId="42" fillId="0" borderId="0" xfId="0" applyFont="1" applyAlignment="1">
      <alignment horizontal="left" vertical="top"/>
    </xf>
    <xf numFmtId="0" fontId="50" fillId="0" borderId="86" xfId="0" applyFont="1" applyBorder="1" applyAlignment="1">
      <alignment horizontal="left" vertical="center"/>
    </xf>
    <xf numFmtId="0" fontId="89" fillId="0" borderId="0" xfId="0" applyFont="1" applyAlignment="1">
      <alignment horizontal="left" vertical="center"/>
    </xf>
    <xf numFmtId="0" fontId="119" fillId="0" borderId="0" xfId="0" applyFont="1" applyAlignment="1">
      <alignment horizontal="right" vertical="center"/>
    </xf>
    <xf numFmtId="0" fontId="120" fillId="0" borderId="0" xfId="0" applyFont="1" applyAlignment="1">
      <alignment horizontal="left" vertical="center"/>
    </xf>
    <xf numFmtId="0" fontId="111" fillId="0" borderId="0" xfId="0" applyFont="1" applyAlignment="1">
      <alignment horizontal="center" vertical="center"/>
    </xf>
    <xf numFmtId="0" fontId="111" fillId="0" borderId="0" xfId="0" applyFont="1" applyAlignment="1">
      <alignment horizontal="left" vertical="center"/>
    </xf>
    <xf numFmtId="0" fontId="79" fillId="0" borderId="0" xfId="0" applyFont="1" applyAlignment="1">
      <alignment vertical="center"/>
    </xf>
    <xf numFmtId="0" fontId="111" fillId="0" borderId="0" xfId="0" applyFont="1" applyAlignment="1">
      <alignment horizontal="right" vertical="center"/>
    </xf>
    <xf numFmtId="0" fontId="111" fillId="0" borderId="0" xfId="0" quotePrefix="1" applyFont="1" applyAlignment="1">
      <alignment horizontal="center" vertical="center"/>
    </xf>
    <xf numFmtId="0" fontId="64" fillId="0" borderId="0" xfId="0" applyFont="1" applyAlignment="1">
      <alignment vertical="center"/>
    </xf>
    <xf numFmtId="0" fontId="51" fillId="0" borderId="0" xfId="0" quotePrefix="1" applyFont="1" applyAlignment="1">
      <alignment vertical="center"/>
    </xf>
    <xf numFmtId="0" fontId="93" fillId="0" borderId="0" xfId="0" applyFont="1"/>
    <xf numFmtId="0" fontId="96" fillId="0" borderId="0" xfId="0" applyFont="1" applyAlignment="1">
      <alignment horizontal="center" vertical="center"/>
    </xf>
    <xf numFmtId="0" fontId="0" fillId="0" borderId="49" xfId="0" applyBorder="1"/>
    <xf numFmtId="0" fontId="89" fillId="0" borderId="0" xfId="0" applyFont="1" applyAlignment="1">
      <alignment vertical="center"/>
    </xf>
    <xf numFmtId="0" fontId="96" fillId="0" borderId="0" xfId="0" applyFont="1" applyAlignment="1">
      <alignment vertical="center"/>
    </xf>
    <xf numFmtId="0" fontId="100" fillId="3" borderId="0" xfId="0" applyFont="1" applyFill="1" applyAlignment="1">
      <alignment horizontal="center"/>
    </xf>
    <xf numFmtId="0" fontId="100" fillId="3" borderId="0" xfId="0" applyFont="1" applyFill="1" applyAlignment="1">
      <alignment horizontal="right"/>
    </xf>
    <xf numFmtId="0" fontId="70" fillId="3" borderId="0" xfId="0" applyFont="1" applyFill="1" applyAlignment="1">
      <alignment vertical="center"/>
    </xf>
    <xf numFmtId="0" fontId="48" fillId="3" borderId="0" xfId="0" applyFont="1" applyFill="1" applyAlignment="1">
      <alignment horizontal="left" vertical="center"/>
    </xf>
    <xf numFmtId="0" fontId="66" fillId="3" borderId="0" xfId="0" applyFont="1" applyFill="1" applyAlignment="1">
      <alignment horizontal="center"/>
    </xf>
    <xf numFmtId="0" fontId="64" fillId="0" borderId="0" xfId="0" quotePrefix="1" applyFont="1" applyAlignment="1">
      <alignment vertical="center"/>
    </xf>
    <xf numFmtId="0" fontId="48" fillId="0" borderId="86" xfId="0" applyFont="1" applyBorder="1" applyAlignment="1">
      <alignment horizontal="left" vertical="center"/>
    </xf>
    <xf numFmtId="0" fontId="94" fillId="0" borderId="0" xfId="0" applyFont="1" applyAlignment="1">
      <alignment vertical="center"/>
    </xf>
    <xf numFmtId="0" fontId="114" fillId="0" borderId="0" xfId="0" applyFont="1" applyAlignment="1">
      <alignment horizontal="left" vertical="center"/>
    </xf>
    <xf numFmtId="0" fontId="109" fillId="0" borderId="0" xfId="0" applyFont="1" applyAlignment="1">
      <alignment horizontal="left" vertical="top"/>
    </xf>
    <xf numFmtId="0" fontId="52" fillId="0" borderId="0" xfId="0" applyFont="1" applyAlignment="1">
      <alignment vertical="center"/>
    </xf>
    <xf numFmtId="0" fontId="52" fillId="0" borderId="0" xfId="0" applyFont="1" applyAlignment="1">
      <alignment vertical="top"/>
    </xf>
    <xf numFmtId="0" fontId="42" fillId="0" borderId="0" xfId="0" applyFont="1" applyAlignment="1">
      <alignment horizontal="center"/>
    </xf>
    <xf numFmtId="0" fontId="15" fillId="2" borderId="0" xfId="0" applyFont="1" applyFill="1" applyAlignment="1">
      <alignment horizontal="center" vertical="center"/>
    </xf>
    <xf numFmtId="0" fontId="77" fillId="0" borderId="0" xfId="0" applyFont="1" applyAlignment="1">
      <alignment vertical="center" wrapText="1"/>
    </xf>
    <xf numFmtId="0" fontId="8" fillId="0" borderId="0" xfId="0" applyFont="1" applyAlignment="1">
      <alignment vertical="center"/>
    </xf>
    <xf numFmtId="0" fontId="44" fillId="0" borderId="0" xfId="0" applyFont="1" applyAlignment="1">
      <alignment horizontal="right" vertical="center"/>
    </xf>
    <xf numFmtId="0" fontId="80" fillId="0" borderId="0" xfId="0" applyFont="1" applyAlignment="1">
      <alignment wrapText="1"/>
    </xf>
    <xf numFmtId="0" fontId="4" fillId="2" borderId="85" xfId="0" applyFont="1" applyFill="1" applyBorder="1"/>
    <xf numFmtId="0" fontId="4" fillId="0" borderId="86" xfId="0" applyFont="1" applyBorder="1"/>
    <xf numFmtId="0" fontId="6" fillId="0" borderId="0" xfId="0" applyFont="1"/>
    <xf numFmtId="0" fontId="44" fillId="3" borderId="38" xfId="0" applyFont="1" applyFill="1" applyBorder="1" applyAlignment="1">
      <alignment vertical="center" wrapText="1"/>
    </xf>
    <xf numFmtId="0" fontId="0" fillId="2" borderId="87" xfId="0" applyFill="1" applyBorder="1"/>
    <xf numFmtId="0" fontId="0" fillId="0" borderId="89" xfId="0" applyBorder="1"/>
    <xf numFmtId="0" fontId="0" fillId="0" borderId="0" xfId="0" applyAlignment="1" applyProtection="1">
      <alignment horizontal="left" vertical="center"/>
      <protection locked="0"/>
    </xf>
    <xf numFmtId="0" fontId="116" fillId="28" borderId="83" xfId="0" applyFont="1" applyFill="1" applyBorder="1"/>
    <xf numFmtId="0" fontId="115" fillId="28" borderId="83" xfId="0" applyFont="1" applyFill="1" applyBorder="1"/>
    <xf numFmtId="0" fontId="11" fillId="0" borderId="0" xfId="0" applyFont="1" applyAlignment="1">
      <alignment horizontal="left" vertical="center"/>
    </xf>
    <xf numFmtId="0" fontId="123" fillId="0" borderId="0" xfId="0" applyFont="1" applyAlignment="1">
      <alignment horizontal="left" vertical="top"/>
    </xf>
    <xf numFmtId="0" fontId="56" fillId="0" borderId="0" xfId="0" applyFont="1" applyAlignment="1">
      <alignment horizontal="left" vertical="center"/>
    </xf>
    <xf numFmtId="0" fontId="50" fillId="0" borderId="86" xfId="0" applyFont="1" applyBorder="1"/>
    <xf numFmtId="0" fontId="43" fillId="0" borderId="0" xfId="0" applyFont="1" applyAlignment="1">
      <alignment vertical="center" wrapText="1"/>
    </xf>
    <xf numFmtId="0" fontId="70" fillId="0" borderId="0" xfId="0" applyFont="1" applyAlignment="1">
      <alignment vertical="center"/>
    </xf>
    <xf numFmtId="0" fontId="122" fillId="0" borderId="0" xfId="0" applyFont="1" applyAlignment="1">
      <alignment vertical="center" wrapText="1"/>
    </xf>
    <xf numFmtId="0" fontId="50" fillId="0" borderId="0" xfId="0" applyFont="1"/>
    <xf numFmtId="0" fontId="19" fillId="0" borderId="0" xfId="0" applyFont="1" applyAlignment="1">
      <alignment vertical="top"/>
    </xf>
    <xf numFmtId="0" fontId="66" fillId="0" borderId="0" xfId="0" applyFont="1" applyAlignment="1">
      <alignment horizontal="right" vertical="center"/>
    </xf>
    <xf numFmtId="0" fontId="123" fillId="0" borderId="0" xfId="0" applyFont="1" applyAlignment="1">
      <alignment horizontal="left"/>
    </xf>
    <xf numFmtId="0" fontId="11" fillId="0" borderId="0" xfId="0" applyFont="1"/>
    <xf numFmtId="0" fontId="70" fillId="0" borderId="0" xfId="0" applyFont="1" applyAlignment="1">
      <alignment horizontal="left" vertical="center"/>
    </xf>
    <xf numFmtId="0" fontId="55" fillId="0" borderId="0" xfId="0" applyFont="1" applyAlignment="1">
      <alignment vertical="center" wrapText="1"/>
    </xf>
    <xf numFmtId="0" fontId="63" fillId="0" borderId="0" xfId="0" applyFont="1"/>
    <xf numFmtId="0" fontId="75" fillId="0" borderId="0" xfId="0" applyFont="1" applyAlignment="1">
      <alignment horizontal="left"/>
    </xf>
    <xf numFmtId="0" fontId="57" fillId="0" borderId="0" xfId="0" applyFont="1"/>
    <xf numFmtId="0" fontId="66" fillId="0" borderId="0" xfId="0" applyFont="1" applyAlignment="1">
      <alignment vertical="top"/>
    </xf>
    <xf numFmtId="0" fontId="70" fillId="0" borderId="0" xfId="0" applyFont="1" applyAlignment="1">
      <alignment horizontal="right" vertical="center"/>
    </xf>
    <xf numFmtId="0" fontId="0" fillId="0" borderId="51" xfId="0" applyBorder="1" applyAlignment="1">
      <alignment horizontal="center"/>
    </xf>
    <xf numFmtId="0" fontId="0" fillId="0" borderId="51" xfId="0" applyBorder="1" applyAlignment="1">
      <alignment horizontal="center" vertical="center"/>
    </xf>
    <xf numFmtId="0" fontId="11" fillId="0" borderId="0" xfId="0" applyFont="1" applyAlignment="1">
      <alignment horizontal="center" vertical="center"/>
    </xf>
    <xf numFmtId="0" fontId="4" fillId="0" borderId="0" xfId="0" applyFont="1" applyAlignment="1">
      <alignment horizontal="center" vertical="center"/>
    </xf>
    <xf numFmtId="0" fontId="8" fillId="0" borderId="0" xfId="0" applyFont="1"/>
    <xf numFmtId="0" fontId="5" fillId="0" borderId="0" xfId="0" applyFont="1"/>
    <xf numFmtId="0" fontId="5" fillId="0" borderId="86" xfId="0" applyFont="1" applyBorder="1" applyAlignment="1">
      <alignment horizontal="left" vertical="top"/>
    </xf>
    <xf numFmtId="0" fontId="0" fillId="2" borderId="0" xfId="0" applyFill="1" applyAlignment="1">
      <alignment horizontal="left" wrapText="1"/>
    </xf>
    <xf numFmtId="0" fontId="0" fillId="0" borderId="0" xfId="0" applyAlignment="1">
      <alignment horizontal="left" vertical="center" wrapText="1"/>
    </xf>
    <xf numFmtId="0" fontId="12" fillId="0" borderId="0" xfId="0" applyFont="1" applyAlignment="1">
      <alignment wrapText="1"/>
    </xf>
    <xf numFmtId="0" fontId="65" fillId="0" borderId="0" xfId="0" applyFont="1"/>
    <xf numFmtId="0" fontId="6" fillId="0" borderId="0" xfId="0" applyFont="1" applyAlignment="1">
      <alignment horizontal="left" vertical="top"/>
    </xf>
    <xf numFmtId="0" fontId="18" fillId="0" borderId="0" xfId="0" applyFont="1" applyAlignment="1">
      <alignment vertical="center"/>
    </xf>
    <xf numFmtId="0" fontId="43" fillId="0" borderId="0" xfId="0" applyFont="1" applyAlignment="1">
      <alignment vertical="center"/>
    </xf>
    <xf numFmtId="0" fontId="64" fillId="0" borderId="0" xfId="0" applyFont="1"/>
    <xf numFmtId="0" fontId="0" fillId="0" borderId="57" xfId="0" applyBorder="1" applyAlignment="1">
      <alignment vertical="top"/>
    </xf>
    <xf numFmtId="0" fontId="0" fillId="0" borderId="59" xfId="0" applyBorder="1" applyAlignment="1">
      <alignment vertical="top"/>
    </xf>
    <xf numFmtId="0" fontId="8" fillId="0" borderId="0" xfId="0" applyFont="1" applyAlignment="1">
      <alignment horizontal="left"/>
    </xf>
    <xf numFmtId="0" fontId="12" fillId="0" borderId="0" xfId="0" applyFont="1" applyAlignment="1">
      <alignment horizontal="center"/>
    </xf>
    <xf numFmtId="0" fontId="44" fillId="0" borderId="5" xfId="0" applyFont="1" applyBorder="1" applyAlignment="1">
      <alignment horizontal="center" vertical="center"/>
    </xf>
    <xf numFmtId="0" fontId="86" fillId="0" borderId="0" xfId="0" applyFont="1" applyAlignment="1">
      <alignment horizontal="left" vertical="center"/>
    </xf>
    <xf numFmtId="0" fontId="0" fillId="0" borderId="0" xfId="0" applyAlignment="1">
      <alignment horizontal="center" vertical="center" wrapText="1"/>
    </xf>
    <xf numFmtId="0" fontId="0" fillId="0" borderId="0" xfId="0" applyAlignment="1">
      <alignment horizontal="center" vertical="top"/>
    </xf>
    <xf numFmtId="0" fontId="72" fillId="0" borderId="0" xfId="0" applyFont="1" applyAlignment="1">
      <alignment vertical="center" wrapText="1"/>
    </xf>
    <xf numFmtId="0" fontId="73" fillId="0" borderId="0" xfId="0" applyFont="1" applyAlignment="1">
      <alignment vertical="center" wrapText="1"/>
    </xf>
    <xf numFmtId="0" fontId="48" fillId="0" borderId="0" xfId="0" applyFont="1" applyAlignment="1">
      <alignment horizontal="left"/>
    </xf>
    <xf numFmtId="0" fontId="12" fillId="0" borderId="0" xfId="0" applyFont="1" applyAlignment="1">
      <alignment horizontal="left"/>
    </xf>
    <xf numFmtId="0" fontId="4" fillId="0" borderId="0" xfId="0" applyFont="1" applyAlignment="1">
      <alignment vertical="center" wrapText="1"/>
    </xf>
    <xf numFmtId="0" fontId="42" fillId="0" borderId="0" xfId="0" applyFont="1" applyAlignment="1">
      <alignment wrapText="1"/>
    </xf>
    <xf numFmtId="0" fontId="74" fillId="2" borderId="0" xfId="0" applyFont="1" applyFill="1" applyAlignment="1">
      <alignment vertical="center" wrapText="1"/>
    </xf>
    <xf numFmtId="0" fontId="109" fillId="2" borderId="0" xfId="0" applyFont="1" applyFill="1"/>
    <xf numFmtId="0" fontId="44" fillId="2" borderId="0" xfId="0" applyFont="1" applyFill="1" applyAlignment="1">
      <alignment vertical="top" wrapText="1"/>
    </xf>
    <xf numFmtId="0" fontId="6" fillId="2" borderId="0" xfId="0" applyFont="1" applyFill="1" applyAlignment="1">
      <alignment vertical="center"/>
    </xf>
    <xf numFmtId="0" fontId="6" fillId="2" borderId="0" xfId="0" applyFont="1" applyFill="1"/>
    <xf numFmtId="0" fontId="74" fillId="2" borderId="0" xfId="0" applyFont="1" applyFill="1" applyAlignment="1">
      <alignment horizontal="left" vertical="center" wrapText="1"/>
    </xf>
    <xf numFmtId="0" fontId="6" fillId="2" borderId="0" xfId="0" applyFont="1" applyFill="1" applyAlignment="1">
      <alignment horizontal="left" vertical="center"/>
    </xf>
    <xf numFmtId="0" fontId="6" fillId="2" borderId="0" xfId="0" applyFont="1" applyFill="1" applyAlignment="1">
      <alignment horizontal="center" vertical="center" wrapText="1"/>
    </xf>
    <xf numFmtId="0" fontId="62" fillId="2" borderId="0" xfId="0" applyFont="1" applyFill="1" applyAlignment="1">
      <alignment vertical="center"/>
    </xf>
    <xf numFmtId="0" fontId="74" fillId="2" borderId="0" xfId="0" applyFont="1" applyFill="1" applyAlignment="1">
      <alignment vertical="center"/>
    </xf>
    <xf numFmtId="0" fontId="8" fillId="2" borderId="0" xfId="0" applyFont="1" applyFill="1"/>
    <xf numFmtId="0" fontId="77" fillId="0" borderId="0" xfId="0" applyFont="1" applyAlignment="1">
      <alignment vertical="center"/>
    </xf>
    <xf numFmtId="0" fontId="6" fillId="0" borderId="0" xfId="0" applyFont="1" applyAlignment="1">
      <alignment horizontal="left" vertical="center"/>
    </xf>
    <xf numFmtId="0" fontId="62" fillId="0" borderId="0" xfId="0" applyFont="1" applyAlignment="1">
      <alignment horizontal="center"/>
    </xf>
    <xf numFmtId="0" fontId="128" fillId="0" borderId="0" xfId="0" applyFont="1"/>
    <xf numFmtId="0" fontId="66" fillId="0" borderId="0" xfId="0" applyFont="1" applyAlignment="1">
      <alignment horizontal="right" wrapText="1"/>
    </xf>
    <xf numFmtId="0" fontId="0" fillId="0" borderId="87" xfId="0" applyBorder="1"/>
    <xf numFmtId="0" fontId="44" fillId="27" borderId="80" xfId="0" applyFont="1" applyFill="1" applyBorder="1" applyAlignment="1" applyProtection="1">
      <alignment horizontal="center" vertical="center"/>
      <protection locked="0"/>
    </xf>
    <xf numFmtId="0" fontId="12" fillId="28" borderId="94" xfId="0" applyFont="1" applyFill="1" applyBorder="1"/>
    <xf numFmtId="0" fontId="16" fillId="28" borderId="94" xfId="0" applyFont="1" applyFill="1" applyBorder="1" applyAlignment="1">
      <alignment vertical="center"/>
    </xf>
    <xf numFmtId="0" fontId="0" fillId="0" borderId="81" xfId="0" applyBorder="1"/>
    <xf numFmtId="0" fontId="0" fillId="0" borderId="82" xfId="0" applyBorder="1"/>
    <xf numFmtId="0" fontId="0" fillId="0" borderId="84" xfId="0" applyBorder="1"/>
    <xf numFmtId="0" fontId="4" fillId="0" borderId="53" xfId="0" applyFont="1" applyBorder="1" applyAlignment="1">
      <alignment vertical="center"/>
    </xf>
    <xf numFmtId="0" fontId="0" fillId="2" borderId="0" xfId="0" applyFill="1" applyAlignment="1" applyProtection="1">
      <alignment horizontal="center" vertical="center"/>
      <protection locked="0"/>
    </xf>
    <xf numFmtId="0" fontId="47" fillId="0" borderId="0" xfId="0" applyFont="1" applyAlignment="1">
      <alignment horizontal="center"/>
    </xf>
    <xf numFmtId="0" fontId="11" fillId="0" borderId="0" xfId="0" applyFont="1" applyAlignment="1">
      <alignment horizontal="left" indent="1"/>
    </xf>
    <xf numFmtId="0" fontId="47" fillId="0" borderId="0" xfId="0" applyFont="1"/>
    <xf numFmtId="0" fontId="127" fillId="0" borderId="0" xfId="0" applyFont="1" applyAlignment="1">
      <alignment horizontal="left" vertical="center" indent="1"/>
    </xf>
    <xf numFmtId="0" fontId="11" fillId="0" borderId="55" xfId="0" applyFont="1" applyBorder="1"/>
    <xf numFmtId="0" fontId="66" fillId="0" borderId="13" xfId="0" applyFont="1" applyBorder="1"/>
    <xf numFmtId="0" fontId="66" fillId="0" borderId="59" xfId="0" applyFont="1" applyBorder="1" applyAlignment="1">
      <alignment vertical="center"/>
    </xf>
    <xf numFmtId="0" fontId="93" fillId="0" borderId="0" xfId="0" applyFont="1" applyAlignment="1">
      <alignment horizontal="left" vertical="center" indent="1"/>
    </xf>
    <xf numFmtId="0" fontId="0" fillId="0" borderId="0" xfId="0" applyAlignment="1">
      <alignment horizontal="left" indent="1"/>
    </xf>
    <xf numFmtId="0" fontId="0" fillId="0" borderId="0" xfId="0" applyAlignment="1">
      <alignment horizontal="left" vertical="top" indent="1"/>
    </xf>
    <xf numFmtId="0" fontId="0" fillId="0" borderId="0" xfId="0" applyAlignment="1">
      <alignment horizontal="left" vertical="center" indent="1"/>
    </xf>
    <xf numFmtId="0" fontId="130" fillId="0" borderId="0" xfId="0" applyFont="1"/>
    <xf numFmtId="0" fontId="4" fillId="0" borderId="0" xfId="0" applyFont="1" applyAlignment="1">
      <alignment vertical="top" wrapText="1"/>
    </xf>
    <xf numFmtId="0" fontId="11" fillId="0" borderId="53" xfId="0" applyFont="1" applyBorder="1"/>
    <xf numFmtId="0" fontId="4" fillId="0" borderId="0" xfId="0" applyFont="1" applyAlignment="1">
      <alignment horizontal="left" vertical="top" wrapText="1"/>
    </xf>
    <xf numFmtId="0" fontId="0" fillId="0" borderId="0" xfId="0" quotePrefix="1" applyAlignment="1">
      <alignment horizontal="left" indent="2"/>
    </xf>
    <xf numFmtId="0" fontId="131" fillId="0" borderId="0" xfId="0" applyFont="1" applyAlignment="1">
      <alignment horizontal="left" indent="1"/>
    </xf>
    <xf numFmtId="0" fontId="4" fillId="0" borderId="0" xfId="0" applyFont="1" applyAlignment="1">
      <alignment horizontal="left" indent="1"/>
    </xf>
    <xf numFmtId="0" fontId="0" fillId="0" borderId="0" xfId="0" applyAlignment="1">
      <alignment horizontal="left" indent="3"/>
    </xf>
    <xf numFmtId="0" fontId="0" fillId="0" borderId="0" xfId="0" applyAlignment="1">
      <alignment horizontal="left" indent="5"/>
    </xf>
    <xf numFmtId="0" fontId="0" fillId="0" borderId="0" xfId="0" applyAlignment="1">
      <alignment horizontal="left" vertical="center" indent="2"/>
    </xf>
    <xf numFmtId="0" fontId="12" fillId="0" borderId="0" xfId="0" quotePrefix="1" applyFont="1" applyAlignment="1">
      <alignment vertical="top"/>
    </xf>
    <xf numFmtId="0" fontId="0" fillId="0" borderId="0" xfId="0" applyAlignment="1">
      <alignment horizontal="left" indent="2"/>
    </xf>
    <xf numFmtId="0" fontId="4" fillId="0" borderId="0" xfId="0" applyFont="1" applyAlignment="1">
      <alignment horizontal="left" vertical="center" indent="2"/>
    </xf>
    <xf numFmtId="0" fontId="42" fillId="0" borderId="0" xfId="0" applyFont="1" applyAlignment="1">
      <alignment horizontal="left" indent="1"/>
    </xf>
    <xf numFmtId="0" fontId="4" fillId="0" borderId="0" xfId="0" applyFont="1" applyAlignment="1">
      <alignment horizontal="left" indent="2"/>
    </xf>
    <xf numFmtId="0" fontId="70" fillId="0" borderId="0" xfId="0" applyFont="1"/>
    <xf numFmtId="0" fontId="62" fillId="0" borderId="0" xfId="0" applyFont="1"/>
    <xf numFmtId="0" fontId="0" fillId="0" borderId="0" xfId="0" applyAlignment="1">
      <alignment horizontal="left" wrapText="1" indent="1"/>
    </xf>
    <xf numFmtId="0" fontId="0" fillId="0" borderId="0" xfId="0" applyAlignment="1">
      <alignment horizontal="left" vertical="top" wrapText="1" indent="1"/>
    </xf>
    <xf numFmtId="0" fontId="134" fillId="0" borderId="0" xfId="0" applyFont="1" applyAlignment="1">
      <alignment horizontal="left" vertical="center" indent="1"/>
    </xf>
    <xf numFmtId="0" fontId="6" fillId="0" borderId="0" xfId="0" applyFont="1" applyAlignment="1">
      <alignment horizontal="left" indent="2"/>
    </xf>
    <xf numFmtId="0" fontId="6" fillId="0" borderId="0" xfId="0" applyFont="1" applyAlignment="1">
      <alignment horizontal="left" indent="4"/>
    </xf>
    <xf numFmtId="0" fontId="0" fillId="0" borderId="0" xfId="0" applyAlignment="1">
      <alignment horizontal="left" indent="4"/>
    </xf>
    <xf numFmtId="0" fontId="0" fillId="2" borderId="85" xfId="0" applyFill="1" applyBorder="1" applyAlignment="1">
      <alignment horizontal="left" indent="3"/>
    </xf>
    <xf numFmtId="0" fontId="0" fillId="2" borderId="0" xfId="0" applyFill="1" applyAlignment="1">
      <alignment horizontal="left" indent="3"/>
    </xf>
    <xf numFmtId="0" fontId="0" fillId="0" borderId="86" xfId="0" applyBorder="1" applyAlignment="1">
      <alignment horizontal="left" indent="3"/>
    </xf>
    <xf numFmtId="0" fontId="0" fillId="29" borderId="0" xfId="0" applyFill="1" applyAlignment="1">
      <alignment horizontal="left" indent="3"/>
    </xf>
    <xf numFmtId="0" fontId="4" fillId="0" borderId="0" xfId="0" applyFont="1" applyAlignment="1">
      <alignment horizontal="left" vertical="top" indent="3"/>
    </xf>
    <xf numFmtId="0" fontId="4" fillId="0" borderId="0" xfId="0" applyFont="1" applyAlignment="1">
      <alignment horizontal="left" vertical="top" wrapText="1" indent="3"/>
    </xf>
    <xf numFmtId="0" fontId="6" fillId="0" borderId="0" xfId="0" applyFont="1" applyAlignment="1">
      <alignment horizontal="left" indent="3"/>
    </xf>
    <xf numFmtId="0" fontId="6" fillId="0" borderId="0" xfId="0" applyFont="1" applyAlignment="1">
      <alignment vertical="top"/>
    </xf>
    <xf numFmtId="0" fontId="4" fillId="0" borderId="0" xfId="0" applyFont="1" applyAlignment="1">
      <alignment horizontal="left" vertical="top" wrapText="1" indent="2"/>
    </xf>
    <xf numFmtId="0" fontId="127" fillId="0" borderId="0" xfId="0" applyFont="1" applyAlignment="1">
      <alignment horizontal="left" indent="2"/>
    </xf>
    <xf numFmtId="0" fontId="6" fillId="0" borderId="0" xfId="0" applyFont="1" applyAlignment="1">
      <alignment horizontal="left" indent="1"/>
    </xf>
    <xf numFmtId="0" fontId="62" fillId="0" borderId="0" xfId="0" applyFont="1" applyAlignment="1">
      <alignment horizontal="left" indent="1"/>
    </xf>
    <xf numFmtId="0" fontId="6" fillId="0" borderId="0" xfId="0" applyFont="1" applyAlignment="1">
      <alignment horizontal="left" indent="5"/>
    </xf>
    <xf numFmtId="0" fontId="15" fillId="0" borderId="0" xfId="0" applyFont="1" applyAlignment="1">
      <alignment horizontal="left" vertical="top" indent="4"/>
    </xf>
    <xf numFmtId="0" fontId="15" fillId="0" borderId="0" xfId="0" applyFont="1" applyAlignment="1">
      <alignment horizontal="left" vertical="top" wrapText="1" indent="4"/>
    </xf>
    <xf numFmtId="0" fontId="6" fillId="0" borderId="0" xfId="0" applyFont="1" applyAlignment="1">
      <alignment horizontal="left" vertical="top" indent="1"/>
    </xf>
    <xf numFmtId="0" fontId="133" fillId="0" borderId="0" xfId="0" applyFont="1" applyAlignment="1">
      <alignment horizontal="left" indent="3"/>
    </xf>
    <xf numFmtId="0" fontId="136" fillId="0" borderId="0" xfId="0" applyFont="1"/>
    <xf numFmtId="0" fontId="4" fillId="0" borderId="0" xfId="0" applyFont="1" applyAlignment="1">
      <alignment horizontal="left" vertical="top" indent="4"/>
    </xf>
    <xf numFmtId="0" fontId="4" fillId="0" borderId="0" xfId="0" applyFont="1" applyAlignment="1">
      <alignment horizontal="left" vertical="top" wrapText="1" indent="4"/>
    </xf>
    <xf numFmtId="0" fontId="15" fillId="0" borderId="0" xfId="0" applyFont="1"/>
    <xf numFmtId="0" fontId="0" fillId="0" borderId="0" xfId="0" applyAlignment="1">
      <alignment horizontal="left" indent="7"/>
    </xf>
    <xf numFmtId="0" fontId="42" fillId="0" borderId="0" xfId="0" applyFont="1" applyAlignment="1">
      <alignment horizontal="left" indent="3"/>
    </xf>
    <xf numFmtId="0" fontId="4" fillId="0" borderId="0" xfId="0" applyFont="1" applyAlignment="1">
      <alignment horizontal="left" vertical="top" indent="7"/>
    </xf>
    <xf numFmtId="0" fontId="4" fillId="0" borderId="0" xfId="0" applyFont="1" applyAlignment="1">
      <alignment horizontal="left" vertical="top" wrapText="1" indent="7"/>
    </xf>
    <xf numFmtId="0" fontId="6" fillId="0" borderId="0" xfId="0" applyFont="1" applyAlignment="1">
      <alignment horizontal="left" indent="7"/>
    </xf>
    <xf numFmtId="0" fontId="0" fillId="0" borderId="0" xfId="0" applyAlignment="1">
      <alignment horizontal="left" vertical="top" indent="4"/>
    </xf>
    <xf numFmtId="0" fontId="42" fillId="0" borderId="0" xfId="0" applyFont="1" applyAlignment="1">
      <alignment horizontal="left" indent="4"/>
    </xf>
    <xf numFmtId="0" fontId="127" fillId="0" borderId="0" xfId="0" applyFont="1" applyAlignment="1">
      <alignment horizontal="left" indent="3"/>
    </xf>
    <xf numFmtId="0" fontId="4" fillId="0" borderId="0" xfId="0" applyFont="1" applyAlignment="1">
      <alignment horizontal="left" vertical="center" indent="1"/>
    </xf>
    <xf numFmtId="0" fontId="0" fillId="0" borderId="0" xfId="0" applyAlignment="1">
      <alignment horizontal="left" vertical="center" wrapText="1" indent="2"/>
    </xf>
    <xf numFmtId="0" fontId="0" fillId="0" borderId="0" xfId="0" applyAlignment="1">
      <alignment horizontal="left" vertical="center" indent="4"/>
    </xf>
    <xf numFmtId="0" fontId="4" fillId="0" borderId="0" xfId="0" applyFont="1" applyAlignment="1">
      <alignment horizontal="left" vertical="center" indent="4"/>
    </xf>
    <xf numFmtId="0" fontId="70" fillId="0" borderId="0" xfId="0" applyFont="1" applyAlignment="1">
      <alignment horizontal="left" indent="1"/>
    </xf>
    <xf numFmtId="0" fontId="4" fillId="0" borderId="0" xfId="0" applyFont="1" applyAlignment="1">
      <alignment horizontal="left" vertical="center" indent="3"/>
    </xf>
    <xf numFmtId="0" fontId="0" fillId="0" borderId="0" xfId="0" applyAlignment="1">
      <alignment horizontal="left" vertical="center" indent="5"/>
    </xf>
    <xf numFmtId="0" fontId="0" fillId="0" borderId="0" xfId="0" applyAlignment="1">
      <alignment horizontal="left" vertical="center" indent="10"/>
    </xf>
    <xf numFmtId="0" fontId="4" fillId="0" borderId="0" xfId="0" applyFont="1" applyAlignment="1">
      <alignment horizontal="left" vertical="top" indent="1"/>
    </xf>
    <xf numFmtId="0" fontId="4" fillId="0" borderId="51" xfId="0" applyFont="1" applyBorder="1"/>
    <xf numFmtId="0" fontId="42" fillId="0" borderId="38" xfId="0" applyFont="1" applyBorder="1" applyAlignment="1">
      <alignment horizontal="right"/>
    </xf>
    <xf numFmtId="0" fontId="4" fillId="0" borderId="38" xfId="0" applyFont="1" applyBorder="1"/>
    <xf numFmtId="0" fontId="0" fillId="0" borderId="38" xfId="0" applyBorder="1"/>
    <xf numFmtId="0" fontId="0" fillId="0" borderId="52" xfId="0" applyBorder="1"/>
    <xf numFmtId="0" fontId="0" fillId="0" borderId="51" xfId="0" applyBorder="1"/>
    <xf numFmtId="0" fontId="4" fillId="0" borderId="0" xfId="0" applyFont="1" applyAlignment="1">
      <alignment wrapText="1"/>
    </xf>
    <xf numFmtId="0" fontId="42" fillId="0" borderId="52" xfId="0" applyFont="1" applyBorder="1" applyAlignment="1">
      <alignment horizontal="right"/>
    </xf>
    <xf numFmtId="0" fontId="2" fillId="0" borderId="0" xfId="0" applyFont="1" applyAlignment="1">
      <alignment horizontal="center"/>
    </xf>
    <xf numFmtId="0" fontId="0" fillId="0" borderId="50" xfId="0" applyBorder="1" applyAlignment="1">
      <alignment horizontal="left" indent="2"/>
    </xf>
    <xf numFmtId="0" fontId="0" fillId="0" borderId="51" xfId="0" applyBorder="1" applyAlignment="1">
      <alignment horizontal="left" indent="2"/>
    </xf>
    <xf numFmtId="0" fontId="47" fillId="0" borderId="38" xfId="0" applyFont="1" applyBorder="1" applyAlignment="1">
      <alignment horizontal="center"/>
    </xf>
    <xf numFmtId="0" fontId="138" fillId="0" borderId="0" xfId="0" applyFont="1" applyAlignment="1">
      <alignment horizontal="left" indent="2"/>
    </xf>
    <xf numFmtId="0" fontId="139" fillId="0" borderId="0" xfId="0" applyFont="1" applyAlignment="1">
      <alignment horizontal="center"/>
    </xf>
    <xf numFmtId="0" fontId="137" fillId="0" borderId="0" xfId="0" applyFont="1"/>
    <xf numFmtId="0" fontId="140" fillId="0" borderId="0" xfId="0" applyFont="1" applyAlignment="1">
      <alignment horizontal="right"/>
    </xf>
    <xf numFmtId="0" fontId="0" fillId="2" borderId="92" xfId="0" applyFill="1" applyBorder="1"/>
    <xf numFmtId="0" fontId="0" fillId="0" borderId="95" xfId="0" applyBorder="1"/>
    <xf numFmtId="0" fontId="4" fillId="0" borderId="95" xfId="0" applyFont="1" applyBorder="1" applyAlignment="1">
      <alignment horizontal="left" indent="2"/>
    </xf>
    <xf numFmtId="0" fontId="47" fillId="0" borderId="95" xfId="0" applyFont="1" applyBorder="1" applyAlignment="1">
      <alignment horizontal="center"/>
    </xf>
    <xf numFmtId="0" fontId="0" fillId="0" borderId="95" xfId="0" applyBorder="1" applyAlignment="1">
      <alignment vertical="center"/>
    </xf>
    <xf numFmtId="0" fontId="42" fillId="0" borderId="95" xfId="0" applyFont="1" applyBorder="1" applyAlignment="1">
      <alignment vertical="center"/>
    </xf>
    <xf numFmtId="0" fontId="0" fillId="0" borderId="93" xfId="0" applyBorder="1"/>
    <xf numFmtId="0" fontId="0" fillId="0" borderId="96" xfId="0" applyBorder="1"/>
    <xf numFmtId="0" fontId="0" fillId="36" borderId="0" xfId="0" applyFill="1" applyAlignment="1" applyProtection="1">
      <alignment horizontal="center"/>
      <protection locked="0"/>
    </xf>
    <xf numFmtId="0" fontId="4" fillId="2" borderId="0" xfId="0" applyFont="1" applyFill="1" applyAlignment="1">
      <alignment horizontal="center" vertical="center"/>
    </xf>
    <xf numFmtId="0" fontId="4" fillId="2" borderId="0" xfId="0" applyFont="1" applyFill="1" applyAlignment="1" applyProtection="1">
      <alignment horizontal="center" vertical="center"/>
      <protection locked="0"/>
    </xf>
    <xf numFmtId="0" fontId="0" fillId="2" borderId="95" xfId="0" applyFill="1" applyBorder="1"/>
    <xf numFmtId="0" fontId="112" fillId="0" borderId="0" xfId="0" applyFont="1" applyAlignment="1">
      <alignment vertical="center"/>
    </xf>
    <xf numFmtId="0" fontId="0" fillId="36" borderId="56" xfId="0" applyFill="1" applyBorder="1" applyAlignment="1" applyProtection="1">
      <alignment horizontal="center"/>
      <protection locked="0"/>
    </xf>
    <xf numFmtId="0" fontId="16" fillId="0" borderId="0" xfId="0" applyFont="1" applyAlignment="1" applyProtection="1">
      <alignment vertical="center"/>
      <protection locked="0"/>
    </xf>
    <xf numFmtId="0" fontId="0" fillId="27" borderId="50" xfId="0" applyFill="1" applyBorder="1" applyAlignment="1" applyProtection="1">
      <alignment horizontal="center" vertical="center"/>
      <protection locked="0"/>
    </xf>
    <xf numFmtId="0" fontId="0" fillId="30" borderId="50" xfId="0" applyFill="1" applyBorder="1" applyAlignment="1" applyProtection="1">
      <alignment horizontal="center" vertical="center"/>
      <protection locked="0"/>
    </xf>
    <xf numFmtId="0" fontId="130" fillId="0" borderId="0" xfId="0" applyFont="1" applyAlignment="1">
      <alignment wrapText="1"/>
    </xf>
    <xf numFmtId="0" fontId="15" fillId="0" borderId="0" xfId="0" applyFont="1" applyAlignment="1">
      <alignment vertical="top"/>
    </xf>
    <xf numFmtId="0" fontId="44" fillId="0" borderId="0" xfId="0" applyFont="1"/>
    <xf numFmtId="0" fontId="0" fillId="29" borderId="96" xfId="0" applyFill="1" applyBorder="1" applyAlignment="1" applyProtection="1">
      <alignment horizontal="left"/>
      <protection locked="0"/>
    </xf>
    <xf numFmtId="0" fontId="0" fillId="29" borderId="96" xfId="0" applyFill="1" applyBorder="1" applyProtection="1">
      <protection locked="0"/>
    </xf>
    <xf numFmtId="0" fontId="0" fillId="41" borderId="95" xfId="0" applyFill="1" applyBorder="1" applyProtection="1">
      <protection locked="0"/>
    </xf>
    <xf numFmtId="0" fontId="4" fillId="29" borderId="51" xfId="0" applyFont="1" applyFill="1" applyBorder="1" applyAlignment="1" applyProtection="1">
      <alignment horizontal="center" vertical="center"/>
      <protection locked="0"/>
    </xf>
    <xf numFmtId="0" fontId="0" fillId="27" borderId="13" xfId="0" applyFill="1" applyBorder="1" applyAlignment="1" applyProtection="1">
      <alignment vertical="center"/>
      <protection locked="0"/>
    </xf>
    <xf numFmtId="0" fontId="5" fillId="0" borderId="0" xfId="0" applyFont="1" applyAlignment="1">
      <alignment horizontal="center" vertical="center"/>
    </xf>
    <xf numFmtId="0" fontId="0" fillId="42" borderId="50" xfId="0" applyFill="1" applyBorder="1" applyProtection="1">
      <protection locked="0"/>
    </xf>
    <xf numFmtId="0" fontId="5" fillId="0" borderId="58" xfId="0" applyFont="1" applyBorder="1" applyAlignment="1">
      <alignment horizontal="left" vertical="center"/>
    </xf>
    <xf numFmtId="0" fontId="5" fillId="0" borderId="53" xfId="0" applyFont="1" applyBorder="1" applyAlignment="1">
      <alignment horizontal="left" vertical="center"/>
    </xf>
    <xf numFmtId="0" fontId="0" fillId="0" borderId="59" xfId="0" quotePrefix="1" applyBorder="1"/>
    <xf numFmtId="0" fontId="0" fillId="42" borderId="0" xfId="0" applyFill="1" applyProtection="1">
      <protection locked="0"/>
    </xf>
    <xf numFmtId="0" fontId="4" fillId="30" borderId="50" xfId="0" applyFont="1" applyFill="1" applyBorder="1" applyAlignment="1" applyProtection="1">
      <alignment horizontal="center"/>
      <protection locked="0"/>
    </xf>
    <xf numFmtId="0" fontId="4" fillId="41" borderId="50" xfId="0" applyFont="1" applyFill="1" applyBorder="1" applyAlignment="1" applyProtection="1">
      <alignment horizontal="center"/>
      <protection locked="0"/>
    </xf>
    <xf numFmtId="0" fontId="0" fillId="30" borderId="50" xfId="0" applyFill="1" applyBorder="1" applyAlignment="1" applyProtection="1">
      <alignment vertical="center"/>
      <protection locked="0"/>
    </xf>
    <xf numFmtId="0" fontId="0" fillId="40" borderId="50" xfId="0" applyFill="1" applyBorder="1" applyAlignment="1" applyProtection="1">
      <alignment vertical="center"/>
      <protection locked="0"/>
    </xf>
    <xf numFmtId="0" fontId="0" fillId="44" borderId="0" xfId="0" applyFill="1" applyProtection="1">
      <protection locked="0"/>
    </xf>
    <xf numFmtId="0" fontId="4" fillId="0" borderId="0" xfId="0" applyFont="1" applyAlignment="1">
      <alignment horizontal="center" vertical="center" wrapText="1"/>
    </xf>
    <xf numFmtId="0" fontId="0" fillId="27" borderId="0" xfId="0" applyFill="1" applyProtection="1">
      <protection locked="0"/>
    </xf>
    <xf numFmtId="0" fontId="12" fillId="27" borderId="0" xfId="0" applyFont="1" applyFill="1" applyProtection="1">
      <protection locked="0"/>
    </xf>
    <xf numFmtId="0" fontId="94" fillId="0" borderId="0" xfId="0" applyFont="1" applyAlignment="1">
      <alignment horizontal="left" vertical="top"/>
    </xf>
    <xf numFmtId="0" fontId="11" fillId="0" borderId="0" xfId="0" applyFont="1" applyAlignment="1">
      <alignment horizontal="left" indent="3"/>
    </xf>
    <xf numFmtId="0" fontId="8" fillId="0" borderId="0" xfId="0" applyFont="1" applyAlignment="1">
      <alignment horizontal="left" vertical="top" wrapText="1"/>
    </xf>
    <xf numFmtId="0" fontId="0" fillId="27" borderId="0" xfId="0" applyFill="1" applyAlignment="1" applyProtection="1">
      <alignment horizontal="left" vertical="top"/>
      <protection locked="0"/>
    </xf>
    <xf numFmtId="0" fontId="0" fillId="45" borderId="0" xfId="0" applyFill="1" applyAlignment="1">
      <alignment horizontal="center" vertical="center"/>
    </xf>
    <xf numFmtId="0" fontId="0" fillId="46" borderId="0" xfId="0" applyFill="1"/>
    <xf numFmtId="0" fontId="5" fillId="0" borderId="0" xfId="0" applyFont="1" applyAlignment="1">
      <alignment vertical="center" wrapText="1"/>
    </xf>
    <xf numFmtId="0" fontId="0" fillId="27" borderId="50" xfId="0" applyFill="1" applyBorder="1" applyAlignment="1" applyProtection="1">
      <alignment horizontal="center"/>
      <protection locked="0"/>
    </xf>
    <xf numFmtId="0" fontId="0" fillId="29" borderId="52" xfId="0" applyFill="1" applyBorder="1" applyAlignment="1" applyProtection="1">
      <alignment horizontal="left"/>
      <protection locked="0"/>
    </xf>
    <xf numFmtId="0" fontId="110" fillId="0" borderId="0" xfId="0" applyFont="1" applyAlignment="1">
      <alignment vertical="center"/>
    </xf>
    <xf numFmtId="0" fontId="0" fillId="0" borderId="0" xfId="0" applyAlignment="1">
      <alignment wrapText="1"/>
    </xf>
    <xf numFmtId="0" fontId="0" fillId="29" borderId="0" xfId="0" applyFill="1" applyAlignment="1" applyProtection="1">
      <alignment wrapText="1"/>
      <protection locked="0"/>
    </xf>
    <xf numFmtId="0" fontId="144" fillId="0" borderId="0" xfId="0" applyFont="1" applyAlignment="1">
      <alignment vertical="top" wrapText="1"/>
    </xf>
    <xf numFmtId="0" fontId="4" fillId="41" borderId="0" xfId="0" applyFont="1" applyFill="1" applyProtection="1">
      <protection locked="0"/>
    </xf>
    <xf numFmtId="0" fontId="0" fillId="0" borderId="55" xfId="0" applyBorder="1" applyAlignment="1">
      <alignment vertical="center"/>
    </xf>
    <xf numFmtId="0" fontId="0" fillId="0" borderId="58" xfId="0" applyBorder="1" applyAlignment="1">
      <alignment vertical="center"/>
    </xf>
    <xf numFmtId="0" fontId="4" fillId="0" borderId="0" xfId="0" applyFont="1" applyAlignment="1">
      <alignment horizontal="left" vertical="center" wrapText="1"/>
    </xf>
    <xf numFmtId="0" fontId="145" fillId="0" borderId="0" xfId="0" applyFont="1" applyAlignment="1">
      <alignment vertical="center" wrapText="1"/>
    </xf>
    <xf numFmtId="0" fontId="102" fillId="3" borderId="98" xfId="0" applyFont="1" applyFill="1" applyBorder="1" applyAlignment="1">
      <alignment horizontal="left" vertical="center"/>
    </xf>
    <xf numFmtId="0" fontId="47" fillId="0" borderId="99" xfId="0" applyFont="1" applyBorder="1" applyAlignment="1">
      <alignment horizontal="left" vertical="center"/>
    </xf>
    <xf numFmtId="0" fontId="147" fillId="0" borderId="0" xfId="0" applyFont="1" applyAlignment="1">
      <alignment vertical="top"/>
    </xf>
    <xf numFmtId="0" fontId="147" fillId="0" borderId="0" xfId="0" applyFont="1" applyAlignment="1">
      <alignment vertical="center"/>
    </xf>
    <xf numFmtId="0" fontId="0" fillId="47" borderId="50" xfId="0" applyFill="1" applyBorder="1" applyAlignment="1">
      <alignment horizontal="center" vertical="center"/>
    </xf>
    <xf numFmtId="0" fontId="0" fillId="0" borderId="50" xfId="0" applyBorder="1" applyAlignment="1">
      <alignment horizontal="center" vertical="center"/>
    </xf>
    <xf numFmtId="0" fontId="0" fillId="0" borderId="65" xfId="0" applyBorder="1" applyAlignment="1">
      <alignment horizontal="center" vertical="center"/>
    </xf>
    <xf numFmtId="0" fontId="50" fillId="0" borderId="0" xfId="0" applyFont="1" applyAlignment="1">
      <alignment wrapText="1"/>
    </xf>
    <xf numFmtId="0" fontId="0" fillId="30" borderId="0" xfId="0" applyFill="1"/>
    <xf numFmtId="0" fontId="0" fillId="30" borderId="0" xfId="0" applyFill="1" applyProtection="1">
      <protection locked="0"/>
    </xf>
    <xf numFmtId="0" fontId="6" fillId="0" borderId="4" xfId="0" applyFont="1" applyBorder="1" applyAlignment="1">
      <alignment vertical="center"/>
    </xf>
    <xf numFmtId="0" fontId="6" fillId="3" borderId="95" xfId="0" applyFont="1" applyFill="1" applyBorder="1" applyAlignment="1">
      <alignment vertical="center"/>
    </xf>
    <xf numFmtId="0" fontId="6" fillId="3" borderId="96" xfId="0" applyFont="1" applyFill="1" applyBorder="1" applyAlignment="1">
      <alignment vertical="center"/>
    </xf>
    <xf numFmtId="0" fontId="6" fillId="3" borderId="10" xfId="0" applyFont="1" applyFill="1" applyBorder="1" applyAlignment="1">
      <alignment vertical="center"/>
    </xf>
    <xf numFmtId="0" fontId="4" fillId="0" borderId="40" xfId="0" applyFont="1" applyBorder="1" applyAlignment="1" applyProtection="1">
      <alignment vertical="center"/>
      <protection locked="0"/>
    </xf>
    <xf numFmtId="0" fontId="42" fillId="0" borderId="0" xfId="0" applyFont="1" applyAlignment="1">
      <alignment vertical="top" wrapText="1"/>
    </xf>
    <xf numFmtId="0" fontId="47" fillId="0" borderId="88" xfId="0" applyFont="1" applyBorder="1" applyAlignment="1">
      <alignment vertical="center"/>
    </xf>
    <xf numFmtId="0" fontId="0" fillId="0" borderId="88" xfId="0" applyBorder="1" applyAlignment="1">
      <alignment vertical="top" wrapText="1"/>
    </xf>
    <xf numFmtId="0" fontId="42" fillId="0" borderId="88" xfId="0" applyFont="1" applyBorder="1" applyAlignment="1">
      <alignment vertical="top" wrapText="1"/>
    </xf>
    <xf numFmtId="0" fontId="5" fillId="0" borderId="88" xfId="0" applyFont="1" applyBorder="1" applyAlignment="1">
      <alignment horizontal="left" vertical="top"/>
    </xf>
    <xf numFmtId="0" fontId="12" fillId="3" borderId="7" xfId="0" applyFont="1" applyFill="1" applyBorder="1" applyAlignment="1">
      <alignment vertical="center"/>
    </xf>
    <xf numFmtId="0" fontId="148" fillId="3" borderId="5" xfId="0" applyFont="1" applyFill="1" applyBorder="1" applyAlignment="1">
      <alignment vertical="center"/>
    </xf>
    <xf numFmtId="0" fontId="4" fillId="27" borderId="26" xfId="0" applyFont="1" applyFill="1" applyBorder="1" applyAlignment="1" applyProtection="1">
      <alignment horizontal="center" vertical="center"/>
      <protection locked="0"/>
    </xf>
    <xf numFmtId="0" fontId="4" fillId="27" borderId="27" xfId="0" applyFont="1" applyFill="1" applyBorder="1" applyAlignment="1" applyProtection="1">
      <alignment horizontal="center" vertical="center"/>
      <protection locked="0"/>
    </xf>
    <xf numFmtId="0" fontId="4" fillId="27" borderId="28" xfId="0" applyFont="1" applyFill="1" applyBorder="1" applyAlignment="1" applyProtection="1">
      <alignment horizontal="center" vertical="center"/>
      <protection locked="0"/>
    </xf>
    <xf numFmtId="0" fontId="6" fillId="0" borderId="0" xfId="0" applyFont="1" applyAlignment="1">
      <alignment horizontal="center" vertical="center" wrapText="1"/>
    </xf>
    <xf numFmtId="0" fontId="21" fillId="0" borderId="49" xfId="0" applyFont="1" applyBorder="1" applyAlignment="1">
      <alignment horizontal="center" vertical="center"/>
    </xf>
    <xf numFmtId="0" fontId="6" fillId="0" borderId="0" xfId="0" applyFont="1" applyAlignment="1">
      <alignment horizontal="left" vertical="center" wrapText="1"/>
    </xf>
    <xf numFmtId="49" fontId="4" fillId="27" borderId="26" xfId="0" applyNumberFormat="1" applyFont="1" applyFill="1" applyBorder="1" applyAlignment="1" applyProtection="1">
      <alignment horizontal="center" vertical="center"/>
      <protection locked="0"/>
    </xf>
    <xf numFmtId="49" fontId="4" fillId="27" borderId="27" xfId="0" applyNumberFormat="1" applyFont="1" applyFill="1" applyBorder="1" applyAlignment="1" applyProtection="1">
      <alignment horizontal="center" vertical="center"/>
      <protection locked="0"/>
    </xf>
    <xf numFmtId="49" fontId="4" fillId="27" borderId="28" xfId="0" applyNumberFormat="1" applyFont="1" applyFill="1" applyBorder="1" applyAlignment="1" applyProtection="1">
      <alignment horizontal="center" vertical="center"/>
      <protection locked="0"/>
    </xf>
    <xf numFmtId="0" fontId="112" fillId="0" borderId="0" xfId="0" applyFont="1" applyAlignment="1">
      <alignment horizontal="center" vertical="center"/>
    </xf>
    <xf numFmtId="0" fontId="4" fillId="0" borderId="31" xfId="0" applyFont="1" applyBorder="1" applyAlignment="1" applyProtection="1">
      <alignment horizontal="center" vertical="center"/>
      <protection locked="0"/>
    </xf>
    <xf numFmtId="0" fontId="4" fillId="0" borderId="32" xfId="0" applyFont="1" applyBorder="1" applyAlignment="1" applyProtection="1">
      <alignment horizontal="center" vertical="center"/>
      <protection locked="0"/>
    </xf>
    <xf numFmtId="0" fontId="0" fillId="3" borderId="0" xfId="0" applyFill="1" applyAlignment="1">
      <alignment horizontal="right"/>
    </xf>
    <xf numFmtId="0" fontId="0" fillId="0" borderId="0" xfId="0" applyAlignment="1">
      <alignment horizontal="center" vertical="center"/>
    </xf>
    <xf numFmtId="0" fontId="146" fillId="0" borderId="0" xfId="0" applyFont="1" applyAlignment="1">
      <alignment horizontal="center" vertical="center" wrapText="1"/>
    </xf>
    <xf numFmtId="0" fontId="146" fillId="0" borderId="29" xfId="0" applyFont="1" applyBorder="1" applyAlignment="1">
      <alignment horizontal="center" vertical="center" wrapText="1"/>
    </xf>
    <xf numFmtId="0" fontId="42" fillId="0" borderId="0" xfId="0" applyFont="1" applyAlignment="1">
      <alignment horizontal="right" vertical="center"/>
    </xf>
    <xf numFmtId="0" fontId="16" fillId="0" borderId="0" xfId="0" applyFont="1" applyAlignment="1" applyProtection="1">
      <alignment horizontal="left"/>
      <protection locked="0"/>
    </xf>
    <xf numFmtId="0" fontId="16" fillId="0" borderId="0" xfId="0" applyFont="1" applyAlignment="1" applyProtection="1">
      <alignment horizontal="center" vertical="center"/>
      <protection locked="0"/>
    </xf>
    <xf numFmtId="0" fontId="4" fillId="2" borderId="26" xfId="0" applyFont="1" applyFill="1" applyBorder="1" applyAlignment="1" applyProtection="1">
      <alignment horizontal="center" vertical="center"/>
      <protection locked="0"/>
    </xf>
    <xf numFmtId="0" fontId="4" fillId="2" borderId="27" xfId="0" applyFont="1" applyFill="1" applyBorder="1" applyAlignment="1" applyProtection="1">
      <alignment horizontal="center" vertical="center"/>
      <protection locked="0"/>
    </xf>
    <xf numFmtId="0" fontId="4" fillId="2" borderId="28" xfId="0" applyFont="1" applyFill="1" applyBorder="1" applyAlignment="1" applyProtection="1">
      <alignment horizontal="center" vertical="center"/>
      <protection locked="0"/>
    </xf>
    <xf numFmtId="0" fontId="96" fillId="3" borderId="0" xfId="0" applyFont="1" applyFill="1" applyAlignment="1">
      <alignment horizontal="left"/>
    </xf>
    <xf numFmtId="0" fontId="44" fillId="0" borderId="26" xfId="0" applyFont="1" applyBorder="1" applyAlignment="1" applyProtection="1">
      <alignment horizontal="center" vertical="center"/>
      <protection locked="0"/>
    </xf>
    <xf numFmtId="0" fontId="44" fillId="0" borderId="27" xfId="0" applyFont="1" applyBorder="1" applyAlignment="1" applyProtection="1">
      <alignment horizontal="center" vertical="center"/>
      <protection locked="0"/>
    </xf>
    <xf numFmtId="0" fontId="44" fillId="0" borderId="28" xfId="0" applyFont="1" applyBorder="1" applyAlignment="1" applyProtection="1">
      <alignment horizontal="center" vertical="center"/>
      <protection locked="0"/>
    </xf>
    <xf numFmtId="0" fontId="15" fillId="0" borderId="0" xfId="0" applyFont="1" applyAlignment="1">
      <alignment horizontal="center" vertical="center"/>
    </xf>
    <xf numFmtId="0" fontId="6" fillId="0" borderId="0" xfId="0" applyFont="1" applyAlignment="1">
      <alignment horizontal="center" vertical="center"/>
    </xf>
    <xf numFmtId="0" fontId="42" fillId="3" borderId="0" xfId="0" applyFont="1" applyFill="1" applyAlignment="1">
      <alignment horizontal="center" vertical="center" wrapText="1"/>
    </xf>
    <xf numFmtId="0" fontId="66" fillId="3" borderId="0" xfId="0" applyFont="1" applyFill="1" applyAlignment="1">
      <alignment horizontal="center" wrapText="1"/>
    </xf>
    <xf numFmtId="0" fontId="6" fillId="0" borderId="0" xfId="0" applyFont="1" applyAlignment="1">
      <alignment horizontal="left" vertical="top" wrapText="1"/>
    </xf>
    <xf numFmtId="0" fontId="66" fillId="3" borderId="0" xfId="0" applyFont="1" applyFill="1" applyAlignment="1">
      <alignment horizontal="center" vertical="top" wrapText="1"/>
    </xf>
    <xf numFmtId="0" fontId="4" fillId="2" borderId="26" xfId="0" applyFont="1" applyFill="1" applyBorder="1" applyAlignment="1" applyProtection="1">
      <alignment horizontal="center" vertical="center" wrapText="1"/>
      <protection locked="0"/>
    </xf>
    <xf numFmtId="0" fontId="4" fillId="2" borderId="27" xfId="0" applyFont="1" applyFill="1" applyBorder="1" applyAlignment="1" applyProtection="1">
      <alignment horizontal="center" vertical="center" wrapText="1"/>
      <protection locked="0"/>
    </xf>
    <xf numFmtId="0" fontId="4" fillId="2" borderId="28" xfId="0" applyFont="1" applyFill="1" applyBorder="1" applyAlignment="1" applyProtection="1">
      <alignment horizontal="center" vertical="center" wrapText="1"/>
      <protection locked="0"/>
    </xf>
    <xf numFmtId="0" fontId="70" fillId="3" borderId="0" xfId="0" applyFont="1" applyFill="1" applyAlignment="1">
      <alignment horizontal="left" wrapText="1"/>
    </xf>
    <xf numFmtId="0" fontId="112" fillId="0" borderId="0" xfId="0" applyFont="1" applyAlignment="1">
      <alignment horizontal="center" vertical="center" wrapText="1"/>
    </xf>
    <xf numFmtId="0" fontId="0" fillId="29" borderId="0" xfId="0" applyFill="1" applyAlignment="1" applyProtection="1">
      <alignment horizontal="center"/>
      <protection locked="0"/>
    </xf>
    <xf numFmtId="0" fontId="4" fillId="0" borderId="26" xfId="0" applyFont="1" applyBorder="1" applyAlignment="1" applyProtection="1">
      <alignment horizontal="center" vertical="center"/>
      <protection locked="0"/>
    </xf>
    <xf numFmtId="0" fontId="4" fillId="0" borderId="27" xfId="0" applyFont="1" applyBorder="1" applyAlignment="1" applyProtection="1">
      <alignment horizontal="center" vertical="center"/>
      <protection locked="0"/>
    </xf>
    <xf numFmtId="0" fontId="4" fillId="0" borderId="28" xfId="0" applyFont="1" applyBorder="1" applyAlignment="1" applyProtection="1">
      <alignment horizontal="center" vertical="center"/>
      <protection locked="0"/>
    </xf>
    <xf numFmtId="0" fontId="15" fillId="27" borderId="36" xfId="0" applyFont="1" applyFill="1" applyBorder="1" applyAlignment="1" applyProtection="1">
      <alignment horizontal="center" vertical="center"/>
      <protection locked="0"/>
    </xf>
    <xf numFmtId="0" fontId="15" fillId="27" borderId="45" xfId="0" applyFont="1" applyFill="1" applyBorder="1" applyAlignment="1" applyProtection="1">
      <alignment horizontal="center" vertical="center"/>
      <protection locked="0"/>
    </xf>
    <xf numFmtId="0" fontId="15" fillId="27" borderId="37" xfId="0" applyFont="1" applyFill="1" applyBorder="1" applyAlignment="1" applyProtection="1">
      <alignment horizontal="center" vertical="center"/>
      <protection locked="0"/>
    </xf>
    <xf numFmtId="0" fontId="4" fillId="29" borderId="2" xfId="0" applyFont="1" applyFill="1" applyBorder="1" applyAlignment="1" applyProtection="1">
      <alignment horizontal="center"/>
      <protection locked="0"/>
    </xf>
    <xf numFmtId="0" fontId="4" fillId="29" borderId="3" xfId="0" applyFont="1" applyFill="1" applyBorder="1" applyAlignment="1" applyProtection="1">
      <alignment horizontal="center"/>
      <protection locked="0"/>
    </xf>
    <xf numFmtId="0" fontId="4" fillId="32" borderId="73" xfId="0" applyFont="1" applyFill="1" applyBorder="1" applyAlignment="1" applyProtection="1">
      <alignment horizontal="left"/>
      <protection locked="0"/>
    </xf>
    <xf numFmtId="0" fontId="66" fillId="0" borderId="0" xfId="0" applyFont="1" applyAlignment="1">
      <alignment horizontal="center"/>
    </xf>
    <xf numFmtId="0" fontId="15" fillId="2" borderId="36" xfId="0" applyFont="1" applyFill="1" applyBorder="1" applyAlignment="1" applyProtection="1">
      <alignment horizontal="center" vertical="center"/>
      <protection locked="0"/>
    </xf>
    <xf numFmtId="0" fontId="15" fillId="2" borderId="45" xfId="0" applyFont="1" applyFill="1" applyBorder="1" applyAlignment="1" applyProtection="1">
      <alignment horizontal="center" vertical="center"/>
      <protection locked="0"/>
    </xf>
    <xf numFmtId="0" fontId="15" fillId="2" borderId="37" xfId="0" applyFont="1" applyFill="1" applyBorder="1" applyAlignment="1" applyProtection="1">
      <alignment horizontal="center" vertical="center"/>
      <protection locked="0"/>
    </xf>
    <xf numFmtId="0" fontId="78" fillId="0" borderId="0" xfId="0" applyFont="1" applyAlignment="1">
      <alignment horizontal="center" vertical="center"/>
    </xf>
    <xf numFmtId="0" fontId="0" fillId="29" borderId="0" xfId="0" applyFill="1" applyAlignment="1" applyProtection="1">
      <alignment horizontal="center" vertical="center" wrapText="1"/>
      <protection locked="0"/>
    </xf>
    <xf numFmtId="0" fontId="42" fillId="3" borderId="5" xfId="0" applyFont="1" applyFill="1" applyBorder="1" applyAlignment="1">
      <alignment horizontal="center" vertical="center" wrapText="1"/>
    </xf>
    <xf numFmtId="0" fontId="0" fillId="0" borderId="0" xfId="0" applyAlignment="1">
      <alignment horizontal="left"/>
    </xf>
    <xf numFmtId="0" fontId="79" fillId="29" borderId="60" xfId="0" applyFont="1" applyFill="1" applyBorder="1" applyAlignment="1" applyProtection="1">
      <alignment horizontal="center" vertical="center"/>
      <protection locked="0"/>
    </xf>
    <xf numFmtId="0" fontId="79" fillId="29" borderId="0" xfId="0" applyFont="1" applyFill="1" applyAlignment="1" applyProtection="1">
      <alignment horizontal="center" vertical="center"/>
      <protection locked="0"/>
    </xf>
    <xf numFmtId="0" fontId="4" fillId="29" borderId="50" xfId="0" applyFont="1" applyFill="1" applyBorder="1" applyAlignment="1" applyProtection="1">
      <alignment horizontal="center" vertical="center" wrapText="1"/>
      <protection locked="0"/>
    </xf>
    <xf numFmtId="0" fontId="44" fillId="3" borderId="34" xfId="0" applyFont="1" applyFill="1" applyBorder="1" applyAlignment="1">
      <alignment horizontal="center" vertical="center" wrapText="1"/>
    </xf>
    <xf numFmtId="0" fontId="78" fillId="27" borderId="36" xfId="0" applyFont="1" applyFill="1" applyBorder="1" applyAlignment="1" applyProtection="1">
      <alignment horizontal="center" vertical="center"/>
      <protection locked="0"/>
    </xf>
    <xf numFmtId="0" fontId="78" fillId="27" borderId="45" xfId="0" applyFont="1" applyFill="1" applyBorder="1" applyAlignment="1" applyProtection="1">
      <alignment horizontal="center" vertical="center"/>
      <protection locked="0"/>
    </xf>
    <xf numFmtId="0" fontId="78" fillId="27" borderId="37" xfId="0" applyFont="1" applyFill="1" applyBorder="1" applyAlignment="1" applyProtection="1">
      <alignment horizontal="center" vertical="center"/>
      <protection locked="0"/>
    </xf>
    <xf numFmtId="0" fontId="0" fillId="0" borderId="0" xfId="0"/>
    <xf numFmtId="0" fontId="116" fillId="28" borderId="83" xfId="0" applyFont="1" applyFill="1" applyBorder="1" applyAlignment="1">
      <alignment horizontal="center"/>
    </xf>
    <xf numFmtId="0" fontId="115" fillId="28" borderId="79" xfId="0" applyFont="1" applyFill="1" applyBorder="1" applyAlignment="1">
      <alignment horizontal="center"/>
    </xf>
    <xf numFmtId="0" fontId="12" fillId="28" borderId="79" xfId="0" applyFont="1" applyFill="1" applyBorder="1" applyAlignment="1">
      <alignment horizontal="center"/>
    </xf>
    <xf numFmtId="0" fontId="47" fillId="0" borderId="30" xfId="0" applyFont="1" applyBorder="1" applyAlignment="1">
      <alignment horizontal="left" vertical="center"/>
    </xf>
    <xf numFmtId="0" fontId="46" fillId="28" borderId="82" xfId="0" applyFont="1" applyFill="1" applyBorder="1" applyAlignment="1">
      <alignment horizontal="left" vertical="center" wrapText="1"/>
    </xf>
    <xf numFmtId="0" fontId="46" fillId="28" borderId="82" xfId="0" applyFont="1" applyFill="1" applyBorder="1" applyAlignment="1">
      <alignment horizontal="left" vertical="center"/>
    </xf>
    <xf numFmtId="0" fontId="46" fillId="28" borderId="0" xfId="0" applyFont="1" applyFill="1" applyAlignment="1">
      <alignment horizontal="left" vertical="center"/>
    </xf>
    <xf numFmtId="0" fontId="47" fillId="0" borderId="0" xfId="0" applyFont="1" applyAlignment="1">
      <alignment horizontal="left" vertical="center"/>
    </xf>
    <xf numFmtId="0" fontId="8" fillId="0" borderId="0" xfId="0" applyFont="1" applyAlignment="1">
      <alignment horizontal="left" vertical="top"/>
    </xf>
    <xf numFmtId="0" fontId="11" fillId="0" borderId="0" xfId="0" applyFont="1" applyAlignment="1">
      <alignment horizontal="center" vertical="center"/>
    </xf>
    <xf numFmtId="49" fontId="15" fillId="27" borderId="26" xfId="0" applyNumberFormat="1" applyFont="1" applyFill="1" applyBorder="1" applyAlignment="1" applyProtection="1">
      <alignment horizontal="center" vertical="center"/>
      <protection locked="0"/>
    </xf>
    <xf numFmtId="49" fontId="15" fillId="27" borderId="28" xfId="0" applyNumberFormat="1" applyFont="1" applyFill="1" applyBorder="1" applyAlignment="1" applyProtection="1">
      <alignment horizontal="center" vertical="center"/>
      <protection locked="0"/>
    </xf>
    <xf numFmtId="0" fontId="109" fillId="0" borderId="4" xfId="0" applyFont="1" applyBorder="1" applyAlignment="1">
      <alignment horizontal="center"/>
    </xf>
    <xf numFmtId="0" fontId="8" fillId="3" borderId="10" xfId="0" applyFont="1" applyFill="1" applyBorder="1" applyAlignment="1">
      <alignment horizontal="center" vertical="center"/>
    </xf>
    <xf numFmtId="0" fontId="47" fillId="3" borderId="0" xfId="0" applyFont="1" applyFill="1" applyAlignment="1">
      <alignment horizontal="center" vertical="center"/>
    </xf>
    <xf numFmtId="0" fontId="6" fillId="3" borderId="0" xfId="0" applyFont="1" applyFill="1" applyAlignment="1" applyProtection="1">
      <alignment horizontal="center" vertical="center"/>
      <protection locked="0"/>
    </xf>
    <xf numFmtId="0" fontId="6" fillId="3" borderId="6" xfId="0" applyFont="1" applyFill="1" applyBorder="1" applyAlignment="1" applyProtection="1">
      <alignment horizontal="center" vertical="center"/>
      <protection locked="0"/>
    </xf>
    <xf numFmtId="0" fontId="0" fillId="0" borderId="10" xfId="0" applyBorder="1" applyAlignment="1">
      <alignment horizontal="center"/>
    </xf>
    <xf numFmtId="0" fontId="4" fillId="3" borderId="9" xfId="0" applyFont="1" applyFill="1" applyBorder="1" applyAlignment="1">
      <alignment horizontal="center"/>
    </xf>
    <xf numFmtId="0" fontId="4" fillId="3" borderId="10" xfId="0" applyFont="1" applyFill="1" applyBorder="1" applyAlignment="1">
      <alignment horizontal="center"/>
    </xf>
    <xf numFmtId="0" fontId="4" fillId="3" borderId="11" xfId="0" applyFont="1" applyFill="1" applyBorder="1" applyAlignment="1">
      <alignment horizontal="center"/>
    </xf>
    <xf numFmtId="0" fontId="0" fillId="0" borderId="78" xfId="0" applyBorder="1" applyAlignment="1">
      <alignment horizontal="center" vertical="center"/>
    </xf>
    <xf numFmtId="0" fontId="4" fillId="3" borderId="38" xfId="0" applyFont="1" applyFill="1" applyBorder="1" applyAlignment="1">
      <alignment horizontal="center" vertical="center"/>
    </xf>
    <xf numFmtId="0" fontId="70" fillId="29" borderId="61" xfId="0" applyFont="1" applyFill="1" applyBorder="1" applyAlignment="1" applyProtection="1">
      <alignment horizontal="center" vertical="center"/>
      <protection locked="0"/>
    </xf>
    <xf numFmtId="0" fontId="70" fillId="29" borderId="1" xfId="0" applyFont="1" applyFill="1" applyBorder="1" applyAlignment="1" applyProtection="1">
      <alignment horizontal="center" vertical="center"/>
      <protection locked="0"/>
    </xf>
    <xf numFmtId="0" fontId="4" fillId="0" borderId="0" xfId="0" applyFont="1" applyAlignment="1">
      <alignment horizontal="center" vertical="center" wrapText="1"/>
    </xf>
    <xf numFmtId="0" fontId="4" fillId="0" borderId="55" xfId="0" applyFont="1" applyBorder="1" applyAlignment="1" applyProtection="1">
      <alignment horizontal="center" vertical="center" wrapText="1"/>
      <protection locked="0"/>
    </xf>
    <xf numFmtId="0" fontId="4" fillId="0" borderId="60" xfId="0" applyFont="1" applyBorder="1" applyAlignment="1" applyProtection="1">
      <alignment horizontal="center" vertical="center" wrapText="1"/>
      <protection locked="0"/>
    </xf>
    <xf numFmtId="0" fontId="4" fillId="0" borderId="56" xfId="0" applyFont="1" applyBorder="1" applyAlignment="1" applyProtection="1">
      <alignment horizontal="center" vertical="center" wrapText="1"/>
      <protection locked="0"/>
    </xf>
    <xf numFmtId="0" fontId="4" fillId="0" borderId="13"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57" xfId="0" applyFont="1" applyBorder="1" applyAlignment="1" applyProtection="1">
      <alignment horizontal="center" vertical="center" wrapText="1"/>
      <protection locked="0"/>
    </xf>
    <xf numFmtId="0" fontId="4" fillId="0" borderId="58" xfId="0" applyFont="1" applyBorder="1" applyAlignment="1" applyProtection="1">
      <alignment horizontal="center" vertical="center" wrapText="1"/>
      <protection locked="0"/>
    </xf>
    <xf numFmtId="0" fontId="4" fillId="0" borderId="53" xfId="0" applyFont="1" applyBorder="1" applyAlignment="1" applyProtection="1">
      <alignment horizontal="center" vertical="center" wrapText="1"/>
      <protection locked="0"/>
    </xf>
    <xf numFmtId="0" fontId="4" fillId="0" borderId="59" xfId="0" applyFont="1" applyBorder="1" applyAlignment="1" applyProtection="1">
      <alignment horizontal="center" vertical="center" wrapText="1"/>
      <protection locked="0"/>
    </xf>
    <xf numFmtId="0" fontId="42" fillId="0" borderId="0" xfId="0" applyFont="1" applyAlignment="1">
      <alignment horizontal="left" vertical="center"/>
    </xf>
    <xf numFmtId="0" fontId="4" fillId="27" borderId="46" xfId="0" applyFont="1" applyFill="1" applyBorder="1" applyAlignment="1" applyProtection="1">
      <alignment horizontal="center" vertical="center"/>
      <protection locked="0"/>
    </xf>
    <xf numFmtId="0" fontId="4" fillId="27" borderId="47" xfId="0" applyFont="1" applyFill="1" applyBorder="1" applyAlignment="1" applyProtection="1">
      <alignment horizontal="center" vertical="center"/>
      <protection locked="0"/>
    </xf>
    <xf numFmtId="0" fontId="4" fillId="27" borderId="48" xfId="0" applyFont="1" applyFill="1" applyBorder="1" applyAlignment="1" applyProtection="1">
      <alignment horizontal="center" vertical="center"/>
      <protection locked="0"/>
    </xf>
    <xf numFmtId="0" fontId="0" fillId="0" borderId="0" xfId="0" applyAlignment="1">
      <alignment horizontal="left" vertical="center" wrapText="1"/>
    </xf>
    <xf numFmtId="0" fontId="15" fillId="27" borderId="55" xfId="0" applyFont="1" applyFill="1" applyBorder="1" applyAlignment="1" applyProtection="1">
      <alignment horizontal="center" vertical="center" wrapText="1"/>
      <protection locked="0"/>
    </xf>
    <xf numFmtId="0" fontId="15" fillId="27" borderId="60" xfId="0" applyFont="1" applyFill="1" applyBorder="1" applyAlignment="1" applyProtection="1">
      <alignment horizontal="center" vertical="center" wrapText="1"/>
      <protection locked="0"/>
    </xf>
    <xf numFmtId="0" fontId="15" fillId="27" borderId="56" xfId="0" applyFont="1" applyFill="1" applyBorder="1" applyAlignment="1" applyProtection="1">
      <alignment horizontal="center" vertical="center" wrapText="1"/>
      <protection locked="0"/>
    </xf>
    <xf numFmtId="0" fontId="15" fillId="27" borderId="58" xfId="0" applyFont="1" applyFill="1" applyBorder="1" applyAlignment="1" applyProtection="1">
      <alignment horizontal="center" vertical="center" wrapText="1"/>
      <protection locked="0"/>
    </xf>
    <xf numFmtId="0" fontId="15" fillId="27" borderId="53" xfId="0" applyFont="1" applyFill="1" applyBorder="1" applyAlignment="1" applyProtection="1">
      <alignment horizontal="center" vertical="center" wrapText="1"/>
      <protection locked="0"/>
    </xf>
    <xf numFmtId="0" fontId="15" fillId="27" borderId="59" xfId="0" applyFont="1" applyFill="1" applyBorder="1" applyAlignment="1" applyProtection="1">
      <alignment horizontal="center" vertical="center" wrapText="1"/>
      <protection locked="0"/>
    </xf>
    <xf numFmtId="0" fontId="19" fillId="29" borderId="0" xfId="0" applyFont="1" applyFill="1" applyAlignment="1" applyProtection="1">
      <alignment horizontal="center" wrapText="1"/>
      <protection locked="0"/>
    </xf>
    <xf numFmtId="0" fontId="70" fillId="29" borderId="60" xfId="0" applyFont="1" applyFill="1" applyBorder="1" applyAlignment="1" applyProtection="1">
      <alignment horizontal="center" vertical="center"/>
      <protection locked="0"/>
    </xf>
    <xf numFmtId="0" fontId="70" fillId="29" borderId="0" xfId="0" applyFont="1" applyFill="1" applyAlignment="1" applyProtection="1">
      <alignment horizontal="center" vertical="center"/>
      <protection locked="0"/>
    </xf>
    <xf numFmtId="0" fontId="49" fillId="0" borderId="29" xfId="0" applyFont="1" applyBorder="1" applyAlignment="1">
      <alignment horizontal="center" vertical="top" wrapText="1"/>
    </xf>
    <xf numFmtId="0" fontId="0" fillId="0" borderId="0" xfId="0" applyAlignment="1">
      <alignment horizontal="left" vertical="top"/>
    </xf>
    <xf numFmtId="0" fontId="4" fillId="3" borderId="13" xfId="0" applyFont="1" applyFill="1" applyBorder="1" applyAlignment="1">
      <alignment horizontal="center" vertical="center"/>
    </xf>
    <xf numFmtId="0" fontId="4" fillId="3" borderId="0" xfId="0" applyFont="1" applyFill="1" applyAlignment="1">
      <alignment horizontal="center" vertical="center"/>
    </xf>
    <xf numFmtId="0" fontId="4" fillId="3" borderId="6" xfId="0" applyFont="1" applyFill="1" applyBorder="1" applyAlignment="1">
      <alignment horizontal="center" vertical="center"/>
    </xf>
    <xf numFmtId="0" fontId="0" fillId="0" borderId="0" xfId="0" applyAlignment="1">
      <alignment horizontal="center" vertical="top" wrapText="1"/>
    </xf>
    <xf numFmtId="0" fontId="15" fillId="27" borderId="46" xfId="0" applyFont="1" applyFill="1" applyBorder="1" applyAlignment="1" applyProtection="1">
      <alignment horizontal="center" vertical="center" wrapText="1"/>
      <protection locked="0"/>
    </xf>
    <xf numFmtId="0" fontId="15" fillId="27" borderId="48" xfId="0" applyFont="1" applyFill="1" applyBorder="1" applyAlignment="1" applyProtection="1">
      <alignment horizontal="center" vertical="center" wrapText="1"/>
      <protection locked="0"/>
    </xf>
    <xf numFmtId="0" fontId="45" fillId="0" borderId="0" xfId="0" applyFont="1" applyAlignment="1">
      <alignment horizontal="center" wrapText="1"/>
    </xf>
    <xf numFmtId="0" fontId="4" fillId="2" borderId="0" xfId="0" applyFont="1" applyFill="1" applyAlignment="1" applyProtection="1">
      <alignment horizontal="center" vertical="center"/>
      <protection locked="0"/>
    </xf>
    <xf numFmtId="0" fontId="94" fillId="0" borderId="26" xfId="0" applyFont="1" applyBorder="1" applyAlignment="1" applyProtection="1">
      <alignment horizontal="center" vertical="center" wrapText="1"/>
      <protection locked="0"/>
    </xf>
    <xf numFmtId="0" fontId="94" fillId="0" borderId="27" xfId="0" applyFont="1" applyBorder="1" applyAlignment="1" applyProtection="1">
      <alignment horizontal="center" vertical="center" wrapText="1"/>
      <protection locked="0"/>
    </xf>
    <xf numFmtId="0" fontId="94" fillId="0" borderId="28" xfId="0" applyFont="1" applyBorder="1" applyAlignment="1" applyProtection="1">
      <alignment horizontal="center" vertical="center" wrapText="1"/>
      <protection locked="0"/>
    </xf>
    <xf numFmtId="0" fontId="110" fillId="2" borderId="0" xfId="0" applyFont="1" applyFill="1" applyAlignment="1" applyProtection="1">
      <alignment horizontal="center" vertical="top"/>
      <protection locked="0"/>
    </xf>
    <xf numFmtId="0" fontId="4" fillId="0" borderId="0" xfId="0" applyFont="1" applyAlignment="1" applyProtection="1">
      <alignment horizontal="center" vertical="center"/>
      <protection locked="0"/>
    </xf>
    <xf numFmtId="0" fontId="42" fillId="0" borderId="78" xfId="0" applyFont="1" applyBorder="1" applyAlignment="1">
      <alignment horizontal="center" vertical="center" wrapText="1"/>
    </xf>
    <xf numFmtId="0" fontId="42" fillId="0" borderId="0" xfId="0" applyFont="1" applyAlignment="1">
      <alignment horizontal="center" vertical="center" wrapText="1"/>
    </xf>
    <xf numFmtId="0" fontId="0" fillId="30" borderId="55" xfId="0" quotePrefix="1" applyFill="1" applyBorder="1" applyAlignment="1" applyProtection="1">
      <alignment horizontal="left" vertical="top" wrapText="1"/>
      <protection locked="0"/>
    </xf>
    <xf numFmtId="0" fontId="0" fillId="30" borderId="60" xfId="0" applyFill="1" applyBorder="1" applyAlignment="1" applyProtection="1">
      <alignment horizontal="left" vertical="top" wrapText="1"/>
      <protection locked="0"/>
    </xf>
    <xf numFmtId="0" fontId="0" fillId="30" borderId="56" xfId="0" applyFill="1" applyBorder="1" applyAlignment="1" applyProtection="1">
      <alignment horizontal="left" vertical="top" wrapText="1"/>
      <protection locked="0"/>
    </xf>
    <xf numFmtId="0" fontId="0" fillId="30" borderId="13" xfId="0" applyFill="1" applyBorder="1" applyAlignment="1" applyProtection="1">
      <alignment horizontal="left" vertical="top" wrapText="1"/>
      <protection locked="0"/>
    </xf>
    <xf numFmtId="0" fontId="0" fillId="30" borderId="0" xfId="0" applyFill="1" applyAlignment="1" applyProtection="1">
      <alignment horizontal="left" vertical="top" wrapText="1"/>
      <protection locked="0"/>
    </xf>
    <xf numFmtId="0" fontId="0" fillId="30" borderId="57" xfId="0" applyFill="1" applyBorder="1" applyAlignment="1" applyProtection="1">
      <alignment horizontal="left" vertical="top" wrapText="1"/>
      <protection locked="0"/>
    </xf>
    <xf numFmtId="0" fontId="0" fillId="30" borderId="58" xfId="0" applyFill="1" applyBorder="1" applyAlignment="1" applyProtection="1">
      <alignment horizontal="left" vertical="top" wrapText="1"/>
      <protection locked="0"/>
    </xf>
    <xf numFmtId="0" fontId="0" fillId="30" borderId="53" xfId="0" applyFill="1" applyBorder="1" applyAlignment="1" applyProtection="1">
      <alignment horizontal="left" vertical="top" wrapText="1"/>
      <protection locked="0"/>
    </xf>
    <xf numFmtId="0" fontId="0" fillId="30" borderId="59" xfId="0" applyFill="1" applyBorder="1" applyAlignment="1" applyProtection="1">
      <alignment horizontal="left" vertical="top" wrapText="1"/>
      <protection locked="0"/>
    </xf>
    <xf numFmtId="0" fontId="4" fillId="29" borderId="85" xfId="0" applyFont="1" applyFill="1" applyBorder="1" applyAlignment="1" applyProtection="1">
      <alignment horizontal="center"/>
      <protection locked="0"/>
    </xf>
    <xf numFmtId="0" fontId="4" fillId="29" borderId="0" xfId="0" applyFont="1" applyFill="1" applyAlignment="1" applyProtection="1">
      <alignment horizontal="center"/>
      <protection locked="0"/>
    </xf>
    <xf numFmtId="0" fontId="4" fillId="0" borderId="0" xfId="0" applyFont="1" applyAlignment="1">
      <alignment horizontal="center"/>
    </xf>
    <xf numFmtId="0" fontId="88" fillId="2" borderId="2" xfId="0" applyFont="1" applyFill="1" applyBorder="1" applyAlignment="1">
      <alignment horizontal="center" vertical="center"/>
    </xf>
    <xf numFmtId="0" fontId="88" fillId="2" borderId="4" xfId="0" applyFont="1" applyFill="1" applyBorder="1" applyAlignment="1">
      <alignment horizontal="center" vertical="center"/>
    </xf>
    <xf numFmtId="0" fontId="88" fillId="2" borderId="3" xfId="0" applyFont="1" applyFill="1" applyBorder="1" applyAlignment="1">
      <alignment horizontal="center" vertical="center"/>
    </xf>
    <xf numFmtId="0" fontId="4" fillId="29" borderId="51" xfId="0" applyFont="1" applyFill="1" applyBorder="1" applyAlignment="1" applyProtection="1">
      <alignment horizontal="center" vertical="center" wrapText="1"/>
      <protection locked="0"/>
    </xf>
    <xf numFmtId="0" fontId="4" fillId="29" borderId="52" xfId="0" applyFont="1" applyFill="1" applyBorder="1" applyAlignment="1" applyProtection="1">
      <alignment horizontal="center" vertical="center" wrapText="1"/>
      <protection locked="0"/>
    </xf>
    <xf numFmtId="0" fontId="44" fillId="3" borderId="38" xfId="0" applyFont="1" applyFill="1" applyBorder="1" applyAlignment="1">
      <alignment horizontal="center" vertical="center" wrapText="1"/>
    </xf>
    <xf numFmtId="0" fontId="4" fillId="41" borderId="51" xfId="0" applyFont="1" applyFill="1" applyBorder="1" applyAlignment="1" applyProtection="1">
      <alignment horizontal="center"/>
      <protection locked="0"/>
    </xf>
    <xf numFmtId="0" fontId="4" fillId="41" borderId="52" xfId="0" applyFont="1" applyFill="1" applyBorder="1" applyAlignment="1" applyProtection="1">
      <alignment horizontal="center"/>
      <protection locked="0"/>
    </xf>
    <xf numFmtId="0" fontId="4" fillId="29" borderId="53" xfId="0" applyFont="1" applyFill="1" applyBorder="1" applyAlignment="1" applyProtection="1">
      <alignment horizontal="center"/>
      <protection locked="0"/>
    </xf>
    <xf numFmtId="0" fontId="0" fillId="30" borderId="67" xfId="0" applyFill="1" applyBorder="1" applyAlignment="1">
      <alignment horizontal="left"/>
    </xf>
    <xf numFmtId="0" fontId="0" fillId="30" borderId="52" xfId="0" applyFill="1" applyBorder="1" applyAlignment="1">
      <alignment horizontal="left"/>
    </xf>
    <xf numFmtId="0" fontId="77" fillId="29" borderId="56" xfId="0" applyFont="1" applyFill="1" applyBorder="1" applyAlignment="1" applyProtection="1">
      <alignment horizontal="left" vertical="center" wrapText="1"/>
      <protection locked="0"/>
    </xf>
    <xf numFmtId="0" fontId="77" fillId="29" borderId="59" xfId="0" applyFont="1" applyFill="1" applyBorder="1" applyAlignment="1" applyProtection="1">
      <alignment horizontal="left" vertical="center" wrapText="1"/>
      <protection locked="0"/>
    </xf>
    <xf numFmtId="0" fontId="4" fillId="0" borderId="36" xfId="0" applyFont="1" applyBorder="1" applyAlignment="1" applyProtection="1">
      <alignment horizontal="center" vertical="center"/>
      <protection locked="0"/>
    </xf>
    <xf numFmtId="0" fontId="4" fillId="0" borderId="37" xfId="0" applyFont="1" applyBorder="1" applyAlignment="1" applyProtection="1">
      <alignment horizontal="center" vertical="center"/>
      <protection locked="0"/>
    </xf>
    <xf numFmtId="0" fontId="4" fillId="29" borderId="56" xfId="0" applyFont="1" applyFill="1" applyBorder="1" applyAlignment="1" applyProtection="1">
      <alignment horizontal="center"/>
      <protection locked="0"/>
    </xf>
    <xf numFmtId="0" fontId="4" fillId="29" borderId="59" xfId="0" applyFont="1" applyFill="1" applyBorder="1" applyAlignment="1" applyProtection="1">
      <alignment horizontal="center"/>
      <protection locked="0"/>
    </xf>
    <xf numFmtId="49" fontId="4" fillId="0" borderId="36" xfId="0" applyNumberFormat="1" applyFont="1" applyBorder="1" applyAlignment="1" applyProtection="1">
      <alignment horizontal="center" vertical="center"/>
      <protection locked="0"/>
    </xf>
    <xf numFmtId="49" fontId="4" fillId="0" borderId="37" xfId="0" applyNumberFormat="1" applyFont="1" applyBorder="1" applyAlignment="1" applyProtection="1">
      <alignment horizontal="center" vertical="center"/>
      <protection locked="0"/>
    </xf>
    <xf numFmtId="0" fontId="109" fillId="0" borderId="0" xfId="0" applyFont="1" applyAlignment="1">
      <alignment horizontal="center" vertical="top" wrapText="1"/>
    </xf>
    <xf numFmtId="0" fontId="99" fillId="0" borderId="0" xfId="0" applyFont="1" applyAlignment="1">
      <alignment horizontal="center" vertical="center"/>
    </xf>
    <xf numFmtId="0" fontId="11" fillId="43" borderId="55" xfId="0" applyFont="1" applyFill="1" applyBorder="1" applyAlignment="1">
      <alignment horizontal="center" vertical="center"/>
    </xf>
    <xf numFmtId="0" fontId="11" fillId="43" borderId="60" xfId="0" applyFont="1" applyFill="1" applyBorder="1" applyAlignment="1">
      <alignment horizontal="center" vertical="center"/>
    </xf>
    <xf numFmtId="0" fontId="11" fillId="43" borderId="58" xfId="0" applyFont="1" applyFill="1" applyBorder="1" applyAlignment="1">
      <alignment horizontal="center" vertical="center"/>
    </xf>
    <xf numFmtId="0" fontId="11" fillId="43" borderId="53" xfId="0" applyFont="1" applyFill="1" applyBorder="1" applyAlignment="1">
      <alignment horizontal="center" vertical="center"/>
    </xf>
    <xf numFmtId="0" fontId="6" fillId="27" borderId="13" xfId="0" applyFont="1" applyFill="1" applyBorder="1" applyAlignment="1" applyProtection="1">
      <alignment horizontal="center" vertical="center"/>
      <protection locked="0"/>
    </xf>
    <xf numFmtId="0" fontId="6" fillId="27" borderId="57" xfId="0" applyFont="1" applyFill="1" applyBorder="1" applyAlignment="1" applyProtection="1">
      <alignment horizontal="center" vertical="center"/>
      <protection locked="0"/>
    </xf>
    <xf numFmtId="0" fontId="6" fillId="27" borderId="58" xfId="0" applyFont="1" applyFill="1" applyBorder="1" applyAlignment="1" applyProtection="1">
      <alignment horizontal="center" vertical="center"/>
      <protection locked="0"/>
    </xf>
    <xf numFmtId="0" fontId="6" fillId="27" borderId="59" xfId="0" applyFont="1" applyFill="1" applyBorder="1" applyAlignment="1" applyProtection="1">
      <alignment horizontal="center" vertical="center"/>
      <protection locked="0"/>
    </xf>
    <xf numFmtId="0" fontId="143" fillId="0" borderId="0" xfId="0" applyFont="1" applyAlignment="1">
      <alignment horizontal="center" vertical="center" wrapText="1"/>
    </xf>
    <xf numFmtId="0" fontId="15" fillId="0" borderId="57" xfId="0" applyFont="1" applyBorder="1" applyAlignment="1">
      <alignment horizontal="center" vertical="center"/>
    </xf>
    <xf numFmtId="49" fontId="4" fillId="27" borderId="51" xfId="0" applyNumberFormat="1" applyFont="1" applyFill="1" applyBorder="1" applyAlignment="1" applyProtection="1">
      <alignment horizontal="center"/>
      <protection locked="0"/>
    </xf>
    <xf numFmtId="49" fontId="4" fillId="27" borderId="52" xfId="0" applyNumberFormat="1" applyFont="1" applyFill="1" applyBorder="1" applyAlignment="1" applyProtection="1">
      <alignment horizontal="center"/>
      <protection locked="0"/>
    </xf>
    <xf numFmtId="0" fontId="95" fillId="34" borderId="0" xfId="1344" applyFont="1" applyBorder="1" applyAlignment="1" applyProtection="1">
      <alignment horizontal="center" vertical="center" wrapText="1"/>
    </xf>
    <xf numFmtId="0" fontId="15" fillId="27" borderId="26" xfId="0" applyFont="1" applyFill="1" applyBorder="1" applyAlignment="1" applyProtection="1">
      <alignment horizontal="center" vertical="center"/>
      <protection locked="0"/>
    </xf>
    <xf numFmtId="0" fontId="15" fillId="27" borderId="27" xfId="0" applyFont="1" applyFill="1" applyBorder="1" applyAlignment="1" applyProtection="1">
      <alignment horizontal="center" vertical="center"/>
      <protection locked="0"/>
    </xf>
    <xf numFmtId="0" fontId="15" fillId="27" borderId="28" xfId="0" applyFont="1" applyFill="1" applyBorder="1" applyAlignment="1" applyProtection="1">
      <alignment horizontal="center" vertical="center"/>
      <protection locked="0"/>
    </xf>
    <xf numFmtId="0" fontId="96" fillId="3" borderId="0" xfId="0" applyFont="1" applyFill="1" applyAlignment="1">
      <alignment horizontal="left" vertical="center"/>
    </xf>
    <xf numFmtId="0" fontId="6" fillId="0" borderId="0" xfId="0" applyFont="1" applyAlignment="1">
      <alignment horizontal="center" wrapText="1"/>
    </xf>
    <xf numFmtId="0" fontId="6" fillId="0" borderId="29" xfId="0" applyFont="1" applyBorder="1" applyAlignment="1">
      <alignment horizontal="center" wrapText="1"/>
    </xf>
    <xf numFmtId="0" fontId="0" fillId="30" borderId="60" xfId="0" quotePrefix="1" applyFill="1" applyBorder="1" applyAlignment="1" applyProtection="1">
      <alignment horizontal="left" vertical="top" wrapText="1"/>
      <protection locked="0"/>
    </xf>
    <xf numFmtId="0" fontId="0" fillId="30" borderId="56" xfId="0" quotePrefix="1" applyFill="1" applyBorder="1" applyAlignment="1" applyProtection="1">
      <alignment horizontal="left" vertical="top" wrapText="1"/>
      <protection locked="0"/>
    </xf>
    <xf numFmtId="0" fontId="0" fillId="30" borderId="13" xfId="0" quotePrefix="1" applyFill="1" applyBorder="1" applyAlignment="1" applyProtection="1">
      <alignment horizontal="left" vertical="top" wrapText="1"/>
      <protection locked="0"/>
    </xf>
    <xf numFmtId="0" fontId="0" fillId="30" borderId="0" xfId="0" quotePrefix="1" applyFill="1" applyAlignment="1" applyProtection="1">
      <alignment horizontal="left" vertical="top" wrapText="1"/>
      <protection locked="0"/>
    </xf>
    <xf numFmtId="0" fontId="0" fillId="30" borderId="57" xfId="0" quotePrefix="1" applyFill="1" applyBorder="1" applyAlignment="1" applyProtection="1">
      <alignment horizontal="left" vertical="top" wrapText="1"/>
      <protection locked="0"/>
    </xf>
    <xf numFmtId="0" fontId="0" fillId="30" borderId="58" xfId="0" quotePrefix="1" applyFill="1" applyBorder="1" applyAlignment="1" applyProtection="1">
      <alignment horizontal="left" vertical="top" wrapText="1"/>
      <protection locked="0"/>
    </xf>
    <xf numFmtId="0" fontId="0" fillId="30" borderId="53" xfId="0" quotePrefix="1" applyFill="1" applyBorder="1" applyAlignment="1" applyProtection="1">
      <alignment horizontal="left" vertical="top" wrapText="1"/>
      <protection locked="0"/>
    </xf>
    <xf numFmtId="0" fontId="0" fillId="30" borderId="59" xfId="0" quotePrefix="1" applyFill="1" applyBorder="1" applyAlignment="1" applyProtection="1">
      <alignment horizontal="left" vertical="top" wrapText="1"/>
      <protection locked="0"/>
    </xf>
    <xf numFmtId="0" fontId="77" fillId="3" borderId="0" xfId="0" applyFont="1" applyFill="1" applyAlignment="1">
      <alignment horizontal="center" vertical="center" wrapText="1"/>
    </xf>
    <xf numFmtId="0" fontId="4" fillId="29" borderId="67" xfId="0" applyFont="1" applyFill="1" applyBorder="1" applyAlignment="1" applyProtection="1">
      <alignment horizontal="center"/>
      <protection locked="0"/>
    </xf>
    <xf numFmtId="0" fontId="4" fillId="29" borderId="52" xfId="0" applyFont="1" applyFill="1" applyBorder="1" applyAlignment="1" applyProtection="1">
      <alignment horizontal="center"/>
      <protection locked="0"/>
    </xf>
    <xf numFmtId="49" fontId="4" fillId="0" borderId="0" xfId="0" applyNumberFormat="1" applyFont="1" applyAlignment="1" applyProtection="1">
      <alignment horizontal="center" vertical="center"/>
      <protection locked="0"/>
    </xf>
    <xf numFmtId="0" fontId="109" fillId="0" borderId="0" xfId="0" applyFont="1" applyAlignment="1">
      <alignment horizontal="left"/>
    </xf>
    <xf numFmtId="0" fontId="4" fillId="27" borderId="26" xfId="0" applyFont="1" applyFill="1" applyBorder="1" applyAlignment="1">
      <alignment horizontal="center" vertical="center"/>
    </xf>
    <xf numFmtId="0" fontId="4" fillId="27" borderId="27" xfId="0" applyFont="1" applyFill="1" applyBorder="1" applyAlignment="1">
      <alignment horizontal="center" vertical="center"/>
    </xf>
    <xf numFmtId="0" fontId="4" fillId="27" borderId="28" xfId="0" applyFont="1" applyFill="1" applyBorder="1" applyAlignment="1">
      <alignment horizontal="center" vertical="center"/>
    </xf>
    <xf numFmtId="0" fontId="4" fillId="29" borderId="91" xfId="0" applyFont="1" applyFill="1" applyBorder="1" applyAlignment="1" applyProtection="1">
      <alignment horizontal="center"/>
      <protection locked="0"/>
    </xf>
    <xf numFmtId="0" fontId="4" fillId="29" borderId="51" xfId="0" applyFont="1" applyFill="1" applyBorder="1" applyAlignment="1" applyProtection="1">
      <alignment horizontal="center" vertical="center"/>
      <protection locked="0"/>
    </xf>
    <xf numFmtId="0" fontId="4" fillId="29" borderId="52" xfId="0" applyFont="1" applyFill="1" applyBorder="1" applyAlignment="1" applyProtection="1">
      <alignment horizontal="center" vertical="center"/>
      <protection locked="0"/>
    </xf>
    <xf numFmtId="0" fontId="0" fillId="36" borderId="97" xfId="0" applyFill="1" applyBorder="1" applyAlignment="1" applyProtection="1">
      <alignment horizontal="center" vertical="center"/>
      <protection locked="0"/>
    </xf>
    <xf numFmtId="0" fontId="0" fillId="36" borderId="60" xfId="0" applyFill="1" applyBorder="1" applyAlignment="1" applyProtection="1">
      <alignment horizontal="center" vertical="center"/>
      <protection locked="0"/>
    </xf>
    <xf numFmtId="0" fontId="78" fillId="2" borderId="26" xfId="0" applyFont="1" applyFill="1" applyBorder="1" applyAlignment="1" applyProtection="1">
      <alignment horizontal="center" vertical="center"/>
      <protection locked="0"/>
    </xf>
    <xf numFmtId="0" fontId="78" fillId="2" borderId="27" xfId="0" applyFont="1" applyFill="1" applyBorder="1" applyAlignment="1" applyProtection="1">
      <alignment horizontal="center" vertical="center"/>
      <protection locked="0"/>
    </xf>
    <xf numFmtId="0" fontId="78" fillId="2" borderId="28" xfId="0" applyFont="1" applyFill="1" applyBorder="1" applyAlignment="1" applyProtection="1">
      <alignment horizontal="center" vertical="center"/>
      <protection locked="0"/>
    </xf>
    <xf numFmtId="0" fontId="4" fillId="27" borderId="51" xfId="0" applyFont="1" applyFill="1" applyBorder="1" applyAlignment="1" applyProtection="1">
      <alignment horizontal="center" vertical="center"/>
      <protection locked="0"/>
    </xf>
    <xf numFmtId="0" fontId="4" fillId="27" borderId="52" xfId="0" applyFont="1" applyFill="1" applyBorder="1" applyAlignment="1" applyProtection="1">
      <alignment horizontal="center" vertical="center"/>
      <protection locked="0"/>
    </xf>
    <xf numFmtId="0" fontId="77" fillId="0" borderId="0" xfId="0" applyFont="1" applyAlignment="1">
      <alignment horizontal="center" vertical="center" wrapText="1"/>
    </xf>
    <xf numFmtId="0" fontId="44" fillId="2" borderId="50" xfId="0" applyFont="1" applyFill="1" applyBorder="1" applyAlignment="1" applyProtection="1">
      <alignment horizontal="center"/>
      <protection locked="0"/>
    </xf>
    <xf numFmtId="0" fontId="42" fillId="0" borderId="43" xfId="0" applyFont="1" applyBorder="1" applyAlignment="1">
      <alignment horizontal="center"/>
    </xf>
    <xf numFmtId="0" fontId="4" fillId="27" borderId="50" xfId="0" applyFont="1" applyFill="1" applyBorder="1" applyAlignment="1" applyProtection="1">
      <alignment horizontal="center"/>
      <protection locked="0"/>
    </xf>
    <xf numFmtId="0" fontId="44" fillId="2" borderId="31" xfId="0" applyFont="1" applyFill="1" applyBorder="1" applyAlignment="1" applyProtection="1">
      <alignment horizontal="center" vertical="center"/>
      <protection locked="0"/>
    </xf>
    <xf numFmtId="0" fontId="44" fillId="2" borderId="54" xfId="0" applyFont="1" applyFill="1" applyBorder="1" applyAlignment="1" applyProtection="1">
      <alignment horizontal="center" vertical="center"/>
      <protection locked="0"/>
    </xf>
    <xf numFmtId="0" fontId="44" fillId="2" borderId="32" xfId="0" applyFont="1" applyFill="1" applyBorder="1" applyAlignment="1" applyProtection="1">
      <alignment horizontal="center" vertical="center"/>
      <protection locked="0"/>
    </xf>
    <xf numFmtId="0" fontId="0" fillId="0" borderId="0" xfId="0" applyAlignment="1">
      <alignment horizontal="left" vertical="center"/>
    </xf>
    <xf numFmtId="0" fontId="4" fillId="0" borderId="0" xfId="0" applyFont="1" applyAlignment="1">
      <alignment horizontal="center" vertical="center"/>
    </xf>
    <xf numFmtId="49" fontId="4" fillId="27" borderId="51" xfId="0" applyNumberFormat="1" applyFont="1" applyFill="1" applyBorder="1" applyAlignment="1" applyProtection="1">
      <alignment horizontal="center" vertical="center"/>
      <protection locked="0"/>
    </xf>
    <xf numFmtId="49" fontId="4" fillId="27" borderId="38" xfId="0" applyNumberFormat="1" applyFont="1" applyFill="1" applyBorder="1" applyAlignment="1" applyProtection="1">
      <alignment horizontal="center" vertical="center"/>
      <protection locked="0"/>
    </xf>
    <xf numFmtId="49" fontId="4" fillId="27" borderId="52" xfId="0" applyNumberFormat="1" applyFont="1" applyFill="1" applyBorder="1" applyAlignment="1" applyProtection="1">
      <alignment horizontal="center" vertical="center"/>
      <protection locked="0"/>
    </xf>
    <xf numFmtId="0" fontId="0" fillId="0" borderId="0" xfId="0" applyAlignment="1">
      <alignment horizontal="center"/>
    </xf>
    <xf numFmtId="0" fontId="0" fillId="0" borderId="60" xfId="0" applyBorder="1" applyAlignment="1">
      <alignment horizontal="center" wrapText="1"/>
    </xf>
    <xf numFmtId="0" fontId="0" fillId="0" borderId="0" xfId="0" applyAlignment="1">
      <alignment horizontal="center" vertical="center" wrapText="1"/>
    </xf>
    <xf numFmtId="0" fontId="42" fillId="0" borderId="0" xfId="0" applyFont="1" applyAlignment="1">
      <alignment horizontal="left" wrapText="1"/>
    </xf>
    <xf numFmtId="0" fontId="42" fillId="0" borderId="0" xfId="0" applyFont="1" applyAlignment="1">
      <alignment horizontal="left"/>
    </xf>
    <xf numFmtId="0" fontId="4" fillId="27" borderId="50" xfId="0" applyFont="1" applyFill="1" applyBorder="1" applyAlignment="1" applyProtection="1">
      <alignment horizontal="center" vertical="center"/>
      <protection locked="0"/>
    </xf>
    <xf numFmtId="0" fontId="4" fillId="27" borderId="36" xfId="0" applyFont="1" applyFill="1" applyBorder="1" applyAlignment="1" applyProtection="1">
      <alignment horizontal="center"/>
      <protection locked="0"/>
    </xf>
    <xf numFmtId="0" fontId="4" fillId="27" borderId="37" xfId="0" applyFont="1" applyFill="1" applyBorder="1" applyAlignment="1" applyProtection="1">
      <alignment horizontal="center"/>
      <protection locked="0"/>
    </xf>
    <xf numFmtId="0" fontId="4" fillId="27" borderId="26" xfId="0" applyFont="1" applyFill="1" applyBorder="1" applyAlignment="1" applyProtection="1">
      <alignment horizontal="center"/>
      <protection locked="0"/>
    </xf>
    <xf numFmtId="0" fontId="4" fillId="27" borderId="27" xfId="0" applyFont="1" applyFill="1" applyBorder="1" applyAlignment="1" applyProtection="1">
      <alignment horizontal="center"/>
      <protection locked="0"/>
    </xf>
    <xf numFmtId="0" fontId="4" fillId="27" borderId="28" xfId="0" applyFont="1" applyFill="1" applyBorder="1" applyAlignment="1" applyProtection="1">
      <alignment horizontal="center"/>
      <protection locked="0"/>
    </xf>
    <xf numFmtId="0" fontId="62" fillId="0" borderId="0" xfId="0" applyFont="1" applyAlignment="1">
      <alignment horizontal="center" vertical="center"/>
    </xf>
    <xf numFmtId="0" fontId="4" fillId="29" borderId="55" xfId="0" applyFont="1" applyFill="1" applyBorder="1" applyAlignment="1" applyProtection="1">
      <alignment horizontal="center" vertical="center" wrapText="1"/>
      <protection locked="0"/>
    </xf>
    <xf numFmtId="0" fontId="4" fillId="29" borderId="13" xfId="0" applyFont="1" applyFill="1" applyBorder="1" applyAlignment="1" applyProtection="1">
      <alignment horizontal="center" vertical="center" wrapText="1"/>
      <protection locked="0"/>
    </xf>
    <xf numFmtId="0" fontId="4" fillId="29" borderId="65" xfId="0" applyFont="1" applyFill="1" applyBorder="1" applyAlignment="1" applyProtection="1">
      <alignment horizontal="center" vertical="center" wrapText="1"/>
      <protection locked="0"/>
    </xf>
    <xf numFmtId="0" fontId="4" fillId="29" borderId="66" xfId="0" applyFont="1" applyFill="1" applyBorder="1" applyAlignment="1" applyProtection="1">
      <alignment horizontal="center" vertical="center" wrapText="1"/>
      <protection locked="0"/>
    </xf>
    <xf numFmtId="0" fontId="4" fillId="29" borderId="14" xfId="0" applyFont="1" applyFill="1" applyBorder="1" applyAlignment="1" applyProtection="1">
      <alignment horizontal="center" vertical="center" wrapText="1"/>
      <protection locked="0"/>
    </xf>
    <xf numFmtId="0" fontId="4" fillId="29" borderId="65" xfId="0" applyFont="1" applyFill="1" applyBorder="1" applyAlignment="1" applyProtection="1">
      <alignment horizontal="center" wrapText="1"/>
      <protection locked="0"/>
    </xf>
    <xf numFmtId="0" fontId="4" fillId="29" borderId="66" xfId="0" applyFont="1" applyFill="1" applyBorder="1" applyAlignment="1" applyProtection="1">
      <alignment horizontal="center" wrapText="1"/>
      <protection locked="0"/>
    </xf>
    <xf numFmtId="0" fontId="4" fillId="29" borderId="14" xfId="0" applyFont="1" applyFill="1" applyBorder="1" applyAlignment="1" applyProtection="1">
      <alignment horizontal="center" wrapText="1"/>
      <protection locked="0"/>
    </xf>
    <xf numFmtId="0" fontId="84" fillId="30" borderId="55" xfId="0" quotePrefix="1" applyFont="1" applyFill="1" applyBorder="1" applyAlignment="1" applyProtection="1">
      <alignment horizontal="left" vertical="top" wrapText="1"/>
      <protection locked="0"/>
    </xf>
    <xf numFmtId="0" fontId="4" fillId="0" borderId="26" xfId="0" applyFont="1" applyBorder="1" applyAlignment="1" applyProtection="1">
      <alignment horizontal="center"/>
      <protection locked="0"/>
    </xf>
    <xf numFmtId="0" fontId="4" fillId="0" borderId="27" xfId="0" applyFont="1" applyBorder="1" applyAlignment="1" applyProtection="1">
      <alignment horizontal="center"/>
      <protection locked="0"/>
    </xf>
    <xf numFmtId="0" fontId="4" fillId="0" borderId="28" xfId="0" applyFont="1" applyBorder="1" applyAlignment="1" applyProtection="1">
      <alignment horizontal="center"/>
      <protection locked="0"/>
    </xf>
    <xf numFmtId="0" fontId="62" fillId="0" borderId="43" xfId="0" applyFont="1" applyBorder="1" applyAlignment="1">
      <alignment horizontal="center"/>
    </xf>
    <xf numFmtId="0" fontId="0" fillId="0" borderId="53" xfId="0" applyBorder="1" applyAlignment="1">
      <alignment horizontal="center" vertical="center" wrapText="1"/>
    </xf>
    <xf numFmtId="0" fontId="0" fillId="0" borderId="50" xfId="0" applyBorder="1" applyProtection="1">
      <protection locked="0"/>
    </xf>
    <xf numFmtId="0" fontId="44" fillId="27" borderId="50" xfId="0" applyFont="1" applyFill="1" applyBorder="1" applyAlignment="1" applyProtection="1">
      <alignment horizontal="center"/>
      <protection locked="0"/>
    </xf>
    <xf numFmtId="0" fontId="0" fillId="0" borderId="0" xfId="0" applyAlignment="1">
      <alignment horizontal="left" vertical="top" wrapText="1"/>
    </xf>
    <xf numFmtId="0" fontId="128" fillId="0" borderId="0" xfId="0" applyFont="1" applyAlignment="1">
      <alignment horizontal="center" vertical="top" wrapText="1"/>
    </xf>
    <xf numFmtId="0" fontId="4" fillId="0" borderId="0" xfId="0" applyFont="1" applyAlignment="1">
      <alignment horizontal="center" wrapText="1"/>
    </xf>
    <xf numFmtId="0" fontId="44" fillId="3" borderId="0" xfId="0" applyFont="1" applyFill="1" applyAlignment="1">
      <alignment horizontal="center" vertical="top" wrapText="1"/>
    </xf>
    <xf numFmtId="0" fontId="70" fillId="3" borderId="0" xfId="0" applyFont="1" applyFill="1" applyAlignment="1">
      <alignment horizontal="center" vertical="top" wrapText="1"/>
    </xf>
    <xf numFmtId="0" fontId="128" fillId="0" borderId="0" xfId="0" applyFont="1" applyAlignment="1">
      <alignment horizontal="center"/>
    </xf>
    <xf numFmtId="0" fontId="4" fillId="0" borderId="45" xfId="0" applyFont="1" applyBorder="1" applyAlignment="1" applyProtection="1">
      <alignment horizontal="center" vertical="center"/>
      <protection locked="0"/>
    </xf>
    <xf numFmtId="0" fontId="4" fillId="29" borderId="13" xfId="0" applyFont="1" applyFill="1" applyBorder="1" applyAlignment="1" applyProtection="1">
      <alignment horizontal="center" vertical="center"/>
      <protection locked="0"/>
    </xf>
    <xf numFmtId="0" fontId="70" fillId="0" borderId="0" xfId="0" applyFont="1" applyAlignment="1">
      <alignment horizontal="center"/>
    </xf>
    <xf numFmtId="0" fontId="66" fillId="0" borderId="13" xfId="0" applyFont="1" applyBorder="1" applyAlignment="1">
      <alignment horizontal="center" vertical="center" wrapText="1"/>
    </xf>
    <xf numFmtId="0" fontId="66" fillId="0" borderId="0" xfId="0" applyFont="1" applyAlignment="1">
      <alignment horizontal="center" vertical="center" wrapText="1"/>
    </xf>
    <xf numFmtId="0" fontId="66" fillId="0" borderId="13" xfId="0" applyFont="1" applyBorder="1" applyAlignment="1">
      <alignment horizontal="center" vertical="top" wrapText="1"/>
    </xf>
    <xf numFmtId="0" fontId="66" fillId="0" borderId="0" xfId="0" applyFont="1" applyAlignment="1">
      <alignment horizontal="center" vertical="top" wrapText="1"/>
    </xf>
    <xf numFmtId="0" fontId="66" fillId="0" borderId="58" xfId="0" applyFont="1" applyBorder="1" applyAlignment="1">
      <alignment horizontal="center" vertical="top" wrapText="1"/>
    </xf>
    <xf numFmtId="0" fontId="66" fillId="0" borderId="53" xfId="0" applyFont="1" applyBorder="1" applyAlignment="1">
      <alignment horizontal="center" vertical="top" wrapText="1"/>
    </xf>
    <xf numFmtId="0" fontId="74" fillId="2" borderId="0" xfId="0" applyFont="1" applyFill="1"/>
    <xf numFmtId="0" fontId="6" fillId="2" borderId="0" xfId="0" applyFont="1" applyFill="1" applyAlignment="1">
      <alignment horizontal="left" wrapText="1"/>
    </xf>
    <xf numFmtId="0" fontId="113" fillId="2" borderId="0" xfId="0" applyFont="1" applyFill="1" applyAlignment="1">
      <alignment horizontal="left" vertical="center" wrapText="1"/>
    </xf>
    <xf numFmtId="0" fontId="62" fillId="2" borderId="0" xfId="0" applyFont="1" applyFill="1" applyAlignment="1">
      <alignment horizontal="left" vertical="center" wrapText="1"/>
    </xf>
    <xf numFmtId="49" fontId="4" fillId="0" borderId="45" xfId="0" applyNumberFormat="1" applyFont="1" applyBorder="1" applyAlignment="1" applyProtection="1">
      <alignment horizontal="center" vertical="center"/>
      <protection locked="0"/>
    </xf>
    <xf numFmtId="0" fontId="4" fillId="0" borderId="50" xfId="0" applyFont="1" applyBorder="1" applyAlignment="1">
      <alignment horizontal="center" vertical="center"/>
    </xf>
    <xf numFmtId="0" fontId="109" fillId="0" borderId="0" xfId="0" applyFont="1" applyAlignment="1">
      <alignment horizontal="center" vertical="top"/>
    </xf>
    <xf numFmtId="0" fontId="44" fillId="2" borderId="36" xfId="0" applyFont="1" applyFill="1" applyBorder="1" applyAlignment="1" applyProtection="1">
      <alignment horizontal="center" vertical="center"/>
      <protection locked="0"/>
    </xf>
    <xf numFmtId="0" fontId="44" fillId="2" borderId="45" xfId="0" applyFont="1" applyFill="1" applyBorder="1" applyAlignment="1" applyProtection="1">
      <alignment horizontal="center" vertical="center"/>
      <protection locked="0"/>
    </xf>
    <xf numFmtId="0" fontId="44" fillId="2" borderId="37" xfId="0" applyFont="1" applyFill="1" applyBorder="1" applyAlignment="1" applyProtection="1">
      <alignment horizontal="center" vertical="center"/>
      <protection locked="0"/>
    </xf>
    <xf numFmtId="0" fontId="44" fillId="0" borderId="50" xfId="0" applyFont="1" applyBorder="1" applyAlignment="1" applyProtection="1">
      <alignment horizontal="center"/>
      <protection locked="0"/>
    </xf>
    <xf numFmtId="0" fontId="46" fillId="28" borderId="82" xfId="0" applyFont="1" applyFill="1" applyBorder="1" applyAlignment="1">
      <alignment horizontal="center" vertical="center"/>
    </xf>
    <xf numFmtId="0" fontId="46" fillId="28" borderId="0" xfId="0" applyFont="1" applyFill="1" applyAlignment="1">
      <alignment horizontal="center" vertical="center"/>
    </xf>
    <xf numFmtId="0" fontId="4" fillId="27" borderId="39" xfId="0" applyFont="1" applyFill="1" applyBorder="1" applyAlignment="1" applyProtection="1">
      <alignment horizontal="center" vertical="center" wrapText="1"/>
      <protection locked="0"/>
    </xf>
    <xf numFmtId="0" fontId="4" fillId="27" borderId="40" xfId="0" applyFont="1" applyFill="1" applyBorder="1" applyAlignment="1" applyProtection="1">
      <alignment horizontal="center" vertical="center" wrapText="1"/>
      <protection locked="0"/>
    </xf>
    <xf numFmtId="0" fontId="4" fillId="27" borderId="41" xfId="0" applyFont="1" applyFill="1" applyBorder="1" applyAlignment="1" applyProtection="1">
      <alignment horizontal="center" vertical="center" wrapText="1"/>
      <protection locked="0"/>
    </xf>
    <xf numFmtId="0" fontId="4" fillId="27" borderId="42" xfId="0" applyFont="1" applyFill="1" applyBorder="1" applyAlignment="1" applyProtection="1">
      <alignment horizontal="center" vertical="center" wrapText="1"/>
      <protection locked="0"/>
    </xf>
    <xf numFmtId="0" fontId="4" fillId="27" borderId="43" xfId="0" applyFont="1" applyFill="1" applyBorder="1" applyAlignment="1" applyProtection="1">
      <alignment horizontal="center" vertical="center" wrapText="1"/>
      <protection locked="0"/>
    </xf>
    <xf numFmtId="0" fontId="4" fillId="27" borderId="44" xfId="0" applyFont="1" applyFill="1" applyBorder="1" applyAlignment="1" applyProtection="1">
      <alignment horizontal="center" vertical="center" wrapText="1"/>
      <protection locked="0"/>
    </xf>
    <xf numFmtId="0" fontId="0" fillId="27" borderId="50" xfId="0" applyFill="1" applyBorder="1" applyAlignment="1" applyProtection="1">
      <alignment horizontal="center"/>
      <protection locked="0"/>
    </xf>
    <xf numFmtId="0" fontId="0" fillId="27" borderId="51" xfId="0" applyFill="1" applyBorder="1" applyAlignment="1" applyProtection="1">
      <alignment horizontal="center"/>
      <protection locked="0"/>
    </xf>
    <xf numFmtId="0" fontId="0" fillId="27" borderId="38" xfId="0" applyFill="1" applyBorder="1" applyAlignment="1" applyProtection="1">
      <alignment horizontal="center"/>
      <protection locked="0"/>
    </xf>
    <xf numFmtId="0" fontId="0" fillId="27" borderId="52" xfId="0" applyFill="1" applyBorder="1" applyAlignment="1" applyProtection="1">
      <alignment horizontal="center"/>
      <protection locked="0"/>
    </xf>
    <xf numFmtId="0" fontId="4" fillId="27" borderId="38" xfId="0" applyFont="1" applyFill="1" applyBorder="1" applyAlignment="1" applyProtection="1">
      <alignment horizontal="center" vertical="center"/>
      <protection locked="0"/>
    </xf>
    <xf numFmtId="0" fontId="109" fillId="0" borderId="0" xfId="0" applyFont="1" applyAlignment="1">
      <alignment horizontal="left" vertical="top"/>
    </xf>
    <xf numFmtId="0" fontId="4" fillId="0" borderId="36" xfId="0" applyFont="1" applyBorder="1" applyAlignment="1">
      <alignment horizontal="center"/>
    </xf>
    <xf numFmtId="0" fontId="4" fillId="0" borderId="37" xfId="0" applyFont="1" applyBorder="1" applyAlignment="1">
      <alignment horizontal="center"/>
    </xf>
    <xf numFmtId="0" fontId="128" fillId="0" borderId="0" xfId="0" applyFont="1" applyAlignment="1">
      <alignment horizontal="center" vertical="center"/>
    </xf>
    <xf numFmtId="0" fontId="42" fillId="0" borderId="0" xfId="0" applyFont="1" applyAlignment="1">
      <alignment horizontal="center" vertical="top" wrapText="1"/>
    </xf>
    <xf numFmtId="0" fontId="0" fillId="0" borderId="53" xfId="0" applyBorder="1" applyAlignment="1">
      <alignment horizontal="center"/>
    </xf>
    <xf numFmtId="0" fontId="42" fillId="0" borderId="0" xfId="0" applyFont="1" applyAlignment="1">
      <alignment horizontal="center" vertical="center"/>
    </xf>
    <xf numFmtId="0" fontId="0" fillId="0" borderId="0" xfId="0" applyAlignment="1">
      <alignment horizontal="right" vertical="top" wrapText="1"/>
    </xf>
    <xf numFmtId="0" fontId="53" fillId="0" borderId="0" xfId="0" applyFont="1" applyAlignment="1">
      <alignment horizontal="left" vertical="center" wrapText="1"/>
    </xf>
    <xf numFmtId="0" fontId="0" fillId="0" borderId="0" xfId="0" applyAlignment="1">
      <alignment horizontal="right" wrapText="1"/>
    </xf>
    <xf numFmtId="0" fontId="0" fillId="27" borderId="0" xfId="0" applyFill="1" applyAlignment="1" applyProtection="1">
      <alignment horizontal="center"/>
      <protection locked="0"/>
    </xf>
    <xf numFmtId="0" fontId="77" fillId="0" borderId="55" xfId="0" applyFont="1" applyBorder="1" applyAlignment="1">
      <alignment horizontal="center" vertical="center" wrapText="1"/>
    </xf>
    <xf numFmtId="0" fontId="77" fillId="0" borderId="60" xfId="0" applyFont="1" applyBorder="1" applyAlignment="1">
      <alignment horizontal="center" vertical="center" wrapText="1"/>
    </xf>
    <xf numFmtId="0" fontId="77" fillId="0" borderId="56" xfId="0" applyFont="1" applyBorder="1" applyAlignment="1">
      <alignment horizontal="center" vertical="center" wrapText="1"/>
    </xf>
    <xf numFmtId="0" fontId="77" fillId="0" borderId="13" xfId="0" applyFont="1" applyBorder="1" applyAlignment="1">
      <alignment horizontal="center" vertical="center" wrapText="1"/>
    </xf>
    <xf numFmtId="0" fontId="77" fillId="0" borderId="57" xfId="0" applyFont="1" applyBorder="1" applyAlignment="1">
      <alignment horizontal="center" vertical="center" wrapText="1"/>
    </xf>
    <xf numFmtId="0" fontId="42" fillId="0" borderId="80" xfId="0" applyFont="1" applyBorder="1" applyAlignment="1" applyProtection="1">
      <alignment horizontal="center"/>
      <protection locked="0"/>
    </xf>
    <xf numFmtId="0" fontId="0" fillId="0" borderId="80" xfId="0" applyBorder="1" applyAlignment="1" applyProtection="1">
      <alignment horizontal="center"/>
      <protection locked="0"/>
    </xf>
    <xf numFmtId="0" fontId="0" fillId="0" borderId="100" xfId="0" applyBorder="1" applyAlignment="1">
      <alignment horizontal="center" vertical="center"/>
    </xf>
    <xf numFmtId="0" fontId="0" fillId="0" borderId="43" xfId="0" applyBorder="1" applyAlignment="1">
      <alignment horizontal="center"/>
    </xf>
    <xf numFmtId="0" fontId="70" fillId="0" borderId="0" xfId="0" applyFont="1" applyAlignment="1">
      <alignment horizontal="center" vertical="center"/>
    </xf>
    <xf numFmtId="0" fontId="62" fillId="0" borderId="0" xfId="0" applyFont="1" applyAlignment="1">
      <alignment horizontal="center"/>
    </xf>
    <xf numFmtId="0" fontId="42" fillId="0" borderId="0" xfId="0" applyFont="1" applyAlignment="1">
      <alignment horizontal="center"/>
    </xf>
    <xf numFmtId="0" fontId="70" fillId="0" borderId="0" xfId="0" applyFont="1" applyAlignment="1">
      <alignment horizontal="center" vertical="center" wrapText="1"/>
    </xf>
    <xf numFmtId="0" fontId="4" fillId="29" borderId="63" xfId="0" applyFont="1" applyFill="1" applyBorder="1" applyAlignment="1" applyProtection="1">
      <alignment horizontal="center"/>
      <protection locked="0"/>
    </xf>
    <xf numFmtId="0" fontId="4" fillId="29" borderId="64" xfId="0" applyFont="1" applyFill="1" applyBorder="1" applyAlignment="1" applyProtection="1">
      <alignment horizontal="center"/>
      <protection locked="0"/>
    </xf>
    <xf numFmtId="0" fontId="109" fillId="0" borderId="0" xfId="0" applyFont="1" applyAlignment="1">
      <alignment horizontal="center" vertical="center"/>
    </xf>
    <xf numFmtId="0" fontId="4" fillId="0" borderId="29" xfId="0" applyFont="1" applyBorder="1" applyAlignment="1">
      <alignment horizontal="center" vertical="center"/>
    </xf>
    <xf numFmtId="0" fontId="109" fillId="0" borderId="0" xfId="0" applyFont="1" applyAlignment="1">
      <alignment horizontal="center"/>
    </xf>
    <xf numFmtId="0" fontId="58" fillId="27" borderId="36" xfId="0" applyFont="1" applyFill="1" applyBorder="1" applyAlignment="1" applyProtection="1">
      <alignment horizontal="center" vertical="center" wrapText="1"/>
      <protection locked="0"/>
    </xf>
    <xf numFmtId="0" fontId="58" fillId="27" borderId="45" xfId="0" applyFont="1" applyFill="1" applyBorder="1" applyAlignment="1" applyProtection="1">
      <alignment horizontal="center" vertical="center" wrapText="1"/>
      <protection locked="0"/>
    </xf>
    <xf numFmtId="0" fontId="58" fillId="27" borderId="37" xfId="0" applyFont="1" applyFill="1" applyBorder="1" applyAlignment="1" applyProtection="1">
      <alignment horizontal="center" vertical="center" wrapText="1"/>
      <protection locked="0"/>
    </xf>
    <xf numFmtId="0" fontId="44" fillId="27" borderId="26" xfId="0" applyFont="1" applyFill="1" applyBorder="1" applyAlignment="1" applyProtection="1">
      <alignment horizontal="center" vertical="center"/>
      <protection locked="0"/>
    </xf>
    <xf numFmtId="0" fontId="44" fillId="27" borderId="27" xfId="0" applyFont="1" applyFill="1" applyBorder="1" applyAlignment="1" applyProtection="1">
      <alignment horizontal="center" vertical="center"/>
      <protection locked="0"/>
    </xf>
    <xf numFmtId="0" fontId="44" fillId="27" borderId="28" xfId="0" applyFont="1" applyFill="1" applyBorder="1" applyAlignment="1" applyProtection="1">
      <alignment horizontal="center" vertical="center"/>
      <protection locked="0"/>
    </xf>
    <xf numFmtId="0" fontId="109" fillId="0" borderId="0" xfId="0" applyFont="1" applyAlignment="1">
      <alignment horizontal="center" vertical="center" wrapText="1"/>
    </xf>
    <xf numFmtId="0" fontId="4" fillId="27" borderId="51" xfId="0" applyFont="1" applyFill="1" applyBorder="1" applyAlignment="1" applyProtection="1">
      <alignment horizontal="center"/>
      <protection locked="0"/>
    </xf>
    <xf numFmtId="0" fontId="4" fillId="27" borderId="38" xfId="0" applyFont="1" applyFill="1" applyBorder="1" applyAlignment="1" applyProtection="1">
      <alignment horizontal="center"/>
      <protection locked="0"/>
    </xf>
    <xf numFmtId="0" fontId="4" fillId="27" borderId="52" xfId="0" applyFont="1" applyFill="1" applyBorder="1" applyAlignment="1" applyProtection="1">
      <alignment horizontal="center"/>
      <protection locked="0"/>
    </xf>
    <xf numFmtId="0" fontId="6" fillId="2" borderId="0" xfId="0" applyFont="1" applyFill="1" applyAlignment="1">
      <alignment horizontal="center" vertical="center" wrapText="1"/>
    </xf>
    <xf numFmtId="0" fontId="6" fillId="2" borderId="0" xfId="0" applyFont="1" applyFill="1" applyAlignment="1">
      <alignment horizontal="center" vertical="top" wrapText="1"/>
    </xf>
    <xf numFmtId="0" fontId="0" fillId="0" borderId="0" xfId="0" applyAlignment="1">
      <alignment horizontal="left" wrapText="1"/>
    </xf>
    <xf numFmtId="0" fontId="6" fillId="2" borderId="0" xfId="0" applyFont="1" applyFill="1" applyAlignment="1">
      <alignment horizontal="left" vertical="top" wrapText="1"/>
    </xf>
    <xf numFmtId="0" fontId="84" fillId="30" borderId="60" xfId="0" quotePrefix="1" applyFont="1" applyFill="1" applyBorder="1" applyAlignment="1" applyProtection="1">
      <alignment horizontal="left" vertical="top" wrapText="1"/>
      <protection locked="0"/>
    </xf>
    <xf numFmtId="0" fontId="4" fillId="29" borderId="51" xfId="0" applyFont="1" applyFill="1" applyBorder="1" applyAlignment="1" applyProtection="1">
      <alignment horizontal="center"/>
      <protection locked="0"/>
    </xf>
    <xf numFmtId="0" fontId="77" fillId="0" borderId="0" xfId="0" applyFont="1" applyAlignment="1">
      <alignment horizontal="left"/>
    </xf>
    <xf numFmtId="0" fontId="77" fillId="0" borderId="0" xfId="0" applyFont="1" applyAlignment="1">
      <alignment horizontal="right"/>
    </xf>
    <xf numFmtId="0" fontId="0" fillId="0" borderId="0" xfId="0" applyAlignment="1">
      <alignment horizontal="center" vertical="top"/>
    </xf>
    <xf numFmtId="0" fontId="4" fillId="29" borderId="38" xfId="0" applyFont="1" applyFill="1" applyBorder="1" applyAlignment="1" applyProtection="1">
      <alignment horizontal="center"/>
      <protection locked="0"/>
    </xf>
    <xf numFmtId="0" fontId="70" fillId="3" borderId="0" xfId="0" applyFont="1" applyFill="1" applyAlignment="1">
      <alignment horizontal="center" vertical="center" wrapText="1"/>
    </xf>
    <xf numFmtId="0" fontId="110" fillId="2" borderId="0" xfId="0" applyFont="1" applyFill="1" applyAlignment="1">
      <alignment horizontal="center" vertical="center" wrapText="1"/>
    </xf>
    <xf numFmtId="0" fontId="66" fillId="2" borderId="0" xfId="0" applyFont="1" applyFill="1" applyAlignment="1">
      <alignment horizontal="center" vertical="center" wrapText="1"/>
    </xf>
    <xf numFmtId="0" fontId="4" fillId="32" borderId="0" xfId="0" applyFont="1" applyFill="1" applyAlignment="1" applyProtection="1">
      <alignment horizontal="left"/>
      <protection locked="0"/>
    </xf>
    <xf numFmtId="0" fontId="4" fillId="0" borderId="51" xfId="0" applyFont="1" applyBorder="1" applyAlignment="1">
      <alignment horizontal="center"/>
    </xf>
    <xf numFmtId="0" fontId="4" fillId="0" borderId="38" xfId="0" applyFont="1" applyBorder="1" applyAlignment="1">
      <alignment horizontal="center"/>
    </xf>
    <xf numFmtId="0" fontId="4" fillId="0" borderId="52" xfId="0" applyFont="1" applyBorder="1" applyAlignment="1">
      <alignment horizontal="center"/>
    </xf>
    <xf numFmtId="0" fontId="4" fillId="27" borderId="80" xfId="0" applyFont="1" applyFill="1" applyBorder="1" applyAlignment="1" applyProtection="1">
      <alignment horizontal="center" vertical="center"/>
      <protection locked="0"/>
    </xf>
    <xf numFmtId="0" fontId="44" fillId="0" borderId="0" xfId="0" applyFont="1" applyAlignment="1">
      <alignment horizontal="center" vertical="center" wrapText="1"/>
    </xf>
    <xf numFmtId="0" fontId="4" fillId="0" borderId="50" xfId="0" applyFont="1" applyBorder="1" applyAlignment="1">
      <alignment horizontal="center"/>
    </xf>
    <xf numFmtId="0" fontId="4" fillId="0" borderId="43" xfId="0" applyFont="1" applyBorder="1" applyAlignment="1">
      <alignment horizontal="center" vertical="top"/>
    </xf>
    <xf numFmtId="0" fontId="128" fillId="0" borderId="0" xfId="0" applyFont="1" applyAlignment="1">
      <alignment horizontal="center" vertical="top"/>
    </xf>
    <xf numFmtId="0" fontId="4" fillId="0" borderId="26" xfId="0" applyFont="1" applyBorder="1" applyAlignment="1">
      <alignment horizontal="center" vertical="center"/>
    </xf>
    <xf numFmtId="0" fontId="4" fillId="0" borderId="28" xfId="0" applyFont="1" applyBorder="1" applyAlignment="1">
      <alignment horizontal="center" vertical="center"/>
    </xf>
    <xf numFmtId="0" fontId="79" fillId="0" borderId="0" xfId="0" applyFont="1" applyAlignment="1">
      <alignment horizontal="center"/>
    </xf>
    <xf numFmtId="0" fontId="44" fillId="27" borderId="36" xfId="0" applyFont="1" applyFill="1" applyBorder="1" applyAlignment="1" applyProtection="1">
      <alignment horizontal="center" vertical="center"/>
      <protection locked="0"/>
    </xf>
    <xf numFmtId="0" fontId="44" fillId="27" borderId="45" xfId="0" applyFont="1" applyFill="1" applyBorder="1" applyAlignment="1" applyProtection="1">
      <alignment horizontal="center" vertical="center"/>
      <protection locked="0"/>
    </xf>
    <xf numFmtId="0" fontId="44" fillId="27" borderId="37" xfId="0" applyFont="1" applyFill="1" applyBorder="1" applyAlignment="1" applyProtection="1">
      <alignment horizontal="center" vertical="center"/>
      <protection locked="0"/>
    </xf>
    <xf numFmtId="0" fontId="4" fillId="0" borderId="40" xfId="0" applyFont="1" applyBorder="1" applyAlignment="1">
      <alignment horizontal="center" vertical="center"/>
    </xf>
    <xf numFmtId="0" fontId="4" fillId="0" borderId="36" xfId="0" applyFont="1" applyBorder="1" applyAlignment="1">
      <alignment horizontal="center" vertical="center"/>
    </xf>
    <xf numFmtId="0" fontId="4" fillId="0" borderId="37" xfId="0" applyFont="1" applyBorder="1" applyAlignment="1">
      <alignment horizontal="center" vertical="center"/>
    </xf>
    <xf numFmtId="0" fontId="116" fillId="0" borderId="36" xfId="0" applyFont="1" applyBorder="1" applyAlignment="1">
      <alignment horizontal="center"/>
    </xf>
    <xf numFmtId="0" fontId="116" fillId="0" borderId="37" xfId="0" applyFont="1" applyBorder="1" applyAlignment="1">
      <alignment horizontal="center"/>
    </xf>
    <xf numFmtId="0" fontId="0" fillId="27" borderId="50" xfId="0" applyFill="1" applyBorder="1" applyAlignment="1" applyProtection="1">
      <alignment horizontal="center" vertical="center"/>
      <protection locked="0"/>
    </xf>
    <xf numFmtId="0" fontId="0" fillId="27" borderId="51" xfId="0" applyFill="1" applyBorder="1" applyAlignment="1" applyProtection="1">
      <alignment horizontal="center" vertical="center"/>
      <protection locked="0"/>
    </xf>
    <xf numFmtId="0" fontId="0" fillId="27" borderId="52" xfId="0" applyFill="1" applyBorder="1" applyAlignment="1" applyProtection="1">
      <alignment horizontal="center" vertical="center"/>
      <protection locked="0"/>
    </xf>
    <xf numFmtId="0" fontId="110" fillId="2" borderId="0" xfId="0" applyFont="1" applyFill="1" applyAlignment="1">
      <alignment horizontal="center" wrapText="1"/>
    </xf>
    <xf numFmtId="0" fontId="4" fillId="0" borderId="53" xfId="0" applyFont="1" applyBorder="1" applyAlignment="1">
      <alignment horizontal="center" vertical="center"/>
    </xf>
    <xf numFmtId="0" fontId="77" fillId="0" borderId="0" xfId="0" applyFont="1" applyAlignment="1">
      <alignment horizontal="center"/>
    </xf>
    <xf numFmtId="0" fontId="0" fillId="27" borderId="38" xfId="0" applyFill="1" applyBorder="1" applyAlignment="1" applyProtection="1">
      <alignment horizontal="center" vertical="center"/>
      <protection locked="0"/>
    </xf>
    <xf numFmtId="0" fontId="6" fillId="0" borderId="55" xfId="0" applyFont="1" applyBorder="1" applyAlignment="1">
      <alignment horizontal="center" vertical="center" wrapText="1"/>
    </xf>
    <xf numFmtId="0" fontId="6" fillId="0" borderId="60" xfId="0" applyFont="1" applyBorder="1" applyAlignment="1">
      <alignment horizontal="center" vertical="center" wrapText="1"/>
    </xf>
    <xf numFmtId="0" fontId="6" fillId="0" borderId="56" xfId="0" applyFont="1" applyBorder="1" applyAlignment="1">
      <alignment horizontal="center" vertical="center" wrapText="1"/>
    </xf>
    <xf numFmtId="0" fontId="6" fillId="0" borderId="13" xfId="0" applyFont="1" applyBorder="1" applyAlignment="1">
      <alignment horizontal="center" vertical="center" wrapText="1"/>
    </xf>
    <xf numFmtId="0" fontId="6" fillId="0" borderId="57" xfId="0" applyFont="1" applyBorder="1" applyAlignment="1">
      <alignment horizontal="center" vertical="center" wrapText="1"/>
    </xf>
    <xf numFmtId="0" fontId="6" fillId="0" borderId="58" xfId="0" applyFont="1" applyBorder="1" applyAlignment="1">
      <alignment horizontal="center" vertical="center" wrapText="1"/>
    </xf>
    <xf numFmtId="0" fontId="6" fillId="0" borderId="53" xfId="0" applyFont="1" applyBorder="1" applyAlignment="1">
      <alignment horizontal="center" vertical="center" wrapText="1"/>
    </xf>
    <xf numFmtId="0" fontId="6" fillId="0" borderId="59" xfId="0" applyFont="1" applyBorder="1" applyAlignment="1">
      <alignment horizontal="center" vertical="center" wrapText="1"/>
    </xf>
    <xf numFmtId="0" fontId="66" fillId="0" borderId="0" xfId="0" applyFont="1" applyAlignment="1">
      <alignment horizontal="left" vertical="center"/>
    </xf>
    <xf numFmtId="0" fontId="116" fillId="28" borderId="90" xfId="0" applyFont="1" applyFill="1" applyBorder="1" applyAlignment="1">
      <alignment horizontal="center"/>
    </xf>
    <xf numFmtId="0" fontId="46" fillId="28" borderId="10" xfId="0" applyFont="1" applyFill="1" applyBorder="1" applyAlignment="1">
      <alignment horizontal="center" vertical="center"/>
    </xf>
    <xf numFmtId="0" fontId="12" fillId="28" borderId="94" xfId="0" applyFont="1" applyFill="1" applyBorder="1" applyAlignment="1">
      <alignment horizontal="center"/>
    </xf>
    <xf numFmtId="0" fontId="0" fillId="0" borderId="0" xfId="0" applyAlignment="1">
      <alignment horizontal="left" vertical="top" indent="2"/>
    </xf>
    <xf numFmtId="0" fontId="0" fillId="0" borderId="0" xfId="0" applyAlignment="1">
      <alignment horizontal="left" vertical="top" wrapText="1" indent="2"/>
    </xf>
    <xf numFmtId="0" fontId="138" fillId="0" borderId="0" xfId="0" applyFont="1" applyAlignment="1">
      <alignment horizontal="left" vertical="top" wrapText="1" indent="2"/>
    </xf>
    <xf numFmtId="0" fontId="0" fillId="0" borderId="0" xfId="0" applyAlignment="1">
      <alignment horizontal="left" indent="2"/>
    </xf>
    <xf numFmtId="0" fontId="0" fillId="0" borderId="0" xfId="0" applyAlignment="1">
      <alignment horizontal="left" wrapText="1" indent="3"/>
    </xf>
    <xf numFmtId="0" fontId="4" fillId="0" borderId="0" xfId="0" applyFont="1" applyAlignment="1">
      <alignment horizontal="left" vertical="top" wrapText="1"/>
    </xf>
    <xf numFmtId="0" fontId="4" fillId="0" borderId="55" xfId="0" applyFont="1" applyBorder="1" applyAlignment="1">
      <alignment horizontal="left" vertical="center" wrapText="1"/>
    </xf>
    <xf numFmtId="0" fontId="4" fillId="0" borderId="60" xfId="0" applyFont="1" applyBorder="1" applyAlignment="1">
      <alignment horizontal="left" vertical="center" wrapText="1"/>
    </xf>
    <xf numFmtId="0" fontId="4" fillId="0" borderId="56" xfId="0" applyFont="1" applyBorder="1" applyAlignment="1">
      <alignment horizontal="left" vertical="center" wrapText="1"/>
    </xf>
    <xf numFmtId="0" fontId="4" fillId="0" borderId="13" xfId="0" applyFont="1" applyBorder="1" applyAlignment="1">
      <alignment horizontal="left" vertical="center" wrapText="1"/>
    </xf>
    <xf numFmtId="0" fontId="4" fillId="0" borderId="0" xfId="0" applyFont="1" applyAlignment="1">
      <alignment horizontal="left" vertical="center" wrapText="1"/>
    </xf>
    <xf numFmtId="0" fontId="4" fillId="0" borderId="57" xfId="0" applyFont="1" applyBorder="1" applyAlignment="1">
      <alignment horizontal="left" vertical="center" wrapText="1"/>
    </xf>
    <xf numFmtId="0" fontId="4" fillId="0" borderId="58" xfId="0" applyFont="1" applyBorder="1" applyAlignment="1">
      <alignment horizontal="left" vertical="center" wrapText="1"/>
    </xf>
    <xf numFmtId="0" fontId="4" fillId="0" borderId="53" xfId="0" applyFont="1" applyBorder="1" applyAlignment="1">
      <alignment horizontal="left" vertical="center" wrapText="1"/>
    </xf>
    <xf numFmtId="0" fontId="4" fillId="0" borderId="59" xfId="0" applyFont="1" applyBorder="1" applyAlignment="1">
      <alignment horizontal="left" vertical="center" wrapText="1"/>
    </xf>
    <xf numFmtId="0" fontId="4" fillId="0" borderId="60" xfId="0" applyFont="1" applyBorder="1" applyAlignment="1">
      <alignment horizontal="left" vertical="center"/>
    </xf>
    <xf numFmtId="0" fontId="4" fillId="0" borderId="56" xfId="0" applyFont="1" applyBorder="1" applyAlignment="1">
      <alignment horizontal="left" vertical="center"/>
    </xf>
    <xf numFmtId="0" fontId="4" fillId="0" borderId="13" xfId="0" applyFont="1" applyBorder="1" applyAlignment="1">
      <alignment horizontal="left" vertical="center"/>
    </xf>
    <xf numFmtId="0" fontId="4" fillId="0" borderId="0" xfId="0" applyFont="1" applyAlignment="1">
      <alignment horizontal="left" vertical="center"/>
    </xf>
    <xf numFmtId="0" fontId="4" fillId="0" borderId="57" xfId="0" applyFont="1" applyBorder="1" applyAlignment="1">
      <alignment horizontal="left" vertical="center"/>
    </xf>
    <xf numFmtId="0" fontId="4" fillId="0" borderId="58" xfId="0" applyFont="1" applyBorder="1" applyAlignment="1">
      <alignment horizontal="left" vertical="center"/>
    </xf>
    <xf numFmtId="0" fontId="4" fillId="0" borderId="53" xfId="0" applyFont="1" applyBorder="1" applyAlignment="1">
      <alignment horizontal="left" vertical="center"/>
    </xf>
    <xf numFmtId="0" fontId="4" fillId="0" borderId="59" xfId="0" applyFont="1" applyBorder="1" applyAlignment="1">
      <alignment horizontal="left" vertical="center"/>
    </xf>
    <xf numFmtId="0" fontId="0" fillId="0" borderId="0" xfId="0" applyAlignment="1">
      <alignment horizontal="left" vertical="center" wrapText="1" indent="1"/>
    </xf>
    <xf numFmtId="0" fontId="0" fillId="0" borderId="0" xfId="0" applyAlignment="1">
      <alignment horizontal="left" vertical="top" wrapText="1" indent="1"/>
    </xf>
    <xf numFmtId="0" fontId="4" fillId="0" borderId="0" xfId="0" applyFont="1" applyAlignment="1">
      <alignment horizontal="left" vertical="top"/>
    </xf>
    <xf numFmtId="0" fontId="4" fillId="0" borderId="0" xfId="0" applyFont="1" applyAlignment="1">
      <alignment horizontal="left" vertical="center" wrapText="1" indent="3"/>
    </xf>
    <xf numFmtId="0" fontId="4" fillId="0" borderId="0" xfId="0" applyFont="1" applyAlignment="1">
      <alignment horizontal="left" vertical="top" wrapText="1" indent="3"/>
    </xf>
    <xf numFmtId="0" fontId="4" fillId="0" borderId="0" xfId="0" applyFont="1" applyAlignment="1">
      <alignment horizontal="left" vertical="top" wrapText="1" indent="6"/>
    </xf>
    <xf numFmtId="0" fontId="0" fillId="0" borderId="0" xfId="0" applyAlignment="1">
      <alignment horizontal="left" vertical="center" wrapText="1" indent="2"/>
    </xf>
    <xf numFmtId="0" fontId="0" fillId="0" borderId="0" xfId="0" applyAlignment="1">
      <alignment horizontal="left" vertical="top" wrapText="1" indent="4"/>
    </xf>
    <xf numFmtId="0" fontId="6" fillId="0" borderId="0" xfId="0" applyFont="1" applyAlignment="1">
      <alignment horizontal="left" vertical="top" wrapText="1" indent="7"/>
    </xf>
    <xf numFmtId="0" fontId="0" fillId="0" borderId="0" xfId="0" applyAlignment="1">
      <alignment horizontal="left" vertical="top" wrapText="1" indent="7"/>
    </xf>
    <xf numFmtId="0" fontId="0" fillId="0" borderId="0" xfId="0" applyAlignment="1">
      <alignment horizontal="left" vertical="top" wrapText="1" indent="6"/>
    </xf>
    <xf numFmtId="0" fontId="15" fillId="0" borderId="0" xfId="0" applyFont="1" applyAlignment="1">
      <alignment horizontal="left" vertical="top" wrapText="1" indent="3"/>
    </xf>
    <xf numFmtId="0" fontId="0" fillId="0" borderId="0" xfId="0" applyAlignment="1">
      <alignment horizontal="left" wrapText="1" indent="1"/>
    </xf>
    <xf numFmtId="0" fontId="6" fillId="0" borderId="0" xfId="0" applyFont="1" applyAlignment="1">
      <alignment horizontal="left" vertical="top" wrapText="1" indent="3"/>
    </xf>
    <xf numFmtId="0" fontId="6" fillId="0" borderId="0" xfId="0" applyFont="1" applyAlignment="1">
      <alignment horizontal="left" vertical="top" wrapText="1" indent="4"/>
    </xf>
    <xf numFmtId="0" fontId="6" fillId="0" borderId="0" xfId="0" applyFont="1" applyAlignment="1">
      <alignment horizontal="left" vertical="top"/>
    </xf>
    <xf numFmtId="0" fontId="6" fillId="0" borderId="0" xfId="0" applyFont="1" applyAlignment="1">
      <alignment horizontal="left" wrapText="1" indent="1"/>
    </xf>
    <xf numFmtId="0" fontId="0" fillId="0" borderId="0" xfId="0" applyAlignment="1">
      <alignment horizontal="left" wrapText="1" indent="2"/>
    </xf>
    <xf numFmtId="0" fontId="131" fillId="0" borderId="0" xfId="0" applyFont="1" applyAlignment="1">
      <alignment horizontal="left" vertical="top" wrapText="1"/>
    </xf>
    <xf numFmtId="0" fontId="130" fillId="0" borderId="0" xfId="0" applyFont="1" applyAlignment="1">
      <alignment horizontal="left" vertical="top" wrapText="1"/>
    </xf>
    <xf numFmtId="0" fontId="15" fillId="0" borderId="0" xfId="0" applyFont="1" applyAlignment="1">
      <alignment horizontal="left" vertical="top" wrapText="1" indent="4"/>
    </xf>
    <xf numFmtId="0" fontId="0" fillId="0" borderId="55" xfId="0" applyBorder="1" applyAlignment="1">
      <alignment horizontal="left" vertical="center"/>
    </xf>
    <xf numFmtId="0" fontId="0" fillId="0" borderId="60" xfId="0" applyBorder="1" applyAlignment="1">
      <alignment horizontal="left" vertical="center"/>
    </xf>
    <xf numFmtId="0" fontId="0" fillId="0" borderId="56" xfId="0" applyBorder="1" applyAlignment="1">
      <alignment horizontal="left" vertical="center"/>
    </xf>
    <xf numFmtId="0" fontId="0" fillId="0" borderId="58" xfId="0" applyBorder="1" applyAlignment="1">
      <alignment horizontal="left" vertical="center"/>
    </xf>
    <xf numFmtId="0" fontId="0" fillId="0" borderId="53" xfId="0" applyBorder="1" applyAlignment="1">
      <alignment horizontal="left" vertical="center"/>
    </xf>
    <xf numFmtId="0" fontId="0" fillId="0" borderId="59" xfId="0" applyBorder="1" applyAlignment="1">
      <alignment horizontal="left" vertical="center"/>
    </xf>
    <xf numFmtId="0" fontId="47" fillId="0" borderId="0" xfId="0" applyFont="1" applyAlignment="1">
      <alignment horizontal="center"/>
    </xf>
    <xf numFmtId="0" fontId="1" fillId="0" borderId="10" xfId="0" applyFont="1" applyBorder="1" applyAlignment="1">
      <alignment horizontal="center"/>
    </xf>
    <xf numFmtId="0" fontId="0" fillId="0" borderId="0" xfId="0" applyAlignment="1">
      <alignment horizontal="left" vertical="top" wrapText="1" indent="3"/>
    </xf>
    <xf numFmtId="0" fontId="90" fillId="33" borderId="0" xfId="1343" applyBorder="1" applyAlignment="1">
      <alignment horizontal="center" vertical="top" wrapText="1"/>
    </xf>
    <xf numFmtId="0" fontId="90" fillId="33" borderId="0" xfId="1343" applyBorder="1" applyAlignment="1">
      <alignment horizontal="center" wrapText="1"/>
    </xf>
    <xf numFmtId="0" fontId="40" fillId="0" borderId="0" xfId="0" applyFont="1" applyAlignment="1">
      <alignment vertical="top" wrapText="1"/>
    </xf>
    <xf numFmtId="0" fontId="0" fillId="0" borderId="25" xfId="0" applyBorder="1"/>
  </cellXfs>
  <cellStyles count="1346">
    <cellStyle name="20% - Accent1 2" xfId="1147" xr:uid="{00000000-0005-0000-0000-000000000000}"/>
    <cellStyle name="20% - Accent1 3" xfId="1148" xr:uid="{00000000-0005-0000-0000-000001000000}"/>
    <cellStyle name="20% - Accent2 2" xfId="1149" xr:uid="{00000000-0005-0000-0000-000002000000}"/>
    <cellStyle name="20% - Accent2 3" xfId="1150" xr:uid="{00000000-0005-0000-0000-000003000000}"/>
    <cellStyle name="20% - Accent3 2" xfId="1151" xr:uid="{00000000-0005-0000-0000-000004000000}"/>
    <cellStyle name="20% - Accent3 3" xfId="1152" xr:uid="{00000000-0005-0000-0000-000005000000}"/>
    <cellStyle name="20% - Accent4 2" xfId="1153" xr:uid="{00000000-0005-0000-0000-000006000000}"/>
    <cellStyle name="20% - Accent4 3" xfId="1154" xr:uid="{00000000-0005-0000-0000-000007000000}"/>
    <cellStyle name="20% - Accent5 2" xfId="1155" xr:uid="{00000000-0005-0000-0000-000008000000}"/>
    <cellStyle name="20% - Accent5 3" xfId="1156" xr:uid="{00000000-0005-0000-0000-000009000000}"/>
    <cellStyle name="20% - Accent6 2" xfId="1157" xr:uid="{00000000-0005-0000-0000-00000A000000}"/>
    <cellStyle name="20% - Accent6 3" xfId="1158" xr:uid="{00000000-0005-0000-0000-00000B000000}"/>
    <cellStyle name="40% - Accent1 2" xfId="1159" xr:uid="{00000000-0005-0000-0000-00000C000000}"/>
    <cellStyle name="40% - Accent1 3" xfId="1160" xr:uid="{00000000-0005-0000-0000-00000D000000}"/>
    <cellStyle name="40% - Accent2 2" xfId="1161" xr:uid="{00000000-0005-0000-0000-00000E000000}"/>
    <cellStyle name="40% - Accent2 3" xfId="1162" xr:uid="{00000000-0005-0000-0000-00000F000000}"/>
    <cellStyle name="40% - Accent3 2" xfId="1163" xr:uid="{00000000-0005-0000-0000-000010000000}"/>
    <cellStyle name="40% - Accent3 3" xfId="1164" xr:uid="{00000000-0005-0000-0000-000011000000}"/>
    <cellStyle name="40% - Accent4 2" xfId="1165" xr:uid="{00000000-0005-0000-0000-000012000000}"/>
    <cellStyle name="40% - Accent4 3" xfId="1166" xr:uid="{00000000-0005-0000-0000-000013000000}"/>
    <cellStyle name="40% - Accent5 2" xfId="1167" xr:uid="{00000000-0005-0000-0000-000014000000}"/>
    <cellStyle name="40% - Accent5 3" xfId="1168" xr:uid="{00000000-0005-0000-0000-000015000000}"/>
    <cellStyle name="40% - Accent6 2" xfId="1169" xr:uid="{00000000-0005-0000-0000-000016000000}"/>
    <cellStyle name="40% - Accent6 3" xfId="1170" xr:uid="{00000000-0005-0000-0000-000017000000}"/>
    <cellStyle name="60% - Accent1 2" xfId="1171" xr:uid="{00000000-0005-0000-0000-000018000000}"/>
    <cellStyle name="60% - Accent1 3" xfId="1172" xr:uid="{00000000-0005-0000-0000-000019000000}"/>
    <cellStyle name="60% - Accent2 2" xfId="1173" xr:uid="{00000000-0005-0000-0000-00001A000000}"/>
    <cellStyle name="60% - Accent2 3" xfId="1174" xr:uid="{00000000-0005-0000-0000-00001B000000}"/>
    <cellStyle name="60% - Accent3 2" xfId="1175" xr:uid="{00000000-0005-0000-0000-00001C000000}"/>
    <cellStyle name="60% - Accent3 3" xfId="1176" xr:uid="{00000000-0005-0000-0000-00001D000000}"/>
    <cellStyle name="60% - Accent4 2" xfId="1177" xr:uid="{00000000-0005-0000-0000-00001E000000}"/>
    <cellStyle name="60% - Accent4 3" xfId="1178" xr:uid="{00000000-0005-0000-0000-00001F000000}"/>
    <cellStyle name="60% - Accent5 2" xfId="1179" xr:uid="{00000000-0005-0000-0000-000020000000}"/>
    <cellStyle name="60% - Accent5 3" xfId="1180" xr:uid="{00000000-0005-0000-0000-000021000000}"/>
    <cellStyle name="60% - Accent6 2" xfId="1181" xr:uid="{00000000-0005-0000-0000-000022000000}"/>
    <cellStyle name="60% - Accent6 3" xfId="1182" xr:uid="{00000000-0005-0000-0000-000023000000}"/>
    <cellStyle name="Accent1 2" xfId="1183" xr:uid="{00000000-0005-0000-0000-000024000000}"/>
    <cellStyle name="Accent1 3" xfId="1184" xr:uid="{00000000-0005-0000-0000-000025000000}"/>
    <cellStyle name="Accent2 2" xfId="1185" xr:uid="{00000000-0005-0000-0000-000026000000}"/>
    <cellStyle name="Accent2 3" xfId="1186" xr:uid="{00000000-0005-0000-0000-000027000000}"/>
    <cellStyle name="Accent3 2" xfId="1187" xr:uid="{00000000-0005-0000-0000-000028000000}"/>
    <cellStyle name="Accent3 3" xfId="1188" xr:uid="{00000000-0005-0000-0000-000029000000}"/>
    <cellStyle name="Accent4 2" xfId="1189" xr:uid="{00000000-0005-0000-0000-00002A000000}"/>
    <cellStyle name="Accent4 3" xfId="1190" xr:uid="{00000000-0005-0000-0000-00002B000000}"/>
    <cellStyle name="Accent5 2" xfId="1191" xr:uid="{00000000-0005-0000-0000-00002C000000}"/>
    <cellStyle name="Accent5 3" xfId="1192" xr:uid="{00000000-0005-0000-0000-00002D000000}"/>
    <cellStyle name="Accent6 2" xfId="1193" xr:uid="{00000000-0005-0000-0000-00002E000000}"/>
    <cellStyle name="Accent6 3" xfId="1194" xr:uid="{00000000-0005-0000-0000-00002F000000}"/>
    <cellStyle name="Bad" xfId="1344" builtinId="27"/>
    <cellStyle name="Bad 2" xfId="1195" xr:uid="{00000000-0005-0000-0000-000030000000}"/>
    <cellStyle name="Bad 3" xfId="1196" xr:uid="{00000000-0005-0000-0000-000031000000}"/>
    <cellStyle name="Calculation 2" xfId="1197" xr:uid="{00000000-0005-0000-0000-000032000000}"/>
    <cellStyle name="Calculation 3" xfId="1198" xr:uid="{00000000-0005-0000-0000-000033000000}"/>
    <cellStyle name="Check Cell 2" xfId="1199" xr:uid="{00000000-0005-0000-0000-000034000000}"/>
    <cellStyle name="Check Cell 3" xfId="1200" xr:uid="{00000000-0005-0000-0000-000035000000}"/>
    <cellStyle name="Comma 2" xfId="1201" xr:uid="{00000000-0005-0000-0000-000036000000}"/>
    <cellStyle name="Comma 2 2" xfId="1202" xr:uid="{00000000-0005-0000-0000-000037000000}"/>
    <cellStyle name="Comma 2 2 2" xfId="1203" xr:uid="{00000000-0005-0000-0000-000038000000}"/>
    <cellStyle name="Comma 2 2 2 2" xfId="1204" xr:uid="{00000000-0005-0000-0000-000039000000}"/>
    <cellStyle name="Comma 2 2 2 3" xfId="1205" xr:uid="{00000000-0005-0000-0000-00003A000000}"/>
    <cellStyle name="Comma 2 2 3" xfId="1206" xr:uid="{00000000-0005-0000-0000-00003B000000}"/>
    <cellStyle name="Comma 2 2 3 2" xfId="1207" xr:uid="{00000000-0005-0000-0000-00003C000000}"/>
    <cellStyle name="Comma 2 2 4" xfId="1208" xr:uid="{00000000-0005-0000-0000-00003D000000}"/>
    <cellStyle name="Comma 2 2 5" xfId="1209" xr:uid="{00000000-0005-0000-0000-00003E000000}"/>
    <cellStyle name="Comma 2 3" xfId="1210" xr:uid="{00000000-0005-0000-0000-00003F000000}"/>
    <cellStyle name="Comma 2 3 2" xfId="1211" xr:uid="{00000000-0005-0000-0000-000040000000}"/>
    <cellStyle name="Comma 2 3 2 2" xfId="1212" xr:uid="{00000000-0005-0000-0000-000041000000}"/>
    <cellStyle name="Comma 2 3 3" xfId="1213" xr:uid="{00000000-0005-0000-0000-000042000000}"/>
    <cellStyle name="Comma 2 3 4" xfId="1214" xr:uid="{00000000-0005-0000-0000-000043000000}"/>
    <cellStyle name="Comma 2 4" xfId="1215" xr:uid="{00000000-0005-0000-0000-000044000000}"/>
    <cellStyle name="Comma 2 4 2" xfId="1216" xr:uid="{00000000-0005-0000-0000-000045000000}"/>
    <cellStyle name="Comma 2 4 2 2" xfId="1217" xr:uid="{00000000-0005-0000-0000-000046000000}"/>
    <cellStyle name="Comma 2 4 3" xfId="1218" xr:uid="{00000000-0005-0000-0000-000047000000}"/>
    <cellStyle name="Comma 2 4 4" xfId="1219" xr:uid="{00000000-0005-0000-0000-000048000000}"/>
    <cellStyle name="Comma 2 5" xfId="1220" xr:uid="{00000000-0005-0000-0000-000049000000}"/>
    <cellStyle name="Comma 2 5 2" xfId="1221" xr:uid="{00000000-0005-0000-0000-00004A000000}"/>
    <cellStyle name="Comma 2 5 3" xfId="1222" xr:uid="{00000000-0005-0000-0000-00004B000000}"/>
    <cellStyle name="Comma 2 6" xfId="1223" xr:uid="{00000000-0005-0000-0000-00004C000000}"/>
    <cellStyle name="Comma 2 6 2" xfId="1224" xr:uid="{00000000-0005-0000-0000-00004D000000}"/>
    <cellStyle name="Comma 2 7" xfId="1225" xr:uid="{00000000-0005-0000-0000-00004E000000}"/>
    <cellStyle name="Comma 2 8" xfId="1226" xr:uid="{00000000-0005-0000-0000-00004F000000}"/>
    <cellStyle name="Comma 2 9" xfId="1227" xr:uid="{00000000-0005-0000-0000-000050000000}"/>
    <cellStyle name="Comma 3" xfId="1228" xr:uid="{00000000-0005-0000-0000-000051000000}"/>
    <cellStyle name="Explanatory Text 2" xfId="1229" xr:uid="{00000000-0005-0000-0000-000052000000}"/>
    <cellStyle name="Explanatory Text 3" xfId="1230" xr:uid="{00000000-0005-0000-0000-000053000000}"/>
    <cellStyle name="Good" xfId="1343" builtinId="26"/>
    <cellStyle name="Good 2" xfId="1231" xr:uid="{00000000-0005-0000-0000-000054000000}"/>
    <cellStyle name="Good 3" xfId="1232" xr:uid="{00000000-0005-0000-0000-000055000000}"/>
    <cellStyle name="Heading 1 2" xfId="1233" xr:uid="{00000000-0005-0000-0000-000056000000}"/>
    <cellStyle name="Heading 1 3" xfId="1234" xr:uid="{00000000-0005-0000-0000-000057000000}"/>
    <cellStyle name="Heading 2 2" xfId="1235" xr:uid="{00000000-0005-0000-0000-000058000000}"/>
    <cellStyle name="Heading 2 3" xfId="1236" xr:uid="{00000000-0005-0000-0000-000059000000}"/>
    <cellStyle name="Heading 3 2" xfId="1237" xr:uid="{00000000-0005-0000-0000-00005A000000}"/>
    <cellStyle name="Heading 3 2 2" xfId="1238" xr:uid="{00000000-0005-0000-0000-00005B000000}"/>
    <cellStyle name="Heading 3 3" xfId="1239" xr:uid="{00000000-0005-0000-0000-00005C000000}"/>
    <cellStyle name="Heading 3 4" xfId="1240" xr:uid="{00000000-0005-0000-0000-00005D000000}"/>
    <cellStyle name="Heading 4 2" xfId="1241" xr:uid="{00000000-0005-0000-0000-00005E000000}"/>
    <cellStyle name="Heading 4 3" xfId="1242" xr:uid="{00000000-0005-0000-0000-00005F000000}"/>
    <cellStyle name="Hyperlink" xfId="1145" builtinId="8"/>
    <cellStyle name="Input 2" xfId="1243" xr:uid="{00000000-0005-0000-0000-000061000000}"/>
    <cellStyle name="Input 3" xfId="1244" xr:uid="{00000000-0005-0000-0000-000062000000}"/>
    <cellStyle name="Linked Cell 2" xfId="1245" xr:uid="{00000000-0005-0000-0000-000063000000}"/>
    <cellStyle name="Linked Cell 3" xfId="1246" xr:uid="{00000000-0005-0000-0000-000064000000}"/>
    <cellStyle name="Neutral" xfId="1345" builtinId="28"/>
    <cellStyle name="Neutral 2" xfId="1247" xr:uid="{00000000-0005-0000-0000-000065000000}"/>
    <cellStyle name="Neutral 3" xfId="1248" xr:uid="{00000000-0005-0000-0000-000066000000}"/>
    <cellStyle name="Normal" xfId="0" builtinId="0"/>
    <cellStyle name="Normal 10" xfId="1" xr:uid="{00000000-0005-0000-0000-000068000000}"/>
    <cellStyle name="Normal 10 2" xfId="2" xr:uid="{00000000-0005-0000-0000-000069000000}"/>
    <cellStyle name="Normal 10 2 2" xfId="1249" xr:uid="{00000000-0005-0000-0000-00006A000000}"/>
    <cellStyle name="Normal 10 2 2 2" xfId="1250" xr:uid="{00000000-0005-0000-0000-00006B000000}"/>
    <cellStyle name="Normal 10 2 3" xfId="1251" xr:uid="{00000000-0005-0000-0000-00006C000000}"/>
    <cellStyle name="Normal 10 2 4" xfId="1252" xr:uid="{00000000-0005-0000-0000-00006D000000}"/>
    <cellStyle name="Normal 10 3" xfId="1253" xr:uid="{00000000-0005-0000-0000-00006E000000}"/>
    <cellStyle name="Normal 10 3 2" xfId="1254" xr:uid="{00000000-0005-0000-0000-00006F000000}"/>
    <cellStyle name="Normal 10 3 2 2" xfId="1255" xr:uid="{00000000-0005-0000-0000-000070000000}"/>
    <cellStyle name="Normal 10 3 3" xfId="1256" xr:uid="{00000000-0005-0000-0000-000071000000}"/>
    <cellStyle name="Normal 10 3 4" xfId="1257" xr:uid="{00000000-0005-0000-0000-000072000000}"/>
    <cellStyle name="Normal 10 4" xfId="1258" xr:uid="{00000000-0005-0000-0000-000073000000}"/>
    <cellStyle name="Normal 10 4 2" xfId="1259" xr:uid="{00000000-0005-0000-0000-000074000000}"/>
    <cellStyle name="Normal 10 4 2 2" xfId="1260" xr:uid="{00000000-0005-0000-0000-000075000000}"/>
    <cellStyle name="Normal 10 4 3" xfId="1261" xr:uid="{00000000-0005-0000-0000-000076000000}"/>
    <cellStyle name="Normal 10 4 4" xfId="1262" xr:uid="{00000000-0005-0000-0000-000077000000}"/>
    <cellStyle name="Normal 10 5" xfId="1263" xr:uid="{00000000-0005-0000-0000-000078000000}"/>
    <cellStyle name="Normal 10 5 2" xfId="1264" xr:uid="{00000000-0005-0000-0000-000079000000}"/>
    <cellStyle name="Normal 10 5 3" xfId="1265" xr:uid="{00000000-0005-0000-0000-00007A000000}"/>
    <cellStyle name="Normal 10 6" xfId="1266" xr:uid="{00000000-0005-0000-0000-00007B000000}"/>
    <cellStyle name="Normal 10 6 2" xfId="1267" xr:uid="{00000000-0005-0000-0000-00007C000000}"/>
    <cellStyle name="Normal 10 7" xfId="1268" xr:uid="{00000000-0005-0000-0000-00007D000000}"/>
    <cellStyle name="Normal 10 8" xfId="1269" xr:uid="{00000000-0005-0000-0000-00007E000000}"/>
    <cellStyle name="Normal 100" xfId="3" xr:uid="{00000000-0005-0000-0000-00007F000000}"/>
    <cellStyle name="Normal 101" xfId="4" xr:uid="{00000000-0005-0000-0000-000080000000}"/>
    <cellStyle name="Normal 102" xfId="5" xr:uid="{00000000-0005-0000-0000-000081000000}"/>
    <cellStyle name="Normal 103" xfId="6" xr:uid="{00000000-0005-0000-0000-000082000000}"/>
    <cellStyle name="Normal 104" xfId="7" xr:uid="{00000000-0005-0000-0000-000083000000}"/>
    <cellStyle name="Normal 105" xfId="8" xr:uid="{00000000-0005-0000-0000-000084000000}"/>
    <cellStyle name="Normal 106" xfId="9" xr:uid="{00000000-0005-0000-0000-000085000000}"/>
    <cellStyle name="Normal 107" xfId="10" xr:uid="{00000000-0005-0000-0000-000086000000}"/>
    <cellStyle name="Normal 108" xfId="11" xr:uid="{00000000-0005-0000-0000-000087000000}"/>
    <cellStyle name="Normal 109" xfId="12" xr:uid="{00000000-0005-0000-0000-000088000000}"/>
    <cellStyle name="Normal 11" xfId="13" xr:uid="{00000000-0005-0000-0000-000089000000}"/>
    <cellStyle name="Normal 11 2" xfId="14" xr:uid="{00000000-0005-0000-0000-00008A000000}"/>
    <cellStyle name="Normal 110" xfId="15" xr:uid="{00000000-0005-0000-0000-00008B000000}"/>
    <cellStyle name="Normal 111" xfId="16" xr:uid="{00000000-0005-0000-0000-00008C000000}"/>
    <cellStyle name="Normal 112" xfId="17" xr:uid="{00000000-0005-0000-0000-00008D000000}"/>
    <cellStyle name="Normal 113" xfId="18" xr:uid="{00000000-0005-0000-0000-00008E000000}"/>
    <cellStyle name="Normal 114" xfId="19" xr:uid="{00000000-0005-0000-0000-00008F000000}"/>
    <cellStyle name="Normal 115" xfId="20" xr:uid="{00000000-0005-0000-0000-000090000000}"/>
    <cellStyle name="Normal 116" xfId="21" xr:uid="{00000000-0005-0000-0000-000091000000}"/>
    <cellStyle name="Normal 116 2" xfId="22" xr:uid="{00000000-0005-0000-0000-000092000000}"/>
    <cellStyle name="Normal 116 2 2" xfId="23" xr:uid="{00000000-0005-0000-0000-000093000000}"/>
    <cellStyle name="Normal 116 3" xfId="24" xr:uid="{00000000-0005-0000-0000-000094000000}"/>
    <cellStyle name="Normal 117" xfId="25" xr:uid="{00000000-0005-0000-0000-000095000000}"/>
    <cellStyle name="Normal 117 2" xfId="26" xr:uid="{00000000-0005-0000-0000-000096000000}"/>
    <cellStyle name="Normal 118" xfId="27" xr:uid="{00000000-0005-0000-0000-000097000000}"/>
    <cellStyle name="Normal 119" xfId="1342" xr:uid="{00000000-0005-0000-0000-000098000000}"/>
    <cellStyle name="Normal 12" xfId="28" xr:uid="{00000000-0005-0000-0000-000099000000}"/>
    <cellStyle name="Normal 12 2" xfId="29" xr:uid="{00000000-0005-0000-0000-00009A000000}"/>
    <cellStyle name="Normal 12 2 2" xfId="1270" xr:uid="{00000000-0005-0000-0000-00009B000000}"/>
    <cellStyle name="Normal 12 3" xfId="1271" xr:uid="{00000000-0005-0000-0000-00009C000000}"/>
    <cellStyle name="Normal 12 4" xfId="1272" xr:uid="{00000000-0005-0000-0000-00009D000000}"/>
    <cellStyle name="Normal 13" xfId="30" xr:uid="{00000000-0005-0000-0000-00009E000000}"/>
    <cellStyle name="Normal 13 2" xfId="31" xr:uid="{00000000-0005-0000-0000-00009F000000}"/>
    <cellStyle name="Normal 14" xfId="32" xr:uid="{00000000-0005-0000-0000-0000A0000000}"/>
    <cellStyle name="Normal 14 2" xfId="33" xr:uid="{00000000-0005-0000-0000-0000A1000000}"/>
    <cellStyle name="Normal 15" xfId="34" xr:uid="{00000000-0005-0000-0000-0000A2000000}"/>
    <cellStyle name="Normal 15 2" xfId="35" xr:uid="{00000000-0005-0000-0000-0000A3000000}"/>
    <cellStyle name="Normal 16" xfId="36" xr:uid="{00000000-0005-0000-0000-0000A4000000}"/>
    <cellStyle name="Normal 16 2" xfId="37" xr:uid="{00000000-0005-0000-0000-0000A5000000}"/>
    <cellStyle name="Normal 17" xfId="38" xr:uid="{00000000-0005-0000-0000-0000A6000000}"/>
    <cellStyle name="Normal 17 2" xfId="39" xr:uid="{00000000-0005-0000-0000-0000A7000000}"/>
    <cellStyle name="Normal 18" xfId="40" xr:uid="{00000000-0005-0000-0000-0000A8000000}"/>
    <cellStyle name="Normal 18 2" xfId="41" xr:uid="{00000000-0005-0000-0000-0000A9000000}"/>
    <cellStyle name="Normal 19" xfId="42" xr:uid="{00000000-0005-0000-0000-0000AA000000}"/>
    <cellStyle name="Normal 2" xfId="43" xr:uid="{00000000-0005-0000-0000-0000AB000000}"/>
    <cellStyle name="Normal 2 10" xfId="44" xr:uid="{00000000-0005-0000-0000-0000AC000000}"/>
    <cellStyle name="Normal 2 11" xfId="45" xr:uid="{00000000-0005-0000-0000-0000AD000000}"/>
    <cellStyle name="Normal 2 12" xfId="46" xr:uid="{00000000-0005-0000-0000-0000AE000000}"/>
    <cellStyle name="Normal 2 13" xfId="47" xr:uid="{00000000-0005-0000-0000-0000AF000000}"/>
    <cellStyle name="Normal 2 14" xfId="48" xr:uid="{00000000-0005-0000-0000-0000B0000000}"/>
    <cellStyle name="Normal 2 15" xfId="49" xr:uid="{00000000-0005-0000-0000-0000B1000000}"/>
    <cellStyle name="Normal 2 16" xfId="50" xr:uid="{00000000-0005-0000-0000-0000B2000000}"/>
    <cellStyle name="Normal 2 17" xfId="51" xr:uid="{00000000-0005-0000-0000-0000B3000000}"/>
    <cellStyle name="Normal 2 18" xfId="52" xr:uid="{00000000-0005-0000-0000-0000B4000000}"/>
    <cellStyle name="Normal 2 19" xfId="53" xr:uid="{00000000-0005-0000-0000-0000B5000000}"/>
    <cellStyle name="Normal 2 2" xfId="54" xr:uid="{00000000-0005-0000-0000-0000B6000000}"/>
    <cellStyle name="Normal 2 20" xfId="55" xr:uid="{00000000-0005-0000-0000-0000B7000000}"/>
    <cellStyle name="Normal 2 21" xfId="56" xr:uid="{00000000-0005-0000-0000-0000B8000000}"/>
    <cellStyle name="Normal 2 22" xfId="57" xr:uid="{00000000-0005-0000-0000-0000B9000000}"/>
    <cellStyle name="Normal 2 23" xfId="58" xr:uid="{00000000-0005-0000-0000-0000BA000000}"/>
    <cellStyle name="Normal 2 24" xfId="59" xr:uid="{00000000-0005-0000-0000-0000BB000000}"/>
    <cellStyle name="Normal 2 25" xfId="1340" xr:uid="{00000000-0005-0000-0000-0000BC000000}"/>
    <cellStyle name="Normal 2 3" xfId="60" xr:uid="{00000000-0005-0000-0000-0000BD000000}"/>
    <cellStyle name="Normal 2 3 2" xfId="1146" xr:uid="{00000000-0005-0000-0000-0000BE000000}"/>
    <cellStyle name="Normal 2 4" xfId="61" xr:uid="{00000000-0005-0000-0000-0000BF000000}"/>
    <cellStyle name="Normal 2 5" xfId="62" xr:uid="{00000000-0005-0000-0000-0000C0000000}"/>
    <cellStyle name="Normal 2 6" xfId="63" xr:uid="{00000000-0005-0000-0000-0000C1000000}"/>
    <cellStyle name="Normal 2 7" xfId="64" xr:uid="{00000000-0005-0000-0000-0000C2000000}"/>
    <cellStyle name="Normal 2 8" xfId="65" xr:uid="{00000000-0005-0000-0000-0000C3000000}"/>
    <cellStyle name="Normal 2 9" xfId="66" xr:uid="{00000000-0005-0000-0000-0000C4000000}"/>
    <cellStyle name="Normal 20" xfId="67" xr:uid="{00000000-0005-0000-0000-0000C5000000}"/>
    <cellStyle name="Normal 20 2" xfId="68" xr:uid="{00000000-0005-0000-0000-0000C6000000}"/>
    <cellStyle name="Normal 21" xfId="69" xr:uid="{00000000-0005-0000-0000-0000C7000000}"/>
    <cellStyle name="Normal 21 2" xfId="70" xr:uid="{00000000-0005-0000-0000-0000C8000000}"/>
    <cellStyle name="Normal 22" xfId="71" xr:uid="{00000000-0005-0000-0000-0000C9000000}"/>
    <cellStyle name="Normal 22 2" xfId="72" xr:uid="{00000000-0005-0000-0000-0000CA000000}"/>
    <cellStyle name="Normal 23" xfId="73" xr:uid="{00000000-0005-0000-0000-0000CB000000}"/>
    <cellStyle name="Normal 23 2" xfId="74" xr:uid="{00000000-0005-0000-0000-0000CC000000}"/>
    <cellStyle name="Normal 24" xfId="75" xr:uid="{00000000-0005-0000-0000-0000CD000000}"/>
    <cellStyle name="Normal 24 2" xfId="76" xr:uid="{00000000-0005-0000-0000-0000CE000000}"/>
    <cellStyle name="Normal 25" xfId="77" xr:uid="{00000000-0005-0000-0000-0000CF000000}"/>
    <cellStyle name="Normal 26" xfId="78" xr:uid="{00000000-0005-0000-0000-0000D0000000}"/>
    <cellStyle name="Normal 27" xfId="79" xr:uid="{00000000-0005-0000-0000-0000D1000000}"/>
    <cellStyle name="Normal 28" xfId="80" xr:uid="{00000000-0005-0000-0000-0000D2000000}"/>
    <cellStyle name="Normal 29" xfId="81" xr:uid="{00000000-0005-0000-0000-0000D3000000}"/>
    <cellStyle name="Normal 3" xfId="82" xr:uid="{00000000-0005-0000-0000-0000D4000000}"/>
    <cellStyle name="Normal 3 10" xfId="83" xr:uid="{00000000-0005-0000-0000-0000D5000000}"/>
    <cellStyle name="Normal 3 10 2" xfId="84" xr:uid="{00000000-0005-0000-0000-0000D6000000}"/>
    <cellStyle name="Normal 3 11" xfId="85" xr:uid="{00000000-0005-0000-0000-0000D7000000}"/>
    <cellStyle name="Normal 3 2" xfId="86" xr:uid="{00000000-0005-0000-0000-0000D8000000}"/>
    <cellStyle name="Normal 3 2 2" xfId="87" xr:uid="{00000000-0005-0000-0000-0000D9000000}"/>
    <cellStyle name="Normal 3 2 2 2" xfId="88" xr:uid="{00000000-0005-0000-0000-0000DA000000}"/>
    <cellStyle name="Normal 3 2 2 2 2" xfId="89" xr:uid="{00000000-0005-0000-0000-0000DB000000}"/>
    <cellStyle name="Normal 3 2 2 2 2 2" xfId="90" xr:uid="{00000000-0005-0000-0000-0000DC000000}"/>
    <cellStyle name="Normal 3 2 2 2 2 2 2" xfId="91" xr:uid="{00000000-0005-0000-0000-0000DD000000}"/>
    <cellStyle name="Normal 3 2 2 2 2 2 2 2" xfId="92" xr:uid="{00000000-0005-0000-0000-0000DE000000}"/>
    <cellStyle name="Normal 3 2 2 2 2 2 3" xfId="93" xr:uid="{00000000-0005-0000-0000-0000DF000000}"/>
    <cellStyle name="Normal 3 2 2 2 2 3" xfId="94" xr:uid="{00000000-0005-0000-0000-0000E0000000}"/>
    <cellStyle name="Normal 3 2 2 2 2 3 2" xfId="95" xr:uid="{00000000-0005-0000-0000-0000E1000000}"/>
    <cellStyle name="Normal 3 2 2 2 2 4" xfId="96" xr:uid="{00000000-0005-0000-0000-0000E2000000}"/>
    <cellStyle name="Normal 3 2 2 2 3" xfId="97" xr:uid="{00000000-0005-0000-0000-0000E3000000}"/>
    <cellStyle name="Normal 3 2 2 2 3 2" xfId="98" xr:uid="{00000000-0005-0000-0000-0000E4000000}"/>
    <cellStyle name="Normal 3 2 2 2 3 2 2" xfId="99" xr:uid="{00000000-0005-0000-0000-0000E5000000}"/>
    <cellStyle name="Normal 3 2 2 2 3 3" xfId="100" xr:uid="{00000000-0005-0000-0000-0000E6000000}"/>
    <cellStyle name="Normal 3 2 2 2 4" xfId="101" xr:uid="{00000000-0005-0000-0000-0000E7000000}"/>
    <cellStyle name="Normal 3 2 2 2 4 2" xfId="102" xr:uid="{00000000-0005-0000-0000-0000E8000000}"/>
    <cellStyle name="Normal 3 2 2 2 4 2 2" xfId="103" xr:uid="{00000000-0005-0000-0000-0000E9000000}"/>
    <cellStyle name="Normal 3 2 2 2 4 3" xfId="104" xr:uid="{00000000-0005-0000-0000-0000EA000000}"/>
    <cellStyle name="Normal 3 2 2 2 5" xfId="105" xr:uid="{00000000-0005-0000-0000-0000EB000000}"/>
    <cellStyle name="Normal 3 2 2 2 5 2" xfId="106" xr:uid="{00000000-0005-0000-0000-0000EC000000}"/>
    <cellStyle name="Normal 3 2 2 2 6" xfId="107" xr:uid="{00000000-0005-0000-0000-0000ED000000}"/>
    <cellStyle name="Normal 3 2 2 3" xfId="108" xr:uid="{00000000-0005-0000-0000-0000EE000000}"/>
    <cellStyle name="Normal 3 2 2 3 2" xfId="109" xr:uid="{00000000-0005-0000-0000-0000EF000000}"/>
    <cellStyle name="Normal 3 2 2 3 2 2" xfId="110" xr:uid="{00000000-0005-0000-0000-0000F0000000}"/>
    <cellStyle name="Normal 3 2 2 3 2 2 2" xfId="111" xr:uid="{00000000-0005-0000-0000-0000F1000000}"/>
    <cellStyle name="Normal 3 2 2 3 2 3" xfId="112" xr:uid="{00000000-0005-0000-0000-0000F2000000}"/>
    <cellStyle name="Normal 3 2 2 3 3" xfId="113" xr:uid="{00000000-0005-0000-0000-0000F3000000}"/>
    <cellStyle name="Normal 3 2 2 3 3 2" xfId="114" xr:uid="{00000000-0005-0000-0000-0000F4000000}"/>
    <cellStyle name="Normal 3 2 2 3 4" xfId="115" xr:uid="{00000000-0005-0000-0000-0000F5000000}"/>
    <cellStyle name="Normal 3 2 2 4" xfId="116" xr:uid="{00000000-0005-0000-0000-0000F6000000}"/>
    <cellStyle name="Normal 3 2 2 4 2" xfId="117" xr:uid="{00000000-0005-0000-0000-0000F7000000}"/>
    <cellStyle name="Normal 3 2 2 4 2 2" xfId="118" xr:uid="{00000000-0005-0000-0000-0000F8000000}"/>
    <cellStyle name="Normal 3 2 2 4 3" xfId="119" xr:uid="{00000000-0005-0000-0000-0000F9000000}"/>
    <cellStyle name="Normal 3 2 2 5" xfId="120" xr:uid="{00000000-0005-0000-0000-0000FA000000}"/>
    <cellStyle name="Normal 3 2 2 5 2" xfId="121" xr:uid="{00000000-0005-0000-0000-0000FB000000}"/>
    <cellStyle name="Normal 3 2 2 5 2 2" xfId="122" xr:uid="{00000000-0005-0000-0000-0000FC000000}"/>
    <cellStyle name="Normal 3 2 2 5 3" xfId="123" xr:uid="{00000000-0005-0000-0000-0000FD000000}"/>
    <cellStyle name="Normal 3 2 2 6" xfId="124" xr:uid="{00000000-0005-0000-0000-0000FE000000}"/>
    <cellStyle name="Normal 3 2 2 6 2" xfId="125" xr:uid="{00000000-0005-0000-0000-0000FF000000}"/>
    <cellStyle name="Normal 3 2 2 7" xfId="126" xr:uid="{00000000-0005-0000-0000-000000010000}"/>
    <cellStyle name="Normal 3 2 3" xfId="127" xr:uid="{00000000-0005-0000-0000-000001010000}"/>
    <cellStyle name="Normal 3 2 3 2" xfId="128" xr:uid="{00000000-0005-0000-0000-000002010000}"/>
    <cellStyle name="Normal 3 2 3 2 2" xfId="129" xr:uid="{00000000-0005-0000-0000-000003010000}"/>
    <cellStyle name="Normal 3 2 3 2 2 2" xfId="130" xr:uid="{00000000-0005-0000-0000-000004010000}"/>
    <cellStyle name="Normal 3 2 3 2 2 2 2" xfId="131" xr:uid="{00000000-0005-0000-0000-000005010000}"/>
    <cellStyle name="Normal 3 2 3 2 2 2 2 2" xfId="132" xr:uid="{00000000-0005-0000-0000-000006010000}"/>
    <cellStyle name="Normal 3 2 3 2 2 2 3" xfId="133" xr:uid="{00000000-0005-0000-0000-000007010000}"/>
    <cellStyle name="Normal 3 2 3 2 2 3" xfId="134" xr:uid="{00000000-0005-0000-0000-000008010000}"/>
    <cellStyle name="Normal 3 2 3 2 2 3 2" xfId="135" xr:uid="{00000000-0005-0000-0000-000009010000}"/>
    <cellStyle name="Normal 3 2 3 2 2 4" xfId="136" xr:uid="{00000000-0005-0000-0000-00000A010000}"/>
    <cellStyle name="Normal 3 2 3 2 3" xfId="137" xr:uid="{00000000-0005-0000-0000-00000B010000}"/>
    <cellStyle name="Normal 3 2 3 2 3 2" xfId="138" xr:uid="{00000000-0005-0000-0000-00000C010000}"/>
    <cellStyle name="Normal 3 2 3 2 3 2 2" xfId="139" xr:uid="{00000000-0005-0000-0000-00000D010000}"/>
    <cellStyle name="Normal 3 2 3 2 3 3" xfId="140" xr:uid="{00000000-0005-0000-0000-00000E010000}"/>
    <cellStyle name="Normal 3 2 3 2 4" xfId="141" xr:uid="{00000000-0005-0000-0000-00000F010000}"/>
    <cellStyle name="Normal 3 2 3 2 4 2" xfId="142" xr:uid="{00000000-0005-0000-0000-000010010000}"/>
    <cellStyle name="Normal 3 2 3 2 4 2 2" xfId="143" xr:uid="{00000000-0005-0000-0000-000011010000}"/>
    <cellStyle name="Normal 3 2 3 2 4 3" xfId="144" xr:uid="{00000000-0005-0000-0000-000012010000}"/>
    <cellStyle name="Normal 3 2 3 2 5" xfId="145" xr:uid="{00000000-0005-0000-0000-000013010000}"/>
    <cellStyle name="Normal 3 2 3 2 5 2" xfId="146" xr:uid="{00000000-0005-0000-0000-000014010000}"/>
    <cellStyle name="Normal 3 2 3 2 6" xfId="147" xr:uid="{00000000-0005-0000-0000-000015010000}"/>
    <cellStyle name="Normal 3 2 3 3" xfId="148" xr:uid="{00000000-0005-0000-0000-000016010000}"/>
    <cellStyle name="Normal 3 2 3 3 2" xfId="149" xr:uid="{00000000-0005-0000-0000-000017010000}"/>
    <cellStyle name="Normal 3 2 3 3 2 2" xfId="150" xr:uid="{00000000-0005-0000-0000-000018010000}"/>
    <cellStyle name="Normal 3 2 3 3 2 2 2" xfId="151" xr:uid="{00000000-0005-0000-0000-000019010000}"/>
    <cellStyle name="Normal 3 2 3 3 2 3" xfId="152" xr:uid="{00000000-0005-0000-0000-00001A010000}"/>
    <cellStyle name="Normal 3 2 3 3 3" xfId="153" xr:uid="{00000000-0005-0000-0000-00001B010000}"/>
    <cellStyle name="Normal 3 2 3 3 3 2" xfId="154" xr:uid="{00000000-0005-0000-0000-00001C010000}"/>
    <cellStyle name="Normal 3 2 3 3 4" xfId="155" xr:uid="{00000000-0005-0000-0000-00001D010000}"/>
    <cellStyle name="Normal 3 2 3 4" xfId="156" xr:uid="{00000000-0005-0000-0000-00001E010000}"/>
    <cellStyle name="Normal 3 2 3 4 2" xfId="157" xr:uid="{00000000-0005-0000-0000-00001F010000}"/>
    <cellStyle name="Normal 3 2 3 4 2 2" xfId="158" xr:uid="{00000000-0005-0000-0000-000020010000}"/>
    <cellStyle name="Normal 3 2 3 4 3" xfId="159" xr:uid="{00000000-0005-0000-0000-000021010000}"/>
    <cellStyle name="Normal 3 2 3 5" xfId="160" xr:uid="{00000000-0005-0000-0000-000022010000}"/>
    <cellStyle name="Normal 3 2 3 5 2" xfId="161" xr:uid="{00000000-0005-0000-0000-000023010000}"/>
    <cellStyle name="Normal 3 2 3 5 2 2" xfId="162" xr:uid="{00000000-0005-0000-0000-000024010000}"/>
    <cellStyle name="Normal 3 2 3 5 3" xfId="163" xr:uid="{00000000-0005-0000-0000-000025010000}"/>
    <cellStyle name="Normal 3 2 3 6" xfId="164" xr:uid="{00000000-0005-0000-0000-000026010000}"/>
    <cellStyle name="Normal 3 2 3 6 2" xfId="165" xr:uid="{00000000-0005-0000-0000-000027010000}"/>
    <cellStyle name="Normal 3 2 3 7" xfId="166" xr:uid="{00000000-0005-0000-0000-000028010000}"/>
    <cellStyle name="Normal 3 2 4" xfId="167" xr:uid="{00000000-0005-0000-0000-000029010000}"/>
    <cellStyle name="Normal 3 2 4 2" xfId="168" xr:uid="{00000000-0005-0000-0000-00002A010000}"/>
    <cellStyle name="Normal 3 2 4 2 2" xfId="169" xr:uid="{00000000-0005-0000-0000-00002B010000}"/>
    <cellStyle name="Normal 3 2 4 2 2 2" xfId="170" xr:uid="{00000000-0005-0000-0000-00002C010000}"/>
    <cellStyle name="Normal 3 2 4 2 2 2 2" xfId="171" xr:uid="{00000000-0005-0000-0000-00002D010000}"/>
    <cellStyle name="Normal 3 2 4 2 2 3" xfId="172" xr:uid="{00000000-0005-0000-0000-00002E010000}"/>
    <cellStyle name="Normal 3 2 4 2 3" xfId="173" xr:uid="{00000000-0005-0000-0000-00002F010000}"/>
    <cellStyle name="Normal 3 2 4 2 3 2" xfId="174" xr:uid="{00000000-0005-0000-0000-000030010000}"/>
    <cellStyle name="Normal 3 2 4 2 4" xfId="175" xr:uid="{00000000-0005-0000-0000-000031010000}"/>
    <cellStyle name="Normal 3 2 4 3" xfId="176" xr:uid="{00000000-0005-0000-0000-000032010000}"/>
    <cellStyle name="Normal 3 2 4 3 2" xfId="177" xr:uid="{00000000-0005-0000-0000-000033010000}"/>
    <cellStyle name="Normal 3 2 4 3 2 2" xfId="178" xr:uid="{00000000-0005-0000-0000-000034010000}"/>
    <cellStyle name="Normal 3 2 4 3 3" xfId="179" xr:uid="{00000000-0005-0000-0000-000035010000}"/>
    <cellStyle name="Normal 3 2 4 4" xfId="180" xr:uid="{00000000-0005-0000-0000-000036010000}"/>
    <cellStyle name="Normal 3 2 4 4 2" xfId="181" xr:uid="{00000000-0005-0000-0000-000037010000}"/>
    <cellStyle name="Normal 3 2 4 4 2 2" xfId="182" xr:uid="{00000000-0005-0000-0000-000038010000}"/>
    <cellStyle name="Normal 3 2 4 4 3" xfId="183" xr:uid="{00000000-0005-0000-0000-000039010000}"/>
    <cellStyle name="Normal 3 2 4 5" xfId="184" xr:uid="{00000000-0005-0000-0000-00003A010000}"/>
    <cellStyle name="Normal 3 2 4 5 2" xfId="185" xr:uid="{00000000-0005-0000-0000-00003B010000}"/>
    <cellStyle name="Normal 3 2 4 6" xfId="186" xr:uid="{00000000-0005-0000-0000-00003C010000}"/>
    <cellStyle name="Normal 3 2 5" xfId="187" xr:uid="{00000000-0005-0000-0000-00003D010000}"/>
    <cellStyle name="Normal 3 2 5 2" xfId="188" xr:uid="{00000000-0005-0000-0000-00003E010000}"/>
    <cellStyle name="Normal 3 2 5 2 2" xfId="189" xr:uid="{00000000-0005-0000-0000-00003F010000}"/>
    <cellStyle name="Normal 3 2 5 2 2 2" xfId="190" xr:uid="{00000000-0005-0000-0000-000040010000}"/>
    <cellStyle name="Normal 3 2 5 2 3" xfId="191" xr:uid="{00000000-0005-0000-0000-000041010000}"/>
    <cellStyle name="Normal 3 2 5 3" xfId="192" xr:uid="{00000000-0005-0000-0000-000042010000}"/>
    <cellStyle name="Normal 3 2 5 3 2" xfId="193" xr:uid="{00000000-0005-0000-0000-000043010000}"/>
    <cellStyle name="Normal 3 2 5 4" xfId="194" xr:uid="{00000000-0005-0000-0000-000044010000}"/>
    <cellStyle name="Normal 3 2 6" xfId="195" xr:uid="{00000000-0005-0000-0000-000045010000}"/>
    <cellStyle name="Normal 3 2 6 2" xfId="196" xr:uid="{00000000-0005-0000-0000-000046010000}"/>
    <cellStyle name="Normal 3 2 6 2 2" xfId="197" xr:uid="{00000000-0005-0000-0000-000047010000}"/>
    <cellStyle name="Normal 3 2 6 3" xfId="198" xr:uid="{00000000-0005-0000-0000-000048010000}"/>
    <cellStyle name="Normal 3 2 7" xfId="199" xr:uid="{00000000-0005-0000-0000-000049010000}"/>
    <cellStyle name="Normal 3 2 7 2" xfId="200" xr:uid="{00000000-0005-0000-0000-00004A010000}"/>
    <cellStyle name="Normal 3 2 7 2 2" xfId="201" xr:uid="{00000000-0005-0000-0000-00004B010000}"/>
    <cellStyle name="Normal 3 2 7 3" xfId="202" xr:uid="{00000000-0005-0000-0000-00004C010000}"/>
    <cellStyle name="Normal 3 2 8" xfId="203" xr:uid="{00000000-0005-0000-0000-00004D010000}"/>
    <cellStyle name="Normal 3 2 8 2" xfId="204" xr:uid="{00000000-0005-0000-0000-00004E010000}"/>
    <cellStyle name="Normal 3 2 9" xfId="205" xr:uid="{00000000-0005-0000-0000-00004F010000}"/>
    <cellStyle name="Normal 3 3" xfId="206" xr:uid="{00000000-0005-0000-0000-000050010000}"/>
    <cellStyle name="Normal 3 3 2" xfId="207" xr:uid="{00000000-0005-0000-0000-000051010000}"/>
    <cellStyle name="Normal 3 3 2 2" xfId="208" xr:uid="{00000000-0005-0000-0000-000052010000}"/>
    <cellStyle name="Normal 3 3 2 2 2" xfId="209" xr:uid="{00000000-0005-0000-0000-000053010000}"/>
    <cellStyle name="Normal 3 3 2 2 2 2" xfId="210" xr:uid="{00000000-0005-0000-0000-000054010000}"/>
    <cellStyle name="Normal 3 3 2 2 2 2 2" xfId="211" xr:uid="{00000000-0005-0000-0000-000055010000}"/>
    <cellStyle name="Normal 3 3 2 2 2 3" xfId="212" xr:uid="{00000000-0005-0000-0000-000056010000}"/>
    <cellStyle name="Normal 3 3 2 2 3" xfId="213" xr:uid="{00000000-0005-0000-0000-000057010000}"/>
    <cellStyle name="Normal 3 3 2 2 3 2" xfId="214" xr:uid="{00000000-0005-0000-0000-000058010000}"/>
    <cellStyle name="Normal 3 3 2 2 4" xfId="215" xr:uid="{00000000-0005-0000-0000-000059010000}"/>
    <cellStyle name="Normal 3 3 2 3" xfId="216" xr:uid="{00000000-0005-0000-0000-00005A010000}"/>
    <cellStyle name="Normal 3 3 2 3 2" xfId="217" xr:uid="{00000000-0005-0000-0000-00005B010000}"/>
    <cellStyle name="Normal 3 3 2 3 2 2" xfId="218" xr:uid="{00000000-0005-0000-0000-00005C010000}"/>
    <cellStyle name="Normal 3 3 2 3 3" xfId="219" xr:uid="{00000000-0005-0000-0000-00005D010000}"/>
    <cellStyle name="Normal 3 3 2 4" xfId="220" xr:uid="{00000000-0005-0000-0000-00005E010000}"/>
    <cellStyle name="Normal 3 3 2 4 2" xfId="221" xr:uid="{00000000-0005-0000-0000-00005F010000}"/>
    <cellStyle name="Normal 3 3 2 4 2 2" xfId="222" xr:uid="{00000000-0005-0000-0000-000060010000}"/>
    <cellStyle name="Normal 3 3 2 4 3" xfId="223" xr:uid="{00000000-0005-0000-0000-000061010000}"/>
    <cellStyle name="Normal 3 3 2 5" xfId="224" xr:uid="{00000000-0005-0000-0000-000062010000}"/>
    <cellStyle name="Normal 3 3 2 5 2" xfId="225" xr:uid="{00000000-0005-0000-0000-000063010000}"/>
    <cellStyle name="Normal 3 3 2 6" xfId="226" xr:uid="{00000000-0005-0000-0000-000064010000}"/>
    <cellStyle name="Normal 3 3 3" xfId="227" xr:uid="{00000000-0005-0000-0000-000065010000}"/>
    <cellStyle name="Normal 3 3 3 2" xfId="228" xr:uid="{00000000-0005-0000-0000-000066010000}"/>
    <cellStyle name="Normal 3 3 3 2 2" xfId="229" xr:uid="{00000000-0005-0000-0000-000067010000}"/>
    <cellStyle name="Normal 3 3 3 2 2 2" xfId="230" xr:uid="{00000000-0005-0000-0000-000068010000}"/>
    <cellStyle name="Normal 3 3 3 2 3" xfId="231" xr:uid="{00000000-0005-0000-0000-000069010000}"/>
    <cellStyle name="Normal 3 3 3 3" xfId="232" xr:uid="{00000000-0005-0000-0000-00006A010000}"/>
    <cellStyle name="Normal 3 3 3 3 2" xfId="233" xr:uid="{00000000-0005-0000-0000-00006B010000}"/>
    <cellStyle name="Normal 3 3 3 4" xfId="234" xr:uid="{00000000-0005-0000-0000-00006C010000}"/>
    <cellStyle name="Normal 3 3 4" xfId="235" xr:uid="{00000000-0005-0000-0000-00006D010000}"/>
    <cellStyle name="Normal 3 3 4 2" xfId="236" xr:uid="{00000000-0005-0000-0000-00006E010000}"/>
    <cellStyle name="Normal 3 3 4 2 2" xfId="237" xr:uid="{00000000-0005-0000-0000-00006F010000}"/>
    <cellStyle name="Normal 3 3 4 3" xfId="238" xr:uid="{00000000-0005-0000-0000-000070010000}"/>
    <cellStyle name="Normal 3 3 5" xfId="239" xr:uid="{00000000-0005-0000-0000-000071010000}"/>
    <cellStyle name="Normal 3 3 5 2" xfId="240" xr:uid="{00000000-0005-0000-0000-000072010000}"/>
    <cellStyle name="Normal 3 3 5 2 2" xfId="241" xr:uid="{00000000-0005-0000-0000-000073010000}"/>
    <cellStyle name="Normal 3 3 5 3" xfId="242" xr:uid="{00000000-0005-0000-0000-000074010000}"/>
    <cellStyle name="Normal 3 3 6" xfId="243" xr:uid="{00000000-0005-0000-0000-000075010000}"/>
    <cellStyle name="Normal 3 3 6 2" xfId="244" xr:uid="{00000000-0005-0000-0000-000076010000}"/>
    <cellStyle name="Normal 3 3 7" xfId="245" xr:uid="{00000000-0005-0000-0000-000077010000}"/>
    <cellStyle name="Normal 3 4" xfId="246" xr:uid="{00000000-0005-0000-0000-000078010000}"/>
    <cellStyle name="Normal 3 4 2" xfId="247" xr:uid="{00000000-0005-0000-0000-000079010000}"/>
    <cellStyle name="Normal 3 4 2 2" xfId="248" xr:uid="{00000000-0005-0000-0000-00007A010000}"/>
    <cellStyle name="Normal 3 4 2 2 2" xfId="249" xr:uid="{00000000-0005-0000-0000-00007B010000}"/>
    <cellStyle name="Normal 3 4 2 2 2 2" xfId="250" xr:uid="{00000000-0005-0000-0000-00007C010000}"/>
    <cellStyle name="Normal 3 4 2 2 2 2 2" xfId="251" xr:uid="{00000000-0005-0000-0000-00007D010000}"/>
    <cellStyle name="Normal 3 4 2 2 2 3" xfId="252" xr:uid="{00000000-0005-0000-0000-00007E010000}"/>
    <cellStyle name="Normal 3 4 2 2 3" xfId="253" xr:uid="{00000000-0005-0000-0000-00007F010000}"/>
    <cellStyle name="Normal 3 4 2 2 3 2" xfId="254" xr:uid="{00000000-0005-0000-0000-000080010000}"/>
    <cellStyle name="Normal 3 4 2 2 4" xfId="255" xr:uid="{00000000-0005-0000-0000-000081010000}"/>
    <cellStyle name="Normal 3 4 2 3" xfId="256" xr:uid="{00000000-0005-0000-0000-000082010000}"/>
    <cellStyle name="Normal 3 4 2 3 2" xfId="257" xr:uid="{00000000-0005-0000-0000-000083010000}"/>
    <cellStyle name="Normal 3 4 2 3 2 2" xfId="258" xr:uid="{00000000-0005-0000-0000-000084010000}"/>
    <cellStyle name="Normal 3 4 2 3 3" xfId="259" xr:uid="{00000000-0005-0000-0000-000085010000}"/>
    <cellStyle name="Normal 3 4 2 4" xfId="260" xr:uid="{00000000-0005-0000-0000-000086010000}"/>
    <cellStyle name="Normal 3 4 2 4 2" xfId="261" xr:uid="{00000000-0005-0000-0000-000087010000}"/>
    <cellStyle name="Normal 3 4 2 4 2 2" xfId="262" xr:uid="{00000000-0005-0000-0000-000088010000}"/>
    <cellStyle name="Normal 3 4 2 4 3" xfId="263" xr:uid="{00000000-0005-0000-0000-000089010000}"/>
    <cellStyle name="Normal 3 4 2 5" xfId="264" xr:uid="{00000000-0005-0000-0000-00008A010000}"/>
    <cellStyle name="Normal 3 4 2 5 2" xfId="265" xr:uid="{00000000-0005-0000-0000-00008B010000}"/>
    <cellStyle name="Normal 3 4 2 6" xfId="266" xr:uid="{00000000-0005-0000-0000-00008C010000}"/>
    <cellStyle name="Normal 3 4 3" xfId="267" xr:uid="{00000000-0005-0000-0000-00008D010000}"/>
    <cellStyle name="Normal 3 4 3 2" xfId="268" xr:uid="{00000000-0005-0000-0000-00008E010000}"/>
    <cellStyle name="Normal 3 4 3 2 2" xfId="269" xr:uid="{00000000-0005-0000-0000-00008F010000}"/>
    <cellStyle name="Normal 3 4 3 2 2 2" xfId="270" xr:uid="{00000000-0005-0000-0000-000090010000}"/>
    <cellStyle name="Normal 3 4 3 2 3" xfId="271" xr:uid="{00000000-0005-0000-0000-000091010000}"/>
    <cellStyle name="Normal 3 4 3 3" xfId="272" xr:uid="{00000000-0005-0000-0000-000092010000}"/>
    <cellStyle name="Normal 3 4 3 3 2" xfId="273" xr:uid="{00000000-0005-0000-0000-000093010000}"/>
    <cellStyle name="Normal 3 4 3 4" xfId="274" xr:uid="{00000000-0005-0000-0000-000094010000}"/>
    <cellStyle name="Normal 3 4 4" xfId="275" xr:uid="{00000000-0005-0000-0000-000095010000}"/>
    <cellStyle name="Normal 3 4 4 2" xfId="276" xr:uid="{00000000-0005-0000-0000-000096010000}"/>
    <cellStyle name="Normal 3 4 4 2 2" xfId="277" xr:uid="{00000000-0005-0000-0000-000097010000}"/>
    <cellStyle name="Normal 3 4 4 3" xfId="278" xr:uid="{00000000-0005-0000-0000-000098010000}"/>
    <cellStyle name="Normal 3 4 5" xfId="279" xr:uid="{00000000-0005-0000-0000-000099010000}"/>
    <cellStyle name="Normal 3 4 5 2" xfId="280" xr:uid="{00000000-0005-0000-0000-00009A010000}"/>
    <cellStyle name="Normal 3 4 5 2 2" xfId="281" xr:uid="{00000000-0005-0000-0000-00009B010000}"/>
    <cellStyle name="Normal 3 4 5 3" xfId="282" xr:uid="{00000000-0005-0000-0000-00009C010000}"/>
    <cellStyle name="Normal 3 4 6" xfId="283" xr:uid="{00000000-0005-0000-0000-00009D010000}"/>
    <cellStyle name="Normal 3 4 6 2" xfId="284" xr:uid="{00000000-0005-0000-0000-00009E010000}"/>
    <cellStyle name="Normal 3 4 7" xfId="285" xr:uid="{00000000-0005-0000-0000-00009F010000}"/>
    <cellStyle name="Normal 3 5" xfId="286" xr:uid="{00000000-0005-0000-0000-0000A0010000}"/>
    <cellStyle name="Normal 3 5 2" xfId="287" xr:uid="{00000000-0005-0000-0000-0000A1010000}"/>
    <cellStyle name="Normal 3 5 2 2" xfId="288" xr:uid="{00000000-0005-0000-0000-0000A2010000}"/>
    <cellStyle name="Normal 3 5 2 2 2" xfId="289" xr:uid="{00000000-0005-0000-0000-0000A3010000}"/>
    <cellStyle name="Normal 3 5 2 2 2 2" xfId="290" xr:uid="{00000000-0005-0000-0000-0000A4010000}"/>
    <cellStyle name="Normal 3 5 2 2 3" xfId="291" xr:uid="{00000000-0005-0000-0000-0000A5010000}"/>
    <cellStyle name="Normal 3 5 2 3" xfId="292" xr:uid="{00000000-0005-0000-0000-0000A6010000}"/>
    <cellStyle name="Normal 3 5 2 3 2" xfId="293" xr:uid="{00000000-0005-0000-0000-0000A7010000}"/>
    <cellStyle name="Normal 3 5 2 4" xfId="294" xr:uid="{00000000-0005-0000-0000-0000A8010000}"/>
    <cellStyle name="Normal 3 5 3" xfId="295" xr:uid="{00000000-0005-0000-0000-0000A9010000}"/>
    <cellStyle name="Normal 3 5 3 2" xfId="296" xr:uid="{00000000-0005-0000-0000-0000AA010000}"/>
    <cellStyle name="Normal 3 5 3 2 2" xfId="297" xr:uid="{00000000-0005-0000-0000-0000AB010000}"/>
    <cellStyle name="Normal 3 5 3 3" xfId="298" xr:uid="{00000000-0005-0000-0000-0000AC010000}"/>
    <cellStyle name="Normal 3 5 4" xfId="299" xr:uid="{00000000-0005-0000-0000-0000AD010000}"/>
    <cellStyle name="Normal 3 5 4 2" xfId="300" xr:uid="{00000000-0005-0000-0000-0000AE010000}"/>
    <cellStyle name="Normal 3 5 4 2 2" xfId="301" xr:uid="{00000000-0005-0000-0000-0000AF010000}"/>
    <cellStyle name="Normal 3 5 4 3" xfId="302" xr:uid="{00000000-0005-0000-0000-0000B0010000}"/>
    <cellStyle name="Normal 3 5 5" xfId="303" xr:uid="{00000000-0005-0000-0000-0000B1010000}"/>
    <cellStyle name="Normal 3 5 5 2" xfId="304" xr:uid="{00000000-0005-0000-0000-0000B2010000}"/>
    <cellStyle name="Normal 3 5 6" xfId="305" xr:uid="{00000000-0005-0000-0000-0000B3010000}"/>
    <cellStyle name="Normal 3 6" xfId="306" xr:uid="{00000000-0005-0000-0000-0000B4010000}"/>
    <cellStyle name="Normal 3 6 2" xfId="307" xr:uid="{00000000-0005-0000-0000-0000B5010000}"/>
    <cellStyle name="Normal 3 6 2 2" xfId="308" xr:uid="{00000000-0005-0000-0000-0000B6010000}"/>
    <cellStyle name="Normal 3 6 2 2 2" xfId="309" xr:uid="{00000000-0005-0000-0000-0000B7010000}"/>
    <cellStyle name="Normal 3 6 2 3" xfId="310" xr:uid="{00000000-0005-0000-0000-0000B8010000}"/>
    <cellStyle name="Normal 3 6 3" xfId="311" xr:uid="{00000000-0005-0000-0000-0000B9010000}"/>
    <cellStyle name="Normal 3 6 3 2" xfId="312" xr:uid="{00000000-0005-0000-0000-0000BA010000}"/>
    <cellStyle name="Normal 3 6 4" xfId="313" xr:uid="{00000000-0005-0000-0000-0000BB010000}"/>
    <cellStyle name="Normal 3 7" xfId="314" xr:uid="{00000000-0005-0000-0000-0000BC010000}"/>
    <cellStyle name="Normal 3 7 2" xfId="315" xr:uid="{00000000-0005-0000-0000-0000BD010000}"/>
    <cellStyle name="Normal 3 7 2 2" xfId="316" xr:uid="{00000000-0005-0000-0000-0000BE010000}"/>
    <cellStyle name="Normal 3 7 3" xfId="317" xr:uid="{00000000-0005-0000-0000-0000BF010000}"/>
    <cellStyle name="Normal 3 8" xfId="318" xr:uid="{00000000-0005-0000-0000-0000C0010000}"/>
    <cellStyle name="Normal 3 8 2" xfId="319" xr:uid="{00000000-0005-0000-0000-0000C1010000}"/>
    <cellStyle name="Normal 3 8 2 2" xfId="320" xr:uid="{00000000-0005-0000-0000-0000C2010000}"/>
    <cellStyle name="Normal 3 8 3" xfId="321" xr:uid="{00000000-0005-0000-0000-0000C3010000}"/>
    <cellStyle name="Normal 3 9" xfId="322" xr:uid="{00000000-0005-0000-0000-0000C4010000}"/>
    <cellStyle name="Normal 3 9 2" xfId="323" xr:uid="{00000000-0005-0000-0000-0000C5010000}"/>
    <cellStyle name="Normal 3 9 2 2" xfId="324" xr:uid="{00000000-0005-0000-0000-0000C6010000}"/>
    <cellStyle name="Normal 3 9 3" xfId="325" xr:uid="{00000000-0005-0000-0000-0000C7010000}"/>
    <cellStyle name="Normal 30" xfId="326" xr:uid="{00000000-0005-0000-0000-0000C8010000}"/>
    <cellStyle name="Normal 31" xfId="327" xr:uid="{00000000-0005-0000-0000-0000C9010000}"/>
    <cellStyle name="Normal 32" xfId="328" xr:uid="{00000000-0005-0000-0000-0000CA010000}"/>
    <cellStyle name="Normal 33" xfId="329" xr:uid="{00000000-0005-0000-0000-0000CB010000}"/>
    <cellStyle name="Normal 34" xfId="330" xr:uid="{00000000-0005-0000-0000-0000CC010000}"/>
    <cellStyle name="Normal 35" xfId="331" xr:uid="{00000000-0005-0000-0000-0000CD010000}"/>
    <cellStyle name="Normal 36" xfId="332" xr:uid="{00000000-0005-0000-0000-0000CE010000}"/>
    <cellStyle name="Normal 37" xfId="333" xr:uid="{00000000-0005-0000-0000-0000CF010000}"/>
    <cellStyle name="Normal 38" xfId="334" xr:uid="{00000000-0005-0000-0000-0000D0010000}"/>
    <cellStyle name="Normal 39" xfId="335" xr:uid="{00000000-0005-0000-0000-0000D1010000}"/>
    <cellStyle name="Normal 4" xfId="336" xr:uid="{00000000-0005-0000-0000-0000D2010000}"/>
    <cellStyle name="Normal 4 10" xfId="337" xr:uid="{00000000-0005-0000-0000-0000D3010000}"/>
    <cellStyle name="Normal 4 10 2" xfId="338" xr:uid="{00000000-0005-0000-0000-0000D4010000}"/>
    <cellStyle name="Normal 4 10 2 2" xfId="339" xr:uid="{00000000-0005-0000-0000-0000D5010000}"/>
    <cellStyle name="Normal 4 10 3" xfId="340" xr:uid="{00000000-0005-0000-0000-0000D6010000}"/>
    <cellStyle name="Normal 4 100" xfId="341" xr:uid="{00000000-0005-0000-0000-0000D7010000}"/>
    <cellStyle name="Normal 4 100 2" xfId="342" xr:uid="{00000000-0005-0000-0000-0000D8010000}"/>
    <cellStyle name="Normal 4 100 2 2" xfId="343" xr:uid="{00000000-0005-0000-0000-0000D9010000}"/>
    <cellStyle name="Normal 4 100 3" xfId="344" xr:uid="{00000000-0005-0000-0000-0000DA010000}"/>
    <cellStyle name="Normal 4 101" xfId="345" xr:uid="{00000000-0005-0000-0000-0000DB010000}"/>
    <cellStyle name="Normal 4 102" xfId="346" xr:uid="{00000000-0005-0000-0000-0000DC010000}"/>
    <cellStyle name="Normal 4 102 2" xfId="347" xr:uid="{00000000-0005-0000-0000-0000DD010000}"/>
    <cellStyle name="Normal 4 103" xfId="348" xr:uid="{00000000-0005-0000-0000-0000DE010000}"/>
    <cellStyle name="Normal 4 104" xfId="1341" xr:uid="{00000000-0005-0000-0000-0000DF010000}"/>
    <cellStyle name="Normal 4 11" xfId="349" xr:uid="{00000000-0005-0000-0000-0000E0010000}"/>
    <cellStyle name="Normal 4 11 2" xfId="350" xr:uid="{00000000-0005-0000-0000-0000E1010000}"/>
    <cellStyle name="Normal 4 11 2 2" xfId="351" xr:uid="{00000000-0005-0000-0000-0000E2010000}"/>
    <cellStyle name="Normal 4 11 3" xfId="352" xr:uid="{00000000-0005-0000-0000-0000E3010000}"/>
    <cellStyle name="Normal 4 12" xfId="353" xr:uid="{00000000-0005-0000-0000-0000E4010000}"/>
    <cellStyle name="Normal 4 12 2" xfId="354" xr:uid="{00000000-0005-0000-0000-0000E5010000}"/>
    <cellStyle name="Normal 4 12 2 2" xfId="355" xr:uid="{00000000-0005-0000-0000-0000E6010000}"/>
    <cellStyle name="Normal 4 12 3" xfId="356" xr:uid="{00000000-0005-0000-0000-0000E7010000}"/>
    <cellStyle name="Normal 4 13" xfId="357" xr:uid="{00000000-0005-0000-0000-0000E8010000}"/>
    <cellStyle name="Normal 4 13 2" xfId="358" xr:uid="{00000000-0005-0000-0000-0000E9010000}"/>
    <cellStyle name="Normal 4 13 2 2" xfId="359" xr:uid="{00000000-0005-0000-0000-0000EA010000}"/>
    <cellStyle name="Normal 4 13 3" xfId="360" xr:uid="{00000000-0005-0000-0000-0000EB010000}"/>
    <cellStyle name="Normal 4 14" xfId="361" xr:uid="{00000000-0005-0000-0000-0000EC010000}"/>
    <cellStyle name="Normal 4 14 2" xfId="362" xr:uid="{00000000-0005-0000-0000-0000ED010000}"/>
    <cellStyle name="Normal 4 14 2 2" xfId="363" xr:uid="{00000000-0005-0000-0000-0000EE010000}"/>
    <cellStyle name="Normal 4 14 3" xfId="364" xr:uid="{00000000-0005-0000-0000-0000EF010000}"/>
    <cellStyle name="Normal 4 15" xfId="365" xr:uid="{00000000-0005-0000-0000-0000F0010000}"/>
    <cellStyle name="Normal 4 15 2" xfId="366" xr:uid="{00000000-0005-0000-0000-0000F1010000}"/>
    <cellStyle name="Normal 4 15 2 2" xfId="367" xr:uid="{00000000-0005-0000-0000-0000F2010000}"/>
    <cellStyle name="Normal 4 15 3" xfId="368" xr:uid="{00000000-0005-0000-0000-0000F3010000}"/>
    <cellStyle name="Normal 4 16" xfId="369" xr:uid="{00000000-0005-0000-0000-0000F4010000}"/>
    <cellStyle name="Normal 4 16 2" xfId="370" xr:uid="{00000000-0005-0000-0000-0000F5010000}"/>
    <cellStyle name="Normal 4 16 2 2" xfId="371" xr:uid="{00000000-0005-0000-0000-0000F6010000}"/>
    <cellStyle name="Normal 4 16 3" xfId="372" xr:uid="{00000000-0005-0000-0000-0000F7010000}"/>
    <cellStyle name="Normal 4 17" xfId="373" xr:uid="{00000000-0005-0000-0000-0000F8010000}"/>
    <cellStyle name="Normal 4 17 2" xfId="374" xr:uid="{00000000-0005-0000-0000-0000F9010000}"/>
    <cellStyle name="Normal 4 17 2 2" xfId="375" xr:uid="{00000000-0005-0000-0000-0000FA010000}"/>
    <cellStyle name="Normal 4 17 3" xfId="376" xr:uid="{00000000-0005-0000-0000-0000FB010000}"/>
    <cellStyle name="Normal 4 18" xfId="377" xr:uid="{00000000-0005-0000-0000-0000FC010000}"/>
    <cellStyle name="Normal 4 18 2" xfId="378" xr:uid="{00000000-0005-0000-0000-0000FD010000}"/>
    <cellStyle name="Normal 4 18 2 2" xfId="379" xr:uid="{00000000-0005-0000-0000-0000FE010000}"/>
    <cellStyle name="Normal 4 18 3" xfId="380" xr:uid="{00000000-0005-0000-0000-0000FF010000}"/>
    <cellStyle name="Normal 4 19" xfId="381" xr:uid="{00000000-0005-0000-0000-000000020000}"/>
    <cellStyle name="Normal 4 19 2" xfId="382" xr:uid="{00000000-0005-0000-0000-000001020000}"/>
    <cellStyle name="Normal 4 19 2 2" xfId="383" xr:uid="{00000000-0005-0000-0000-000002020000}"/>
    <cellStyle name="Normal 4 19 3" xfId="384" xr:uid="{00000000-0005-0000-0000-000003020000}"/>
    <cellStyle name="Normal 4 2" xfId="385" xr:uid="{00000000-0005-0000-0000-000004020000}"/>
    <cellStyle name="Normal 4 2 10" xfId="386" xr:uid="{00000000-0005-0000-0000-000005020000}"/>
    <cellStyle name="Normal 4 2 11" xfId="387" xr:uid="{00000000-0005-0000-0000-000006020000}"/>
    <cellStyle name="Normal 4 2 12" xfId="388" xr:uid="{00000000-0005-0000-0000-000007020000}"/>
    <cellStyle name="Normal 4 2 13" xfId="389" xr:uid="{00000000-0005-0000-0000-000008020000}"/>
    <cellStyle name="Normal 4 2 14" xfId="390" xr:uid="{00000000-0005-0000-0000-000009020000}"/>
    <cellStyle name="Normal 4 2 15" xfId="391" xr:uid="{00000000-0005-0000-0000-00000A020000}"/>
    <cellStyle name="Normal 4 2 16" xfId="392" xr:uid="{00000000-0005-0000-0000-00000B020000}"/>
    <cellStyle name="Normal 4 2 17" xfId="393" xr:uid="{00000000-0005-0000-0000-00000C020000}"/>
    <cellStyle name="Normal 4 2 18" xfId="394" xr:uid="{00000000-0005-0000-0000-00000D020000}"/>
    <cellStyle name="Normal 4 2 19" xfId="395" xr:uid="{00000000-0005-0000-0000-00000E020000}"/>
    <cellStyle name="Normal 4 2 2" xfId="396" xr:uid="{00000000-0005-0000-0000-00000F020000}"/>
    <cellStyle name="Normal 4 2 2 10" xfId="397" xr:uid="{00000000-0005-0000-0000-000010020000}"/>
    <cellStyle name="Normal 4 2 2 10 2" xfId="398" xr:uid="{00000000-0005-0000-0000-000011020000}"/>
    <cellStyle name="Normal 4 2 2 10 2 2" xfId="399" xr:uid="{00000000-0005-0000-0000-000012020000}"/>
    <cellStyle name="Normal 4 2 2 10 3" xfId="400" xr:uid="{00000000-0005-0000-0000-000013020000}"/>
    <cellStyle name="Normal 4 2 2 11" xfId="401" xr:uid="{00000000-0005-0000-0000-000014020000}"/>
    <cellStyle name="Normal 4 2 2 11 2" xfId="402" xr:uid="{00000000-0005-0000-0000-000015020000}"/>
    <cellStyle name="Normal 4 2 2 11 2 2" xfId="403" xr:uid="{00000000-0005-0000-0000-000016020000}"/>
    <cellStyle name="Normal 4 2 2 11 3" xfId="404" xr:uid="{00000000-0005-0000-0000-000017020000}"/>
    <cellStyle name="Normal 4 2 2 12" xfId="405" xr:uid="{00000000-0005-0000-0000-000018020000}"/>
    <cellStyle name="Normal 4 2 2 13" xfId="406" xr:uid="{00000000-0005-0000-0000-000019020000}"/>
    <cellStyle name="Normal 4 2 2 13 2" xfId="407" xr:uid="{00000000-0005-0000-0000-00001A020000}"/>
    <cellStyle name="Normal 4 2 2 14" xfId="408" xr:uid="{00000000-0005-0000-0000-00001B020000}"/>
    <cellStyle name="Normal 4 2 2 2" xfId="409" xr:uid="{00000000-0005-0000-0000-00001C020000}"/>
    <cellStyle name="Normal 4 2 2 2 2" xfId="410" xr:uid="{00000000-0005-0000-0000-00001D020000}"/>
    <cellStyle name="Normal 4 2 2 2 2 2" xfId="411" xr:uid="{00000000-0005-0000-0000-00001E020000}"/>
    <cellStyle name="Normal 4 2 2 2 2 2 2" xfId="412" xr:uid="{00000000-0005-0000-0000-00001F020000}"/>
    <cellStyle name="Normal 4 2 2 2 2 3" xfId="413" xr:uid="{00000000-0005-0000-0000-000020020000}"/>
    <cellStyle name="Normal 4 2 2 2 3" xfId="414" xr:uid="{00000000-0005-0000-0000-000021020000}"/>
    <cellStyle name="Normal 4 2 2 2 3 2" xfId="415" xr:uid="{00000000-0005-0000-0000-000022020000}"/>
    <cellStyle name="Normal 4 2 2 2 3 2 2" xfId="416" xr:uid="{00000000-0005-0000-0000-000023020000}"/>
    <cellStyle name="Normal 4 2 2 2 3 3" xfId="417" xr:uid="{00000000-0005-0000-0000-000024020000}"/>
    <cellStyle name="Normal 4 2 2 2 4" xfId="418" xr:uid="{00000000-0005-0000-0000-000025020000}"/>
    <cellStyle name="Normal 4 2 2 2 4 2" xfId="419" xr:uid="{00000000-0005-0000-0000-000026020000}"/>
    <cellStyle name="Normal 4 2 2 2 5" xfId="420" xr:uid="{00000000-0005-0000-0000-000027020000}"/>
    <cellStyle name="Normal 4 2 2 3" xfId="421" xr:uid="{00000000-0005-0000-0000-000028020000}"/>
    <cellStyle name="Normal 4 2 2 3 2" xfId="422" xr:uid="{00000000-0005-0000-0000-000029020000}"/>
    <cellStyle name="Normal 4 2 2 3 2 2" xfId="423" xr:uid="{00000000-0005-0000-0000-00002A020000}"/>
    <cellStyle name="Normal 4 2 2 3 2 2 2" xfId="424" xr:uid="{00000000-0005-0000-0000-00002B020000}"/>
    <cellStyle name="Normal 4 2 2 3 2 3" xfId="425" xr:uid="{00000000-0005-0000-0000-00002C020000}"/>
    <cellStyle name="Normal 4 2 2 3 3" xfId="426" xr:uid="{00000000-0005-0000-0000-00002D020000}"/>
    <cellStyle name="Normal 4 2 2 3 3 2" xfId="427" xr:uid="{00000000-0005-0000-0000-00002E020000}"/>
    <cellStyle name="Normal 4 2 2 3 4" xfId="428" xr:uid="{00000000-0005-0000-0000-00002F020000}"/>
    <cellStyle name="Normal 4 2 2 4" xfId="429" xr:uid="{00000000-0005-0000-0000-000030020000}"/>
    <cellStyle name="Normal 4 2 2 4 2" xfId="430" xr:uid="{00000000-0005-0000-0000-000031020000}"/>
    <cellStyle name="Normal 4 2 2 4 2 2" xfId="431" xr:uid="{00000000-0005-0000-0000-000032020000}"/>
    <cellStyle name="Normal 4 2 2 4 3" xfId="432" xr:uid="{00000000-0005-0000-0000-000033020000}"/>
    <cellStyle name="Normal 4 2 2 5" xfId="433" xr:uid="{00000000-0005-0000-0000-000034020000}"/>
    <cellStyle name="Normal 4 2 2 5 2" xfId="434" xr:uid="{00000000-0005-0000-0000-000035020000}"/>
    <cellStyle name="Normal 4 2 2 5 2 2" xfId="435" xr:uid="{00000000-0005-0000-0000-000036020000}"/>
    <cellStyle name="Normal 4 2 2 5 3" xfId="436" xr:uid="{00000000-0005-0000-0000-000037020000}"/>
    <cellStyle name="Normal 4 2 2 6" xfId="437" xr:uid="{00000000-0005-0000-0000-000038020000}"/>
    <cellStyle name="Normal 4 2 2 6 2" xfId="438" xr:uid="{00000000-0005-0000-0000-000039020000}"/>
    <cellStyle name="Normal 4 2 2 6 2 2" xfId="439" xr:uid="{00000000-0005-0000-0000-00003A020000}"/>
    <cellStyle name="Normal 4 2 2 6 3" xfId="440" xr:uid="{00000000-0005-0000-0000-00003B020000}"/>
    <cellStyle name="Normal 4 2 2 7" xfId="441" xr:uid="{00000000-0005-0000-0000-00003C020000}"/>
    <cellStyle name="Normal 4 2 2 7 2" xfId="442" xr:uid="{00000000-0005-0000-0000-00003D020000}"/>
    <cellStyle name="Normal 4 2 2 7 2 2" xfId="443" xr:uid="{00000000-0005-0000-0000-00003E020000}"/>
    <cellStyle name="Normal 4 2 2 7 3" xfId="444" xr:uid="{00000000-0005-0000-0000-00003F020000}"/>
    <cellStyle name="Normal 4 2 2 8" xfId="445" xr:uid="{00000000-0005-0000-0000-000040020000}"/>
    <cellStyle name="Normal 4 2 2 8 2" xfId="446" xr:uid="{00000000-0005-0000-0000-000041020000}"/>
    <cellStyle name="Normal 4 2 2 8 2 2" xfId="447" xr:uid="{00000000-0005-0000-0000-000042020000}"/>
    <cellStyle name="Normal 4 2 2 8 3" xfId="448" xr:uid="{00000000-0005-0000-0000-000043020000}"/>
    <cellStyle name="Normal 4 2 2 9" xfId="449" xr:uid="{00000000-0005-0000-0000-000044020000}"/>
    <cellStyle name="Normal 4 2 2 9 2" xfId="450" xr:uid="{00000000-0005-0000-0000-000045020000}"/>
    <cellStyle name="Normal 4 2 2 9 2 2" xfId="451" xr:uid="{00000000-0005-0000-0000-000046020000}"/>
    <cellStyle name="Normal 4 2 2 9 3" xfId="452" xr:uid="{00000000-0005-0000-0000-000047020000}"/>
    <cellStyle name="Normal 4 2 20" xfId="453" xr:uid="{00000000-0005-0000-0000-000048020000}"/>
    <cellStyle name="Normal 4 2 21" xfId="454" xr:uid="{00000000-0005-0000-0000-000049020000}"/>
    <cellStyle name="Normal 4 2 22" xfId="455" xr:uid="{00000000-0005-0000-0000-00004A020000}"/>
    <cellStyle name="Normal 4 2 23" xfId="456" xr:uid="{00000000-0005-0000-0000-00004B020000}"/>
    <cellStyle name="Normal 4 2 24" xfId="457" xr:uid="{00000000-0005-0000-0000-00004C020000}"/>
    <cellStyle name="Normal 4 2 25" xfId="458" xr:uid="{00000000-0005-0000-0000-00004D020000}"/>
    <cellStyle name="Normal 4 2 26" xfId="459" xr:uid="{00000000-0005-0000-0000-00004E020000}"/>
    <cellStyle name="Normal 4 2 27" xfId="460" xr:uid="{00000000-0005-0000-0000-00004F020000}"/>
    <cellStyle name="Normal 4 2 28" xfId="461" xr:uid="{00000000-0005-0000-0000-000050020000}"/>
    <cellStyle name="Normal 4 2 29" xfId="462" xr:uid="{00000000-0005-0000-0000-000051020000}"/>
    <cellStyle name="Normal 4 2 3" xfId="463" xr:uid="{00000000-0005-0000-0000-000052020000}"/>
    <cellStyle name="Normal 4 2 3 2" xfId="464" xr:uid="{00000000-0005-0000-0000-000053020000}"/>
    <cellStyle name="Normal 4 2 3 2 2" xfId="465" xr:uid="{00000000-0005-0000-0000-000054020000}"/>
    <cellStyle name="Normal 4 2 3 2 2 2" xfId="466" xr:uid="{00000000-0005-0000-0000-000055020000}"/>
    <cellStyle name="Normal 4 2 3 2 3" xfId="467" xr:uid="{00000000-0005-0000-0000-000056020000}"/>
    <cellStyle name="Normal 4 2 3 3" xfId="468" xr:uid="{00000000-0005-0000-0000-000057020000}"/>
    <cellStyle name="Normal 4 2 3 4" xfId="469" xr:uid="{00000000-0005-0000-0000-000058020000}"/>
    <cellStyle name="Normal 4 2 3 4 2" xfId="470" xr:uid="{00000000-0005-0000-0000-000059020000}"/>
    <cellStyle name="Normal 4 2 3 5" xfId="471" xr:uid="{00000000-0005-0000-0000-00005A020000}"/>
    <cellStyle name="Normal 4 2 30" xfId="472" xr:uid="{00000000-0005-0000-0000-00005B020000}"/>
    <cellStyle name="Normal 4 2 31" xfId="473" xr:uid="{00000000-0005-0000-0000-00005C020000}"/>
    <cellStyle name="Normal 4 2 32" xfId="474" xr:uid="{00000000-0005-0000-0000-00005D020000}"/>
    <cellStyle name="Normal 4 2 33" xfId="475" xr:uid="{00000000-0005-0000-0000-00005E020000}"/>
    <cellStyle name="Normal 4 2 34" xfId="476" xr:uid="{00000000-0005-0000-0000-00005F020000}"/>
    <cellStyle name="Normal 4 2 35" xfId="477" xr:uid="{00000000-0005-0000-0000-000060020000}"/>
    <cellStyle name="Normal 4 2 36" xfId="478" xr:uid="{00000000-0005-0000-0000-000061020000}"/>
    <cellStyle name="Normal 4 2 37" xfId="479" xr:uid="{00000000-0005-0000-0000-000062020000}"/>
    <cellStyle name="Normal 4 2 38" xfId="480" xr:uid="{00000000-0005-0000-0000-000063020000}"/>
    <cellStyle name="Normal 4 2 39" xfId="481" xr:uid="{00000000-0005-0000-0000-000064020000}"/>
    <cellStyle name="Normal 4 2 4" xfId="482" xr:uid="{00000000-0005-0000-0000-000065020000}"/>
    <cellStyle name="Normal 4 2 4 2" xfId="483" xr:uid="{00000000-0005-0000-0000-000066020000}"/>
    <cellStyle name="Normal 4 2 4 2 2" xfId="1273" xr:uid="{00000000-0005-0000-0000-000067020000}"/>
    <cellStyle name="Normal 4 2 4 3" xfId="484" xr:uid="{00000000-0005-0000-0000-000068020000}"/>
    <cellStyle name="Normal 4 2 4 3 2" xfId="485" xr:uid="{00000000-0005-0000-0000-000069020000}"/>
    <cellStyle name="Normal 4 2 4 4" xfId="486" xr:uid="{00000000-0005-0000-0000-00006A020000}"/>
    <cellStyle name="Normal 4 2 40" xfId="487" xr:uid="{00000000-0005-0000-0000-00006B020000}"/>
    <cellStyle name="Normal 4 2 41" xfId="488" xr:uid="{00000000-0005-0000-0000-00006C020000}"/>
    <cellStyle name="Normal 4 2 42" xfId="489" xr:uid="{00000000-0005-0000-0000-00006D020000}"/>
    <cellStyle name="Normal 4 2 43" xfId="490" xr:uid="{00000000-0005-0000-0000-00006E020000}"/>
    <cellStyle name="Normal 4 2 44" xfId="491" xr:uid="{00000000-0005-0000-0000-00006F020000}"/>
    <cellStyle name="Normal 4 2 45" xfId="492" xr:uid="{00000000-0005-0000-0000-000070020000}"/>
    <cellStyle name="Normal 4 2 46" xfId="493" xr:uid="{00000000-0005-0000-0000-000071020000}"/>
    <cellStyle name="Normal 4 2 47" xfId="494" xr:uid="{00000000-0005-0000-0000-000072020000}"/>
    <cellStyle name="Normal 4 2 48" xfId="495" xr:uid="{00000000-0005-0000-0000-000073020000}"/>
    <cellStyle name="Normal 4 2 49" xfId="496" xr:uid="{00000000-0005-0000-0000-000074020000}"/>
    <cellStyle name="Normal 4 2 5" xfId="497" xr:uid="{00000000-0005-0000-0000-000075020000}"/>
    <cellStyle name="Normal 4 2 5 2" xfId="1274" xr:uid="{00000000-0005-0000-0000-000076020000}"/>
    <cellStyle name="Normal 4 2 5 3" xfId="1275" xr:uid="{00000000-0005-0000-0000-000077020000}"/>
    <cellStyle name="Normal 4 2 50" xfId="498" xr:uid="{00000000-0005-0000-0000-000078020000}"/>
    <cellStyle name="Normal 4 2 51" xfId="499" xr:uid="{00000000-0005-0000-0000-000079020000}"/>
    <cellStyle name="Normal 4 2 52" xfId="500" xr:uid="{00000000-0005-0000-0000-00007A020000}"/>
    <cellStyle name="Normal 4 2 53" xfId="501" xr:uid="{00000000-0005-0000-0000-00007B020000}"/>
    <cellStyle name="Normal 4 2 54" xfId="502" xr:uid="{00000000-0005-0000-0000-00007C020000}"/>
    <cellStyle name="Normal 4 2 55" xfId="503" xr:uid="{00000000-0005-0000-0000-00007D020000}"/>
    <cellStyle name="Normal 4 2 56" xfId="504" xr:uid="{00000000-0005-0000-0000-00007E020000}"/>
    <cellStyle name="Normal 4 2 57" xfId="505" xr:uid="{00000000-0005-0000-0000-00007F020000}"/>
    <cellStyle name="Normal 4 2 58" xfId="506" xr:uid="{00000000-0005-0000-0000-000080020000}"/>
    <cellStyle name="Normal 4 2 59" xfId="507" xr:uid="{00000000-0005-0000-0000-000081020000}"/>
    <cellStyle name="Normal 4 2 6" xfId="508" xr:uid="{00000000-0005-0000-0000-000082020000}"/>
    <cellStyle name="Normal 4 2 6 2" xfId="1276" xr:uid="{00000000-0005-0000-0000-000083020000}"/>
    <cellStyle name="Normal 4 2 60" xfId="509" xr:uid="{00000000-0005-0000-0000-000084020000}"/>
    <cellStyle name="Normal 4 2 61" xfId="510" xr:uid="{00000000-0005-0000-0000-000085020000}"/>
    <cellStyle name="Normal 4 2 62" xfId="511" xr:uid="{00000000-0005-0000-0000-000086020000}"/>
    <cellStyle name="Normal 4 2 63" xfId="512" xr:uid="{00000000-0005-0000-0000-000087020000}"/>
    <cellStyle name="Normal 4 2 64" xfId="513" xr:uid="{00000000-0005-0000-0000-000088020000}"/>
    <cellStyle name="Normal 4 2 65" xfId="514" xr:uid="{00000000-0005-0000-0000-000089020000}"/>
    <cellStyle name="Normal 4 2 66" xfId="515" xr:uid="{00000000-0005-0000-0000-00008A020000}"/>
    <cellStyle name="Normal 4 2 67" xfId="516" xr:uid="{00000000-0005-0000-0000-00008B020000}"/>
    <cellStyle name="Normal 4 2 68" xfId="517" xr:uid="{00000000-0005-0000-0000-00008C020000}"/>
    <cellStyle name="Normal 4 2 69" xfId="518" xr:uid="{00000000-0005-0000-0000-00008D020000}"/>
    <cellStyle name="Normal 4 2 7" xfId="519" xr:uid="{00000000-0005-0000-0000-00008E020000}"/>
    <cellStyle name="Normal 4 2 70" xfId="520" xr:uid="{00000000-0005-0000-0000-00008F020000}"/>
    <cellStyle name="Normal 4 2 71" xfId="521" xr:uid="{00000000-0005-0000-0000-000090020000}"/>
    <cellStyle name="Normal 4 2 72" xfId="522" xr:uid="{00000000-0005-0000-0000-000091020000}"/>
    <cellStyle name="Normal 4 2 73" xfId="523" xr:uid="{00000000-0005-0000-0000-000092020000}"/>
    <cellStyle name="Normal 4 2 74" xfId="524" xr:uid="{00000000-0005-0000-0000-000093020000}"/>
    <cellStyle name="Normal 4 2 75" xfId="525" xr:uid="{00000000-0005-0000-0000-000094020000}"/>
    <cellStyle name="Normal 4 2 76" xfId="526" xr:uid="{00000000-0005-0000-0000-000095020000}"/>
    <cellStyle name="Normal 4 2 77" xfId="527" xr:uid="{00000000-0005-0000-0000-000096020000}"/>
    <cellStyle name="Normal 4 2 78" xfId="528" xr:uid="{00000000-0005-0000-0000-000097020000}"/>
    <cellStyle name="Normal 4 2 79" xfId="529" xr:uid="{00000000-0005-0000-0000-000098020000}"/>
    <cellStyle name="Normal 4 2 8" xfId="530" xr:uid="{00000000-0005-0000-0000-000099020000}"/>
    <cellStyle name="Normal 4 2 80" xfId="531" xr:uid="{00000000-0005-0000-0000-00009A020000}"/>
    <cellStyle name="Normal 4 2 81" xfId="532" xr:uid="{00000000-0005-0000-0000-00009B020000}"/>
    <cellStyle name="Normal 4 2 82" xfId="533" xr:uid="{00000000-0005-0000-0000-00009C020000}"/>
    <cellStyle name="Normal 4 2 83" xfId="534" xr:uid="{00000000-0005-0000-0000-00009D020000}"/>
    <cellStyle name="Normal 4 2 84" xfId="535" xr:uid="{00000000-0005-0000-0000-00009E020000}"/>
    <cellStyle name="Normal 4 2 85" xfId="536" xr:uid="{00000000-0005-0000-0000-00009F020000}"/>
    <cellStyle name="Normal 4 2 86" xfId="537" xr:uid="{00000000-0005-0000-0000-0000A0020000}"/>
    <cellStyle name="Normal 4 2 87" xfId="538" xr:uid="{00000000-0005-0000-0000-0000A1020000}"/>
    <cellStyle name="Normal 4 2 88" xfId="539" xr:uid="{00000000-0005-0000-0000-0000A2020000}"/>
    <cellStyle name="Normal 4 2 89" xfId="540" xr:uid="{00000000-0005-0000-0000-0000A3020000}"/>
    <cellStyle name="Normal 4 2 9" xfId="541" xr:uid="{00000000-0005-0000-0000-0000A4020000}"/>
    <cellStyle name="Normal 4 2 90" xfId="542" xr:uid="{00000000-0005-0000-0000-0000A5020000}"/>
    <cellStyle name="Normal 4 2 91" xfId="543" xr:uid="{00000000-0005-0000-0000-0000A6020000}"/>
    <cellStyle name="Normal 4 2 91 2" xfId="544" xr:uid="{00000000-0005-0000-0000-0000A7020000}"/>
    <cellStyle name="Normal 4 2 91 2 2" xfId="545" xr:uid="{00000000-0005-0000-0000-0000A8020000}"/>
    <cellStyle name="Normal 4 2 91 3" xfId="546" xr:uid="{00000000-0005-0000-0000-0000A9020000}"/>
    <cellStyle name="Normal 4 2 92" xfId="547" xr:uid="{00000000-0005-0000-0000-0000AA020000}"/>
    <cellStyle name="Normal 4 2 92 2" xfId="548" xr:uid="{00000000-0005-0000-0000-0000AB020000}"/>
    <cellStyle name="Normal 4 2 93" xfId="549" xr:uid="{00000000-0005-0000-0000-0000AC020000}"/>
    <cellStyle name="Normal 4 20" xfId="550" xr:uid="{00000000-0005-0000-0000-0000AD020000}"/>
    <cellStyle name="Normal 4 20 2" xfId="551" xr:uid="{00000000-0005-0000-0000-0000AE020000}"/>
    <cellStyle name="Normal 4 20 2 2" xfId="552" xr:uid="{00000000-0005-0000-0000-0000AF020000}"/>
    <cellStyle name="Normal 4 20 3" xfId="553" xr:uid="{00000000-0005-0000-0000-0000B0020000}"/>
    <cellStyle name="Normal 4 21" xfId="554" xr:uid="{00000000-0005-0000-0000-0000B1020000}"/>
    <cellStyle name="Normal 4 21 2" xfId="555" xr:uid="{00000000-0005-0000-0000-0000B2020000}"/>
    <cellStyle name="Normal 4 21 2 2" xfId="556" xr:uid="{00000000-0005-0000-0000-0000B3020000}"/>
    <cellStyle name="Normal 4 21 3" xfId="557" xr:uid="{00000000-0005-0000-0000-0000B4020000}"/>
    <cellStyle name="Normal 4 22" xfId="558" xr:uid="{00000000-0005-0000-0000-0000B5020000}"/>
    <cellStyle name="Normal 4 22 2" xfId="559" xr:uid="{00000000-0005-0000-0000-0000B6020000}"/>
    <cellStyle name="Normal 4 22 2 2" xfId="560" xr:uid="{00000000-0005-0000-0000-0000B7020000}"/>
    <cellStyle name="Normal 4 22 3" xfId="561" xr:uid="{00000000-0005-0000-0000-0000B8020000}"/>
    <cellStyle name="Normal 4 23" xfId="562" xr:uid="{00000000-0005-0000-0000-0000B9020000}"/>
    <cellStyle name="Normal 4 23 2" xfId="563" xr:uid="{00000000-0005-0000-0000-0000BA020000}"/>
    <cellStyle name="Normal 4 23 2 2" xfId="564" xr:uid="{00000000-0005-0000-0000-0000BB020000}"/>
    <cellStyle name="Normal 4 23 3" xfId="565" xr:uid="{00000000-0005-0000-0000-0000BC020000}"/>
    <cellStyle name="Normal 4 24" xfId="566" xr:uid="{00000000-0005-0000-0000-0000BD020000}"/>
    <cellStyle name="Normal 4 24 2" xfId="567" xr:uid="{00000000-0005-0000-0000-0000BE020000}"/>
    <cellStyle name="Normal 4 24 2 2" xfId="568" xr:uid="{00000000-0005-0000-0000-0000BF020000}"/>
    <cellStyle name="Normal 4 24 3" xfId="569" xr:uid="{00000000-0005-0000-0000-0000C0020000}"/>
    <cellStyle name="Normal 4 25" xfId="570" xr:uid="{00000000-0005-0000-0000-0000C1020000}"/>
    <cellStyle name="Normal 4 25 2" xfId="571" xr:uid="{00000000-0005-0000-0000-0000C2020000}"/>
    <cellStyle name="Normal 4 25 2 2" xfId="572" xr:uid="{00000000-0005-0000-0000-0000C3020000}"/>
    <cellStyle name="Normal 4 25 3" xfId="573" xr:uid="{00000000-0005-0000-0000-0000C4020000}"/>
    <cellStyle name="Normal 4 26" xfId="574" xr:uid="{00000000-0005-0000-0000-0000C5020000}"/>
    <cellStyle name="Normal 4 26 2" xfId="575" xr:uid="{00000000-0005-0000-0000-0000C6020000}"/>
    <cellStyle name="Normal 4 26 2 2" xfId="576" xr:uid="{00000000-0005-0000-0000-0000C7020000}"/>
    <cellStyle name="Normal 4 26 3" xfId="577" xr:uid="{00000000-0005-0000-0000-0000C8020000}"/>
    <cellStyle name="Normal 4 27" xfId="578" xr:uid="{00000000-0005-0000-0000-0000C9020000}"/>
    <cellStyle name="Normal 4 27 2" xfId="579" xr:uid="{00000000-0005-0000-0000-0000CA020000}"/>
    <cellStyle name="Normal 4 27 2 2" xfId="580" xr:uid="{00000000-0005-0000-0000-0000CB020000}"/>
    <cellStyle name="Normal 4 27 3" xfId="581" xr:uid="{00000000-0005-0000-0000-0000CC020000}"/>
    <cellStyle name="Normal 4 28" xfId="582" xr:uid="{00000000-0005-0000-0000-0000CD020000}"/>
    <cellStyle name="Normal 4 28 2" xfId="583" xr:uid="{00000000-0005-0000-0000-0000CE020000}"/>
    <cellStyle name="Normal 4 28 2 2" xfId="584" xr:uid="{00000000-0005-0000-0000-0000CF020000}"/>
    <cellStyle name="Normal 4 28 3" xfId="585" xr:uid="{00000000-0005-0000-0000-0000D0020000}"/>
    <cellStyle name="Normal 4 29" xfId="586" xr:uid="{00000000-0005-0000-0000-0000D1020000}"/>
    <cellStyle name="Normal 4 29 2" xfId="587" xr:uid="{00000000-0005-0000-0000-0000D2020000}"/>
    <cellStyle name="Normal 4 29 2 2" xfId="588" xr:uid="{00000000-0005-0000-0000-0000D3020000}"/>
    <cellStyle name="Normal 4 29 3" xfId="589" xr:uid="{00000000-0005-0000-0000-0000D4020000}"/>
    <cellStyle name="Normal 4 3" xfId="590" xr:uid="{00000000-0005-0000-0000-0000D5020000}"/>
    <cellStyle name="Normal 4 3 2" xfId="591" xr:uid="{00000000-0005-0000-0000-0000D6020000}"/>
    <cellStyle name="Normal 4 3 2 2" xfId="592" xr:uid="{00000000-0005-0000-0000-0000D7020000}"/>
    <cellStyle name="Normal 4 3 2 2 2" xfId="593" xr:uid="{00000000-0005-0000-0000-0000D8020000}"/>
    <cellStyle name="Normal 4 3 2 2 2 2" xfId="594" xr:uid="{00000000-0005-0000-0000-0000D9020000}"/>
    <cellStyle name="Normal 4 3 2 2 2 2 2" xfId="595" xr:uid="{00000000-0005-0000-0000-0000DA020000}"/>
    <cellStyle name="Normal 4 3 2 2 2 3" xfId="596" xr:uid="{00000000-0005-0000-0000-0000DB020000}"/>
    <cellStyle name="Normal 4 3 2 2 3" xfId="597" xr:uid="{00000000-0005-0000-0000-0000DC020000}"/>
    <cellStyle name="Normal 4 3 2 2 3 2" xfId="598" xr:uid="{00000000-0005-0000-0000-0000DD020000}"/>
    <cellStyle name="Normal 4 3 2 2 4" xfId="599" xr:uid="{00000000-0005-0000-0000-0000DE020000}"/>
    <cellStyle name="Normal 4 3 2 3" xfId="600" xr:uid="{00000000-0005-0000-0000-0000DF020000}"/>
    <cellStyle name="Normal 4 3 2 3 2" xfId="601" xr:uid="{00000000-0005-0000-0000-0000E0020000}"/>
    <cellStyle name="Normal 4 3 2 3 2 2" xfId="602" xr:uid="{00000000-0005-0000-0000-0000E1020000}"/>
    <cellStyle name="Normal 4 3 2 3 3" xfId="603" xr:uid="{00000000-0005-0000-0000-0000E2020000}"/>
    <cellStyle name="Normal 4 3 2 4" xfId="604" xr:uid="{00000000-0005-0000-0000-0000E3020000}"/>
    <cellStyle name="Normal 4 3 2 4 2" xfId="605" xr:uid="{00000000-0005-0000-0000-0000E4020000}"/>
    <cellStyle name="Normal 4 3 2 4 2 2" xfId="606" xr:uid="{00000000-0005-0000-0000-0000E5020000}"/>
    <cellStyle name="Normal 4 3 2 4 3" xfId="607" xr:uid="{00000000-0005-0000-0000-0000E6020000}"/>
    <cellStyle name="Normal 4 3 2 5" xfId="608" xr:uid="{00000000-0005-0000-0000-0000E7020000}"/>
    <cellStyle name="Normal 4 3 2 5 2" xfId="609" xr:uid="{00000000-0005-0000-0000-0000E8020000}"/>
    <cellStyle name="Normal 4 3 2 6" xfId="610" xr:uid="{00000000-0005-0000-0000-0000E9020000}"/>
    <cellStyle name="Normal 4 3 3" xfId="611" xr:uid="{00000000-0005-0000-0000-0000EA020000}"/>
    <cellStyle name="Normal 4 3 3 2" xfId="612" xr:uid="{00000000-0005-0000-0000-0000EB020000}"/>
    <cellStyle name="Normal 4 3 3 2 2" xfId="613" xr:uid="{00000000-0005-0000-0000-0000EC020000}"/>
    <cellStyle name="Normal 4 3 3 2 2 2" xfId="614" xr:uid="{00000000-0005-0000-0000-0000ED020000}"/>
    <cellStyle name="Normal 4 3 3 2 3" xfId="615" xr:uid="{00000000-0005-0000-0000-0000EE020000}"/>
    <cellStyle name="Normal 4 3 3 3" xfId="616" xr:uid="{00000000-0005-0000-0000-0000EF020000}"/>
    <cellStyle name="Normal 4 3 3 3 2" xfId="617" xr:uid="{00000000-0005-0000-0000-0000F0020000}"/>
    <cellStyle name="Normal 4 3 3 4" xfId="618" xr:uid="{00000000-0005-0000-0000-0000F1020000}"/>
    <cellStyle name="Normal 4 3 4" xfId="619" xr:uid="{00000000-0005-0000-0000-0000F2020000}"/>
    <cellStyle name="Normal 4 3 4 2" xfId="620" xr:uid="{00000000-0005-0000-0000-0000F3020000}"/>
    <cellStyle name="Normal 4 3 4 2 2" xfId="621" xr:uid="{00000000-0005-0000-0000-0000F4020000}"/>
    <cellStyle name="Normal 4 3 4 3" xfId="622" xr:uid="{00000000-0005-0000-0000-0000F5020000}"/>
    <cellStyle name="Normal 4 3 5" xfId="623" xr:uid="{00000000-0005-0000-0000-0000F6020000}"/>
    <cellStyle name="Normal 4 3 5 2" xfId="624" xr:uid="{00000000-0005-0000-0000-0000F7020000}"/>
    <cellStyle name="Normal 4 3 5 2 2" xfId="625" xr:uid="{00000000-0005-0000-0000-0000F8020000}"/>
    <cellStyle name="Normal 4 3 5 3" xfId="626" xr:uid="{00000000-0005-0000-0000-0000F9020000}"/>
    <cellStyle name="Normal 4 3 6" xfId="627" xr:uid="{00000000-0005-0000-0000-0000FA020000}"/>
    <cellStyle name="Normal 4 3 6 2" xfId="628" xr:uid="{00000000-0005-0000-0000-0000FB020000}"/>
    <cellStyle name="Normal 4 3 7" xfId="629" xr:uid="{00000000-0005-0000-0000-0000FC020000}"/>
    <cellStyle name="Normal 4 30" xfId="630" xr:uid="{00000000-0005-0000-0000-0000FD020000}"/>
    <cellStyle name="Normal 4 30 2" xfId="631" xr:uid="{00000000-0005-0000-0000-0000FE020000}"/>
    <cellStyle name="Normal 4 30 2 2" xfId="632" xr:uid="{00000000-0005-0000-0000-0000FF020000}"/>
    <cellStyle name="Normal 4 30 3" xfId="633" xr:uid="{00000000-0005-0000-0000-000000030000}"/>
    <cellStyle name="Normal 4 31" xfId="634" xr:uid="{00000000-0005-0000-0000-000001030000}"/>
    <cellStyle name="Normal 4 31 2" xfId="635" xr:uid="{00000000-0005-0000-0000-000002030000}"/>
    <cellStyle name="Normal 4 31 2 2" xfId="636" xr:uid="{00000000-0005-0000-0000-000003030000}"/>
    <cellStyle name="Normal 4 31 3" xfId="637" xr:uid="{00000000-0005-0000-0000-000004030000}"/>
    <cellStyle name="Normal 4 32" xfId="638" xr:uid="{00000000-0005-0000-0000-000005030000}"/>
    <cellStyle name="Normal 4 32 2" xfId="639" xr:uid="{00000000-0005-0000-0000-000006030000}"/>
    <cellStyle name="Normal 4 32 2 2" xfId="640" xr:uid="{00000000-0005-0000-0000-000007030000}"/>
    <cellStyle name="Normal 4 32 3" xfId="641" xr:uid="{00000000-0005-0000-0000-000008030000}"/>
    <cellStyle name="Normal 4 33" xfId="642" xr:uid="{00000000-0005-0000-0000-000009030000}"/>
    <cellStyle name="Normal 4 33 2" xfId="643" xr:uid="{00000000-0005-0000-0000-00000A030000}"/>
    <cellStyle name="Normal 4 33 2 2" xfId="644" xr:uid="{00000000-0005-0000-0000-00000B030000}"/>
    <cellStyle name="Normal 4 33 3" xfId="645" xr:uid="{00000000-0005-0000-0000-00000C030000}"/>
    <cellStyle name="Normal 4 34" xfId="646" xr:uid="{00000000-0005-0000-0000-00000D030000}"/>
    <cellStyle name="Normal 4 34 2" xfId="647" xr:uid="{00000000-0005-0000-0000-00000E030000}"/>
    <cellStyle name="Normal 4 34 2 2" xfId="648" xr:uid="{00000000-0005-0000-0000-00000F030000}"/>
    <cellStyle name="Normal 4 34 3" xfId="649" xr:uid="{00000000-0005-0000-0000-000010030000}"/>
    <cellStyle name="Normal 4 35" xfId="650" xr:uid="{00000000-0005-0000-0000-000011030000}"/>
    <cellStyle name="Normal 4 35 2" xfId="651" xr:uid="{00000000-0005-0000-0000-000012030000}"/>
    <cellStyle name="Normal 4 35 2 2" xfId="652" xr:uid="{00000000-0005-0000-0000-000013030000}"/>
    <cellStyle name="Normal 4 35 3" xfId="653" xr:uid="{00000000-0005-0000-0000-000014030000}"/>
    <cellStyle name="Normal 4 36" xfId="654" xr:uid="{00000000-0005-0000-0000-000015030000}"/>
    <cellStyle name="Normal 4 36 2" xfId="655" xr:uid="{00000000-0005-0000-0000-000016030000}"/>
    <cellStyle name="Normal 4 36 2 2" xfId="656" xr:uid="{00000000-0005-0000-0000-000017030000}"/>
    <cellStyle name="Normal 4 36 3" xfId="657" xr:uid="{00000000-0005-0000-0000-000018030000}"/>
    <cellStyle name="Normal 4 37" xfId="658" xr:uid="{00000000-0005-0000-0000-000019030000}"/>
    <cellStyle name="Normal 4 37 2" xfId="659" xr:uid="{00000000-0005-0000-0000-00001A030000}"/>
    <cellStyle name="Normal 4 37 2 2" xfId="660" xr:uid="{00000000-0005-0000-0000-00001B030000}"/>
    <cellStyle name="Normal 4 37 3" xfId="661" xr:uid="{00000000-0005-0000-0000-00001C030000}"/>
    <cellStyle name="Normal 4 38" xfId="662" xr:uid="{00000000-0005-0000-0000-00001D030000}"/>
    <cellStyle name="Normal 4 38 2" xfId="663" xr:uid="{00000000-0005-0000-0000-00001E030000}"/>
    <cellStyle name="Normal 4 38 2 2" xfId="664" xr:uid="{00000000-0005-0000-0000-00001F030000}"/>
    <cellStyle name="Normal 4 38 3" xfId="665" xr:uid="{00000000-0005-0000-0000-000020030000}"/>
    <cellStyle name="Normal 4 39" xfId="666" xr:uid="{00000000-0005-0000-0000-000021030000}"/>
    <cellStyle name="Normal 4 39 2" xfId="667" xr:uid="{00000000-0005-0000-0000-000022030000}"/>
    <cellStyle name="Normal 4 39 2 2" xfId="668" xr:uid="{00000000-0005-0000-0000-000023030000}"/>
    <cellStyle name="Normal 4 39 3" xfId="669" xr:uid="{00000000-0005-0000-0000-000024030000}"/>
    <cellStyle name="Normal 4 4" xfId="670" xr:uid="{00000000-0005-0000-0000-000025030000}"/>
    <cellStyle name="Normal 4 4 2" xfId="671" xr:uid="{00000000-0005-0000-0000-000026030000}"/>
    <cellStyle name="Normal 4 4 2 2" xfId="672" xr:uid="{00000000-0005-0000-0000-000027030000}"/>
    <cellStyle name="Normal 4 4 2 2 2" xfId="673" xr:uid="{00000000-0005-0000-0000-000028030000}"/>
    <cellStyle name="Normal 4 4 2 2 2 2" xfId="674" xr:uid="{00000000-0005-0000-0000-000029030000}"/>
    <cellStyle name="Normal 4 4 2 2 3" xfId="675" xr:uid="{00000000-0005-0000-0000-00002A030000}"/>
    <cellStyle name="Normal 4 4 2 3" xfId="676" xr:uid="{00000000-0005-0000-0000-00002B030000}"/>
    <cellStyle name="Normal 4 4 2 3 2" xfId="677" xr:uid="{00000000-0005-0000-0000-00002C030000}"/>
    <cellStyle name="Normal 4 4 2 4" xfId="678" xr:uid="{00000000-0005-0000-0000-00002D030000}"/>
    <cellStyle name="Normal 4 4 3" xfId="679" xr:uid="{00000000-0005-0000-0000-00002E030000}"/>
    <cellStyle name="Normal 4 4 3 2" xfId="680" xr:uid="{00000000-0005-0000-0000-00002F030000}"/>
    <cellStyle name="Normal 4 4 3 2 2" xfId="681" xr:uid="{00000000-0005-0000-0000-000030030000}"/>
    <cellStyle name="Normal 4 4 3 3" xfId="682" xr:uid="{00000000-0005-0000-0000-000031030000}"/>
    <cellStyle name="Normal 4 4 4" xfId="683" xr:uid="{00000000-0005-0000-0000-000032030000}"/>
    <cellStyle name="Normal 4 4 4 2" xfId="684" xr:uid="{00000000-0005-0000-0000-000033030000}"/>
    <cellStyle name="Normal 4 4 4 2 2" xfId="685" xr:uid="{00000000-0005-0000-0000-000034030000}"/>
    <cellStyle name="Normal 4 4 4 3" xfId="686" xr:uid="{00000000-0005-0000-0000-000035030000}"/>
    <cellStyle name="Normal 4 4 5" xfId="687" xr:uid="{00000000-0005-0000-0000-000036030000}"/>
    <cellStyle name="Normal 4 4 5 2" xfId="688" xr:uid="{00000000-0005-0000-0000-000037030000}"/>
    <cellStyle name="Normal 4 4 6" xfId="689" xr:uid="{00000000-0005-0000-0000-000038030000}"/>
    <cellStyle name="Normal 4 40" xfId="690" xr:uid="{00000000-0005-0000-0000-000039030000}"/>
    <cellStyle name="Normal 4 40 2" xfId="691" xr:uid="{00000000-0005-0000-0000-00003A030000}"/>
    <cellStyle name="Normal 4 40 2 2" xfId="692" xr:uid="{00000000-0005-0000-0000-00003B030000}"/>
    <cellStyle name="Normal 4 40 3" xfId="693" xr:uid="{00000000-0005-0000-0000-00003C030000}"/>
    <cellStyle name="Normal 4 41" xfId="694" xr:uid="{00000000-0005-0000-0000-00003D030000}"/>
    <cellStyle name="Normal 4 41 2" xfId="695" xr:uid="{00000000-0005-0000-0000-00003E030000}"/>
    <cellStyle name="Normal 4 41 2 2" xfId="696" xr:uid="{00000000-0005-0000-0000-00003F030000}"/>
    <cellStyle name="Normal 4 41 3" xfId="697" xr:uid="{00000000-0005-0000-0000-000040030000}"/>
    <cellStyle name="Normal 4 42" xfId="698" xr:uid="{00000000-0005-0000-0000-000041030000}"/>
    <cellStyle name="Normal 4 42 2" xfId="699" xr:uid="{00000000-0005-0000-0000-000042030000}"/>
    <cellStyle name="Normal 4 42 2 2" xfId="700" xr:uid="{00000000-0005-0000-0000-000043030000}"/>
    <cellStyle name="Normal 4 42 3" xfId="701" xr:uid="{00000000-0005-0000-0000-000044030000}"/>
    <cellStyle name="Normal 4 43" xfId="702" xr:uid="{00000000-0005-0000-0000-000045030000}"/>
    <cellStyle name="Normal 4 43 2" xfId="703" xr:uid="{00000000-0005-0000-0000-000046030000}"/>
    <cellStyle name="Normal 4 43 2 2" xfId="704" xr:uid="{00000000-0005-0000-0000-000047030000}"/>
    <cellStyle name="Normal 4 43 3" xfId="705" xr:uid="{00000000-0005-0000-0000-000048030000}"/>
    <cellStyle name="Normal 4 44" xfId="706" xr:uid="{00000000-0005-0000-0000-000049030000}"/>
    <cellStyle name="Normal 4 44 2" xfId="707" xr:uid="{00000000-0005-0000-0000-00004A030000}"/>
    <cellStyle name="Normal 4 44 2 2" xfId="708" xr:uid="{00000000-0005-0000-0000-00004B030000}"/>
    <cellStyle name="Normal 4 44 3" xfId="709" xr:uid="{00000000-0005-0000-0000-00004C030000}"/>
    <cellStyle name="Normal 4 45" xfId="710" xr:uid="{00000000-0005-0000-0000-00004D030000}"/>
    <cellStyle name="Normal 4 45 2" xfId="711" xr:uid="{00000000-0005-0000-0000-00004E030000}"/>
    <cellStyle name="Normal 4 45 2 2" xfId="712" xr:uid="{00000000-0005-0000-0000-00004F030000}"/>
    <cellStyle name="Normal 4 45 3" xfId="713" xr:uid="{00000000-0005-0000-0000-000050030000}"/>
    <cellStyle name="Normal 4 46" xfId="714" xr:uid="{00000000-0005-0000-0000-000051030000}"/>
    <cellStyle name="Normal 4 46 2" xfId="715" xr:uid="{00000000-0005-0000-0000-000052030000}"/>
    <cellStyle name="Normal 4 46 2 2" xfId="716" xr:uid="{00000000-0005-0000-0000-000053030000}"/>
    <cellStyle name="Normal 4 46 3" xfId="717" xr:uid="{00000000-0005-0000-0000-000054030000}"/>
    <cellStyle name="Normal 4 47" xfId="718" xr:uid="{00000000-0005-0000-0000-000055030000}"/>
    <cellStyle name="Normal 4 47 2" xfId="719" xr:uid="{00000000-0005-0000-0000-000056030000}"/>
    <cellStyle name="Normal 4 47 2 2" xfId="720" xr:uid="{00000000-0005-0000-0000-000057030000}"/>
    <cellStyle name="Normal 4 47 3" xfId="721" xr:uid="{00000000-0005-0000-0000-000058030000}"/>
    <cellStyle name="Normal 4 48" xfId="722" xr:uid="{00000000-0005-0000-0000-000059030000}"/>
    <cellStyle name="Normal 4 48 2" xfId="723" xr:uid="{00000000-0005-0000-0000-00005A030000}"/>
    <cellStyle name="Normal 4 48 2 2" xfId="724" xr:uid="{00000000-0005-0000-0000-00005B030000}"/>
    <cellStyle name="Normal 4 48 3" xfId="725" xr:uid="{00000000-0005-0000-0000-00005C030000}"/>
    <cellStyle name="Normal 4 49" xfId="726" xr:uid="{00000000-0005-0000-0000-00005D030000}"/>
    <cellStyle name="Normal 4 49 2" xfId="727" xr:uid="{00000000-0005-0000-0000-00005E030000}"/>
    <cellStyle name="Normal 4 49 2 2" xfId="728" xr:uid="{00000000-0005-0000-0000-00005F030000}"/>
    <cellStyle name="Normal 4 49 3" xfId="729" xr:uid="{00000000-0005-0000-0000-000060030000}"/>
    <cellStyle name="Normal 4 5" xfId="730" xr:uid="{00000000-0005-0000-0000-000061030000}"/>
    <cellStyle name="Normal 4 5 2" xfId="731" xr:uid="{00000000-0005-0000-0000-000062030000}"/>
    <cellStyle name="Normal 4 5 2 2" xfId="732" xr:uid="{00000000-0005-0000-0000-000063030000}"/>
    <cellStyle name="Normal 4 5 2 2 2" xfId="733" xr:uid="{00000000-0005-0000-0000-000064030000}"/>
    <cellStyle name="Normal 4 5 2 3" xfId="734" xr:uid="{00000000-0005-0000-0000-000065030000}"/>
    <cellStyle name="Normal 4 5 3" xfId="735" xr:uid="{00000000-0005-0000-0000-000066030000}"/>
    <cellStyle name="Normal 4 5 3 2" xfId="736" xr:uid="{00000000-0005-0000-0000-000067030000}"/>
    <cellStyle name="Normal 4 5 3 2 2" xfId="737" xr:uid="{00000000-0005-0000-0000-000068030000}"/>
    <cellStyle name="Normal 4 5 3 3" xfId="738" xr:uid="{00000000-0005-0000-0000-000069030000}"/>
    <cellStyle name="Normal 4 5 4" xfId="739" xr:uid="{00000000-0005-0000-0000-00006A030000}"/>
    <cellStyle name="Normal 4 5 4 2" xfId="740" xr:uid="{00000000-0005-0000-0000-00006B030000}"/>
    <cellStyle name="Normal 4 5 5" xfId="741" xr:uid="{00000000-0005-0000-0000-00006C030000}"/>
    <cellStyle name="Normal 4 50" xfId="742" xr:uid="{00000000-0005-0000-0000-00006D030000}"/>
    <cellStyle name="Normal 4 50 2" xfId="743" xr:uid="{00000000-0005-0000-0000-00006E030000}"/>
    <cellStyle name="Normal 4 50 2 2" xfId="744" xr:uid="{00000000-0005-0000-0000-00006F030000}"/>
    <cellStyle name="Normal 4 50 3" xfId="745" xr:uid="{00000000-0005-0000-0000-000070030000}"/>
    <cellStyle name="Normal 4 51" xfId="746" xr:uid="{00000000-0005-0000-0000-000071030000}"/>
    <cellStyle name="Normal 4 51 2" xfId="747" xr:uid="{00000000-0005-0000-0000-000072030000}"/>
    <cellStyle name="Normal 4 51 2 2" xfId="748" xr:uid="{00000000-0005-0000-0000-000073030000}"/>
    <cellStyle name="Normal 4 51 3" xfId="749" xr:uid="{00000000-0005-0000-0000-000074030000}"/>
    <cellStyle name="Normal 4 52" xfId="750" xr:uid="{00000000-0005-0000-0000-000075030000}"/>
    <cellStyle name="Normal 4 52 2" xfId="751" xr:uid="{00000000-0005-0000-0000-000076030000}"/>
    <cellStyle name="Normal 4 52 2 2" xfId="752" xr:uid="{00000000-0005-0000-0000-000077030000}"/>
    <cellStyle name="Normal 4 52 3" xfId="753" xr:uid="{00000000-0005-0000-0000-000078030000}"/>
    <cellStyle name="Normal 4 53" xfId="754" xr:uid="{00000000-0005-0000-0000-000079030000}"/>
    <cellStyle name="Normal 4 53 2" xfId="755" xr:uid="{00000000-0005-0000-0000-00007A030000}"/>
    <cellStyle name="Normal 4 53 2 2" xfId="756" xr:uid="{00000000-0005-0000-0000-00007B030000}"/>
    <cellStyle name="Normal 4 53 3" xfId="757" xr:uid="{00000000-0005-0000-0000-00007C030000}"/>
    <cellStyle name="Normal 4 54" xfId="758" xr:uid="{00000000-0005-0000-0000-00007D030000}"/>
    <cellStyle name="Normal 4 54 2" xfId="759" xr:uid="{00000000-0005-0000-0000-00007E030000}"/>
    <cellStyle name="Normal 4 54 2 2" xfId="760" xr:uid="{00000000-0005-0000-0000-00007F030000}"/>
    <cellStyle name="Normal 4 54 3" xfId="761" xr:uid="{00000000-0005-0000-0000-000080030000}"/>
    <cellStyle name="Normal 4 55" xfId="762" xr:uid="{00000000-0005-0000-0000-000081030000}"/>
    <cellStyle name="Normal 4 55 2" xfId="763" xr:uid="{00000000-0005-0000-0000-000082030000}"/>
    <cellStyle name="Normal 4 55 2 2" xfId="764" xr:uid="{00000000-0005-0000-0000-000083030000}"/>
    <cellStyle name="Normal 4 55 3" xfId="765" xr:uid="{00000000-0005-0000-0000-000084030000}"/>
    <cellStyle name="Normal 4 56" xfId="766" xr:uid="{00000000-0005-0000-0000-000085030000}"/>
    <cellStyle name="Normal 4 56 2" xfId="767" xr:uid="{00000000-0005-0000-0000-000086030000}"/>
    <cellStyle name="Normal 4 56 2 2" xfId="768" xr:uid="{00000000-0005-0000-0000-000087030000}"/>
    <cellStyle name="Normal 4 56 3" xfId="769" xr:uid="{00000000-0005-0000-0000-000088030000}"/>
    <cellStyle name="Normal 4 57" xfId="770" xr:uid="{00000000-0005-0000-0000-000089030000}"/>
    <cellStyle name="Normal 4 57 2" xfId="771" xr:uid="{00000000-0005-0000-0000-00008A030000}"/>
    <cellStyle name="Normal 4 57 2 2" xfId="772" xr:uid="{00000000-0005-0000-0000-00008B030000}"/>
    <cellStyle name="Normal 4 57 3" xfId="773" xr:uid="{00000000-0005-0000-0000-00008C030000}"/>
    <cellStyle name="Normal 4 58" xfId="774" xr:uid="{00000000-0005-0000-0000-00008D030000}"/>
    <cellStyle name="Normal 4 58 2" xfId="775" xr:uid="{00000000-0005-0000-0000-00008E030000}"/>
    <cellStyle name="Normal 4 58 2 2" xfId="776" xr:uid="{00000000-0005-0000-0000-00008F030000}"/>
    <cellStyle name="Normal 4 58 3" xfId="777" xr:uid="{00000000-0005-0000-0000-000090030000}"/>
    <cellStyle name="Normal 4 59" xfId="778" xr:uid="{00000000-0005-0000-0000-000091030000}"/>
    <cellStyle name="Normal 4 59 2" xfId="779" xr:uid="{00000000-0005-0000-0000-000092030000}"/>
    <cellStyle name="Normal 4 59 2 2" xfId="780" xr:uid="{00000000-0005-0000-0000-000093030000}"/>
    <cellStyle name="Normal 4 59 3" xfId="781" xr:uid="{00000000-0005-0000-0000-000094030000}"/>
    <cellStyle name="Normal 4 6" xfId="782" xr:uid="{00000000-0005-0000-0000-000095030000}"/>
    <cellStyle name="Normal 4 6 2" xfId="783" xr:uid="{00000000-0005-0000-0000-000096030000}"/>
    <cellStyle name="Normal 4 6 2 2" xfId="784" xr:uid="{00000000-0005-0000-0000-000097030000}"/>
    <cellStyle name="Normal 4 6 2 2 2" xfId="785" xr:uid="{00000000-0005-0000-0000-000098030000}"/>
    <cellStyle name="Normal 4 6 2 3" xfId="786" xr:uid="{00000000-0005-0000-0000-000099030000}"/>
    <cellStyle name="Normal 4 6 3" xfId="787" xr:uid="{00000000-0005-0000-0000-00009A030000}"/>
    <cellStyle name="Normal 4 6 3 2" xfId="788" xr:uid="{00000000-0005-0000-0000-00009B030000}"/>
    <cellStyle name="Normal 4 6 4" xfId="789" xr:uid="{00000000-0005-0000-0000-00009C030000}"/>
    <cellStyle name="Normal 4 60" xfId="790" xr:uid="{00000000-0005-0000-0000-00009D030000}"/>
    <cellStyle name="Normal 4 60 2" xfId="791" xr:uid="{00000000-0005-0000-0000-00009E030000}"/>
    <cellStyle name="Normal 4 60 2 2" xfId="792" xr:uid="{00000000-0005-0000-0000-00009F030000}"/>
    <cellStyle name="Normal 4 60 3" xfId="793" xr:uid="{00000000-0005-0000-0000-0000A0030000}"/>
    <cellStyle name="Normal 4 61" xfId="794" xr:uid="{00000000-0005-0000-0000-0000A1030000}"/>
    <cellStyle name="Normal 4 61 2" xfId="795" xr:uid="{00000000-0005-0000-0000-0000A2030000}"/>
    <cellStyle name="Normal 4 61 2 2" xfId="796" xr:uid="{00000000-0005-0000-0000-0000A3030000}"/>
    <cellStyle name="Normal 4 61 3" xfId="797" xr:uid="{00000000-0005-0000-0000-0000A4030000}"/>
    <cellStyle name="Normal 4 62" xfId="798" xr:uid="{00000000-0005-0000-0000-0000A5030000}"/>
    <cellStyle name="Normal 4 62 2" xfId="799" xr:uid="{00000000-0005-0000-0000-0000A6030000}"/>
    <cellStyle name="Normal 4 62 2 2" xfId="800" xr:uid="{00000000-0005-0000-0000-0000A7030000}"/>
    <cellStyle name="Normal 4 62 3" xfId="801" xr:uid="{00000000-0005-0000-0000-0000A8030000}"/>
    <cellStyle name="Normal 4 63" xfId="802" xr:uid="{00000000-0005-0000-0000-0000A9030000}"/>
    <cellStyle name="Normal 4 63 2" xfId="803" xr:uid="{00000000-0005-0000-0000-0000AA030000}"/>
    <cellStyle name="Normal 4 63 2 2" xfId="804" xr:uid="{00000000-0005-0000-0000-0000AB030000}"/>
    <cellStyle name="Normal 4 63 3" xfId="805" xr:uid="{00000000-0005-0000-0000-0000AC030000}"/>
    <cellStyle name="Normal 4 64" xfId="806" xr:uid="{00000000-0005-0000-0000-0000AD030000}"/>
    <cellStyle name="Normal 4 64 2" xfId="807" xr:uid="{00000000-0005-0000-0000-0000AE030000}"/>
    <cellStyle name="Normal 4 64 2 2" xfId="808" xr:uid="{00000000-0005-0000-0000-0000AF030000}"/>
    <cellStyle name="Normal 4 64 3" xfId="809" xr:uid="{00000000-0005-0000-0000-0000B0030000}"/>
    <cellStyle name="Normal 4 65" xfId="810" xr:uid="{00000000-0005-0000-0000-0000B1030000}"/>
    <cellStyle name="Normal 4 65 2" xfId="811" xr:uid="{00000000-0005-0000-0000-0000B2030000}"/>
    <cellStyle name="Normal 4 65 2 2" xfId="812" xr:uid="{00000000-0005-0000-0000-0000B3030000}"/>
    <cellStyle name="Normal 4 65 3" xfId="813" xr:uid="{00000000-0005-0000-0000-0000B4030000}"/>
    <cellStyle name="Normal 4 66" xfId="814" xr:uid="{00000000-0005-0000-0000-0000B5030000}"/>
    <cellStyle name="Normal 4 66 2" xfId="815" xr:uid="{00000000-0005-0000-0000-0000B6030000}"/>
    <cellStyle name="Normal 4 66 2 2" xfId="816" xr:uid="{00000000-0005-0000-0000-0000B7030000}"/>
    <cellStyle name="Normal 4 66 3" xfId="817" xr:uid="{00000000-0005-0000-0000-0000B8030000}"/>
    <cellStyle name="Normal 4 67" xfId="818" xr:uid="{00000000-0005-0000-0000-0000B9030000}"/>
    <cellStyle name="Normal 4 67 2" xfId="819" xr:uid="{00000000-0005-0000-0000-0000BA030000}"/>
    <cellStyle name="Normal 4 67 2 2" xfId="820" xr:uid="{00000000-0005-0000-0000-0000BB030000}"/>
    <cellStyle name="Normal 4 67 3" xfId="821" xr:uid="{00000000-0005-0000-0000-0000BC030000}"/>
    <cellStyle name="Normal 4 68" xfId="822" xr:uid="{00000000-0005-0000-0000-0000BD030000}"/>
    <cellStyle name="Normal 4 68 2" xfId="823" xr:uid="{00000000-0005-0000-0000-0000BE030000}"/>
    <cellStyle name="Normal 4 68 2 2" xfId="824" xr:uid="{00000000-0005-0000-0000-0000BF030000}"/>
    <cellStyle name="Normal 4 68 3" xfId="825" xr:uid="{00000000-0005-0000-0000-0000C0030000}"/>
    <cellStyle name="Normal 4 69" xfId="826" xr:uid="{00000000-0005-0000-0000-0000C1030000}"/>
    <cellStyle name="Normal 4 69 2" xfId="827" xr:uid="{00000000-0005-0000-0000-0000C2030000}"/>
    <cellStyle name="Normal 4 69 2 2" xfId="828" xr:uid="{00000000-0005-0000-0000-0000C3030000}"/>
    <cellStyle name="Normal 4 69 3" xfId="829" xr:uid="{00000000-0005-0000-0000-0000C4030000}"/>
    <cellStyle name="Normal 4 7" xfId="830" xr:uid="{00000000-0005-0000-0000-0000C5030000}"/>
    <cellStyle name="Normal 4 7 2" xfId="831" xr:uid="{00000000-0005-0000-0000-0000C6030000}"/>
    <cellStyle name="Normal 4 7 2 2" xfId="832" xr:uid="{00000000-0005-0000-0000-0000C7030000}"/>
    <cellStyle name="Normal 4 7 3" xfId="833" xr:uid="{00000000-0005-0000-0000-0000C8030000}"/>
    <cellStyle name="Normal 4 70" xfId="834" xr:uid="{00000000-0005-0000-0000-0000C9030000}"/>
    <cellStyle name="Normal 4 70 2" xfId="835" xr:uid="{00000000-0005-0000-0000-0000CA030000}"/>
    <cellStyle name="Normal 4 70 2 2" xfId="836" xr:uid="{00000000-0005-0000-0000-0000CB030000}"/>
    <cellStyle name="Normal 4 70 3" xfId="837" xr:uid="{00000000-0005-0000-0000-0000CC030000}"/>
    <cellStyle name="Normal 4 71" xfId="838" xr:uid="{00000000-0005-0000-0000-0000CD030000}"/>
    <cellStyle name="Normal 4 71 2" xfId="839" xr:uid="{00000000-0005-0000-0000-0000CE030000}"/>
    <cellStyle name="Normal 4 71 2 2" xfId="840" xr:uid="{00000000-0005-0000-0000-0000CF030000}"/>
    <cellStyle name="Normal 4 71 3" xfId="841" xr:uid="{00000000-0005-0000-0000-0000D0030000}"/>
    <cellStyle name="Normal 4 72" xfId="842" xr:uid="{00000000-0005-0000-0000-0000D1030000}"/>
    <cellStyle name="Normal 4 72 2" xfId="843" xr:uid="{00000000-0005-0000-0000-0000D2030000}"/>
    <cellStyle name="Normal 4 72 2 2" xfId="844" xr:uid="{00000000-0005-0000-0000-0000D3030000}"/>
    <cellStyle name="Normal 4 72 3" xfId="845" xr:uid="{00000000-0005-0000-0000-0000D4030000}"/>
    <cellStyle name="Normal 4 73" xfId="846" xr:uid="{00000000-0005-0000-0000-0000D5030000}"/>
    <cellStyle name="Normal 4 73 2" xfId="847" xr:uid="{00000000-0005-0000-0000-0000D6030000}"/>
    <cellStyle name="Normal 4 73 2 2" xfId="848" xr:uid="{00000000-0005-0000-0000-0000D7030000}"/>
    <cellStyle name="Normal 4 73 3" xfId="849" xr:uid="{00000000-0005-0000-0000-0000D8030000}"/>
    <cellStyle name="Normal 4 74" xfId="850" xr:uid="{00000000-0005-0000-0000-0000D9030000}"/>
    <cellStyle name="Normal 4 74 2" xfId="851" xr:uid="{00000000-0005-0000-0000-0000DA030000}"/>
    <cellStyle name="Normal 4 74 2 2" xfId="852" xr:uid="{00000000-0005-0000-0000-0000DB030000}"/>
    <cellStyle name="Normal 4 74 3" xfId="853" xr:uid="{00000000-0005-0000-0000-0000DC030000}"/>
    <cellStyle name="Normal 4 75" xfId="854" xr:uid="{00000000-0005-0000-0000-0000DD030000}"/>
    <cellStyle name="Normal 4 75 2" xfId="855" xr:uid="{00000000-0005-0000-0000-0000DE030000}"/>
    <cellStyle name="Normal 4 75 2 2" xfId="856" xr:uid="{00000000-0005-0000-0000-0000DF030000}"/>
    <cellStyle name="Normal 4 75 3" xfId="857" xr:uid="{00000000-0005-0000-0000-0000E0030000}"/>
    <cellStyle name="Normal 4 76" xfId="858" xr:uid="{00000000-0005-0000-0000-0000E1030000}"/>
    <cellStyle name="Normal 4 76 2" xfId="859" xr:uid="{00000000-0005-0000-0000-0000E2030000}"/>
    <cellStyle name="Normal 4 76 2 2" xfId="860" xr:uid="{00000000-0005-0000-0000-0000E3030000}"/>
    <cellStyle name="Normal 4 76 3" xfId="861" xr:uid="{00000000-0005-0000-0000-0000E4030000}"/>
    <cellStyle name="Normal 4 77" xfId="862" xr:uid="{00000000-0005-0000-0000-0000E5030000}"/>
    <cellStyle name="Normal 4 77 2" xfId="863" xr:uid="{00000000-0005-0000-0000-0000E6030000}"/>
    <cellStyle name="Normal 4 77 2 2" xfId="864" xr:uid="{00000000-0005-0000-0000-0000E7030000}"/>
    <cellStyle name="Normal 4 77 3" xfId="865" xr:uid="{00000000-0005-0000-0000-0000E8030000}"/>
    <cellStyle name="Normal 4 78" xfId="866" xr:uid="{00000000-0005-0000-0000-0000E9030000}"/>
    <cellStyle name="Normal 4 78 2" xfId="867" xr:uid="{00000000-0005-0000-0000-0000EA030000}"/>
    <cellStyle name="Normal 4 78 2 2" xfId="868" xr:uid="{00000000-0005-0000-0000-0000EB030000}"/>
    <cellStyle name="Normal 4 78 3" xfId="869" xr:uid="{00000000-0005-0000-0000-0000EC030000}"/>
    <cellStyle name="Normal 4 79" xfId="870" xr:uid="{00000000-0005-0000-0000-0000ED030000}"/>
    <cellStyle name="Normal 4 79 2" xfId="871" xr:uid="{00000000-0005-0000-0000-0000EE030000}"/>
    <cellStyle name="Normal 4 79 2 2" xfId="872" xr:uid="{00000000-0005-0000-0000-0000EF030000}"/>
    <cellStyle name="Normal 4 79 3" xfId="873" xr:uid="{00000000-0005-0000-0000-0000F0030000}"/>
    <cellStyle name="Normal 4 8" xfId="874" xr:uid="{00000000-0005-0000-0000-0000F1030000}"/>
    <cellStyle name="Normal 4 8 2" xfId="875" xr:uid="{00000000-0005-0000-0000-0000F2030000}"/>
    <cellStyle name="Normal 4 8 2 2" xfId="876" xr:uid="{00000000-0005-0000-0000-0000F3030000}"/>
    <cellStyle name="Normal 4 8 3" xfId="877" xr:uid="{00000000-0005-0000-0000-0000F4030000}"/>
    <cellStyle name="Normal 4 80" xfId="878" xr:uid="{00000000-0005-0000-0000-0000F5030000}"/>
    <cellStyle name="Normal 4 80 2" xfId="879" xr:uid="{00000000-0005-0000-0000-0000F6030000}"/>
    <cellStyle name="Normal 4 80 2 2" xfId="880" xr:uid="{00000000-0005-0000-0000-0000F7030000}"/>
    <cellStyle name="Normal 4 80 3" xfId="881" xr:uid="{00000000-0005-0000-0000-0000F8030000}"/>
    <cellStyle name="Normal 4 81" xfId="882" xr:uid="{00000000-0005-0000-0000-0000F9030000}"/>
    <cellStyle name="Normal 4 81 2" xfId="883" xr:uid="{00000000-0005-0000-0000-0000FA030000}"/>
    <cellStyle name="Normal 4 81 2 2" xfId="884" xr:uid="{00000000-0005-0000-0000-0000FB030000}"/>
    <cellStyle name="Normal 4 81 3" xfId="885" xr:uid="{00000000-0005-0000-0000-0000FC030000}"/>
    <cellStyle name="Normal 4 82" xfId="886" xr:uid="{00000000-0005-0000-0000-0000FD030000}"/>
    <cellStyle name="Normal 4 82 2" xfId="887" xr:uid="{00000000-0005-0000-0000-0000FE030000}"/>
    <cellStyle name="Normal 4 82 2 2" xfId="888" xr:uid="{00000000-0005-0000-0000-0000FF030000}"/>
    <cellStyle name="Normal 4 82 3" xfId="889" xr:uid="{00000000-0005-0000-0000-000000040000}"/>
    <cellStyle name="Normal 4 83" xfId="890" xr:uid="{00000000-0005-0000-0000-000001040000}"/>
    <cellStyle name="Normal 4 83 2" xfId="891" xr:uid="{00000000-0005-0000-0000-000002040000}"/>
    <cellStyle name="Normal 4 83 2 2" xfId="892" xr:uid="{00000000-0005-0000-0000-000003040000}"/>
    <cellStyle name="Normal 4 83 3" xfId="893" xr:uid="{00000000-0005-0000-0000-000004040000}"/>
    <cellStyle name="Normal 4 84" xfId="894" xr:uid="{00000000-0005-0000-0000-000005040000}"/>
    <cellStyle name="Normal 4 84 2" xfId="895" xr:uid="{00000000-0005-0000-0000-000006040000}"/>
    <cellStyle name="Normal 4 84 2 2" xfId="896" xr:uid="{00000000-0005-0000-0000-000007040000}"/>
    <cellStyle name="Normal 4 84 3" xfId="897" xr:uid="{00000000-0005-0000-0000-000008040000}"/>
    <cellStyle name="Normal 4 85" xfId="898" xr:uid="{00000000-0005-0000-0000-000009040000}"/>
    <cellStyle name="Normal 4 85 2" xfId="899" xr:uid="{00000000-0005-0000-0000-00000A040000}"/>
    <cellStyle name="Normal 4 85 2 2" xfId="900" xr:uid="{00000000-0005-0000-0000-00000B040000}"/>
    <cellStyle name="Normal 4 85 3" xfId="901" xr:uid="{00000000-0005-0000-0000-00000C040000}"/>
    <cellStyle name="Normal 4 86" xfId="902" xr:uid="{00000000-0005-0000-0000-00000D040000}"/>
    <cellStyle name="Normal 4 86 2" xfId="903" xr:uid="{00000000-0005-0000-0000-00000E040000}"/>
    <cellStyle name="Normal 4 86 2 2" xfId="904" xr:uid="{00000000-0005-0000-0000-00000F040000}"/>
    <cellStyle name="Normal 4 86 3" xfId="905" xr:uid="{00000000-0005-0000-0000-000010040000}"/>
    <cellStyle name="Normal 4 87" xfId="906" xr:uid="{00000000-0005-0000-0000-000011040000}"/>
    <cellStyle name="Normal 4 87 2" xfId="907" xr:uid="{00000000-0005-0000-0000-000012040000}"/>
    <cellStyle name="Normal 4 87 2 2" xfId="908" xr:uid="{00000000-0005-0000-0000-000013040000}"/>
    <cellStyle name="Normal 4 87 3" xfId="909" xr:uid="{00000000-0005-0000-0000-000014040000}"/>
    <cellStyle name="Normal 4 88" xfId="910" xr:uid="{00000000-0005-0000-0000-000015040000}"/>
    <cellStyle name="Normal 4 88 2" xfId="911" xr:uid="{00000000-0005-0000-0000-000016040000}"/>
    <cellStyle name="Normal 4 88 2 2" xfId="912" xr:uid="{00000000-0005-0000-0000-000017040000}"/>
    <cellStyle name="Normal 4 88 3" xfId="913" xr:uid="{00000000-0005-0000-0000-000018040000}"/>
    <cellStyle name="Normal 4 89" xfId="914" xr:uid="{00000000-0005-0000-0000-000019040000}"/>
    <cellStyle name="Normal 4 89 2" xfId="915" xr:uid="{00000000-0005-0000-0000-00001A040000}"/>
    <cellStyle name="Normal 4 89 2 2" xfId="916" xr:uid="{00000000-0005-0000-0000-00001B040000}"/>
    <cellStyle name="Normal 4 89 3" xfId="917" xr:uid="{00000000-0005-0000-0000-00001C040000}"/>
    <cellStyle name="Normal 4 9" xfId="918" xr:uid="{00000000-0005-0000-0000-00001D040000}"/>
    <cellStyle name="Normal 4 9 2" xfId="919" xr:uid="{00000000-0005-0000-0000-00001E040000}"/>
    <cellStyle name="Normal 4 9 2 2" xfId="920" xr:uid="{00000000-0005-0000-0000-00001F040000}"/>
    <cellStyle name="Normal 4 9 3" xfId="921" xr:uid="{00000000-0005-0000-0000-000020040000}"/>
    <cellStyle name="Normal 4 90" xfId="922" xr:uid="{00000000-0005-0000-0000-000021040000}"/>
    <cellStyle name="Normal 4 90 2" xfId="923" xr:uid="{00000000-0005-0000-0000-000022040000}"/>
    <cellStyle name="Normal 4 90 2 2" xfId="924" xr:uid="{00000000-0005-0000-0000-000023040000}"/>
    <cellStyle name="Normal 4 90 3" xfId="925" xr:uid="{00000000-0005-0000-0000-000024040000}"/>
    <cellStyle name="Normal 4 91" xfId="926" xr:uid="{00000000-0005-0000-0000-000025040000}"/>
    <cellStyle name="Normal 4 91 2" xfId="927" xr:uid="{00000000-0005-0000-0000-000026040000}"/>
    <cellStyle name="Normal 4 91 2 2" xfId="928" xr:uid="{00000000-0005-0000-0000-000027040000}"/>
    <cellStyle name="Normal 4 91 3" xfId="929" xr:uid="{00000000-0005-0000-0000-000028040000}"/>
    <cellStyle name="Normal 4 92" xfId="930" xr:uid="{00000000-0005-0000-0000-000029040000}"/>
    <cellStyle name="Normal 4 92 2" xfId="931" xr:uid="{00000000-0005-0000-0000-00002A040000}"/>
    <cellStyle name="Normal 4 92 2 2" xfId="932" xr:uid="{00000000-0005-0000-0000-00002B040000}"/>
    <cellStyle name="Normal 4 92 3" xfId="933" xr:uid="{00000000-0005-0000-0000-00002C040000}"/>
    <cellStyle name="Normal 4 93" xfId="934" xr:uid="{00000000-0005-0000-0000-00002D040000}"/>
    <cellStyle name="Normal 4 93 2" xfId="935" xr:uid="{00000000-0005-0000-0000-00002E040000}"/>
    <cellStyle name="Normal 4 93 2 2" xfId="936" xr:uid="{00000000-0005-0000-0000-00002F040000}"/>
    <cellStyle name="Normal 4 93 3" xfId="937" xr:uid="{00000000-0005-0000-0000-000030040000}"/>
    <cellStyle name="Normal 4 94" xfId="938" xr:uid="{00000000-0005-0000-0000-000031040000}"/>
    <cellStyle name="Normal 4 94 2" xfId="939" xr:uid="{00000000-0005-0000-0000-000032040000}"/>
    <cellStyle name="Normal 4 94 2 2" xfId="940" xr:uid="{00000000-0005-0000-0000-000033040000}"/>
    <cellStyle name="Normal 4 94 3" xfId="941" xr:uid="{00000000-0005-0000-0000-000034040000}"/>
    <cellStyle name="Normal 4 95" xfId="942" xr:uid="{00000000-0005-0000-0000-000035040000}"/>
    <cellStyle name="Normal 4 95 2" xfId="943" xr:uid="{00000000-0005-0000-0000-000036040000}"/>
    <cellStyle name="Normal 4 95 2 2" xfId="944" xr:uid="{00000000-0005-0000-0000-000037040000}"/>
    <cellStyle name="Normal 4 95 3" xfId="945" xr:uid="{00000000-0005-0000-0000-000038040000}"/>
    <cellStyle name="Normal 4 96" xfId="946" xr:uid="{00000000-0005-0000-0000-000039040000}"/>
    <cellStyle name="Normal 4 96 2" xfId="947" xr:uid="{00000000-0005-0000-0000-00003A040000}"/>
    <cellStyle name="Normal 4 96 2 2" xfId="948" xr:uid="{00000000-0005-0000-0000-00003B040000}"/>
    <cellStyle name="Normal 4 96 3" xfId="949" xr:uid="{00000000-0005-0000-0000-00003C040000}"/>
    <cellStyle name="Normal 4 97" xfId="950" xr:uid="{00000000-0005-0000-0000-00003D040000}"/>
    <cellStyle name="Normal 4 97 2" xfId="951" xr:uid="{00000000-0005-0000-0000-00003E040000}"/>
    <cellStyle name="Normal 4 97 2 2" xfId="952" xr:uid="{00000000-0005-0000-0000-00003F040000}"/>
    <cellStyle name="Normal 4 97 3" xfId="953" xr:uid="{00000000-0005-0000-0000-000040040000}"/>
    <cellStyle name="Normal 4 98" xfId="954" xr:uid="{00000000-0005-0000-0000-000041040000}"/>
    <cellStyle name="Normal 4 98 2" xfId="955" xr:uid="{00000000-0005-0000-0000-000042040000}"/>
    <cellStyle name="Normal 4 98 2 2" xfId="956" xr:uid="{00000000-0005-0000-0000-000043040000}"/>
    <cellStyle name="Normal 4 98 3" xfId="957" xr:uid="{00000000-0005-0000-0000-000044040000}"/>
    <cellStyle name="Normal 4 99" xfId="958" xr:uid="{00000000-0005-0000-0000-000045040000}"/>
    <cellStyle name="Normal 4 99 2" xfId="959" xr:uid="{00000000-0005-0000-0000-000046040000}"/>
    <cellStyle name="Normal 4 99 2 2" xfId="960" xr:uid="{00000000-0005-0000-0000-000047040000}"/>
    <cellStyle name="Normal 4 99 3" xfId="961" xr:uid="{00000000-0005-0000-0000-000048040000}"/>
    <cellStyle name="Normal 40" xfId="962" xr:uid="{00000000-0005-0000-0000-000049040000}"/>
    <cellStyle name="Normal 41" xfId="963" xr:uid="{00000000-0005-0000-0000-00004A040000}"/>
    <cellStyle name="Normal 42" xfId="964" xr:uid="{00000000-0005-0000-0000-00004B040000}"/>
    <cellStyle name="Normal 43" xfId="965" xr:uid="{00000000-0005-0000-0000-00004C040000}"/>
    <cellStyle name="Normal 44" xfId="966" xr:uid="{00000000-0005-0000-0000-00004D040000}"/>
    <cellStyle name="Normal 45" xfId="967" xr:uid="{00000000-0005-0000-0000-00004E040000}"/>
    <cellStyle name="Normal 46" xfId="968" xr:uid="{00000000-0005-0000-0000-00004F040000}"/>
    <cellStyle name="Normal 47" xfId="969" xr:uid="{00000000-0005-0000-0000-000050040000}"/>
    <cellStyle name="Normal 48" xfId="970" xr:uid="{00000000-0005-0000-0000-000051040000}"/>
    <cellStyle name="Normal 49" xfId="971" xr:uid="{00000000-0005-0000-0000-000052040000}"/>
    <cellStyle name="Normal 5" xfId="972" xr:uid="{00000000-0005-0000-0000-000053040000}"/>
    <cellStyle name="Normal 5 2" xfId="973" xr:uid="{00000000-0005-0000-0000-000054040000}"/>
    <cellStyle name="Normal 50" xfId="974" xr:uid="{00000000-0005-0000-0000-000055040000}"/>
    <cellStyle name="Normal 51" xfId="975" xr:uid="{00000000-0005-0000-0000-000056040000}"/>
    <cellStyle name="Normal 52" xfId="976" xr:uid="{00000000-0005-0000-0000-000057040000}"/>
    <cellStyle name="Normal 53" xfId="977" xr:uid="{00000000-0005-0000-0000-000058040000}"/>
    <cellStyle name="Normal 54" xfId="978" xr:uid="{00000000-0005-0000-0000-000059040000}"/>
    <cellStyle name="Normal 55" xfId="979" xr:uid="{00000000-0005-0000-0000-00005A040000}"/>
    <cellStyle name="Normal 56" xfId="980" xr:uid="{00000000-0005-0000-0000-00005B040000}"/>
    <cellStyle name="Normal 57" xfId="981" xr:uid="{00000000-0005-0000-0000-00005C040000}"/>
    <cellStyle name="Normal 58" xfId="982" xr:uid="{00000000-0005-0000-0000-00005D040000}"/>
    <cellStyle name="Normal 59" xfId="983" xr:uid="{00000000-0005-0000-0000-00005E040000}"/>
    <cellStyle name="Normal 6" xfId="984" xr:uid="{00000000-0005-0000-0000-00005F040000}"/>
    <cellStyle name="Normal 6 10" xfId="985" xr:uid="{00000000-0005-0000-0000-000060040000}"/>
    <cellStyle name="Normal 6 10 2" xfId="986" xr:uid="{00000000-0005-0000-0000-000061040000}"/>
    <cellStyle name="Normal 6 10 2 2" xfId="987" xr:uid="{00000000-0005-0000-0000-000062040000}"/>
    <cellStyle name="Normal 6 10 3" xfId="988" xr:uid="{00000000-0005-0000-0000-000063040000}"/>
    <cellStyle name="Normal 6 11" xfId="989" xr:uid="{00000000-0005-0000-0000-000064040000}"/>
    <cellStyle name="Normal 6 11 2" xfId="990" xr:uid="{00000000-0005-0000-0000-000065040000}"/>
    <cellStyle name="Normal 6 11 2 2" xfId="991" xr:uid="{00000000-0005-0000-0000-000066040000}"/>
    <cellStyle name="Normal 6 11 3" xfId="992" xr:uid="{00000000-0005-0000-0000-000067040000}"/>
    <cellStyle name="Normal 6 12" xfId="993" xr:uid="{00000000-0005-0000-0000-000068040000}"/>
    <cellStyle name="Normal 6 12 2" xfId="994" xr:uid="{00000000-0005-0000-0000-000069040000}"/>
    <cellStyle name="Normal 6 12 2 2" xfId="995" xr:uid="{00000000-0005-0000-0000-00006A040000}"/>
    <cellStyle name="Normal 6 12 3" xfId="996" xr:uid="{00000000-0005-0000-0000-00006B040000}"/>
    <cellStyle name="Normal 6 13" xfId="997" xr:uid="{00000000-0005-0000-0000-00006C040000}"/>
    <cellStyle name="Normal 6 14" xfId="998" xr:uid="{00000000-0005-0000-0000-00006D040000}"/>
    <cellStyle name="Normal 6 14 2" xfId="999" xr:uid="{00000000-0005-0000-0000-00006E040000}"/>
    <cellStyle name="Normal 6 15" xfId="1000" xr:uid="{00000000-0005-0000-0000-00006F040000}"/>
    <cellStyle name="Normal 6 2" xfId="1001" xr:uid="{00000000-0005-0000-0000-000070040000}"/>
    <cellStyle name="Normal 6 2 10" xfId="1002" xr:uid="{00000000-0005-0000-0000-000071040000}"/>
    <cellStyle name="Normal 6 2 10 2" xfId="1003" xr:uid="{00000000-0005-0000-0000-000072040000}"/>
    <cellStyle name="Normal 6 2 10 2 2" xfId="1004" xr:uid="{00000000-0005-0000-0000-000073040000}"/>
    <cellStyle name="Normal 6 2 10 3" xfId="1005" xr:uid="{00000000-0005-0000-0000-000074040000}"/>
    <cellStyle name="Normal 6 2 11" xfId="1006" xr:uid="{00000000-0005-0000-0000-000075040000}"/>
    <cellStyle name="Normal 6 2 11 2" xfId="1007" xr:uid="{00000000-0005-0000-0000-000076040000}"/>
    <cellStyle name="Normal 6 2 11 2 2" xfId="1008" xr:uid="{00000000-0005-0000-0000-000077040000}"/>
    <cellStyle name="Normal 6 2 11 3" xfId="1009" xr:uid="{00000000-0005-0000-0000-000078040000}"/>
    <cellStyle name="Normal 6 2 12" xfId="1010" xr:uid="{00000000-0005-0000-0000-000079040000}"/>
    <cellStyle name="Normal 6 2 13" xfId="1011" xr:uid="{00000000-0005-0000-0000-00007A040000}"/>
    <cellStyle name="Normal 6 2 13 2" xfId="1012" xr:uid="{00000000-0005-0000-0000-00007B040000}"/>
    <cellStyle name="Normal 6 2 14" xfId="1013" xr:uid="{00000000-0005-0000-0000-00007C040000}"/>
    <cellStyle name="Normal 6 2 2" xfId="1014" xr:uid="{00000000-0005-0000-0000-00007D040000}"/>
    <cellStyle name="Normal 6 2 2 2" xfId="1015" xr:uid="{00000000-0005-0000-0000-00007E040000}"/>
    <cellStyle name="Normal 6 2 2 2 2" xfId="1016" xr:uid="{00000000-0005-0000-0000-00007F040000}"/>
    <cellStyle name="Normal 6 2 2 2 2 2" xfId="1017" xr:uid="{00000000-0005-0000-0000-000080040000}"/>
    <cellStyle name="Normal 6 2 2 2 3" xfId="1018" xr:uid="{00000000-0005-0000-0000-000081040000}"/>
    <cellStyle name="Normal 6 2 2 3" xfId="1019" xr:uid="{00000000-0005-0000-0000-000082040000}"/>
    <cellStyle name="Normal 6 2 2 3 2" xfId="1020" xr:uid="{00000000-0005-0000-0000-000083040000}"/>
    <cellStyle name="Normal 6 2 2 3 2 2" xfId="1021" xr:uid="{00000000-0005-0000-0000-000084040000}"/>
    <cellStyle name="Normal 6 2 2 3 3" xfId="1022" xr:uid="{00000000-0005-0000-0000-000085040000}"/>
    <cellStyle name="Normal 6 2 2 4" xfId="1023" xr:uid="{00000000-0005-0000-0000-000086040000}"/>
    <cellStyle name="Normal 6 2 2 4 2" xfId="1024" xr:uid="{00000000-0005-0000-0000-000087040000}"/>
    <cellStyle name="Normal 6 2 2 5" xfId="1025" xr:uid="{00000000-0005-0000-0000-000088040000}"/>
    <cellStyle name="Normal 6 2 3" xfId="1026" xr:uid="{00000000-0005-0000-0000-000089040000}"/>
    <cellStyle name="Normal 6 2 3 2" xfId="1027" xr:uid="{00000000-0005-0000-0000-00008A040000}"/>
    <cellStyle name="Normal 6 2 3 2 2" xfId="1028" xr:uid="{00000000-0005-0000-0000-00008B040000}"/>
    <cellStyle name="Normal 6 2 3 2 2 2" xfId="1029" xr:uid="{00000000-0005-0000-0000-00008C040000}"/>
    <cellStyle name="Normal 6 2 3 2 3" xfId="1030" xr:uid="{00000000-0005-0000-0000-00008D040000}"/>
    <cellStyle name="Normal 6 2 3 3" xfId="1031" xr:uid="{00000000-0005-0000-0000-00008E040000}"/>
    <cellStyle name="Normal 6 2 3 3 2" xfId="1032" xr:uid="{00000000-0005-0000-0000-00008F040000}"/>
    <cellStyle name="Normal 6 2 3 4" xfId="1033" xr:uid="{00000000-0005-0000-0000-000090040000}"/>
    <cellStyle name="Normal 6 2 4" xfId="1034" xr:uid="{00000000-0005-0000-0000-000091040000}"/>
    <cellStyle name="Normal 6 2 4 2" xfId="1035" xr:uid="{00000000-0005-0000-0000-000092040000}"/>
    <cellStyle name="Normal 6 2 4 2 2" xfId="1036" xr:uid="{00000000-0005-0000-0000-000093040000}"/>
    <cellStyle name="Normal 6 2 4 3" xfId="1037" xr:uid="{00000000-0005-0000-0000-000094040000}"/>
    <cellStyle name="Normal 6 2 5" xfId="1038" xr:uid="{00000000-0005-0000-0000-000095040000}"/>
    <cellStyle name="Normal 6 2 5 2" xfId="1039" xr:uid="{00000000-0005-0000-0000-000096040000}"/>
    <cellStyle name="Normal 6 2 5 2 2" xfId="1040" xr:uid="{00000000-0005-0000-0000-000097040000}"/>
    <cellStyle name="Normal 6 2 5 3" xfId="1041" xr:uid="{00000000-0005-0000-0000-000098040000}"/>
    <cellStyle name="Normal 6 2 6" xfId="1042" xr:uid="{00000000-0005-0000-0000-000099040000}"/>
    <cellStyle name="Normal 6 2 6 2" xfId="1043" xr:uid="{00000000-0005-0000-0000-00009A040000}"/>
    <cellStyle name="Normal 6 2 6 2 2" xfId="1044" xr:uid="{00000000-0005-0000-0000-00009B040000}"/>
    <cellStyle name="Normal 6 2 6 3" xfId="1045" xr:uid="{00000000-0005-0000-0000-00009C040000}"/>
    <cellStyle name="Normal 6 2 7" xfId="1046" xr:uid="{00000000-0005-0000-0000-00009D040000}"/>
    <cellStyle name="Normal 6 2 7 2" xfId="1047" xr:uid="{00000000-0005-0000-0000-00009E040000}"/>
    <cellStyle name="Normal 6 2 7 2 2" xfId="1048" xr:uid="{00000000-0005-0000-0000-00009F040000}"/>
    <cellStyle name="Normal 6 2 7 3" xfId="1049" xr:uid="{00000000-0005-0000-0000-0000A0040000}"/>
    <cellStyle name="Normal 6 2 8" xfId="1050" xr:uid="{00000000-0005-0000-0000-0000A1040000}"/>
    <cellStyle name="Normal 6 2 8 2" xfId="1051" xr:uid="{00000000-0005-0000-0000-0000A2040000}"/>
    <cellStyle name="Normal 6 2 8 2 2" xfId="1052" xr:uid="{00000000-0005-0000-0000-0000A3040000}"/>
    <cellStyle name="Normal 6 2 8 3" xfId="1053" xr:uid="{00000000-0005-0000-0000-0000A4040000}"/>
    <cellStyle name="Normal 6 2 9" xfId="1054" xr:uid="{00000000-0005-0000-0000-0000A5040000}"/>
    <cellStyle name="Normal 6 2 9 2" xfId="1055" xr:uid="{00000000-0005-0000-0000-0000A6040000}"/>
    <cellStyle name="Normal 6 2 9 2 2" xfId="1056" xr:uid="{00000000-0005-0000-0000-0000A7040000}"/>
    <cellStyle name="Normal 6 2 9 3" xfId="1057" xr:uid="{00000000-0005-0000-0000-0000A8040000}"/>
    <cellStyle name="Normal 6 3" xfId="1058" xr:uid="{00000000-0005-0000-0000-0000A9040000}"/>
    <cellStyle name="Normal 6 3 2" xfId="1059" xr:uid="{00000000-0005-0000-0000-0000AA040000}"/>
    <cellStyle name="Normal 6 3 2 2" xfId="1060" xr:uid="{00000000-0005-0000-0000-0000AB040000}"/>
    <cellStyle name="Normal 6 3 2 2 2" xfId="1061" xr:uid="{00000000-0005-0000-0000-0000AC040000}"/>
    <cellStyle name="Normal 6 3 2 3" xfId="1062" xr:uid="{00000000-0005-0000-0000-0000AD040000}"/>
    <cellStyle name="Normal 6 3 3" xfId="1063" xr:uid="{00000000-0005-0000-0000-0000AE040000}"/>
    <cellStyle name="Normal 6 3 3 2" xfId="1064" xr:uid="{00000000-0005-0000-0000-0000AF040000}"/>
    <cellStyle name="Normal 6 3 3 2 2" xfId="1065" xr:uid="{00000000-0005-0000-0000-0000B0040000}"/>
    <cellStyle name="Normal 6 3 3 3" xfId="1066" xr:uid="{00000000-0005-0000-0000-0000B1040000}"/>
    <cellStyle name="Normal 6 3 4" xfId="1067" xr:uid="{00000000-0005-0000-0000-0000B2040000}"/>
    <cellStyle name="Normal 6 3 4 2" xfId="1068" xr:uid="{00000000-0005-0000-0000-0000B3040000}"/>
    <cellStyle name="Normal 6 3 5" xfId="1069" xr:uid="{00000000-0005-0000-0000-0000B4040000}"/>
    <cellStyle name="Normal 6 4" xfId="1070" xr:uid="{00000000-0005-0000-0000-0000B5040000}"/>
    <cellStyle name="Normal 6 4 2" xfId="1071" xr:uid="{00000000-0005-0000-0000-0000B6040000}"/>
    <cellStyle name="Normal 6 4 2 2" xfId="1072" xr:uid="{00000000-0005-0000-0000-0000B7040000}"/>
    <cellStyle name="Normal 6 4 2 2 2" xfId="1073" xr:uid="{00000000-0005-0000-0000-0000B8040000}"/>
    <cellStyle name="Normal 6 4 2 3" xfId="1074" xr:uid="{00000000-0005-0000-0000-0000B9040000}"/>
    <cellStyle name="Normal 6 4 3" xfId="1075" xr:uid="{00000000-0005-0000-0000-0000BA040000}"/>
    <cellStyle name="Normal 6 4 3 2" xfId="1076" xr:uid="{00000000-0005-0000-0000-0000BB040000}"/>
    <cellStyle name="Normal 6 4 4" xfId="1077" xr:uid="{00000000-0005-0000-0000-0000BC040000}"/>
    <cellStyle name="Normal 6 5" xfId="1078" xr:uid="{00000000-0005-0000-0000-0000BD040000}"/>
    <cellStyle name="Normal 6 5 2" xfId="1079" xr:uid="{00000000-0005-0000-0000-0000BE040000}"/>
    <cellStyle name="Normal 6 5 2 2" xfId="1080" xr:uid="{00000000-0005-0000-0000-0000BF040000}"/>
    <cellStyle name="Normal 6 5 3" xfId="1081" xr:uid="{00000000-0005-0000-0000-0000C0040000}"/>
    <cellStyle name="Normal 6 6" xfId="1082" xr:uid="{00000000-0005-0000-0000-0000C1040000}"/>
    <cellStyle name="Normal 6 6 2" xfId="1083" xr:uid="{00000000-0005-0000-0000-0000C2040000}"/>
    <cellStyle name="Normal 6 6 2 2" xfId="1084" xr:uid="{00000000-0005-0000-0000-0000C3040000}"/>
    <cellStyle name="Normal 6 6 3" xfId="1085" xr:uid="{00000000-0005-0000-0000-0000C4040000}"/>
    <cellStyle name="Normal 6 7" xfId="1086" xr:uid="{00000000-0005-0000-0000-0000C5040000}"/>
    <cellStyle name="Normal 6 7 2" xfId="1087" xr:uid="{00000000-0005-0000-0000-0000C6040000}"/>
    <cellStyle name="Normal 6 7 2 2" xfId="1088" xr:uid="{00000000-0005-0000-0000-0000C7040000}"/>
    <cellStyle name="Normal 6 7 3" xfId="1089" xr:uid="{00000000-0005-0000-0000-0000C8040000}"/>
    <cellStyle name="Normal 6 8" xfId="1090" xr:uid="{00000000-0005-0000-0000-0000C9040000}"/>
    <cellStyle name="Normal 6 8 2" xfId="1091" xr:uid="{00000000-0005-0000-0000-0000CA040000}"/>
    <cellStyle name="Normal 6 8 2 2" xfId="1092" xr:uid="{00000000-0005-0000-0000-0000CB040000}"/>
    <cellStyle name="Normal 6 8 3" xfId="1093" xr:uid="{00000000-0005-0000-0000-0000CC040000}"/>
    <cellStyle name="Normal 6 9" xfId="1094" xr:uid="{00000000-0005-0000-0000-0000CD040000}"/>
    <cellStyle name="Normal 6 9 2" xfId="1095" xr:uid="{00000000-0005-0000-0000-0000CE040000}"/>
    <cellStyle name="Normal 6 9 2 2" xfId="1096" xr:uid="{00000000-0005-0000-0000-0000CF040000}"/>
    <cellStyle name="Normal 6 9 3" xfId="1097" xr:uid="{00000000-0005-0000-0000-0000D0040000}"/>
    <cellStyle name="Normal 60" xfId="1098" xr:uid="{00000000-0005-0000-0000-0000D1040000}"/>
    <cellStyle name="Normal 61" xfId="1099" xr:uid="{00000000-0005-0000-0000-0000D2040000}"/>
    <cellStyle name="Normal 62" xfId="1100" xr:uid="{00000000-0005-0000-0000-0000D3040000}"/>
    <cellStyle name="Normal 63" xfId="1101" xr:uid="{00000000-0005-0000-0000-0000D4040000}"/>
    <cellStyle name="Normal 64" xfId="1102" xr:uid="{00000000-0005-0000-0000-0000D5040000}"/>
    <cellStyle name="Normal 65" xfId="1103" xr:uid="{00000000-0005-0000-0000-0000D6040000}"/>
    <cellStyle name="Normal 66" xfId="1104" xr:uid="{00000000-0005-0000-0000-0000D7040000}"/>
    <cellStyle name="Normal 67" xfId="1105" xr:uid="{00000000-0005-0000-0000-0000D8040000}"/>
    <cellStyle name="Normal 68" xfId="1106" xr:uid="{00000000-0005-0000-0000-0000D9040000}"/>
    <cellStyle name="Normal 69" xfId="1107" xr:uid="{00000000-0005-0000-0000-0000DA040000}"/>
    <cellStyle name="Normal 7" xfId="1108" xr:uid="{00000000-0005-0000-0000-0000DB040000}"/>
    <cellStyle name="Normal 7 2" xfId="1109" xr:uid="{00000000-0005-0000-0000-0000DC040000}"/>
    <cellStyle name="Normal 7 2 2" xfId="1277" xr:uid="{00000000-0005-0000-0000-0000DD040000}"/>
    <cellStyle name="Normal 7 2 2 2" xfId="1278" xr:uid="{00000000-0005-0000-0000-0000DE040000}"/>
    <cellStyle name="Normal 7 2 2 3" xfId="1279" xr:uid="{00000000-0005-0000-0000-0000DF040000}"/>
    <cellStyle name="Normal 7 2 3" xfId="1280" xr:uid="{00000000-0005-0000-0000-0000E0040000}"/>
    <cellStyle name="Normal 7 2 3 2" xfId="1281" xr:uid="{00000000-0005-0000-0000-0000E1040000}"/>
    <cellStyle name="Normal 7 2 4" xfId="1282" xr:uid="{00000000-0005-0000-0000-0000E2040000}"/>
    <cellStyle name="Normal 7 2 5" xfId="1283" xr:uid="{00000000-0005-0000-0000-0000E3040000}"/>
    <cellStyle name="Normal 7 3" xfId="1284" xr:uid="{00000000-0005-0000-0000-0000E4040000}"/>
    <cellStyle name="Normal 7 3 2" xfId="1285" xr:uid="{00000000-0005-0000-0000-0000E5040000}"/>
    <cellStyle name="Normal 7 3 2 2" xfId="1286" xr:uid="{00000000-0005-0000-0000-0000E6040000}"/>
    <cellStyle name="Normal 7 3 3" xfId="1287" xr:uid="{00000000-0005-0000-0000-0000E7040000}"/>
    <cellStyle name="Normal 7 3 4" xfId="1288" xr:uid="{00000000-0005-0000-0000-0000E8040000}"/>
    <cellStyle name="Normal 7 4" xfId="1289" xr:uid="{00000000-0005-0000-0000-0000E9040000}"/>
    <cellStyle name="Normal 7 4 2" xfId="1290" xr:uid="{00000000-0005-0000-0000-0000EA040000}"/>
    <cellStyle name="Normal 7 4 2 2" xfId="1291" xr:uid="{00000000-0005-0000-0000-0000EB040000}"/>
    <cellStyle name="Normal 7 4 3" xfId="1292" xr:uid="{00000000-0005-0000-0000-0000EC040000}"/>
    <cellStyle name="Normal 7 4 4" xfId="1293" xr:uid="{00000000-0005-0000-0000-0000ED040000}"/>
    <cellStyle name="Normal 7 5" xfId="1294" xr:uid="{00000000-0005-0000-0000-0000EE040000}"/>
    <cellStyle name="Normal 7 5 2" xfId="1295" xr:uid="{00000000-0005-0000-0000-0000EF040000}"/>
    <cellStyle name="Normal 7 5 3" xfId="1296" xr:uid="{00000000-0005-0000-0000-0000F0040000}"/>
    <cellStyle name="Normal 7 6" xfId="1297" xr:uid="{00000000-0005-0000-0000-0000F1040000}"/>
    <cellStyle name="Normal 7 6 2" xfId="1298" xr:uid="{00000000-0005-0000-0000-0000F2040000}"/>
    <cellStyle name="Normal 7 7" xfId="1299" xr:uid="{00000000-0005-0000-0000-0000F3040000}"/>
    <cellStyle name="Normal 7 8" xfId="1300" xr:uid="{00000000-0005-0000-0000-0000F4040000}"/>
    <cellStyle name="Normal 70" xfId="1110" xr:uid="{00000000-0005-0000-0000-0000F5040000}"/>
    <cellStyle name="Normal 71" xfId="1111" xr:uid="{00000000-0005-0000-0000-0000F6040000}"/>
    <cellStyle name="Normal 72" xfId="1112" xr:uid="{00000000-0005-0000-0000-0000F7040000}"/>
    <cellStyle name="Normal 73" xfId="1113" xr:uid="{00000000-0005-0000-0000-0000F8040000}"/>
    <cellStyle name="Normal 74" xfId="1114" xr:uid="{00000000-0005-0000-0000-0000F9040000}"/>
    <cellStyle name="Normal 75" xfId="1115" xr:uid="{00000000-0005-0000-0000-0000FA040000}"/>
    <cellStyle name="Normal 76" xfId="1116" xr:uid="{00000000-0005-0000-0000-0000FB040000}"/>
    <cellStyle name="Normal 77" xfId="1117" xr:uid="{00000000-0005-0000-0000-0000FC040000}"/>
    <cellStyle name="Normal 78" xfId="1118" xr:uid="{00000000-0005-0000-0000-0000FD040000}"/>
    <cellStyle name="Normal 79" xfId="1119" xr:uid="{00000000-0005-0000-0000-0000FE040000}"/>
    <cellStyle name="Normal 8" xfId="1120" xr:uid="{00000000-0005-0000-0000-0000FF040000}"/>
    <cellStyle name="Normal 8 2" xfId="1121" xr:uid="{00000000-0005-0000-0000-000000050000}"/>
    <cellStyle name="Normal 80" xfId="1122" xr:uid="{00000000-0005-0000-0000-000001050000}"/>
    <cellStyle name="Normal 81" xfId="1123" xr:uid="{00000000-0005-0000-0000-000002050000}"/>
    <cellStyle name="Normal 82" xfId="1124" xr:uid="{00000000-0005-0000-0000-000003050000}"/>
    <cellStyle name="Normal 83" xfId="1125" xr:uid="{00000000-0005-0000-0000-000004050000}"/>
    <cellStyle name="Normal 84" xfId="1126" xr:uid="{00000000-0005-0000-0000-000005050000}"/>
    <cellStyle name="Normal 85" xfId="1127" xr:uid="{00000000-0005-0000-0000-000006050000}"/>
    <cellStyle name="Normal 86" xfId="1128" xr:uid="{00000000-0005-0000-0000-000007050000}"/>
    <cellStyle name="Normal 87" xfId="1129" xr:uid="{00000000-0005-0000-0000-000008050000}"/>
    <cellStyle name="Normal 88" xfId="1130" xr:uid="{00000000-0005-0000-0000-000009050000}"/>
    <cellStyle name="Normal 89" xfId="1131" xr:uid="{00000000-0005-0000-0000-00000A050000}"/>
    <cellStyle name="Normal 9" xfId="1132" xr:uid="{00000000-0005-0000-0000-00000B050000}"/>
    <cellStyle name="Normal 9 2" xfId="1133" xr:uid="{00000000-0005-0000-0000-00000C050000}"/>
    <cellStyle name="Normal 9 2 2" xfId="1301" xr:uid="{00000000-0005-0000-0000-00000D050000}"/>
    <cellStyle name="Normal 9 2 2 2" xfId="1302" xr:uid="{00000000-0005-0000-0000-00000E050000}"/>
    <cellStyle name="Normal 9 2 2 3" xfId="1303" xr:uid="{00000000-0005-0000-0000-00000F050000}"/>
    <cellStyle name="Normal 9 2 3" xfId="1304" xr:uid="{00000000-0005-0000-0000-000010050000}"/>
    <cellStyle name="Normal 9 2 3 2" xfId="1305" xr:uid="{00000000-0005-0000-0000-000011050000}"/>
    <cellStyle name="Normal 9 2 4" xfId="1306" xr:uid="{00000000-0005-0000-0000-000012050000}"/>
    <cellStyle name="Normal 9 2 5" xfId="1307" xr:uid="{00000000-0005-0000-0000-000013050000}"/>
    <cellStyle name="Normal 9 3" xfId="1308" xr:uid="{00000000-0005-0000-0000-000014050000}"/>
    <cellStyle name="Normal 9 3 2" xfId="1309" xr:uid="{00000000-0005-0000-0000-000015050000}"/>
    <cellStyle name="Normal 9 3 2 2" xfId="1310" xr:uid="{00000000-0005-0000-0000-000016050000}"/>
    <cellStyle name="Normal 9 3 3" xfId="1311" xr:uid="{00000000-0005-0000-0000-000017050000}"/>
    <cellStyle name="Normal 9 3 4" xfId="1312" xr:uid="{00000000-0005-0000-0000-000018050000}"/>
    <cellStyle name="Normal 9 4" xfId="1313" xr:uid="{00000000-0005-0000-0000-000019050000}"/>
    <cellStyle name="Normal 9 4 2" xfId="1314" xr:uid="{00000000-0005-0000-0000-00001A050000}"/>
    <cellStyle name="Normal 9 4 2 2" xfId="1315" xr:uid="{00000000-0005-0000-0000-00001B050000}"/>
    <cellStyle name="Normal 9 4 3" xfId="1316" xr:uid="{00000000-0005-0000-0000-00001C050000}"/>
    <cellStyle name="Normal 9 4 4" xfId="1317" xr:uid="{00000000-0005-0000-0000-00001D050000}"/>
    <cellStyle name="Normal 9 5" xfId="1318" xr:uid="{00000000-0005-0000-0000-00001E050000}"/>
    <cellStyle name="Normal 9 5 2" xfId="1319" xr:uid="{00000000-0005-0000-0000-00001F050000}"/>
    <cellStyle name="Normal 9 5 3" xfId="1320" xr:uid="{00000000-0005-0000-0000-000020050000}"/>
    <cellStyle name="Normal 9 6" xfId="1321" xr:uid="{00000000-0005-0000-0000-000021050000}"/>
    <cellStyle name="Normal 9 7" xfId="1322" xr:uid="{00000000-0005-0000-0000-000022050000}"/>
    <cellStyle name="Normal 9 8" xfId="1323" xr:uid="{00000000-0005-0000-0000-000023050000}"/>
    <cellStyle name="Normal 90" xfId="1134" xr:uid="{00000000-0005-0000-0000-000024050000}"/>
    <cellStyle name="Normal 91" xfId="1135" xr:uid="{00000000-0005-0000-0000-000025050000}"/>
    <cellStyle name="Normal 92" xfId="1136" xr:uid="{00000000-0005-0000-0000-000026050000}"/>
    <cellStyle name="Normal 93" xfId="1137" xr:uid="{00000000-0005-0000-0000-000027050000}"/>
    <cellStyle name="Normal 94" xfId="1138" xr:uid="{00000000-0005-0000-0000-000028050000}"/>
    <cellStyle name="Normal 95" xfId="1139" xr:uid="{00000000-0005-0000-0000-000029050000}"/>
    <cellStyle name="Normal 96" xfId="1140" xr:uid="{00000000-0005-0000-0000-00002A050000}"/>
    <cellStyle name="Normal 97" xfId="1141" xr:uid="{00000000-0005-0000-0000-00002B050000}"/>
    <cellStyle name="Normal 98" xfId="1142" xr:uid="{00000000-0005-0000-0000-00002C050000}"/>
    <cellStyle name="Normal 99" xfId="1143" xr:uid="{00000000-0005-0000-0000-00002D050000}"/>
    <cellStyle name="Note 2" xfId="1324" xr:uid="{00000000-0005-0000-0000-00002E050000}"/>
    <cellStyle name="Note 2 2" xfId="1325" xr:uid="{00000000-0005-0000-0000-00002F050000}"/>
    <cellStyle name="Note 3" xfId="1326" xr:uid="{00000000-0005-0000-0000-000030050000}"/>
    <cellStyle name="Note 3 2" xfId="1327" xr:uid="{00000000-0005-0000-0000-000031050000}"/>
    <cellStyle name="Note 4" xfId="1328" xr:uid="{00000000-0005-0000-0000-000032050000}"/>
    <cellStyle name="Note 5" xfId="1329" xr:uid="{00000000-0005-0000-0000-000033050000}"/>
    <cellStyle name="Output 2" xfId="1330" xr:uid="{00000000-0005-0000-0000-000034050000}"/>
    <cellStyle name="Output 3" xfId="1331" xr:uid="{00000000-0005-0000-0000-000035050000}"/>
    <cellStyle name="Percent 2" xfId="1332" xr:uid="{00000000-0005-0000-0000-000036050000}"/>
    <cellStyle name="Percent 3" xfId="1333" xr:uid="{00000000-0005-0000-0000-000037050000}"/>
    <cellStyle name="Title 2" xfId="1334" xr:uid="{00000000-0005-0000-0000-000038050000}"/>
    <cellStyle name="Title 3" xfId="1335" xr:uid="{00000000-0005-0000-0000-000039050000}"/>
    <cellStyle name="Total 2" xfId="1336" xr:uid="{00000000-0005-0000-0000-00003A050000}"/>
    <cellStyle name="Total 3" xfId="1337" xr:uid="{00000000-0005-0000-0000-00003B050000}"/>
    <cellStyle name="Warning Text 2" xfId="1338" xr:uid="{00000000-0005-0000-0000-00003C050000}"/>
    <cellStyle name="Warning Text 3" xfId="1339" xr:uid="{00000000-0005-0000-0000-00003D050000}"/>
    <cellStyle name="標準_Corporate Action Standing Instruction" xfId="1144" xr:uid="{00000000-0005-0000-0000-00003E050000}"/>
  </cellStyles>
  <dxfs count="1811">
    <dxf>
      <fill>
        <patternFill>
          <bgColor theme="0"/>
        </patternFill>
      </fill>
    </dxf>
    <dxf>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patternFill>
      </fill>
    </dxf>
    <dxf>
      <fill>
        <patternFill>
          <bgColor theme="0"/>
        </patternFill>
      </fill>
    </dxf>
    <dxf>
      <fill>
        <patternFill>
          <bgColor theme="0"/>
        </patternFill>
      </fill>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color theme="1"/>
      </font>
      <fill>
        <patternFill>
          <bgColor theme="0"/>
        </patternFill>
      </fill>
    </dxf>
    <dxf>
      <font>
        <color theme="0" tint="-0.14996795556505021"/>
      </font>
    </dxf>
    <dxf>
      <font>
        <b/>
        <i val="0"/>
      </font>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b/>
        <i val="0"/>
      </font>
    </dxf>
    <dxf>
      <font>
        <b/>
        <i val="0"/>
      </font>
    </dxf>
    <dxf>
      <fill>
        <patternFill>
          <bgColor theme="0"/>
        </patternFill>
      </fill>
    </dxf>
    <dxf>
      <fill>
        <patternFill>
          <bgColor theme="0"/>
        </patternFill>
      </fill>
    </dxf>
    <dxf>
      <fill>
        <patternFill>
          <bgColor theme="0"/>
        </patternFill>
      </fill>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color auto="1"/>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0"/>
        </patternFill>
      </fill>
      <border>
        <left/>
        <right/>
        <top/>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color auto="1"/>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0"/>
        </patternFill>
      </fill>
      <border>
        <left/>
        <right/>
        <top/>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0"/>
        </patternFill>
      </fill>
      <border>
        <left/>
        <right/>
        <top/>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style="thin">
          <color auto="1"/>
        </top>
        <bottom/>
        <vertical/>
        <horizontal/>
      </border>
    </dxf>
    <dxf>
      <font>
        <color theme="0"/>
      </font>
      <fill>
        <patternFill>
          <bgColor theme="0"/>
        </patternFill>
      </fill>
      <border>
        <left/>
        <right/>
        <top/>
        <bottom/>
        <vertical/>
        <horizontal/>
      </border>
    </dxf>
    <dxf>
      <font>
        <b/>
        <i val="0"/>
      </font>
      <fill>
        <patternFill>
          <bgColor theme="0"/>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color theme="1"/>
      </font>
      <fill>
        <patternFill>
          <bgColor theme="0"/>
        </patternFill>
      </fill>
    </dxf>
    <dxf>
      <font>
        <b/>
        <i val="0"/>
      </font>
    </dxf>
    <dxf>
      <font>
        <b/>
        <i val="0"/>
      </font>
    </dxf>
    <dxf>
      <font>
        <b/>
        <i val="0"/>
      </font>
      <fill>
        <patternFill>
          <bgColor theme="0"/>
        </patternFill>
      </fill>
    </dxf>
    <dxf>
      <font>
        <b/>
        <i val="0"/>
      </font>
      <fill>
        <patternFill>
          <bgColor theme="0"/>
        </patternFill>
      </fill>
    </dxf>
    <dxf>
      <font>
        <b/>
        <i val="0"/>
      </font>
    </dxf>
    <dxf>
      <font>
        <b/>
        <i val="0"/>
      </font>
    </dxf>
    <dxf>
      <font>
        <b/>
        <i val="0"/>
      </font>
    </dxf>
    <dxf>
      <font>
        <b/>
        <i val="0"/>
      </font>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fill>
        <patternFill>
          <bgColor theme="0"/>
        </patternFill>
      </fill>
    </dxf>
    <dxf>
      <font>
        <b/>
        <i val="0"/>
      </font>
      <fill>
        <patternFill>
          <bgColor theme="0"/>
        </patternFill>
      </fill>
    </dxf>
    <dxf>
      <font>
        <b/>
        <i val="0"/>
      </font>
      <fill>
        <patternFill>
          <bgColor theme="0"/>
        </patternFill>
      </fill>
    </dxf>
    <dxf>
      <font>
        <color theme="0"/>
      </font>
      <fill>
        <patternFill>
          <bgColor theme="0"/>
        </patternFill>
      </fill>
      <border>
        <left/>
        <right/>
        <top/>
        <bottom/>
        <vertical/>
        <horizontal/>
      </border>
    </dxf>
    <dxf>
      <font>
        <b/>
        <i val="0"/>
      </font>
      <fill>
        <patternFill>
          <bgColor theme="0"/>
        </patternFill>
      </fill>
    </dxf>
    <dxf>
      <font>
        <b/>
        <i val="0"/>
      </font>
      <fill>
        <patternFill>
          <bgColor theme="0"/>
        </patternFill>
      </fill>
    </dxf>
    <dxf>
      <font>
        <b/>
        <i val="0"/>
      </font>
      <fill>
        <patternFill>
          <bgColor theme="0"/>
        </patternFill>
      </fill>
    </dxf>
    <dxf>
      <fill>
        <patternFill>
          <bgColor theme="0"/>
        </patternFill>
      </fill>
    </dxf>
    <dxf>
      <font>
        <color theme="0"/>
      </font>
      <fill>
        <patternFill>
          <bgColor theme="0"/>
        </patternFill>
      </fill>
      <border>
        <left/>
        <right/>
        <top/>
        <bottom/>
      </border>
    </dxf>
    <dxf>
      <fill>
        <patternFill>
          <bgColor theme="0"/>
        </patternFill>
      </fill>
    </dxf>
    <dxf>
      <font>
        <b/>
        <i val="0"/>
      </font>
      <fill>
        <patternFill>
          <bgColor theme="0"/>
        </patternFill>
      </fill>
      <border>
        <left style="thin">
          <color auto="1"/>
        </left>
        <right style="thin">
          <color auto="1"/>
        </right>
        <top style="thin">
          <color auto="1"/>
        </top>
        <bottom style="thin">
          <color auto="1"/>
        </bottom>
        <vertical/>
        <horizontal/>
      </border>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dxf>
    <dxf>
      <font>
        <b/>
        <i val="0"/>
      </font>
      <fill>
        <patternFill>
          <bgColor theme="0"/>
        </patternFill>
      </fill>
    </dxf>
    <dxf>
      <font>
        <color theme="0"/>
      </font>
      <fill>
        <patternFill patternType="none">
          <bgColor auto="1"/>
        </patternFill>
      </fill>
    </dxf>
    <dxf>
      <font>
        <b/>
        <i val="0"/>
      </font>
    </dxf>
    <dxf>
      <font>
        <b/>
        <i val="0"/>
      </font>
    </dxf>
    <dxf>
      <font>
        <b/>
        <i val="0"/>
      </font>
    </dxf>
    <dxf>
      <font>
        <b/>
        <i val="0"/>
      </font>
    </dxf>
    <dxf>
      <fill>
        <patternFill>
          <bgColor theme="0"/>
        </patternFill>
      </fill>
    </dxf>
    <dxf>
      <font>
        <b/>
        <i val="0"/>
      </font>
    </dxf>
    <dxf>
      <font>
        <b/>
        <i val="0"/>
      </font>
    </dxf>
    <dxf>
      <font>
        <b/>
        <i val="0"/>
      </font>
    </dxf>
    <dxf>
      <font>
        <b/>
        <i val="0"/>
      </font>
    </dxf>
    <dxf>
      <font>
        <b/>
        <i val="0"/>
      </font>
    </dxf>
    <dxf>
      <fill>
        <patternFill>
          <bgColor theme="0"/>
        </patternFill>
      </fill>
    </dxf>
    <dxf>
      <font>
        <color theme="0"/>
      </font>
      <fill>
        <patternFill>
          <bgColor theme="0"/>
        </patternFill>
      </fill>
      <border>
        <left/>
        <right/>
        <top/>
        <bottom/>
        <vertical/>
        <horizontal/>
      </border>
    </dxf>
    <dxf>
      <fill>
        <patternFill>
          <bgColor theme="0"/>
        </patternFill>
      </fill>
    </dxf>
    <dxf>
      <font>
        <b/>
        <i val="0"/>
        <color theme="1"/>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0"/>
        </patternFill>
      </fill>
      <border>
        <left/>
        <right/>
        <top/>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color theme="1"/>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0"/>
        </patternFill>
      </fill>
      <border>
        <left/>
        <right/>
        <top/>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0"/>
        </patternFill>
      </fill>
      <border>
        <left/>
        <right/>
        <top/>
        <bottom/>
        <vertical/>
        <horizontal/>
      </border>
    </dxf>
    <dxf>
      <font>
        <b/>
        <i val="0"/>
        <color theme="1"/>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0"/>
        </patternFill>
      </fill>
      <border>
        <left/>
        <right/>
        <top/>
        <bottom/>
        <vertical/>
        <horizontal/>
      </border>
    </dxf>
    <dxf>
      <font>
        <b/>
        <i val="0"/>
      </font>
    </dxf>
    <dxf>
      <font>
        <b/>
        <i val="0"/>
      </font>
    </dxf>
    <dxf>
      <font>
        <b/>
        <i val="0"/>
      </font>
    </dxf>
    <dxf>
      <font>
        <color theme="0" tint="-0.14996795556505021"/>
      </font>
      <fill>
        <patternFill>
          <bgColor theme="0"/>
        </patternFill>
      </fill>
      <border>
        <left/>
        <right/>
        <top/>
        <bottom/>
        <vertical/>
        <horizontal/>
      </border>
    </dxf>
    <dxf>
      <font>
        <b/>
        <i val="0"/>
      </font>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b/>
        <i val="0"/>
      </font>
      <fill>
        <patternFill>
          <bgColor theme="0"/>
        </patternFill>
      </fill>
    </dxf>
    <dxf>
      <font>
        <b/>
        <i val="0"/>
      </font>
      <fill>
        <patternFill>
          <bgColor theme="0"/>
        </patternFill>
      </fill>
    </dxf>
    <dxf>
      <font>
        <b val="0"/>
        <i val="0"/>
        <color theme="0"/>
      </font>
      <fill>
        <patternFill>
          <bgColor theme="0"/>
        </patternFill>
      </fill>
      <border>
        <left/>
        <right/>
        <top/>
        <bottom/>
      </border>
    </dxf>
    <dxf>
      <font>
        <b/>
        <i val="0"/>
      </font>
      <fill>
        <patternFill>
          <bgColor theme="0"/>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theme="0"/>
      </font>
      <fill>
        <patternFill>
          <bgColor theme="0"/>
        </patternFill>
      </fill>
      <border>
        <left/>
        <right/>
        <top/>
        <bottom/>
        <vertical/>
        <horizontal/>
      </border>
    </dxf>
    <dxf>
      <font>
        <b/>
        <i val="0"/>
      </font>
    </dxf>
    <dxf>
      <font>
        <b/>
        <i val="0"/>
      </font>
    </dxf>
    <dxf>
      <font>
        <b/>
        <i val="0"/>
      </font>
    </dxf>
    <dxf>
      <font>
        <b/>
        <i val="0"/>
      </font>
    </dxf>
    <dxf>
      <font>
        <color theme="0"/>
      </font>
      <fill>
        <patternFill>
          <bgColor theme="0"/>
        </patternFill>
      </fill>
    </dxf>
    <dxf>
      <font>
        <color theme="0"/>
      </font>
      <fill>
        <patternFill>
          <bgColor theme="0"/>
        </patternFill>
      </fill>
    </dxf>
    <dxf>
      <font>
        <b/>
        <i val="0"/>
      </font>
      <fill>
        <patternFill>
          <bgColor theme="0" tint="-4.9989318521683403E-2"/>
        </patternFill>
      </fill>
    </dxf>
    <dxf>
      <font>
        <b/>
        <i val="0"/>
      </font>
      <fill>
        <patternFill>
          <bgColor theme="0"/>
        </patternFill>
      </fill>
    </dxf>
    <dxf>
      <font>
        <b/>
        <i val="0"/>
      </font>
      <fill>
        <patternFill>
          <bgColor theme="0"/>
        </patternFill>
      </fill>
    </dxf>
    <dxf>
      <font>
        <b/>
        <i val="0"/>
      </font>
      <fill>
        <patternFill>
          <bgColor theme="0"/>
        </patternFill>
      </fill>
    </dxf>
    <dxf>
      <font>
        <b/>
        <i val="0"/>
      </font>
      <fill>
        <patternFill>
          <bgColor theme="0"/>
        </patternFill>
      </fill>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b/>
        <i val="0"/>
      </font>
      <fill>
        <patternFill>
          <bgColor theme="0"/>
        </patternFill>
      </fill>
    </dxf>
    <dxf>
      <font>
        <b/>
        <i val="0"/>
      </font>
      <fill>
        <patternFill>
          <bgColor theme="0"/>
        </patternFill>
      </fill>
    </dxf>
    <dxf>
      <font>
        <color theme="1"/>
      </font>
      <fill>
        <patternFill>
          <bgColor theme="0"/>
        </patternFill>
      </fill>
    </dxf>
    <dxf>
      <fill>
        <patternFill>
          <bgColor theme="0" tint="-4.9989318521683403E-2"/>
        </patternFill>
      </fill>
    </dxf>
    <dxf>
      <fill>
        <patternFill>
          <bgColor theme="0" tint="-4.9989318521683403E-2"/>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dxf>
    <dxf>
      <font>
        <color theme="0"/>
      </font>
      <fill>
        <patternFill>
          <bgColor theme="0"/>
        </patternFill>
      </fill>
    </dxf>
    <dxf>
      <font>
        <color theme="0" tint="-0.14996795556505021"/>
      </font>
      <fill>
        <patternFill>
          <bgColor theme="0"/>
        </patternFill>
      </fill>
      <border>
        <left/>
        <right/>
        <top/>
        <bottom/>
        <vertical/>
        <horizontal/>
      </border>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theme="0"/>
      </font>
      <fill>
        <patternFill>
          <bgColor theme="0"/>
        </patternFill>
      </fill>
      <border>
        <left/>
        <right/>
        <top/>
        <bottom/>
        <vertical/>
        <horizontal/>
      </border>
    </dxf>
    <dxf>
      <font>
        <b/>
        <i val="0"/>
      </font>
      <fill>
        <patternFill>
          <bgColor theme="0"/>
        </patternFill>
      </fill>
    </dxf>
    <dxf>
      <font>
        <b/>
        <i val="0"/>
      </font>
      <fill>
        <patternFill>
          <bgColor theme="0"/>
        </patternFill>
      </fill>
    </dxf>
    <dxf>
      <font>
        <b/>
        <i val="0"/>
      </font>
      <fill>
        <patternFill>
          <bgColor theme="0"/>
        </patternFill>
      </fill>
    </dxf>
    <dxf>
      <font>
        <color theme="0"/>
      </font>
      <fill>
        <patternFill>
          <bgColor theme="0"/>
        </patternFill>
      </fill>
      <border>
        <left/>
        <right/>
        <top/>
        <bottom/>
        <vertical/>
        <horizontal/>
      </border>
    </dxf>
    <dxf>
      <font>
        <b/>
        <i val="0"/>
      </font>
      <fill>
        <patternFill>
          <bgColor theme="0"/>
        </patternFill>
      </fill>
    </dxf>
    <dxf>
      <font>
        <color theme="1"/>
      </font>
      <fill>
        <patternFill>
          <bgColor theme="0"/>
        </patternFill>
      </fill>
    </dxf>
    <dxf>
      <font>
        <color theme="1"/>
      </font>
      <fill>
        <patternFill>
          <bgColor theme="0"/>
        </patternFill>
      </fill>
    </dxf>
    <dxf>
      <fill>
        <patternFill>
          <bgColor theme="0"/>
        </patternFill>
      </fill>
    </dxf>
    <dxf>
      <font>
        <color theme="0"/>
      </font>
      <fill>
        <patternFill>
          <bgColor theme="0"/>
        </patternFill>
      </fill>
      <border>
        <left/>
        <right/>
        <top/>
        <bottom/>
        <vertical/>
        <horizontal/>
      </border>
    </dxf>
    <dxf>
      <font>
        <color theme="1"/>
      </font>
      <fill>
        <patternFill>
          <bgColor theme="0"/>
        </patternFill>
      </fill>
    </dxf>
    <dxf>
      <font>
        <b/>
        <i val="0"/>
      </font>
      <fill>
        <patternFill>
          <bgColor theme="0"/>
        </patternFill>
      </fill>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dxf>
    <dxf>
      <font>
        <color theme="1"/>
      </font>
      <fill>
        <patternFill>
          <bgColor theme="0"/>
        </patternFill>
      </fill>
    </dxf>
    <dxf>
      <font>
        <b/>
        <i val="0"/>
      </font>
    </dxf>
    <dxf>
      <font>
        <color theme="0"/>
      </font>
      <fill>
        <patternFill>
          <bgColor theme="0"/>
        </patternFill>
      </fill>
      <border>
        <left/>
        <right/>
        <top/>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patternFill>
      </fill>
    </dxf>
    <dxf>
      <fill>
        <patternFill>
          <bgColor theme="0"/>
        </patternFill>
      </fill>
    </dxf>
    <dxf>
      <fill>
        <patternFill>
          <bgColor theme="0"/>
        </patternFill>
      </fill>
    </dxf>
    <dxf>
      <font>
        <b/>
        <i val="0"/>
        <color theme="1"/>
      </font>
      <fill>
        <patternFill>
          <bgColor theme="0"/>
        </patternFill>
      </fill>
    </dxf>
    <dxf>
      <font>
        <b/>
        <i val="0"/>
      </font>
    </dxf>
    <dxf>
      <font>
        <b/>
        <i val="0"/>
      </font>
    </dxf>
    <dxf>
      <font>
        <b/>
        <i val="0"/>
      </font>
    </dxf>
    <dxf>
      <font>
        <b/>
        <i val="0"/>
      </font>
    </dxf>
    <dxf>
      <font>
        <color theme="0"/>
      </font>
      <fill>
        <patternFill>
          <bgColor theme="0"/>
        </patternFill>
      </fill>
      <border>
        <left/>
        <right/>
        <top/>
        <bottom/>
        <vertical/>
        <horizontal/>
      </border>
    </dxf>
    <dxf>
      <font>
        <b/>
        <i val="0"/>
      </font>
    </dxf>
    <dxf>
      <font>
        <b/>
        <i val="0"/>
      </font>
    </dxf>
    <dxf>
      <font>
        <b/>
        <i val="0"/>
      </font>
    </dxf>
    <dxf>
      <font>
        <b/>
        <i val="0"/>
      </font>
    </dxf>
    <dxf>
      <font>
        <b/>
        <i val="0"/>
      </font>
    </dxf>
    <dxf>
      <font>
        <b/>
        <i val="0"/>
      </font>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val="0"/>
        <i val="0"/>
        <strike val="0"/>
        <color auto="1"/>
      </font>
      <fill>
        <patternFill>
          <bgColor theme="0" tint="-0.14996795556505021"/>
        </patternFill>
      </fill>
    </dxf>
    <dxf>
      <font>
        <color theme="0"/>
      </font>
      <fill>
        <patternFill>
          <bgColor theme="0"/>
        </patternFill>
      </fill>
    </dxf>
    <dxf>
      <font>
        <color theme="0"/>
      </font>
      <fill>
        <patternFill>
          <bgColor theme="0"/>
        </patternFill>
      </fill>
      <border>
        <left/>
        <right/>
        <top/>
        <bottom/>
        <vertical/>
        <horizontal/>
      </border>
    </dxf>
    <dxf>
      <font>
        <b/>
        <i val="0"/>
        <color theme="1"/>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0"/>
        </patternFill>
      </fill>
      <border>
        <left/>
        <right/>
        <top/>
        <bottom/>
        <vertical/>
        <horizontal/>
      </border>
    </dxf>
    <dxf>
      <font>
        <b/>
        <i val="0"/>
      </font>
      <fill>
        <patternFill>
          <bgColor theme="0"/>
        </patternFill>
      </fill>
    </dxf>
    <dxf>
      <font>
        <b/>
        <i val="0"/>
      </font>
      <fill>
        <patternFill>
          <bgColor theme="0"/>
        </patternFill>
      </fill>
    </dxf>
    <dxf>
      <font>
        <b/>
        <i val="0"/>
      </font>
      <fill>
        <patternFill>
          <bgColor theme="0"/>
        </patternFill>
      </fill>
    </dxf>
    <dxf>
      <font>
        <b/>
        <i val="0"/>
      </font>
      <fill>
        <patternFill>
          <bgColor theme="0"/>
        </patternFill>
      </fill>
    </dxf>
    <dxf>
      <font>
        <b/>
        <i val="0"/>
      </font>
      <fill>
        <patternFill>
          <bgColor theme="0"/>
        </patternFill>
      </fill>
    </dxf>
    <dxf>
      <font>
        <b/>
        <i val="0"/>
      </font>
      <fill>
        <patternFill>
          <bgColor theme="0"/>
        </patternFill>
      </fill>
    </dxf>
    <dxf>
      <font>
        <color theme="0"/>
      </font>
      <fill>
        <patternFill>
          <bgColor theme="0"/>
        </patternFill>
      </fill>
      <border>
        <left/>
        <right/>
        <top/>
        <bottom/>
        <vertical/>
        <horizontal/>
      </border>
    </dxf>
    <dxf>
      <font>
        <b/>
        <i val="0"/>
      </font>
      <fill>
        <patternFill>
          <bgColor theme="0"/>
        </patternFill>
      </fill>
    </dxf>
    <dxf>
      <font>
        <b/>
        <i val="0"/>
      </font>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dxf>
    <dxf>
      <font>
        <b/>
        <i val="0"/>
        <color theme="1"/>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0"/>
        </patternFill>
      </fill>
      <border>
        <left/>
        <right/>
        <top/>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dxf>
    <dxf>
      <font>
        <color theme="0"/>
      </font>
      <fill>
        <patternFill>
          <bgColor theme="0"/>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patternFill>
      </fill>
    </dxf>
    <dxf>
      <fill>
        <patternFill>
          <bgColor theme="0"/>
        </patternFill>
      </fill>
    </dxf>
    <dxf>
      <fill>
        <patternFill>
          <bgColor theme="0"/>
        </patternFill>
      </fill>
    </dxf>
    <dxf>
      <font>
        <b/>
        <i val="0"/>
      </font>
      <fill>
        <patternFill>
          <bgColor theme="0"/>
        </patternFill>
      </fill>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dxf>
    <dxf>
      <font>
        <b/>
        <i val="0"/>
      </font>
    </dxf>
    <dxf>
      <fill>
        <patternFill>
          <bgColor theme="0" tint="-4.9989318521683403E-2"/>
        </patternFill>
      </fill>
    </dxf>
    <dxf>
      <font>
        <b/>
        <i val="0"/>
      </font>
    </dxf>
    <dxf>
      <font>
        <b/>
        <i val="0"/>
      </font>
    </dxf>
    <dxf>
      <font>
        <b/>
        <i val="0"/>
      </font>
    </dxf>
    <dxf>
      <font>
        <b/>
        <i val="0"/>
      </font>
    </dxf>
    <dxf>
      <font>
        <b/>
        <i val="0"/>
      </font>
    </dxf>
    <dxf>
      <font>
        <b/>
        <i val="0"/>
      </font>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tint="-4.9989318521683403E-2"/>
        </patternFill>
      </fill>
    </dxf>
    <dxf>
      <font>
        <color theme="0"/>
      </font>
      <fill>
        <patternFill>
          <bgColor theme="0"/>
        </patternFill>
      </fill>
      <border>
        <left/>
        <right/>
        <top/>
        <bottom/>
        <vertical/>
        <horizontal/>
      </border>
    </dxf>
    <dxf>
      <font>
        <color theme="0"/>
      </font>
      <fill>
        <patternFill>
          <fgColor theme="0"/>
          <bgColor theme="0"/>
        </patternFill>
      </fill>
    </dxf>
    <dxf>
      <font>
        <b/>
        <i val="0"/>
        <color auto="1"/>
      </font>
      <fill>
        <patternFill>
          <fgColor auto="1"/>
          <bgColor theme="0"/>
        </patternFill>
      </fill>
      <border>
        <left style="thin">
          <color auto="1"/>
        </left>
        <right style="thin">
          <color auto="1"/>
        </right>
        <top style="thin">
          <color auto="1"/>
        </top>
        <bottom style="thin">
          <color auto="1"/>
        </bottom>
      </border>
    </dxf>
    <dxf>
      <font>
        <b/>
        <i val="0"/>
      </font>
      <fill>
        <patternFill>
          <fgColor auto="1"/>
          <bgColor theme="0"/>
        </patternFill>
      </fill>
      <border>
        <left style="thin">
          <color auto="1"/>
        </left>
        <right style="thin">
          <color auto="1"/>
        </right>
        <top style="thin">
          <color auto="1"/>
        </top>
        <bottom style="thin">
          <color auto="1"/>
        </bottom>
      </border>
    </dxf>
    <dxf>
      <font>
        <b/>
        <i val="0"/>
      </font>
    </dxf>
    <dxf>
      <font>
        <b/>
        <i val="0"/>
      </font>
    </dxf>
    <dxf>
      <font>
        <b/>
        <i val="0"/>
      </font>
    </dxf>
    <dxf>
      <font>
        <b/>
        <i val="0"/>
      </font>
    </dxf>
    <dxf>
      <font>
        <b/>
        <i val="0"/>
      </font>
    </dxf>
    <dxf>
      <font>
        <color theme="0" tint="-0.14996795556505021"/>
      </font>
      <fill>
        <patternFill>
          <bgColor theme="0"/>
        </patternFill>
      </fill>
      <border>
        <left/>
        <right/>
        <top/>
        <bottom/>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ill>
        <patternFill>
          <bgColor theme="0"/>
        </patternFill>
      </fill>
    </dxf>
    <dxf>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ill>
        <patternFill>
          <bgColor theme="0"/>
        </patternFill>
      </fill>
    </dxf>
    <dxf>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style="thin">
          <color auto="1"/>
        </top>
        <bottom/>
        <vertical/>
        <horizontal/>
      </border>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patternFill>
      </fill>
    </dxf>
    <dxf>
      <fill>
        <patternFill>
          <bgColor theme="0"/>
        </patternFill>
      </fill>
    </dxf>
    <dxf>
      <fill>
        <patternFill>
          <bgColor theme="0"/>
        </patternFill>
      </fill>
    </dxf>
    <dxf>
      <font>
        <b/>
        <i val="0"/>
        <color theme="1"/>
      </font>
      <fill>
        <patternFill>
          <bgColor theme="0"/>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b/>
        <i val="0"/>
      </font>
      <fill>
        <patternFill>
          <bgColor theme="0"/>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theme="0"/>
      </font>
    </dxf>
    <dxf>
      <font>
        <color theme="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patternFill>
      </fill>
    </dxf>
    <dxf>
      <fill>
        <patternFill>
          <bgColor theme="0"/>
        </patternFill>
      </fill>
    </dxf>
    <dxf>
      <font>
        <color theme="0"/>
      </font>
      <fill>
        <patternFill>
          <bgColor theme="0"/>
        </patternFill>
      </fill>
      <border>
        <left/>
        <right/>
        <top/>
        <bottom/>
        <vertical/>
        <horizontal/>
      </border>
    </dxf>
    <dxf>
      <fill>
        <patternFill>
          <bgColor theme="0"/>
        </patternFill>
      </fill>
    </dxf>
    <dxf>
      <font>
        <b/>
        <i val="0"/>
      </font>
    </dxf>
    <dxf>
      <font>
        <b/>
        <i val="0"/>
      </font>
    </dxf>
    <dxf>
      <font>
        <b/>
        <i val="0"/>
      </font>
    </dxf>
    <dxf>
      <font>
        <b/>
        <i val="0"/>
      </font>
    </dxf>
    <dxf>
      <font>
        <b/>
        <i val="0"/>
      </font>
    </dxf>
    <dxf>
      <font>
        <b/>
        <i val="0"/>
      </font>
    </dxf>
    <dxf>
      <font>
        <b/>
        <i val="0"/>
      </font>
    </dxf>
    <dxf>
      <font>
        <b/>
        <i val="0"/>
      </font>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b/>
        <i val="0"/>
      </font>
    </dxf>
    <dxf>
      <font>
        <b/>
        <i val="0"/>
      </font>
      <border>
        <left style="thin">
          <color auto="1"/>
        </left>
        <right style="thin">
          <color auto="1"/>
        </right>
        <top style="thin">
          <color auto="1"/>
        </top>
        <bottom style="thin">
          <color auto="1"/>
        </bottom>
        <vertical/>
        <horizontal/>
      </border>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dxf>
    <dxf>
      <font>
        <b/>
        <i val="0"/>
      </font>
      <fill>
        <patternFill>
          <bgColor theme="0"/>
        </patternFill>
      </fill>
    </dxf>
    <dxf>
      <font>
        <color theme="0"/>
      </font>
      <fill>
        <patternFill>
          <bgColor theme="0"/>
        </patternFill>
      </fill>
    </dxf>
    <dxf>
      <font>
        <color theme="0"/>
      </font>
      <fill>
        <patternFill>
          <bgColor theme="0"/>
        </patternFill>
      </fill>
      <border>
        <left/>
        <right/>
        <top/>
        <bottom/>
        <vertical/>
        <horizontal/>
      </border>
    </dxf>
    <dxf>
      <font>
        <b/>
        <i val="0"/>
        <color auto="1"/>
      </font>
      <fill>
        <patternFill>
          <bgColor theme="0"/>
        </patternFill>
      </fill>
    </dxf>
    <dxf>
      <font>
        <b/>
        <i val="0"/>
      </font>
      <fill>
        <patternFill>
          <bgColor theme="0"/>
        </patternFill>
      </fill>
    </dxf>
    <dxf>
      <font>
        <color theme="0"/>
      </font>
      <fill>
        <patternFill>
          <bgColor theme="0"/>
        </patternFill>
      </fill>
    </dxf>
    <dxf>
      <font>
        <b/>
        <i val="0"/>
      </font>
      <fill>
        <patternFill>
          <bgColor theme="0"/>
        </patternFill>
      </fill>
    </dxf>
    <dxf>
      <font>
        <color theme="0"/>
      </font>
      <fill>
        <patternFill>
          <bgColor theme="0"/>
        </patternFill>
      </fill>
    </dxf>
    <dxf>
      <font>
        <color theme="0"/>
      </font>
      <fill>
        <patternFill>
          <bgColor theme="0"/>
        </patternFill>
      </fill>
      <border>
        <left/>
        <right/>
        <top/>
        <bottom/>
        <vertical/>
        <horizontal/>
      </border>
    </dxf>
    <dxf>
      <font>
        <b/>
        <i val="0"/>
        <color auto="1"/>
      </font>
      <fill>
        <patternFill>
          <bgColor theme="0"/>
        </patternFill>
      </fill>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b/>
        <i val="0"/>
      </font>
    </dxf>
    <dxf>
      <font>
        <color theme="0"/>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b/>
        <i val="0"/>
      </font>
      <fill>
        <patternFill>
          <bgColor theme="0"/>
        </patternFill>
      </fill>
    </dxf>
    <dxf>
      <font>
        <b val="0"/>
        <i val="0"/>
        <color theme="0"/>
      </font>
      <fill>
        <patternFill>
          <bgColor theme="0"/>
        </patternFill>
      </fill>
      <border>
        <left/>
        <right/>
        <top/>
        <bottom/>
        <vertical/>
        <horizontal/>
      </border>
    </dxf>
    <dxf>
      <font>
        <color theme="0"/>
      </font>
      <fill>
        <patternFill>
          <bgColor theme="0"/>
        </patternFill>
      </fill>
    </dxf>
    <dxf>
      <font>
        <b/>
        <i val="0"/>
      </font>
      <fill>
        <patternFill>
          <bgColor theme="0"/>
        </patternFill>
      </fill>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0"/>
        </patternFill>
      </fill>
      <border>
        <left/>
        <right/>
        <top/>
        <bottom/>
        <vertical/>
        <horizontal/>
      </border>
    </dxf>
    <dxf>
      <fill>
        <patternFill>
          <bgColor theme="0"/>
        </patternFill>
      </fill>
    </dxf>
    <dxf>
      <font>
        <b/>
        <i val="0"/>
      </font>
      <fill>
        <patternFill>
          <bgColor theme="0"/>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theme="0"/>
      </font>
    </dxf>
    <dxf>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ill>
        <patternFill>
          <bgColor theme="0"/>
        </patternFill>
      </fill>
    </dxf>
    <dxf>
      <font>
        <color rgb="FFFFFFDD"/>
      </font>
    </dxf>
    <dxf>
      <font>
        <color rgb="FFFFFFDD"/>
      </font>
    </dxf>
    <dxf>
      <font>
        <color theme="0"/>
      </font>
      <fill>
        <patternFill>
          <bgColor theme="0"/>
        </patternFill>
      </fill>
      <border>
        <left/>
        <right/>
        <top/>
        <bottom/>
        <vertical/>
        <horizontal/>
      </border>
    </dxf>
    <dxf>
      <fill>
        <patternFill>
          <bgColor theme="0"/>
        </patternFill>
      </fill>
    </dxf>
    <dxf>
      <font>
        <b/>
        <i val="0"/>
      </font>
      <fill>
        <patternFill>
          <bgColor theme="0"/>
        </patternFill>
      </fill>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border>
    </dxf>
    <dxf>
      <font>
        <color theme="0"/>
      </font>
      <fill>
        <patternFill>
          <bgColor theme="0"/>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4.9989318521683403E-2"/>
        </patternFill>
      </fill>
    </dxf>
    <dxf>
      <fill>
        <patternFill>
          <bgColor theme="0" tint="-4.9989318521683403E-2"/>
        </patternFill>
      </fill>
    </dxf>
    <dxf>
      <font>
        <color theme="0"/>
      </font>
      <fill>
        <patternFill>
          <bgColor theme="0"/>
        </patternFill>
      </fill>
      <border>
        <left/>
        <right/>
        <top/>
        <bottom/>
        <vertical/>
        <horizontal/>
      </border>
    </dxf>
    <dxf>
      <font>
        <b/>
        <i val="0"/>
      </font>
      <fill>
        <patternFill>
          <bgColor theme="0" tint="-4.9989318521683403E-2"/>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tint="-4.9989318521683403E-2"/>
        </patternFill>
      </fill>
    </dxf>
    <dxf>
      <font>
        <b/>
        <i val="0"/>
      </font>
      <fill>
        <patternFill>
          <bgColor theme="0" tint="-4.9989318521683403E-2"/>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ill>
        <patternFill>
          <bgColor theme="0" tint="-4.9989318521683403E-2"/>
        </patternFill>
      </fill>
    </dxf>
    <dxf>
      <font>
        <color theme="0"/>
      </font>
      <fill>
        <patternFill>
          <bgColor theme="0"/>
        </patternFill>
      </fill>
      <border>
        <left/>
        <right/>
        <top/>
        <bottom/>
        <vertical/>
        <horizontal/>
      </border>
    </dxf>
    <dxf>
      <font>
        <color theme="0" tint="-0.14996795556505021"/>
      </font>
      <fill>
        <patternFill>
          <bgColor theme="0"/>
        </patternFill>
      </fill>
      <border>
        <left/>
        <right/>
        <top/>
        <bottom/>
        <vertical/>
        <horizontal/>
      </border>
    </dxf>
    <dxf>
      <fill>
        <patternFill>
          <bgColor theme="0" tint="-4.9989318521683403E-2"/>
        </patternFill>
      </fill>
    </dxf>
    <dxf>
      <font>
        <b/>
        <i val="0"/>
      </font>
    </dxf>
    <dxf>
      <font>
        <b/>
        <i val="0"/>
      </font>
    </dxf>
    <dxf>
      <font>
        <b/>
        <i val="0"/>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0"/>
        </patternFill>
      </fill>
      <border>
        <left/>
        <right/>
        <top/>
        <bottom/>
        <vertical/>
        <horizontal/>
      </border>
    </dxf>
    <dxf>
      <font>
        <b/>
        <i val="0"/>
      </font>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color theme="1"/>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theme="0"/>
      </font>
      <fill>
        <patternFill>
          <bgColor theme="0"/>
        </patternFill>
      </fill>
      <border>
        <left/>
        <right/>
        <top/>
        <bottom/>
        <vertical/>
        <horizontal/>
      </border>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4.9989318521683403E-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theme="0"/>
      </font>
      <fill>
        <patternFill>
          <bgColor theme="0"/>
        </patternFill>
      </fill>
      <border>
        <left/>
        <right/>
        <top/>
        <bottom/>
        <vertical/>
        <horizontal/>
      </border>
    </dxf>
    <dxf>
      <font>
        <b/>
        <i val="0"/>
      </font>
    </dxf>
    <dxf>
      <font>
        <b/>
        <i val="0"/>
      </font>
    </dxf>
    <dxf>
      <font>
        <color theme="0"/>
      </font>
      <fill>
        <patternFill>
          <bgColor theme="0"/>
        </patternFill>
      </fill>
      <border>
        <left/>
        <right/>
        <top/>
        <bottom/>
        <vertical/>
        <horizontal/>
      </border>
    </dxf>
    <dxf>
      <font>
        <b/>
        <i val="0"/>
      </font>
    </dxf>
    <dxf>
      <font>
        <color theme="0"/>
      </font>
      <fill>
        <patternFill>
          <bgColor theme="0"/>
        </patternFill>
      </fill>
      <border>
        <left/>
        <right/>
        <top/>
        <bottom/>
        <vertical/>
        <horizontal/>
      </border>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patternType="solid">
          <bgColor theme="0"/>
        </patternFill>
      </fill>
      <border>
        <left/>
        <right/>
        <top/>
        <bottom/>
      </border>
    </dxf>
    <dxf>
      <font>
        <color theme="0" tint="-0.14996795556505021"/>
      </font>
      <fill>
        <patternFill>
          <bgColor theme="0"/>
        </patternFill>
      </fill>
      <border>
        <left/>
        <right/>
        <top/>
        <bottom/>
      </border>
    </dxf>
    <dxf>
      <font>
        <color theme="0"/>
      </font>
      <fill>
        <patternFill>
          <bgColor theme="0"/>
        </patternFill>
      </fill>
    </dxf>
    <dxf>
      <font>
        <color theme="0"/>
      </font>
      <fill>
        <patternFill>
          <bgColor theme="0"/>
        </patternFill>
      </fill>
    </dxf>
    <dxf>
      <font>
        <color theme="0"/>
      </font>
      <fill>
        <patternFill>
          <bgColor theme="0"/>
        </patternFill>
      </fill>
      <border>
        <left/>
        <right/>
        <top/>
        <bottom/>
        <vertical/>
        <horizontal/>
      </border>
    </dxf>
    <dxf>
      <fill>
        <patternFill>
          <bgColor theme="0"/>
        </patternFill>
      </fill>
    </dxf>
    <dxf>
      <font>
        <color theme="0" tint="-0.14996795556505021"/>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dxf>
    <dxf>
      <font>
        <b/>
        <i val="0"/>
      </font>
      <fill>
        <patternFill>
          <bgColor theme="0"/>
        </patternFill>
      </fill>
    </dxf>
    <dxf>
      <font>
        <color theme="0"/>
      </font>
      <fill>
        <patternFill>
          <bgColor theme="0"/>
        </patternFill>
      </fill>
    </dxf>
    <dxf>
      <font>
        <b/>
        <i val="0"/>
      </font>
      <fill>
        <patternFill>
          <bgColor theme="0"/>
        </patternFill>
      </fill>
    </dxf>
    <dxf>
      <fill>
        <patternFill>
          <bgColor theme="0"/>
        </patternFill>
      </fill>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ill>
        <patternFill>
          <bgColor theme="0"/>
        </patternFill>
      </fill>
    </dxf>
    <dxf>
      <font>
        <color theme="0"/>
      </font>
      <fill>
        <patternFill>
          <bgColor theme="0"/>
        </patternFill>
      </fill>
      <border>
        <left/>
        <right/>
        <top/>
        <bottom/>
        <vertical/>
        <horizontal/>
      </border>
    </dxf>
    <dxf>
      <font>
        <b/>
        <i val="0"/>
      </font>
      <fill>
        <patternFill>
          <bgColor theme="0"/>
        </patternFill>
      </fill>
    </dxf>
    <dxf>
      <font>
        <color theme="0"/>
      </font>
      <fill>
        <patternFill patternType="none">
          <bgColor auto="1"/>
        </patternFill>
      </fill>
    </dxf>
    <dxf>
      <font>
        <b/>
        <i val="0"/>
        <color theme="1"/>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color theme="1"/>
      </font>
      <fill>
        <patternFill>
          <bgColor theme="0"/>
        </patternFill>
      </fill>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font>
      <fill>
        <patternFill>
          <bgColor theme="0"/>
        </patternFill>
      </fill>
      <border>
        <left/>
        <right/>
        <top/>
        <bottom/>
        <vertical/>
        <horizontal/>
      </border>
    </dxf>
    <dxf>
      <font>
        <b val="0"/>
        <i val="0"/>
        <color theme="0" tint="-0.14996795556505021"/>
      </font>
      <fill>
        <patternFill>
          <bgColor theme="0"/>
        </patternFill>
      </fill>
      <border>
        <left/>
        <right/>
        <top/>
        <bottom/>
        <vertical/>
        <horizontal/>
      </border>
    </dxf>
    <dxf>
      <font>
        <color theme="0" tint="-0.14996795556505021"/>
      </font>
      <fill>
        <patternFill>
          <bgColor theme="0"/>
        </patternFill>
      </fill>
      <border>
        <left/>
        <right/>
        <top/>
        <bottom/>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font>
      <fill>
        <patternFill>
          <bgColor theme="0"/>
        </patternFill>
      </fill>
    </dxf>
    <dxf>
      <font>
        <color theme="0"/>
      </font>
      <fill>
        <patternFill>
          <bgColor theme="0"/>
        </patternFill>
      </fill>
      <border>
        <left/>
        <right/>
        <top/>
        <bottom/>
      </border>
    </dxf>
    <dxf>
      <font>
        <color theme="0" tint="-0.14996795556505021"/>
      </font>
    </dxf>
    <dxf>
      <font>
        <color theme="0" tint="-0.14996795556505021"/>
      </font>
    </dxf>
    <dxf>
      <font>
        <color theme="0" tint="-0.14996795556505021"/>
      </font>
    </dxf>
    <dxf>
      <fill>
        <patternFill>
          <bgColor rgb="FFFFFF00"/>
        </patternFill>
      </fill>
    </dxf>
    <dxf>
      <font>
        <color theme="0"/>
      </font>
      <fill>
        <patternFill>
          <bgColor theme="0"/>
        </patternFill>
      </fill>
      <border>
        <left/>
        <right/>
        <top/>
        <bottom/>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ill>
        <patternFill>
          <bgColor rgb="FFFFFF00"/>
        </patternFill>
      </fill>
      <border>
        <left style="thin">
          <color auto="1"/>
        </left>
        <right style="thin">
          <color auto="1"/>
        </right>
        <top style="thin">
          <color auto="1"/>
        </top>
        <bottom style="thin">
          <color auto="1"/>
        </bottom>
        <vertical/>
        <horizontal/>
      </border>
    </dxf>
    <dxf>
      <fill>
        <patternFill>
          <bgColor rgb="FFFFFF0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rgb="FFFFFF00"/>
        </patternFill>
      </fill>
      <border>
        <left style="thin">
          <color auto="1"/>
        </left>
        <right style="thin">
          <color auto="1"/>
        </right>
        <top style="thin">
          <color auto="1"/>
        </top>
        <bottom style="thin">
          <color auto="1"/>
        </bottom>
        <vertical/>
        <horizontal/>
      </border>
    </dxf>
    <dxf>
      <fill>
        <patternFill>
          <bgColor rgb="FFFFFF00"/>
        </patternFill>
      </fill>
      <border>
        <left style="thin">
          <color auto="1"/>
        </left>
        <right style="thin">
          <color auto="1"/>
        </right>
        <top style="thin">
          <color auto="1"/>
        </top>
        <bottom style="thin">
          <color auto="1"/>
        </bottom>
        <vertical/>
        <horizontal/>
      </border>
    </dxf>
    <dxf>
      <fill>
        <patternFill>
          <bgColor rgb="FFFFFF00"/>
        </patternFill>
      </fill>
      <border>
        <left style="thin">
          <color auto="1"/>
        </left>
        <right style="thin">
          <color auto="1"/>
        </right>
        <top style="thin">
          <color auto="1"/>
        </top>
        <bottom style="thin">
          <color auto="1"/>
        </bottom>
        <vertical/>
        <horizontal/>
      </border>
    </dxf>
    <dxf>
      <fill>
        <patternFill>
          <bgColor rgb="FFFFFF00"/>
        </patternFill>
      </fill>
      <border>
        <left style="thin">
          <color auto="1"/>
        </left>
        <right style="thin">
          <color auto="1"/>
        </right>
        <top style="thin">
          <color auto="1"/>
        </top>
        <bottom style="thin">
          <color auto="1"/>
        </bottom>
        <vertical/>
        <horizontal/>
      </border>
    </dxf>
    <dxf>
      <fill>
        <patternFill>
          <bgColor rgb="FFFFFF00"/>
        </patternFill>
      </fill>
      <border>
        <left style="thin">
          <color auto="1"/>
        </left>
        <right style="thin">
          <color auto="1"/>
        </right>
        <top style="thin">
          <color auto="1"/>
        </top>
        <bottom style="thin">
          <color auto="1"/>
        </bottom>
        <vertical/>
        <horizontal/>
      </border>
    </dxf>
    <dxf>
      <font>
        <b val="0"/>
        <i val="0"/>
      </font>
      <fill>
        <patternFill>
          <bgColor theme="0"/>
        </patternFill>
      </fill>
      <border>
        <left style="thin">
          <color auto="1"/>
        </left>
        <right style="thin">
          <color auto="1"/>
        </right>
        <top style="thin">
          <color auto="1"/>
        </top>
        <bottom style="thin">
          <color auto="1"/>
        </bottom>
        <vertical/>
        <horizontal/>
      </border>
    </dxf>
    <dxf>
      <fill>
        <patternFill>
          <bgColor rgb="FFFFFF00"/>
        </patternFill>
      </fill>
      <border>
        <left style="thin">
          <color auto="1"/>
        </left>
        <right style="thin">
          <color auto="1"/>
        </right>
        <top style="thin">
          <color auto="1"/>
        </top>
        <bottom style="thin">
          <color auto="1"/>
        </bottom>
        <vertical/>
        <horizontal/>
      </border>
    </dxf>
    <dxf>
      <fill>
        <patternFill>
          <bgColor rgb="FFFFFF00"/>
        </patternFill>
      </fill>
      <border>
        <left style="thin">
          <color auto="1"/>
        </left>
        <right style="thin">
          <color auto="1"/>
        </right>
        <top style="thin">
          <color auto="1"/>
        </top>
        <bottom style="thin">
          <color auto="1"/>
        </bottom>
        <vertical/>
        <horizontal/>
      </border>
    </dxf>
    <dxf>
      <fill>
        <patternFill>
          <bgColor rgb="FFFFFF00"/>
        </patternFill>
      </fill>
      <border>
        <left style="thin">
          <color auto="1"/>
        </left>
        <right style="thin">
          <color auto="1"/>
        </right>
        <top style="thin">
          <color auto="1"/>
        </top>
        <bottom style="thin">
          <color auto="1"/>
        </bottom>
        <vertical/>
        <horizontal/>
      </border>
    </dxf>
    <dxf>
      <font>
        <b/>
        <i val="0"/>
      </font>
      <fill>
        <patternFill>
          <bgColor theme="0"/>
        </patternFill>
      </fill>
    </dxf>
    <dxf>
      <font>
        <b/>
        <i val="0"/>
      </font>
      <fill>
        <patternFill>
          <bgColor theme="0"/>
        </patternFill>
      </fill>
    </dxf>
    <dxf>
      <font>
        <b/>
        <i val="0"/>
      </font>
      <fill>
        <patternFill>
          <bgColor theme="0"/>
        </patternFill>
      </fill>
    </dxf>
    <dxf>
      <font>
        <color auto="1"/>
      </font>
      <fill>
        <patternFill>
          <bgColor rgb="FFFFFF00"/>
        </patternFill>
      </fill>
      <border>
        <left style="thin">
          <color rgb="FF7F7F7F"/>
        </left>
        <right style="thin">
          <color rgb="FF7F7F7F"/>
        </right>
        <top style="thin">
          <color rgb="FF7F7F7F"/>
        </top>
        <bottom style="thin">
          <color rgb="FF7F7F7F"/>
        </bottom>
        <vertical/>
        <horizontal/>
      </border>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font>
        <color auto="1"/>
      </font>
      <fill>
        <patternFill>
          <bgColor rgb="FFFFFF00"/>
        </patternFill>
      </fill>
      <border>
        <left style="thin">
          <color rgb="FF7F7F7F"/>
        </left>
        <right style="thin">
          <color rgb="FF7F7F7F"/>
        </right>
        <top style="thin">
          <color rgb="FF7F7F7F"/>
        </top>
        <bottom style="thin">
          <color rgb="FF7F7F7F"/>
        </bottom>
        <vertical/>
        <horizontal/>
      </border>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font>
        <color theme="0"/>
      </font>
      <fill>
        <patternFill>
          <bgColor theme="0"/>
        </patternFill>
      </fill>
      <border>
        <left/>
        <right/>
        <top/>
        <bottom/>
      </border>
    </dxf>
    <dxf>
      <fill>
        <patternFill>
          <bgColor rgb="FFFFFF00"/>
        </patternFill>
      </fill>
    </dxf>
    <dxf>
      <font>
        <color theme="1"/>
      </font>
      <fill>
        <patternFill>
          <bgColor theme="0"/>
        </patternFill>
      </fill>
    </dxf>
    <dxf>
      <fill>
        <patternFill>
          <bgColor theme="0" tint="-4.9989318521683403E-2"/>
        </patternFill>
      </fill>
      <border>
        <left/>
        <right/>
        <top/>
        <bottom/>
        <vertical/>
        <horizontal/>
      </border>
    </dxf>
    <dxf>
      <fill>
        <patternFill>
          <bgColor theme="0"/>
        </patternFill>
      </fill>
    </dxf>
    <dxf>
      <font>
        <color theme="0"/>
      </font>
    </dxf>
    <dxf>
      <fill>
        <patternFill>
          <bgColor theme="0"/>
        </patternFill>
      </fill>
    </dxf>
    <dxf>
      <fill>
        <patternFill>
          <bgColor theme="0"/>
        </patternFill>
      </fill>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dxf>
    <dxf>
      <font>
        <color theme="0"/>
      </font>
      <fill>
        <patternFill>
          <bgColor theme="0"/>
        </patternFill>
      </fill>
      <border>
        <left/>
        <right/>
        <top/>
        <bottom/>
        <vertical/>
        <horizontal/>
      </border>
    </dxf>
    <dxf>
      <font>
        <b/>
        <i val="0"/>
      </font>
      <fill>
        <patternFill>
          <bgColor theme="0"/>
        </patternFill>
      </fill>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b/>
        <i val="0"/>
      </font>
      <fill>
        <patternFill>
          <bgColor theme="0"/>
        </patternFill>
      </fill>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dxf>
    <dxf>
      <font>
        <color theme="0"/>
      </font>
      <fill>
        <patternFill>
          <bgColor theme="0"/>
        </patternFill>
      </fill>
      <border>
        <left/>
        <right/>
        <top/>
        <bottom/>
        <vertical/>
        <horizontal/>
      </border>
    </dxf>
    <dxf>
      <font>
        <b/>
        <i val="0"/>
      </font>
      <fill>
        <patternFill>
          <bgColor theme="0"/>
        </patternFill>
      </fill>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theme="0" tint="-0.24994659260841701"/>
      </font>
      <fill>
        <patternFill patternType="none">
          <bgColor auto="1"/>
        </patternFill>
      </fill>
    </dxf>
    <dxf>
      <font>
        <b/>
        <i val="0"/>
      </font>
    </dxf>
    <dxf>
      <font>
        <color theme="0" tint="-0.24994659260841701"/>
      </font>
    </dxf>
    <dxf>
      <font>
        <b/>
        <i val="0"/>
      </font>
    </dxf>
    <dxf>
      <font>
        <b/>
        <i val="0"/>
      </font>
    </dxf>
    <dxf>
      <font>
        <b/>
        <i val="0"/>
      </font>
    </dxf>
    <dxf>
      <font>
        <color theme="0"/>
      </font>
      <fill>
        <patternFill>
          <bgColor theme="0"/>
        </patternFill>
      </fill>
      <border>
        <left/>
        <right/>
        <top/>
        <bottom/>
      </border>
    </dxf>
    <dxf>
      <fill>
        <patternFill>
          <bgColor rgb="FFFFFF00"/>
        </patternFill>
      </fill>
    </dxf>
    <dxf>
      <font>
        <color theme="0"/>
      </font>
      <fill>
        <patternFill>
          <bgColor theme="0"/>
        </patternFill>
      </fill>
    </dxf>
    <dxf>
      <font>
        <b/>
        <i val="0"/>
      </font>
      <fill>
        <patternFill>
          <bgColor theme="0"/>
        </patternFill>
      </fill>
    </dxf>
    <dxf>
      <font>
        <color theme="0"/>
      </font>
      <fill>
        <patternFill>
          <bgColor theme="0"/>
        </patternFill>
      </fill>
    </dxf>
    <dxf>
      <font>
        <b/>
        <i val="0"/>
      </font>
      <fill>
        <patternFill>
          <bgColor theme="0"/>
        </patternFill>
      </fill>
    </dxf>
    <dxf>
      <font>
        <b/>
        <i val="0"/>
        <color theme="1"/>
      </font>
      <fill>
        <patternFill>
          <bgColor theme="0"/>
        </patternFill>
      </fill>
    </dxf>
    <dxf>
      <font>
        <b/>
        <i val="0"/>
        <color theme="0"/>
      </font>
      <fill>
        <patternFill>
          <bgColor theme="0"/>
        </patternFill>
      </fill>
    </dxf>
    <dxf>
      <font>
        <color theme="0"/>
      </font>
      <fill>
        <patternFill>
          <bgColor theme="0"/>
        </patternFill>
      </fill>
    </dxf>
    <dxf>
      <font>
        <b/>
        <i val="0"/>
      </font>
      <fill>
        <patternFill>
          <bgColor theme="0"/>
        </patternFill>
      </fill>
    </dxf>
    <dxf>
      <fill>
        <gradientFill>
          <stop position="0">
            <color theme="0"/>
          </stop>
          <stop position="1">
            <color theme="0" tint="-0.1490218817712943"/>
          </stop>
        </gradientFill>
      </fill>
    </dxf>
    <dxf>
      <fill>
        <gradientFill>
          <stop position="0">
            <color theme="0"/>
          </stop>
          <stop position="1">
            <color rgb="FFFFFF00"/>
          </stop>
        </gradientFill>
      </fill>
    </dxf>
    <dxf>
      <font>
        <b/>
        <i val="0"/>
      </font>
    </dxf>
    <dxf>
      <fill>
        <patternFill>
          <bgColor rgb="FFFFFF00"/>
        </patternFill>
      </fill>
    </dxf>
    <dxf>
      <font>
        <color theme="0"/>
      </font>
      <fill>
        <patternFill patternType="none">
          <bgColor auto="1"/>
        </patternFill>
      </fill>
      <border>
        <left/>
        <right/>
        <top/>
        <bottom/>
        <vertical/>
        <horizontal/>
      </border>
    </dxf>
    <dxf>
      <font>
        <color theme="0"/>
      </font>
      <fill>
        <patternFill>
          <bgColor theme="0"/>
        </patternFill>
      </fill>
      <border>
        <left/>
        <right/>
        <top/>
        <bottom/>
        <vertical/>
        <horizontal/>
      </border>
    </dxf>
    <dxf>
      <fill>
        <gradientFill degree="180">
          <stop position="0">
            <color theme="0"/>
          </stop>
          <stop position="1">
            <color rgb="FFFFFF00"/>
          </stop>
        </gradientFill>
      </fill>
    </dxf>
    <dxf>
      <fill>
        <gradientFill>
          <stop position="0">
            <color theme="0" tint="-0.1490218817712943"/>
          </stop>
          <stop position="1">
            <color theme="0"/>
          </stop>
        </gradient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color theme="1"/>
      </font>
      <fill>
        <patternFill>
          <bgColor theme="0"/>
        </patternFill>
      </fill>
    </dxf>
    <dxf>
      <font>
        <color theme="0"/>
      </font>
      <fill>
        <patternFill>
          <bgColor theme="0"/>
        </patternFill>
      </fill>
      <border>
        <left/>
        <right/>
        <top/>
        <bottom/>
        <vertical/>
        <horizontal/>
      </border>
    </dxf>
    <dxf>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border>
    </dxf>
    <dxf>
      <font>
        <b/>
        <i val="0"/>
        <color theme="1"/>
      </font>
      <fill>
        <patternFill>
          <bgColor theme="0"/>
        </patternFill>
      </fill>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b/>
        <i val="0"/>
      </font>
      <fill>
        <patternFill>
          <bgColor theme="0"/>
        </patternFill>
      </fill>
    </dxf>
    <dxf>
      <font>
        <b/>
        <i val="0"/>
      </font>
      <fill>
        <patternFill>
          <bgColor theme="0"/>
        </patternFill>
      </fill>
    </dxf>
    <dxf>
      <font>
        <b/>
        <i val="0"/>
      </font>
    </dxf>
    <dxf>
      <font>
        <color theme="0"/>
      </font>
    </dxf>
    <dxf>
      <font>
        <b/>
        <i val="0"/>
      </font>
      <fill>
        <patternFill>
          <bgColor theme="0"/>
        </patternFill>
      </fill>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b/>
        <i val="0"/>
      </font>
      <fill>
        <patternFill>
          <bgColor theme="0"/>
        </patternFill>
      </fill>
    </dxf>
    <dxf>
      <font>
        <b/>
        <i val="0"/>
        <color auto="1"/>
      </font>
      <fill>
        <patternFill>
          <bgColor theme="0"/>
        </patternFill>
      </fill>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ill>
        <patternFill>
          <bgColor rgb="FFFFFF00"/>
        </patternFill>
      </fill>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font>
        <color theme="0"/>
      </font>
      <fill>
        <patternFill>
          <bgColor theme="0"/>
        </patternFill>
      </fill>
      <border>
        <left/>
        <right/>
        <top/>
        <bottom/>
        <vertical/>
        <horizontal/>
      </border>
    </dxf>
    <dxf>
      <fill>
        <patternFill>
          <bgColor theme="0"/>
        </patternFill>
      </fill>
    </dxf>
    <dxf>
      <font>
        <color theme="0"/>
      </font>
      <fill>
        <patternFill>
          <bgColor theme="0"/>
        </patternFill>
      </fill>
    </dxf>
    <dxf>
      <font>
        <color theme="0"/>
      </font>
      <fill>
        <patternFill>
          <bgColor theme="0"/>
        </patternFill>
      </fill>
    </dxf>
    <dxf>
      <font>
        <b/>
        <i val="0"/>
      </font>
      <fill>
        <patternFill>
          <bgColor theme="0"/>
        </patternFill>
      </fill>
    </dxf>
    <dxf>
      <font>
        <color theme="0"/>
      </font>
      <fill>
        <patternFill>
          <bgColor theme="0"/>
        </patternFill>
      </fill>
      <border>
        <left/>
        <right/>
        <top/>
        <bottom/>
        <vertical/>
        <horizontal/>
      </border>
    </dxf>
    <dxf>
      <fill>
        <patternFill>
          <bgColor rgb="FFFFFF00"/>
        </patternFill>
      </fill>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fill>
        <patternFill>
          <bgColor theme="0" tint="-0.14996795556505021"/>
        </patternFill>
      </fill>
    </dxf>
    <dxf>
      <font>
        <color rgb="FF9C0006"/>
      </font>
      <fill>
        <patternFill>
          <bgColor rgb="FFFFC7CE"/>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b/>
        <i val="0"/>
      </font>
      <fill>
        <patternFill>
          <bgColor theme="0"/>
        </patternFill>
      </fill>
    </dxf>
    <dxf>
      <font>
        <b/>
        <i val="0"/>
      </font>
      <fill>
        <patternFill>
          <bgColor theme="0"/>
        </patternFill>
      </fill>
    </dxf>
    <dxf>
      <font>
        <b/>
        <i val="0"/>
      </font>
      <fill>
        <patternFill>
          <bgColor theme="0"/>
        </patternFill>
      </fill>
    </dxf>
    <dxf>
      <font>
        <color theme="0"/>
      </font>
      <fill>
        <patternFill>
          <fgColor theme="0"/>
          <bgColor theme="0"/>
        </patternFill>
      </fill>
    </dxf>
    <dxf>
      <font>
        <color theme="0"/>
      </font>
      <fill>
        <patternFill>
          <bgColor theme="0"/>
        </patternFill>
      </fill>
    </dxf>
    <dxf>
      <font>
        <b/>
        <i val="0"/>
      </font>
    </dxf>
    <dxf>
      <font>
        <b/>
        <i val="0"/>
      </font>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dxf>
    <dxf>
      <font>
        <b/>
        <i val="0"/>
      </font>
    </dxf>
    <dxf>
      <font>
        <color theme="0" tint="-0.14996795556505021"/>
      </font>
      <fill>
        <patternFill>
          <bgColor theme="0"/>
        </patternFill>
      </fill>
      <border>
        <left/>
        <right/>
        <top/>
        <bottom/>
        <vertical/>
        <horizontal/>
      </border>
    </dxf>
    <dxf>
      <font>
        <b/>
        <i val="0"/>
      </font>
    </dxf>
    <dxf>
      <font>
        <b/>
        <i val="0"/>
      </font>
    </dxf>
    <dxf>
      <font>
        <color theme="0"/>
      </font>
      <fill>
        <patternFill>
          <fgColor theme="0"/>
        </patternFill>
      </fill>
    </dxf>
    <dxf>
      <font>
        <color theme="0"/>
      </font>
      <fill>
        <patternFill>
          <fgColor theme="0"/>
        </patternFill>
      </fill>
    </dxf>
    <dxf>
      <font>
        <b/>
        <i val="0"/>
      </font>
      <fill>
        <patternFill>
          <bgColor theme="0"/>
        </patternFill>
      </fill>
    </dxf>
    <dxf>
      <font>
        <b/>
        <i val="0"/>
      </font>
    </dxf>
    <dxf>
      <fill>
        <patternFill>
          <bgColor rgb="FFFFFF00"/>
        </patternFill>
      </fill>
    </dxf>
    <dxf>
      <font>
        <b/>
        <i val="0"/>
      </font>
    </dxf>
    <dxf>
      <font>
        <color theme="0" tint="-0.14996795556505021"/>
      </font>
      <fill>
        <patternFill>
          <bgColor theme="0"/>
        </patternFill>
      </fill>
      <border>
        <left/>
        <right/>
        <top/>
        <bottom/>
        <vertical/>
        <horizontal/>
      </border>
    </dxf>
    <dxf>
      <font>
        <b/>
        <i val="0"/>
      </font>
    </dxf>
    <dxf>
      <font>
        <b/>
        <i val="0"/>
      </font>
    </dxf>
    <dxf>
      <font>
        <color theme="0"/>
      </font>
      <fill>
        <patternFill>
          <bgColor theme="0"/>
        </patternFill>
      </fill>
      <border>
        <left/>
        <right/>
        <top/>
        <bottom/>
        <vertical/>
        <horizontal/>
      </border>
    </dxf>
    <dxf>
      <font>
        <color theme="1"/>
      </font>
      <border>
        <left/>
        <right/>
        <top/>
        <bottom/>
        <vertical/>
        <horizontal/>
      </border>
    </dxf>
    <dxf>
      <fill>
        <patternFill>
          <bgColor rgb="FFFFFF00"/>
        </patternFill>
      </fill>
      <border>
        <left style="thin">
          <color auto="1"/>
        </left>
        <right style="thin">
          <color auto="1"/>
        </right>
        <top style="thin">
          <color auto="1"/>
        </top>
        <bottom style="thin">
          <color auto="1"/>
        </bottom>
      </border>
    </dxf>
    <dxf>
      <font>
        <b/>
        <i val="0"/>
        <color auto="1"/>
      </font>
    </dxf>
    <dxf>
      <font>
        <color theme="0"/>
      </font>
      <fill>
        <patternFill>
          <bgColor theme="0"/>
        </patternFill>
      </fill>
      <border>
        <left/>
        <right/>
        <top/>
        <bottom/>
        <vertical/>
        <horizontal/>
      </border>
    </dxf>
    <dxf>
      <font>
        <b/>
        <i val="0"/>
      </font>
    </dxf>
    <dxf>
      <font>
        <b/>
        <i val="0"/>
      </font>
    </dxf>
    <dxf>
      <font>
        <color theme="0"/>
      </font>
      <fill>
        <patternFill>
          <bgColor theme="0"/>
        </patternFill>
      </fill>
      <border>
        <left/>
        <right/>
        <top/>
        <bottom/>
        <vertical/>
        <horizontal/>
      </border>
    </dxf>
    <dxf>
      <fill>
        <patternFill>
          <bgColor theme="0"/>
        </patternFill>
      </fill>
    </dxf>
    <dxf>
      <font>
        <color theme="0"/>
      </font>
      <fill>
        <patternFill>
          <bgColor theme="0"/>
        </patternFill>
      </fill>
      <border>
        <left/>
        <right/>
        <top/>
        <bottom/>
        <vertical/>
        <horizontal/>
      </border>
    </dxf>
    <dxf>
      <font>
        <b/>
        <i val="0"/>
      </font>
      <fill>
        <patternFill>
          <bgColor theme="0"/>
        </patternFill>
      </fill>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fill>
        <patternFill>
          <bgColor theme="0"/>
        </patternFill>
      </fill>
    </dxf>
    <dxf>
      <font>
        <b/>
        <i val="0"/>
      </font>
      <fill>
        <patternFill>
          <bgColor theme="0"/>
        </patternFill>
      </fill>
    </dxf>
    <dxf>
      <font>
        <b/>
        <i val="0"/>
      </font>
      <fill>
        <patternFill>
          <bgColor theme="0"/>
        </patternFill>
      </fill>
    </dxf>
    <dxf>
      <font>
        <color theme="0"/>
      </font>
      <fill>
        <patternFill>
          <bgColor theme="0"/>
        </patternFill>
      </fill>
      <border>
        <left/>
        <right/>
        <top/>
        <bottom/>
        <vertical/>
        <horizontal/>
      </border>
    </dxf>
    <dxf>
      <font>
        <b/>
        <i val="0"/>
        <color theme="1"/>
      </font>
      <fill>
        <patternFill>
          <bgColor theme="0"/>
        </patternFill>
      </fill>
    </dxf>
    <dxf>
      <font>
        <color theme="0"/>
      </font>
      <fill>
        <patternFill>
          <bgColor theme="0"/>
        </patternFill>
      </fill>
    </dxf>
    <dxf>
      <font>
        <b/>
        <i val="0"/>
        <color theme="1"/>
      </font>
      <fill>
        <patternFill>
          <bgColor theme="0"/>
        </patternFill>
      </fill>
    </dxf>
    <dxf>
      <font>
        <b/>
        <i val="0"/>
      </font>
      <fill>
        <patternFill>
          <bgColor theme="0"/>
        </patternFill>
      </fill>
    </dxf>
    <dxf>
      <font>
        <color auto="1"/>
      </font>
      <fill>
        <patternFill>
          <fgColor theme="0"/>
          <bgColor theme="0"/>
        </patternFill>
      </fill>
    </dxf>
    <dxf>
      <fill>
        <patternFill>
          <fgColor theme="0"/>
          <bgColor theme="0"/>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theme="0"/>
      </font>
      <fill>
        <patternFill>
          <bgColor theme="0"/>
        </patternFill>
      </fill>
    </dxf>
    <dxf>
      <font>
        <b/>
        <i val="0"/>
      </font>
      <border>
        <left style="thin">
          <color auto="1"/>
        </left>
        <right style="thin">
          <color auto="1"/>
        </right>
        <top style="thin">
          <color auto="1"/>
        </top>
        <bottom style="thin">
          <color auto="1"/>
        </bottom>
        <vertical/>
        <horizontal/>
      </border>
    </dxf>
    <dxf>
      <font>
        <b/>
        <i val="0"/>
        <color rgb="FFFF0000"/>
      </font>
      <fill>
        <patternFill>
          <bgColor rgb="FFFFFF00"/>
        </patternFill>
      </fill>
    </dxf>
    <dxf>
      <font>
        <color theme="0"/>
      </font>
    </dxf>
    <dxf>
      <font>
        <color theme="0"/>
      </font>
      <fill>
        <patternFill>
          <bgColor theme="0"/>
        </patternFill>
      </fill>
      <border>
        <left/>
        <right/>
        <top/>
        <bottom/>
        <vertical/>
        <horizontal/>
      </border>
    </dxf>
    <dxf>
      <font>
        <color theme="0" tint="-4.9989318521683403E-2"/>
      </font>
      <fill>
        <patternFill>
          <bgColor theme="0" tint="-4.9989318521683403E-2"/>
        </patternFill>
      </fill>
    </dxf>
    <dxf>
      <font>
        <color theme="0" tint="-4.9989318521683403E-2"/>
      </font>
      <fill>
        <patternFill>
          <bgColor theme="0" tint="-4.9989318521683403E-2"/>
        </patternFill>
      </fill>
    </dxf>
    <dxf>
      <font>
        <b/>
        <i val="0"/>
      </font>
      <fill>
        <patternFill>
          <bgColor theme="0"/>
        </patternFill>
      </fill>
    </dxf>
    <dxf>
      <font>
        <color theme="0"/>
      </font>
      <fill>
        <patternFill patternType="none">
          <bgColor auto="1"/>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ill>
        <patternFill>
          <bgColor rgb="FFFFFF00"/>
        </patternFill>
      </fill>
    </dxf>
    <dxf>
      <font>
        <b/>
        <i val="0"/>
      </font>
    </dxf>
    <dxf>
      <font>
        <b/>
        <i val="0"/>
      </font>
    </dxf>
    <dxf>
      <font>
        <color theme="0"/>
      </font>
      <fill>
        <patternFill patternType="none">
          <bgColor auto="1"/>
        </patternFill>
      </fill>
    </dxf>
    <dxf>
      <font>
        <b/>
        <i val="0"/>
      </font>
    </dxf>
    <dxf>
      <font>
        <b/>
        <i val="0"/>
      </font>
    </dxf>
    <dxf>
      <font>
        <b/>
        <i val="0"/>
      </font>
    </dxf>
    <dxf>
      <font>
        <color theme="0" tint="-0.24994659260841701"/>
      </font>
    </dxf>
    <dxf>
      <font>
        <color theme="0" tint="-0.24994659260841701"/>
      </font>
    </dxf>
    <dxf>
      <font>
        <b/>
        <i val="0"/>
        <color theme="1"/>
      </font>
      <fill>
        <patternFill patternType="none">
          <fgColor auto="1"/>
          <bgColor auto="1"/>
        </patternFill>
      </fill>
    </dxf>
    <dxf>
      <font>
        <color theme="0" tint="-0.24994659260841701"/>
      </font>
    </dxf>
    <dxf>
      <font>
        <color theme="0" tint="-0.24994659260841701"/>
      </font>
    </dxf>
    <dxf>
      <font>
        <b/>
        <i val="0"/>
      </font>
    </dxf>
    <dxf>
      <font>
        <color theme="0"/>
      </font>
      <fill>
        <patternFill>
          <bgColor theme="0"/>
        </patternFill>
      </fill>
      <border>
        <left/>
        <right/>
        <top/>
        <bottom/>
        <vertical/>
        <horizontal/>
      </border>
    </dxf>
    <dxf>
      <font>
        <color theme="0"/>
      </font>
      <fill>
        <patternFill patternType="none">
          <bgColor auto="1"/>
        </patternFill>
      </fill>
      <border>
        <left/>
        <right/>
        <top/>
        <bottom/>
        <vertical/>
        <horizontal/>
      </border>
    </dxf>
    <dxf>
      <font>
        <color theme="0"/>
      </font>
      <fill>
        <patternFill>
          <bgColor theme="0"/>
        </patternFill>
      </fill>
    </dxf>
    <dxf>
      <font>
        <b/>
        <i val="0"/>
      </font>
      <fill>
        <patternFill>
          <bgColor theme="0"/>
        </patternFill>
      </fill>
    </dxf>
    <dxf>
      <font>
        <color theme="0"/>
      </font>
      <fill>
        <patternFill>
          <bgColor theme="0"/>
        </patternFill>
      </fill>
    </dxf>
    <dxf>
      <font>
        <color theme="0"/>
      </font>
      <fill>
        <patternFill>
          <bgColor theme="0"/>
        </patternFill>
      </fill>
      <border>
        <vertical/>
        <horizontal/>
      </border>
    </dxf>
    <dxf>
      <font>
        <b/>
        <i val="0"/>
      </font>
    </dxf>
    <dxf>
      <font>
        <b/>
        <i val="0"/>
      </font>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dxf>
    <dxf>
      <font>
        <color theme="0" tint="-0.14996795556505021"/>
      </font>
    </dxf>
    <dxf>
      <font>
        <color theme="0" tint="-0.14996795556505021"/>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val="0"/>
        <i val="0"/>
      </font>
      <fill>
        <patternFill patternType="none">
          <bgColor auto="1"/>
        </patternFill>
      </fill>
    </dxf>
    <dxf>
      <font>
        <color theme="0"/>
      </font>
      <fill>
        <patternFill>
          <bgColor theme="0"/>
        </patternFill>
      </fill>
      <border>
        <left/>
        <right/>
        <top/>
        <bottom/>
        <vertical/>
        <horizontal/>
      </border>
    </dxf>
    <dxf>
      <font>
        <b/>
        <i val="0"/>
      </font>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dxf>
    <dxf>
      <font>
        <color auto="1"/>
      </font>
      <fill>
        <patternFill>
          <bgColor theme="0"/>
        </patternFill>
      </fill>
    </dxf>
    <dxf>
      <font>
        <color theme="0"/>
      </font>
      <fill>
        <patternFill patternType="none">
          <fgColor indexed="64"/>
          <bgColor auto="1"/>
        </patternFill>
      </fill>
    </dxf>
    <dxf>
      <font>
        <b/>
        <i val="0"/>
        <color theme="0"/>
      </font>
      <fill>
        <patternFill>
          <bgColor theme="0"/>
        </patternFill>
      </fill>
      <border>
        <left/>
        <right/>
        <top/>
        <bottom/>
        <vertical/>
        <horizontal/>
      </border>
    </dxf>
    <dxf>
      <font>
        <color theme="0" tint="-4.9989318521683403E-2"/>
      </font>
      <fill>
        <patternFill>
          <bgColor theme="0" tint="-4.9989318521683403E-2"/>
        </patternFill>
      </fill>
      <border>
        <left/>
        <right/>
        <top/>
        <bottom/>
      </border>
    </dxf>
    <dxf>
      <font>
        <color theme="0" tint="-4.9989318521683403E-2"/>
      </font>
      <fill>
        <patternFill>
          <bgColor theme="0" tint="-4.9989318521683403E-2"/>
        </patternFill>
      </fill>
      <border>
        <left/>
        <right/>
        <top/>
        <bottom/>
        <vertical/>
        <horizontal/>
      </border>
    </dxf>
    <dxf>
      <fill>
        <patternFill>
          <bgColor rgb="FFFFFF00"/>
        </patternFill>
      </fill>
    </dxf>
    <dxf>
      <font>
        <color theme="0"/>
      </font>
      <fill>
        <patternFill>
          <bgColor theme="0"/>
        </patternFill>
      </fill>
      <border>
        <vertical/>
        <horizontal/>
      </border>
    </dxf>
    <dxf>
      <font>
        <b/>
        <i val="0"/>
      </font>
      <fill>
        <patternFill>
          <bgColor theme="0"/>
        </patternFill>
      </fill>
    </dxf>
    <dxf>
      <font>
        <b/>
        <i val="0"/>
      </font>
      <fill>
        <patternFill>
          <bgColor theme="0"/>
        </patternFill>
      </fill>
    </dxf>
    <dxf>
      <font>
        <b/>
        <i val="0"/>
        <color theme="1"/>
      </font>
      <fill>
        <patternFill>
          <bgColor theme="0"/>
        </patternFill>
      </fill>
    </dxf>
    <dxf>
      <font>
        <b/>
        <i val="0"/>
      </font>
      <fill>
        <patternFill>
          <bgColor theme="0"/>
        </patternFill>
      </fill>
    </dxf>
    <dxf>
      <font>
        <color theme="0" tint="-4.9989318521683403E-2"/>
      </font>
      <fill>
        <patternFill>
          <bgColor theme="0" tint="-4.9989318521683403E-2"/>
        </patternFill>
      </fill>
    </dxf>
    <dxf>
      <font>
        <b/>
        <i val="0"/>
        <color theme="1"/>
      </font>
      <fill>
        <patternFill>
          <bgColor theme="0"/>
        </patternFill>
      </fill>
    </dxf>
    <dxf>
      <font>
        <color theme="1"/>
      </font>
      <fill>
        <patternFill>
          <bgColor theme="0"/>
        </patternFill>
      </fill>
    </dxf>
    <dxf>
      <font>
        <color theme="0" tint="-4.9989318521683403E-2"/>
      </font>
      <fill>
        <patternFill>
          <bgColor theme="0" tint="-4.9989318521683403E-2"/>
        </patternFill>
      </fill>
    </dxf>
    <dxf>
      <font>
        <b/>
        <i val="0"/>
      </font>
      <fill>
        <patternFill>
          <bgColor theme="0"/>
        </patternFill>
      </fill>
    </dxf>
    <dxf>
      <font>
        <b/>
        <i val="0"/>
      </font>
      <fill>
        <patternFill>
          <bgColor theme="0"/>
        </patternFill>
      </fill>
    </dxf>
    <dxf>
      <font>
        <color theme="0"/>
      </font>
      <fill>
        <patternFill>
          <bgColor theme="0"/>
        </patternFill>
      </fill>
    </dxf>
    <dxf>
      <fill>
        <patternFill>
          <bgColor rgb="FFFFFF00"/>
        </patternFill>
      </fill>
      <border>
        <left style="thin">
          <color theme="2" tint="-0.499984740745262"/>
        </left>
        <right style="thin">
          <color theme="2" tint="-0.499984740745262"/>
        </right>
        <top style="thin">
          <color theme="2" tint="-0.499984740745262"/>
        </top>
        <bottom style="thin">
          <color theme="2" tint="-0.499984740745262"/>
        </bottom>
        <vertical/>
        <horizontal/>
      </border>
    </dxf>
    <dxf>
      <border>
        <left style="thin">
          <color rgb="FF7F7F7F"/>
        </left>
        <right style="thin">
          <color rgb="FF7F7F7F"/>
        </right>
        <top style="thin">
          <color rgb="FF7F7F7F"/>
        </top>
        <bottom style="thin">
          <color rgb="FF7F7F7F"/>
        </bottom>
        <vertical/>
        <horizontal/>
      </border>
    </dxf>
    <dxf>
      <font>
        <color theme="0"/>
      </font>
    </dxf>
    <dxf>
      <font>
        <color theme="0"/>
      </font>
      <fill>
        <patternFill>
          <bgColor theme="0"/>
        </patternFill>
      </fill>
      <border>
        <left/>
        <right/>
        <top/>
        <bottom/>
        <vertical/>
        <horizontal/>
      </border>
    </dxf>
    <dxf>
      <font>
        <b/>
        <i val="0"/>
        <color rgb="FFFF0000"/>
      </font>
    </dxf>
    <dxf>
      <fill>
        <patternFill>
          <bgColor rgb="FFFFFF00"/>
        </patternFill>
      </fill>
    </dxf>
    <dxf>
      <font>
        <color theme="1"/>
      </font>
      <border>
        <left style="thin">
          <color rgb="FF7F7F7F"/>
        </left>
        <right style="thin">
          <color rgb="FF7F7F7F"/>
        </right>
        <top style="thin">
          <color rgb="FF7F7F7F"/>
        </top>
        <bottom style="thin">
          <color rgb="FF7F7F7F"/>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color rgb="FFFF0000"/>
      </font>
    </dxf>
    <dxf>
      <font>
        <color theme="1"/>
      </font>
      <border>
        <left style="thin">
          <color rgb="FF7F7F7F"/>
        </left>
        <right style="thin">
          <color rgb="FF7F7F7F"/>
        </right>
        <top style="thin">
          <color rgb="FF7F7F7F"/>
        </top>
        <bottom style="thin">
          <color rgb="FF7F7F7F"/>
        </bottom>
        <vertical/>
        <horizontal/>
      </border>
    </dxf>
    <dxf>
      <fill>
        <patternFill>
          <bgColor rgb="FFFFFF00"/>
        </patternFill>
      </fill>
    </dxf>
    <dxf>
      <fill>
        <patternFill>
          <bgColor rgb="FFFFFF00"/>
        </patternFill>
      </fill>
    </dxf>
    <dxf>
      <font>
        <color theme="1"/>
      </font>
      <border>
        <left style="thin">
          <color rgb="FF7F7F7F"/>
        </left>
        <right style="thin">
          <color rgb="FF7F7F7F"/>
        </right>
        <top style="thin">
          <color rgb="FF7F7F7F"/>
        </top>
        <bottom style="thin">
          <color rgb="FF7F7F7F"/>
        </bottom>
        <vertical/>
        <horizontal/>
      </border>
    </dxf>
    <dxf>
      <font>
        <color theme="0"/>
      </font>
      <fill>
        <patternFill>
          <bgColor theme="0"/>
        </patternFill>
      </fill>
      <border>
        <left/>
        <right/>
        <top/>
        <bottom/>
        <vertical/>
        <horizontal/>
      </border>
    </dxf>
    <dxf>
      <font>
        <b/>
        <i val="0"/>
        <color rgb="FFFF0000"/>
      </font>
    </dxf>
    <dxf>
      <font>
        <color theme="0"/>
      </font>
      <fill>
        <patternFill>
          <bgColor theme="0"/>
        </patternFill>
      </fill>
      <border>
        <left/>
        <right/>
        <top/>
        <bottom/>
        <vertical/>
        <horizontal/>
      </border>
    </dxf>
    <dxf>
      <font>
        <color theme="1"/>
      </font>
      <border>
        <left style="thin">
          <color rgb="FF7F7F7F"/>
        </left>
        <right style="thin">
          <color rgb="FF7F7F7F"/>
        </right>
        <top style="thin">
          <color rgb="FF7F7F7F"/>
        </top>
        <bottom style="thin">
          <color rgb="FF7F7F7F"/>
        </bottom>
        <vertical/>
        <horizontal/>
      </border>
    </dxf>
    <dxf>
      <fill>
        <patternFill>
          <bgColor rgb="FFFFFF00"/>
        </patternFill>
      </fill>
    </dxf>
    <dxf>
      <font>
        <b/>
        <i val="0"/>
        <color rgb="FFFF0000"/>
      </font>
    </dxf>
    <dxf>
      <font>
        <color theme="1"/>
      </font>
      <border>
        <left style="thin">
          <color rgb="FF7F7F7F"/>
        </left>
        <right style="thin">
          <color rgb="FF7F7F7F"/>
        </right>
        <top style="thin">
          <color rgb="FF7F7F7F"/>
        </top>
        <bottom style="thin">
          <color rgb="FF7F7F7F"/>
        </bottom>
        <vertical/>
        <horizontal/>
      </border>
    </dxf>
    <dxf>
      <fill>
        <patternFill>
          <bgColor rgb="FFFFFF00"/>
        </patternFill>
      </fill>
    </dxf>
    <dxf>
      <font>
        <color theme="0"/>
      </font>
      <fill>
        <patternFill>
          <bgColor theme="0"/>
        </patternFill>
      </fill>
      <border>
        <left/>
        <right/>
        <top/>
        <bottom/>
        <vertical/>
        <horizontal/>
      </border>
    </dxf>
    <dxf>
      <font>
        <b/>
        <i val="0"/>
        <color rgb="FFFF0000"/>
      </font>
    </dxf>
    <dxf>
      <font>
        <color theme="0"/>
      </font>
      <fill>
        <patternFill>
          <bgColor theme="0"/>
        </patternFill>
      </fill>
      <border>
        <left/>
        <right/>
        <top/>
        <bottom/>
        <vertical/>
        <horizontal/>
      </border>
    </dxf>
    <dxf>
      <fill>
        <patternFill>
          <bgColor rgb="FFFFFF00"/>
        </patternFill>
      </fill>
    </dxf>
    <dxf>
      <font>
        <b/>
        <i val="0"/>
      </font>
    </dxf>
    <dxf>
      <fill>
        <patternFill>
          <bgColor theme="0" tint="-4.9989318521683403E-2"/>
        </patternFill>
      </fill>
    </dxf>
    <dxf>
      <font>
        <b/>
        <i val="0"/>
      </font>
    </dxf>
    <dxf>
      <font>
        <b/>
        <i val="0"/>
      </font>
    </dxf>
    <dxf>
      <font>
        <b/>
        <i val="0"/>
      </font>
    </dxf>
    <dxf>
      <font>
        <b/>
        <i val="0"/>
      </font>
    </dxf>
    <dxf>
      <font>
        <b/>
        <i val="0"/>
      </font>
    </dxf>
    <dxf>
      <font>
        <b/>
        <i val="0"/>
      </font>
    </dxf>
    <dxf>
      <font>
        <b/>
        <i val="0"/>
      </font>
    </dxf>
    <dxf>
      <font>
        <b/>
        <i val="0"/>
      </font>
    </dxf>
    <dxf>
      <font>
        <color theme="0" tint="-0.14996795556505021"/>
      </font>
      <fill>
        <patternFill>
          <bgColor theme="0"/>
        </patternFill>
      </fill>
      <border>
        <left/>
        <right/>
        <top/>
        <bottom/>
      </border>
    </dxf>
    <dxf>
      <font>
        <color theme="0" tint="-0.14996795556505021"/>
      </font>
    </dxf>
    <dxf>
      <font>
        <b/>
        <i val="0"/>
      </font>
      <fill>
        <patternFill>
          <bgColor theme="0"/>
        </patternFill>
      </fill>
    </dxf>
    <dxf>
      <font>
        <color theme="0"/>
      </font>
      <fill>
        <patternFill>
          <bgColor theme="0"/>
        </patternFill>
      </fill>
      <border>
        <left/>
        <right/>
        <top/>
        <bottom/>
        <vertical/>
        <horizontal/>
      </border>
    </dxf>
    <dxf>
      <font>
        <color theme="0"/>
      </font>
      <fill>
        <patternFill>
          <fgColor theme="0"/>
          <bgColor theme="0"/>
        </patternFill>
      </fill>
      <border>
        <left/>
        <right/>
        <top/>
        <bottom/>
      </border>
    </dxf>
    <dxf>
      <font>
        <color theme="1"/>
      </font>
      <fill>
        <patternFill>
          <fgColor theme="1"/>
          <bgColor theme="0"/>
        </patternFill>
      </fill>
      <border>
        <left style="thin">
          <color auto="1"/>
        </left>
        <right style="thin">
          <color auto="1"/>
        </right>
        <top style="thin">
          <color auto="1"/>
        </top>
        <bottom style="thin">
          <color auto="1"/>
        </bottom>
      </border>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4.9989318521683403E-2"/>
        </patternFill>
      </fill>
    </dxf>
    <dxf>
      <font>
        <b/>
        <i val="0"/>
        <color rgb="FFFF0000"/>
      </font>
      <fill>
        <patternFill>
          <bgColor theme="0" tint="-4.9989318521683403E-2"/>
        </patternFill>
      </fill>
      <border>
        <left/>
        <right/>
        <top/>
        <bottom/>
      </border>
    </dxf>
    <dxf>
      <fill>
        <patternFill>
          <bgColor theme="0" tint="-4.9989318521683403E-2"/>
        </patternFill>
      </fill>
    </dxf>
    <dxf>
      <border>
        <left style="thin">
          <color auto="1"/>
        </left>
        <right style="thin">
          <color auto="1"/>
        </right>
        <top style="thin">
          <color auto="1"/>
        </top>
        <bottom style="thin">
          <color auto="1"/>
        </bottom>
        <vertical/>
        <horizontal/>
      </border>
    </dxf>
    <dxf>
      <fill>
        <patternFill>
          <bgColor rgb="FFFFFF00"/>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rgb="FFFFFF00"/>
        </patternFill>
      </fill>
      <border>
        <left style="thin">
          <color auto="1"/>
        </left>
        <right style="thin">
          <color auto="1"/>
        </right>
        <top style="thin">
          <color auto="1"/>
        </top>
        <bottom style="thin">
          <color auto="1"/>
        </bottom>
        <vertical/>
        <horizontal/>
      </border>
    </dxf>
    <dxf>
      <fill>
        <patternFill>
          <bgColor rgb="FFFFFF00"/>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rgb="FFFFFF00"/>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dxf>
    <dxf>
      <font>
        <b/>
        <i val="0"/>
      </font>
    </dxf>
    <dxf>
      <font>
        <color theme="0"/>
      </font>
      <fill>
        <patternFill>
          <bgColor theme="0"/>
        </patternFill>
      </fill>
      <border>
        <left/>
        <right/>
        <top/>
        <bottom/>
        <vertical/>
        <horizontal/>
      </border>
    </dxf>
    <dxf>
      <font>
        <b/>
        <i val="0"/>
      </font>
    </dxf>
    <dxf>
      <font>
        <color theme="0" tint="-0.24994659260841701"/>
      </font>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b/>
        <i val="0"/>
      </font>
    </dxf>
    <dxf>
      <font>
        <b/>
        <i val="0"/>
      </font>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1"/>
      </font>
      <fill>
        <patternFill>
          <bgColor theme="0"/>
        </patternFill>
      </fill>
      <border>
        <left/>
        <right/>
        <top/>
        <bottom/>
        <vertical/>
        <horizontal/>
      </border>
    </dxf>
    <dxf>
      <font>
        <color theme="0"/>
      </font>
      <fill>
        <patternFill>
          <bgColor theme="0"/>
        </patternFill>
      </fill>
      <border>
        <left/>
        <right/>
        <top/>
        <bottom/>
        <vertical/>
        <horizontal/>
      </border>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theme="0" tint="-0.14996795556505021"/>
      </font>
    </dxf>
    <dxf>
      <font>
        <b/>
        <i val="0"/>
      </font>
    </dxf>
    <dxf>
      <font>
        <color theme="0"/>
      </font>
      <fill>
        <patternFill>
          <bgColor theme="0"/>
        </patternFill>
      </fill>
      <border>
        <left/>
        <right/>
        <top/>
        <bottom/>
        <vertical/>
        <horizontal/>
      </border>
    </dxf>
    <dxf>
      <font>
        <b/>
        <i val="0"/>
      </font>
    </dxf>
    <dxf>
      <fill>
        <patternFill>
          <bgColor theme="0" tint="-4.9989318521683403E-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theme="0" tint="-0.14996795556505021"/>
      </font>
      <fill>
        <patternFill patternType="none">
          <bgColor auto="1"/>
        </patternFill>
      </fill>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fgColor theme="0"/>
        </patternFill>
      </fill>
    </dxf>
    <dxf>
      <font>
        <color theme="0"/>
      </font>
      <fill>
        <patternFill>
          <bgColor theme="0"/>
        </patternFill>
      </fill>
    </dxf>
    <dxf>
      <font>
        <b/>
        <i val="0"/>
      </font>
      <fill>
        <patternFill>
          <bgColor theme="0"/>
        </patternFill>
      </fill>
    </dxf>
    <dxf>
      <font>
        <color theme="0"/>
      </font>
      <fill>
        <patternFill>
          <fgColor theme="0"/>
          <bgColor theme="0"/>
        </patternFill>
      </fill>
    </dxf>
    <dxf>
      <font>
        <b/>
        <i val="0"/>
        <color theme="1"/>
      </font>
      <fill>
        <patternFill>
          <bgColor theme="0"/>
        </patternFill>
      </fill>
    </dxf>
    <dxf>
      <font>
        <b/>
        <i val="0"/>
      </font>
    </dxf>
    <dxf>
      <fill>
        <patternFill>
          <bgColor rgb="FFFFFF00"/>
        </patternFill>
      </fill>
    </dxf>
    <dxf>
      <font>
        <b val="0"/>
        <i val="0"/>
        <strike val="0"/>
        <color theme="1"/>
      </font>
    </dxf>
    <dxf>
      <font>
        <color theme="1"/>
      </font>
      <fill>
        <patternFill>
          <bgColor rgb="FFFFFF00"/>
        </patternFill>
      </fill>
      <border>
        <left style="thin">
          <color theme="2" tint="-0.499984740745262"/>
        </left>
        <right style="thin">
          <color theme="2" tint="-0.499984740745262"/>
        </right>
        <top style="thin">
          <color theme="2" tint="-0.499984740745262"/>
        </top>
        <bottom style="thin">
          <color theme="2" tint="-0.499984740745262"/>
        </bottom>
      </border>
    </dxf>
    <dxf>
      <font>
        <color theme="0"/>
      </font>
      <fill>
        <patternFill>
          <bgColor theme="0"/>
        </patternFill>
      </fill>
      <border>
        <left style="thin">
          <color theme="0"/>
        </left>
        <right style="thin">
          <color theme="0"/>
        </right>
        <top style="thin">
          <color theme="0"/>
        </top>
        <bottom style="thin">
          <color theme="0"/>
        </bottom>
        <vertical/>
        <horizontal/>
      </border>
    </dxf>
    <dxf>
      <font>
        <b/>
        <i val="0"/>
      </font>
      <fill>
        <patternFill>
          <bgColor theme="0"/>
        </patternFill>
      </fill>
    </dxf>
    <dxf>
      <font>
        <b/>
        <i val="0"/>
      </font>
      <fill>
        <patternFill>
          <bgColor theme="0"/>
        </patternFill>
      </fill>
    </dxf>
    <dxf>
      <font>
        <b/>
        <i val="0"/>
        <color theme="1"/>
      </font>
      <fill>
        <patternFill>
          <bgColor theme="0"/>
        </patternFill>
      </fill>
    </dxf>
    <dxf>
      <font>
        <b/>
        <i val="0"/>
      </font>
      <fill>
        <patternFill>
          <bgColor theme="0"/>
        </patternFill>
      </fill>
    </dxf>
    <dxf>
      <font>
        <b/>
        <i val="0"/>
      </font>
      <fill>
        <patternFill>
          <bgColor theme="0"/>
        </patternFill>
      </fill>
    </dxf>
    <dxf>
      <font>
        <b/>
        <i val="0"/>
      </font>
      <fill>
        <patternFill>
          <bgColor theme="0"/>
        </patternFill>
      </fill>
    </dxf>
    <dxf>
      <font>
        <color theme="0"/>
      </font>
      <fill>
        <patternFill>
          <bgColor theme="0"/>
        </patternFill>
      </fill>
      <border>
        <left/>
        <right/>
        <top/>
        <bottom/>
        <vertical/>
        <horizontal/>
      </border>
    </dxf>
    <dxf>
      <font>
        <b/>
        <i val="0"/>
        <color theme="1"/>
      </font>
      <fill>
        <patternFill>
          <bgColor theme="0"/>
        </patternFill>
      </fill>
    </dxf>
    <dxf>
      <font>
        <color theme="0"/>
      </font>
      <fill>
        <patternFill>
          <bgColor theme="0"/>
        </patternFill>
      </fill>
    </dxf>
    <dxf>
      <font>
        <b/>
        <i val="0"/>
        <color theme="0"/>
      </font>
      <fill>
        <patternFill>
          <bgColor theme="0"/>
        </patternFill>
      </fill>
    </dxf>
    <dxf>
      <font>
        <b/>
        <i val="0"/>
      </font>
      <fill>
        <patternFill>
          <bgColor theme="0"/>
        </patternFill>
      </fill>
    </dxf>
    <dxf>
      <font>
        <b/>
        <i val="0"/>
      </font>
    </dxf>
    <dxf>
      <font>
        <color theme="0"/>
      </font>
      <fill>
        <patternFill>
          <bgColor theme="0"/>
        </patternFill>
      </fill>
      <border>
        <left/>
        <right/>
        <top/>
        <bottom/>
        <vertical/>
        <horizontal/>
      </border>
    </dxf>
    <dxf>
      <fill>
        <patternFill>
          <bgColor theme="0" tint="-4.9989318521683403E-2"/>
        </patternFill>
      </fill>
    </dxf>
    <dxf>
      <font>
        <color auto="1"/>
      </font>
    </dxf>
    <dxf>
      <fill>
        <patternFill>
          <bgColor rgb="FFFFFF00"/>
        </patternFill>
      </fill>
    </dxf>
    <dxf>
      <font>
        <b/>
        <i val="0"/>
      </font>
      <fill>
        <gradientFill>
          <stop position="0">
            <color theme="0"/>
          </stop>
          <stop position="1">
            <color rgb="FFFFFF00"/>
          </stop>
        </gradient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b/>
        <i val="0"/>
      </font>
    </dxf>
    <dxf>
      <font>
        <b/>
        <i val="0"/>
      </font>
    </dxf>
    <dxf>
      <font>
        <b/>
        <i val="0"/>
      </font>
    </dxf>
    <dxf>
      <font>
        <b/>
        <i val="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ill>
        <patternFill>
          <bgColor theme="0"/>
        </patternFill>
      </fill>
    </dxf>
    <dxf>
      <font>
        <color theme="0" tint="-0.14996795556505021"/>
      </font>
      <fill>
        <patternFill>
          <bgColor theme="0"/>
        </patternFill>
      </fill>
      <border>
        <left/>
        <right/>
        <top/>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ill>
        <patternFill>
          <bgColor theme="0"/>
        </patternFill>
      </fill>
    </dxf>
    <dxf>
      <font>
        <color theme="0" tint="-0.14996795556505021"/>
      </font>
      <fill>
        <patternFill>
          <bgColor theme="0"/>
        </patternFill>
      </fill>
      <border>
        <left/>
        <right/>
        <top/>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font>
    </dxf>
    <dxf>
      <font>
        <color theme="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tint="-0.14996795556505021"/>
      </font>
      <fill>
        <patternFill>
          <bgColor theme="0"/>
        </patternFill>
      </fill>
      <border>
        <left/>
        <right/>
        <top/>
        <bottom/>
        <vertical/>
        <horizontal/>
      </border>
    </dxf>
    <dxf>
      <font>
        <color theme="0"/>
      </font>
    </dxf>
    <dxf>
      <font>
        <color theme="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s>
  <tableStyles count="0" defaultTableStyle="TableStyleMedium9" defaultPivotStyle="PivotStyleLight16"/>
  <colors>
    <mruColors>
      <color rgb="FFFF5050"/>
      <color rgb="FFFF9393"/>
      <color rgb="FFFFFFDD"/>
      <color rgb="FF7F7F7F"/>
      <color rgb="FFFFFF65"/>
      <color rgb="FFFFFF99"/>
      <color rgb="FFB2B2B2"/>
      <color rgb="FFDDDDDD"/>
      <color rgb="FF292726"/>
      <color rgb="FFFFFF5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activeX1.xml><?xml version="1.0" encoding="utf-8"?>
<ax:ocx xmlns:ax="http://schemas.microsoft.com/office/2006/activeX" xmlns:r="http://schemas.openxmlformats.org/officeDocument/2006/relationships" ax:classid="{5512D11C-5CC6-11CF-8D67-00AA00BDCE1D}" ax:persistence="persistStreamInit" r:id="rId1"/>
</file>

<file path=xl/activeX/activeX2.xml><?xml version="1.0" encoding="utf-8"?>
<ax:ocx xmlns:ax="http://schemas.microsoft.com/office/2006/activeX" xmlns:r="http://schemas.openxmlformats.org/officeDocument/2006/relationships" ax:classid="{5512D11C-5CC6-11CF-8D67-00AA00BDCE1D}" ax:persistence="persistStreamInit" r:id="rId1"/>
</file>

<file path=xl/activeX/activeX3.xml><?xml version="1.0" encoding="utf-8"?>
<ax:ocx xmlns:ax="http://schemas.microsoft.com/office/2006/activeX" xmlns:r="http://schemas.openxmlformats.org/officeDocument/2006/relationships" ax:classid="{5512D11C-5CC6-11CF-8D67-00AA00BDCE1D}" ax:persistence="persistStreamInit" r:id="rId1"/>
</file>

<file path=xl/activeX/activeX4.xml><?xml version="1.0" encoding="utf-8"?>
<ax:ocx xmlns:ax="http://schemas.microsoft.com/office/2006/activeX" xmlns:r="http://schemas.openxmlformats.org/officeDocument/2006/relationships" ax:classid="{5512D11C-5CC6-11CF-8D67-00AA00BDCE1D}" ax:persistence="persistStreamInit" r:id="rId1"/>
</file>

<file path=xl/ctrlProps/ctrlProp1.xml><?xml version="1.0" encoding="utf-8"?>
<formControlPr xmlns="http://schemas.microsoft.com/office/spreadsheetml/2009/9/main" objectType="CheckBox" fmlaLink="$AC$20" lockText="1" noThreeD="1"/>
</file>

<file path=xl/ctrlProps/ctrlProp2.xml><?xml version="1.0" encoding="utf-8"?>
<formControlPr xmlns="http://schemas.microsoft.com/office/spreadsheetml/2009/9/main" objectType="CheckBox" fmlaLink="$AC$20" lockText="1" noThreeD="1"/>
</file>

<file path=xl/ctrlProps/ctrlProp3.xml><?xml version="1.0" encoding="utf-8"?>
<formControlPr xmlns="http://schemas.microsoft.com/office/spreadsheetml/2009/9/main" objectType="CheckBox" fmlaLink="$AC$21" lockText="1" noThreeD="1"/>
</file>

<file path=xl/ctrlProps/ctrlProp4.xml><?xml version="1.0" encoding="utf-8"?>
<formControlPr xmlns="http://schemas.microsoft.com/office/spreadsheetml/2009/9/main" objectType="CheckBox" fmlaLink="$AD$24" lockText="1" noThreeD="1"/>
</file>

<file path=xl/ctrlProps/ctrlProp5.xml><?xml version="1.0" encoding="utf-8"?>
<formControlPr xmlns="http://schemas.microsoft.com/office/spreadsheetml/2009/9/main" objectType="CheckBox" fmlaLink="$AC$39" lockText="1" noThreeD="1"/>
</file>

<file path=xl/ctrlProps/ctrlProp6.xml><?xml version="1.0" encoding="utf-8"?>
<formControlPr xmlns="http://schemas.microsoft.com/office/spreadsheetml/2009/9/main" objectType="CheckBox" fmlaLink="$AD$39" lockText="1" noThreeD="1"/>
</file>

<file path=xl/ctrlProps/ctrlProp7.xml><?xml version="1.0" encoding="utf-8"?>
<formControlPr xmlns="http://schemas.microsoft.com/office/spreadsheetml/2009/9/main" objectType="CheckBox" fmlaLink="$AC$41" lockText="1" noThreeD="1"/>
</file>

<file path=xl/ctrlProps/ctrlProp8.xml><?xml version="1.0" encoding="utf-8"?>
<formControlPr xmlns="http://schemas.microsoft.com/office/spreadsheetml/2009/9/main" objectType="CheckBox" fmlaLink="$AD$41" lockText="1" noThreeD="1"/>
</file>

<file path=xl/ctrlProps/ctrlProp9.xml><?xml version="1.0" encoding="utf-8"?>
<formControlPr xmlns="http://schemas.microsoft.com/office/spreadsheetml/2009/9/main" objectType="CheckBox" fmlaLink="$AC$43" lockText="1" noThreeD="1"/>
</file>

<file path=xl/ctrlProps/ctrlProp10.xml><?xml version="1.0" encoding="utf-8"?>
<formControlPr xmlns="http://schemas.microsoft.com/office/spreadsheetml/2009/9/main" objectType="CheckBox" fmlaLink="$AD$43" lockText="1" noThreeD="1"/>
</file>

<file path=xl/ctrlProps/ctrlProp11.xml><?xml version="1.0" encoding="utf-8"?>
<formControlPr xmlns="http://schemas.microsoft.com/office/spreadsheetml/2009/9/main" objectType="CheckBox" fmlaLink="$AC$45" lockText="1" noThreeD="1"/>
</file>

<file path=xl/ctrlProps/ctrlProp12.xml><?xml version="1.0" encoding="utf-8"?>
<formControlPr xmlns="http://schemas.microsoft.com/office/spreadsheetml/2009/9/main" objectType="CheckBox" fmlaLink="$AD$45" lockText="1" noThreeD="1"/>
</file>

<file path=xl/ctrlProps/ctrlProp13.xml><?xml version="1.0" encoding="utf-8"?>
<formControlPr xmlns="http://schemas.microsoft.com/office/spreadsheetml/2009/9/main" objectType="CheckBox" fmlaLink="$AC$49" lockText="1" noThreeD="1"/>
</file>

<file path=xl/ctrlProps/ctrlProp14.xml><?xml version="1.0" encoding="utf-8"?>
<formControlPr xmlns="http://schemas.microsoft.com/office/spreadsheetml/2009/9/main" objectType="CheckBox" fmlaLink="$AD$49" lockText="1" noThreeD="1"/>
</file>

<file path=xl/ctrlProps/ctrlProp15.xml><?xml version="1.0" encoding="utf-8"?>
<formControlPr xmlns="http://schemas.microsoft.com/office/spreadsheetml/2009/9/main" objectType="CheckBox" fmlaLink="$AC$51" lockText="1" noThreeD="1"/>
</file>

<file path=xl/ctrlProps/ctrlProp16.xml><?xml version="1.0" encoding="utf-8"?>
<formControlPr xmlns="http://schemas.microsoft.com/office/spreadsheetml/2009/9/main" objectType="CheckBox" fmlaLink="$AD$51" lockText="1" noThreeD="1"/>
</file>

<file path=xl/ctrlProps/ctrlProp17.xml><?xml version="1.0" encoding="utf-8"?>
<formControlPr xmlns="http://schemas.microsoft.com/office/spreadsheetml/2009/9/main" objectType="CheckBox" fmlaLink="$AC$53" lockText="1" noThreeD="1"/>
</file>

<file path=xl/ctrlProps/ctrlProp18.xml><?xml version="1.0" encoding="utf-8"?>
<formControlPr xmlns="http://schemas.microsoft.com/office/spreadsheetml/2009/9/main" objectType="CheckBox" fmlaLink="$AD$53" lockText="1" noThreeD="1"/>
</file>

<file path=xl/ctrlProps/ctrlProp19.xml><?xml version="1.0" encoding="utf-8"?>
<formControlPr xmlns="http://schemas.microsoft.com/office/spreadsheetml/2009/9/main" objectType="CheckBox" fmlaLink="$AC$55" lockText="1" noThreeD="1"/>
</file>

<file path=xl/ctrlProps/ctrlProp20.xml><?xml version="1.0" encoding="utf-8"?>
<formControlPr xmlns="http://schemas.microsoft.com/office/spreadsheetml/2009/9/main" objectType="CheckBox" fmlaLink="$AD$55" lockText="1" noThreeD="1"/>
</file>

<file path=xl/ctrlProps/ctrlProp21.xml><?xml version="1.0" encoding="utf-8"?>
<formControlPr xmlns="http://schemas.microsoft.com/office/spreadsheetml/2009/9/main" objectType="CheckBox" fmlaLink="$AC$57" lockText="1" noThreeD="1"/>
</file>

<file path=xl/ctrlProps/ctrlProp22.xml><?xml version="1.0" encoding="utf-8"?>
<formControlPr xmlns="http://schemas.microsoft.com/office/spreadsheetml/2009/9/main" objectType="CheckBox" fmlaLink="$AD$57" lockText="1" noThreeD="1"/>
</file>

<file path=xl/ctrlProps/ctrlProp23.xml><?xml version="1.0" encoding="utf-8"?>
<formControlPr xmlns="http://schemas.microsoft.com/office/spreadsheetml/2009/9/main" objectType="CheckBox" fmlaLink="$AC$63" lockText="1" noThreeD="1"/>
</file>

<file path=xl/ctrlProps/ctrlProp24.xml><?xml version="1.0" encoding="utf-8"?>
<formControlPr xmlns="http://schemas.microsoft.com/office/spreadsheetml/2009/9/main" objectType="CheckBox" fmlaLink="$AD$63" lockText="1" noThreeD="1"/>
</file>

<file path=xl/ctrlProps/ctrlProp25.xml><?xml version="1.0" encoding="utf-8"?>
<formControlPr xmlns="http://schemas.microsoft.com/office/spreadsheetml/2009/9/main" objectType="CheckBox" fmlaLink="$AC$65" lockText="1" noThreeD="1"/>
</file>

<file path=xl/ctrlProps/ctrlProp26.xml><?xml version="1.0" encoding="utf-8"?>
<formControlPr xmlns="http://schemas.microsoft.com/office/spreadsheetml/2009/9/main" objectType="CheckBox" fmlaLink="$AD$65" lockText="1" noThreeD="1"/>
</file>

<file path=xl/ctrlProps/ctrlProp27.xml><?xml version="1.0" encoding="utf-8"?>
<formControlPr xmlns="http://schemas.microsoft.com/office/spreadsheetml/2009/9/main" objectType="CheckBox" fmlaLink="$AC$67" lockText="1" noThreeD="1"/>
</file>

<file path=xl/ctrlProps/ctrlProp28.xml><?xml version="1.0" encoding="utf-8"?>
<formControlPr xmlns="http://schemas.microsoft.com/office/spreadsheetml/2009/9/main" objectType="CheckBox" fmlaLink="$AD$67" lockText="1" noThreeD="1"/>
</file>

<file path=xl/ctrlProps/ctrlProp29.xml><?xml version="1.0" encoding="utf-8"?>
<formControlPr xmlns="http://schemas.microsoft.com/office/spreadsheetml/2009/9/main" objectType="CheckBox" fmlaLink="$AC$69" lockText="1" noThreeD="1"/>
</file>

<file path=xl/ctrlProps/ctrlProp30.xml><?xml version="1.0" encoding="utf-8"?>
<formControlPr xmlns="http://schemas.microsoft.com/office/spreadsheetml/2009/9/main" objectType="CheckBox" fmlaLink="$AD$69" lockText="1" noThreeD="1"/>
</file>

<file path=xl/ctrlProps/ctrlProp31.xml><?xml version="1.0" encoding="utf-8"?>
<formControlPr xmlns="http://schemas.microsoft.com/office/spreadsheetml/2009/9/main" objectType="CheckBox" fmlaLink="$AC$71" lockText="1" noThreeD="1"/>
</file>

<file path=xl/ctrlProps/ctrlProp32.xml><?xml version="1.0" encoding="utf-8"?>
<formControlPr xmlns="http://schemas.microsoft.com/office/spreadsheetml/2009/9/main" objectType="CheckBox" fmlaLink="$AD$71" lockText="1" noThreeD="1"/>
</file>

<file path=xl/ctrlProps/ctrlProp33.xml><?xml version="1.0" encoding="utf-8"?>
<formControlPr xmlns="http://schemas.microsoft.com/office/spreadsheetml/2009/9/main" objectType="CheckBox" fmlaLink="$AC$73" lockText="1" noThreeD="1"/>
</file>

<file path=xl/ctrlProps/ctrlProp34.xml><?xml version="1.0" encoding="utf-8"?>
<formControlPr xmlns="http://schemas.microsoft.com/office/spreadsheetml/2009/9/main" objectType="CheckBox" fmlaLink="$AD$73" lockText="1" noThreeD="1"/>
</file>

<file path=xl/ctrlProps/ctrlProp35.xml><?xml version="1.0" encoding="utf-8"?>
<formControlPr xmlns="http://schemas.microsoft.com/office/spreadsheetml/2009/9/main" objectType="CheckBox" fmlaLink="$AF$37" lockText="1" noThreeD="1"/>
</file>

<file path=xl/ctrlProps/ctrlProp36.xml><?xml version="1.0" encoding="utf-8"?>
<formControlPr xmlns="http://schemas.microsoft.com/office/spreadsheetml/2009/9/main" objectType="CheckBox" fmlaLink="$AG$37" lockText="1" noThreeD="1"/>
</file>

<file path=xl/ctrlProps/ctrlProp37.xml><?xml version="1.0" encoding="utf-8"?>
<formControlPr xmlns="http://schemas.microsoft.com/office/spreadsheetml/2009/9/main" objectType="CheckBox" fmlaLink="$AF$39" lockText="1" noThreeD="1"/>
</file>

<file path=xl/ctrlProps/ctrlProp38.xml><?xml version="1.0" encoding="utf-8"?>
<formControlPr xmlns="http://schemas.microsoft.com/office/spreadsheetml/2009/9/main" objectType="CheckBox" fmlaLink="$AG$39" lockText="1" noThreeD="1"/>
</file>

<file path=xl/ctrlProps/ctrlProp39.xml><?xml version="1.0" encoding="utf-8"?>
<formControlPr xmlns="http://schemas.microsoft.com/office/spreadsheetml/2009/9/main" objectType="CheckBox" fmlaLink="$AF$41" lockText="1" noThreeD="1"/>
</file>

<file path=xl/ctrlProps/ctrlProp40.xml><?xml version="1.0" encoding="utf-8"?>
<formControlPr xmlns="http://schemas.microsoft.com/office/spreadsheetml/2009/9/main" objectType="CheckBox" fmlaLink="$AG$41" lockText="1" noThreeD="1"/>
</file>

<file path=xl/ctrlProps/ctrlProp41.xml><?xml version="1.0" encoding="utf-8"?>
<formControlPr xmlns="http://schemas.microsoft.com/office/spreadsheetml/2009/9/main" objectType="CheckBox" fmlaLink="$AF$43" lockText="1" noThreeD="1"/>
</file>

<file path=xl/ctrlProps/ctrlProp42.xml><?xml version="1.0" encoding="utf-8"?>
<formControlPr xmlns="http://schemas.microsoft.com/office/spreadsheetml/2009/9/main" objectType="CheckBox" fmlaLink="$AG$43" lockText="1" noThreeD="1"/>
</file>

<file path=xl/ctrlProps/ctrlProp43.xml><?xml version="1.0" encoding="utf-8"?>
<formControlPr xmlns="http://schemas.microsoft.com/office/spreadsheetml/2009/9/main" objectType="CheckBox" fmlaLink="$AF$45" lockText="1" noThreeD="1"/>
</file>

<file path=xl/ctrlProps/ctrlProp44.xml><?xml version="1.0" encoding="utf-8"?>
<formControlPr xmlns="http://schemas.microsoft.com/office/spreadsheetml/2009/9/main" objectType="CheckBox" fmlaLink="$AG$45" lockText="1" noThreeD="1"/>
</file>

<file path=xl/ctrlProps/ctrlProp45.xml><?xml version="1.0" encoding="utf-8"?>
<formControlPr xmlns="http://schemas.microsoft.com/office/spreadsheetml/2009/9/main" objectType="CheckBox" fmlaLink="$AF$47" lockText="1" noThreeD="1"/>
</file>

<file path=xl/ctrlProps/ctrlProp46.xml><?xml version="1.0" encoding="utf-8"?>
<formControlPr xmlns="http://schemas.microsoft.com/office/spreadsheetml/2009/9/main" objectType="CheckBox" fmlaLink="$AG$47" lockText="1" noThreeD="1"/>
</file>

<file path=xl/ctrlProps/ctrlProp47.xml><?xml version="1.0" encoding="utf-8"?>
<formControlPr xmlns="http://schemas.microsoft.com/office/spreadsheetml/2009/9/main" objectType="CheckBox" fmlaLink="$AF$55" lockText="1" noThreeD="1"/>
</file>

<file path=xl/ctrlProps/ctrlProp48.xml><?xml version="1.0" encoding="utf-8"?>
<formControlPr xmlns="http://schemas.microsoft.com/office/spreadsheetml/2009/9/main" objectType="CheckBox" fmlaLink="$AG$55" lockText="1" noThreeD="1"/>
</file>

<file path=xl/ctrlProps/ctrlProp49.xml><?xml version="1.0" encoding="utf-8"?>
<formControlPr xmlns="http://schemas.microsoft.com/office/spreadsheetml/2009/9/main" objectType="CheckBox" fmlaLink="$AF$57" lockText="1" noThreeD="1"/>
</file>

<file path=xl/ctrlProps/ctrlProp50.xml><?xml version="1.0" encoding="utf-8"?>
<formControlPr xmlns="http://schemas.microsoft.com/office/spreadsheetml/2009/9/main" objectType="CheckBox" fmlaLink="$AG$57" lockText="1" noThreeD="1"/>
</file>

<file path=xl/ctrlProps/ctrlProp51.xml><?xml version="1.0" encoding="utf-8"?>
<formControlPr xmlns="http://schemas.microsoft.com/office/spreadsheetml/2009/9/main" objectType="CheckBox" fmlaLink="$AF$59" lockText="1" noThreeD="1"/>
</file>

<file path=xl/ctrlProps/ctrlProp52.xml><?xml version="1.0" encoding="utf-8"?>
<formControlPr xmlns="http://schemas.microsoft.com/office/spreadsheetml/2009/9/main" objectType="CheckBox" fmlaLink="$AG$59" lockText="1" noThreeD="1"/>
</file>

<file path=xl/ctrlProps/ctrlProp53.xml><?xml version="1.0" encoding="utf-8"?>
<formControlPr xmlns="http://schemas.microsoft.com/office/spreadsheetml/2009/9/main" objectType="CheckBox" fmlaLink="$AF$61" lockText="1" noThreeD="1"/>
</file>

<file path=xl/ctrlProps/ctrlProp54.xml><?xml version="1.0" encoding="utf-8"?>
<formControlPr xmlns="http://schemas.microsoft.com/office/spreadsheetml/2009/9/main" objectType="CheckBox" fmlaLink="$AG$61" lockText="1" noThreeD="1"/>
</file>

<file path=xl/ctrlProps/ctrlProp55.xml><?xml version="1.0" encoding="utf-8"?>
<formControlPr xmlns="http://schemas.microsoft.com/office/spreadsheetml/2009/9/main" objectType="CheckBox" fmlaLink="$AF$63" lockText="1" noThreeD="1"/>
</file>

<file path=xl/ctrlProps/ctrlProp56.xml><?xml version="1.0" encoding="utf-8"?>
<formControlPr xmlns="http://schemas.microsoft.com/office/spreadsheetml/2009/9/main" objectType="CheckBox" fmlaLink="$AG$63" lockText="1" noThreeD="1"/>
</file>

<file path=xl/ctrlProps/ctrlProp57.xml><?xml version="1.0" encoding="utf-8"?>
<formControlPr xmlns="http://schemas.microsoft.com/office/spreadsheetml/2009/9/main" objectType="CheckBox" fmlaLink="$AF$65" lockText="1" noThreeD="1"/>
</file>

<file path=xl/ctrlProps/ctrlProp58.xml><?xml version="1.0" encoding="utf-8"?>
<formControlPr xmlns="http://schemas.microsoft.com/office/spreadsheetml/2009/9/main" objectType="CheckBox" fmlaLink="$AG$65" lockText="1" noThreeD="1"/>
</file>

<file path=xl/ctrlProps/ctrlProp59.xml><?xml version="1.0" encoding="utf-8"?>
<formControlPr xmlns="http://schemas.microsoft.com/office/spreadsheetml/2009/9/main" objectType="CheckBox" fmlaLink="$AF$67" lockText="1" noThreeD="1"/>
</file>

<file path=xl/ctrlProps/ctrlProp60.xml><?xml version="1.0" encoding="utf-8"?>
<formControlPr xmlns="http://schemas.microsoft.com/office/spreadsheetml/2009/9/main" objectType="CheckBox" fmlaLink="$AG$67" lockText="1" noThreeD="1"/>
</file>

<file path=xl/ctrlProps/ctrlProp61.xml><?xml version="1.0" encoding="utf-8"?>
<formControlPr xmlns="http://schemas.microsoft.com/office/spreadsheetml/2009/9/main" objectType="CheckBox" fmlaLink="$AF$69" lockText="1" noThreeD="1"/>
</file>

<file path=xl/ctrlProps/ctrlProp62.xml><?xml version="1.0" encoding="utf-8"?>
<formControlPr xmlns="http://schemas.microsoft.com/office/spreadsheetml/2009/9/main" objectType="CheckBox" fmlaLink="$AG$69" lockText="1" noThreeD="1"/>
</file>

<file path=xl/ctrlProps/ctrlProp63.xml><?xml version="1.0" encoding="utf-8"?>
<formControlPr xmlns="http://schemas.microsoft.com/office/spreadsheetml/2009/9/main" objectType="CheckBox" fmlaLink="$AF$71" lockText="1" noThreeD="1"/>
</file>

<file path=xl/ctrlProps/ctrlProp64.xml><?xml version="1.0" encoding="utf-8"?>
<formControlPr xmlns="http://schemas.microsoft.com/office/spreadsheetml/2009/9/main" objectType="CheckBox" fmlaLink="$AG$71" lockText="1" noThreeD="1"/>
</file>

<file path=xl/ctrlProps/ctrlProp65.xml><?xml version="1.0" encoding="utf-8"?>
<formControlPr xmlns="http://schemas.microsoft.com/office/spreadsheetml/2009/9/main" objectType="CheckBox" fmlaLink="$AF$73" lockText="1" noThreeD="1"/>
</file>

<file path=xl/ctrlProps/ctrlProp66.xml><?xml version="1.0" encoding="utf-8"?>
<formControlPr xmlns="http://schemas.microsoft.com/office/spreadsheetml/2009/9/main" objectType="CheckBox" fmlaLink="$AG$73" lockText="1" noThreeD="1"/>
</file>

<file path=xl/ctrlProps/ctrlProp67.xml><?xml version="1.0" encoding="utf-8"?>
<formControlPr xmlns="http://schemas.microsoft.com/office/spreadsheetml/2009/9/main" objectType="CheckBox" fmlaLink="$AJ$39" lockText="1" noThreeD="1"/>
</file>

<file path=xl/ctrlProps/ctrlProp68.xml><?xml version="1.0" encoding="utf-8"?>
<formControlPr xmlns="http://schemas.microsoft.com/office/spreadsheetml/2009/9/main" objectType="CheckBox" fmlaLink="$AK$39" lockText="1" noThreeD="1"/>
</file>

<file path=xl/ctrlProps/ctrlProp69.xml><?xml version="1.0" encoding="utf-8"?>
<formControlPr xmlns="http://schemas.microsoft.com/office/spreadsheetml/2009/9/main" objectType="CheckBox" fmlaLink="$AJ$41" lockText="1" noThreeD="1"/>
</file>

<file path=xl/ctrlProps/ctrlProp70.xml><?xml version="1.0" encoding="utf-8"?>
<formControlPr xmlns="http://schemas.microsoft.com/office/spreadsheetml/2009/9/main" objectType="CheckBox" fmlaLink="$AK$41" lockText="1" noThreeD="1"/>
</file>

<file path=xl/ctrlProps/ctrlProp71.xml><?xml version="1.0" encoding="utf-8"?>
<formControlPr xmlns="http://schemas.microsoft.com/office/spreadsheetml/2009/9/main" objectType="CheckBox" fmlaLink="$AJ$43" lockText="1" noThreeD="1"/>
</file>

<file path=xl/ctrlProps/ctrlProp72.xml><?xml version="1.0" encoding="utf-8"?>
<formControlPr xmlns="http://schemas.microsoft.com/office/spreadsheetml/2009/9/main" objectType="CheckBox" fmlaLink="$AK$43" lockText="1" noThreeD="1"/>
</file>

<file path=xl/ctrlProps/ctrlProp73.xml><?xml version="1.0" encoding="utf-8"?>
<formControlPr xmlns="http://schemas.microsoft.com/office/spreadsheetml/2009/9/main" objectType="CheckBox" fmlaLink="$AJ$45" lockText="1" noThreeD="1"/>
</file>

<file path=xl/ctrlProps/ctrlProp74.xml><?xml version="1.0" encoding="utf-8"?>
<formControlPr xmlns="http://schemas.microsoft.com/office/spreadsheetml/2009/9/main" objectType="CheckBox" fmlaLink="$AK$45" lockText="1" noThreeD="1"/>
</file>

<file path=xl/ctrlProps/ctrlProp75.xml><?xml version="1.0" encoding="utf-8"?>
<formControlPr xmlns="http://schemas.microsoft.com/office/spreadsheetml/2009/9/main" objectType="CheckBox" fmlaLink="$AJ$47" lockText="1" noThreeD="1"/>
</file>

<file path=xl/ctrlProps/ctrlProp76.xml><?xml version="1.0" encoding="utf-8"?>
<formControlPr xmlns="http://schemas.microsoft.com/office/spreadsheetml/2009/9/main" objectType="CheckBox" fmlaLink="$AK$47" lockText="1" noThreeD="1"/>
</file>

<file path=xl/ctrlProps/ctrlProp77.xml><?xml version="1.0" encoding="utf-8"?>
<formControlPr xmlns="http://schemas.microsoft.com/office/spreadsheetml/2009/9/main" objectType="CheckBox" fmlaLink="$AJ$49" lockText="1" noThreeD="1"/>
</file>

<file path=xl/ctrlProps/ctrlProp78.xml><?xml version="1.0" encoding="utf-8"?>
<formControlPr xmlns="http://schemas.microsoft.com/office/spreadsheetml/2009/9/main" objectType="CheckBox" fmlaLink="$AK$49" lockText="1" noThreeD="1"/>
</file>

<file path=xl/ctrlProps/ctrlProp79.xml><?xml version="1.0" encoding="utf-8"?>
<formControlPr xmlns="http://schemas.microsoft.com/office/spreadsheetml/2009/9/main" objectType="CheckBox" fmlaLink="$AJ$51" lockText="1" noThreeD="1"/>
</file>

<file path=xl/ctrlProps/ctrlProp80.xml><?xml version="1.0" encoding="utf-8"?>
<formControlPr xmlns="http://schemas.microsoft.com/office/spreadsheetml/2009/9/main" objectType="CheckBox" fmlaLink="$AK$51" lockText="1" noThreeD="1"/>
</file>

<file path=xl/ctrlProps/ctrlProp81.xml><?xml version="1.0" encoding="utf-8"?>
<formControlPr xmlns="http://schemas.microsoft.com/office/spreadsheetml/2009/9/main" objectType="CheckBox" fmlaLink="$AJ$53" lockText="1" noThreeD="1"/>
</file>

<file path=xl/ctrlProps/ctrlProp82.xml><?xml version="1.0" encoding="utf-8"?>
<formControlPr xmlns="http://schemas.microsoft.com/office/spreadsheetml/2009/9/main" objectType="CheckBox" fmlaLink="$AK$53" lockText="1" noThreeD="1"/>
</file>

<file path=xl/ctrlProps/ctrlProp83.xml><?xml version="1.0" encoding="utf-8"?>
<formControlPr xmlns="http://schemas.microsoft.com/office/spreadsheetml/2009/9/main" objectType="CheckBox" fmlaLink="$AJ$55" lockText="1" noThreeD="1"/>
</file>

<file path=xl/ctrlProps/ctrlProp84.xml><?xml version="1.0" encoding="utf-8"?>
<formControlPr xmlns="http://schemas.microsoft.com/office/spreadsheetml/2009/9/main" objectType="CheckBox" fmlaLink="$AK$55" lockText="1" noThreeD="1"/>
</file>

<file path=xl/ctrlProps/ctrlProp85.xml><?xml version="1.0" encoding="utf-8"?>
<formControlPr xmlns="http://schemas.microsoft.com/office/spreadsheetml/2009/9/main" objectType="CheckBox" fmlaLink="$AJ$57" lockText="1" noThreeD="1"/>
</file>

<file path=xl/ctrlProps/ctrlProp86.xml><?xml version="1.0" encoding="utf-8"?>
<formControlPr xmlns="http://schemas.microsoft.com/office/spreadsheetml/2009/9/main" objectType="CheckBox" fmlaLink="$AK$57" lockText="1" noThreeD="1"/>
</file>

<file path=xl/ctrlProps/ctrlProp87.xml><?xml version="1.0" encoding="utf-8"?>
<formControlPr xmlns="http://schemas.microsoft.com/office/spreadsheetml/2009/9/main" objectType="CheckBox" fmlaLink="$AJ$59" lockText="1" noThreeD="1"/>
</file>

<file path=xl/ctrlProps/ctrlProp88.xml><?xml version="1.0" encoding="utf-8"?>
<formControlPr xmlns="http://schemas.microsoft.com/office/spreadsheetml/2009/9/main" objectType="CheckBox" fmlaLink="$AK$59" lockText="1" noThreeD="1"/>
</file>

<file path=xl/ctrlProps/ctrlProp89.xml><?xml version="1.0" encoding="utf-8"?>
<formControlPr xmlns="http://schemas.microsoft.com/office/spreadsheetml/2009/9/main" objectType="CheckBox" fmlaLink="$AC$78" lockText="1" noThreeD="1"/>
</file>

<file path=xl/ctrlProps/ctrlProp90.xml><?xml version="1.0" encoding="utf-8"?>
<formControlPr xmlns="http://schemas.microsoft.com/office/spreadsheetml/2009/9/main" objectType="CheckBox" fmlaLink="$AC$80" lockText="1" noThreeD="1"/>
</file>

<file path=xl/ctrlProps/ctrlProp91.xml><?xml version="1.0" encoding="utf-8"?>
<formControlPr xmlns="http://schemas.microsoft.com/office/spreadsheetml/2009/9/main" objectType="CheckBox" fmlaLink="$AC$111" lockText="1" noThreeD="1"/>
</file>

<file path=xl/ctrlProps/ctrlProp92.xml><?xml version="1.0" encoding="utf-8"?>
<formControlPr xmlns="http://schemas.microsoft.com/office/spreadsheetml/2009/9/main" objectType="CheckBox" fmlaLink="$AD$111" lockText="1" noThreeD="1"/>
</file>

<file path=xl/ctrlProps/ctrlProp93.xml><?xml version="1.0" encoding="utf-8"?>
<formControlPr xmlns="http://schemas.microsoft.com/office/spreadsheetml/2009/9/main" objectType="CheckBox" fmlaLink="$AC$113" lockText="1" noThreeD="1"/>
</file>

<file path=xl/ctrlProps/ctrlProp94.xml><?xml version="1.0" encoding="utf-8"?>
<formControlPr xmlns="http://schemas.microsoft.com/office/spreadsheetml/2009/9/main" objectType="CheckBox" fmlaLink="$AD$113" lockText="1" noThreeD="1"/>
</file>

<file path=xl/ctrlProps/ctrlProp95.xml><?xml version="1.0" encoding="utf-8"?>
<formControlPr xmlns="http://schemas.microsoft.com/office/spreadsheetml/2009/9/main" objectType="CheckBox" fmlaLink="$AC$115" lockText="1" noThreeD="1"/>
</file>

<file path=xl/ctrlProps/ctrlProp96.xml><?xml version="1.0" encoding="utf-8"?>
<formControlPr xmlns="http://schemas.microsoft.com/office/spreadsheetml/2009/9/main" objectType="CheckBox" fmlaLink="$AD$115" lockText="1" noThreeD="1"/>
</file>

<file path=xl/ctrlProps/ctrlProp97.xml><?xml version="1.0" encoding="utf-8"?>
<formControlPr xmlns="http://schemas.microsoft.com/office/spreadsheetml/2009/9/main" objectType="CheckBox" fmlaLink="$AC$117" lockText="1" noThreeD="1"/>
</file>

<file path=xl/ctrlProps/ctrlProp98.xml><?xml version="1.0" encoding="utf-8"?>
<formControlPr xmlns="http://schemas.microsoft.com/office/spreadsheetml/2009/9/main" objectType="CheckBox" fmlaLink="$AD$117" lockText="1" noThreeD="1"/>
</file>

<file path=xl/ctrlProps/ctrlProp99.xml><?xml version="1.0" encoding="utf-8"?>
<formControlPr xmlns="http://schemas.microsoft.com/office/spreadsheetml/2009/9/main" objectType="CheckBox" fmlaLink="$AC$119" lockText="1" noThreeD="1"/>
</file>

<file path=xl/ctrlProps/ctrlProp100.xml><?xml version="1.0" encoding="utf-8"?>
<formControlPr xmlns="http://schemas.microsoft.com/office/spreadsheetml/2009/9/main" objectType="CheckBox" fmlaLink="$AD$119" lockText="1" noThreeD="1"/>
</file>

<file path=xl/ctrlProps/ctrlProp101.xml><?xml version="1.0" encoding="utf-8"?>
<formControlPr xmlns="http://schemas.microsoft.com/office/spreadsheetml/2009/9/main" objectType="CheckBox" fmlaLink="$AC$121" lockText="1" noThreeD="1"/>
</file>

<file path=xl/ctrlProps/ctrlProp102.xml><?xml version="1.0" encoding="utf-8"?>
<formControlPr xmlns="http://schemas.microsoft.com/office/spreadsheetml/2009/9/main" objectType="CheckBox" fmlaLink="$AD$121" lockText="1" noThreeD="1"/>
</file>

<file path=xl/ctrlProps/ctrlProp103.xml><?xml version="1.0" encoding="utf-8"?>
<formControlPr xmlns="http://schemas.microsoft.com/office/spreadsheetml/2009/9/main" objectType="CheckBox" fmlaLink="$AC$123" lockText="1" noThreeD="1"/>
</file>

<file path=xl/ctrlProps/ctrlProp104.xml><?xml version="1.0" encoding="utf-8"?>
<formControlPr xmlns="http://schemas.microsoft.com/office/spreadsheetml/2009/9/main" objectType="CheckBox" fmlaLink="$AD$123" lockText="1" noThreeD="1"/>
</file>

<file path=xl/ctrlProps/ctrlProp105.xml><?xml version="1.0" encoding="utf-8"?>
<formControlPr xmlns="http://schemas.microsoft.com/office/spreadsheetml/2009/9/main" objectType="CheckBox" fmlaLink="$AC$125" lockText="1" noThreeD="1"/>
</file>

<file path=xl/ctrlProps/ctrlProp106.xml><?xml version="1.0" encoding="utf-8"?>
<formControlPr xmlns="http://schemas.microsoft.com/office/spreadsheetml/2009/9/main" objectType="CheckBox" fmlaLink="$AD$125" lockText="1" noThreeD="1"/>
</file>

<file path=xl/ctrlProps/ctrlProp107.xml><?xml version="1.0" encoding="utf-8"?>
<formControlPr xmlns="http://schemas.microsoft.com/office/spreadsheetml/2009/9/main" objectType="CheckBox" fmlaLink="$AC$127" lockText="1" noThreeD="1"/>
</file>

<file path=xl/ctrlProps/ctrlProp108.xml><?xml version="1.0" encoding="utf-8"?>
<formControlPr xmlns="http://schemas.microsoft.com/office/spreadsheetml/2009/9/main" objectType="CheckBox" fmlaLink="$AD$127" lockText="1" noThreeD="1"/>
</file>

<file path=xl/ctrlProps/ctrlProp109.xml><?xml version="1.0" encoding="utf-8"?>
<formControlPr xmlns="http://schemas.microsoft.com/office/spreadsheetml/2009/9/main" objectType="CheckBox" fmlaLink="$AC$129" lockText="1" noThreeD="1"/>
</file>

<file path=xl/ctrlProps/ctrlProp110.xml><?xml version="1.0" encoding="utf-8"?>
<formControlPr xmlns="http://schemas.microsoft.com/office/spreadsheetml/2009/9/main" objectType="CheckBox" fmlaLink="$AD$129" lockText="1" noThreeD="1"/>
</file>

<file path=xl/ctrlProps/ctrlProp111.xml><?xml version="1.0" encoding="utf-8"?>
<formControlPr xmlns="http://schemas.microsoft.com/office/spreadsheetml/2009/9/main" objectType="CheckBox" fmlaLink="$AC$131" lockText="1" noThreeD="1"/>
</file>

<file path=xl/ctrlProps/ctrlProp112.xml><?xml version="1.0" encoding="utf-8"?>
<formControlPr xmlns="http://schemas.microsoft.com/office/spreadsheetml/2009/9/main" objectType="CheckBox" fmlaLink="$AD$131" lockText="1" noThreeD="1"/>
</file>

<file path=xl/ctrlProps/ctrlProp113.xml><?xml version="1.0" encoding="utf-8"?>
<formControlPr xmlns="http://schemas.microsoft.com/office/spreadsheetml/2009/9/main" objectType="CheckBox" fmlaLink="$AC$133" lockText="1" noThreeD="1"/>
</file>

<file path=xl/ctrlProps/ctrlProp114.xml><?xml version="1.0" encoding="utf-8"?>
<formControlPr xmlns="http://schemas.microsoft.com/office/spreadsheetml/2009/9/main" objectType="CheckBox" fmlaLink="$AD$133" lockText="1" noThreeD="1"/>
</file>

<file path=xl/ctrlProps/ctrlProp115.xml><?xml version="1.0" encoding="utf-8"?>
<formControlPr xmlns="http://schemas.microsoft.com/office/spreadsheetml/2009/9/main" objectType="CheckBox" fmlaLink="$AC$135" lockText="1" noThreeD="1"/>
</file>

<file path=xl/ctrlProps/ctrlProp116.xml><?xml version="1.0" encoding="utf-8"?>
<formControlPr xmlns="http://schemas.microsoft.com/office/spreadsheetml/2009/9/main" objectType="CheckBox" fmlaLink="$AD$135" lockText="1" noThreeD="1"/>
</file>

<file path=xl/ctrlProps/ctrlProp117.xml><?xml version="1.0" encoding="utf-8"?>
<formControlPr xmlns="http://schemas.microsoft.com/office/spreadsheetml/2009/9/main" objectType="CheckBox" fmlaLink="$AC$137" lockText="1" noThreeD="1"/>
</file>

<file path=xl/ctrlProps/ctrlProp118.xml><?xml version="1.0" encoding="utf-8"?>
<formControlPr xmlns="http://schemas.microsoft.com/office/spreadsheetml/2009/9/main" objectType="CheckBox" fmlaLink="$AD$137" lockText="1" noThreeD="1"/>
</file>

<file path=xl/ctrlProps/ctrlProp119.xml><?xml version="1.0" encoding="utf-8"?>
<formControlPr xmlns="http://schemas.microsoft.com/office/spreadsheetml/2009/9/main" objectType="CheckBox" fmlaLink="$AF$111" lockText="1" noThreeD="1"/>
</file>

<file path=xl/ctrlProps/ctrlProp120.xml><?xml version="1.0" encoding="utf-8"?>
<formControlPr xmlns="http://schemas.microsoft.com/office/spreadsheetml/2009/9/main" objectType="CheckBox" fmlaLink="$AG$111" lockText="1" noThreeD="1"/>
</file>

<file path=xl/ctrlProps/ctrlProp121.xml><?xml version="1.0" encoding="utf-8"?>
<formControlPr xmlns="http://schemas.microsoft.com/office/spreadsheetml/2009/9/main" objectType="CheckBox" fmlaLink="$AF$113" lockText="1" noThreeD="1"/>
</file>

<file path=xl/ctrlProps/ctrlProp122.xml><?xml version="1.0" encoding="utf-8"?>
<formControlPr xmlns="http://schemas.microsoft.com/office/spreadsheetml/2009/9/main" objectType="CheckBox" fmlaLink="$AG$113" lockText="1" noThreeD="1"/>
</file>

<file path=xl/ctrlProps/ctrlProp123.xml><?xml version="1.0" encoding="utf-8"?>
<formControlPr xmlns="http://schemas.microsoft.com/office/spreadsheetml/2009/9/main" objectType="CheckBox" fmlaLink="$AF$115" lockText="1" noThreeD="1"/>
</file>

<file path=xl/ctrlProps/ctrlProp124.xml><?xml version="1.0" encoding="utf-8"?>
<formControlPr xmlns="http://schemas.microsoft.com/office/spreadsheetml/2009/9/main" objectType="CheckBox" fmlaLink="$AG$115" lockText="1" noThreeD="1"/>
</file>

<file path=xl/ctrlProps/ctrlProp125.xml><?xml version="1.0" encoding="utf-8"?>
<formControlPr xmlns="http://schemas.microsoft.com/office/spreadsheetml/2009/9/main" objectType="CheckBox" fmlaLink="$AF$117" lockText="1" noThreeD="1"/>
</file>

<file path=xl/ctrlProps/ctrlProp126.xml><?xml version="1.0" encoding="utf-8"?>
<formControlPr xmlns="http://schemas.microsoft.com/office/spreadsheetml/2009/9/main" objectType="CheckBox" fmlaLink="$AG$117" lockText="1" noThreeD="1"/>
</file>

<file path=xl/ctrlProps/ctrlProp127.xml><?xml version="1.0" encoding="utf-8"?>
<formControlPr xmlns="http://schemas.microsoft.com/office/spreadsheetml/2009/9/main" objectType="CheckBox" fmlaLink="$AF$121" lockText="1" noThreeD="1"/>
</file>

<file path=xl/ctrlProps/ctrlProp128.xml><?xml version="1.0" encoding="utf-8"?>
<formControlPr xmlns="http://schemas.microsoft.com/office/spreadsheetml/2009/9/main" objectType="CheckBox" fmlaLink="$AG$123" lockText="1" noThreeD="1"/>
</file>

<file path=xl/ctrlProps/ctrlProp129.xml><?xml version="1.0" encoding="utf-8"?>
<formControlPr xmlns="http://schemas.microsoft.com/office/spreadsheetml/2009/9/main" objectType="CheckBox" fmlaLink="$AF$123" lockText="1" noThreeD="1"/>
</file>

<file path=xl/ctrlProps/ctrlProp130.xml><?xml version="1.0" encoding="utf-8"?>
<formControlPr xmlns="http://schemas.microsoft.com/office/spreadsheetml/2009/9/main" objectType="CheckBox" fmlaLink="$AF$125" lockText="1" noThreeD="1"/>
</file>

<file path=xl/ctrlProps/ctrlProp131.xml><?xml version="1.0" encoding="utf-8"?>
<formControlPr xmlns="http://schemas.microsoft.com/office/spreadsheetml/2009/9/main" objectType="CheckBox" fmlaLink="$AG$125" lockText="1" noThreeD="1"/>
</file>

<file path=xl/ctrlProps/ctrlProp132.xml><?xml version="1.0" encoding="utf-8"?>
<formControlPr xmlns="http://schemas.microsoft.com/office/spreadsheetml/2009/9/main" objectType="CheckBox" fmlaLink="$AF$127" lockText="1" noThreeD="1"/>
</file>

<file path=xl/ctrlProps/ctrlProp133.xml><?xml version="1.0" encoding="utf-8"?>
<formControlPr xmlns="http://schemas.microsoft.com/office/spreadsheetml/2009/9/main" objectType="CheckBox" fmlaLink="$AG$127" lockText="1" noThreeD="1"/>
</file>

<file path=xl/ctrlProps/ctrlProp134.xml><?xml version="1.0" encoding="utf-8"?>
<formControlPr xmlns="http://schemas.microsoft.com/office/spreadsheetml/2009/9/main" objectType="CheckBox" fmlaLink="$AF$133" lockText="1" noThreeD="1"/>
</file>

<file path=xl/ctrlProps/ctrlProp135.xml><?xml version="1.0" encoding="utf-8"?>
<formControlPr xmlns="http://schemas.microsoft.com/office/spreadsheetml/2009/9/main" objectType="CheckBox" fmlaLink="$AG$133" lockText="1" noThreeD="1"/>
</file>

<file path=xl/ctrlProps/ctrlProp136.xml><?xml version="1.0" encoding="utf-8"?>
<formControlPr xmlns="http://schemas.microsoft.com/office/spreadsheetml/2009/9/main" objectType="CheckBox" fmlaLink="$AF$135" lockText="1" noThreeD="1"/>
</file>

<file path=xl/ctrlProps/ctrlProp137.xml><?xml version="1.0" encoding="utf-8"?>
<formControlPr xmlns="http://schemas.microsoft.com/office/spreadsheetml/2009/9/main" objectType="CheckBox" fmlaLink="$AG$135" lockText="1" noThreeD="1"/>
</file>

<file path=xl/ctrlProps/ctrlProp138.xml><?xml version="1.0" encoding="utf-8"?>
<formControlPr xmlns="http://schemas.microsoft.com/office/spreadsheetml/2009/9/main" objectType="CheckBox" fmlaLink="$AF$137" lockText="1" noThreeD="1"/>
</file>

<file path=xl/ctrlProps/ctrlProp139.xml><?xml version="1.0" encoding="utf-8"?>
<formControlPr xmlns="http://schemas.microsoft.com/office/spreadsheetml/2009/9/main" objectType="CheckBox" fmlaLink="$AG$137" lockText="1" noThreeD="1"/>
</file>

<file path=xl/ctrlProps/ctrlProp140.xml><?xml version="1.0" encoding="utf-8"?>
<formControlPr xmlns="http://schemas.microsoft.com/office/spreadsheetml/2009/9/main" objectType="CheckBox" fmlaLink="$AJ$111" lockText="1" noThreeD="1"/>
</file>

<file path=xl/ctrlProps/ctrlProp141.xml><?xml version="1.0" encoding="utf-8"?>
<formControlPr xmlns="http://schemas.microsoft.com/office/spreadsheetml/2009/9/main" objectType="CheckBox" fmlaLink="$AK$111" lockText="1" noThreeD="1"/>
</file>

<file path=xl/ctrlProps/ctrlProp142.xml><?xml version="1.0" encoding="utf-8"?>
<formControlPr xmlns="http://schemas.microsoft.com/office/spreadsheetml/2009/9/main" objectType="CheckBox" fmlaLink="$AJ$115" lockText="1" noThreeD="1"/>
</file>

<file path=xl/ctrlProps/ctrlProp143.xml><?xml version="1.0" encoding="utf-8"?>
<formControlPr xmlns="http://schemas.microsoft.com/office/spreadsheetml/2009/9/main" objectType="CheckBox" fmlaLink="$AK$115" lockText="1" noThreeD="1"/>
</file>

<file path=xl/ctrlProps/ctrlProp144.xml><?xml version="1.0" encoding="utf-8"?>
<formControlPr xmlns="http://schemas.microsoft.com/office/spreadsheetml/2009/9/main" objectType="CheckBox" fmlaLink="$AJ$117" lockText="1" noThreeD="1"/>
</file>

<file path=xl/ctrlProps/ctrlProp145.xml><?xml version="1.0" encoding="utf-8"?>
<formControlPr xmlns="http://schemas.microsoft.com/office/spreadsheetml/2009/9/main" objectType="CheckBox" fmlaLink="$AK$117" lockText="1" noThreeD="1"/>
</file>

<file path=xl/ctrlProps/ctrlProp146.xml><?xml version="1.0" encoding="utf-8"?>
<formControlPr xmlns="http://schemas.microsoft.com/office/spreadsheetml/2009/9/main" objectType="CheckBox" fmlaLink="$AJ$119" lockText="1" noThreeD="1"/>
</file>

<file path=xl/ctrlProps/ctrlProp147.xml><?xml version="1.0" encoding="utf-8"?>
<formControlPr xmlns="http://schemas.microsoft.com/office/spreadsheetml/2009/9/main" objectType="CheckBox" fmlaLink="$AK$119" lockText="1" noThreeD="1"/>
</file>

<file path=xl/ctrlProps/ctrlProp148.xml><?xml version="1.0" encoding="utf-8"?>
<formControlPr xmlns="http://schemas.microsoft.com/office/spreadsheetml/2009/9/main" objectType="CheckBox" fmlaLink="$AJ$121" lockText="1" noThreeD="1"/>
</file>

<file path=xl/ctrlProps/ctrlProp149.xml><?xml version="1.0" encoding="utf-8"?>
<formControlPr xmlns="http://schemas.microsoft.com/office/spreadsheetml/2009/9/main" objectType="CheckBox" fmlaLink="$AK$121" lockText="1" noThreeD="1"/>
</file>

<file path=xl/ctrlProps/ctrlProp150.xml><?xml version="1.0" encoding="utf-8"?>
<formControlPr xmlns="http://schemas.microsoft.com/office/spreadsheetml/2009/9/main" objectType="CheckBox" fmlaLink="$AJ$123" lockText="1" noThreeD="1"/>
</file>

<file path=xl/ctrlProps/ctrlProp151.xml><?xml version="1.0" encoding="utf-8"?>
<formControlPr xmlns="http://schemas.microsoft.com/office/spreadsheetml/2009/9/main" objectType="CheckBox" fmlaLink="$AK$123" lockText="1" noThreeD="1"/>
</file>

<file path=xl/ctrlProps/ctrlProp152.xml><?xml version="1.0" encoding="utf-8"?>
<formControlPr xmlns="http://schemas.microsoft.com/office/spreadsheetml/2009/9/main" objectType="CheckBox" fmlaLink="$AJ$127" lockText="1" noThreeD="1"/>
</file>

<file path=xl/ctrlProps/ctrlProp153.xml><?xml version="1.0" encoding="utf-8"?>
<formControlPr xmlns="http://schemas.microsoft.com/office/spreadsheetml/2009/9/main" objectType="CheckBox" fmlaLink="$AK$127" lockText="1" noThreeD="1"/>
</file>

<file path=xl/ctrlProps/ctrlProp154.xml><?xml version="1.0" encoding="utf-8"?>
<formControlPr xmlns="http://schemas.microsoft.com/office/spreadsheetml/2009/9/main" objectType="CheckBox" fmlaLink="$AJ$129" lockText="1" noThreeD="1"/>
</file>

<file path=xl/ctrlProps/ctrlProp155.xml><?xml version="1.0" encoding="utf-8"?>
<formControlPr xmlns="http://schemas.microsoft.com/office/spreadsheetml/2009/9/main" objectType="CheckBox" fmlaLink="$AK$129" lockText="1" noThreeD="1"/>
</file>

<file path=xl/ctrlProps/ctrlProp156.xml><?xml version="1.0" encoding="utf-8"?>
<formControlPr xmlns="http://schemas.microsoft.com/office/spreadsheetml/2009/9/main" objectType="CheckBox" fmlaLink="$AJ$131" lockText="1" noThreeD="1"/>
</file>

<file path=xl/ctrlProps/ctrlProp157.xml><?xml version="1.0" encoding="utf-8"?>
<formControlPr xmlns="http://schemas.microsoft.com/office/spreadsheetml/2009/9/main" objectType="CheckBox" fmlaLink="$AK$131" lockText="1" noThreeD="1"/>
</file>

<file path=xl/ctrlProps/ctrlProp158.xml><?xml version="1.0" encoding="utf-8"?>
<formControlPr xmlns="http://schemas.microsoft.com/office/spreadsheetml/2009/9/main" objectType="CheckBox" fmlaLink="$AK$133" lockText="1" noThreeD="1"/>
</file>

<file path=xl/ctrlProps/ctrlProp159.xml><?xml version="1.0" encoding="utf-8"?>
<formControlPr xmlns="http://schemas.microsoft.com/office/spreadsheetml/2009/9/main" objectType="CheckBox" fmlaLink="$AJ$135" lockText="1" noThreeD="1"/>
</file>

<file path=xl/ctrlProps/ctrlProp160.xml><?xml version="1.0" encoding="utf-8"?>
<formControlPr xmlns="http://schemas.microsoft.com/office/spreadsheetml/2009/9/main" objectType="CheckBox" fmlaLink="$AK$135" lockText="1" noThreeD="1"/>
</file>

<file path=xl/ctrlProps/ctrlProp161.xml><?xml version="1.0" encoding="utf-8"?>
<formControlPr xmlns="http://schemas.microsoft.com/office/spreadsheetml/2009/9/main" objectType="CheckBox" fmlaLink="$AJ$137" lockText="1" noThreeD="1"/>
</file>

<file path=xl/ctrlProps/ctrlProp162.xml><?xml version="1.0" encoding="utf-8"?>
<formControlPr xmlns="http://schemas.microsoft.com/office/spreadsheetml/2009/9/main" objectType="CheckBox" fmlaLink="$AK$137" lockText="1" noThreeD="1"/>
</file>

<file path=xl/ctrlProps/ctrlProp163.xml><?xml version="1.0" encoding="utf-8"?>
<formControlPr xmlns="http://schemas.microsoft.com/office/spreadsheetml/2009/9/main" objectType="CheckBox" fmlaLink="$AJ$133" lockText="1" noThreeD="1"/>
</file>

<file path=xl/ctrlProps/ctrlProp164.xml><?xml version="1.0" encoding="utf-8"?>
<formControlPr xmlns="http://schemas.microsoft.com/office/spreadsheetml/2009/9/main" objectType="CheckBox" fmlaLink="$AC$86" lockText="1" noThreeD="1"/>
</file>

<file path=xl/ctrlProps/ctrlProp165.xml><?xml version="1.0" encoding="utf-8"?>
<formControlPr xmlns="http://schemas.microsoft.com/office/spreadsheetml/2009/9/main" objectType="CheckBox" fmlaLink="AC183" lockText="1" noThreeD="1"/>
</file>

<file path=xl/ctrlProps/ctrlProp166.xml><?xml version="1.0" encoding="utf-8"?>
<formControlPr xmlns="http://schemas.microsoft.com/office/spreadsheetml/2009/9/main" objectType="GBox" noThreeD="1"/>
</file>

<file path=xl/ctrlProps/ctrlProp167.xml><?xml version="1.0" encoding="utf-8"?>
<formControlPr xmlns="http://schemas.microsoft.com/office/spreadsheetml/2009/9/main" objectType="Radio" firstButton="1" fmlaLink="$AC$155" lockText="1" noThreeD="1"/>
</file>

<file path=xl/ctrlProps/ctrlProp168.xml><?xml version="1.0" encoding="utf-8"?>
<formControlPr xmlns="http://schemas.microsoft.com/office/spreadsheetml/2009/9/main" objectType="Radio" lockText="1" noThreeD="1"/>
</file>

<file path=xl/ctrlProps/ctrlProp169.xml><?xml version="1.0" encoding="utf-8"?>
<formControlPr xmlns="http://schemas.microsoft.com/office/spreadsheetml/2009/9/main" objectType="GBox" noThreeD="1"/>
</file>

<file path=xl/ctrlProps/ctrlProp170.xml><?xml version="1.0" encoding="utf-8"?>
<formControlPr xmlns="http://schemas.microsoft.com/office/spreadsheetml/2009/9/main" objectType="Radio" firstButton="1" fmlaLink="$AC$198" lockText="1" noThreeD="1"/>
</file>

<file path=xl/ctrlProps/ctrlProp171.xml><?xml version="1.0" encoding="utf-8"?>
<formControlPr xmlns="http://schemas.microsoft.com/office/spreadsheetml/2009/9/main" objectType="Radio" lockText="1" noThreeD="1"/>
</file>

<file path=xl/ctrlProps/ctrlProp172.xml><?xml version="1.0" encoding="utf-8"?>
<formControlPr xmlns="http://schemas.microsoft.com/office/spreadsheetml/2009/9/main" objectType="CheckBox" fmlaLink="AC207" lockText="1" noThreeD="1"/>
</file>

<file path=xl/ctrlProps/ctrlProp173.xml><?xml version="1.0" encoding="utf-8"?>
<formControlPr xmlns="http://schemas.microsoft.com/office/spreadsheetml/2009/9/main" objectType="GBox" noThreeD="1"/>
</file>

<file path=xl/ctrlProps/ctrlProp174.xml><?xml version="1.0" encoding="utf-8"?>
<formControlPr xmlns="http://schemas.microsoft.com/office/spreadsheetml/2009/9/main" objectType="Radio" firstButton="1" fmlaLink="AC204" lockText="1" noThreeD="1"/>
</file>

<file path=xl/ctrlProps/ctrlProp175.xml><?xml version="1.0" encoding="utf-8"?>
<formControlPr xmlns="http://schemas.microsoft.com/office/spreadsheetml/2009/9/main" objectType="Radio" lockText="1" noThreeD="1"/>
</file>

<file path=xl/ctrlProps/ctrlProp176.xml><?xml version="1.0" encoding="utf-8"?>
<formControlPr xmlns="http://schemas.microsoft.com/office/spreadsheetml/2009/9/main" objectType="CheckBox" fmlaLink="$AC$213" lockText="1" noThreeD="1"/>
</file>

<file path=xl/ctrlProps/ctrlProp177.xml><?xml version="1.0" encoding="utf-8"?>
<formControlPr xmlns="http://schemas.microsoft.com/office/spreadsheetml/2009/9/main" objectType="CheckBox" fmlaLink="$AD$213" lockText="1" noThreeD="1"/>
</file>

<file path=xl/ctrlProps/ctrlProp178.xml><?xml version="1.0" encoding="utf-8"?>
<formControlPr xmlns="http://schemas.microsoft.com/office/spreadsheetml/2009/9/main" objectType="CheckBox" fmlaLink="$AC$164" lockText="1" noThreeD="1"/>
</file>

<file path=xl/ctrlProps/ctrlProp179.xml><?xml version="1.0" encoding="utf-8"?>
<formControlPr xmlns="http://schemas.microsoft.com/office/spreadsheetml/2009/9/main" objectType="GBox" noThreeD="1"/>
</file>

<file path=xl/ctrlProps/ctrlProp180.xml><?xml version="1.0" encoding="utf-8"?>
<formControlPr xmlns="http://schemas.microsoft.com/office/spreadsheetml/2009/9/main" objectType="Radio" firstButton="1" fmlaLink="$AC$179" lockText="1" noThreeD="1"/>
</file>

<file path=xl/ctrlProps/ctrlProp181.xml><?xml version="1.0" encoding="utf-8"?>
<formControlPr xmlns="http://schemas.microsoft.com/office/spreadsheetml/2009/9/main" objectType="Radio" lockText="1" noThreeD="1"/>
</file>

<file path=xl/ctrlProps/ctrlProp182.xml><?xml version="1.0" encoding="utf-8"?>
<formControlPr xmlns="http://schemas.microsoft.com/office/spreadsheetml/2009/9/main" objectType="CheckBox" fmlaLink="$AD$25" lockText="1" noThreeD="1"/>
</file>

<file path=xl/ctrlProps/ctrlProp183.xml><?xml version="1.0" encoding="utf-8"?>
<formControlPr xmlns="http://schemas.microsoft.com/office/spreadsheetml/2009/9/main" objectType="CheckBox" fmlaLink="$AD$26" lockText="1" noThreeD="1"/>
</file>

<file path=xl/ctrlProps/ctrlProp184.xml><?xml version="1.0" encoding="utf-8"?>
<formControlPr xmlns="http://schemas.microsoft.com/office/spreadsheetml/2009/9/main" objectType="CheckBox" fmlaLink="$AD$27" lockText="1" noThreeD="1"/>
</file>

<file path=xl/ctrlProps/ctrlProp185.xml><?xml version="1.0" encoding="utf-8"?>
<formControlPr xmlns="http://schemas.microsoft.com/office/spreadsheetml/2009/9/main" objectType="CheckBox" fmlaLink="$AE$20" lockText="1" noThreeD="1"/>
</file>

<file path=xl/ctrlProps/ctrlProp186.xml><?xml version="1.0" encoding="utf-8"?>
<formControlPr xmlns="http://schemas.microsoft.com/office/spreadsheetml/2009/9/main" objectType="CheckBox" fmlaLink="$AC$9" lockText="1" noThreeD="1"/>
</file>

<file path=xl/ctrlProps/ctrlProp187.xml><?xml version="1.0" encoding="utf-8"?>
<formControlPr xmlns="http://schemas.microsoft.com/office/spreadsheetml/2009/9/main" objectType="GBox" noThreeD="1"/>
</file>

<file path=xl/ctrlProps/ctrlProp188.xml><?xml version="1.0" encoding="utf-8"?>
<formControlPr xmlns="http://schemas.microsoft.com/office/spreadsheetml/2009/9/main" objectType="CheckBox" fmlaLink="$AD$23" lockText="1" noThreeD="1"/>
</file>

<file path=xl/ctrlProps/ctrlProp189.xml><?xml version="1.0" encoding="utf-8"?>
<formControlPr xmlns="http://schemas.microsoft.com/office/spreadsheetml/2009/9/main" objectType="CheckBox" fmlaLink="$AC$161" lockText="1" noThreeD="1"/>
</file>

<file path=xl/ctrlProps/ctrlProp190.xml><?xml version="1.0" encoding="utf-8"?>
<formControlPr xmlns="http://schemas.microsoft.com/office/spreadsheetml/2009/9/main" objectType="GBox" noThreeD="1"/>
</file>

<file path=xl/ctrlProps/ctrlProp191.xml><?xml version="1.0" encoding="utf-8"?>
<formControlPr xmlns="http://schemas.microsoft.com/office/spreadsheetml/2009/9/main" objectType="GBox" noThreeD="1"/>
</file>

<file path=xl/ctrlProps/ctrlProp192.xml><?xml version="1.0" encoding="utf-8"?>
<formControlPr xmlns="http://schemas.microsoft.com/office/spreadsheetml/2009/9/main" objectType="GBox" noThreeD="1"/>
</file>

<file path=xl/ctrlProps/ctrlProp193.xml><?xml version="1.0" encoding="utf-8"?>
<formControlPr xmlns="http://schemas.microsoft.com/office/spreadsheetml/2009/9/main" objectType="GBox" noThreeD="1"/>
</file>

<file path=xl/ctrlProps/ctrlProp194.xml><?xml version="1.0" encoding="utf-8"?>
<formControlPr xmlns="http://schemas.microsoft.com/office/spreadsheetml/2009/9/main" objectType="CheckBox" fmlaLink="$AC$248" lockText="1" noThreeD="1"/>
</file>

<file path=xl/ctrlProps/ctrlProp195.xml><?xml version="1.0" encoding="utf-8"?>
<formControlPr xmlns="http://schemas.microsoft.com/office/spreadsheetml/2009/9/main" objectType="CheckBox" fmlaLink="$AC$251" lockText="1" noThreeD="1"/>
</file>

<file path=xl/ctrlProps/ctrlProp196.xml><?xml version="1.0" encoding="utf-8"?>
<formControlPr xmlns="http://schemas.microsoft.com/office/spreadsheetml/2009/9/main" objectType="CheckBox" fmlaLink="$AD$248" lockText="1" noThreeD="1"/>
</file>

<file path=xl/ctrlProps/ctrlProp197.xml><?xml version="1.0" encoding="utf-8"?>
<formControlPr xmlns="http://schemas.microsoft.com/office/spreadsheetml/2009/9/main" objectType="CheckBox" fmlaLink="$AD$251" lockText="1" noThreeD="1"/>
</file>

<file path=xl/ctrlProps/ctrlProp198.xml><?xml version="1.0" encoding="utf-8"?>
<formControlPr xmlns="http://schemas.microsoft.com/office/spreadsheetml/2009/9/main" objectType="CheckBox" fmlaLink="$AC$254" lockText="1" noThreeD="1"/>
</file>

<file path=xl/ctrlProps/ctrlProp199.xml><?xml version="1.0" encoding="utf-8"?>
<formControlPr xmlns="http://schemas.microsoft.com/office/spreadsheetml/2009/9/main" objectType="CheckBox" fmlaLink="$AC$226" lockText="1" noThreeD="1"/>
</file>

<file path=xl/ctrlProps/ctrlProp200.xml><?xml version="1.0" encoding="utf-8"?>
<formControlPr xmlns="http://schemas.microsoft.com/office/spreadsheetml/2009/9/main" objectType="GBox" noThreeD="1"/>
</file>

<file path=xl/ctrlProps/ctrlProp201.xml><?xml version="1.0" encoding="utf-8"?>
<formControlPr xmlns="http://schemas.microsoft.com/office/spreadsheetml/2009/9/main" objectType="Radio" firstButton="1" fmlaLink="$AC$222" lockText="1" noThreeD="1"/>
</file>

<file path=xl/ctrlProps/ctrlProp202.xml><?xml version="1.0" encoding="utf-8"?>
<formControlPr xmlns="http://schemas.microsoft.com/office/spreadsheetml/2009/9/main" objectType="Radio" lockText="1" noThreeD="1"/>
</file>

<file path=xl/ctrlProps/ctrlProp203.xml><?xml version="1.0" encoding="utf-8"?>
<formControlPr xmlns="http://schemas.microsoft.com/office/spreadsheetml/2009/9/main" objectType="GBox" noThreeD="1"/>
</file>

<file path=xl/ctrlProps/ctrlProp204.xml><?xml version="1.0" encoding="utf-8"?>
<formControlPr xmlns="http://schemas.microsoft.com/office/spreadsheetml/2009/9/main" objectType="CheckBox" fmlaLink="$AC$169" lockText="1" noThreeD="1"/>
</file>

<file path=xl/ctrlProps/ctrlProp205.xml><?xml version="1.0" encoding="utf-8"?>
<formControlPr xmlns="http://schemas.microsoft.com/office/spreadsheetml/2009/9/main" objectType="GBox" noThreeD="1"/>
</file>

<file path=xl/ctrlProps/ctrlProp206.xml><?xml version="1.0" encoding="utf-8"?>
<formControlPr xmlns="http://schemas.microsoft.com/office/spreadsheetml/2009/9/main" objectType="CheckBox" fmlaLink="$AC$166" lockText="1" noThreeD="1"/>
</file>

<file path=xl/ctrlProps/ctrlProp207.xml><?xml version="1.0" encoding="utf-8"?>
<formControlPr xmlns="http://schemas.microsoft.com/office/spreadsheetml/2009/9/main" objectType="CheckBox" fmlaLink="$AC$215" lockText="1" noThreeD="1"/>
</file>

<file path=xl/ctrlProps/ctrlProp208.xml><?xml version="1.0" encoding="utf-8"?>
<formControlPr xmlns="http://schemas.microsoft.com/office/spreadsheetml/2009/9/main" objectType="GBox" noThreeD="1"/>
</file>

<file path=xl/ctrlProps/ctrlProp209.xml><?xml version="1.0" encoding="utf-8"?>
<formControlPr xmlns="http://schemas.microsoft.com/office/spreadsheetml/2009/9/main" objectType="Radio" firstButton="1" fmlaLink="$AC$172" lockText="1" noThreeD="1"/>
</file>

<file path=xl/ctrlProps/ctrlProp210.xml><?xml version="1.0" encoding="utf-8"?>
<formControlPr xmlns="http://schemas.microsoft.com/office/spreadsheetml/2009/9/main" objectType="Radio" lockText="1" noThreeD="1"/>
</file>

<file path=xl/ctrlProps/ctrlProp211.xml><?xml version="1.0" encoding="utf-8"?>
<formControlPr xmlns="http://schemas.microsoft.com/office/spreadsheetml/2009/9/main" objectType="GBox" noThreeD="1"/>
</file>

<file path=xl/ctrlProps/ctrlProp212.xml><?xml version="1.0" encoding="utf-8"?>
<formControlPr xmlns="http://schemas.microsoft.com/office/spreadsheetml/2009/9/main" objectType="Radio" firstButton="1" fmlaLink="$AE$172" lockText="1" noThreeD="1"/>
</file>

<file path=xl/ctrlProps/ctrlProp213.xml><?xml version="1.0" encoding="utf-8"?>
<formControlPr xmlns="http://schemas.microsoft.com/office/spreadsheetml/2009/9/main" objectType="Radio" lockText="1" noThreeD="1"/>
</file>

<file path=xl/ctrlProps/ctrlProp214.xml><?xml version="1.0" encoding="utf-8"?>
<formControlPr xmlns="http://schemas.microsoft.com/office/spreadsheetml/2009/9/main" objectType="GBox" noThreeD="1"/>
</file>

<file path=xl/ctrlProps/ctrlProp215.xml><?xml version="1.0" encoding="utf-8"?>
<formControlPr xmlns="http://schemas.microsoft.com/office/spreadsheetml/2009/9/main" objectType="GBox" noThreeD="1"/>
</file>

<file path=xl/ctrlProps/ctrlProp216.xml><?xml version="1.0" encoding="utf-8"?>
<formControlPr xmlns="http://schemas.microsoft.com/office/spreadsheetml/2009/9/main" objectType="Radio" firstButton="1" fmlaLink="$AC$217" lockText="1" noThreeD="1"/>
</file>

<file path=xl/ctrlProps/ctrlProp217.xml><?xml version="1.0" encoding="utf-8"?>
<formControlPr xmlns="http://schemas.microsoft.com/office/spreadsheetml/2009/9/main" objectType="Radio" lockText="1" noThreeD="1"/>
</file>

<file path=xl/ctrlProps/ctrlProp218.xml><?xml version="1.0" encoding="utf-8"?>
<formControlPr xmlns="http://schemas.microsoft.com/office/spreadsheetml/2009/9/main" objectType="GBox" noThreeD="1"/>
</file>

<file path=xl/ctrlProps/ctrlProp219.xml><?xml version="1.0" encoding="utf-8"?>
<formControlPr xmlns="http://schemas.microsoft.com/office/spreadsheetml/2009/9/main" objectType="Radio" firstButton="1" fmlaLink="$AE$217" lockText="1" noThreeD="1"/>
</file>

<file path=xl/ctrlProps/ctrlProp220.xml><?xml version="1.0" encoding="utf-8"?>
<formControlPr xmlns="http://schemas.microsoft.com/office/spreadsheetml/2009/9/main" objectType="Radio" lockText="1" noThreeD="1"/>
</file>

<file path=xl/ctrlProps/ctrlProp221.xml><?xml version="1.0" encoding="utf-8"?>
<formControlPr xmlns="http://schemas.microsoft.com/office/spreadsheetml/2009/9/main" objectType="GBox" noThreeD="1"/>
</file>

<file path=xl/ctrlProps/ctrlProp222.xml><?xml version="1.0" encoding="utf-8"?>
<formControlPr xmlns="http://schemas.microsoft.com/office/spreadsheetml/2009/9/main" objectType="CheckBox" fmlaLink="$AD$169" lockText="1" noThreeD="1"/>
</file>

<file path=xl/ctrlProps/ctrlProp223.xml><?xml version="1.0" encoding="utf-8"?>
<formControlPr xmlns="http://schemas.microsoft.com/office/spreadsheetml/2009/9/main" objectType="CheckBox" fmlaLink="$AF$213" lockText="1" noThreeD="1"/>
</file>

<file path=xl/ctrlProps/ctrlProp224.xml><?xml version="1.0" encoding="utf-8"?>
<formControlPr xmlns="http://schemas.microsoft.com/office/spreadsheetml/2009/9/main" objectType="CheckBox" fmlaLink="$AC$88" lockText="1" noThreeD="1"/>
</file>

<file path=xl/ctrlProps/ctrlProp225.xml><?xml version="1.0" encoding="utf-8"?>
<formControlPr xmlns="http://schemas.microsoft.com/office/spreadsheetml/2009/9/main" objectType="GBox" noThreeD="1"/>
</file>

<file path=xl/ctrlProps/ctrlProp226.xml><?xml version="1.0" encoding="utf-8"?>
<formControlPr xmlns="http://schemas.microsoft.com/office/spreadsheetml/2009/9/main" objectType="Radio" firstButton="1" fmlaLink="$AC$190" lockText="1" noThreeD="1"/>
</file>

<file path=xl/ctrlProps/ctrlProp227.xml><?xml version="1.0" encoding="utf-8"?>
<formControlPr xmlns="http://schemas.microsoft.com/office/spreadsheetml/2009/9/main" objectType="Radio" lockText="1" noThreeD="1"/>
</file>

<file path=xl/ctrlProps/ctrlProp228.xml><?xml version="1.0" encoding="utf-8"?>
<formControlPr xmlns="http://schemas.microsoft.com/office/spreadsheetml/2009/9/main" objectType="GBox" noThreeD="1"/>
</file>

<file path=xl/ctrlProps/ctrlProp229.xml><?xml version="1.0" encoding="utf-8"?>
<formControlPr xmlns="http://schemas.microsoft.com/office/spreadsheetml/2009/9/main" objectType="Radio" firstButton="1" fmlaLink="$AD$190" lockText="1" noThreeD="1"/>
</file>

<file path=xl/ctrlProps/ctrlProp230.xml><?xml version="1.0" encoding="utf-8"?>
<formControlPr xmlns="http://schemas.microsoft.com/office/spreadsheetml/2009/9/main" objectType="Radio" lockText="1" noThreeD="1"/>
</file>

<file path=xl/ctrlProps/ctrlProp231.xml><?xml version="1.0" encoding="utf-8"?>
<formControlPr xmlns="http://schemas.microsoft.com/office/spreadsheetml/2009/9/main" objectType="Radio" firstButton="1" fmlaLink="$AD$20" lockText="1" noThreeD="1"/>
</file>

<file path=xl/ctrlProps/ctrlProp232.xml><?xml version="1.0" encoding="utf-8"?>
<formControlPr xmlns="http://schemas.microsoft.com/office/spreadsheetml/2009/9/main" objectType="Radio" lockText="1" noThreeD="1"/>
</file>

<file path=xl/ctrlProps/ctrlProp233.xml><?xml version="1.0" encoding="utf-8"?>
<formControlPr xmlns="http://schemas.microsoft.com/office/spreadsheetml/2009/9/main" objectType="GBox" noThreeD="1"/>
</file>

<file path=xl/ctrlProps/ctrlProp234.xml><?xml version="1.0" encoding="utf-8"?>
<formControlPr xmlns="http://schemas.microsoft.com/office/spreadsheetml/2009/9/main" objectType="Radio" firstButton="1" fmlaLink="$AC$28" lockText="1" noThreeD="1"/>
</file>

<file path=xl/ctrlProps/ctrlProp235.xml><?xml version="1.0" encoding="utf-8"?>
<formControlPr xmlns="http://schemas.microsoft.com/office/spreadsheetml/2009/9/main" objectType="CheckBox" fmlaLink="$AD$37" lockText="1" noThreeD="1"/>
</file>

<file path=xl/ctrlProps/ctrlProp236.xml><?xml version="1.0" encoding="utf-8"?>
<formControlPr xmlns="http://schemas.microsoft.com/office/spreadsheetml/2009/9/main" objectType="Radio" lockText="1" noThreeD="1"/>
</file>

<file path=xl/ctrlProps/ctrlProp237.xml><?xml version="1.0" encoding="utf-8"?>
<formControlPr xmlns="http://schemas.microsoft.com/office/spreadsheetml/2009/9/main" objectType="CheckBox" fmlaLink="$AD$25" lockText="1" noThreeD="1"/>
</file>

<file path=xl/ctrlProps/ctrlProp238.xml><?xml version="1.0" encoding="utf-8"?>
<formControlPr xmlns="http://schemas.microsoft.com/office/spreadsheetml/2009/9/main" objectType="GBox" noThreeD="1"/>
</file>

<file path=xl/ctrlProps/ctrlProp239.xml><?xml version="1.0" encoding="utf-8"?>
<formControlPr xmlns="http://schemas.microsoft.com/office/spreadsheetml/2009/9/main" objectType="CheckBox" fmlaLink="$AC$261" lockText="1" noThreeD="1"/>
</file>

<file path=xl/ctrlProps/ctrlProp240.xml><?xml version="1.0" encoding="utf-8"?>
<formControlPr xmlns="http://schemas.microsoft.com/office/spreadsheetml/2009/9/main" objectType="CheckBox" fmlaLink="$AC$277" lockText="1" noThreeD="1"/>
</file>

<file path=xl/ctrlProps/ctrlProp241.xml><?xml version="1.0" encoding="utf-8"?>
<formControlPr xmlns="http://schemas.microsoft.com/office/spreadsheetml/2009/9/main" objectType="CheckBox" fmlaLink="$AC$290" lockText="1" noThreeD="1"/>
</file>

<file path=xl/ctrlProps/ctrlProp242.xml><?xml version="1.0" encoding="utf-8"?>
<formControlPr xmlns="http://schemas.microsoft.com/office/spreadsheetml/2009/9/main" objectType="GBox" noThreeD="1"/>
</file>

<file path=xl/ctrlProps/ctrlProp243.xml><?xml version="1.0" encoding="utf-8"?>
<formControlPr xmlns="http://schemas.microsoft.com/office/spreadsheetml/2009/9/main" objectType="Radio" firstButton="1" fmlaLink="$AC$315" lockText="1" noThreeD="1"/>
</file>

<file path=xl/ctrlProps/ctrlProp244.xml><?xml version="1.0" encoding="utf-8"?>
<formControlPr xmlns="http://schemas.microsoft.com/office/spreadsheetml/2009/9/main" objectType="Radio" lockText="1" noThreeD="1"/>
</file>

<file path=xl/ctrlProps/ctrlProp245.xml><?xml version="1.0" encoding="utf-8"?>
<formControlPr xmlns="http://schemas.microsoft.com/office/spreadsheetml/2009/9/main" objectType="GBox" noThreeD="1"/>
</file>

<file path=xl/ctrlProps/ctrlProp246.xml><?xml version="1.0" encoding="utf-8"?>
<formControlPr xmlns="http://schemas.microsoft.com/office/spreadsheetml/2009/9/main" objectType="Radio" firstButton="1" fmlaLink="$AD$315" lockText="1" noThreeD="1"/>
</file>

<file path=xl/ctrlProps/ctrlProp247.xml><?xml version="1.0" encoding="utf-8"?>
<formControlPr xmlns="http://schemas.microsoft.com/office/spreadsheetml/2009/9/main" objectType="Radio" lockText="1" noThreeD="1"/>
</file>

<file path=xl/ctrlProps/ctrlProp248.xml><?xml version="1.0" encoding="utf-8"?>
<formControlPr xmlns="http://schemas.microsoft.com/office/spreadsheetml/2009/9/main" objectType="CheckBox" fmlaLink="$AC$317" lockText="1" noThreeD="1"/>
</file>

<file path=xl/ctrlProps/ctrlProp249.xml><?xml version="1.0" encoding="utf-8"?>
<formControlPr xmlns="http://schemas.microsoft.com/office/spreadsheetml/2009/9/main" objectType="CheckBox" fmlaLink="$AF$264" lockText="1" noThreeD="1"/>
</file>

<file path=xl/ctrlProps/ctrlProp250.xml><?xml version="1.0" encoding="utf-8"?>
<formControlPr xmlns="http://schemas.microsoft.com/office/spreadsheetml/2009/9/main" objectType="CheckBox" fmlaLink="$AF$266" lockText="1" noThreeD="1"/>
</file>

<file path=xl/ctrlProps/ctrlProp251.xml><?xml version="1.0" encoding="utf-8"?>
<formControlPr xmlns="http://schemas.microsoft.com/office/spreadsheetml/2009/9/main" objectType="CheckBox" fmlaLink="$AF$268" lockText="1" noThreeD="1"/>
</file>

<file path=xl/ctrlProps/ctrlProp252.xml><?xml version="1.0" encoding="utf-8"?>
<formControlPr xmlns="http://schemas.microsoft.com/office/spreadsheetml/2009/9/main" objectType="CheckBox" fmlaLink="$AF$270" lockText="1" noThreeD="1"/>
</file>

<file path=xl/ctrlProps/ctrlProp253.xml><?xml version="1.0" encoding="utf-8"?>
<formControlPr xmlns="http://schemas.microsoft.com/office/spreadsheetml/2009/9/main" objectType="CheckBox" fmlaLink="$AF$272" lockText="1" noThreeD="1"/>
</file>

<file path=xl/ctrlProps/ctrlProp254.xml><?xml version="1.0" encoding="utf-8"?>
<formControlPr xmlns="http://schemas.microsoft.com/office/spreadsheetml/2009/9/main" objectType="CheckBox" fmlaLink="$AD$264" lockText="1" noThreeD="1"/>
</file>

<file path=xl/ctrlProps/ctrlProp255.xml><?xml version="1.0" encoding="utf-8"?>
<formControlPr xmlns="http://schemas.microsoft.com/office/spreadsheetml/2009/9/main" objectType="CheckBox" fmlaLink="$AD$266" lockText="1" noThreeD="1"/>
</file>

<file path=xl/ctrlProps/ctrlProp256.xml><?xml version="1.0" encoding="utf-8"?>
<formControlPr xmlns="http://schemas.microsoft.com/office/spreadsheetml/2009/9/main" objectType="CheckBox" fmlaLink="$AD$268" lockText="1" noThreeD="1"/>
</file>

<file path=xl/ctrlProps/ctrlProp257.xml><?xml version="1.0" encoding="utf-8"?>
<formControlPr xmlns="http://schemas.microsoft.com/office/spreadsheetml/2009/9/main" objectType="CheckBox" fmlaLink="$AD$270" lockText="1" noThreeD="1"/>
</file>

<file path=xl/ctrlProps/ctrlProp258.xml><?xml version="1.0" encoding="utf-8"?>
<formControlPr xmlns="http://schemas.microsoft.com/office/spreadsheetml/2009/9/main" objectType="CheckBox" fmlaLink="$AD$272" lockText="1" noThreeD="1"/>
</file>

<file path=xl/ctrlProps/ctrlProp259.xml><?xml version="1.0" encoding="utf-8"?>
<formControlPr xmlns="http://schemas.microsoft.com/office/spreadsheetml/2009/9/main" objectType="CheckBox" fmlaLink="$AD$274" lockText="1" noThreeD="1"/>
</file>

<file path=xl/ctrlProps/ctrlProp260.xml><?xml version="1.0" encoding="utf-8"?>
<formControlPr xmlns="http://schemas.microsoft.com/office/spreadsheetml/2009/9/main" objectType="CheckBox" fmlaLink="$AD$279" lockText="1" noThreeD="1"/>
</file>

<file path=xl/ctrlProps/ctrlProp261.xml><?xml version="1.0" encoding="utf-8"?>
<formControlPr xmlns="http://schemas.microsoft.com/office/spreadsheetml/2009/9/main" objectType="CheckBox" fmlaLink="$AD$280" lockText="1" noThreeD="1"/>
</file>

<file path=xl/ctrlProps/ctrlProp262.xml><?xml version="1.0" encoding="utf-8"?>
<formControlPr xmlns="http://schemas.microsoft.com/office/spreadsheetml/2009/9/main" objectType="CheckBox" fmlaLink="$AF$293" lockText="1" noThreeD="1"/>
</file>

<file path=xl/ctrlProps/ctrlProp263.xml><?xml version="1.0" encoding="utf-8"?>
<formControlPr xmlns="http://schemas.microsoft.com/office/spreadsheetml/2009/9/main" objectType="CheckBox" fmlaLink="$AF$295" lockText="1" noThreeD="1"/>
</file>

<file path=xl/ctrlProps/ctrlProp264.xml><?xml version="1.0" encoding="utf-8"?>
<formControlPr xmlns="http://schemas.microsoft.com/office/spreadsheetml/2009/9/main" objectType="CheckBox" fmlaLink="$AD$293" lockText="1" noThreeD="1"/>
</file>

<file path=xl/ctrlProps/ctrlProp265.xml><?xml version="1.0" encoding="utf-8"?>
<formControlPr xmlns="http://schemas.microsoft.com/office/spreadsheetml/2009/9/main" objectType="CheckBox" fmlaLink="$AD$295" lockText="1" noThreeD="1"/>
</file>

<file path=xl/ctrlProps/ctrlProp266.xml><?xml version="1.0" encoding="utf-8"?>
<formControlPr xmlns="http://schemas.microsoft.com/office/spreadsheetml/2009/9/main" objectType="GBox" noThreeD="1"/>
</file>

<file path=xl/ctrlProps/ctrlProp267.xml><?xml version="1.0" encoding="utf-8"?>
<formControlPr xmlns="http://schemas.microsoft.com/office/spreadsheetml/2009/9/main" objectType="CheckBox" fmlaLink="$AC$298" lockText="1" noThreeD="1"/>
</file>

<file path=xl/ctrlProps/ctrlProp268.xml><?xml version="1.0" encoding="utf-8"?>
<formControlPr xmlns="http://schemas.microsoft.com/office/spreadsheetml/2009/9/main" objectType="CheckBox" fmlaLink="$AD$300" lockText="1" noThreeD="1"/>
</file>

<file path=xl/ctrlProps/ctrlProp269.xml><?xml version="1.0" encoding="utf-8"?>
<formControlPr xmlns="http://schemas.microsoft.com/office/spreadsheetml/2009/9/main" objectType="CheckBox" fmlaLink="$AD$301" lockText="1" noThreeD="1"/>
</file>

<file path=xl/ctrlProps/ctrlProp270.xml><?xml version="1.0" encoding="utf-8"?>
<formControlPr xmlns="http://schemas.microsoft.com/office/spreadsheetml/2009/9/main" objectType="CheckBox" fmlaLink="$AH$266" lockText="1" noThreeD="1"/>
</file>

<file path=xl/ctrlProps/ctrlProp271.xml><?xml version="1.0" encoding="utf-8"?>
<formControlPr xmlns="http://schemas.microsoft.com/office/spreadsheetml/2009/9/main" objectType="CheckBox" fmlaLink="$AH$282" lockText="1" noThreeD="1"/>
</file>

<file path=xl/ctrlProps/ctrlProp272.xml><?xml version="1.0" encoding="utf-8"?>
<formControlPr xmlns="http://schemas.microsoft.com/office/spreadsheetml/2009/9/main" objectType="CheckBox" fmlaLink="$AH$293" lockText="1" noThreeD="1"/>
</file>

<file path=xl/ctrlProps/ctrlProp273.xml><?xml version="1.0" encoding="utf-8"?>
<formControlPr xmlns="http://schemas.microsoft.com/office/spreadsheetml/2009/9/main" objectType="CheckBox" fmlaLink="$AH$302" lockText="1" noThreeD="1"/>
</file>

<file path=xl/ctrlProps/ctrlProp274.xml><?xml version="1.0" encoding="utf-8"?>
<formControlPr xmlns="http://schemas.microsoft.com/office/spreadsheetml/2009/9/main" objectType="GBox" noThreeD="1"/>
</file>

<file path=xl/ctrlProps/ctrlProp275.xml><?xml version="1.0" encoding="utf-8"?>
<formControlPr xmlns="http://schemas.microsoft.com/office/spreadsheetml/2009/9/main" objectType="Radio" firstButton="1" fmlaLink="$AC$304" lockText="1" noThreeD="1"/>
</file>

<file path=xl/ctrlProps/ctrlProp276.xml><?xml version="1.0" encoding="utf-8"?>
<formControlPr xmlns="http://schemas.microsoft.com/office/spreadsheetml/2009/9/main" objectType="Radio" lockText="1" noThreeD="1"/>
</file>

<file path=xl/ctrlProps/ctrlProp277.xml><?xml version="1.0" encoding="utf-8"?>
<formControlPr xmlns="http://schemas.microsoft.com/office/spreadsheetml/2009/9/main" objectType="CheckBox" fmlaLink="$AF$296" lockText="1" noThreeD="1"/>
</file>

<file path=xl/ctrlProps/ctrlProp278.xml><?xml version="1.0" encoding="utf-8"?>
<formControlPr xmlns="http://schemas.microsoft.com/office/spreadsheetml/2009/9/main" objectType="CheckBox" fmlaLink="$AJ$61" lockText="1" noThreeD="1"/>
</file>

<file path=xl/ctrlProps/ctrlProp279.xml><?xml version="1.0" encoding="utf-8"?>
<formControlPr xmlns="http://schemas.microsoft.com/office/spreadsheetml/2009/9/main" objectType="CheckBox" fmlaLink="$AK$61" lockText="1" noThreeD="1"/>
</file>

<file path=xl/ctrlProps/ctrlProp280.xml><?xml version="1.0" encoding="utf-8"?>
<formControlPr xmlns="http://schemas.microsoft.com/office/spreadsheetml/2009/9/main" objectType="CheckBox" fmlaLink="$AF$131" lockText="1" noThreeD="1"/>
</file>

<file path=xl/ctrlProps/ctrlProp281.xml><?xml version="1.0" encoding="utf-8"?>
<formControlPr xmlns="http://schemas.microsoft.com/office/spreadsheetml/2009/9/main" objectType="CheckBox" fmlaLink="$AG$131" lockText="1" noThreeD="1"/>
</file>

<file path=xl/ctrlProps/ctrlProp282.xml><?xml version="1.0" encoding="utf-8"?>
<formControlPr xmlns="http://schemas.microsoft.com/office/spreadsheetml/2009/9/main" objectType="CheckBox" fmlaLink="$AC$328" lockText="1" noThreeD="1"/>
</file>

<file path=xl/ctrlProps/ctrlProp283.xml><?xml version="1.0" encoding="utf-8"?>
<formControlPr xmlns="http://schemas.microsoft.com/office/spreadsheetml/2009/9/main" objectType="CheckBox" fmlaLink="$AC$320" lockText="1" noThreeD="1"/>
</file>

<file path=xl/ctrlProps/ctrlProp284.xml><?xml version="1.0" encoding="utf-8"?>
<formControlPr xmlns="http://schemas.microsoft.com/office/spreadsheetml/2009/9/main" objectType="CheckBox" fmlaLink="$AI$45" lockText="1" noThreeD="1"/>
</file>

<file path=xl/ctrlProps/ctrlProp285.xml><?xml version="1.0" encoding="utf-8"?>
<formControlPr xmlns="http://schemas.microsoft.com/office/spreadsheetml/2009/9/main" objectType="CheckBox" fmlaLink="$AC$13" lockText="1" noThreeD="1"/>
</file>

<file path=xl/ctrlProps/ctrlProp286.xml><?xml version="1.0" encoding="utf-8"?>
<formControlPr xmlns="http://schemas.microsoft.com/office/spreadsheetml/2009/9/main" objectType="CheckBox" fmlaLink="$AJ$268" lockText="1" noThreeD="1"/>
</file>

<file path=xl/ctrlProps/ctrlProp287.xml><?xml version="1.0" encoding="utf-8"?>
<formControlPr xmlns="http://schemas.microsoft.com/office/spreadsheetml/2009/9/main" objectType="CheckBox" fmlaLink="$AJ$284" lockText="1" noThreeD="1"/>
</file>

<file path=xl/ctrlProps/ctrlProp288.xml><?xml version="1.0" encoding="utf-8"?>
<formControlPr xmlns="http://schemas.microsoft.com/office/spreadsheetml/2009/9/main" objectType="CheckBox" fmlaLink="$AJ$295" lockText="1" noThreeD="1"/>
</file>

<file path=xl/ctrlProps/ctrlProp289.xml><?xml version="1.0" encoding="utf-8"?>
<formControlPr xmlns="http://schemas.microsoft.com/office/spreadsheetml/2009/9/main" objectType="CheckBox" fmlaLink="$AJ$304" lockText="1" noThreeD="1"/>
</file>

<file path=xl/ctrlProps/ctrlProp290.xml><?xml version="1.0" encoding="utf-8"?>
<formControlPr xmlns="http://schemas.microsoft.com/office/spreadsheetml/2009/9/main" objectType="CheckBox" fmlaLink="$AE$88" lockText="1" noThreeD="1"/>
</file>

<file path=xl/ctrlProps/ctrlProp291.xml><?xml version="1.0" encoding="utf-8"?>
<formControlPr xmlns="http://schemas.microsoft.com/office/spreadsheetml/2009/9/main" objectType="Radio" lockText="1" noThreeD="1"/>
</file>

<file path=xl/ctrlProps/ctrlProp292.xml><?xml version="1.0" encoding="utf-8"?>
<formControlPr xmlns="http://schemas.microsoft.com/office/spreadsheetml/2009/9/main" objectType="CheckBox" fmlaLink="$AF$274" lockText="1" noThreeD="1"/>
</file>

<file path=xl/ctrlProps/ctrlProp293.xml><?xml version="1.0" encoding="utf-8"?>
<formControlPr xmlns="http://schemas.microsoft.com/office/spreadsheetml/2009/9/main" objectType="Radio" firstButton="1" fmlaLink="$AG$261" lockText="1" noThreeD="1"/>
</file>

<file path=xl/ctrlProps/ctrlProp294.xml><?xml version="1.0" encoding="utf-8"?>
<formControlPr xmlns="http://schemas.microsoft.com/office/spreadsheetml/2009/9/main" objectType="Radio" lockText="1" noThreeD="1"/>
</file>

<file path=xl/ctrlProps/ctrlProp295.xml><?xml version="1.0" encoding="utf-8"?>
<formControlPr xmlns="http://schemas.microsoft.com/office/spreadsheetml/2009/9/main" objectType="Radio" lockText="1" noThreeD="1"/>
</file>

<file path=xl/ctrlProps/ctrlProp296.xml><?xml version="1.0" encoding="utf-8"?>
<formControlPr xmlns="http://schemas.microsoft.com/office/spreadsheetml/2009/9/main" objectType="CheckBox" fmlaLink="$AD$96" lockText="1" noThreeD="1"/>
</file>

<file path=xl/ctrlProps/ctrlProp297.xml><?xml version="1.0" encoding="utf-8"?>
<formControlPr xmlns="http://schemas.microsoft.com/office/spreadsheetml/2009/9/main" objectType="CheckBox" fmlaLink="AC183" lockText="1" noThreeD="1"/>
</file>

<file path=xl/ctrlProps/ctrlProp298.xml><?xml version="1.0" encoding="utf-8"?>
<formControlPr xmlns="http://schemas.microsoft.com/office/spreadsheetml/2009/9/main" objectType="GBox" noThreeD="1"/>
</file>

<file path=xl/ctrlProps/ctrlProp299.xml><?xml version="1.0" encoding="utf-8"?>
<formControlPr xmlns="http://schemas.microsoft.com/office/spreadsheetml/2009/9/main" objectType="Radio" firstButton="1" fmlaLink="$AD$230" lockText="1" noThreeD="1"/>
</file>

<file path=xl/ctrlProps/ctrlProp300.xml><?xml version="1.0" encoding="utf-8"?>
<formControlPr xmlns="http://schemas.microsoft.com/office/spreadsheetml/2009/9/main" objectType="Radio" lockText="1" noThreeD="1"/>
</file>

<file path=xl/ctrlProps/ctrlProp301.xml><?xml version="1.0" encoding="utf-8"?>
<formControlPr xmlns="http://schemas.microsoft.com/office/spreadsheetml/2009/9/main" objectType="GBox" noThreeD="1"/>
</file>

<file path=xl/ctrlProps/ctrlProp302.xml><?xml version="1.0" encoding="utf-8"?>
<formControlPr xmlns="http://schemas.microsoft.com/office/spreadsheetml/2009/9/main" objectType="Radio" lockText="1" noThreeD="1"/>
</file>

<file path=xl/ctrlProps/ctrlProp303.xml><?xml version="1.0" encoding="utf-8"?>
<formControlPr xmlns="http://schemas.microsoft.com/office/spreadsheetml/2009/9/main" objectType="CheckBox" fmlaLink="$AD$102" lockText="1" noThreeD="1"/>
</file>

<file path=xl/ctrlProps/ctrlProp304.xml><?xml version="1.0" encoding="utf-8"?>
<formControlPr xmlns="http://schemas.microsoft.com/office/spreadsheetml/2009/9/main" objectType="CheckBox" fmlaLink="$AE$90" lockText="1" noThreeD="1"/>
</file>

<file path=xl/ctrlProps/ctrlProp305.xml><?xml version="1.0" encoding="utf-8"?>
<formControlPr xmlns="http://schemas.microsoft.com/office/spreadsheetml/2009/9/main" objectType="GBox" noThreeD="1"/>
</file>

<file path=xl/ctrlProps/ctrlProp306.xml><?xml version="1.0" encoding="utf-8"?>
<formControlPr xmlns="http://schemas.microsoft.com/office/spreadsheetml/2009/9/main" objectType="Radio" firstButton="1" fmlaLink="$AE$315" lockText="1" noThreeD="1"/>
</file>

<file path=xl/ctrlProps/ctrlProp307.xml><?xml version="1.0" encoding="utf-8"?>
<formControlPr xmlns="http://schemas.microsoft.com/office/spreadsheetml/2009/9/main" objectType="Radio" lockText="1" noThreeD="1"/>
</file>

<file path=xl/ctrlProps/ctrlProp308.xml><?xml version="1.0" encoding="utf-8"?>
<formControlPr xmlns="http://schemas.microsoft.com/office/spreadsheetml/2009/9/main" objectType="CheckBox" fmlaLink="$AF$139" lockText="1" noThreeD="1"/>
</file>

<file path=xl/ctrlProps/ctrlProp309.xml><?xml version="1.0" encoding="utf-8"?>
<formControlPr xmlns="http://schemas.microsoft.com/office/spreadsheetml/2009/9/main" objectType="CheckBox" fmlaLink="$AG$139" lockText="1" noThreeD="1"/>
</file>

<file path=xl/ctrlProps/ctrlProp310.xml><?xml version="1.0" encoding="utf-8"?>
<formControlPr xmlns="http://schemas.microsoft.com/office/spreadsheetml/2009/9/main" objectType="GBox" noThreeD="1"/>
</file>

<file path=xl/ctrlProps/ctrlProp311.xml><?xml version="1.0" encoding="utf-8"?>
<formControlPr xmlns="http://schemas.microsoft.com/office/spreadsheetml/2009/9/main" objectType="Radio" firstButton="1" fmlaLink="$AC$150" lockText="1" noThreeD="1"/>
</file>

<file path=xl/ctrlProps/ctrlProp312.xml><?xml version="1.0" encoding="utf-8"?>
<formControlPr xmlns="http://schemas.microsoft.com/office/spreadsheetml/2009/9/main" objectType="Radio" lockText="1" noThreeD="1"/>
</file>

<file path=xl/ctrlProps/ctrlProp313.xml><?xml version="1.0" encoding="utf-8"?>
<formControlPr xmlns="http://schemas.microsoft.com/office/spreadsheetml/2009/9/main" objectType="Radio" lockText="1" noThreeD="1"/>
</file>

<file path=xl/ctrlProps/ctrlProp314.xml><?xml version="1.0" encoding="utf-8"?>
<formControlPr xmlns="http://schemas.microsoft.com/office/spreadsheetml/2009/9/main" objectType="CheckBox" fmlaLink="$AD$78" lockText="1" noThreeD="1"/>
</file>

<file path=xl/ctrlProps/ctrlProp315.xml><?xml version="1.0" encoding="utf-8"?>
<formControlPr xmlns="http://schemas.microsoft.com/office/spreadsheetml/2009/9/main" objectType="CheckBox" fmlaLink="$AD$80" lockText="1" noThreeD="1"/>
</file>

<file path=xl/ctrlProps/ctrlProp316.xml><?xml version="1.0" encoding="utf-8"?>
<formControlPr xmlns="http://schemas.microsoft.com/office/spreadsheetml/2009/9/main" objectType="CheckBox" fmlaLink="$AD$80" lockText="1" noThreeD="1"/>
</file>

<file path=xl/ctrlProps/ctrlProp317.xml><?xml version="1.0" encoding="utf-8"?>
<formControlPr xmlns="http://schemas.microsoft.com/office/spreadsheetml/2009/9/main" objectType="CheckBox" fmlaLink="$AG$121" lockText="1" noThreeD="1"/>
</file>

<file path=xl/ctrlProps/ctrlProp318.xml><?xml version="1.0" encoding="utf-8"?>
<formControlPr xmlns="http://schemas.microsoft.com/office/spreadsheetml/2009/9/main" objectType="CheckBox" fmlaLink="$AF$129" lockText="1" noThreeD="1"/>
</file>

<file path=xl/ctrlProps/ctrlProp319.xml><?xml version="1.0" encoding="utf-8"?>
<formControlPr xmlns="http://schemas.microsoft.com/office/spreadsheetml/2009/9/main" objectType="CheckBox" fmlaLink="$AG$129" lockText="1" noThreeD="1"/>
</file>

<file path=xl/ctrlProps/ctrlProp320.xml><?xml version="1.0" encoding="utf-8"?>
<formControlPr xmlns="http://schemas.microsoft.com/office/spreadsheetml/2009/9/main" objectType="CheckBox" fmlaLink="$AJ$63" lockText="1" noThreeD="1"/>
</file>

<file path=xl/ctrlProps/ctrlProp321.xml><?xml version="1.0" encoding="utf-8"?>
<formControlPr xmlns="http://schemas.microsoft.com/office/spreadsheetml/2009/9/main" objectType="CheckBox" fmlaLink="$AK$63" lockText="1" noThreeD="1"/>
</file>

<file path=xl/ctrlProps/ctrlProp322.xml><?xml version="1.0" encoding="utf-8"?>
<formControlPr xmlns="http://schemas.microsoft.com/office/spreadsheetml/2009/9/main" objectType="GBox" noThreeD="1"/>
</file>

<file path=xl/ctrlProps/ctrlProp323.xml><?xml version="1.0" encoding="utf-8"?>
<formControlPr xmlns="http://schemas.microsoft.com/office/spreadsheetml/2009/9/main" objectType="Radio" firstButton="1" fmlaLink="AC158" lockText="1" noThreeD="1"/>
</file>

<file path=xl/ctrlProps/ctrlProp324.xml><?xml version="1.0" encoding="utf-8"?>
<formControlPr xmlns="http://schemas.microsoft.com/office/spreadsheetml/2009/9/main" objectType="Radio" lockText="1" noThreeD="1"/>
</file>

<file path=xl/ctrlProps/ctrlProp325.xml><?xml version="1.0" encoding="utf-8"?>
<formControlPr xmlns="http://schemas.microsoft.com/office/spreadsheetml/2009/9/main" objectType="GBox" noThreeD="1"/>
</file>

<file path=xl/ctrlProps/ctrlProp326.xml><?xml version="1.0" encoding="utf-8"?>
<formControlPr xmlns="http://schemas.microsoft.com/office/spreadsheetml/2009/9/main" objectType="Radio" firstButton="1" fmlaLink="AC166" lockText="1" noThreeD="1"/>
</file>

<file path=xl/ctrlProps/ctrlProp327.xml><?xml version="1.0" encoding="utf-8"?>
<formControlPr xmlns="http://schemas.microsoft.com/office/spreadsheetml/2009/9/main" objectType="Radio" lockText="1" noThreeD="1"/>
</file>

<file path=xl/ctrlProps/ctrlProp328.xml><?xml version="1.0" encoding="utf-8"?>
<formControlPr xmlns="http://schemas.microsoft.com/office/spreadsheetml/2009/9/main" objectType="GBox" noThreeD="1"/>
</file>

<file path=xl/ctrlProps/ctrlProp329.xml><?xml version="1.0" encoding="utf-8"?>
<formControlPr xmlns="http://schemas.microsoft.com/office/spreadsheetml/2009/9/main" objectType="Radio" firstButton="1" fmlaLink="AD166" lockText="1" noThreeD="1"/>
</file>

<file path=xl/ctrlProps/ctrlProp330.xml><?xml version="1.0" encoding="utf-8"?>
<formControlPr xmlns="http://schemas.microsoft.com/office/spreadsheetml/2009/9/main" objectType="Radio" lockText="1" noThreeD="1"/>
</file>

<file path=xl/ctrlProps/ctrlProp331.xml><?xml version="1.0" encoding="utf-8"?>
<formControlPr xmlns="http://schemas.microsoft.com/office/spreadsheetml/2009/9/main" objectType="GBox" noThreeD="1"/>
</file>

<file path=xl/ctrlProps/ctrlProp332.xml><?xml version="1.0" encoding="utf-8"?>
<formControlPr xmlns="http://schemas.microsoft.com/office/spreadsheetml/2009/9/main" objectType="Radio" firstButton="1" fmlaLink="AC210" lockText="1" noThreeD="1"/>
</file>

<file path=xl/ctrlProps/ctrlProp333.xml><?xml version="1.0" encoding="utf-8"?>
<formControlPr xmlns="http://schemas.microsoft.com/office/spreadsheetml/2009/9/main" objectType="Radio" lockText="1" noThreeD="1"/>
</file>

<file path=xl/ctrlProps/ctrlProp334.xml><?xml version="1.0" encoding="utf-8"?>
<formControlPr xmlns="http://schemas.microsoft.com/office/spreadsheetml/2009/9/main" objectType="GBox" noThreeD="1"/>
</file>

<file path=xl/ctrlProps/ctrlProp335.xml><?xml version="1.0" encoding="utf-8"?>
<formControlPr xmlns="http://schemas.microsoft.com/office/spreadsheetml/2009/9/main" objectType="Radio" firstButton="1" fmlaLink="AC180" lockText="1" noThreeD="1"/>
</file>

<file path=xl/ctrlProps/ctrlProp336.xml><?xml version="1.0" encoding="utf-8"?>
<formControlPr xmlns="http://schemas.microsoft.com/office/spreadsheetml/2009/9/main" objectType="Radio" lockText="1" noThreeD="1"/>
</file>

<file path=xl/ctrlProps/ctrlProp337.xml><?xml version="1.0" encoding="utf-8"?>
<formControlPr xmlns="http://schemas.microsoft.com/office/spreadsheetml/2009/9/main" objectType="Radio" lockText="1" noThreeD="1"/>
</file>

<file path=xl/ctrlProps/ctrlProp338.xml><?xml version="1.0" encoding="utf-8"?>
<formControlPr xmlns="http://schemas.microsoft.com/office/spreadsheetml/2009/9/main" objectType="Radio" lockText="1" noThreeD="1"/>
</file>

<file path=xl/ctrlProps/ctrlProp339.xml><?xml version="1.0" encoding="utf-8"?>
<formControlPr xmlns="http://schemas.microsoft.com/office/spreadsheetml/2009/9/main" objectType="GBox" noThreeD="1"/>
</file>

<file path=xl/ctrlProps/ctrlProp340.xml><?xml version="1.0" encoding="utf-8"?>
<formControlPr xmlns="http://schemas.microsoft.com/office/spreadsheetml/2009/9/main" objectType="Radio" firstButton="1" fmlaLink="AC188" lockText="1" noThreeD="1"/>
</file>

<file path=xl/ctrlProps/ctrlProp341.xml><?xml version="1.0" encoding="utf-8"?>
<formControlPr xmlns="http://schemas.microsoft.com/office/spreadsheetml/2009/9/main" objectType="Radio" lockText="1" noThreeD="1"/>
</file>

<file path=xl/ctrlProps/ctrlProp342.xml><?xml version="1.0" encoding="utf-8"?>
<formControlPr xmlns="http://schemas.microsoft.com/office/spreadsheetml/2009/9/main" objectType="GBox" noThreeD="1"/>
</file>

<file path=xl/ctrlProps/ctrlProp343.xml><?xml version="1.0" encoding="utf-8"?>
<formControlPr xmlns="http://schemas.microsoft.com/office/spreadsheetml/2009/9/main" objectType="Radio" firstButton="1" fmlaLink="$AD$188" lockText="1" noThreeD="1"/>
</file>

<file path=xl/ctrlProps/ctrlProp344.xml><?xml version="1.0" encoding="utf-8"?>
<formControlPr xmlns="http://schemas.microsoft.com/office/spreadsheetml/2009/9/main" objectType="Radio" lockText="1" noThreeD="1"/>
</file>

<file path=xl/ctrlProps/ctrlProp345.xml><?xml version="1.0" encoding="utf-8"?>
<formControlPr xmlns="http://schemas.microsoft.com/office/spreadsheetml/2009/9/main" objectType="GBox" noThreeD="1"/>
</file>

<file path=xl/ctrlProps/ctrlProp346.xml><?xml version="1.0" encoding="utf-8"?>
<formControlPr xmlns="http://schemas.microsoft.com/office/spreadsheetml/2009/9/main" objectType="Radio" firstButton="1" fmlaLink="AC196" lockText="1" noThreeD="1"/>
</file>

<file path=xl/ctrlProps/ctrlProp347.xml><?xml version="1.0" encoding="utf-8"?>
<formControlPr xmlns="http://schemas.microsoft.com/office/spreadsheetml/2009/9/main" objectType="Radio" lockText="1" noThreeD="1"/>
</file>

<file path=xl/ctrlProps/ctrlProp348.xml><?xml version="1.0" encoding="utf-8"?>
<formControlPr xmlns="http://schemas.microsoft.com/office/spreadsheetml/2009/9/main" objectType="Radio" lockText="1" noThreeD="1"/>
</file>

<file path=xl/ctrlProps/ctrlProp349.xml><?xml version="1.0" encoding="utf-8"?>
<formControlPr xmlns="http://schemas.microsoft.com/office/spreadsheetml/2009/9/main" objectType="CheckBox" fmlaLink="$AC$11" lockText="1" noThreeD="1"/>
</file>

<file path=xl/ctrlProps/ctrlProp350.xml><?xml version="1.0" encoding="utf-8"?>
<formControlPr xmlns="http://schemas.microsoft.com/office/spreadsheetml/2009/9/main" objectType="CheckBox" fmlaLink="$AD$11" lockText="1" noThreeD="1"/>
</file>

<file path=xl/ctrlProps/ctrlProp351.xml><?xml version="1.0" encoding="utf-8"?>
<formControlPr xmlns="http://schemas.microsoft.com/office/spreadsheetml/2009/9/main" objectType="CheckBox" fmlaLink="$AE$11" lockText="1" noThreeD="1"/>
</file>

<file path=xl/ctrlProps/ctrlProp352.xml><?xml version="1.0" encoding="utf-8"?>
<formControlPr xmlns="http://schemas.microsoft.com/office/spreadsheetml/2009/9/main" objectType="CheckBox" fmlaLink="$AC$37" lockText="1" noThreeD="1"/>
</file>

<file path=xl/ctrlProps/ctrlProp353.xml><?xml version="1.0" encoding="utf-8"?>
<formControlPr xmlns="http://schemas.microsoft.com/office/spreadsheetml/2009/9/main" objectType="CheckBox" fmlaLink="$AD$37" lockText="1" noThreeD="1"/>
</file>

<file path=xl/ctrlProps/ctrlProp354.xml><?xml version="1.0" encoding="utf-8"?>
<formControlPr xmlns="http://schemas.microsoft.com/office/spreadsheetml/2009/9/main" objectType="CheckBox" fmlaLink="$AE$37" lockText="1" noThreeD="1"/>
</file>

<file path=xl/ctrlProps/ctrlProp355.xml><?xml version="1.0" encoding="utf-8"?>
<formControlPr xmlns="http://schemas.microsoft.com/office/spreadsheetml/2009/9/main" objectType="GBox" noThreeD="1"/>
</file>

<file path=xl/ctrlProps/ctrlProp356.xml><?xml version="1.0" encoding="utf-8"?>
<formControlPr xmlns="http://schemas.microsoft.com/office/spreadsheetml/2009/9/main" objectType="CheckBox" fmlaLink="$AC$66" lockText="1" noThreeD="1"/>
</file>

<file path=xl/ctrlProps/ctrlProp357.xml><?xml version="1.0" encoding="utf-8"?>
<formControlPr xmlns="http://schemas.microsoft.com/office/spreadsheetml/2009/9/main" objectType="CheckBox" fmlaLink="$AE$66" lockText="1" noThreeD="1"/>
</file>

<file path=xl/ctrlProps/ctrlProp358.xml><?xml version="1.0" encoding="utf-8"?>
<formControlPr xmlns="http://schemas.microsoft.com/office/spreadsheetml/2009/9/main" objectType="CheckBox" fmlaLink="$AF$66" lockText="1" noThreeD="1"/>
</file>

<file path=xl/ctrlProps/ctrlProp359.xml><?xml version="1.0" encoding="utf-8"?>
<formControlPr xmlns="http://schemas.microsoft.com/office/spreadsheetml/2009/9/main" objectType="GBox" noThreeD="1"/>
</file>

<file path=xl/ctrlProps/ctrlProp360.xml><?xml version="1.0" encoding="utf-8"?>
<formControlPr xmlns="http://schemas.microsoft.com/office/spreadsheetml/2009/9/main" objectType="Radio" checked="Checked" firstButton="1" lockText="1" noThreeD="1"/>
</file>

<file path=xl/ctrlProps/ctrlProp361.xml><?xml version="1.0" encoding="utf-8"?>
<formControlPr xmlns="http://schemas.microsoft.com/office/spreadsheetml/2009/9/main" objectType="CheckBox" fmlaLink="$AD$66" lockText="1" noThreeD="1"/>
</file>

<file path=xl/ctrlProps/ctrlProp362.xml><?xml version="1.0" encoding="utf-8"?>
<formControlPr xmlns="http://schemas.microsoft.com/office/spreadsheetml/2009/9/main" objectType="GBox" noThreeD="1"/>
</file>

<file path=xl/ctrlProps/ctrlProp363.xml><?xml version="1.0" encoding="utf-8"?>
<formControlPr xmlns="http://schemas.microsoft.com/office/spreadsheetml/2009/9/main" objectType="Radio" firstButton="1" fmlaLink="$AC$100" lockText="1" noThreeD="1"/>
</file>

<file path=xl/ctrlProps/ctrlProp364.xml><?xml version="1.0" encoding="utf-8"?>
<formControlPr xmlns="http://schemas.microsoft.com/office/spreadsheetml/2009/9/main" objectType="Radio" lockText="1" noThreeD="1"/>
</file>

<file path=xl/ctrlProps/ctrlProp365.xml><?xml version="1.0" encoding="utf-8"?>
<formControlPr xmlns="http://schemas.microsoft.com/office/spreadsheetml/2009/9/main" objectType="CheckBox" fmlaLink="$AC$301" lockText="1" noThreeD="1"/>
</file>

<file path=xl/ctrlProps/ctrlProp366.xml><?xml version="1.0" encoding="utf-8"?>
<formControlPr xmlns="http://schemas.microsoft.com/office/spreadsheetml/2009/9/main" objectType="GBox" noThreeD="1"/>
</file>

<file path=xl/ctrlProps/ctrlProp367.xml><?xml version="1.0" encoding="utf-8"?>
<formControlPr xmlns="http://schemas.microsoft.com/office/spreadsheetml/2009/9/main" objectType="Radio" firstButton="1" fmlaLink="$AC$112" lockText="1" noThreeD="1"/>
</file>

<file path=xl/ctrlProps/ctrlProp368.xml><?xml version="1.0" encoding="utf-8"?>
<formControlPr xmlns="http://schemas.microsoft.com/office/spreadsheetml/2009/9/main" objectType="Radio" lockText="1" noThreeD="1"/>
</file>

<file path=xl/ctrlProps/ctrlProp369.xml><?xml version="1.0" encoding="utf-8"?>
<formControlPr xmlns="http://schemas.microsoft.com/office/spreadsheetml/2009/9/main" objectType="CheckBox" fmlaLink="$AC$137" lockText="1" noThreeD="1"/>
</file>

<file path=xl/ctrlProps/ctrlProp370.xml><?xml version="1.0" encoding="utf-8"?>
<formControlPr xmlns="http://schemas.microsoft.com/office/spreadsheetml/2009/9/main" objectType="CheckBox" fmlaLink="$AC$145" lockText="1" noThreeD="1"/>
</file>

<file path=xl/ctrlProps/ctrlProp371.xml><?xml version="1.0" encoding="utf-8"?>
<formControlPr xmlns="http://schemas.microsoft.com/office/spreadsheetml/2009/9/main" objectType="CheckBox" fmlaLink="$AC$149" lockText="1" noThreeD="1"/>
</file>

<file path=xl/ctrlProps/ctrlProp372.xml><?xml version="1.0" encoding="utf-8"?>
<formControlPr xmlns="http://schemas.microsoft.com/office/spreadsheetml/2009/9/main" objectType="CheckBox" lockText="1" noThreeD="1"/>
</file>

<file path=xl/ctrlProps/ctrlProp373.xml><?xml version="1.0" encoding="utf-8"?>
<formControlPr xmlns="http://schemas.microsoft.com/office/spreadsheetml/2009/9/main" objectType="CheckBox" lockText="1" noThreeD="1"/>
</file>

<file path=xl/ctrlProps/ctrlProp374.xml><?xml version="1.0" encoding="utf-8"?>
<formControlPr xmlns="http://schemas.microsoft.com/office/spreadsheetml/2009/9/main" objectType="CheckBox" lockText="1" noThreeD="1"/>
</file>

<file path=xl/ctrlProps/ctrlProp375.xml><?xml version="1.0" encoding="utf-8"?>
<formControlPr xmlns="http://schemas.microsoft.com/office/spreadsheetml/2009/9/main" objectType="CheckBox" lockText="1" noThreeD="1"/>
</file>

<file path=xl/ctrlProps/ctrlProp376.xml><?xml version="1.0" encoding="utf-8"?>
<formControlPr xmlns="http://schemas.microsoft.com/office/spreadsheetml/2009/9/main" objectType="CheckBox" lockText="1" noThreeD="1"/>
</file>

<file path=xl/ctrlProps/ctrlProp377.xml><?xml version="1.0" encoding="utf-8"?>
<formControlPr xmlns="http://schemas.microsoft.com/office/spreadsheetml/2009/9/main" objectType="CheckBox" lockText="1" noThreeD="1"/>
</file>

<file path=xl/ctrlProps/ctrlProp378.xml><?xml version="1.0" encoding="utf-8"?>
<formControlPr xmlns="http://schemas.microsoft.com/office/spreadsheetml/2009/9/main" objectType="CheckBox" lockText="1" noThreeD="1"/>
</file>

<file path=xl/ctrlProps/ctrlProp379.xml><?xml version="1.0" encoding="utf-8"?>
<formControlPr xmlns="http://schemas.microsoft.com/office/spreadsheetml/2009/9/main" objectType="CheckBox" lockText="1" noThreeD="1"/>
</file>

<file path=xl/ctrlProps/ctrlProp380.xml><?xml version="1.0" encoding="utf-8"?>
<formControlPr xmlns="http://schemas.microsoft.com/office/spreadsheetml/2009/9/main" objectType="CheckBox" lockText="1" noThreeD="1"/>
</file>

<file path=xl/ctrlProps/ctrlProp381.xml><?xml version="1.0" encoding="utf-8"?>
<formControlPr xmlns="http://schemas.microsoft.com/office/spreadsheetml/2009/9/main" objectType="CheckBox" lockText="1" noThreeD="1"/>
</file>

<file path=xl/ctrlProps/ctrlProp382.xml><?xml version="1.0" encoding="utf-8"?>
<formControlPr xmlns="http://schemas.microsoft.com/office/spreadsheetml/2009/9/main" objectType="GBox" noThreeD="1"/>
</file>

<file path=xl/ctrlProps/ctrlProp383.xml><?xml version="1.0" encoding="utf-8"?>
<formControlPr xmlns="http://schemas.microsoft.com/office/spreadsheetml/2009/9/main" objectType="Radio" firstButton="1" fmlaLink="$AD$145" lockText="1" noThreeD="1"/>
</file>

<file path=xl/ctrlProps/ctrlProp384.xml><?xml version="1.0" encoding="utf-8"?>
<formControlPr xmlns="http://schemas.microsoft.com/office/spreadsheetml/2009/9/main" objectType="Radio" lockText="1" noThreeD="1"/>
</file>

<file path=xl/ctrlProps/ctrlProp385.xml><?xml version="1.0" encoding="utf-8"?>
<formControlPr xmlns="http://schemas.microsoft.com/office/spreadsheetml/2009/9/main" objectType="CheckBox" fmlaLink="$AD$225" lockText="1" noThreeD="1"/>
</file>

<file path=xl/ctrlProps/ctrlProp386.xml><?xml version="1.0" encoding="utf-8"?>
<formControlPr xmlns="http://schemas.microsoft.com/office/spreadsheetml/2009/9/main" objectType="CheckBox" fmlaLink="$AD$226" lockText="1" noThreeD="1"/>
</file>

<file path=xl/ctrlProps/ctrlProp387.xml><?xml version="1.0" encoding="utf-8"?>
<formControlPr xmlns="http://schemas.microsoft.com/office/spreadsheetml/2009/9/main" objectType="CheckBox" fmlaLink="$AD$227" lockText="1" noThreeD="1"/>
</file>

<file path=xl/ctrlProps/ctrlProp388.xml><?xml version="1.0" encoding="utf-8"?>
<formControlPr xmlns="http://schemas.microsoft.com/office/spreadsheetml/2009/9/main" objectType="CheckBox" fmlaLink="$AD$228" lockText="1" noThreeD="1"/>
</file>

<file path=xl/ctrlProps/ctrlProp389.xml><?xml version="1.0" encoding="utf-8"?>
<formControlPr xmlns="http://schemas.microsoft.com/office/spreadsheetml/2009/9/main" objectType="CheckBox" fmlaLink="$AD$229" lockText="1" noThreeD="1"/>
</file>

<file path=xl/ctrlProps/ctrlProp390.xml><?xml version="1.0" encoding="utf-8"?>
<formControlPr xmlns="http://schemas.microsoft.com/office/spreadsheetml/2009/9/main" objectType="CheckBox" fmlaLink="$AD$230" lockText="1" noThreeD="1"/>
</file>

<file path=xl/ctrlProps/ctrlProp391.xml><?xml version="1.0" encoding="utf-8"?>
<formControlPr xmlns="http://schemas.microsoft.com/office/spreadsheetml/2009/9/main" objectType="CheckBox" fmlaLink="$AD$231" lockText="1" noThreeD="1"/>
</file>

<file path=xl/ctrlProps/ctrlProp392.xml><?xml version="1.0" encoding="utf-8"?>
<formControlPr xmlns="http://schemas.microsoft.com/office/spreadsheetml/2009/9/main" objectType="CheckBox" fmlaLink="$AD$229" lockText="1" noThreeD="1"/>
</file>

<file path=xl/ctrlProps/ctrlProp393.xml><?xml version="1.0" encoding="utf-8"?>
<formControlPr xmlns="http://schemas.microsoft.com/office/spreadsheetml/2009/9/main" objectType="CheckBox" fmlaLink="$AD$252" lockText="1" noThreeD="1"/>
</file>

<file path=xl/ctrlProps/ctrlProp394.xml><?xml version="1.0" encoding="utf-8"?>
<formControlPr xmlns="http://schemas.microsoft.com/office/spreadsheetml/2009/9/main" objectType="CheckBox" fmlaLink="$AD$256" lockText="1" noThreeD="1"/>
</file>

<file path=xl/ctrlProps/ctrlProp395.xml><?xml version="1.0" encoding="utf-8"?>
<formControlPr xmlns="http://schemas.microsoft.com/office/spreadsheetml/2009/9/main" objectType="CheckBox" fmlaLink="$AD$257" lockText="1" noThreeD="1"/>
</file>

<file path=xl/ctrlProps/ctrlProp396.xml><?xml version="1.0" encoding="utf-8"?>
<formControlPr xmlns="http://schemas.microsoft.com/office/spreadsheetml/2009/9/main" objectType="Radio" firstButton="1" fmlaLink="$AC$736" lockText="1" noThreeD="1"/>
</file>

<file path=xl/ctrlProps/ctrlProp397.xml><?xml version="1.0" encoding="utf-8"?>
<formControlPr xmlns="http://schemas.microsoft.com/office/spreadsheetml/2009/9/main" objectType="Radio" lockText="1" noThreeD="1"/>
</file>

<file path=xl/ctrlProps/ctrlProp398.xml><?xml version="1.0" encoding="utf-8"?>
<formControlPr xmlns="http://schemas.microsoft.com/office/spreadsheetml/2009/9/main" objectType="Radio" lockText="1" noThreeD="1"/>
</file>

<file path=xl/ctrlProps/ctrlProp399.xml><?xml version="1.0" encoding="utf-8"?>
<formControlPr xmlns="http://schemas.microsoft.com/office/spreadsheetml/2009/9/main" objectType="Radio" lockText="1" noThreeD="1"/>
</file>

<file path=xl/ctrlProps/ctrlProp400.xml><?xml version="1.0" encoding="utf-8"?>
<formControlPr xmlns="http://schemas.microsoft.com/office/spreadsheetml/2009/9/main" objectType="CheckBox" fmlaLink="$AD$224" lockText="1" noThreeD="1"/>
</file>

<file path=xl/ctrlProps/ctrlProp401.xml><?xml version="1.0" encoding="utf-8"?>
<formControlPr xmlns="http://schemas.microsoft.com/office/spreadsheetml/2009/9/main" objectType="CheckBox" fmlaLink="$AD$251" lockText="1" noThreeD="1"/>
</file>

<file path=xl/ctrlProps/ctrlProp402.xml><?xml version="1.0" encoding="utf-8"?>
<formControlPr xmlns="http://schemas.microsoft.com/office/spreadsheetml/2009/9/main" objectType="CheckBox" fmlaLink="$AD$258" lockText="1" noThreeD="1"/>
</file>

<file path=xl/ctrlProps/ctrlProp403.xml><?xml version="1.0" encoding="utf-8"?>
<formControlPr xmlns="http://schemas.microsoft.com/office/spreadsheetml/2009/9/main" objectType="CheckBox" fmlaLink="$AC$285" lockText="1" noThreeD="1"/>
</file>

<file path=xl/ctrlProps/ctrlProp404.xml><?xml version="1.0" encoding="utf-8"?>
<formControlPr xmlns="http://schemas.microsoft.com/office/spreadsheetml/2009/9/main" objectType="CheckBox" fmlaLink="$AC$290" lockText="1" noThreeD="1"/>
</file>

<file path=xl/ctrlProps/ctrlProp405.xml><?xml version="1.0" encoding="utf-8"?>
<formControlPr xmlns="http://schemas.microsoft.com/office/spreadsheetml/2009/9/main" objectType="CheckBox" lockText="1" noThreeD="1"/>
</file>

<file path=xl/ctrlProps/ctrlProp406.xml><?xml version="1.0" encoding="utf-8"?>
<formControlPr xmlns="http://schemas.microsoft.com/office/spreadsheetml/2009/9/main" objectType="CheckBox" lockText="1" noThreeD="1"/>
</file>

<file path=xl/ctrlProps/ctrlProp407.xml><?xml version="1.0" encoding="utf-8"?>
<formControlPr xmlns="http://schemas.microsoft.com/office/spreadsheetml/2009/9/main" objectType="CheckBox" lockText="1" noThreeD="1"/>
</file>

<file path=xl/ctrlProps/ctrlProp408.xml><?xml version="1.0" encoding="utf-8"?>
<formControlPr xmlns="http://schemas.microsoft.com/office/spreadsheetml/2009/9/main" objectType="Radio" firstButton="1" fmlaLink="$AD$290" lockText="1" noThreeD="1"/>
</file>

<file path=xl/ctrlProps/ctrlProp409.xml><?xml version="1.0" encoding="utf-8"?>
<formControlPr xmlns="http://schemas.microsoft.com/office/spreadsheetml/2009/9/main" objectType="Radio" lockText="1" noThreeD="1"/>
</file>

<file path=xl/ctrlProps/ctrlProp410.xml><?xml version="1.0" encoding="utf-8"?>
<formControlPr xmlns="http://schemas.microsoft.com/office/spreadsheetml/2009/9/main" objectType="CheckBox" fmlaLink="$AC$314" lockText="1" noThreeD="1"/>
</file>

<file path=xl/ctrlProps/ctrlProp411.xml><?xml version="1.0" encoding="utf-8"?>
<formControlPr xmlns="http://schemas.microsoft.com/office/spreadsheetml/2009/9/main" objectType="GBox" noThreeD="1"/>
</file>

<file path=xl/ctrlProps/ctrlProp412.xml><?xml version="1.0" encoding="utf-8"?>
<formControlPr xmlns="http://schemas.microsoft.com/office/spreadsheetml/2009/9/main" objectType="Radio" firstButton="1" fmlaLink="$AC$327" lockText="1" noThreeD="1"/>
</file>

<file path=xl/ctrlProps/ctrlProp413.xml><?xml version="1.0" encoding="utf-8"?>
<formControlPr xmlns="http://schemas.microsoft.com/office/spreadsheetml/2009/9/main" objectType="Radio" lockText="1" noThreeD="1"/>
</file>

<file path=xl/ctrlProps/ctrlProp414.xml><?xml version="1.0" encoding="utf-8"?>
<formControlPr xmlns="http://schemas.microsoft.com/office/spreadsheetml/2009/9/main" objectType="Radio" lockText="1" noThreeD="1"/>
</file>

<file path=xl/ctrlProps/ctrlProp415.xml><?xml version="1.0" encoding="utf-8"?>
<formControlPr xmlns="http://schemas.microsoft.com/office/spreadsheetml/2009/9/main" objectType="GBox" noThreeD="1"/>
</file>

<file path=xl/ctrlProps/ctrlProp416.xml><?xml version="1.0" encoding="utf-8"?>
<formControlPr xmlns="http://schemas.microsoft.com/office/spreadsheetml/2009/9/main" objectType="Radio" firstButton="1" fmlaLink="$AC$331" lockText="1" noThreeD="1"/>
</file>

<file path=xl/ctrlProps/ctrlProp417.xml><?xml version="1.0" encoding="utf-8"?>
<formControlPr xmlns="http://schemas.microsoft.com/office/spreadsheetml/2009/9/main" objectType="Radio" lockText="1" noThreeD="1"/>
</file>

<file path=xl/ctrlProps/ctrlProp418.xml><?xml version="1.0" encoding="utf-8"?>
<formControlPr xmlns="http://schemas.microsoft.com/office/spreadsheetml/2009/9/main" objectType="GBox" noThreeD="1"/>
</file>

<file path=xl/ctrlProps/ctrlProp419.xml><?xml version="1.0" encoding="utf-8"?>
<formControlPr xmlns="http://schemas.microsoft.com/office/spreadsheetml/2009/9/main" objectType="Radio" firstButton="1" fmlaLink="$AD$331" lockText="1" noThreeD="1"/>
</file>

<file path=xl/ctrlProps/ctrlProp420.xml><?xml version="1.0" encoding="utf-8"?>
<formControlPr xmlns="http://schemas.microsoft.com/office/spreadsheetml/2009/9/main" objectType="Radio" lockText="1" noThreeD="1"/>
</file>

<file path=xl/ctrlProps/ctrlProp421.xml><?xml version="1.0" encoding="utf-8"?>
<formControlPr xmlns="http://schemas.microsoft.com/office/spreadsheetml/2009/9/main" objectType="GBox" noThreeD="1"/>
</file>

<file path=xl/ctrlProps/ctrlProp422.xml><?xml version="1.0" encoding="utf-8"?>
<formControlPr xmlns="http://schemas.microsoft.com/office/spreadsheetml/2009/9/main" objectType="Radio" firstButton="1" fmlaLink="$AD$327" lockText="1" noThreeD="1"/>
</file>

<file path=xl/ctrlProps/ctrlProp423.xml><?xml version="1.0" encoding="utf-8"?>
<formControlPr xmlns="http://schemas.microsoft.com/office/spreadsheetml/2009/9/main" objectType="Radio" lockText="1" noThreeD="1"/>
</file>

<file path=xl/ctrlProps/ctrlProp424.xml><?xml version="1.0" encoding="utf-8"?>
<formControlPr xmlns="http://schemas.microsoft.com/office/spreadsheetml/2009/9/main" objectType="Radio" lockText="1" noThreeD="1"/>
</file>

<file path=xl/ctrlProps/ctrlProp425.xml><?xml version="1.0" encoding="utf-8"?>
<formControlPr xmlns="http://schemas.microsoft.com/office/spreadsheetml/2009/9/main" objectType="GBox" noThreeD="1"/>
</file>

<file path=xl/ctrlProps/ctrlProp426.xml><?xml version="1.0" encoding="utf-8"?>
<formControlPr xmlns="http://schemas.microsoft.com/office/spreadsheetml/2009/9/main" objectType="Radio" firstButton="1" fmlaLink="$AE$331" lockText="1" noThreeD="1"/>
</file>

<file path=xl/ctrlProps/ctrlProp427.xml><?xml version="1.0" encoding="utf-8"?>
<formControlPr xmlns="http://schemas.microsoft.com/office/spreadsheetml/2009/9/main" objectType="Radio" lockText="1" noThreeD="1"/>
</file>

<file path=xl/ctrlProps/ctrlProp428.xml><?xml version="1.0" encoding="utf-8"?>
<formControlPr xmlns="http://schemas.microsoft.com/office/spreadsheetml/2009/9/main" objectType="GBox" noThreeD="1"/>
</file>

<file path=xl/ctrlProps/ctrlProp429.xml><?xml version="1.0" encoding="utf-8"?>
<formControlPr xmlns="http://schemas.microsoft.com/office/spreadsheetml/2009/9/main" objectType="Radio" firstButton="1" fmlaLink="$AF$331" lockText="1" noThreeD="1"/>
</file>

<file path=xl/ctrlProps/ctrlProp430.xml><?xml version="1.0" encoding="utf-8"?>
<formControlPr xmlns="http://schemas.microsoft.com/office/spreadsheetml/2009/9/main" objectType="Radio" lockText="1" noThreeD="1"/>
</file>

<file path=xl/ctrlProps/ctrlProp431.xml><?xml version="1.0" encoding="utf-8"?>
<formControlPr xmlns="http://schemas.microsoft.com/office/spreadsheetml/2009/9/main" objectType="CheckBox" fmlaLink="$AC$325" lockText="1" noThreeD="1"/>
</file>

<file path=xl/ctrlProps/ctrlProp432.xml><?xml version="1.0" encoding="utf-8"?>
<formControlPr xmlns="http://schemas.microsoft.com/office/spreadsheetml/2009/9/main" objectType="CheckBox" fmlaLink="$AC$334" lockText="1" noThreeD="1"/>
</file>

<file path=xl/ctrlProps/ctrlProp433.xml><?xml version="1.0" encoding="utf-8"?>
<formControlPr xmlns="http://schemas.microsoft.com/office/spreadsheetml/2009/9/main" objectType="CheckBox" fmlaLink="$AD$334" lockText="1" noThreeD="1"/>
</file>

<file path=xl/ctrlProps/ctrlProp434.xml><?xml version="1.0" encoding="utf-8"?>
<formControlPr xmlns="http://schemas.microsoft.com/office/spreadsheetml/2009/9/main" objectType="CheckBox" fmlaLink="$AC$120" lockText="1" noThreeD="1"/>
</file>

<file path=xl/ctrlProps/ctrlProp435.xml><?xml version="1.0" encoding="utf-8"?>
<formControlPr xmlns="http://schemas.microsoft.com/office/spreadsheetml/2009/9/main" objectType="CheckBox" fmlaLink="$AD$120" lockText="1" noThreeD="1"/>
</file>

<file path=xl/ctrlProps/ctrlProp436.xml><?xml version="1.0" encoding="utf-8"?>
<formControlPr xmlns="http://schemas.microsoft.com/office/spreadsheetml/2009/9/main" objectType="GBox" noThreeD="1"/>
</file>

<file path=xl/ctrlProps/ctrlProp437.xml><?xml version="1.0" encoding="utf-8"?>
<formControlPr xmlns="http://schemas.microsoft.com/office/spreadsheetml/2009/9/main" objectType="Radio" firstButton="1" fmlaLink="$AD$180" lockText="1" noThreeD="1"/>
</file>

<file path=xl/ctrlProps/ctrlProp438.xml><?xml version="1.0" encoding="utf-8"?>
<formControlPr xmlns="http://schemas.microsoft.com/office/spreadsheetml/2009/9/main" objectType="Radio" lockText="1" noThreeD="1"/>
</file>

<file path=xl/ctrlProps/ctrlProp439.xml><?xml version="1.0" encoding="utf-8"?>
<formControlPr xmlns="http://schemas.microsoft.com/office/spreadsheetml/2009/9/main" objectType="CheckBox" fmlaLink="$AC$256" lockText="1" noThreeD="1"/>
</file>

<file path=xl/ctrlProps/ctrlProp440.xml><?xml version="1.0" encoding="utf-8"?>
<formControlPr xmlns="http://schemas.microsoft.com/office/spreadsheetml/2009/9/main" objectType="CheckBox" fmlaLink="$AC$348" lockText="1" noThreeD="1"/>
</file>

<file path=xl/ctrlProps/ctrlProp441.xml><?xml version="1.0" encoding="utf-8"?>
<formControlPr xmlns="http://schemas.microsoft.com/office/spreadsheetml/2009/9/main" objectType="CheckBox" fmlaLink="$AD$348" lockText="1" noThreeD="1"/>
</file>

<file path=xl/ctrlProps/ctrlProp442.xml><?xml version="1.0" encoding="utf-8"?>
<formControlPr xmlns="http://schemas.microsoft.com/office/spreadsheetml/2009/9/main" objectType="CheckBox" fmlaLink="$AC$349" lockText="1" noThreeD="1"/>
</file>

<file path=xl/ctrlProps/ctrlProp443.xml><?xml version="1.0" encoding="utf-8"?>
<formControlPr xmlns="http://schemas.microsoft.com/office/spreadsheetml/2009/9/main" objectType="CheckBox" fmlaLink="$AD$349" lockText="1" noThreeD="1"/>
</file>

<file path=xl/ctrlProps/ctrlProp444.xml><?xml version="1.0" encoding="utf-8"?>
<formControlPr xmlns="http://schemas.microsoft.com/office/spreadsheetml/2009/9/main" objectType="CheckBox" fmlaLink="$AC$350" lockText="1" noThreeD="1"/>
</file>

<file path=xl/ctrlProps/ctrlProp445.xml><?xml version="1.0" encoding="utf-8"?>
<formControlPr xmlns="http://schemas.microsoft.com/office/spreadsheetml/2009/9/main" objectType="CheckBox" fmlaLink="$AD$350" lockText="1" noThreeD="1"/>
</file>

<file path=xl/ctrlProps/ctrlProp446.xml><?xml version="1.0" encoding="utf-8"?>
<formControlPr xmlns="http://schemas.microsoft.com/office/spreadsheetml/2009/9/main" objectType="CheckBox" fmlaLink="$AC$351" lockText="1" noThreeD="1"/>
</file>

<file path=xl/ctrlProps/ctrlProp447.xml><?xml version="1.0" encoding="utf-8"?>
<formControlPr xmlns="http://schemas.microsoft.com/office/spreadsheetml/2009/9/main" objectType="CheckBox" fmlaLink="$AD$351" lockText="1" noThreeD="1"/>
</file>

<file path=xl/ctrlProps/ctrlProp448.xml><?xml version="1.0" encoding="utf-8"?>
<formControlPr xmlns="http://schemas.microsoft.com/office/spreadsheetml/2009/9/main" objectType="CheckBox" fmlaLink="$AC$363" lockText="1" noThreeD="1"/>
</file>

<file path=xl/ctrlProps/ctrlProp449.xml><?xml version="1.0" encoding="utf-8"?>
<formControlPr xmlns="http://schemas.microsoft.com/office/spreadsheetml/2009/9/main" objectType="CheckBox" fmlaLink="$AD$363" lockText="1" noThreeD="1"/>
</file>

<file path=xl/ctrlProps/ctrlProp450.xml><?xml version="1.0" encoding="utf-8"?>
<formControlPr xmlns="http://schemas.microsoft.com/office/spreadsheetml/2009/9/main" objectType="CheckBox" fmlaLink="$AC$364" lockText="1" noThreeD="1"/>
</file>

<file path=xl/ctrlProps/ctrlProp451.xml><?xml version="1.0" encoding="utf-8"?>
<formControlPr xmlns="http://schemas.microsoft.com/office/spreadsheetml/2009/9/main" objectType="CheckBox" fmlaLink="$AD$364" lockText="1" noThreeD="1"/>
</file>

<file path=xl/ctrlProps/ctrlProp452.xml><?xml version="1.0" encoding="utf-8"?>
<formControlPr xmlns="http://schemas.microsoft.com/office/spreadsheetml/2009/9/main" objectType="CheckBox" fmlaLink="$AC$365" lockText="1" noThreeD="1"/>
</file>

<file path=xl/ctrlProps/ctrlProp453.xml><?xml version="1.0" encoding="utf-8"?>
<formControlPr xmlns="http://schemas.microsoft.com/office/spreadsheetml/2009/9/main" objectType="CheckBox" fmlaLink="$AD$365" lockText="1" noThreeD="1"/>
</file>

<file path=xl/ctrlProps/ctrlProp454.xml><?xml version="1.0" encoding="utf-8"?>
<formControlPr xmlns="http://schemas.microsoft.com/office/spreadsheetml/2009/9/main" objectType="CheckBox" fmlaLink="$AC$366" lockText="1" noThreeD="1"/>
</file>

<file path=xl/ctrlProps/ctrlProp455.xml><?xml version="1.0" encoding="utf-8"?>
<formControlPr xmlns="http://schemas.microsoft.com/office/spreadsheetml/2009/9/main" objectType="CheckBox" fmlaLink="$AD$366" lockText="1" noThreeD="1"/>
</file>

<file path=xl/ctrlProps/ctrlProp456.xml><?xml version="1.0" encoding="utf-8"?>
<formControlPr xmlns="http://schemas.microsoft.com/office/spreadsheetml/2009/9/main" objectType="CheckBox" fmlaLink="$AC$373" lockText="1" noThreeD="1"/>
</file>

<file path=xl/ctrlProps/ctrlProp457.xml><?xml version="1.0" encoding="utf-8"?>
<formControlPr xmlns="http://schemas.microsoft.com/office/spreadsheetml/2009/9/main" objectType="CheckBox" fmlaLink="$AD$373" lockText="1" noThreeD="1"/>
</file>

<file path=xl/ctrlProps/ctrlProp458.xml><?xml version="1.0" encoding="utf-8"?>
<formControlPr xmlns="http://schemas.microsoft.com/office/spreadsheetml/2009/9/main" objectType="CheckBox" fmlaLink="$AC$374" lockText="1" noThreeD="1"/>
</file>

<file path=xl/ctrlProps/ctrlProp459.xml><?xml version="1.0" encoding="utf-8"?>
<formControlPr xmlns="http://schemas.microsoft.com/office/spreadsheetml/2009/9/main" objectType="CheckBox" fmlaLink="$AD$374" lockText="1" noThreeD="1"/>
</file>

<file path=xl/ctrlProps/ctrlProp460.xml><?xml version="1.0" encoding="utf-8"?>
<formControlPr xmlns="http://schemas.microsoft.com/office/spreadsheetml/2009/9/main" objectType="CheckBox" fmlaLink="$AC$375" lockText="1" noThreeD="1"/>
</file>

<file path=xl/ctrlProps/ctrlProp461.xml><?xml version="1.0" encoding="utf-8"?>
<formControlPr xmlns="http://schemas.microsoft.com/office/spreadsheetml/2009/9/main" objectType="CheckBox" fmlaLink="$AD$375" lockText="1" noThreeD="1"/>
</file>

<file path=xl/ctrlProps/ctrlProp462.xml><?xml version="1.0" encoding="utf-8"?>
<formControlPr xmlns="http://schemas.microsoft.com/office/spreadsheetml/2009/9/main" objectType="CheckBox" fmlaLink="$AC$376" lockText="1" noThreeD="1"/>
</file>

<file path=xl/ctrlProps/ctrlProp463.xml><?xml version="1.0" encoding="utf-8"?>
<formControlPr xmlns="http://schemas.microsoft.com/office/spreadsheetml/2009/9/main" objectType="CheckBox" fmlaLink="$AD$376" lockText="1" noThreeD="1"/>
</file>

<file path=xl/ctrlProps/ctrlProp464.xml><?xml version="1.0" encoding="utf-8"?>
<formControlPr xmlns="http://schemas.microsoft.com/office/spreadsheetml/2009/9/main" objectType="CheckBox" fmlaLink="$AE$373" lockText="1" noThreeD="1"/>
</file>

<file path=xl/ctrlProps/ctrlProp465.xml><?xml version="1.0" encoding="utf-8"?>
<formControlPr xmlns="http://schemas.microsoft.com/office/spreadsheetml/2009/9/main" objectType="CheckBox" fmlaLink="$AF$373" lockText="1" noThreeD="1"/>
</file>

<file path=xl/ctrlProps/ctrlProp466.xml><?xml version="1.0" encoding="utf-8"?>
<formControlPr xmlns="http://schemas.microsoft.com/office/spreadsheetml/2009/9/main" objectType="CheckBox" fmlaLink="$AE$374" lockText="1" noThreeD="1"/>
</file>

<file path=xl/ctrlProps/ctrlProp467.xml><?xml version="1.0" encoding="utf-8"?>
<formControlPr xmlns="http://schemas.microsoft.com/office/spreadsheetml/2009/9/main" objectType="CheckBox" fmlaLink="$AF$374" lockText="1" noThreeD="1"/>
</file>

<file path=xl/ctrlProps/ctrlProp468.xml><?xml version="1.0" encoding="utf-8"?>
<formControlPr xmlns="http://schemas.microsoft.com/office/spreadsheetml/2009/9/main" objectType="CheckBox" fmlaLink="$AE$375" lockText="1" noThreeD="1"/>
</file>

<file path=xl/ctrlProps/ctrlProp469.xml><?xml version="1.0" encoding="utf-8"?>
<formControlPr xmlns="http://schemas.microsoft.com/office/spreadsheetml/2009/9/main" objectType="CheckBox" fmlaLink="$AF$375" lockText="1" noThreeD="1"/>
</file>

<file path=xl/ctrlProps/ctrlProp470.xml><?xml version="1.0" encoding="utf-8"?>
<formControlPr xmlns="http://schemas.microsoft.com/office/spreadsheetml/2009/9/main" objectType="CheckBox" fmlaLink="$AE$376" lockText="1" noThreeD="1"/>
</file>

<file path=xl/ctrlProps/ctrlProp471.xml><?xml version="1.0" encoding="utf-8"?>
<formControlPr xmlns="http://schemas.microsoft.com/office/spreadsheetml/2009/9/main" objectType="CheckBox" fmlaLink="$AF$376" lockText="1" noThreeD="1"/>
</file>

<file path=xl/ctrlProps/ctrlProp472.xml><?xml version="1.0" encoding="utf-8"?>
<formControlPr xmlns="http://schemas.microsoft.com/office/spreadsheetml/2009/9/main" objectType="CheckBox" fmlaLink="$AE$377" lockText="1" noThreeD="1"/>
</file>

<file path=xl/ctrlProps/ctrlProp473.xml><?xml version="1.0" encoding="utf-8"?>
<formControlPr xmlns="http://schemas.microsoft.com/office/spreadsheetml/2009/9/main" objectType="CheckBox" fmlaLink="$AF$377" lockText="1" noThreeD="1"/>
</file>

<file path=xl/ctrlProps/ctrlProp474.xml><?xml version="1.0" encoding="utf-8"?>
<formControlPr xmlns="http://schemas.microsoft.com/office/spreadsheetml/2009/9/main" objectType="CheckBox" fmlaLink="$AE$378" lockText="1" noThreeD="1"/>
</file>

<file path=xl/ctrlProps/ctrlProp475.xml><?xml version="1.0" encoding="utf-8"?>
<formControlPr xmlns="http://schemas.microsoft.com/office/spreadsheetml/2009/9/main" objectType="CheckBox" fmlaLink="$AF$378" lockText="1" noThreeD="1"/>
</file>

<file path=xl/ctrlProps/ctrlProp476.xml><?xml version="1.0" encoding="utf-8"?>
<formControlPr xmlns="http://schemas.microsoft.com/office/spreadsheetml/2009/9/main" objectType="CheckBox" fmlaLink="$AE$379" lockText="1" noThreeD="1"/>
</file>

<file path=xl/ctrlProps/ctrlProp477.xml><?xml version="1.0" encoding="utf-8"?>
<formControlPr xmlns="http://schemas.microsoft.com/office/spreadsheetml/2009/9/main" objectType="CheckBox" fmlaLink="$AF$379" lockText="1" noThreeD="1"/>
</file>

<file path=xl/ctrlProps/ctrlProp478.xml><?xml version="1.0" encoding="utf-8"?>
<formControlPr xmlns="http://schemas.microsoft.com/office/spreadsheetml/2009/9/main" objectType="CheckBox" fmlaLink="$AE$380" lockText="1" noThreeD="1"/>
</file>

<file path=xl/ctrlProps/ctrlProp479.xml><?xml version="1.0" encoding="utf-8"?>
<formControlPr xmlns="http://schemas.microsoft.com/office/spreadsheetml/2009/9/main" objectType="CheckBox" fmlaLink="$AF$380" lockText="1" noThreeD="1"/>
</file>

<file path=xl/ctrlProps/ctrlProp480.xml><?xml version="1.0" encoding="utf-8"?>
<formControlPr xmlns="http://schemas.microsoft.com/office/spreadsheetml/2009/9/main" objectType="CheckBox" fmlaLink="$AE$381" lockText="1" noThreeD="1"/>
</file>

<file path=xl/ctrlProps/ctrlProp481.xml><?xml version="1.0" encoding="utf-8"?>
<formControlPr xmlns="http://schemas.microsoft.com/office/spreadsheetml/2009/9/main" objectType="CheckBox" fmlaLink="$AF$381" lockText="1" noThreeD="1"/>
</file>

<file path=xl/ctrlProps/ctrlProp482.xml><?xml version="1.0" encoding="utf-8"?>
<formControlPr xmlns="http://schemas.microsoft.com/office/spreadsheetml/2009/9/main" objectType="CheckBox" fmlaLink="$AE$382" lockText="1" noThreeD="1"/>
</file>

<file path=xl/ctrlProps/ctrlProp483.xml><?xml version="1.0" encoding="utf-8"?>
<formControlPr xmlns="http://schemas.microsoft.com/office/spreadsheetml/2009/9/main" objectType="CheckBox" fmlaLink="$AF$382" lockText="1" noThreeD="1"/>
</file>

<file path=xl/ctrlProps/ctrlProp484.xml><?xml version="1.0" encoding="utf-8"?>
<formControlPr xmlns="http://schemas.microsoft.com/office/spreadsheetml/2009/9/main" objectType="CheckBox" fmlaLink="$AE$383" lockText="1" noThreeD="1"/>
</file>

<file path=xl/ctrlProps/ctrlProp485.xml><?xml version="1.0" encoding="utf-8"?>
<formControlPr xmlns="http://schemas.microsoft.com/office/spreadsheetml/2009/9/main" objectType="CheckBox" fmlaLink="$AF$383" lockText="1" noThreeD="1"/>
</file>

<file path=xl/ctrlProps/ctrlProp486.xml><?xml version="1.0" encoding="utf-8"?>
<formControlPr xmlns="http://schemas.microsoft.com/office/spreadsheetml/2009/9/main" objectType="CheckBox" fmlaLink="$AE$384" lockText="1" noThreeD="1"/>
</file>

<file path=xl/ctrlProps/ctrlProp487.xml><?xml version="1.0" encoding="utf-8"?>
<formControlPr xmlns="http://schemas.microsoft.com/office/spreadsheetml/2009/9/main" objectType="CheckBox" fmlaLink="$AF$384" lockText="1" noThreeD="1"/>
</file>

<file path=xl/ctrlProps/ctrlProp488.xml><?xml version="1.0" encoding="utf-8"?>
<formControlPr xmlns="http://schemas.microsoft.com/office/spreadsheetml/2009/9/main" objectType="CheckBox" fmlaLink="$AE$385" lockText="1" noThreeD="1"/>
</file>

<file path=xl/ctrlProps/ctrlProp489.xml><?xml version="1.0" encoding="utf-8"?>
<formControlPr xmlns="http://schemas.microsoft.com/office/spreadsheetml/2009/9/main" objectType="CheckBox" fmlaLink="$AF$385" lockText="1" noThreeD="1"/>
</file>

<file path=xl/ctrlProps/ctrlProp490.xml><?xml version="1.0" encoding="utf-8"?>
<formControlPr xmlns="http://schemas.microsoft.com/office/spreadsheetml/2009/9/main" objectType="CheckBox" fmlaLink="$AE$386" lockText="1" noThreeD="1"/>
</file>

<file path=xl/ctrlProps/ctrlProp491.xml><?xml version="1.0" encoding="utf-8"?>
<formControlPr xmlns="http://schemas.microsoft.com/office/spreadsheetml/2009/9/main" objectType="CheckBox" fmlaLink="$AF$386" lockText="1" noThreeD="1"/>
</file>

<file path=xl/ctrlProps/ctrlProp492.xml><?xml version="1.0" encoding="utf-8"?>
<formControlPr xmlns="http://schemas.microsoft.com/office/spreadsheetml/2009/9/main" objectType="CheckBox" fmlaLink="$AE$387" lockText="1" noThreeD="1"/>
</file>

<file path=xl/ctrlProps/ctrlProp493.xml><?xml version="1.0" encoding="utf-8"?>
<formControlPr xmlns="http://schemas.microsoft.com/office/spreadsheetml/2009/9/main" objectType="CheckBox" fmlaLink="$AF$387" lockText="1" noThreeD="1"/>
</file>

<file path=xl/ctrlProps/ctrlProp494.xml><?xml version="1.0" encoding="utf-8"?>
<formControlPr xmlns="http://schemas.microsoft.com/office/spreadsheetml/2009/9/main" objectType="CheckBox" fmlaLink="$AE$388" lockText="1" noThreeD="1"/>
</file>

<file path=xl/ctrlProps/ctrlProp495.xml><?xml version="1.0" encoding="utf-8"?>
<formControlPr xmlns="http://schemas.microsoft.com/office/spreadsheetml/2009/9/main" objectType="CheckBox" fmlaLink="$AF$388" lockText="1" noThreeD="1"/>
</file>

<file path=xl/ctrlProps/ctrlProp496.xml><?xml version="1.0" encoding="utf-8"?>
<formControlPr xmlns="http://schemas.microsoft.com/office/spreadsheetml/2009/9/main" objectType="CheckBox" fmlaLink="$AE$389" lockText="1" noThreeD="1"/>
</file>

<file path=xl/ctrlProps/ctrlProp497.xml><?xml version="1.0" encoding="utf-8"?>
<formControlPr xmlns="http://schemas.microsoft.com/office/spreadsheetml/2009/9/main" objectType="CheckBox" fmlaLink="$AF$389" lockText="1" noThreeD="1"/>
</file>

<file path=xl/ctrlProps/ctrlProp498.xml><?xml version="1.0" encoding="utf-8"?>
<formControlPr xmlns="http://schemas.microsoft.com/office/spreadsheetml/2009/9/main" objectType="CheckBox" fmlaLink="$AE$390" lockText="1" noThreeD="1"/>
</file>

<file path=xl/ctrlProps/ctrlProp499.xml><?xml version="1.0" encoding="utf-8"?>
<formControlPr xmlns="http://schemas.microsoft.com/office/spreadsheetml/2009/9/main" objectType="CheckBox" fmlaLink="$AF$390" lockText="1" noThreeD="1"/>
</file>

<file path=xl/ctrlProps/ctrlProp500.xml><?xml version="1.0" encoding="utf-8"?>
<formControlPr xmlns="http://schemas.microsoft.com/office/spreadsheetml/2009/9/main" objectType="CheckBox" fmlaLink="$AE$391" lockText="1" noThreeD="1"/>
</file>

<file path=xl/ctrlProps/ctrlProp501.xml><?xml version="1.0" encoding="utf-8"?>
<formControlPr xmlns="http://schemas.microsoft.com/office/spreadsheetml/2009/9/main" objectType="CheckBox" fmlaLink="$AF$391" lockText="1" noThreeD="1"/>
</file>

<file path=xl/ctrlProps/ctrlProp502.xml><?xml version="1.0" encoding="utf-8"?>
<formControlPr xmlns="http://schemas.microsoft.com/office/spreadsheetml/2009/9/main" objectType="CheckBox" fmlaLink="$AE$392" lockText="1" noThreeD="1"/>
</file>

<file path=xl/ctrlProps/ctrlProp503.xml><?xml version="1.0" encoding="utf-8"?>
<formControlPr xmlns="http://schemas.microsoft.com/office/spreadsheetml/2009/9/main" objectType="CheckBox" fmlaLink="$AF$392" lockText="1" noThreeD="1"/>
</file>

<file path=xl/ctrlProps/ctrlProp504.xml><?xml version="1.0" encoding="utf-8"?>
<formControlPr xmlns="http://schemas.microsoft.com/office/spreadsheetml/2009/9/main" objectType="CheckBox" fmlaLink="$AE$393" lockText="1" noThreeD="1"/>
</file>

<file path=xl/ctrlProps/ctrlProp505.xml><?xml version="1.0" encoding="utf-8"?>
<formControlPr xmlns="http://schemas.microsoft.com/office/spreadsheetml/2009/9/main" objectType="CheckBox" fmlaLink="$AF$393" lockText="1" noThreeD="1"/>
</file>

<file path=xl/ctrlProps/ctrlProp506.xml><?xml version="1.0" encoding="utf-8"?>
<formControlPr xmlns="http://schemas.microsoft.com/office/spreadsheetml/2009/9/main" objectType="CheckBox" fmlaLink="$AE$394" lockText="1" noThreeD="1"/>
</file>

<file path=xl/ctrlProps/ctrlProp507.xml><?xml version="1.0" encoding="utf-8"?>
<formControlPr xmlns="http://schemas.microsoft.com/office/spreadsheetml/2009/9/main" objectType="CheckBox" fmlaLink="$AF$394" lockText="1" noThreeD="1"/>
</file>

<file path=xl/ctrlProps/ctrlProp508.xml><?xml version="1.0" encoding="utf-8"?>
<formControlPr xmlns="http://schemas.microsoft.com/office/spreadsheetml/2009/9/main" objectType="CheckBox" fmlaLink="$AG$373" lockText="1" noThreeD="1"/>
</file>

<file path=xl/ctrlProps/ctrlProp509.xml><?xml version="1.0" encoding="utf-8"?>
<formControlPr xmlns="http://schemas.microsoft.com/office/spreadsheetml/2009/9/main" objectType="CheckBox" fmlaLink="$AH$373" lockText="1" noThreeD="1"/>
</file>

<file path=xl/ctrlProps/ctrlProp510.xml><?xml version="1.0" encoding="utf-8"?>
<formControlPr xmlns="http://schemas.microsoft.com/office/spreadsheetml/2009/9/main" objectType="CheckBox" fmlaLink="$AG$374" lockText="1" noThreeD="1"/>
</file>

<file path=xl/ctrlProps/ctrlProp511.xml><?xml version="1.0" encoding="utf-8"?>
<formControlPr xmlns="http://schemas.microsoft.com/office/spreadsheetml/2009/9/main" objectType="CheckBox" fmlaLink="$AH$374" lockText="1" noThreeD="1"/>
</file>

<file path=xl/ctrlProps/ctrlProp512.xml><?xml version="1.0" encoding="utf-8"?>
<formControlPr xmlns="http://schemas.microsoft.com/office/spreadsheetml/2009/9/main" objectType="CheckBox" fmlaLink="$AG$375" lockText="1" noThreeD="1"/>
</file>

<file path=xl/ctrlProps/ctrlProp513.xml><?xml version="1.0" encoding="utf-8"?>
<formControlPr xmlns="http://schemas.microsoft.com/office/spreadsheetml/2009/9/main" objectType="CheckBox" fmlaLink="$AH$375" lockText="1" noThreeD="1"/>
</file>

<file path=xl/ctrlProps/ctrlProp514.xml><?xml version="1.0" encoding="utf-8"?>
<formControlPr xmlns="http://schemas.microsoft.com/office/spreadsheetml/2009/9/main" objectType="CheckBox" fmlaLink="$AG$376" lockText="1" noThreeD="1"/>
</file>

<file path=xl/ctrlProps/ctrlProp515.xml><?xml version="1.0" encoding="utf-8"?>
<formControlPr xmlns="http://schemas.microsoft.com/office/spreadsheetml/2009/9/main" objectType="CheckBox" fmlaLink="$AH$376" lockText="1" noThreeD="1"/>
</file>

<file path=xl/ctrlProps/ctrlProp516.xml><?xml version="1.0" encoding="utf-8"?>
<formControlPr xmlns="http://schemas.microsoft.com/office/spreadsheetml/2009/9/main" objectType="CheckBox" fmlaLink="$AG$377" lockText="1" noThreeD="1"/>
</file>

<file path=xl/ctrlProps/ctrlProp517.xml><?xml version="1.0" encoding="utf-8"?>
<formControlPr xmlns="http://schemas.microsoft.com/office/spreadsheetml/2009/9/main" objectType="CheckBox" fmlaLink="$AH$377" lockText="1" noThreeD="1"/>
</file>

<file path=xl/ctrlProps/ctrlProp518.xml><?xml version="1.0" encoding="utf-8"?>
<formControlPr xmlns="http://schemas.microsoft.com/office/spreadsheetml/2009/9/main" objectType="CheckBox" fmlaLink="$AG$378" lockText="1" noThreeD="1"/>
</file>

<file path=xl/ctrlProps/ctrlProp519.xml><?xml version="1.0" encoding="utf-8"?>
<formControlPr xmlns="http://schemas.microsoft.com/office/spreadsheetml/2009/9/main" objectType="CheckBox" fmlaLink="$AH$378" lockText="1" noThreeD="1"/>
</file>

<file path=xl/ctrlProps/ctrlProp520.xml><?xml version="1.0" encoding="utf-8"?>
<formControlPr xmlns="http://schemas.microsoft.com/office/spreadsheetml/2009/9/main" objectType="CheckBox" fmlaLink="$AG$379" lockText="1" noThreeD="1"/>
</file>

<file path=xl/ctrlProps/ctrlProp521.xml><?xml version="1.0" encoding="utf-8"?>
<formControlPr xmlns="http://schemas.microsoft.com/office/spreadsheetml/2009/9/main" objectType="CheckBox" fmlaLink="$AH$379" lockText="1" noThreeD="1"/>
</file>

<file path=xl/ctrlProps/ctrlProp522.xml><?xml version="1.0" encoding="utf-8"?>
<formControlPr xmlns="http://schemas.microsoft.com/office/spreadsheetml/2009/9/main" objectType="CheckBox" fmlaLink="$AG$380" lockText="1" noThreeD="1"/>
</file>

<file path=xl/ctrlProps/ctrlProp523.xml><?xml version="1.0" encoding="utf-8"?>
<formControlPr xmlns="http://schemas.microsoft.com/office/spreadsheetml/2009/9/main" objectType="CheckBox" fmlaLink="$AH$380" lockText="1" noThreeD="1"/>
</file>

<file path=xl/ctrlProps/ctrlProp524.xml><?xml version="1.0" encoding="utf-8"?>
<formControlPr xmlns="http://schemas.microsoft.com/office/spreadsheetml/2009/9/main" objectType="CheckBox" fmlaLink="$AG$381" lockText="1" noThreeD="1"/>
</file>

<file path=xl/ctrlProps/ctrlProp525.xml><?xml version="1.0" encoding="utf-8"?>
<formControlPr xmlns="http://schemas.microsoft.com/office/spreadsheetml/2009/9/main" objectType="CheckBox" fmlaLink="$AH$381" lockText="1" noThreeD="1"/>
</file>

<file path=xl/ctrlProps/ctrlProp526.xml><?xml version="1.0" encoding="utf-8"?>
<formControlPr xmlns="http://schemas.microsoft.com/office/spreadsheetml/2009/9/main" objectType="CheckBox" fmlaLink="$AG$382" lockText="1" noThreeD="1"/>
</file>

<file path=xl/ctrlProps/ctrlProp527.xml><?xml version="1.0" encoding="utf-8"?>
<formControlPr xmlns="http://schemas.microsoft.com/office/spreadsheetml/2009/9/main" objectType="CheckBox" fmlaLink="$AH$382" lockText="1" noThreeD="1"/>
</file>

<file path=xl/ctrlProps/ctrlProp528.xml><?xml version="1.0" encoding="utf-8"?>
<formControlPr xmlns="http://schemas.microsoft.com/office/spreadsheetml/2009/9/main" objectType="CheckBox" fmlaLink="$AG$383" lockText="1" noThreeD="1"/>
</file>

<file path=xl/ctrlProps/ctrlProp529.xml><?xml version="1.0" encoding="utf-8"?>
<formControlPr xmlns="http://schemas.microsoft.com/office/spreadsheetml/2009/9/main" objectType="CheckBox" fmlaLink="$AH$383" lockText="1" noThreeD="1"/>
</file>

<file path=xl/ctrlProps/ctrlProp530.xml><?xml version="1.0" encoding="utf-8"?>
<formControlPr xmlns="http://schemas.microsoft.com/office/spreadsheetml/2009/9/main" objectType="CheckBox" fmlaLink="$AG$384" lockText="1" noThreeD="1"/>
</file>

<file path=xl/ctrlProps/ctrlProp531.xml><?xml version="1.0" encoding="utf-8"?>
<formControlPr xmlns="http://schemas.microsoft.com/office/spreadsheetml/2009/9/main" objectType="CheckBox" fmlaLink="$AH$384" lockText="1" noThreeD="1"/>
</file>

<file path=xl/ctrlProps/ctrlProp532.xml><?xml version="1.0" encoding="utf-8"?>
<formControlPr xmlns="http://schemas.microsoft.com/office/spreadsheetml/2009/9/main" objectType="CheckBox" fmlaLink="$AG$385" lockText="1" noThreeD="1"/>
</file>

<file path=xl/ctrlProps/ctrlProp533.xml><?xml version="1.0" encoding="utf-8"?>
<formControlPr xmlns="http://schemas.microsoft.com/office/spreadsheetml/2009/9/main" objectType="CheckBox" fmlaLink="$AH$385" lockText="1" noThreeD="1"/>
</file>

<file path=xl/ctrlProps/ctrlProp534.xml><?xml version="1.0" encoding="utf-8"?>
<formControlPr xmlns="http://schemas.microsoft.com/office/spreadsheetml/2009/9/main" objectType="CheckBox" fmlaLink="$AG$386" lockText="1" noThreeD="1"/>
</file>

<file path=xl/ctrlProps/ctrlProp535.xml><?xml version="1.0" encoding="utf-8"?>
<formControlPr xmlns="http://schemas.microsoft.com/office/spreadsheetml/2009/9/main" objectType="CheckBox" fmlaLink="$AH$386" lockText="1" noThreeD="1"/>
</file>

<file path=xl/ctrlProps/ctrlProp536.xml><?xml version="1.0" encoding="utf-8"?>
<formControlPr xmlns="http://schemas.microsoft.com/office/spreadsheetml/2009/9/main" objectType="CheckBox" fmlaLink="$AG$387" lockText="1" noThreeD="1"/>
</file>

<file path=xl/ctrlProps/ctrlProp537.xml><?xml version="1.0" encoding="utf-8"?>
<formControlPr xmlns="http://schemas.microsoft.com/office/spreadsheetml/2009/9/main" objectType="CheckBox" fmlaLink="$AH$387" lockText="1" noThreeD="1"/>
</file>

<file path=xl/ctrlProps/ctrlProp538.xml><?xml version="1.0" encoding="utf-8"?>
<formControlPr xmlns="http://schemas.microsoft.com/office/spreadsheetml/2009/9/main" objectType="CheckBox" fmlaLink="$AG$388" lockText="1" noThreeD="1"/>
</file>

<file path=xl/ctrlProps/ctrlProp539.xml><?xml version="1.0" encoding="utf-8"?>
<formControlPr xmlns="http://schemas.microsoft.com/office/spreadsheetml/2009/9/main" objectType="CheckBox" fmlaLink="$AH$388" lockText="1" noThreeD="1"/>
</file>

<file path=xl/ctrlProps/ctrlProp540.xml><?xml version="1.0" encoding="utf-8"?>
<formControlPr xmlns="http://schemas.microsoft.com/office/spreadsheetml/2009/9/main" objectType="CheckBox" fmlaLink="$AG$389" lockText="1" noThreeD="1"/>
</file>

<file path=xl/ctrlProps/ctrlProp541.xml><?xml version="1.0" encoding="utf-8"?>
<formControlPr xmlns="http://schemas.microsoft.com/office/spreadsheetml/2009/9/main" objectType="CheckBox" fmlaLink="$AH$389" lockText="1" noThreeD="1"/>
</file>

<file path=xl/ctrlProps/ctrlProp542.xml><?xml version="1.0" encoding="utf-8"?>
<formControlPr xmlns="http://schemas.microsoft.com/office/spreadsheetml/2009/9/main" objectType="CheckBox" fmlaLink="$AG$390" lockText="1" noThreeD="1"/>
</file>

<file path=xl/ctrlProps/ctrlProp543.xml><?xml version="1.0" encoding="utf-8"?>
<formControlPr xmlns="http://schemas.microsoft.com/office/spreadsheetml/2009/9/main" objectType="CheckBox" fmlaLink="$AH$390" lockText="1" noThreeD="1"/>
</file>

<file path=xl/ctrlProps/ctrlProp544.xml><?xml version="1.0" encoding="utf-8"?>
<formControlPr xmlns="http://schemas.microsoft.com/office/spreadsheetml/2009/9/main" objectType="CheckBox" fmlaLink="$AG$391" lockText="1" noThreeD="1"/>
</file>

<file path=xl/ctrlProps/ctrlProp545.xml><?xml version="1.0" encoding="utf-8"?>
<formControlPr xmlns="http://schemas.microsoft.com/office/spreadsheetml/2009/9/main" objectType="CheckBox" fmlaLink="$AH$391" lockText="1" noThreeD="1"/>
</file>

<file path=xl/ctrlProps/ctrlProp546.xml><?xml version="1.0" encoding="utf-8"?>
<formControlPr xmlns="http://schemas.microsoft.com/office/spreadsheetml/2009/9/main" objectType="CheckBox" fmlaLink="$AG$392" lockText="1" noThreeD="1"/>
</file>

<file path=xl/ctrlProps/ctrlProp547.xml><?xml version="1.0" encoding="utf-8"?>
<formControlPr xmlns="http://schemas.microsoft.com/office/spreadsheetml/2009/9/main" objectType="CheckBox" fmlaLink="$AH$392" lockText="1" noThreeD="1"/>
</file>

<file path=xl/ctrlProps/ctrlProp548.xml><?xml version="1.0" encoding="utf-8"?>
<formControlPr xmlns="http://schemas.microsoft.com/office/spreadsheetml/2009/9/main" objectType="CheckBox" fmlaLink="$AG$393" lockText="1" noThreeD="1"/>
</file>

<file path=xl/ctrlProps/ctrlProp549.xml><?xml version="1.0" encoding="utf-8"?>
<formControlPr xmlns="http://schemas.microsoft.com/office/spreadsheetml/2009/9/main" objectType="CheckBox" fmlaLink="$AH$393" lockText="1" noThreeD="1"/>
</file>

<file path=xl/ctrlProps/ctrlProp550.xml><?xml version="1.0" encoding="utf-8"?>
<formControlPr xmlns="http://schemas.microsoft.com/office/spreadsheetml/2009/9/main" objectType="CheckBox" fmlaLink="$AC$399" lockText="1" noThreeD="1"/>
</file>

<file path=xl/ctrlProps/ctrlProp551.xml><?xml version="1.0" encoding="utf-8"?>
<formControlPr xmlns="http://schemas.microsoft.com/office/spreadsheetml/2009/9/main" objectType="CheckBox" fmlaLink="$AD$399" lockText="1" noThreeD="1"/>
</file>

<file path=xl/ctrlProps/ctrlProp552.xml><?xml version="1.0" encoding="utf-8"?>
<formControlPr xmlns="http://schemas.microsoft.com/office/spreadsheetml/2009/9/main" objectType="CheckBox" fmlaLink="$AC$400" lockText="1" noThreeD="1"/>
</file>

<file path=xl/ctrlProps/ctrlProp553.xml><?xml version="1.0" encoding="utf-8"?>
<formControlPr xmlns="http://schemas.microsoft.com/office/spreadsheetml/2009/9/main" objectType="CheckBox" fmlaLink="$AD$400" lockText="1" noThreeD="1"/>
</file>

<file path=xl/ctrlProps/ctrlProp554.xml><?xml version="1.0" encoding="utf-8"?>
<formControlPr xmlns="http://schemas.microsoft.com/office/spreadsheetml/2009/9/main" objectType="CheckBox" fmlaLink="$AC$401" lockText="1" noThreeD="1"/>
</file>

<file path=xl/ctrlProps/ctrlProp555.xml><?xml version="1.0" encoding="utf-8"?>
<formControlPr xmlns="http://schemas.microsoft.com/office/spreadsheetml/2009/9/main" objectType="CheckBox" fmlaLink="$AD$401" lockText="1" noThreeD="1"/>
</file>

<file path=xl/ctrlProps/ctrlProp556.xml><?xml version="1.0" encoding="utf-8"?>
<formControlPr xmlns="http://schemas.microsoft.com/office/spreadsheetml/2009/9/main" objectType="CheckBox" fmlaLink="$AC$402" lockText="1" noThreeD="1"/>
</file>

<file path=xl/ctrlProps/ctrlProp557.xml><?xml version="1.0" encoding="utf-8"?>
<formControlPr xmlns="http://schemas.microsoft.com/office/spreadsheetml/2009/9/main" objectType="CheckBox" fmlaLink="$AD$402" lockText="1" noThreeD="1"/>
</file>

<file path=xl/ctrlProps/ctrlProp558.xml><?xml version="1.0" encoding="utf-8"?>
<formControlPr xmlns="http://schemas.microsoft.com/office/spreadsheetml/2009/9/main" objectType="CheckBox" fmlaLink="$AE$399" lockText="1" noThreeD="1"/>
</file>

<file path=xl/ctrlProps/ctrlProp559.xml><?xml version="1.0" encoding="utf-8"?>
<formControlPr xmlns="http://schemas.microsoft.com/office/spreadsheetml/2009/9/main" objectType="CheckBox" fmlaLink="$AF$399" lockText="1" noThreeD="1"/>
</file>

<file path=xl/ctrlProps/ctrlProp560.xml><?xml version="1.0" encoding="utf-8"?>
<formControlPr xmlns="http://schemas.microsoft.com/office/spreadsheetml/2009/9/main" objectType="CheckBox" fmlaLink="$AE$400" lockText="1" noThreeD="1"/>
</file>

<file path=xl/ctrlProps/ctrlProp561.xml><?xml version="1.0" encoding="utf-8"?>
<formControlPr xmlns="http://schemas.microsoft.com/office/spreadsheetml/2009/9/main" objectType="CheckBox" fmlaLink="$AF$400" lockText="1" noThreeD="1"/>
</file>

<file path=xl/ctrlProps/ctrlProp562.xml><?xml version="1.0" encoding="utf-8"?>
<formControlPr xmlns="http://schemas.microsoft.com/office/spreadsheetml/2009/9/main" objectType="CheckBox" fmlaLink="$AE$401" lockText="1" noThreeD="1"/>
</file>

<file path=xl/ctrlProps/ctrlProp563.xml><?xml version="1.0" encoding="utf-8"?>
<formControlPr xmlns="http://schemas.microsoft.com/office/spreadsheetml/2009/9/main" objectType="CheckBox" fmlaLink="$AF$401" lockText="1" noThreeD="1"/>
</file>

<file path=xl/ctrlProps/ctrlProp564.xml><?xml version="1.0" encoding="utf-8"?>
<formControlPr xmlns="http://schemas.microsoft.com/office/spreadsheetml/2009/9/main" objectType="CheckBox" fmlaLink="$AE$402" lockText="1" noThreeD="1"/>
</file>

<file path=xl/ctrlProps/ctrlProp565.xml><?xml version="1.0" encoding="utf-8"?>
<formControlPr xmlns="http://schemas.microsoft.com/office/spreadsheetml/2009/9/main" objectType="CheckBox" fmlaLink="$AF$402" lockText="1" noThreeD="1"/>
</file>

<file path=xl/ctrlProps/ctrlProp566.xml><?xml version="1.0" encoding="utf-8"?>
<formControlPr xmlns="http://schemas.microsoft.com/office/spreadsheetml/2009/9/main" objectType="CheckBox" fmlaLink="$AE$403" lockText="1" noThreeD="1"/>
</file>

<file path=xl/ctrlProps/ctrlProp567.xml><?xml version="1.0" encoding="utf-8"?>
<formControlPr xmlns="http://schemas.microsoft.com/office/spreadsheetml/2009/9/main" objectType="CheckBox" fmlaLink="$AF$403" lockText="1" noThreeD="1"/>
</file>

<file path=xl/ctrlProps/ctrlProp568.xml><?xml version="1.0" encoding="utf-8"?>
<formControlPr xmlns="http://schemas.microsoft.com/office/spreadsheetml/2009/9/main" objectType="CheckBox" fmlaLink="$AG$399" lockText="1" noThreeD="1"/>
</file>

<file path=xl/ctrlProps/ctrlProp569.xml><?xml version="1.0" encoding="utf-8"?>
<formControlPr xmlns="http://schemas.microsoft.com/office/spreadsheetml/2009/9/main" objectType="CheckBox" fmlaLink="$AH$399" lockText="1" noThreeD="1"/>
</file>

<file path=xl/ctrlProps/ctrlProp570.xml><?xml version="1.0" encoding="utf-8"?>
<formControlPr xmlns="http://schemas.microsoft.com/office/spreadsheetml/2009/9/main" objectType="CheckBox" fmlaLink="$AG$400" lockText="1" noThreeD="1"/>
</file>

<file path=xl/ctrlProps/ctrlProp571.xml><?xml version="1.0" encoding="utf-8"?>
<formControlPr xmlns="http://schemas.microsoft.com/office/spreadsheetml/2009/9/main" objectType="CheckBox" fmlaLink="$AH$400" lockText="1" noThreeD="1"/>
</file>

<file path=xl/ctrlProps/ctrlProp572.xml><?xml version="1.0" encoding="utf-8"?>
<formControlPr xmlns="http://schemas.microsoft.com/office/spreadsheetml/2009/9/main" objectType="CheckBox" fmlaLink="$AG$401" lockText="1" noThreeD="1"/>
</file>

<file path=xl/ctrlProps/ctrlProp573.xml><?xml version="1.0" encoding="utf-8"?>
<formControlPr xmlns="http://schemas.microsoft.com/office/spreadsheetml/2009/9/main" objectType="CheckBox" fmlaLink="$AH$401" lockText="1" noThreeD="1"/>
</file>

<file path=xl/ctrlProps/ctrlProp574.xml><?xml version="1.0" encoding="utf-8"?>
<formControlPr xmlns="http://schemas.microsoft.com/office/spreadsheetml/2009/9/main" objectType="CheckBox" fmlaLink="$AG$402" lockText="1" noThreeD="1"/>
</file>

<file path=xl/ctrlProps/ctrlProp575.xml><?xml version="1.0" encoding="utf-8"?>
<formControlPr xmlns="http://schemas.microsoft.com/office/spreadsheetml/2009/9/main" objectType="CheckBox" fmlaLink="$AH$402" lockText="1" noThreeD="1"/>
</file>

<file path=xl/ctrlProps/ctrlProp576.xml><?xml version="1.0" encoding="utf-8"?>
<formControlPr xmlns="http://schemas.microsoft.com/office/spreadsheetml/2009/9/main" objectType="CheckBox" fmlaLink="$AC$408" lockText="1" noThreeD="1"/>
</file>

<file path=xl/ctrlProps/ctrlProp577.xml><?xml version="1.0" encoding="utf-8"?>
<formControlPr xmlns="http://schemas.microsoft.com/office/spreadsheetml/2009/9/main" objectType="CheckBox" fmlaLink="$AD$408" lockText="1" noThreeD="1"/>
</file>

<file path=xl/ctrlProps/ctrlProp578.xml><?xml version="1.0" encoding="utf-8"?>
<formControlPr xmlns="http://schemas.microsoft.com/office/spreadsheetml/2009/9/main" objectType="CheckBox" fmlaLink="$AC$409" lockText="1" noThreeD="1"/>
</file>

<file path=xl/ctrlProps/ctrlProp579.xml><?xml version="1.0" encoding="utf-8"?>
<formControlPr xmlns="http://schemas.microsoft.com/office/spreadsheetml/2009/9/main" objectType="CheckBox" fmlaLink="$AD$409" lockText="1" noThreeD="1"/>
</file>

<file path=xl/ctrlProps/ctrlProp580.xml><?xml version="1.0" encoding="utf-8"?>
<formControlPr xmlns="http://schemas.microsoft.com/office/spreadsheetml/2009/9/main" objectType="CheckBox" fmlaLink="$AC$410" lockText="1" noThreeD="1"/>
</file>

<file path=xl/ctrlProps/ctrlProp581.xml><?xml version="1.0" encoding="utf-8"?>
<formControlPr xmlns="http://schemas.microsoft.com/office/spreadsheetml/2009/9/main" objectType="CheckBox" fmlaLink="$AD$410" lockText="1" noThreeD="1"/>
</file>

<file path=xl/ctrlProps/ctrlProp582.xml><?xml version="1.0" encoding="utf-8"?>
<formControlPr xmlns="http://schemas.microsoft.com/office/spreadsheetml/2009/9/main" objectType="CheckBox" fmlaLink="$AC$411" lockText="1" noThreeD="1"/>
</file>

<file path=xl/ctrlProps/ctrlProp583.xml><?xml version="1.0" encoding="utf-8"?>
<formControlPr xmlns="http://schemas.microsoft.com/office/spreadsheetml/2009/9/main" objectType="CheckBox" fmlaLink="$AD$411" lockText="1" noThreeD="1"/>
</file>

<file path=xl/ctrlProps/ctrlProp584.xml><?xml version="1.0" encoding="utf-8"?>
<formControlPr xmlns="http://schemas.microsoft.com/office/spreadsheetml/2009/9/main" objectType="CheckBox" fmlaLink="$AE$408" lockText="1" noThreeD="1"/>
</file>

<file path=xl/ctrlProps/ctrlProp585.xml><?xml version="1.0" encoding="utf-8"?>
<formControlPr xmlns="http://schemas.microsoft.com/office/spreadsheetml/2009/9/main" objectType="CheckBox" fmlaLink="$AF$408" lockText="1" noThreeD="1"/>
</file>

<file path=xl/ctrlProps/ctrlProp586.xml><?xml version="1.0" encoding="utf-8"?>
<formControlPr xmlns="http://schemas.microsoft.com/office/spreadsheetml/2009/9/main" objectType="CheckBox" fmlaLink="$AE$409" lockText="1" noThreeD="1"/>
</file>

<file path=xl/ctrlProps/ctrlProp587.xml><?xml version="1.0" encoding="utf-8"?>
<formControlPr xmlns="http://schemas.microsoft.com/office/spreadsheetml/2009/9/main" objectType="CheckBox" fmlaLink="$AF$409" lockText="1" noThreeD="1"/>
</file>

<file path=xl/ctrlProps/ctrlProp588.xml><?xml version="1.0" encoding="utf-8"?>
<formControlPr xmlns="http://schemas.microsoft.com/office/spreadsheetml/2009/9/main" objectType="CheckBox" fmlaLink="$AC$417" lockText="1" noThreeD="1"/>
</file>

<file path=xl/ctrlProps/ctrlProp589.xml><?xml version="1.0" encoding="utf-8"?>
<formControlPr xmlns="http://schemas.microsoft.com/office/spreadsheetml/2009/9/main" objectType="CheckBox" fmlaLink="$AD$417" lockText="1" noThreeD="1"/>
</file>

<file path=xl/ctrlProps/ctrlProp590.xml><?xml version="1.0" encoding="utf-8"?>
<formControlPr xmlns="http://schemas.microsoft.com/office/spreadsheetml/2009/9/main" objectType="CheckBox" fmlaLink="$AC$418" lockText="1" noThreeD="1"/>
</file>

<file path=xl/ctrlProps/ctrlProp591.xml><?xml version="1.0" encoding="utf-8"?>
<formControlPr xmlns="http://schemas.microsoft.com/office/spreadsheetml/2009/9/main" objectType="CheckBox" fmlaLink="$AD$418" lockText="1" noThreeD="1"/>
</file>

<file path=xl/ctrlProps/ctrlProp592.xml><?xml version="1.0" encoding="utf-8"?>
<formControlPr xmlns="http://schemas.microsoft.com/office/spreadsheetml/2009/9/main" objectType="CheckBox" fmlaLink="$AC$419" lockText="1" noThreeD="1"/>
</file>

<file path=xl/ctrlProps/ctrlProp593.xml><?xml version="1.0" encoding="utf-8"?>
<formControlPr xmlns="http://schemas.microsoft.com/office/spreadsheetml/2009/9/main" objectType="CheckBox" fmlaLink="$AD$419" lockText="1" noThreeD="1"/>
</file>

<file path=xl/ctrlProps/ctrlProp594.xml><?xml version="1.0" encoding="utf-8"?>
<formControlPr xmlns="http://schemas.microsoft.com/office/spreadsheetml/2009/9/main" objectType="CheckBox" fmlaLink="$AC$420" lockText="1" noThreeD="1"/>
</file>

<file path=xl/ctrlProps/ctrlProp595.xml><?xml version="1.0" encoding="utf-8"?>
<formControlPr xmlns="http://schemas.microsoft.com/office/spreadsheetml/2009/9/main" objectType="CheckBox" fmlaLink="$AD$420" lockText="1" noThreeD="1"/>
</file>

<file path=xl/ctrlProps/ctrlProp596.xml><?xml version="1.0" encoding="utf-8"?>
<formControlPr xmlns="http://schemas.microsoft.com/office/spreadsheetml/2009/9/main" objectType="CheckBox" fmlaLink="$AC$426" lockText="1" noThreeD="1"/>
</file>

<file path=xl/ctrlProps/ctrlProp597.xml><?xml version="1.0" encoding="utf-8"?>
<formControlPr xmlns="http://schemas.microsoft.com/office/spreadsheetml/2009/9/main" objectType="CheckBox" fmlaLink="$AD$426" lockText="1" noThreeD="1"/>
</file>

<file path=xl/ctrlProps/ctrlProp598.xml><?xml version="1.0" encoding="utf-8"?>
<formControlPr xmlns="http://schemas.microsoft.com/office/spreadsheetml/2009/9/main" objectType="CheckBox" fmlaLink="$AC$427" lockText="1" noThreeD="1"/>
</file>

<file path=xl/ctrlProps/ctrlProp599.xml><?xml version="1.0" encoding="utf-8"?>
<formControlPr xmlns="http://schemas.microsoft.com/office/spreadsheetml/2009/9/main" objectType="CheckBox" fmlaLink="$AD$427" lockText="1" noThreeD="1"/>
</file>

<file path=xl/ctrlProps/ctrlProp600.xml><?xml version="1.0" encoding="utf-8"?>
<formControlPr xmlns="http://schemas.microsoft.com/office/spreadsheetml/2009/9/main" objectType="CheckBox" fmlaLink="$AC$428" lockText="1" noThreeD="1"/>
</file>

<file path=xl/ctrlProps/ctrlProp601.xml><?xml version="1.0" encoding="utf-8"?>
<formControlPr xmlns="http://schemas.microsoft.com/office/spreadsheetml/2009/9/main" objectType="CheckBox" fmlaLink="$AD$428" lockText="1" noThreeD="1"/>
</file>

<file path=xl/ctrlProps/ctrlProp602.xml><?xml version="1.0" encoding="utf-8"?>
<formControlPr xmlns="http://schemas.microsoft.com/office/spreadsheetml/2009/9/main" objectType="CheckBox" fmlaLink="$AC$429" lockText="1" noThreeD="1"/>
</file>

<file path=xl/ctrlProps/ctrlProp603.xml><?xml version="1.0" encoding="utf-8"?>
<formControlPr xmlns="http://schemas.microsoft.com/office/spreadsheetml/2009/9/main" objectType="CheckBox" fmlaLink="$AD$429" lockText="1" noThreeD="1"/>
</file>

<file path=xl/ctrlProps/ctrlProp604.xml><?xml version="1.0" encoding="utf-8"?>
<formControlPr xmlns="http://schemas.microsoft.com/office/spreadsheetml/2009/9/main" objectType="CheckBox" fmlaLink="$AE$426" lockText="1" noThreeD="1"/>
</file>

<file path=xl/ctrlProps/ctrlProp605.xml><?xml version="1.0" encoding="utf-8"?>
<formControlPr xmlns="http://schemas.microsoft.com/office/spreadsheetml/2009/9/main" objectType="CheckBox" fmlaLink="$AF$426" lockText="1" noThreeD="1"/>
</file>

<file path=xl/ctrlProps/ctrlProp606.xml><?xml version="1.0" encoding="utf-8"?>
<formControlPr xmlns="http://schemas.microsoft.com/office/spreadsheetml/2009/9/main" objectType="CheckBox" fmlaLink="$AE$427" lockText="1" noThreeD="1"/>
</file>

<file path=xl/ctrlProps/ctrlProp607.xml><?xml version="1.0" encoding="utf-8"?>
<formControlPr xmlns="http://schemas.microsoft.com/office/spreadsheetml/2009/9/main" objectType="CheckBox" fmlaLink="$AF$427" lockText="1" noThreeD="1"/>
</file>

<file path=xl/ctrlProps/ctrlProp608.xml><?xml version="1.0" encoding="utf-8"?>
<formControlPr xmlns="http://schemas.microsoft.com/office/spreadsheetml/2009/9/main" objectType="CheckBox" fmlaLink="$AE$428" lockText="1" noThreeD="1"/>
</file>

<file path=xl/ctrlProps/ctrlProp609.xml><?xml version="1.0" encoding="utf-8"?>
<formControlPr xmlns="http://schemas.microsoft.com/office/spreadsheetml/2009/9/main" objectType="CheckBox" fmlaLink="$AF$428" lockText="1" noThreeD="1"/>
</file>

<file path=xl/ctrlProps/ctrlProp610.xml><?xml version="1.0" encoding="utf-8"?>
<formControlPr xmlns="http://schemas.microsoft.com/office/spreadsheetml/2009/9/main" objectType="CheckBox" fmlaLink="$AE$429" lockText="1" noThreeD="1"/>
</file>

<file path=xl/ctrlProps/ctrlProp611.xml><?xml version="1.0" encoding="utf-8"?>
<formControlPr xmlns="http://schemas.microsoft.com/office/spreadsheetml/2009/9/main" objectType="CheckBox" fmlaLink="$AF$429" lockText="1" noThreeD="1"/>
</file>

<file path=xl/ctrlProps/ctrlProp612.xml><?xml version="1.0" encoding="utf-8"?>
<formControlPr xmlns="http://schemas.microsoft.com/office/spreadsheetml/2009/9/main" objectType="CheckBox" fmlaLink="$AE$430" lockText="1" noThreeD="1"/>
</file>

<file path=xl/ctrlProps/ctrlProp613.xml><?xml version="1.0" encoding="utf-8"?>
<formControlPr xmlns="http://schemas.microsoft.com/office/spreadsheetml/2009/9/main" objectType="CheckBox" fmlaLink="$AF$430" lockText="1" noThreeD="1"/>
</file>

<file path=xl/ctrlProps/ctrlProp614.xml><?xml version="1.0" encoding="utf-8"?>
<formControlPr xmlns="http://schemas.microsoft.com/office/spreadsheetml/2009/9/main" objectType="CheckBox" fmlaLink="$AE$417" lockText="1" noThreeD="1"/>
</file>

<file path=xl/ctrlProps/ctrlProp615.xml><?xml version="1.0" encoding="utf-8"?>
<formControlPr xmlns="http://schemas.microsoft.com/office/spreadsheetml/2009/9/main" objectType="CheckBox" fmlaLink="$AF$417" lockText="1" noThreeD="1"/>
</file>

<file path=xl/ctrlProps/ctrlProp616.xml><?xml version="1.0" encoding="utf-8"?>
<formControlPr xmlns="http://schemas.microsoft.com/office/spreadsheetml/2009/9/main" objectType="CheckBox" fmlaLink="$AC$435" lockText="1" noThreeD="1"/>
</file>

<file path=xl/ctrlProps/ctrlProp617.xml><?xml version="1.0" encoding="utf-8"?>
<formControlPr xmlns="http://schemas.microsoft.com/office/spreadsheetml/2009/9/main" objectType="CheckBox" fmlaLink="$AD$435" lockText="1" noThreeD="1"/>
</file>

<file path=xl/ctrlProps/ctrlProp618.xml><?xml version="1.0" encoding="utf-8"?>
<formControlPr xmlns="http://schemas.microsoft.com/office/spreadsheetml/2009/9/main" objectType="CheckBox" fmlaLink="$AC$436" lockText="1" noThreeD="1"/>
</file>

<file path=xl/ctrlProps/ctrlProp619.xml><?xml version="1.0" encoding="utf-8"?>
<formControlPr xmlns="http://schemas.microsoft.com/office/spreadsheetml/2009/9/main" objectType="CheckBox" fmlaLink="$AD$436" lockText="1" noThreeD="1"/>
</file>

<file path=xl/ctrlProps/ctrlProp620.xml><?xml version="1.0" encoding="utf-8"?>
<formControlPr xmlns="http://schemas.microsoft.com/office/spreadsheetml/2009/9/main" objectType="CheckBox" fmlaLink="$AC$437" lockText="1" noThreeD="1"/>
</file>

<file path=xl/ctrlProps/ctrlProp621.xml><?xml version="1.0" encoding="utf-8"?>
<formControlPr xmlns="http://schemas.microsoft.com/office/spreadsheetml/2009/9/main" objectType="CheckBox" fmlaLink="$AD$437" lockText="1" noThreeD="1"/>
</file>

<file path=xl/ctrlProps/ctrlProp622.xml><?xml version="1.0" encoding="utf-8"?>
<formControlPr xmlns="http://schemas.microsoft.com/office/spreadsheetml/2009/9/main" objectType="CheckBox" fmlaLink="$AC$438" lockText="1" noThreeD="1"/>
</file>

<file path=xl/ctrlProps/ctrlProp623.xml><?xml version="1.0" encoding="utf-8"?>
<formControlPr xmlns="http://schemas.microsoft.com/office/spreadsheetml/2009/9/main" objectType="CheckBox" fmlaLink="$AD$438" lockText="1" noThreeD="1"/>
</file>

<file path=xl/ctrlProps/ctrlProp624.xml><?xml version="1.0" encoding="utf-8"?>
<formControlPr xmlns="http://schemas.microsoft.com/office/spreadsheetml/2009/9/main" objectType="CheckBox" fmlaLink="$AE$435" lockText="1" noThreeD="1"/>
</file>

<file path=xl/ctrlProps/ctrlProp625.xml><?xml version="1.0" encoding="utf-8"?>
<formControlPr xmlns="http://schemas.microsoft.com/office/spreadsheetml/2009/9/main" objectType="CheckBox" fmlaLink="$AF$435" lockText="1" noThreeD="1"/>
</file>

<file path=xl/ctrlProps/ctrlProp626.xml><?xml version="1.0" encoding="utf-8"?>
<formControlPr xmlns="http://schemas.microsoft.com/office/spreadsheetml/2009/9/main" objectType="CheckBox" fmlaLink="$AC$444" lockText="1" noThreeD="1"/>
</file>

<file path=xl/ctrlProps/ctrlProp627.xml><?xml version="1.0" encoding="utf-8"?>
<formControlPr xmlns="http://schemas.microsoft.com/office/spreadsheetml/2009/9/main" objectType="CheckBox" fmlaLink="$AD$444" lockText="1" noThreeD="1"/>
</file>

<file path=xl/ctrlProps/ctrlProp628.xml><?xml version="1.0" encoding="utf-8"?>
<formControlPr xmlns="http://schemas.microsoft.com/office/spreadsheetml/2009/9/main" objectType="CheckBox" fmlaLink="$AC$445" lockText="1" noThreeD="1"/>
</file>

<file path=xl/ctrlProps/ctrlProp629.xml><?xml version="1.0" encoding="utf-8"?>
<formControlPr xmlns="http://schemas.microsoft.com/office/spreadsheetml/2009/9/main" objectType="CheckBox" fmlaLink="$AD$445" lockText="1" noThreeD="1"/>
</file>

<file path=xl/ctrlProps/ctrlProp630.xml><?xml version="1.0" encoding="utf-8"?>
<formControlPr xmlns="http://schemas.microsoft.com/office/spreadsheetml/2009/9/main" objectType="CheckBox" fmlaLink="$AC$446" lockText="1" noThreeD="1"/>
</file>

<file path=xl/ctrlProps/ctrlProp631.xml><?xml version="1.0" encoding="utf-8"?>
<formControlPr xmlns="http://schemas.microsoft.com/office/spreadsheetml/2009/9/main" objectType="CheckBox" fmlaLink="$AD$446" lockText="1" noThreeD="1"/>
</file>

<file path=xl/ctrlProps/ctrlProp632.xml><?xml version="1.0" encoding="utf-8"?>
<formControlPr xmlns="http://schemas.microsoft.com/office/spreadsheetml/2009/9/main" objectType="CheckBox" fmlaLink="$AC$447" lockText="1" noThreeD="1"/>
</file>

<file path=xl/ctrlProps/ctrlProp633.xml><?xml version="1.0" encoding="utf-8"?>
<formControlPr xmlns="http://schemas.microsoft.com/office/spreadsheetml/2009/9/main" objectType="CheckBox" fmlaLink="$AD$447" lockText="1" noThreeD="1"/>
</file>

<file path=xl/ctrlProps/ctrlProp634.xml><?xml version="1.0" encoding="utf-8"?>
<formControlPr xmlns="http://schemas.microsoft.com/office/spreadsheetml/2009/9/main" objectType="CheckBox" fmlaLink="$AE$444" lockText="1" noThreeD="1"/>
</file>

<file path=xl/ctrlProps/ctrlProp635.xml><?xml version="1.0" encoding="utf-8"?>
<formControlPr xmlns="http://schemas.microsoft.com/office/spreadsheetml/2009/9/main" objectType="CheckBox" fmlaLink="$AF$444" lockText="1" noThreeD="1"/>
</file>

<file path=xl/ctrlProps/ctrlProp636.xml><?xml version="1.0" encoding="utf-8"?>
<formControlPr xmlns="http://schemas.microsoft.com/office/spreadsheetml/2009/9/main" objectType="CheckBox" fmlaLink="$AC$453" lockText="1" noThreeD="1"/>
</file>

<file path=xl/ctrlProps/ctrlProp637.xml><?xml version="1.0" encoding="utf-8"?>
<formControlPr xmlns="http://schemas.microsoft.com/office/spreadsheetml/2009/9/main" objectType="CheckBox" fmlaLink="$AD$453" lockText="1" noThreeD="1"/>
</file>

<file path=xl/ctrlProps/ctrlProp638.xml><?xml version="1.0" encoding="utf-8"?>
<formControlPr xmlns="http://schemas.microsoft.com/office/spreadsheetml/2009/9/main" objectType="CheckBox" fmlaLink="$AC$454" lockText="1" noThreeD="1"/>
</file>

<file path=xl/ctrlProps/ctrlProp639.xml><?xml version="1.0" encoding="utf-8"?>
<formControlPr xmlns="http://schemas.microsoft.com/office/spreadsheetml/2009/9/main" objectType="CheckBox" fmlaLink="$AD$454" lockText="1" noThreeD="1"/>
</file>

<file path=xl/ctrlProps/ctrlProp640.xml><?xml version="1.0" encoding="utf-8"?>
<formControlPr xmlns="http://schemas.microsoft.com/office/spreadsheetml/2009/9/main" objectType="CheckBox" fmlaLink="$AC$455" lockText="1" noThreeD="1"/>
</file>

<file path=xl/ctrlProps/ctrlProp641.xml><?xml version="1.0" encoding="utf-8"?>
<formControlPr xmlns="http://schemas.microsoft.com/office/spreadsheetml/2009/9/main" objectType="CheckBox" fmlaLink="$AD$455" lockText="1" noThreeD="1"/>
</file>

<file path=xl/ctrlProps/ctrlProp642.xml><?xml version="1.0" encoding="utf-8"?>
<formControlPr xmlns="http://schemas.microsoft.com/office/spreadsheetml/2009/9/main" objectType="CheckBox" fmlaLink="$AC$456" lockText="1" noThreeD="1"/>
</file>

<file path=xl/ctrlProps/ctrlProp643.xml><?xml version="1.0" encoding="utf-8"?>
<formControlPr xmlns="http://schemas.microsoft.com/office/spreadsheetml/2009/9/main" objectType="CheckBox" fmlaLink="$AD$456" lockText="1" noThreeD="1"/>
</file>

<file path=xl/ctrlProps/ctrlProp644.xml><?xml version="1.0" encoding="utf-8"?>
<formControlPr xmlns="http://schemas.microsoft.com/office/spreadsheetml/2009/9/main" objectType="CheckBox" fmlaLink="$AE$453" lockText="1" noThreeD="1"/>
</file>

<file path=xl/ctrlProps/ctrlProp645.xml><?xml version="1.0" encoding="utf-8"?>
<formControlPr xmlns="http://schemas.microsoft.com/office/spreadsheetml/2009/9/main" objectType="CheckBox" fmlaLink="$AF$453" lockText="1" noThreeD="1"/>
</file>

<file path=xl/ctrlProps/ctrlProp646.xml><?xml version="1.0" encoding="utf-8"?>
<formControlPr xmlns="http://schemas.microsoft.com/office/spreadsheetml/2009/9/main" objectType="GBox" noThreeD="1"/>
</file>

<file path=xl/ctrlProps/ctrlProp647.xml><?xml version="1.0" encoding="utf-8"?>
<formControlPr xmlns="http://schemas.microsoft.com/office/spreadsheetml/2009/9/main" objectType="Radio" firstButton="1" fmlaLink="$AC$474" lockText="1" noThreeD="1"/>
</file>

<file path=xl/ctrlProps/ctrlProp648.xml><?xml version="1.0" encoding="utf-8"?>
<formControlPr xmlns="http://schemas.microsoft.com/office/spreadsheetml/2009/9/main" objectType="Radio" lockText="1" noThreeD="1"/>
</file>

<file path=xl/ctrlProps/ctrlProp649.xml><?xml version="1.0" encoding="utf-8"?>
<formControlPr xmlns="http://schemas.microsoft.com/office/spreadsheetml/2009/9/main" objectType="Radio" lockText="1" noThreeD="1"/>
</file>

<file path=xl/ctrlProps/ctrlProp650.xml><?xml version="1.0" encoding="utf-8"?>
<formControlPr xmlns="http://schemas.microsoft.com/office/spreadsheetml/2009/9/main" objectType="CheckBox" fmlaLink="$AC$461" lockText="1" noThreeD="1"/>
</file>

<file path=xl/ctrlProps/ctrlProp651.xml><?xml version="1.0" encoding="utf-8"?>
<formControlPr xmlns="http://schemas.microsoft.com/office/spreadsheetml/2009/9/main" objectType="GBox" noThreeD="1"/>
</file>

<file path=xl/ctrlProps/ctrlProp652.xml><?xml version="1.0" encoding="utf-8"?>
<formControlPr xmlns="http://schemas.microsoft.com/office/spreadsheetml/2009/9/main" objectType="Radio" firstButton="1" fmlaLink="$AC$484" lockText="1" noThreeD="1"/>
</file>

<file path=xl/ctrlProps/ctrlProp653.xml><?xml version="1.0" encoding="utf-8"?>
<formControlPr xmlns="http://schemas.microsoft.com/office/spreadsheetml/2009/9/main" objectType="Radio" lockText="1" noThreeD="1"/>
</file>

<file path=xl/ctrlProps/ctrlProp654.xml><?xml version="1.0" encoding="utf-8"?>
<formControlPr xmlns="http://schemas.microsoft.com/office/spreadsheetml/2009/9/main" objectType="CheckBox" fmlaLink="$AC$482" lockText="1" noThreeD="1"/>
</file>

<file path=xl/ctrlProps/ctrlProp655.xml><?xml version="1.0" encoding="utf-8"?>
<formControlPr xmlns="http://schemas.microsoft.com/office/spreadsheetml/2009/9/main" objectType="CheckBox" fmlaLink="$AC$488" lockText="1" noThreeD="1"/>
</file>

<file path=xl/ctrlProps/ctrlProp656.xml><?xml version="1.0" encoding="utf-8"?>
<formControlPr xmlns="http://schemas.microsoft.com/office/spreadsheetml/2009/9/main" objectType="GBox" noThreeD="1"/>
</file>

<file path=xl/ctrlProps/ctrlProp657.xml><?xml version="1.0" encoding="utf-8"?>
<formControlPr xmlns="http://schemas.microsoft.com/office/spreadsheetml/2009/9/main" objectType="Radio" firstButton="1" fmlaLink="$AC$686" lockText="1" noThreeD="1"/>
</file>

<file path=xl/ctrlProps/ctrlProp658.xml><?xml version="1.0" encoding="utf-8"?>
<formControlPr xmlns="http://schemas.microsoft.com/office/spreadsheetml/2009/9/main" objectType="Radio" lockText="1" noThreeD="1"/>
</file>

<file path=xl/ctrlProps/ctrlProp659.xml><?xml version="1.0" encoding="utf-8"?>
<formControlPr xmlns="http://schemas.microsoft.com/office/spreadsheetml/2009/9/main" objectType="GBox" noThreeD="1"/>
</file>

<file path=xl/ctrlProps/ctrlProp660.xml><?xml version="1.0" encoding="utf-8"?>
<formControlPr xmlns="http://schemas.microsoft.com/office/spreadsheetml/2009/9/main" objectType="Radio" firstButton="1" fmlaLink="AC699" lockText="1" noThreeD="1"/>
</file>

<file path=xl/ctrlProps/ctrlProp661.xml><?xml version="1.0" encoding="utf-8"?>
<formControlPr xmlns="http://schemas.microsoft.com/office/spreadsheetml/2009/9/main" objectType="Radio" lockText="1" noThreeD="1"/>
</file>

<file path=xl/ctrlProps/ctrlProp662.xml><?xml version="1.0" encoding="utf-8"?>
<formControlPr xmlns="http://schemas.microsoft.com/office/spreadsheetml/2009/9/main" objectType="GBox" noThreeD="1"/>
</file>

<file path=xl/ctrlProps/ctrlProp663.xml><?xml version="1.0" encoding="utf-8"?>
<formControlPr xmlns="http://schemas.microsoft.com/office/spreadsheetml/2009/9/main" objectType="Radio" firstButton="1" fmlaLink="$AD$699" lockText="1" noThreeD="1"/>
</file>

<file path=xl/ctrlProps/ctrlProp664.xml><?xml version="1.0" encoding="utf-8"?>
<formControlPr xmlns="http://schemas.microsoft.com/office/spreadsheetml/2009/9/main" objectType="Radio" lockText="1" noThreeD="1"/>
</file>

<file path=xl/ctrlProps/ctrlProp665.xml><?xml version="1.0" encoding="utf-8"?>
<formControlPr xmlns="http://schemas.microsoft.com/office/spreadsheetml/2009/9/main" objectType="Radio" lockText="1" noThreeD="1"/>
</file>

<file path=xl/ctrlProps/ctrlProp666.xml><?xml version="1.0" encoding="utf-8"?>
<formControlPr xmlns="http://schemas.microsoft.com/office/spreadsheetml/2009/9/main" objectType="Radio" lockText="1" noThreeD="1"/>
</file>

<file path=xl/ctrlProps/ctrlProp667.xml><?xml version="1.0" encoding="utf-8"?>
<formControlPr xmlns="http://schemas.microsoft.com/office/spreadsheetml/2009/9/main" objectType="Radio" lockText="1" noThreeD="1"/>
</file>

<file path=xl/ctrlProps/ctrlProp668.xml><?xml version="1.0" encoding="utf-8"?>
<formControlPr xmlns="http://schemas.microsoft.com/office/spreadsheetml/2009/9/main" objectType="Radio" lockText="1" noThreeD="1"/>
</file>

<file path=xl/ctrlProps/ctrlProp669.xml><?xml version="1.0" encoding="utf-8"?>
<formControlPr xmlns="http://schemas.microsoft.com/office/spreadsheetml/2009/9/main" objectType="CheckBox" fmlaLink="$AC$700" lockText="1" noThreeD="1"/>
</file>

<file path=xl/ctrlProps/ctrlProp670.xml><?xml version="1.0" encoding="utf-8"?>
<formControlPr xmlns="http://schemas.microsoft.com/office/spreadsheetml/2009/9/main" objectType="GBox" noThreeD="1"/>
</file>

<file path=xl/ctrlProps/ctrlProp671.xml><?xml version="1.0" encoding="utf-8"?>
<formControlPr xmlns="http://schemas.microsoft.com/office/spreadsheetml/2009/9/main" objectType="Radio" firstButton="1" fmlaLink="$AC$712" lockText="1" noThreeD="1"/>
</file>

<file path=xl/ctrlProps/ctrlProp672.xml><?xml version="1.0" encoding="utf-8"?>
<formControlPr xmlns="http://schemas.microsoft.com/office/spreadsheetml/2009/9/main" objectType="Radio" lockText="1" noThreeD="1"/>
</file>

<file path=xl/ctrlProps/ctrlProp673.xml><?xml version="1.0" encoding="utf-8"?>
<formControlPr xmlns="http://schemas.microsoft.com/office/spreadsheetml/2009/9/main" objectType="CheckBox" fmlaLink="$AC$714" lockText="1" noThreeD="1"/>
</file>

<file path=xl/ctrlProps/ctrlProp674.xml><?xml version="1.0" encoding="utf-8"?>
<formControlPr xmlns="http://schemas.microsoft.com/office/spreadsheetml/2009/9/main" objectType="GBox" noThreeD="1"/>
</file>

<file path=xl/ctrlProps/ctrlProp675.xml><?xml version="1.0" encoding="utf-8"?>
<formControlPr xmlns="http://schemas.microsoft.com/office/spreadsheetml/2009/9/main" objectType="Radio" firstButton="1" fmlaLink="AC728" lockText="1" noThreeD="1"/>
</file>

<file path=xl/ctrlProps/ctrlProp676.xml><?xml version="1.0" encoding="utf-8"?>
<formControlPr xmlns="http://schemas.microsoft.com/office/spreadsheetml/2009/9/main" objectType="Radio" lockText="1" noThreeD="1"/>
</file>

<file path=xl/ctrlProps/ctrlProp677.xml><?xml version="1.0" encoding="utf-8"?>
<formControlPr xmlns="http://schemas.microsoft.com/office/spreadsheetml/2009/9/main" objectType="Radio" firstButton="1" fmlaLink="$AC$754" lockText="1" noThreeD="1"/>
</file>

<file path=xl/ctrlProps/ctrlProp678.xml><?xml version="1.0" encoding="utf-8"?>
<formControlPr xmlns="http://schemas.microsoft.com/office/spreadsheetml/2009/9/main" objectType="Radio" lockText="1" noThreeD="1"/>
</file>

<file path=xl/ctrlProps/ctrlProp679.xml><?xml version="1.0" encoding="utf-8"?>
<formControlPr xmlns="http://schemas.microsoft.com/office/spreadsheetml/2009/9/main" objectType="Radio" lockText="1" noThreeD="1"/>
</file>

<file path=xl/ctrlProps/ctrlProp680.xml><?xml version="1.0" encoding="utf-8"?>
<formControlPr xmlns="http://schemas.microsoft.com/office/spreadsheetml/2009/9/main" objectType="GBox" noThreeD="1"/>
</file>

<file path=xl/ctrlProps/ctrlProp681.xml><?xml version="1.0" encoding="utf-8"?>
<formControlPr xmlns="http://schemas.microsoft.com/office/spreadsheetml/2009/9/main" objectType="Radio" firstButton="1" fmlaLink="$AC$763" lockText="1" noThreeD="1"/>
</file>

<file path=xl/ctrlProps/ctrlProp682.xml><?xml version="1.0" encoding="utf-8"?>
<formControlPr xmlns="http://schemas.microsoft.com/office/spreadsheetml/2009/9/main" objectType="Radio" lockText="1" noThreeD="1"/>
</file>

<file path=xl/ctrlProps/ctrlProp683.xml><?xml version="1.0" encoding="utf-8"?>
<formControlPr xmlns="http://schemas.microsoft.com/office/spreadsheetml/2009/9/main" objectType="Radio" lockText="1" noThreeD="1"/>
</file>

<file path=xl/ctrlProps/ctrlProp684.xml><?xml version="1.0" encoding="utf-8"?>
<formControlPr xmlns="http://schemas.microsoft.com/office/spreadsheetml/2009/9/main" objectType="Radio" lockText="1" noThreeD="1"/>
</file>

<file path=xl/ctrlProps/ctrlProp685.xml><?xml version="1.0" encoding="utf-8"?>
<formControlPr xmlns="http://schemas.microsoft.com/office/spreadsheetml/2009/9/main" objectType="GBox" noThreeD="1"/>
</file>

<file path=xl/ctrlProps/ctrlProp686.xml><?xml version="1.0" encoding="utf-8"?>
<formControlPr xmlns="http://schemas.microsoft.com/office/spreadsheetml/2009/9/main" objectType="Radio" firstButton="1" fmlaLink="$AC$792" lockText="1" noThreeD="1"/>
</file>

<file path=xl/ctrlProps/ctrlProp687.xml><?xml version="1.0" encoding="utf-8"?>
<formControlPr xmlns="http://schemas.microsoft.com/office/spreadsheetml/2009/9/main" objectType="Radio" lockText="1" noThreeD="1"/>
</file>

<file path=xl/ctrlProps/ctrlProp688.xml><?xml version="1.0" encoding="utf-8"?>
<formControlPr xmlns="http://schemas.microsoft.com/office/spreadsheetml/2009/9/main" objectType="GBox" noThreeD="1"/>
</file>

<file path=xl/ctrlProps/ctrlProp689.xml><?xml version="1.0" encoding="utf-8"?>
<formControlPr xmlns="http://schemas.microsoft.com/office/spreadsheetml/2009/9/main" objectType="GBox" noThreeD="1"/>
</file>

<file path=xl/ctrlProps/ctrlProp690.xml><?xml version="1.0" encoding="utf-8"?>
<formControlPr xmlns="http://schemas.microsoft.com/office/spreadsheetml/2009/9/main" objectType="CheckBox" fmlaLink="$AF$348" lockText="1" noThreeD="1"/>
</file>

<file path=xl/ctrlProps/ctrlProp691.xml><?xml version="1.0" encoding="utf-8"?>
<formControlPr xmlns="http://schemas.microsoft.com/office/spreadsheetml/2009/9/main" objectType="CheckBox" fmlaLink="$AG$348" lockText="1" noThreeD="1"/>
</file>

<file path=xl/ctrlProps/ctrlProp692.xml><?xml version="1.0" encoding="utf-8"?>
<formControlPr xmlns="http://schemas.microsoft.com/office/spreadsheetml/2009/9/main" objectType="CheckBox" fmlaLink="$AF$348" lockText="1" noThreeD="1"/>
</file>

<file path=xl/ctrlProps/ctrlProp693.xml><?xml version="1.0" encoding="utf-8"?>
<formControlPr xmlns="http://schemas.microsoft.com/office/spreadsheetml/2009/9/main" objectType="CheckBox" fmlaLink="$AF$348" lockText="1" noThreeD="1"/>
</file>

<file path=xl/ctrlProps/ctrlProp694.xml><?xml version="1.0" encoding="utf-8"?>
<formControlPr xmlns="http://schemas.microsoft.com/office/spreadsheetml/2009/9/main" objectType="CheckBox" fmlaLink="$AF$348" lockText="1" noThreeD="1"/>
</file>

<file path=xl/ctrlProps/ctrlProp695.xml><?xml version="1.0" encoding="utf-8"?>
<formControlPr xmlns="http://schemas.microsoft.com/office/spreadsheetml/2009/9/main" objectType="CheckBox" fmlaLink="$AF$348" lockText="1" noThreeD="1"/>
</file>

<file path=xl/ctrlProps/ctrlProp696.xml><?xml version="1.0" encoding="utf-8"?>
<formControlPr xmlns="http://schemas.microsoft.com/office/spreadsheetml/2009/9/main" objectType="CheckBox" fmlaLink="$AF$348" lockText="1" noThreeD="1"/>
</file>

<file path=xl/ctrlProps/ctrlProp697.xml><?xml version="1.0" encoding="utf-8"?>
<formControlPr xmlns="http://schemas.microsoft.com/office/spreadsheetml/2009/9/main" objectType="CheckBox" fmlaLink="$AF$348" lockText="1" noThreeD="1"/>
</file>

<file path=xl/ctrlProps/ctrlProp698.xml><?xml version="1.0" encoding="utf-8"?>
<formControlPr xmlns="http://schemas.microsoft.com/office/spreadsheetml/2009/9/main" objectType="CheckBox" fmlaLink="$AF$348" lockText="1" noThreeD="1"/>
</file>

<file path=xl/ctrlProps/ctrlProp699.xml><?xml version="1.0" encoding="utf-8"?>
<formControlPr xmlns="http://schemas.microsoft.com/office/spreadsheetml/2009/9/main" objectType="CheckBox" fmlaLink="$AF$348" lockText="1" noThreeD="1"/>
</file>

<file path=xl/ctrlProps/ctrlProp700.xml><?xml version="1.0" encoding="utf-8"?>
<formControlPr xmlns="http://schemas.microsoft.com/office/spreadsheetml/2009/9/main" objectType="CheckBox" fmlaLink="$AF$348" lockText="1" noThreeD="1"/>
</file>

<file path=xl/ctrlProps/ctrlProp701.xml><?xml version="1.0" encoding="utf-8"?>
<formControlPr xmlns="http://schemas.microsoft.com/office/spreadsheetml/2009/9/main" objectType="CheckBox" fmlaLink="$AF$348" lockText="1" noThreeD="1"/>
</file>

<file path=xl/ctrlProps/ctrlProp702.xml><?xml version="1.0" encoding="utf-8"?>
<formControlPr xmlns="http://schemas.microsoft.com/office/spreadsheetml/2009/9/main" objectType="CheckBox" fmlaLink="$AF$348" lockText="1" noThreeD="1"/>
</file>

<file path=xl/ctrlProps/ctrlProp703.xml><?xml version="1.0" encoding="utf-8"?>
<formControlPr xmlns="http://schemas.microsoft.com/office/spreadsheetml/2009/9/main" objectType="CheckBox" fmlaLink="$AF$348" lockText="1" noThreeD="1"/>
</file>

<file path=xl/ctrlProps/ctrlProp704.xml><?xml version="1.0" encoding="utf-8"?>
<formControlPr xmlns="http://schemas.microsoft.com/office/spreadsheetml/2009/9/main" objectType="CheckBox" fmlaLink="$AF$348" lockText="1" noThreeD="1"/>
</file>

<file path=xl/ctrlProps/ctrlProp705.xml><?xml version="1.0" encoding="utf-8"?>
<formControlPr xmlns="http://schemas.microsoft.com/office/spreadsheetml/2009/9/main" objectType="CheckBox" fmlaLink="$AF$348" lockText="1" noThreeD="1"/>
</file>

<file path=xl/ctrlProps/ctrlProp706.xml><?xml version="1.0" encoding="utf-8"?>
<formControlPr xmlns="http://schemas.microsoft.com/office/spreadsheetml/2009/9/main" objectType="CheckBox" fmlaLink="$AF$348" lockText="1" noThreeD="1"/>
</file>

<file path=xl/ctrlProps/ctrlProp707.xml><?xml version="1.0" encoding="utf-8"?>
<formControlPr xmlns="http://schemas.microsoft.com/office/spreadsheetml/2009/9/main" objectType="CheckBox" fmlaLink="$AF$348" lockText="1" noThreeD="1"/>
</file>

<file path=xl/ctrlProps/ctrlProp708.xml><?xml version="1.0" encoding="utf-8"?>
<formControlPr xmlns="http://schemas.microsoft.com/office/spreadsheetml/2009/9/main" objectType="CheckBox" fmlaLink="$AF$348" lockText="1" noThreeD="1"/>
</file>

<file path=xl/ctrlProps/ctrlProp709.xml><?xml version="1.0" encoding="utf-8"?>
<formControlPr xmlns="http://schemas.microsoft.com/office/spreadsheetml/2009/9/main" objectType="CheckBox" fmlaLink="$AF$348" lockText="1" noThreeD="1"/>
</file>

<file path=xl/ctrlProps/ctrlProp710.xml><?xml version="1.0" encoding="utf-8"?>
<formControlPr xmlns="http://schemas.microsoft.com/office/spreadsheetml/2009/9/main" objectType="CheckBox" fmlaLink="$AF$348" lockText="1" noThreeD="1"/>
</file>

<file path=xl/ctrlProps/ctrlProp711.xml><?xml version="1.0" encoding="utf-8"?>
<formControlPr xmlns="http://schemas.microsoft.com/office/spreadsheetml/2009/9/main" objectType="CheckBox" fmlaLink="$AF$348" lockText="1" noThreeD="1"/>
</file>

<file path=xl/ctrlProps/ctrlProp712.xml><?xml version="1.0" encoding="utf-8"?>
<formControlPr xmlns="http://schemas.microsoft.com/office/spreadsheetml/2009/9/main" objectType="CheckBox" fmlaLink="$AF$348" lockText="1" noThreeD="1"/>
</file>

<file path=xl/ctrlProps/ctrlProp713.xml><?xml version="1.0" encoding="utf-8"?>
<formControlPr xmlns="http://schemas.microsoft.com/office/spreadsheetml/2009/9/main" objectType="CheckBox" fmlaLink="$AF$348" lockText="1" noThreeD="1"/>
</file>

<file path=xl/ctrlProps/ctrlProp714.xml><?xml version="1.0" encoding="utf-8"?>
<formControlPr xmlns="http://schemas.microsoft.com/office/spreadsheetml/2009/9/main" objectType="CheckBox" fmlaLink="$AF$348" lockText="1" noThreeD="1"/>
</file>

<file path=xl/ctrlProps/ctrlProp715.xml><?xml version="1.0" encoding="utf-8"?>
<formControlPr xmlns="http://schemas.microsoft.com/office/spreadsheetml/2009/9/main" objectType="CheckBox" fmlaLink="$AF$348" lockText="1" noThreeD="1"/>
</file>

<file path=xl/ctrlProps/ctrlProp716.xml><?xml version="1.0" encoding="utf-8"?>
<formControlPr xmlns="http://schemas.microsoft.com/office/spreadsheetml/2009/9/main" objectType="CheckBox" fmlaLink="$AF$348" lockText="1" noThreeD="1"/>
</file>

<file path=xl/ctrlProps/ctrlProp717.xml><?xml version="1.0" encoding="utf-8"?>
<formControlPr xmlns="http://schemas.microsoft.com/office/spreadsheetml/2009/9/main" objectType="CheckBox" fmlaLink="$AF$348" lockText="1" noThreeD="1"/>
</file>

<file path=xl/ctrlProps/ctrlProp718.xml><?xml version="1.0" encoding="utf-8"?>
<formControlPr xmlns="http://schemas.microsoft.com/office/spreadsheetml/2009/9/main" objectType="CheckBox" fmlaLink="$AF$348" lockText="1" noThreeD="1"/>
</file>

<file path=xl/ctrlProps/ctrlProp719.xml><?xml version="1.0" encoding="utf-8"?>
<formControlPr xmlns="http://schemas.microsoft.com/office/spreadsheetml/2009/9/main" objectType="CheckBox" fmlaLink="$AF$348" lockText="1" noThreeD="1"/>
</file>

<file path=xl/ctrlProps/ctrlProp720.xml><?xml version="1.0" encoding="utf-8"?>
<formControlPr xmlns="http://schemas.microsoft.com/office/spreadsheetml/2009/9/main" objectType="CheckBox" fmlaLink="$AF$348" lockText="1" noThreeD="1"/>
</file>

<file path=xl/ctrlProps/ctrlProp721.xml><?xml version="1.0" encoding="utf-8"?>
<formControlPr xmlns="http://schemas.microsoft.com/office/spreadsheetml/2009/9/main" objectType="CheckBox" fmlaLink="$AF$348" lockText="1" noThreeD="1"/>
</file>

<file path=xl/ctrlProps/ctrlProp722.xml><?xml version="1.0" encoding="utf-8"?>
<formControlPr xmlns="http://schemas.microsoft.com/office/spreadsheetml/2009/9/main" objectType="CheckBox" fmlaLink="$AF$348" lockText="1" noThreeD="1"/>
</file>

<file path=xl/ctrlProps/ctrlProp723.xml><?xml version="1.0" encoding="utf-8"?>
<formControlPr xmlns="http://schemas.microsoft.com/office/spreadsheetml/2009/9/main" objectType="CheckBox" fmlaLink="$AG$348" lockText="1" noThreeD="1"/>
</file>

<file path=xl/ctrlProps/ctrlProp724.xml><?xml version="1.0" encoding="utf-8"?>
<formControlPr xmlns="http://schemas.microsoft.com/office/spreadsheetml/2009/9/main" objectType="CheckBox" fmlaLink="$AG$348" lockText="1" noThreeD="1"/>
</file>

<file path=xl/ctrlProps/ctrlProp725.xml><?xml version="1.0" encoding="utf-8"?>
<formControlPr xmlns="http://schemas.microsoft.com/office/spreadsheetml/2009/9/main" objectType="CheckBox" fmlaLink="$AG$348" lockText="1" noThreeD="1"/>
</file>

<file path=xl/ctrlProps/ctrlProp726.xml><?xml version="1.0" encoding="utf-8"?>
<formControlPr xmlns="http://schemas.microsoft.com/office/spreadsheetml/2009/9/main" objectType="CheckBox" fmlaLink="$AG$348" lockText="1" noThreeD="1"/>
</file>

<file path=xl/ctrlProps/ctrlProp727.xml><?xml version="1.0" encoding="utf-8"?>
<formControlPr xmlns="http://schemas.microsoft.com/office/spreadsheetml/2009/9/main" objectType="CheckBox" fmlaLink="$AG$348" lockText="1" noThreeD="1"/>
</file>

<file path=xl/ctrlProps/ctrlProp728.xml><?xml version="1.0" encoding="utf-8"?>
<formControlPr xmlns="http://schemas.microsoft.com/office/spreadsheetml/2009/9/main" objectType="CheckBox" fmlaLink="$AG$348" lockText="1" noThreeD="1"/>
</file>

<file path=xl/ctrlProps/ctrlProp729.xml><?xml version="1.0" encoding="utf-8"?>
<formControlPr xmlns="http://schemas.microsoft.com/office/spreadsheetml/2009/9/main" objectType="CheckBox" fmlaLink="$AG$348" lockText="1" noThreeD="1"/>
</file>

<file path=xl/ctrlProps/ctrlProp730.xml><?xml version="1.0" encoding="utf-8"?>
<formControlPr xmlns="http://schemas.microsoft.com/office/spreadsheetml/2009/9/main" objectType="CheckBox" fmlaLink="$AG$348" lockText="1" noThreeD="1"/>
</file>

<file path=xl/ctrlProps/ctrlProp731.xml><?xml version="1.0" encoding="utf-8"?>
<formControlPr xmlns="http://schemas.microsoft.com/office/spreadsheetml/2009/9/main" objectType="CheckBox" fmlaLink="$AG$348" lockText="1" noThreeD="1"/>
</file>

<file path=xl/ctrlProps/ctrlProp732.xml><?xml version="1.0" encoding="utf-8"?>
<formControlPr xmlns="http://schemas.microsoft.com/office/spreadsheetml/2009/9/main" objectType="CheckBox" fmlaLink="$AG$348" lockText="1" noThreeD="1"/>
</file>

<file path=xl/ctrlProps/ctrlProp733.xml><?xml version="1.0" encoding="utf-8"?>
<formControlPr xmlns="http://schemas.microsoft.com/office/spreadsheetml/2009/9/main" objectType="CheckBox" fmlaLink="$AG$348" lockText="1" noThreeD="1"/>
</file>

<file path=xl/ctrlProps/ctrlProp734.xml><?xml version="1.0" encoding="utf-8"?>
<formControlPr xmlns="http://schemas.microsoft.com/office/spreadsheetml/2009/9/main" objectType="CheckBox" fmlaLink="$AG$348" lockText="1" noThreeD="1"/>
</file>

<file path=xl/ctrlProps/ctrlProp735.xml><?xml version="1.0" encoding="utf-8"?>
<formControlPr xmlns="http://schemas.microsoft.com/office/spreadsheetml/2009/9/main" objectType="CheckBox" fmlaLink="$AG$348" lockText="1" noThreeD="1"/>
</file>

<file path=xl/ctrlProps/ctrlProp736.xml><?xml version="1.0" encoding="utf-8"?>
<formControlPr xmlns="http://schemas.microsoft.com/office/spreadsheetml/2009/9/main" objectType="CheckBox" fmlaLink="$AG$348" lockText="1" noThreeD="1"/>
</file>

<file path=xl/ctrlProps/ctrlProp737.xml><?xml version="1.0" encoding="utf-8"?>
<formControlPr xmlns="http://schemas.microsoft.com/office/spreadsheetml/2009/9/main" objectType="CheckBox" fmlaLink="$AG$348" lockText="1" noThreeD="1"/>
</file>

<file path=xl/ctrlProps/ctrlProp738.xml><?xml version="1.0" encoding="utf-8"?>
<formControlPr xmlns="http://schemas.microsoft.com/office/spreadsheetml/2009/9/main" objectType="CheckBox" fmlaLink="$AG$348" lockText="1" noThreeD="1"/>
</file>

<file path=xl/ctrlProps/ctrlProp739.xml><?xml version="1.0" encoding="utf-8"?>
<formControlPr xmlns="http://schemas.microsoft.com/office/spreadsheetml/2009/9/main" objectType="CheckBox" fmlaLink="$AG$348" lockText="1" noThreeD="1"/>
</file>

<file path=xl/ctrlProps/ctrlProp740.xml><?xml version="1.0" encoding="utf-8"?>
<formControlPr xmlns="http://schemas.microsoft.com/office/spreadsheetml/2009/9/main" objectType="CheckBox" fmlaLink="$AG$348" lockText="1" noThreeD="1"/>
</file>

<file path=xl/ctrlProps/ctrlProp741.xml><?xml version="1.0" encoding="utf-8"?>
<formControlPr xmlns="http://schemas.microsoft.com/office/spreadsheetml/2009/9/main" objectType="CheckBox" fmlaLink="$AG$348" lockText="1" noThreeD="1"/>
</file>

<file path=xl/ctrlProps/ctrlProp742.xml><?xml version="1.0" encoding="utf-8"?>
<formControlPr xmlns="http://schemas.microsoft.com/office/spreadsheetml/2009/9/main" objectType="CheckBox" fmlaLink="$AG$348" lockText="1" noThreeD="1"/>
</file>

<file path=xl/ctrlProps/ctrlProp743.xml><?xml version="1.0" encoding="utf-8"?>
<formControlPr xmlns="http://schemas.microsoft.com/office/spreadsheetml/2009/9/main" objectType="CheckBox" fmlaLink="$AG$348" lockText="1" noThreeD="1"/>
</file>

<file path=xl/ctrlProps/ctrlProp744.xml><?xml version="1.0" encoding="utf-8"?>
<formControlPr xmlns="http://schemas.microsoft.com/office/spreadsheetml/2009/9/main" objectType="CheckBox" fmlaLink="$AG$348" lockText="1" noThreeD="1"/>
</file>

<file path=xl/ctrlProps/ctrlProp745.xml><?xml version="1.0" encoding="utf-8"?>
<formControlPr xmlns="http://schemas.microsoft.com/office/spreadsheetml/2009/9/main" objectType="CheckBox" fmlaLink="$AG$348" lockText="1" noThreeD="1"/>
</file>

<file path=xl/ctrlProps/ctrlProp746.xml><?xml version="1.0" encoding="utf-8"?>
<formControlPr xmlns="http://schemas.microsoft.com/office/spreadsheetml/2009/9/main" objectType="CheckBox" fmlaLink="$AG$348" lockText="1" noThreeD="1"/>
</file>

<file path=xl/ctrlProps/ctrlProp747.xml><?xml version="1.0" encoding="utf-8"?>
<formControlPr xmlns="http://schemas.microsoft.com/office/spreadsheetml/2009/9/main" objectType="CheckBox" fmlaLink="$AG$348" lockText="1" noThreeD="1"/>
</file>

<file path=xl/ctrlProps/ctrlProp748.xml><?xml version="1.0" encoding="utf-8"?>
<formControlPr xmlns="http://schemas.microsoft.com/office/spreadsheetml/2009/9/main" objectType="CheckBox" fmlaLink="$AG$348" lockText="1" noThreeD="1"/>
</file>

<file path=xl/ctrlProps/ctrlProp749.xml><?xml version="1.0" encoding="utf-8"?>
<formControlPr xmlns="http://schemas.microsoft.com/office/spreadsheetml/2009/9/main" objectType="CheckBox" fmlaLink="$AG$348" lockText="1" noThreeD="1"/>
</file>

<file path=xl/ctrlProps/ctrlProp750.xml><?xml version="1.0" encoding="utf-8"?>
<formControlPr xmlns="http://schemas.microsoft.com/office/spreadsheetml/2009/9/main" objectType="CheckBox" fmlaLink="$AG$348" lockText="1" noThreeD="1"/>
</file>

<file path=xl/ctrlProps/ctrlProp751.xml><?xml version="1.0" encoding="utf-8"?>
<formControlPr xmlns="http://schemas.microsoft.com/office/spreadsheetml/2009/9/main" objectType="CheckBox" fmlaLink="$AG$348" lockText="1" noThreeD="1"/>
</file>

<file path=xl/ctrlProps/ctrlProp752.xml><?xml version="1.0" encoding="utf-8"?>
<formControlPr xmlns="http://schemas.microsoft.com/office/spreadsheetml/2009/9/main" objectType="CheckBox" fmlaLink="$AG$348" lockText="1" noThreeD="1"/>
</file>

<file path=xl/ctrlProps/ctrlProp753.xml><?xml version="1.0" encoding="utf-8"?>
<formControlPr xmlns="http://schemas.microsoft.com/office/spreadsheetml/2009/9/main" objectType="CheckBox" fmlaLink="$AG$348" lockText="1" noThreeD="1"/>
</file>

<file path=xl/ctrlProps/ctrlProp754.xml><?xml version="1.0" encoding="utf-8"?>
<formControlPr xmlns="http://schemas.microsoft.com/office/spreadsheetml/2009/9/main" objectType="GBox" noThreeD="1"/>
</file>

<file path=xl/ctrlProps/ctrlProp755.xml><?xml version="1.0" encoding="utf-8"?>
<formControlPr xmlns="http://schemas.microsoft.com/office/spreadsheetml/2009/9/main" objectType="GBox" noThreeD="1"/>
</file>

<file path=xl/ctrlProps/ctrlProp756.xml><?xml version="1.0" encoding="utf-8"?>
<formControlPr xmlns="http://schemas.microsoft.com/office/spreadsheetml/2009/9/main" objectType="GBox" noThreeD="1"/>
</file>

<file path=xl/ctrlProps/ctrlProp757.xml><?xml version="1.0" encoding="utf-8"?>
<formControlPr xmlns="http://schemas.microsoft.com/office/spreadsheetml/2009/9/main" objectType="CheckBox" fmlaLink="$AD$259" lockText="1" noThreeD="1"/>
</file>

<file path=xl/ctrlProps/ctrlProp758.xml><?xml version="1.0" encoding="utf-8"?>
<formControlPr xmlns="http://schemas.microsoft.com/office/spreadsheetml/2009/9/main" objectType="CheckBox" fmlaLink="$AD$260" lockText="1" noThreeD="1"/>
</file>

<file path=xl/ctrlProps/ctrlProp759.xml><?xml version="1.0" encoding="utf-8"?>
<formControlPr xmlns="http://schemas.microsoft.com/office/spreadsheetml/2009/9/main" objectType="CheckBox" fmlaLink="$AD$261" lockText="1" noThreeD="1"/>
</file>

<file path=xl/ctrlProps/ctrlProp760.xml><?xml version="1.0" encoding="utf-8"?>
<formControlPr xmlns="http://schemas.microsoft.com/office/spreadsheetml/2009/9/main" objectType="CheckBox" fmlaLink="$AD$262" lockText="1" noThreeD="1"/>
</file>

<file path=xl/ctrlProps/ctrlProp761.xml><?xml version="1.0" encoding="utf-8"?>
<formControlPr xmlns="http://schemas.microsoft.com/office/spreadsheetml/2009/9/main" objectType="CheckBox" fmlaLink="$AH$223" lockText="1" noThreeD="1"/>
</file>

<file path=xl/ctrlProps/ctrlProp762.xml><?xml version="1.0" encoding="utf-8"?>
<formControlPr xmlns="http://schemas.microsoft.com/office/spreadsheetml/2009/9/main" objectType="GBox" noThreeD="1"/>
</file>

<file path=xl/ctrlProps/ctrlProp763.xml><?xml version="1.0" encoding="utf-8"?>
<formControlPr xmlns="http://schemas.microsoft.com/office/spreadsheetml/2009/9/main" objectType="Radio" firstButton="1" fmlaLink="$AC$226" lockText="1" noThreeD="1"/>
</file>

<file path=xl/ctrlProps/ctrlProp764.xml><?xml version="1.0" encoding="utf-8"?>
<formControlPr xmlns="http://schemas.microsoft.com/office/spreadsheetml/2009/9/main" objectType="Radio" lockText="1" noThreeD="1"/>
</file>

<file path=xl/ctrlProps/ctrlProp765.xml><?xml version="1.0" encoding="utf-8"?>
<formControlPr xmlns="http://schemas.microsoft.com/office/spreadsheetml/2009/9/main" objectType="CheckBox" fmlaLink="$AD$232" lockText="1" noThreeD="1"/>
</file>

<file path=xl/ctrlProps/ctrlProp766.xml><?xml version="1.0" encoding="utf-8"?>
<formControlPr xmlns="http://schemas.microsoft.com/office/spreadsheetml/2009/9/main" objectType="CheckBox" fmlaLink="$AD$229" lockText="1" noThreeD="1"/>
</file>

<file path=xl/ctrlProps/ctrlProp767.xml><?xml version="1.0" encoding="utf-8"?>
<formControlPr xmlns="http://schemas.microsoft.com/office/spreadsheetml/2009/9/main" objectType="CheckBox" fmlaLink="$AD$233" lockText="1" noThreeD="1"/>
</file>

<file path=xl/ctrlProps/ctrlProp768.xml><?xml version="1.0" encoding="utf-8"?>
<formControlPr xmlns="http://schemas.microsoft.com/office/spreadsheetml/2009/9/main" objectType="CheckBox" fmlaLink="$AD$229" lockText="1" noThreeD="1"/>
</file>

<file path=xl/ctrlProps/ctrlProp769.xml><?xml version="1.0" encoding="utf-8"?>
<formControlPr xmlns="http://schemas.microsoft.com/office/spreadsheetml/2009/9/main" objectType="CheckBox" fmlaLink="$AD$228" lockText="1" noThreeD="1"/>
</file>

<file path=xl/ctrlProps/ctrlProp770.xml><?xml version="1.0" encoding="utf-8"?>
<formControlPr xmlns="http://schemas.microsoft.com/office/spreadsheetml/2009/9/main" objectType="CheckBox" fmlaLink="$AD$234" lockText="1" noThreeD="1"/>
</file>

<file path=xl/ctrlProps/ctrlProp771.xml><?xml version="1.0" encoding="utf-8"?>
<formControlPr xmlns="http://schemas.microsoft.com/office/spreadsheetml/2009/9/main" objectType="CheckBox" fmlaLink="$AD$229" lockText="1" noThreeD="1"/>
</file>

<file path=xl/ctrlProps/ctrlProp772.xml><?xml version="1.0" encoding="utf-8"?>
<formControlPr xmlns="http://schemas.microsoft.com/office/spreadsheetml/2009/9/main" objectType="CheckBox" fmlaLink="$AD$228" lockText="1" noThreeD="1"/>
</file>

<file path=xl/ctrlProps/ctrlProp773.xml><?xml version="1.0" encoding="utf-8"?>
<formControlPr xmlns="http://schemas.microsoft.com/office/spreadsheetml/2009/9/main" objectType="CheckBox" fmlaLink="$AD$235" lockText="1" noThreeD="1"/>
</file>

<file path=xl/ctrlProps/ctrlProp774.xml><?xml version="1.0" encoding="utf-8"?>
<formControlPr xmlns="http://schemas.microsoft.com/office/spreadsheetml/2009/9/main" objectType="CheckBox" fmlaLink="$AD$229" lockText="1" noThreeD="1"/>
</file>

<file path=xl/ctrlProps/ctrlProp775.xml><?xml version="1.0" encoding="utf-8"?>
<formControlPr xmlns="http://schemas.microsoft.com/office/spreadsheetml/2009/9/main" objectType="CheckBox" fmlaLink="$AD$228" lockText="1" noThreeD="1"/>
</file>

<file path=xl/ctrlProps/ctrlProp776.xml><?xml version="1.0" encoding="utf-8"?>
<formControlPr xmlns="http://schemas.microsoft.com/office/spreadsheetml/2009/9/main" objectType="CheckBox" fmlaLink="$AD$236" lockText="1" noThreeD="1"/>
</file>

<file path=xl/ctrlProps/ctrlProp777.xml><?xml version="1.0" encoding="utf-8"?>
<formControlPr xmlns="http://schemas.microsoft.com/office/spreadsheetml/2009/9/main" objectType="CheckBox" fmlaLink="$AD$238" lockText="1" noThreeD="1"/>
</file>

<file path=xl/ctrlProps/ctrlProp778.xml><?xml version="1.0" encoding="utf-8"?>
<formControlPr xmlns="http://schemas.microsoft.com/office/spreadsheetml/2009/9/main" objectType="CheckBox" fmlaLink="$AD$239" lockText="1" noThreeD="1"/>
</file>

<file path=xl/ctrlProps/ctrlProp779.xml><?xml version="1.0" encoding="utf-8"?>
<formControlPr xmlns="http://schemas.microsoft.com/office/spreadsheetml/2009/9/main" objectType="CheckBox" fmlaLink="$AD$240" lockText="1" noThreeD="1"/>
</file>

<file path=xl/ctrlProps/ctrlProp780.xml><?xml version="1.0" encoding="utf-8"?>
<formControlPr xmlns="http://schemas.microsoft.com/office/spreadsheetml/2009/9/main" objectType="CheckBox" fmlaLink="$AD$229" lockText="1" noThreeD="1"/>
</file>

<file path=xl/ctrlProps/ctrlProp781.xml><?xml version="1.0" encoding="utf-8"?>
<formControlPr xmlns="http://schemas.microsoft.com/office/spreadsheetml/2009/9/main" objectType="CheckBox" fmlaLink="$AD$241" lockText="1" noThreeD="1"/>
</file>

<file path=xl/ctrlProps/ctrlProp782.xml><?xml version="1.0" encoding="utf-8"?>
<formControlPr xmlns="http://schemas.microsoft.com/office/spreadsheetml/2009/9/main" objectType="CheckBox" fmlaLink="$AD$229" lockText="1" noThreeD="1"/>
</file>

<file path=xl/ctrlProps/ctrlProp783.xml><?xml version="1.0" encoding="utf-8"?>
<formControlPr xmlns="http://schemas.microsoft.com/office/spreadsheetml/2009/9/main" objectType="CheckBox" fmlaLink="$AD$242" lockText="1" noThreeD="1"/>
</file>

<file path=xl/ctrlProps/ctrlProp784.xml><?xml version="1.0" encoding="utf-8"?>
<formControlPr xmlns="http://schemas.microsoft.com/office/spreadsheetml/2009/9/main" objectType="CheckBox" fmlaLink="$AD$229" lockText="1" noThreeD="1"/>
</file>

<file path=xl/ctrlProps/ctrlProp785.xml><?xml version="1.0" encoding="utf-8"?>
<formControlPr xmlns="http://schemas.microsoft.com/office/spreadsheetml/2009/9/main" objectType="CheckBox" fmlaLink="$AD$228" lockText="1" noThreeD="1"/>
</file>

<file path=xl/ctrlProps/ctrlProp786.xml><?xml version="1.0" encoding="utf-8"?>
<formControlPr xmlns="http://schemas.microsoft.com/office/spreadsheetml/2009/9/main" objectType="CheckBox" fmlaLink="$AD$243" lockText="1" noThreeD="1"/>
</file>

<file path=xl/ctrlProps/ctrlProp787.xml><?xml version="1.0" encoding="utf-8"?>
<formControlPr xmlns="http://schemas.microsoft.com/office/spreadsheetml/2009/9/main" objectType="CheckBox" fmlaLink="$AD$229" lockText="1" noThreeD="1"/>
</file>

<file path=xl/ctrlProps/ctrlProp788.xml><?xml version="1.0" encoding="utf-8"?>
<formControlPr xmlns="http://schemas.microsoft.com/office/spreadsheetml/2009/9/main" objectType="CheckBox" fmlaLink="$AD$228" lockText="1" noThreeD="1"/>
</file>

<file path=xl/ctrlProps/ctrlProp789.xml><?xml version="1.0" encoding="utf-8"?>
<formControlPr xmlns="http://schemas.microsoft.com/office/spreadsheetml/2009/9/main" objectType="CheckBox" fmlaLink="$AD$244" lockText="1" noThreeD="1"/>
</file>

<file path=xl/ctrlProps/ctrlProp790.xml><?xml version="1.0" encoding="utf-8"?>
<formControlPr xmlns="http://schemas.microsoft.com/office/spreadsheetml/2009/9/main" objectType="CheckBox" fmlaLink="$AD$229" lockText="1" noThreeD="1"/>
</file>

<file path=xl/ctrlProps/ctrlProp791.xml><?xml version="1.0" encoding="utf-8"?>
<formControlPr xmlns="http://schemas.microsoft.com/office/spreadsheetml/2009/9/main" objectType="CheckBox" fmlaLink="$AD$228" lockText="1" noThreeD="1"/>
</file>

<file path=xl/ctrlProps/ctrlProp792.xml><?xml version="1.0" encoding="utf-8"?>
<formControlPr xmlns="http://schemas.microsoft.com/office/spreadsheetml/2009/9/main" objectType="CheckBox" fmlaLink="$AD$245" lockText="1" noThreeD="1"/>
</file>

<file path=xl/ctrlProps/ctrlProp793.xml><?xml version="1.0" encoding="utf-8"?>
<formControlPr xmlns="http://schemas.microsoft.com/office/spreadsheetml/2009/9/main" objectType="CheckBox" fmlaLink="$AD$229" lockText="1" noThreeD="1"/>
</file>

<file path=xl/ctrlProps/ctrlProp794.xml><?xml version="1.0" encoding="utf-8"?>
<formControlPr xmlns="http://schemas.microsoft.com/office/spreadsheetml/2009/9/main" objectType="CheckBox" fmlaLink="$AD$246" lockText="1" noThreeD="1"/>
</file>

<file path=xl/ctrlProps/ctrlProp795.xml><?xml version="1.0" encoding="utf-8"?>
<formControlPr xmlns="http://schemas.microsoft.com/office/spreadsheetml/2009/9/main" objectType="CheckBox" fmlaLink="$AH$228" lockText="1" noThreeD="1"/>
</file>

<file path=xl/ctrlProps/ctrlProp796.xml><?xml version="1.0" encoding="utf-8"?>
<formControlPr xmlns="http://schemas.microsoft.com/office/spreadsheetml/2009/9/main" objectType="CheckBox" fmlaLink="$AD$223" lockText="1" noThreeD="1"/>
</file>

<file path=xl/ctrlProps/ctrlProp797.xml><?xml version="1.0" encoding="utf-8"?>
<formControlPr xmlns="http://schemas.microsoft.com/office/spreadsheetml/2009/9/main" objectType="GBox" noThreeD="1"/>
</file>

<file path=xl/ctrlProps/ctrlProp798.xml><?xml version="1.0" encoding="utf-8"?>
<formControlPr xmlns="http://schemas.microsoft.com/office/spreadsheetml/2009/9/main" objectType="CheckBox" fmlaLink="$AC$11" lockText="1" noThreeD="1"/>
</file>

<file path=xl/ctrlProps/ctrlProp799.xml><?xml version="1.0" encoding="utf-8"?>
<formControlPr xmlns="http://schemas.microsoft.com/office/spreadsheetml/2009/9/main" objectType="CheckBox" fmlaLink="$AD$11" lockText="1" noThreeD="1"/>
</file>

<file path=xl/ctrlProps/ctrlProp800.xml><?xml version="1.0" encoding="utf-8"?>
<formControlPr xmlns="http://schemas.microsoft.com/office/spreadsheetml/2009/9/main" objectType="CheckBox" fmlaLink="$AE$11" lockText="1" noThreeD="1"/>
</file>

<file path=xl/ctrlProps/ctrlProp801.xml><?xml version="1.0" encoding="utf-8"?>
<formControlPr xmlns="http://schemas.microsoft.com/office/spreadsheetml/2009/9/main" objectType="CheckBox" fmlaLink="$AC$491" lockText="1" noThreeD="1"/>
</file>

<file path=xl/ctrlProps/ctrlProp802.xml><?xml version="1.0" encoding="utf-8"?>
<formControlPr xmlns="http://schemas.microsoft.com/office/spreadsheetml/2009/9/main" objectType="CheckBox" fmlaLink="$AC$492" lockText="1" noThreeD="1"/>
</file>

<file path=xl/ctrlProps/ctrlProp803.xml><?xml version="1.0" encoding="utf-8"?>
<formControlPr xmlns="http://schemas.microsoft.com/office/spreadsheetml/2009/9/main" objectType="CheckBox" fmlaLink="$AC$493" lockText="1" noThreeD="1"/>
</file>

<file path=xl/ctrlProps/ctrlProp804.xml><?xml version="1.0" encoding="utf-8"?>
<formControlPr xmlns="http://schemas.microsoft.com/office/spreadsheetml/2009/9/main" objectType="CheckBox" fmlaLink="$AD$491" lockText="1" noThreeD="1"/>
</file>

<file path=xl/ctrlProps/ctrlProp805.xml><?xml version="1.0" encoding="utf-8"?>
<formControlPr xmlns="http://schemas.microsoft.com/office/spreadsheetml/2009/9/main" objectType="CheckBox" fmlaLink="$AD$492" lockText="1" noThreeD="1"/>
</file>

<file path=xl/ctrlProps/ctrlProp806.xml><?xml version="1.0" encoding="utf-8"?>
<formControlPr xmlns="http://schemas.microsoft.com/office/spreadsheetml/2009/9/main" objectType="CheckBox" fmlaLink="$AD$493" lockText="1" noThreeD="1"/>
</file>

<file path=xl/ctrlProps/ctrlProp807.xml><?xml version="1.0" encoding="utf-8"?>
<formControlPr xmlns="http://schemas.microsoft.com/office/spreadsheetml/2009/9/main" objectType="CheckBox" fmlaLink="$AD$494" lockText="1" noThreeD="1"/>
</file>

<file path=xl/ctrlProps/ctrlProp808.xml><?xml version="1.0" encoding="utf-8"?>
<formControlPr xmlns="http://schemas.microsoft.com/office/spreadsheetml/2009/9/main" objectType="CheckBox" fmlaLink="$AC$506" lockText="1" noThreeD="1"/>
</file>

<file path=xl/ctrlProps/ctrlProp809.xml><?xml version="1.0" encoding="utf-8"?>
<formControlPr xmlns="http://schemas.microsoft.com/office/spreadsheetml/2009/9/main" objectType="GBox" noThreeD="1"/>
</file>

<file path=xl/ctrlProps/ctrlProp810.xml><?xml version="1.0" encoding="utf-8"?>
<formControlPr xmlns="http://schemas.microsoft.com/office/spreadsheetml/2009/9/main" objectType="Radio" firstButton="1" fmlaLink="$AD$514" lockText="1" noThreeD="1"/>
</file>

<file path=xl/ctrlProps/ctrlProp811.xml><?xml version="1.0" encoding="utf-8"?>
<formControlPr xmlns="http://schemas.microsoft.com/office/spreadsheetml/2009/9/main" objectType="Radio" lockText="1" noThreeD="1"/>
</file>

<file path=xl/ctrlProps/ctrlProp812.xml><?xml version="1.0" encoding="utf-8"?>
<formControlPr xmlns="http://schemas.microsoft.com/office/spreadsheetml/2009/9/main" objectType="Radio" lockText="1" noThreeD="1"/>
</file>

<file path=xl/ctrlProps/ctrlProp813.xml><?xml version="1.0" encoding="utf-8"?>
<formControlPr xmlns="http://schemas.microsoft.com/office/spreadsheetml/2009/9/main" objectType="GBox" noThreeD="1"/>
</file>

<file path=xl/ctrlProps/ctrlProp814.xml><?xml version="1.0" encoding="utf-8"?>
<formControlPr xmlns="http://schemas.microsoft.com/office/spreadsheetml/2009/9/main" objectType="Radio" firstButton="1" fmlaLink="$AE$514" lockText="1" noThreeD="1"/>
</file>

<file path=xl/ctrlProps/ctrlProp815.xml><?xml version="1.0" encoding="utf-8"?>
<formControlPr xmlns="http://schemas.microsoft.com/office/spreadsheetml/2009/9/main" objectType="Radio" lockText="1" noThreeD="1"/>
</file>

<file path=xl/ctrlProps/ctrlProp816.xml><?xml version="1.0" encoding="utf-8"?>
<formControlPr xmlns="http://schemas.microsoft.com/office/spreadsheetml/2009/9/main" objectType="Radio" lockText="1" noThreeD="1"/>
</file>

<file path=xl/ctrlProps/ctrlProp817.xml><?xml version="1.0" encoding="utf-8"?>
<formControlPr xmlns="http://schemas.microsoft.com/office/spreadsheetml/2009/9/main" objectType="Radio" firstButton="1" fmlaLink="$AD$515" lockText="1" noThreeD="1"/>
</file>

<file path=xl/ctrlProps/ctrlProp818.xml><?xml version="1.0" encoding="utf-8"?>
<formControlPr xmlns="http://schemas.microsoft.com/office/spreadsheetml/2009/9/main" objectType="Radio" lockText="1" noThreeD="1"/>
</file>

<file path=xl/ctrlProps/ctrlProp819.xml><?xml version="1.0" encoding="utf-8"?>
<formControlPr xmlns="http://schemas.microsoft.com/office/spreadsheetml/2009/9/main" objectType="Radio" lockText="1" noThreeD="1"/>
</file>

<file path=xl/ctrlProps/ctrlProp820.xml><?xml version="1.0" encoding="utf-8"?>
<formControlPr xmlns="http://schemas.microsoft.com/office/spreadsheetml/2009/9/main" objectType="Radio" firstButton="1" fmlaLink="$AE$515" lockText="1" noThreeD="1"/>
</file>

<file path=xl/ctrlProps/ctrlProp821.xml><?xml version="1.0" encoding="utf-8"?>
<formControlPr xmlns="http://schemas.microsoft.com/office/spreadsheetml/2009/9/main" objectType="Radio" lockText="1" noThreeD="1"/>
</file>

<file path=xl/ctrlProps/ctrlProp822.xml><?xml version="1.0" encoding="utf-8"?>
<formControlPr xmlns="http://schemas.microsoft.com/office/spreadsheetml/2009/9/main" objectType="Radio" lockText="1" noThreeD="1"/>
</file>

<file path=xl/ctrlProps/ctrlProp823.xml><?xml version="1.0" encoding="utf-8"?>
<formControlPr xmlns="http://schemas.microsoft.com/office/spreadsheetml/2009/9/main" objectType="Radio" firstButton="1" fmlaLink="$AD$516" lockText="1" noThreeD="1"/>
</file>

<file path=xl/ctrlProps/ctrlProp824.xml><?xml version="1.0" encoding="utf-8"?>
<formControlPr xmlns="http://schemas.microsoft.com/office/spreadsheetml/2009/9/main" objectType="Radio" lockText="1" noThreeD="1"/>
</file>

<file path=xl/ctrlProps/ctrlProp825.xml><?xml version="1.0" encoding="utf-8"?>
<formControlPr xmlns="http://schemas.microsoft.com/office/spreadsheetml/2009/9/main" objectType="Radio" lockText="1" noThreeD="1"/>
</file>

<file path=xl/ctrlProps/ctrlProp826.xml><?xml version="1.0" encoding="utf-8"?>
<formControlPr xmlns="http://schemas.microsoft.com/office/spreadsheetml/2009/9/main" objectType="Radio" firstButton="1" fmlaLink="$AE$516" lockText="1" noThreeD="1"/>
</file>

<file path=xl/ctrlProps/ctrlProp827.xml><?xml version="1.0" encoding="utf-8"?>
<formControlPr xmlns="http://schemas.microsoft.com/office/spreadsheetml/2009/9/main" objectType="Radio" lockText="1" noThreeD="1"/>
</file>

<file path=xl/ctrlProps/ctrlProp828.xml><?xml version="1.0" encoding="utf-8"?>
<formControlPr xmlns="http://schemas.microsoft.com/office/spreadsheetml/2009/9/main" objectType="Radio" lockText="1" noThreeD="1"/>
</file>

<file path=xl/ctrlProps/ctrlProp829.xml><?xml version="1.0" encoding="utf-8"?>
<formControlPr xmlns="http://schemas.microsoft.com/office/spreadsheetml/2009/9/main" objectType="Radio" firstButton="1" fmlaLink="$AD$517" lockText="1" noThreeD="1"/>
</file>

<file path=xl/ctrlProps/ctrlProp830.xml><?xml version="1.0" encoding="utf-8"?>
<formControlPr xmlns="http://schemas.microsoft.com/office/spreadsheetml/2009/9/main" objectType="Radio" lockText="1" noThreeD="1"/>
</file>

<file path=xl/ctrlProps/ctrlProp831.xml><?xml version="1.0" encoding="utf-8"?>
<formControlPr xmlns="http://schemas.microsoft.com/office/spreadsheetml/2009/9/main" objectType="Radio" lockText="1" noThreeD="1"/>
</file>

<file path=xl/ctrlProps/ctrlProp832.xml><?xml version="1.0" encoding="utf-8"?>
<formControlPr xmlns="http://schemas.microsoft.com/office/spreadsheetml/2009/9/main" objectType="Radio" firstButton="1" fmlaLink="$AE$517" lockText="1" noThreeD="1"/>
</file>

<file path=xl/ctrlProps/ctrlProp833.xml><?xml version="1.0" encoding="utf-8"?>
<formControlPr xmlns="http://schemas.microsoft.com/office/spreadsheetml/2009/9/main" objectType="Radio" lockText="1" noThreeD="1"/>
</file>

<file path=xl/ctrlProps/ctrlProp834.xml><?xml version="1.0" encoding="utf-8"?>
<formControlPr xmlns="http://schemas.microsoft.com/office/spreadsheetml/2009/9/main" objectType="Radio" lockText="1" noThreeD="1"/>
</file>

<file path=xl/ctrlProps/ctrlProp835.xml><?xml version="1.0" encoding="utf-8"?>
<formControlPr xmlns="http://schemas.microsoft.com/office/spreadsheetml/2009/9/main" objectType="Radio" firstButton="1" fmlaLink="$AD$518" lockText="1" noThreeD="1"/>
</file>

<file path=xl/ctrlProps/ctrlProp836.xml><?xml version="1.0" encoding="utf-8"?>
<formControlPr xmlns="http://schemas.microsoft.com/office/spreadsheetml/2009/9/main" objectType="Radio" lockText="1" noThreeD="1"/>
</file>

<file path=xl/ctrlProps/ctrlProp837.xml><?xml version="1.0" encoding="utf-8"?>
<formControlPr xmlns="http://schemas.microsoft.com/office/spreadsheetml/2009/9/main" objectType="Radio" lockText="1" noThreeD="1"/>
</file>

<file path=xl/ctrlProps/ctrlProp838.xml><?xml version="1.0" encoding="utf-8"?>
<formControlPr xmlns="http://schemas.microsoft.com/office/spreadsheetml/2009/9/main" objectType="Radio" firstButton="1" fmlaLink="$AE$518" lockText="1" noThreeD="1"/>
</file>

<file path=xl/ctrlProps/ctrlProp839.xml><?xml version="1.0" encoding="utf-8"?>
<formControlPr xmlns="http://schemas.microsoft.com/office/spreadsheetml/2009/9/main" objectType="Radio" lockText="1" noThreeD="1"/>
</file>

<file path=xl/ctrlProps/ctrlProp840.xml><?xml version="1.0" encoding="utf-8"?>
<formControlPr xmlns="http://schemas.microsoft.com/office/spreadsheetml/2009/9/main" objectType="Radio" lockText="1" noThreeD="1"/>
</file>

<file path=xl/ctrlProps/ctrlProp841.xml><?xml version="1.0" encoding="utf-8"?>
<formControlPr xmlns="http://schemas.microsoft.com/office/spreadsheetml/2009/9/main" objectType="Radio" firstButton="1" fmlaLink="$AD$519" lockText="1" noThreeD="1"/>
</file>

<file path=xl/ctrlProps/ctrlProp842.xml><?xml version="1.0" encoding="utf-8"?>
<formControlPr xmlns="http://schemas.microsoft.com/office/spreadsheetml/2009/9/main" objectType="Radio" lockText="1" noThreeD="1"/>
</file>

<file path=xl/ctrlProps/ctrlProp843.xml><?xml version="1.0" encoding="utf-8"?>
<formControlPr xmlns="http://schemas.microsoft.com/office/spreadsheetml/2009/9/main" objectType="Radio" lockText="1" noThreeD="1"/>
</file>

<file path=xl/ctrlProps/ctrlProp844.xml><?xml version="1.0" encoding="utf-8"?>
<formControlPr xmlns="http://schemas.microsoft.com/office/spreadsheetml/2009/9/main" objectType="Radio" firstButton="1" fmlaLink="$AE$519" lockText="1" noThreeD="1"/>
</file>

<file path=xl/ctrlProps/ctrlProp845.xml><?xml version="1.0" encoding="utf-8"?>
<formControlPr xmlns="http://schemas.microsoft.com/office/spreadsheetml/2009/9/main" objectType="Radio" lockText="1" noThreeD="1"/>
</file>

<file path=xl/ctrlProps/ctrlProp846.xml><?xml version="1.0" encoding="utf-8"?>
<formControlPr xmlns="http://schemas.microsoft.com/office/spreadsheetml/2009/9/main" objectType="Radio" lockText="1" noThreeD="1"/>
</file>

<file path=xl/ctrlProps/ctrlProp847.xml><?xml version="1.0" encoding="utf-8"?>
<formControlPr xmlns="http://schemas.microsoft.com/office/spreadsheetml/2009/9/main" objectType="Radio" firstButton="1" fmlaLink="$AD$520" lockText="1" noThreeD="1"/>
</file>

<file path=xl/ctrlProps/ctrlProp848.xml><?xml version="1.0" encoding="utf-8"?>
<formControlPr xmlns="http://schemas.microsoft.com/office/spreadsheetml/2009/9/main" objectType="Radio" lockText="1" noThreeD="1"/>
</file>

<file path=xl/ctrlProps/ctrlProp849.xml><?xml version="1.0" encoding="utf-8"?>
<formControlPr xmlns="http://schemas.microsoft.com/office/spreadsheetml/2009/9/main" objectType="Radio" lockText="1" noThreeD="1"/>
</file>

<file path=xl/ctrlProps/ctrlProp850.xml><?xml version="1.0" encoding="utf-8"?>
<formControlPr xmlns="http://schemas.microsoft.com/office/spreadsheetml/2009/9/main" objectType="Radio" firstButton="1" fmlaLink="$AE$520" lockText="1" noThreeD="1"/>
</file>

<file path=xl/ctrlProps/ctrlProp851.xml><?xml version="1.0" encoding="utf-8"?>
<formControlPr xmlns="http://schemas.microsoft.com/office/spreadsheetml/2009/9/main" objectType="Radio" lockText="1" noThreeD="1"/>
</file>

<file path=xl/ctrlProps/ctrlProp852.xml><?xml version="1.0" encoding="utf-8"?>
<formControlPr xmlns="http://schemas.microsoft.com/office/spreadsheetml/2009/9/main" objectType="Radio" lockText="1" noThreeD="1"/>
</file>

<file path=xl/ctrlProps/ctrlProp853.xml><?xml version="1.0" encoding="utf-8"?>
<formControlPr xmlns="http://schemas.microsoft.com/office/spreadsheetml/2009/9/main" objectType="Radio" firstButton="1" fmlaLink="$AD$521" lockText="1" noThreeD="1"/>
</file>

<file path=xl/ctrlProps/ctrlProp854.xml><?xml version="1.0" encoding="utf-8"?>
<formControlPr xmlns="http://schemas.microsoft.com/office/spreadsheetml/2009/9/main" objectType="Radio" lockText="1" noThreeD="1"/>
</file>

<file path=xl/ctrlProps/ctrlProp855.xml><?xml version="1.0" encoding="utf-8"?>
<formControlPr xmlns="http://schemas.microsoft.com/office/spreadsheetml/2009/9/main" objectType="Radio" lockText="1" noThreeD="1"/>
</file>

<file path=xl/ctrlProps/ctrlProp856.xml><?xml version="1.0" encoding="utf-8"?>
<formControlPr xmlns="http://schemas.microsoft.com/office/spreadsheetml/2009/9/main" objectType="Radio" firstButton="1" fmlaLink="$AE$521" lockText="1" noThreeD="1"/>
</file>

<file path=xl/ctrlProps/ctrlProp857.xml><?xml version="1.0" encoding="utf-8"?>
<formControlPr xmlns="http://schemas.microsoft.com/office/spreadsheetml/2009/9/main" objectType="Radio" lockText="1" noThreeD="1"/>
</file>

<file path=xl/ctrlProps/ctrlProp858.xml><?xml version="1.0" encoding="utf-8"?>
<formControlPr xmlns="http://schemas.microsoft.com/office/spreadsheetml/2009/9/main" objectType="Radio" lockText="1" noThreeD="1"/>
</file>

<file path=xl/ctrlProps/ctrlProp859.xml><?xml version="1.0" encoding="utf-8"?>
<formControlPr xmlns="http://schemas.microsoft.com/office/spreadsheetml/2009/9/main" objectType="Radio" firstButton="1" fmlaLink="$AD$522" lockText="1" noThreeD="1"/>
</file>

<file path=xl/ctrlProps/ctrlProp860.xml><?xml version="1.0" encoding="utf-8"?>
<formControlPr xmlns="http://schemas.microsoft.com/office/spreadsheetml/2009/9/main" objectType="Radio" lockText="1" noThreeD="1"/>
</file>

<file path=xl/ctrlProps/ctrlProp861.xml><?xml version="1.0" encoding="utf-8"?>
<formControlPr xmlns="http://schemas.microsoft.com/office/spreadsheetml/2009/9/main" objectType="Radio" lockText="1" noThreeD="1"/>
</file>

<file path=xl/ctrlProps/ctrlProp862.xml><?xml version="1.0" encoding="utf-8"?>
<formControlPr xmlns="http://schemas.microsoft.com/office/spreadsheetml/2009/9/main" objectType="Radio" firstButton="1" fmlaLink="$AE$522" lockText="1" noThreeD="1"/>
</file>

<file path=xl/ctrlProps/ctrlProp863.xml><?xml version="1.0" encoding="utf-8"?>
<formControlPr xmlns="http://schemas.microsoft.com/office/spreadsheetml/2009/9/main" objectType="Radio" lockText="1" noThreeD="1"/>
</file>

<file path=xl/ctrlProps/ctrlProp864.xml><?xml version="1.0" encoding="utf-8"?>
<formControlPr xmlns="http://schemas.microsoft.com/office/spreadsheetml/2009/9/main" objectType="Radio" lockText="1" noThreeD="1"/>
</file>

<file path=xl/ctrlProps/ctrlProp865.xml><?xml version="1.0" encoding="utf-8"?>
<formControlPr xmlns="http://schemas.microsoft.com/office/spreadsheetml/2009/9/main" objectType="Radio" firstButton="1" fmlaLink="$AD$523" lockText="1" noThreeD="1"/>
</file>

<file path=xl/ctrlProps/ctrlProp866.xml><?xml version="1.0" encoding="utf-8"?>
<formControlPr xmlns="http://schemas.microsoft.com/office/spreadsheetml/2009/9/main" objectType="Radio" lockText="1" noThreeD="1"/>
</file>

<file path=xl/ctrlProps/ctrlProp867.xml><?xml version="1.0" encoding="utf-8"?>
<formControlPr xmlns="http://schemas.microsoft.com/office/spreadsheetml/2009/9/main" objectType="Radio" lockText="1" noThreeD="1"/>
</file>

<file path=xl/ctrlProps/ctrlProp868.xml><?xml version="1.0" encoding="utf-8"?>
<formControlPr xmlns="http://schemas.microsoft.com/office/spreadsheetml/2009/9/main" objectType="Radio" firstButton="1" fmlaLink="$AE$523" lockText="1" noThreeD="1"/>
</file>

<file path=xl/ctrlProps/ctrlProp869.xml><?xml version="1.0" encoding="utf-8"?>
<formControlPr xmlns="http://schemas.microsoft.com/office/spreadsheetml/2009/9/main" objectType="Radio" lockText="1" noThreeD="1"/>
</file>

<file path=xl/ctrlProps/ctrlProp870.xml><?xml version="1.0" encoding="utf-8"?>
<formControlPr xmlns="http://schemas.microsoft.com/office/spreadsheetml/2009/9/main" objectType="Radio" lockText="1" noThreeD="1"/>
</file>

<file path=xl/ctrlProps/ctrlProp871.xml><?xml version="1.0" encoding="utf-8"?>
<formControlPr xmlns="http://schemas.microsoft.com/office/spreadsheetml/2009/9/main" objectType="GBox" noThreeD="1"/>
</file>

<file path=xl/ctrlProps/ctrlProp872.xml><?xml version="1.0" encoding="utf-8"?>
<formControlPr xmlns="http://schemas.microsoft.com/office/spreadsheetml/2009/9/main" objectType="Radio" firstButton="1" fmlaLink="$AD$524" lockText="1" noThreeD="1"/>
</file>

<file path=xl/ctrlProps/ctrlProp873.xml><?xml version="1.0" encoding="utf-8"?>
<formControlPr xmlns="http://schemas.microsoft.com/office/spreadsheetml/2009/9/main" objectType="Radio" firstButton="1" fmlaLink="$AE$524" lockText="1" noThreeD="1"/>
</file>

<file path=xl/ctrlProps/ctrlProp874.xml><?xml version="1.0" encoding="utf-8"?>
<formControlPr xmlns="http://schemas.microsoft.com/office/spreadsheetml/2009/9/main" objectType="Radio" lockText="1" noThreeD="1"/>
</file>

<file path=xl/ctrlProps/ctrlProp875.xml><?xml version="1.0" encoding="utf-8"?>
<formControlPr xmlns="http://schemas.microsoft.com/office/spreadsheetml/2009/9/main" objectType="Radio" lockText="1" noThreeD="1"/>
</file>

<file path=xl/ctrlProps/ctrlProp876.xml><?xml version="1.0" encoding="utf-8"?>
<formControlPr xmlns="http://schemas.microsoft.com/office/spreadsheetml/2009/9/main" objectType="Radio" firstButton="1" fmlaLink="$AD$525" lockText="1" noThreeD="1"/>
</file>

<file path=xl/ctrlProps/ctrlProp877.xml><?xml version="1.0" encoding="utf-8"?>
<formControlPr xmlns="http://schemas.microsoft.com/office/spreadsheetml/2009/9/main" objectType="Radio" lockText="1" noThreeD="1"/>
</file>

<file path=xl/ctrlProps/ctrlProp878.xml><?xml version="1.0" encoding="utf-8"?>
<formControlPr xmlns="http://schemas.microsoft.com/office/spreadsheetml/2009/9/main" objectType="Radio" lockText="1" noThreeD="1"/>
</file>

<file path=xl/ctrlProps/ctrlProp879.xml><?xml version="1.0" encoding="utf-8"?>
<formControlPr xmlns="http://schemas.microsoft.com/office/spreadsheetml/2009/9/main" objectType="Radio" firstButton="1" fmlaLink="$AE$525" lockText="1" noThreeD="1"/>
</file>

<file path=xl/ctrlProps/ctrlProp880.xml><?xml version="1.0" encoding="utf-8"?>
<formControlPr xmlns="http://schemas.microsoft.com/office/spreadsheetml/2009/9/main" objectType="Radio" lockText="1" noThreeD="1"/>
</file>

<file path=xl/ctrlProps/ctrlProp881.xml><?xml version="1.0" encoding="utf-8"?>
<formControlPr xmlns="http://schemas.microsoft.com/office/spreadsheetml/2009/9/main" objectType="Radio" lockText="1" noThreeD="1"/>
</file>

<file path=xl/ctrlProps/ctrlProp882.xml><?xml version="1.0" encoding="utf-8"?>
<formControlPr xmlns="http://schemas.microsoft.com/office/spreadsheetml/2009/9/main" objectType="Radio" firstButton="1" fmlaLink="$AD$526" lockText="1" noThreeD="1"/>
</file>

<file path=xl/ctrlProps/ctrlProp883.xml><?xml version="1.0" encoding="utf-8"?>
<formControlPr xmlns="http://schemas.microsoft.com/office/spreadsheetml/2009/9/main" objectType="Radio" lockText="1" noThreeD="1"/>
</file>

<file path=xl/ctrlProps/ctrlProp884.xml><?xml version="1.0" encoding="utf-8"?>
<formControlPr xmlns="http://schemas.microsoft.com/office/spreadsheetml/2009/9/main" objectType="Radio" lockText="1" noThreeD="1"/>
</file>

<file path=xl/ctrlProps/ctrlProp885.xml><?xml version="1.0" encoding="utf-8"?>
<formControlPr xmlns="http://schemas.microsoft.com/office/spreadsheetml/2009/9/main" objectType="Radio" firstButton="1" fmlaLink="$AE$526" lockText="1" noThreeD="1"/>
</file>

<file path=xl/ctrlProps/ctrlProp886.xml><?xml version="1.0" encoding="utf-8"?>
<formControlPr xmlns="http://schemas.microsoft.com/office/spreadsheetml/2009/9/main" objectType="Radio" lockText="1" noThreeD="1"/>
</file>

<file path=xl/ctrlProps/ctrlProp887.xml><?xml version="1.0" encoding="utf-8"?>
<formControlPr xmlns="http://schemas.microsoft.com/office/spreadsheetml/2009/9/main" objectType="Radio" lockText="1" noThreeD="1"/>
</file>

<file path=xl/ctrlProps/ctrlProp888.xml><?xml version="1.0" encoding="utf-8"?>
<formControlPr xmlns="http://schemas.microsoft.com/office/spreadsheetml/2009/9/main" objectType="Radio" firstButton="1" fmlaLink="$AD$527" lockText="1" noThreeD="1"/>
</file>

<file path=xl/ctrlProps/ctrlProp889.xml><?xml version="1.0" encoding="utf-8"?>
<formControlPr xmlns="http://schemas.microsoft.com/office/spreadsheetml/2009/9/main" objectType="Radio" lockText="1" noThreeD="1"/>
</file>

<file path=xl/ctrlProps/ctrlProp890.xml><?xml version="1.0" encoding="utf-8"?>
<formControlPr xmlns="http://schemas.microsoft.com/office/spreadsheetml/2009/9/main" objectType="Radio" lockText="1" noThreeD="1"/>
</file>

<file path=xl/ctrlProps/ctrlProp891.xml><?xml version="1.0" encoding="utf-8"?>
<formControlPr xmlns="http://schemas.microsoft.com/office/spreadsheetml/2009/9/main" objectType="Radio" firstButton="1" fmlaLink="$AE$527" lockText="1" noThreeD="1"/>
</file>

<file path=xl/ctrlProps/ctrlProp892.xml><?xml version="1.0" encoding="utf-8"?>
<formControlPr xmlns="http://schemas.microsoft.com/office/spreadsheetml/2009/9/main" objectType="Radio" lockText="1" noThreeD="1"/>
</file>

<file path=xl/ctrlProps/ctrlProp893.xml><?xml version="1.0" encoding="utf-8"?>
<formControlPr xmlns="http://schemas.microsoft.com/office/spreadsheetml/2009/9/main" objectType="Radio" lockText="1" noThreeD="1"/>
</file>

<file path=xl/ctrlProps/ctrlProp894.xml><?xml version="1.0" encoding="utf-8"?>
<formControlPr xmlns="http://schemas.microsoft.com/office/spreadsheetml/2009/9/main" objectType="Radio" firstButton="1" fmlaLink="$AD$528" lockText="1" noThreeD="1"/>
</file>

<file path=xl/ctrlProps/ctrlProp895.xml><?xml version="1.0" encoding="utf-8"?>
<formControlPr xmlns="http://schemas.microsoft.com/office/spreadsheetml/2009/9/main" objectType="Radio" lockText="1" noThreeD="1"/>
</file>

<file path=xl/ctrlProps/ctrlProp896.xml><?xml version="1.0" encoding="utf-8"?>
<formControlPr xmlns="http://schemas.microsoft.com/office/spreadsheetml/2009/9/main" objectType="Radio" lockText="1" noThreeD="1"/>
</file>

<file path=xl/ctrlProps/ctrlProp897.xml><?xml version="1.0" encoding="utf-8"?>
<formControlPr xmlns="http://schemas.microsoft.com/office/spreadsheetml/2009/9/main" objectType="Radio" firstButton="1" fmlaLink="$AE$528" lockText="1" noThreeD="1"/>
</file>

<file path=xl/ctrlProps/ctrlProp898.xml><?xml version="1.0" encoding="utf-8"?>
<formControlPr xmlns="http://schemas.microsoft.com/office/spreadsheetml/2009/9/main" objectType="Radio" lockText="1" noThreeD="1"/>
</file>

<file path=xl/ctrlProps/ctrlProp899.xml><?xml version="1.0" encoding="utf-8"?>
<formControlPr xmlns="http://schemas.microsoft.com/office/spreadsheetml/2009/9/main" objectType="Radio" lockText="1" noThreeD="1"/>
</file>

<file path=xl/ctrlProps/ctrlProp900.xml><?xml version="1.0" encoding="utf-8"?>
<formControlPr xmlns="http://schemas.microsoft.com/office/spreadsheetml/2009/9/main" objectType="Radio" firstButton="1" fmlaLink="$AD$529" lockText="1" noThreeD="1"/>
</file>

<file path=xl/ctrlProps/ctrlProp901.xml><?xml version="1.0" encoding="utf-8"?>
<formControlPr xmlns="http://schemas.microsoft.com/office/spreadsheetml/2009/9/main" objectType="Radio" lockText="1" noThreeD="1"/>
</file>

<file path=xl/ctrlProps/ctrlProp902.xml><?xml version="1.0" encoding="utf-8"?>
<formControlPr xmlns="http://schemas.microsoft.com/office/spreadsheetml/2009/9/main" objectType="Radio" lockText="1" noThreeD="1"/>
</file>

<file path=xl/ctrlProps/ctrlProp903.xml><?xml version="1.0" encoding="utf-8"?>
<formControlPr xmlns="http://schemas.microsoft.com/office/spreadsheetml/2009/9/main" objectType="Radio" firstButton="1" fmlaLink="$AE$529" lockText="1" noThreeD="1"/>
</file>

<file path=xl/ctrlProps/ctrlProp904.xml><?xml version="1.0" encoding="utf-8"?>
<formControlPr xmlns="http://schemas.microsoft.com/office/spreadsheetml/2009/9/main" objectType="Radio" lockText="1" noThreeD="1"/>
</file>

<file path=xl/ctrlProps/ctrlProp905.xml><?xml version="1.0" encoding="utf-8"?>
<formControlPr xmlns="http://schemas.microsoft.com/office/spreadsheetml/2009/9/main" objectType="Radio" lockText="1" noThreeD="1"/>
</file>

<file path=xl/ctrlProps/ctrlProp906.xml><?xml version="1.0" encoding="utf-8"?>
<formControlPr xmlns="http://schemas.microsoft.com/office/spreadsheetml/2009/9/main" objectType="Radio" firstButton="1" fmlaLink="$AD$530" lockText="1" noThreeD="1"/>
</file>

<file path=xl/ctrlProps/ctrlProp907.xml><?xml version="1.0" encoding="utf-8"?>
<formControlPr xmlns="http://schemas.microsoft.com/office/spreadsheetml/2009/9/main" objectType="Radio" lockText="1" noThreeD="1"/>
</file>

<file path=xl/ctrlProps/ctrlProp908.xml><?xml version="1.0" encoding="utf-8"?>
<formControlPr xmlns="http://schemas.microsoft.com/office/spreadsheetml/2009/9/main" objectType="Radio" lockText="1" noThreeD="1"/>
</file>

<file path=xl/ctrlProps/ctrlProp909.xml><?xml version="1.0" encoding="utf-8"?>
<formControlPr xmlns="http://schemas.microsoft.com/office/spreadsheetml/2009/9/main" objectType="Radio" firstButton="1" fmlaLink="$AE$530" lockText="1" noThreeD="1"/>
</file>

<file path=xl/ctrlProps/ctrlProp910.xml><?xml version="1.0" encoding="utf-8"?>
<formControlPr xmlns="http://schemas.microsoft.com/office/spreadsheetml/2009/9/main" objectType="Radio" lockText="1" noThreeD="1"/>
</file>

<file path=xl/ctrlProps/ctrlProp911.xml><?xml version="1.0" encoding="utf-8"?>
<formControlPr xmlns="http://schemas.microsoft.com/office/spreadsheetml/2009/9/main" objectType="Radio" lockText="1" noThreeD="1"/>
</file>

<file path=xl/ctrlProps/ctrlProp912.xml><?xml version="1.0" encoding="utf-8"?>
<formControlPr xmlns="http://schemas.microsoft.com/office/spreadsheetml/2009/9/main" objectType="Radio" firstButton="1" fmlaLink="$AD$531" lockText="1" noThreeD="1"/>
</file>

<file path=xl/ctrlProps/ctrlProp913.xml><?xml version="1.0" encoding="utf-8"?>
<formControlPr xmlns="http://schemas.microsoft.com/office/spreadsheetml/2009/9/main" objectType="Radio" lockText="1" noThreeD="1"/>
</file>

<file path=xl/ctrlProps/ctrlProp914.xml><?xml version="1.0" encoding="utf-8"?>
<formControlPr xmlns="http://schemas.microsoft.com/office/spreadsheetml/2009/9/main" objectType="Radio" lockText="1" noThreeD="1"/>
</file>

<file path=xl/ctrlProps/ctrlProp915.xml><?xml version="1.0" encoding="utf-8"?>
<formControlPr xmlns="http://schemas.microsoft.com/office/spreadsheetml/2009/9/main" objectType="Radio" firstButton="1" fmlaLink="$AE$531" lockText="1" noThreeD="1"/>
</file>

<file path=xl/ctrlProps/ctrlProp916.xml><?xml version="1.0" encoding="utf-8"?>
<formControlPr xmlns="http://schemas.microsoft.com/office/spreadsheetml/2009/9/main" objectType="Radio" lockText="1" noThreeD="1"/>
</file>

<file path=xl/ctrlProps/ctrlProp917.xml><?xml version="1.0" encoding="utf-8"?>
<formControlPr xmlns="http://schemas.microsoft.com/office/spreadsheetml/2009/9/main" objectType="Radio" lockText="1" noThreeD="1"/>
</file>

<file path=xl/ctrlProps/ctrlProp918.xml><?xml version="1.0" encoding="utf-8"?>
<formControlPr xmlns="http://schemas.microsoft.com/office/spreadsheetml/2009/9/main" objectType="Radio" firstButton="1" fmlaLink="$AD$532" lockText="1" noThreeD="1"/>
</file>

<file path=xl/ctrlProps/ctrlProp919.xml><?xml version="1.0" encoding="utf-8"?>
<formControlPr xmlns="http://schemas.microsoft.com/office/spreadsheetml/2009/9/main" objectType="Radio" lockText="1" noThreeD="1"/>
</file>

<file path=xl/ctrlProps/ctrlProp920.xml><?xml version="1.0" encoding="utf-8"?>
<formControlPr xmlns="http://schemas.microsoft.com/office/spreadsheetml/2009/9/main" objectType="Radio" lockText="1" noThreeD="1"/>
</file>

<file path=xl/ctrlProps/ctrlProp921.xml><?xml version="1.0" encoding="utf-8"?>
<formControlPr xmlns="http://schemas.microsoft.com/office/spreadsheetml/2009/9/main" objectType="Radio" firstButton="1" fmlaLink="$AE$532" lockText="1" noThreeD="1"/>
</file>

<file path=xl/ctrlProps/ctrlProp922.xml><?xml version="1.0" encoding="utf-8"?>
<formControlPr xmlns="http://schemas.microsoft.com/office/spreadsheetml/2009/9/main" objectType="Radio" lockText="1" noThreeD="1"/>
</file>

<file path=xl/ctrlProps/ctrlProp923.xml><?xml version="1.0" encoding="utf-8"?>
<formControlPr xmlns="http://schemas.microsoft.com/office/spreadsheetml/2009/9/main" objectType="Radio" lockText="1" noThreeD="1"/>
</file>

<file path=xl/ctrlProps/ctrlProp924.xml><?xml version="1.0" encoding="utf-8"?>
<formControlPr xmlns="http://schemas.microsoft.com/office/spreadsheetml/2009/9/main" objectType="Radio" firstButton="1" fmlaLink="$AD$533" lockText="1" noThreeD="1"/>
</file>

<file path=xl/ctrlProps/ctrlProp925.xml><?xml version="1.0" encoding="utf-8"?>
<formControlPr xmlns="http://schemas.microsoft.com/office/spreadsheetml/2009/9/main" objectType="Radio" lockText="1" noThreeD="1"/>
</file>

<file path=xl/ctrlProps/ctrlProp926.xml><?xml version="1.0" encoding="utf-8"?>
<formControlPr xmlns="http://schemas.microsoft.com/office/spreadsheetml/2009/9/main" objectType="Radio" lockText="1" noThreeD="1"/>
</file>

<file path=xl/ctrlProps/ctrlProp927.xml><?xml version="1.0" encoding="utf-8"?>
<formControlPr xmlns="http://schemas.microsoft.com/office/spreadsheetml/2009/9/main" objectType="Radio" firstButton="1" fmlaLink="$AE$533" lockText="1" noThreeD="1"/>
</file>

<file path=xl/ctrlProps/ctrlProp928.xml><?xml version="1.0" encoding="utf-8"?>
<formControlPr xmlns="http://schemas.microsoft.com/office/spreadsheetml/2009/9/main" objectType="Radio" lockText="1" noThreeD="1"/>
</file>

<file path=xl/ctrlProps/ctrlProp929.xml><?xml version="1.0" encoding="utf-8"?>
<formControlPr xmlns="http://schemas.microsoft.com/office/spreadsheetml/2009/9/main" objectType="Radio" lockText="1" noThreeD="1"/>
</file>

<file path=xl/ctrlProps/ctrlProp930.xml><?xml version="1.0" encoding="utf-8"?>
<formControlPr xmlns="http://schemas.microsoft.com/office/spreadsheetml/2009/9/main" objectType="Radio" firstButton="1" fmlaLink="$AD$534" lockText="1" noThreeD="1"/>
</file>

<file path=xl/ctrlProps/ctrlProp931.xml><?xml version="1.0" encoding="utf-8"?>
<formControlPr xmlns="http://schemas.microsoft.com/office/spreadsheetml/2009/9/main" objectType="Radio" lockText="1" noThreeD="1"/>
</file>

<file path=xl/ctrlProps/ctrlProp932.xml><?xml version="1.0" encoding="utf-8"?>
<formControlPr xmlns="http://schemas.microsoft.com/office/spreadsheetml/2009/9/main" objectType="Radio" lockText="1" noThreeD="1"/>
</file>

<file path=xl/ctrlProps/ctrlProp933.xml><?xml version="1.0" encoding="utf-8"?>
<formControlPr xmlns="http://schemas.microsoft.com/office/spreadsheetml/2009/9/main" objectType="Radio" firstButton="1" fmlaLink="$AE$534" lockText="1" noThreeD="1"/>
</file>

<file path=xl/ctrlProps/ctrlProp934.xml><?xml version="1.0" encoding="utf-8"?>
<formControlPr xmlns="http://schemas.microsoft.com/office/spreadsheetml/2009/9/main" objectType="Radio" lockText="1" noThreeD="1"/>
</file>

<file path=xl/ctrlProps/ctrlProp935.xml><?xml version="1.0" encoding="utf-8"?>
<formControlPr xmlns="http://schemas.microsoft.com/office/spreadsheetml/2009/9/main" objectType="Radio" lockText="1" noThreeD="1"/>
</file>

<file path=xl/ctrlProps/ctrlProp936.xml><?xml version="1.0" encoding="utf-8"?>
<formControlPr xmlns="http://schemas.microsoft.com/office/spreadsheetml/2009/9/main" objectType="Radio" firstButton="1" fmlaLink="$AD$535" lockText="1" noThreeD="1"/>
</file>

<file path=xl/ctrlProps/ctrlProp937.xml><?xml version="1.0" encoding="utf-8"?>
<formControlPr xmlns="http://schemas.microsoft.com/office/spreadsheetml/2009/9/main" objectType="Radio" lockText="1" noThreeD="1"/>
</file>

<file path=xl/ctrlProps/ctrlProp938.xml><?xml version="1.0" encoding="utf-8"?>
<formControlPr xmlns="http://schemas.microsoft.com/office/spreadsheetml/2009/9/main" objectType="Radio" lockText="1" noThreeD="1"/>
</file>

<file path=xl/ctrlProps/ctrlProp939.xml><?xml version="1.0" encoding="utf-8"?>
<formControlPr xmlns="http://schemas.microsoft.com/office/spreadsheetml/2009/9/main" objectType="Radio" firstButton="1" fmlaLink="$AE$535" lockText="1" noThreeD="1"/>
</file>

<file path=xl/ctrlProps/ctrlProp940.xml><?xml version="1.0" encoding="utf-8"?>
<formControlPr xmlns="http://schemas.microsoft.com/office/spreadsheetml/2009/9/main" objectType="Radio" lockText="1" noThreeD="1"/>
</file>

<file path=xl/ctrlProps/ctrlProp941.xml><?xml version="1.0" encoding="utf-8"?>
<formControlPr xmlns="http://schemas.microsoft.com/office/spreadsheetml/2009/9/main" objectType="Radio" lockText="1" noThreeD="1"/>
</file>

<file path=xl/ctrlProps/ctrlProp942.xml><?xml version="1.0" encoding="utf-8"?>
<formControlPr xmlns="http://schemas.microsoft.com/office/spreadsheetml/2009/9/main" objectType="Radio" firstButton="1" fmlaLink="$AD$536" lockText="1" noThreeD="1"/>
</file>

<file path=xl/ctrlProps/ctrlProp943.xml><?xml version="1.0" encoding="utf-8"?>
<formControlPr xmlns="http://schemas.microsoft.com/office/spreadsheetml/2009/9/main" objectType="Radio" lockText="1" noThreeD="1"/>
</file>

<file path=xl/ctrlProps/ctrlProp944.xml><?xml version="1.0" encoding="utf-8"?>
<formControlPr xmlns="http://schemas.microsoft.com/office/spreadsheetml/2009/9/main" objectType="Radio" lockText="1" noThreeD="1"/>
</file>

<file path=xl/ctrlProps/ctrlProp945.xml><?xml version="1.0" encoding="utf-8"?>
<formControlPr xmlns="http://schemas.microsoft.com/office/spreadsheetml/2009/9/main" objectType="Radio" firstButton="1" fmlaLink="$AE$536" lockText="1" noThreeD="1"/>
</file>

<file path=xl/ctrlProps/ctrlProp946.xml><?xml version="1.0" encoding="utf-8"?>
<formControlPr xmlns="http://schemas.microsoft.com/office/spreadsheetml/2009/9/main" objectType="Radio" lockText="1" noThreeD="1"/>
</file>

<file path=xl/ctrlProps/ctrlProp947.xml><?xml version="1.0" encoding="utf-8"?>
<formControlPr xmlns="http://schemas.microsoft.com/office/spreadsheetml/2009/9/main" objectType="Radio" lockText="1" noThreeD="1"/>
</file>

<file path=xl/ctrlProps/ctrlProp948.xml><?xml version="1.0" encoding="utf-8"?>
<formControlPr xmlns="http://schemas.microsoft.com/office/spreadsheetml/2009/9/main" objectType="Radio" firstButton="1" fmlaLink="$AD$537" lockText="1" noThreeD="1"/>
</file>

<file path=xl/ctrlProps/ctrlProp949.xml><?xml version="1.0" encoding="utf-8"?>
<formControlPr xmlns="http://schemas.microsoft.com/office/spreadsheetml/2009/9/main" objectType="Radio" lockText="1" noThreeD="1"/>
</file>

<file path=xl/ctrlProps/ctrlProp950.xml><?xml version="1.0" encoding="utf-8"?>
<formControlPr xmlns="http://schemas.microsoft.com/office/spreadsheetml/2009/9/main" objectType="Radio" lockText="1" noThreeD="1"/>
</file>

<file path=xl/ctrlProps/ctrlProp951.xml><?xml version="1.0" encoding="utf-8"?>
<formControlPr xmlns="http://schemas.microsoft.com/office/spreadsheetml/2009/9/main" objectType="Radio" firstButton="1" fmlaLink="$AE$537" lockText="1" noThreeD="1"/>
</file>

<file path=xl/ctrlProps/ctrlProp952.xml><?xml version="1.0" encoding="utf-8"?>
<formControlPr xmlns="http://schemas.microsoft.com/office/spreadsheetml/2009/9/main" objectType="Radio" lockText="1" noThreeD="1"/>
</file>

<file path=xl/ctrlProps/ctrlProp953.xml><?xml version="1.0" encoding="utf-8"?>
<formControlPr xmlns="http://schemas.microsoft.com/office/spreadsheetml/2009/9/main" objectType="Radio" lockText="1" noThreeD="1"/>
</file>

<file path=xl/ctrlProps/ctrlProp954.xml><?xml version="1.0" encoding="utf-8"?>
<formControlPr xmlns="http://schemas.microsoft.com/office/spreadsheetml/2009/9/main" objectType="Radio" firstButton="1" fmlaLink="$AD$538" lockText="1" noThreeD="1"/>
</file>

<file path=xl/ctrlProps/ctrlProp955.xml><?xml version="1.0" encoding="utf-8"?>
<formControlPr xmlns="http://schemas.microsoft.com/office/spreadsheetml/2009/9/main" objectType="Radio" lockText="1" noThreeD="1"/>
</file>

<file path=xl/ctrlProps/ctrlProp956.xml><?xml version="1.0" encoding="utf-8"?>
<formControlPr xmlns="http://schemas.microsoft.com/office/spreadsheetml/2009/9/main" objectType="Radio" lockText="1" noThreeD="1"/>
</file>

<file path=xl/ctrlProps/ctrlProp957.xml><?xml version="1.0" encoding="utf-8"?>
<formControlPr xmlns="http://schemas.microsoft.com/office/spreadsheetml/2009/9/main" objectType="Radio" firstButton="1" fmlaLink="$AE$538" lockText="1" noThreeD="1"/>
</file>

<file path=xl/ctrlProps/ctrlProp958.xml><?xml version="1.0" encoding="utf-8"?>
<formControlPr xmlns="http://schemas.microsoft.com/office/spreadsheetml/2009/9/main" objectType="Radio" lockText="1" noThreeD="1"/>
</file>

<file path=xl/ctrlProps/ctrlProp959.xml><?xml version="1.0" encoding="utf-8"?>
<formControlPr xmlns="http://schemas.microsoft.com/office/spreadsheetml/2009/9/main" objectType="Radio" lockText="1" noThreeD="1"/>
</file>

<file path=xl/ctrlProps/ctrlProp960.xml><?xml version="1.0" encoding="utf-8"?>
<formControlPr xmlns="http://schemas.microsoft.com/office/spreadsheetml/2009/9/main" objectType="Radio" firstButton="1" fmlaLink="$AD$539" lockText="1" noThreeD="1"/>
</file>

<file path=xl/ctrlProps/ctrlProp961.xml><?xml version="1.0" encoding="utf-8"?>
<formControlPr xmlns="http://schemas.microsoft.com/office/spreadsheetml/2009/9/main" objectType="Radio" lockText="1" noThreeD="1"/>
</file>

<file path=xl/ctrlProps/ctrlProp962.xml><?xml version="1.0" encoding="utf-8"?>
<formControlPr xmlns="http://schemas.microsoft.com/office/spreadsheetml/2009/9/main" objectType="Radio" lockText="1" noThreeD="1"/>
</file>

<file path=xl/ctrlProps/ctrlProp963.xml><?xml version="1.0" encoding="utf-8"?>
<formControlPr xmlns="http://schemas.microsoft.com/office/spreadsheetml/2009/9/main" objectType="Radio" firstButton="1" fmlaLink="$AE$539" lockText="1" noThreeD="1"/>
</file>

<file path=xl/ctrlProps/ctrlProp964.xml><?xml version="1.0" encoding="utf-8"?>
<formControlPr xmlns="http://schemas.microsoft.com/office/spreadsheetml/2009/9/main" objectType="Radio" lockText="1" noThreeD="1"/>
</file>

<file path=xl/ctrlProps/ctrlProp965.xml><?xml version="1.0" encoding="utf-8"?>
<formControlPr xmlns="http://schemas.microsoft.com/office/spreadsheetml/2009/9/main" objectType="Radio" lockText="1" noThreeD="1"/>
</file>

<file path=xl/ctrlProps/ctrlProp966.xml><?xml version="1.0" encoding="utf-8"?>
<formControlPr xmlns="http://schemas.microsoft.com/office/spreadsheetml/2009/9/main" objectType="Radio" firstButton="1" fmlaLink="$AD$540" lockText="1" noThreeD="1"/>
</file>

<file path=xl/ctrlProps/ctrlProp967.xml><?xml version="1.0" encoding="utf-8"?>
<formControlPr xmlns="http://schemas.microsoft.com/office/spreadsheetml/2009/9/main" objectType="Radio" lockText="1" noThreeD="1"/>
</file>

<file path=xl/ctrlProps/ctrlProp968.xml><?xml version="1.0" encoding="utf-8"?>
<formControlPr xmlns="http://schemas.microsoft.com/office/spreadsheetml/2009/9/main" objectType="Radio" lockText="1" noThreeD="1"/>
</file>

<file path=xl/ctrlProps/ctrlProp969.xml><?xml version="1.0" encoding="utf-8"?>
<formControlPr xmlns="http://schemas.microsoft.com/office/spreadsheetml/2009/9/main" objectType="Radio" firstButton="1" fmlaLink="$AE$540" lockText="1" noThreeD="1"/>
</file>

<file path=xl/ctrlProps/ctrlProp970.xml><?xml version="1.0" encoding="utf-8"?>
<formControlPr xmlns="http://schemas.microsoft.com/office/spreadsheetml/2009/9/main" objectType="Radio" lockText="1" noThreeD="1"/>
</file>

<file path=xl/ctrlProps/ctrlProp971.xml><?xml version="1.0" encoding="utf-8"?>
<formControlPr xmlns="http://schemas.microsoft.com/office/spreadsheetml/2009/9/main" objectType="Radio" lockText="1" noThreeD="1"/>
</file>

<file path=xl/ctrlProps/ctrlProp972.xml><?xml version="1.0" encoding="utf-8"?>
<formControlPr xmlns="http://schemas.microsoft.com/office/spreadsheetml/2009/9/main" objectType="Radio" firstButton="1" fmlaLink="$AD$541" lockText="1" noThreeD="1"/>
</file>

<file path=xl/ctrlProps/ctrlProp973.xml><?xml version="1.0" encoding="utf-8"?>
<formControlPr xmlns="http://schemas.microsoft.com/office/spreadsheetml/2009/9/main" objectType="Radio" lockText="1" noThreeD="1"/>
</file>

<file path=xl/ctrlProps/ctrlProp974.xml><?xml version="1.0" encoding="utf-8"?>
<formControlPr xmlns="http://schemas.microsoft.com/office/spreadsheetml/2009/9/main" objectType="Radio" lockText="1" noThreeD="1"/>
</file>

<file path=xl/ctrlProps/ctrlProp975.xml><?xml version="1.0" encoding="utf-8"?>
<formControlPr xmlns="http://schemas.microsoft.com/office/spreadsheetml/2009/9/main" objectType="Radio" firstButton="1" fmlaLink="$AE$541" lockText="1" noThreeD="1"/>
</file>

<file path=xl/ctrlProps/ctrlProp976.xml><?xml version="1.0" encoding="utf-8"?>
<formControlPr xmlns="http://schemas.microsoft.com/office/spreadsheetml/2009/9/main" objectType="Radio" lockText="1" noThreeD="1"/>
</file>

<file path=xl/ctrlProps/ctrlProp977.xml><?xml version="1.0" encoding="utf-8"?>
<formControlPr xmlns="http://schemas.microsoft.com/office/spreadsheetml/2009/9/main" objectType="Radio" lockText="1" noThreeD="1"/>
</file>

<file path=xl/ctrlProps/ctrlProp978.xml><?xml version="1.0" encoding="utf-8"?>
<formControlPr xmlns="http://schemas.microsoft.com/office/spreadsheetml/2009/9/main" objectType="Radio" firstButton="1" fmlaLink="$AD$542" lockText="1" noThreeD="1"/>
</file>

<file path=xl/ctrlProps/ctrlProp979.xml><?xml version="1.0" encoding="utf-8"?>
<formControlPr xmlns="http://schemas.microsoft.com/office/spreadsheetml/2009/9/main" objectType="Radio" lockText="1" noThreeD="1"/>
</file>

<file path=xl/ctrlProps/ctrlProp980.xml><?xml version="1.0" encoding="utf-8"?>
<formControlPr xmlns="http://schemas.microsoft.com/office/spreadsheetml/2009/9/main" objectType="Radio" lockText="1" noThreeD="1"/>
</file>

<file path=xl/ctrlProps/ctrlProp981.xml><?xml version="1.0" encoding="utf-8"?>
<formControlPr xmlns="http://schemas.microsoft.com/office/spreadsheetml/2009/9/main" objectType="Radio" firstButton="1" fmlaLink="$AE$542" lockText="1" noThreeD="1"/>
</file>

<file path=xl/ctrlProps/ctrlProp982.xml><?xml version="1.0" encoding="utf-8"?>
<formControlPr xmlns="http://schemas.microsoft.com/office/spreadsheetml/2009/9/main" objectType="Radio" lockText="1" noThreeD="1"/>
</file>

<file path=xl/ctrlProps/ctrlProp983.xml><?xml version="1.0" encoding="utf-8"?>
<formControlPr xmlns="http://schemas.microsoft.com/office/spreadsheetml/2009/9/main" objectType="Radio" lockText="1" noThreeD="1"/>
</file>

<file path=xl/ctrlProps/ctrlProp984.xml><?xml version="1.0" encoding="utf-8"?>
<formControlPr xmlns="http://schemas.microsoft.com/office/spreadsheetml/2009/9/main" objectType="Radio" firstButton="1" fmlaLink="$AD$543" lockText="1" noThreeD="1"/>
</file>

<file path=xl/ctrlProps/ctrlProp985.xml><?xml version="1.0" encoding="utf-8"?>
<formControlPr xmlns="http://schemas.microsoft.com/office/spreadsheetml/2009/9/main" objectType="Radio" lockText="1" noThreeD="1"/>
</file>

<file path=xl/ctrlProps/ctrlProp986.xml><?xml version="1.0" encoding="utf-8"?>
<formControlPr xmlns="http://schemas.microsoft.com/office/spreadsheetml/2009/9/main" objectType="Radio" lockText="1" noThreeD="1"/>
</file>

<file path=xl/ctrlProps/ctrlProp987.xml><?xml version="1.0" encoding="utf-8"?>
<formControlPr xmlns="http://schemas.microsoft.com/office/spreadsheetml/2009/9/main" objectType="Radio" firstButton="1" fmlaLink="$AE$543" lockText="1" noThreeD="1"/>
</file>

<file path=xl/ctrlProps/ctrlProp988.xml><?xml version="1.0" encoding="utf-8"?>
<formControlPr xmlns="http://schemas.microsoft.com/office/spreadsheetml/2009/9/main" objectType="Radio" lockText="1" noThreeD="1"/>
</file>

<file path=xl/ctrlProps/ctrlProp989.xml><?xml version="1.0" encoding="utf-8"?>
<formControlPr xmlns="http://schemas.microsoft.com/office/spreadsheetml/2009/9/main" objectType="Radio" lockText="1" noThreeD="1"/>
</file>

<file path=xl/ctrlProps/ctrlProp990.xml><?xml version="1.0" encoding="utf-8"?>
<formControlPr xmlns="http://schemas.microsoft.com/office/spreadsheetml/2009/9/main" objectType="Radio" firstButton="1" fmlaLink="$AD$544" lockText="1" noThreeD="1"/>
</file>

<file path=xl/ctrlProps/ctrlProp991.xml><?xml version="1.0" encoding="utf-8"?>
<formControlPr xmlns="http://schemas.microsoft.com/office/spreadsheetml/2009/9/main" objectType="Radio" lockText="1" noThreeD="1"/>
</file>

<file path=xl/ctrlProps/ctrlProp992.xml><?xml version="1.0" encoding="utf-8"?>
<formControlPr xmlns="http://schemas.microsoft.com/office/spreadsheetml/2009/9/main" objectType="Radio" lockText="1" noThreeD="1"/>
</file>

<file path=xl/ctrlProps/ctrlProp993.xml><?xml version="1.0" encoding="utf-8"?>
<formControlPr xmlns="http://schemas.microsoft.com/office/spreadsheetml/2009/9/main" objectType="Radio" firstButton="1" fmlaLink="$AE$544" lockText="1" noThreeD="1"/>
</file>

<file path=xl/ctrlProps/ctrlProp994.xml><?xml version="1.0" encoding="utf-8"?>
<formControlPr xmlns="http://schemas.microsoft.com/office/spreadsheetml/2009/9/main" objectType="Radio" lockText="1" noThreeD="1"/>
</file>

<file path=xl/ctrlProps/ctrlProp995.xml><?xml version="1.0" encoding="utf-8"?>
<formControlPr xmlns="http://schemas.microsoft.com/office/spreadsheetml/2009/9/main" objectType="Radio" lockText="1" noThreeD="1"/>
</file>

<file path=xl/ctrlProps/ctrlProp996.xml><?xml version="1.0" encoding="utf-8"?>
<formControlPr xmlns="http://schemas.microsoft.com/office/spreadsheetml/2009/9/main" objectType="Radio" firstButton="1" fmlaLink="$AD$545" lockText="1" noThreeD="1"/>
</file>

<file path=xl/ctrlProps/ctrlProp997.xml><?xml version="1.0" encoding="utf-8"?>
<formControlPr xmlns="http://schemas.microsoft.com/office/spreadsheetml/2009/9/main" objectType="Radio" lockText="1" noThreeD="1"/>
</file>

<file path=xl/ctrlProps/ctrlProp998.xml><?xml version="1.0" encoding="utf-8"?>
<formControlPr xmlns="http://schemas.microsoft.com/office/spreadsheetml/2009/9/main" objectType="Radio" lockText="1" noThreeD="1"/>
</file>

<file path=xl/ctrlProps/ctrlProp999.xml><?xml version="1.0" encoding="utf-8"?>
<formControlPr xmlns="http://schemas.microsoft.com/office/spreadsheetml/2009/9/main" objectType="Radio" firstButton="1" fmlaLink="$AE$545" lockText="1" noThreeD="1"/>
</file>

<file path=xl/ctrlProps/ctrlProp1000.xml><?xml version="1.0" encoding="utf-8"?>
<formControlPr xmlns="http://schemas.microsoft.com/office/spreadsheetml/2009/9/main" objectType="Radio" lockText="1" noThreeD="1"/>
</file>

<file path=xl/ctrlProps/ctrlProp1001.xml><?xml version="1.0" encoding="utf-8"?>
<formControlPr xmlns="http://schemas.microsoft.com/office/spreadsheetml/2009/9/main" objectType="Radio" lockText="1" noThreeD="1"/>
</file>

<file path=xl/ctrlProps/ctrlProp1002.xml><?xml version="1.0" encoding="utf-8"?>
<formControlPr xmlns="http://schemas.microsoft.com/office/spreadsheetml/2009/9/main" objectType="GBox" noThreeD="1"/>
</file>

<file path=xl/ctrlProps/ctrlProp1003.xml><?xml version="1.0" encoding="utf-8"?>
<formControlPr xmlns="http://schemas.microsoft.com/office/spreadsheetml/2009/9/main" objectType="Radio" firstButton="1" fmlaLink="$AD$546" lockText="1" noThreeD="1"/>
</file>

<file path=xl/ctrlProps/ctrlProp1004.xml><?xml version="1.0" encoding="utf-8"?>
<formControlPr xmlns="http://schemas.microsoft.com/office/spreadsheetml/2009/9/main" objectType="Radio" lockText="1" noThreeD="1"/>
</file>

<file path=xl/ctrlProps/ctrlProp1005.xml><?xml version="1.0" encoding="utf-8"?>
<formControlPr xmlns="http://schemas.microsoft.com/office/spreadsheetml/2009/9/main" objectType="Radio" lockText="1" noThreeD="1"/>
</file>

<file path=xl/ctrlProps/ctrlProp1006.xml><?xml version="1.0" encoding="utf-8"?>
<formControlPr xmlns="http://schemas.microsoft.com/office/spreadsheetml/2009/9/main" objectType="CheckBox" fmlaLink="$AC$570" lockText="1" noThreeD="1"/>
</file>

<file path=xl/ctrlProps/ctrlProp1007.xml><?xml version="1.0" encoding="utf-8"?>
<formControlPr xmlns="http://schemas.microsoft.com/office/spreadsheetml/2009/9/main" objectType="GBox" noThreeD="1"/>
</file>

<file path=xl/ctrlProps/ctrlProp1008.xml><?xml version="1.0" encoding="utf-8"?>
<formControlPr xmlns="http://schemas.microsoft.com/office/spreadsheetml/2009/9/main" objectType="CheckBox" fmlaLink="$AC$645" lockText="1" noThreeD="1"/>
</file>

<file path=xl/ctrlProps/ctrlProp1009.xml><?xml version="1.0" encoding="utf-8"?>
<formControlPr xmlns="http://schemas.microsoft.com/office/spreadsheetml/2009/9/main" objectType="GBox" noThreeD="1"/>
</file>

<file path=xl/ctrlProps/ctrlProp1010.xml><?xml version="1.0" encoding="utf-8"?>
<formControlPr xmlns="http://schemas.microsoft.com/office/spreadsheetml/2009/9/main" objectType="Radio" firstButton="1" fmlaLink="$AC$648" lockText="1" noThreeD="1"/>
</file>

<file path=xl/ctrlProps/ctrlProp1011.xml><?xml version="1.0" encoding="utf-8"?>
<formControlPr xmlns="http://schemas.microsoft.com/office/spreadsheetml/2009/9/main" objectType="Radio" lockText="1" noThreeD="1"/>
</file>

<file path=xl/ctrlProps/ctrlProp1012.xml><?xml version="1.0" encoding="utf-8"?>
<formControlPr xmlns="http://schemas.microsoft.com/office/spreadsheetml/2009/9/main" objectType="GBox" noThreeD="1"/>
</file>

<file path=xl/ctrlProps/ctrlProp1013.xml><?xml version="1.0" encoding="utf-8"?>
<formControlPr xmlns="http://schemas.microsoft.com/office/spreadsheetml/2009/9/main" objectType="Radio" firstButton="1" fmlaLink="$AC$654" lockText="1" noThreeD="1"/>
</file>

<file path=xl/ctrlProps/ctrlProp1014.xml><?xml version="1.0" encoding="utf-8"?>
<formControlPr xmlns="http://schemas.microsoft.com/office/spreadsheetml/2009/9/main" objectType="Radio" lockText="1" noThreeD="1"/>
</file>

<file path=xl/ctrlProps/ctrlProp1015.xml><?xml version="1.0" encoding="utf-8"?>
<formControlPr xmlns="http://schemas.microsoft.com/office/spreadsheetml/2009/9/main" objectType="Radio" lockText="1" noThreeD="1"/>
</file>

<file path=xl/ctrlProps/ctrlProp1016.xml><?xml version="1.0" encoding="utf-8"?>
<formControlPr xmlns="http://schemas.microsoft.com/office/spreadsheetml/2009/9/main" objectType="GBox" noThreeD="1"/>
</file>

<file path=xl/ctrlProps/ctrlProp1017.xml><?xml version="1.0" encoding="utf-8"?>
<formControlPr xmlns="http://schemas.microsoft.com/office/spreadsheetml/2009/9/main" objectType="Radio" firstButton="1" fmlaLink="$AC$673" lockText="1" noThreeD="1"/>
</file>

<file path=xl/ctrlProps/ctrlProp1018.xml><?xml version="1.0" encoding="utf-8"?>
<formControlPr xmlns="http://schemas.microsoft.com/office/spreadsheetml/2009/9/main" objectType="Radio" lockText="1" noThreeD="1"/>
</file>

<file path=xl/ctrlProps/ctrlProp1019.xml><?xml version="1.0" encoding="utf-8"?>
<formControlPr xmlns="http://schemas.microsoft.com/office/spreadsheetml/2009/9/main" objectType="Radio" lockText="1" noThreeD="1"/>
</file>

<file path=xl/ctrlProps/ctrlProp1020.xml><?xml version="1.0" encoding="utf-8"?>
<formControlPr xmlns="http://schemas.microsoft.com/office/spreadsheetml/2009/9/main" objectType="GBox" noThreeD="1"/>
</file>

<file path=xl/ctrlProps/ctrlProp1021.xml><?xml version="1.0" encoding="utf-8"?>
<formControlPr xmlns="http://schemas.microsoft.com/office/spreadsheetml/2009/9/main" objectType="GBox" noThreeD="1"/>
</file>

<file path=xl/ctrlProps/ctrlProp1022.xml><?xml version="1.0" encoding="utf-8"?>
<formControlPr xmlns="http://schemas.microsoft.com/office/spreadsheetml/2009/9/main" objectType="Radio" firstButton="1" fmlaLink="$AC$767" lockText="1" noThreeD="1"/>
</file>

<file path=xl/ctrlProps/ctrlProp1023.xml><?xml version="1.0" encoding="utf-8"?>
<formControlPr xmlns="http://schemas.microsoft.com/office/spreadsheetml/2009/9/main" objectType="Radio" lockText="1" noThreeD="1"/>
</file>

<file path=xl/ctrlProps/ctrlProp1024.xml><?xml version="1.0" encoding="utf-8"?>
<formControlPr xmlns="http://schemas.microsoft.com/office/spreadsheetml/2009/9/main" objectType="GBox" noThreeD="1"/>
</file>

<file path=xl/ctrlProps/ctrlProp1025.xml><?xml version="1.0" encoding="utf-8"?>
<formControlPr xmlns="http://schemas.microsoft.com/office/spreadsheetml/2009/9/main" objectType="Radio" firstButton="1" fmlaLink="$AC$777" lockText="1" noThreeD="1"/>
</file>

<file path=xl/ctrlProps/ctrlProp1026.xml><?xml version="1.0" encoding="utf-8"?>
<formControlPr xmlns="http://schemas.microsoft.com/office/spreadsheetml/2009/9/main" objectType="Radio" lockText="1" noThreeD="1"/>
</file>

<file path=xl/ctrlProps/ctrlProp1027.xml><?xml version="1.0" encoding="utf-8"?>
<formControlPr xmlns="http://schemas.microsoft.com/office/spreadsheetml/2009/9/main" objectType="GBox" noThreeD="1"/>
</file>

<file path=xl/ctrlProps/ctrlProp1028.xml><?xml version="1.0" encoding="utf-8"?>
<formControlPr xmlns="http://schemas.microsoft.com/office/spreadsheetml/2009/9/main" objectType="Radio" firstButton="1" fmlaLink="$AC$787" lockText="1" noThreeD="1"/>
</file>

<file path=xl/ctrlProps/ctrlProp1029.xml><?xml version="1.0" encoding="utf-8"?>
<formControlPr xmlns="http://schemas.microsoft.com/office/spreadsheetml/2009/9/main" objectType="Radio" lockText="1" noThreeD="1"/>
</file>

<file path=xl/ctrlProps/ctrlProp1030.xml><?xml version="1.0" encoding="utf-8"?>
<formControlPr xmlns="http://schemas.microsoft.com/office/spreadsheetml/2009/9/main" objectType="Radio" lockText="1" noThreeD="1"/>
</file>

<file path=xl/ctrlProps/ctrlProp1031.xml><?xml version="1.0" encoding="utf-8"?>
<formControlPr xmlns="http://schemas.microsoft.com/office/spreadsheetml/2009/9/main" objectType="CheckBox" fmlaLink="$AC$5" lockText="1" noThreeD="1"/>
</file>

<file path=xl/ctrlProps/ctrlProp1032.xml><?xml version="1.0" encoding="utf-8"?>
<formControlPr xmlns="http://schemas.microsoft.com/office/spreadsheetml/2009/9/main" objectType="CheckBox" fmlaLink="$AC$95" lockText="1" noThreeD="1"/>
</file>

<file path=xl/ctrlProps/ctrlProp1033.xml><?xml version="1.0" encoding="utf-8"?>
<formControlPr xmlns="http://schemas.microsoft.com/office/spreadsheetml/2009/9/main" objectType="CheckBox" fmlaLink="$AD$108" lockText="1" noThreeD="1"/>
</file>

<file path=xl/ctrlProps/ctrlProp1034.xml><?xml version="1.0" encoding="utf-8"?>
<formControlPr xmlns="http://schemas.microsoft.com/office/spreadsheetml/2009/9/main" objectType="CheckBox" fmlaLink="$AD$132" lockText="1" noThreeD="1"/>
</file>

<file path=xl/ctrlProps/ctrlProp1035.xml><?xml version="1.0" encoding="utf-8"?>
<formControlPr xmlns="http://schemas.microsoft.com/office/spreadsheetml/2009/9/main" objectType="CheckBox" fmlaLink="$AH$233" lockText="1" noThreeD="1"/>
</file>

<file path=xl/ctrlProps/ctrlProp1036.xml><?xml version="1.0" encoding="utf-8"?>
<formControlPr xmlns="http://schemas.microsoft.com/office/spreadsheetml/2009/9/main" objectType="CheckBox" fmlaLink="$AH$238" lockText="1" noThreeD="1"/>
</file>

<file path=xl/ctrlProps/ctrlProp1037.xml><?xml version="1.0" encoding="utf-8"?>
<formControlPr xmlns="http://schemas.microsoft.com/office/spreadsheetml/2009/9/main" objectType="CheckBox" fmlaLink="$AH$239" lockText="1" noThreeD="1"/>
</file>

<file path=xl/ctrlProps/ctrlProp1038.xml><?xml version="1.0" encoding="utf-8"?>
<formControlPr xmlns="http://schemas.microsoft.com/office/spreadsheetml/2009/9/main" objectType="CheckBox" fmlaLink="$AH$245" lockText="1" noThreeD="1"/>
</file>

<file path=xl/ctrlProps/ctrlProp1039.xml><?xml version="1.0" encoding="utf-8"?>
<formControlPr xmlns="http://schemas.microsoft.com/office/spreadsheetml/2009/9/main" objectType="GBox" noThreeD="1"/>
</file>

<file path=xl/ctrlProps/ctrlProp1040.xml><?xml version="1.0" encoding="utf-8"?>
<formControlPr xmlns="http://schemas.microsoft.com/office/spreadsheetml/2009/9/main" objectType="Radio" firstButton="1" fmlaLink="$AH$244" lockText="1" noThreeD="1"/>
</file>

<file path=xl/ctrlProps/ctrlProp1041.xml><?xml version="1.0" encoding="utf-8"?>
<formControlPr xmlns="http://schemas.microsoft.com/office/spreadsheetml/2009/9/main" objectType="Radio" lockText="1" noThreeD="1"/>
</file>

<file path=xl/ctrlProps/ctrlProp1042.xml><?xml version="1.0" encoding="utf-8"?>
<formControlPr xmlns="http://schemas.microsoft.com/office/spreadsheetml/2009/9/main" objectType="CheckBox" fmlaLink="$AH$250" lockText="1" noThreeD="1"/>
</file>

<file path=xl/ctrlProps/ctrlProp1043.xml><?xml version="1.0" encoding="utf-8"?>
<formControlPr xmlns="http://schemas.microsoft.com/office/spreadsheetml/2009/9/main" objectType="CheckBox" fmlaLink="$AH$251" lockText="1" noThreeD="1"/>
</file>

<file path=xl/ctrlProps/ctrlProp1044.xml><?xml version="1.0" encoding="utf-8"?>
<formControlPr xmlns="http://schemas.microsoft.com/office/spreadsheetml/2009/9/main" objectType="CheckBox" fmlaLink="$AH$252" lockText="1" noThreeD="1"/>
</file>

<file path=xl/ctrlProps/ctrlProp1045.xml><?xml version="1.0" encoding="utf-8"?>
<formControlPr xmlns="http://schemas.microsoft.com/office/spreadsheetml/2009/9/main" objectType="CheckBox" fmlaLink="$AH$253" lockText="1" noThreeD="1"/>
</file>

<file path=xl/ctrlProps/ctrlProp1046.xml><?xml version="1.0" encoding="utf-8"?>
<formControlPr xmlns="http://schemas.microsoft.com/office/spreadsheetml/2009/9/main" objectType="CheckBox" fmlaLink="$AH$254" lockText="1" noThreeD="1"/>
</file>

<file path=xl/ctrlProps/ctrlProp1047.xml><?xml version="1.0" encoding="utf-8"?>
<formControlPr xmlns="http://schemas.microsoft.com/office/spreadsheetml/2009/9/main" objectType="CheckBox" fmlaLink="$AG$253" lockText="1" noThreeD="1"/>
</file>

<file path=xl/ctrlProps/ctrlProp1048.xml><?xml version="1.0" encoding="utf-8"?>
<formControlPr xmlns="http://schemas.microsoft.com/office/spreadsheetml/2009/9/main" objectType="CheckBox" fmlaLink="$AG$254" lockText="1" noThreeD="1"/>
</file>

<file path=xl/ctrlProps/ctrlProp1049.xml><?xml version="1.0" encoding="utf-8"?>
<formControlPr xmlns="http://schemas.microsoft.com/office/spreadsheetml/2009/9/main" objectType="CheckBox" fmlaLink="$AC$278" lockText="1" noThreeD="1"/>
</file>

<file path=xl/ctrlProps/ctrlProp1050.xml><?xml version="1.0" encoding="utf-8"?>
<formControlPr xmlns="http://schemas.microsoft.com/office/spreadsheetml/2009/9/main" objectType="CheckBox" fmlaLink="$AC$782" lockText="1" noThreeD="1"/>
</file>

<file path=xl/ctrlProps/ctrlProp1051.xml><?xml version="1.0" encoding="utf-8"?>
<formControlPr xmlns="http://schemas.microsoft.com/office/spreadsheetml/2009/9/main" objectType="GBox" noThreeD="1"/>
</file>

<file path=xl/ctrlProps/ctrlProp1052.xml><?xml version="1.0" encoding="utf-8"?>
<formControlPr xmlns="http://schemas.microsoft.com/office/spreadsheetml/2009/9/main" objectType="Radio" lockText="1" noThreeD="1"/>
</file>

<file path=xl/ctrlProps/ctrlProp1053.xml><?xml version="1.0" encoding="utf-8"?>
<formControlPr xmlns="http://schemas.microsoft.com/office/spreadsheetml/2009/9/main" objectType="Radio" lockText="1" noThreeD="1"/>
</file>

<file path=xl/ctrlProps/ctrlProp1054.xml><?xml version="1.0" encoding="utf-8"?>
<formControlPr xmlns="http://schemas.microsoft.com/office/spreadsheetml/2009/9/main" objectType="Radio" lockText="1" noThreeD="1"/>
</file>

<file path=xl/ctrlProps/ctrlProp1055.xml><?xml version="1.0" encoding="utf-8"?>
<formControlPr xmlns="http://schemas.microsoft.com/office/spreadsheetml/2009/9/main" objectType="Radio" lockText="1" noThreeD="1"/>
</file>

<file path=xl/ctrlProps/ctrlProp1056.xml><?xml version="1.0" encoding="utf-8"?>
<formControlPr xmlns="http://schemas.microsoft.com/office/spreadsheetml/2009/9/main" objectType="Radio" checked="Checked" lockText="1" noThreeD="1"/>
</file>

<file path=xl/ctrlProps/ctrlProp1057.xml><?xml version="1.0" encoding="utf-8"?>
<formControlPr xmlns="http://schemas.microsoft.com/office/spreadsheetml/2009/9/main" objectType="Radio" checked="Checked" lockText="1" noThreeD="1"/>
</file>

<file path=xl/ctrlProps/ctrlProp1058.xml><?xml version="1.0" encoding="utf-8"?>
<formControlPr xmlns="http://schemas.microsoft.com/office/spreadsheetml/2009/9/main" objectType="GBox" noThreeD="1"/>
</file>

<file path=xl/ctrlProps/ctrlProp1059.xml><?xml version="1.0" encoding="utf-8"?>
<formControlPr xmlns="http://schemas.microsoft.com/office/spreadsheetml/2009/9/main" objectType="GBox" noThreeD="1"/>
</file>

<file path=xl/ctrlProps/ctrlProp1060.xml><?xml version="1.0" encoding="utf-8"?>
<formControlPr xmlns="http://schemas.microsoft.com/office/spreadsheetml/2009/9/main" objectType="GBox" noThreeD="1"/>
</file>

<file path=xl/ctrlProps/ctrlProp1061.xml><?xml version="1.0" encoding="utf-8"?>
<formControlPr xmlns="http://schemas.microsoft.com/office/spreadsheetml/2009/9/main" objectType="GBox" noThreeD="1"/>
</file>

<file path=xl/ctrlProps/ctrlProp1062.xml><?xml version="1.0" encoding="utf-8"?>
<formControlPr xmlns="http://schemas.microsoft.com/office/spreadsheetml/2009/9/main" objectType="GBox" noThreeD="1"/>
</file>

<file path=xl/ctrlProps/ctrlProp1063.xml><?xml version="1.0" encoding="utf-8"?>
<formControlPr xmlns="http://schemas.microsoft.com/office/spreadsheetml/2009/9/main" objectType="GBox" noThreeD="1"/>
</file>

<file path=xl/ctrlProps/ctrlProp1064.xml><?xml version="1.0" encoding="utf-8"?>
<formControlPr xmlns="http://schemas.microsoft.com/office/spreadsheetml/2009/9/main" objectType="GBox" noThreeD="1"/>
</file>

<file path=xl/ctrlProps/ctrlProp1065.xml><?xml version="1.0" encoding="utf-8"?>
<formControlPr xmlns="http://schemas.microsoft.com/office/spreadsheetml/2009/9/main" objectType="GBox" noThreeD="1"/>
</file>

<file path=xl/ctrlProps/ctrlProp1066.xml><?xml version="1.0" encoding="utf-8"?>
<formControlPr xmlns="http://schemas.microsoft.com/office/spreadsheetml/2009/9/main" objectType="GBox" noThreeD="1"/>
</file>

<file path=xl/ctrlProps/ctrlProp1067.xml><?xml version="1.0" encoding="utf-8"?>
<formControlPr xmlns="http://schemas.microsoft.com/office/spreadsheetml/2009/9/main" objectType="GBox" noThreeD="1"/>
</file>

<file path=xl/ctrlProps/ctrlProp1068.xml><?xml version="1.0" encoding="utf-8"?>
<formControlPr xmlns="http://schemas.microsoft.com/office/spreadsheetml/2009/9/main" objectType="GBox" noThreeD="1"/>
</file>

<file path=xl/ctrlProps/ctrlProp1069.xml><?xml version="1.0" encoding="utf-8"?>
<formControlPr xmlns="http://schemas.microsoft.com/office/spreadsheetml/2009/9/main" objectType="GBox" noThreeD="1"/>
</file>

<file path=xl/ctrlProps/ctrlProp1070.xml><?xml version="1.0" encoding="utf-8"?>
<formControlPr xmlns="http://schemas.microsoft.com/office/spreadsheetml/2009/9/main" objectType="GBox" noThreeD="1"/>
</file>

<file path=xl/ctrlProps/ctrlProp1071.xml><?xml version="1.0" encoding="utf-8"?>
<formControlPr xmlns="http://schemas.microsoft.com/office/spreadsheetml/2009/9/main" objectType="GBox" noThreeD="1"/>
</file>

<file path=xl/ctrlProps/ctrlProp1072.xml><?xml version="1.0" encoding="utf-8"?>
<formControlPr xmlns="http://schemas.microsoft.com/office/spreadsheetml/2009/9/main" objectType="GBox" noThreeD="1"/>
</file>

<file path=xl/ctrlProps/ctrlProp1073.xml><?xml version="1.0" encoding="utf-8"?>
<formControlPr xmlns="http://schemas.microsoft.com/office/spreadsheetml/2009/9/main" objectType="GBox" noThreeD="1"/>
</file>

<file path=xl/ctrlProps/ctrlProp1074.xml><?xml version="1.0" encoding="utf-8"?>
<formControlPr xmlns="http://schemas.microsoft.com/office/spreadsheetml/2009/9/main" objectType="GBox" noThreeD="1"/>
</file>

<file path=xl/ctrlProps/ctrlProp1075.xml><?xml version="1.0" encoding="utf-8"?>
<formControlPr xmlns="http://schemas.microsoft.com/office/spreadsheetml/2009/9/main" objectType="GBox" noThreeD="1"/>
</file>

<file path=xl/ctrlProps/ctrlProp1076.xml><?xml version="1.0" encoding="utf-8"?>
<formControlPr xmlns="http://schemas.microsoft.com/office/spreadsheetml/2009/9/main" objectType="Radio" checked="Checked" lockText="1" noThreeD="1"/>
</file>

<file path=xl/ctrlProps/ctrlProp1077.xml><?xml version="1.0" encoding="utf-8"?>
<formControlPr xmlns="http://schemas.microsoft.com/office/spreadsheetml/2009/9/main" objectType="Radio" checked="Checked" lockText="1" noThreeD="1"/>
</file>

<file path=xl/ctrlProps/ctrlProp1078.xml><?xml version="1.0" encoding="utf-8"?>
<formControlPr xmlns="http://schemas.microsoft.com/office/spreadsheetml/2009/9/main" objectType="Radio" checked="Checked" lockText="1" noThreeD="1"/>
</file>

<file path=xl/ctrlProps/ctrlProp1079.xml><?xml version="1.0" encoding="utf-8"?>
<formControlPr xmlns="http://schemas.microsoft.com/office/spreadsheetml/2009/9/main" objectType="Radio" checked="Checked" lockText="1" noThreeD="1"/>
</file>

<file path=xl/ctrlProps/ctrlProp1080.xml><?xml version="1.0" encoding="utf-8"?>
<formControlPr xmlns="http://schemas.microsoft.com/office/spreadsheetml/2009/9/main" objectType="Radio" checked="Checked" lockText="1" noThreeD="1"/>
</file>

<file path=xl/ctrlProps/ctrlProp1081.xml><?xml version="1.0" encoding="utf-8"?>
<formControlPr xmlns="http://schemas.microsoft.com/office/spreadsheetml/2009/9/main" objectType="Radio" checked="Checked" lockText="1" noThreeD="1"/>
</file>

<file path=xl/ctrlProps/ctrlProp1082.xml><?xml version="1.0" encoding="utf-8"?>
<formControlPr xmlns="http://schemas.microsoft.com/office/spreadsheetml/2009/9/main" objectType="Radio" checked="Checked" lockText="1" noThreeD="1"/>
</file>

<file path=xl/ctrlProps/ctrlProp1083.xml><?xml version="1.0" encoding="utf-8"?>
<formControlPr xmlns="http://schemas.microsoft.com/office/spreadsheetml/2009/9/main" objectType="Radio" checked="Checked" lockText="1" noThreeD="1"/>
</file>

<file path=xl/ctrlProps/ctrlProp1084.xml><?xml version="1.0" encoding="utf-8"?>
<formControlPr xmlns="http://schemas.microsoft.com/office/spreadsheetml/2009/9/main" objectType="Radio" checked="Checked" lockText="1" noThreeD="1"/>
</file>

<file path=xl/ctrlProps/ctrlProp1085.xml><?xml version="1.0" encoding="utf-8"?>
<formControlPr xmlns="http://schemas.microsoft.com/office/spreadsheetml/2009/9/main" objectType="Radio" checked="Checked" lockText="1" noThreeD="1"/>
</file>

<file path=xl/ctrlProps/ctrlProp1086.xml><?xml version="1.0" encoding="utf-8"?>
<formControlPr xmlns="http://schemas.microsoft.com/office/spreadsheetml/2009/9/main" objectType="Radio" checked="Checked" lockText="1" noThreeD="1"/>
</file>

<file path=xl/ctrlProps/ctrlProp1087.xml><?xml version="1.0" encoding="utf-8"?>
<formControlPr xmlns="http://schemas.microsoft.com/office/spreadsheetml/2009/9/main" objectType="Radio" checked="Checked" lockText="1" noThreeD="1"/>
</file>

<file path=xl/ctrlProps/ctrlProp1088.xml><?xml version="1.0" encoding="utf-8"?>
<formControlPr xmlns="http://schemas.microsoft.com/office/spreadsheetml/2009/9/main" objectType="Radio" checked="Checked" lockText="1" noThreeD="1"/>
</file>

<file path=xl/ctrlProps/ctrlProp1089.xml><?xml version="1.0" encoding="utf-8"?>
<formControlPr xmlns="http://schemas.microsoft.com/office/spreadsheetml/2009/9/main" objectType="Radio" checked="Checked" lockText="1" noThreeD="1"/>
</file>

<file path=xl/ctrlProps/ctrlProp1090.xml><?xml version="1.0" encoding="utf-8"?>
<formControlPr xmlns="http://schemas.microsoft.com/office/spreadsheetml/2009/9/main" objectType="Radio" checked="Checked" lockText="1" noThreeD="1"/>
</file>

<file path=xl/ctrlProps/ctrlProp1091.xml><?xml version="1.0" encoding="utf-8"?>
<formControlPr xmlns="http://schemas.microsoft.com/office/spreadsheetml/2009/9/main" objectType="Radio" checked="Checked" lockText="1" noThreeD="1"/>
</file>

<file path=xl/ctrlProps/ctrlProp1092.xml><?xml version="1.0" encoding="utf-8"?>
<formControlPr xmlns="http://schemas.microsoft.com/office/spreadsheetml/2009/9/main" objectType="Radio" checked="Checked" lockText="1" noThreeD="1"/>
</file>

<file path=xl/ctrlProps/ctrlProp1093.xml><?xml version="1.0" encoding="utf-8"?>
<formControlPr xmlns="http://schemas.microsoft.com/office/spreadsheetml/2009/9/main" objectType="Radio" checked="Checked" lockText="1" noThreeD="1"/>
</file>

<file path=xl/ctrlProps/ctrlProp1094.xml><?xml version="1.0" encoding="utf-8"?>
<formControlPr xmlns="http://schemas.microsoft.com/office/spreadsheetml/2009/9/main" objectType="GBox" noThreeD="1"/>
</file>

<file path=xl/ctrlProps/ctrlProp1095.xml><?xml version="1.0" encoding="utf-8"?>
<formControlPr xmlns="http://schemas.microsoft.com/office/spreadsheetml/2009/9/main" objectType="GBox" noThreeD="1"/>
</file>

<file path=xl/ctrlProps/ctrlProp1096.xml><?xml version="1.0" encoding="utf-8"?>
<formControlPr xmlns="http://schemas.microsoft.com/office/spreadsheetml/2009/9/main" objectType="GBox" noThreeD="1"/>
</file>

<file path=xl/ctrlProps/ctrlProp1097.xml><?xml version="1.0" encoding="utf-8"?>
<formControlPr xmlns="http://schemas.microsoft.com/office/spreadsheetml/2009/9/main" objectType="GBox" noThreeD="1"/>
</file>

<file path=xl/ctrlProps/ctrlProp1098.xml><?xml version="1.0" encoding="utf-8"?>
<formControlPr xmlns="http://schemas.microsoft.com/office/spreadsheetml/2009/9/main" objectType="GBox" noThreeD="1"/>
</file>

<file path=xl/ctrlProps/ctrlProp1099.xml><?xml version="1.0" encoding="utf-8"?>
<formControlPr xmlns="http://schemas.microsoft.com/office/spreadsheetml/2009/9/main" objectType="GBox" noThreeD="1"/>
</file>

<file path=xl/ctrlProps/ctrlProp1100.xml><?xml version="1.0" encoding="utf-8"?>
<formControlPr xmlns="http://schemas.microsoft.com/office/spreadsheetml/2009/9/main" objectType="GBox" noThreeD="1"/>
</file>

<file path=xl/ctrlProps/ctrlProp1101.xml><?xml version="1.0" encoding="utf-8"?>
<formControlPr xmlns="http://schemas.microsoft.com/office/spreadsheetml/2009/9/main" objectType="GBox" noThreeD="1"/>
</file>

<file path=xl/ctrlProps/ctrlProp1102.xml><?xml version="1.0" encoding="utf-8"?>
<formControlPr xmlns="http://schemas.microsoft.com/office/spreadsheetml/2009/9/main" objectType="GBox" noThreeD="1"/>
</file>

<file path=xl/ctrlProps/ctrlProp1103.xml><?xml version="1.0" encoding="utf-8"?>
<formControlPr xmlns="http://schemas.microsoft.com/office/spreadsheetml/2009/9/main" objectType="GBox" noThreeD="1"/>
</file>

<file path=xl/ctrlProps/ctrlProp1104.xml><?xml version="1.0" encoding="utf-8"?>
<formControlPr xmlns="http://schemas.microsoft.com/office/spreadsheetml/2009/9/main" objectType="GBox" noThreeD="1"/>
</file>

<file path=xl/ctrlProps/ctrlProp1105.xml><?xml version="1.0" encoding="utf-8"?>
<formControlPr xmlns="http://schemas.microsoft.com/office/spreadsheetml/2009/9/main" objectType="GBox" noThreeD="1"/>
</file>

<file path=xl/ctrlProps/ctrlProp1106.xml><?xml version="1.0" encoding="utf-8"?>
<formControlPr xmlns="http://schemas.microsoft.com/office/spreadsheetml/2009/9/main" objectType="GBox" noThreeD="1"/>
</file>

<file path=xl/ctrlProps/ctrlProp1107.xml><?xml version="1.0" encoding="utf-8"?>
<formControlPr xmlns="http://schemas.microsoft.com/office/spreadsheetml/2009/9/main" objectType="GBox" noThreeD="1"/>
</file>

<file path=xl/ctrlProps/ctrlProp1108.xml><?xml version="1.0" encoding="utf-8"?>
<formControlPr xmlns="http://schemas.microsoft.com/office/spreadsheetml/2009/9/main" objectType="GBox" noThreeD="1"/>
</file>

<file path=xl/ctrlProps/ctrlProp1109.xml><?xml version="1.0" encoding="utf-8"?>
<formControlPr xmlns="http://schemas.microsoft.com/office/spreadsheetml/2009/9/main" objectType="GBox" noThreeD="1"/>
</file>

<file path=xl/ctrlProps/ctrlProp1110.xml><?xml version="1.0" encoding="utf-8"?>
<formControlPr xmlns="http://schemas.microsoft.com/office/spreadsheetml/2009/9/main" objectType="GBox" noThreeD="1"/>
</file>

<file path=xl/ctrlProps/ctrlProp1111.xml><?xml version="1.0" encoding="utf-8"?>
<formControlPr xmlns="http://schemas.microsoft.com/office/spreadsheetml/2009/9/main" objectType="GBox" noThreeD="1"/>
</file>

<file path=xl/ctrlProps/ctrlProp1112.xml><?xml version="1.0" encoding="utf-8"?>
<formControlPr xmlns="http://schemas.microsoft.com/office/spreadsheetml/2009/9/main" objectType="GBox" noThreeD="1"/>
</file>

<file path=xl/ctrlProps/ctrlProp1113.xml><?xml version="1.0" encoding="utf-8"?>
<formControlPr xmlns="http://schemas.microsoft.com/office/spreadsheetml/2009/9/main" objectType="GBox" noThreeD="1"/>
</file>

<file path=xl/ctrlProps/ctrlProp1114.xml><?xml version="1.0" encoding="utf-8"?>
<formControlPr xmlns="http://schemas.microsoft.com/office/spreadsheetml/2009/9/main" objectType="GBox" noThreeD="1"/>
</file>

<file path=xl/ctrlProps/ctrlProp1115.xml><?xml version="1.0" encoding="utf-8"?>
<formControlPr xmlns="http://schemas.microsoft.com/office/spreadsheetml/2009/9/main" objectType="GBox" noThreeD="1"/>
</file>

<file path=xl/ctrlProps/ctrlProp1116.xml><?xml version="1.0" encoding="utf-8"?>
<formControlPr xmlns="http://schemas.microsoft.com/office/spreadsheetml/2009/9/main" objectType="GBox" noThreeD="1"/>
</file>

<file path=xl/ctrlProps/ctrlProp1117.xml><?xml version="1.0" encoding="utf-8"?>
<formControlPr xmlns="http://schemas.microsoft.com/office/spreadsheetml/2009/9/main" objectType="GBox" noThreeD="1"/>
</file>

<file path=xl/ctrlProps/ctrlProp1118.xml><?xml version="1.0" encoding="utf-8"?>
<formControlPr xmlns="http://schemas.microsoft.com/office/spreadsheetml/2009/9/main" objectType="GBox" noThreeD="1"/>
</file>

<file path=xl/ctrlProps/ctrlProp1119.xml><?xml version="1.0" encoding="utf-8"?>
<formControlPr xmlns="http://schemas.microsoft.com/office/spreadsheetml/2009/9/main" objectType="GBox" noThreeD="1"/>
</file>

<file path=xl/ctrlProps/ctrlProp1120.xml><?xml version="1.0" encoding="utf-8"?>
<formControlPr xmlns="http://schemas.microsoft.com/office/spreadsheetml/2009/9/main" objectType="GBox" noThreeD="1"/>
</file>

<file path=xl/ctrlProps/ctrlProp1121.xml><?xml version="1.0" encoding="utf-8"?>
<formControlPr xmlns="http://schemas.microsoft.com/office/spreadsheetml/2009/9/main" objectType="GBox" noThreeD="1"/>
</file>

<file path=xl/ctrlProps/ctrlProp1122.xml><?xml version="1.0" encoding="utf-8"?>
<formControlPr xmlns="http://schemas.microsoft.com/office/spreadsheetml/2009/9/main" objectType="GBox" noThreeD="1"/>
</file>

<file path=xl/ctrlProps/ctrlProp1123.xml><?xml version="1.0" encoding="utf-8"?>
<formControlPr xmlns="http://schemas.microsoft.com/office/spreadsheetml/2009/9/main" objectType="GBox" noThreeD="1"/>
</file>

<file path=xl/ctrlProps/ctrlProp1124.xml><?xml version="1.0" encoding="utf-8"?>
<formControlPr xmlns="http://schemas.microsoft.com/office/spreadsheetml/2009/9/main" objectType="GBox" noThreeD="1"/>
</file>

<file path=xl/ctrlProps/ctrlProp1125.xml><?xml version="1.0" encoding="utf-8"?>
<formControlPr xmlns="http://schemas.microsoft.com/office/spreadsheetml/2009/9/main" objectType="GBox" noThreeD="1"/>
</file>

<file path=xl/ctrlProps/ctrlProp1126.xml><?xml version="1.0" encoding="utf-8"?>
<formControlPr xmlns="http://schemas.microsoft.com/office/spreadsheetml/2009/9/main" objectType="GBox" noThreeD="1"/>
</file>

<file path=xl/ctrlProps/ctrlProp1127.xml><?xml version="1.0" encoding="utf-8"?>
<formControlPr xmlns="http://schemas.microsoft.com/office/spreadsheetml/2009/9/main" objectType="GBox" noThreeD="1"/>
</file>

<file path=xl/ctrlProps/ctrlProp1128.xml><?xml version="1.0" encoding="utf-8"?>
<formControlPr xmlns="http://schemas.microsoft.com/office/spreadsheetml/2009/9/main" objectType="GBox" noThreeD="1"/>
</file>

<file path=xl/ctrlProps/ctrlProp1129.xml><?xml version="1.0" encoding="utf-8"?>
<formControlPr xmlns="http://schemas.microsoft.com/office/spreadsheetml/2009/9/main" objectType="GBox" noThreeD="1"/>
</file>

<file path=xl/ctrlProps/ctrlProp1130.xml><?xml version="1.0" encoding="utf-8"?>
<formControlPr xmlns="http://schemas.microsoft.com/office/spreadsheetml/2009/9/main" objectType="GBox" noThreeD="1"/>
</file>

<file path=xl/ctrlProps/ctrlProp1131.xml><?xml version="1.0" encoding="utf-8"?>
<formControlPr xmlns="http://schemas.microsoft.com/office/spreadsheetml/2009/9/main" objectType="GBox" noThreeD="1"/>
</file>

<file path=xl/ctrlProps/ctrlProp1132.xml><?xml version="1.0" encoding="utf-8"?>
<formControlPr xmlns="http://schemas.microsoft.com/office/spreadsheetml/2009/9/main" objectType="GBox" noThreeD="1"/>
</file>

<file path=xl/ctrlProps/ctrlProp1133.xml><?xml version="1.0" encoding="utf-8"?>
<formControlPr xmlns="http://schemas.microsoft.com/office/spreadsheetml/2009/9/main" objectType="GBox" noThreeD="1"/>
</file>

<file path=xl/ctrlProps/ctrlProp1134.xml><?xml version="1.0" encoding="utf-8"?>
<formControlPr xmlns="http://schemas.microsoft.com/office/spreadsheetml/2009/9/main" objectType="GBox" noThreeD="1"/>
</file>

<file path=xl/ctrlProps/ctrlProp1135.xml><?xml version="1.0" encoding="utf-8"?>
<formControlPr xmlns="http://schemas.microsoft.com/office/spreadsheetml/2009/9/main" objectType="GBox" noThreeD="1"/>
</file>

<file path=xl/ctrlProps/ctrlProp1136.xml><?xml version="1.0" encoding="utf-8"?>
<formControlPr xmlns="http://schemas.microsoft.com/office/spreadsheetml/2009/9/main" objectType="GBox" noThreeD="1"/>
</file>

<file path=xl/ctrlProps/ctrlProp1137.xml><?xml version="1.0" encoding="utf-8"?>
<formControlPr xmlns="http://schemas.microsoft.com/office/spreadsheetml/2009/9/main" objectType="Radio" firstButton="1" fmlaLink="$AC$270" lockText="1" noThreeD="1"/>
</file>

<file path=xl/ctrlProps/ctrlProp1138.xml><?xml version="1.0" encoding="utf-8"?>
<formControlPr xmlns="http://schemas.microsoft.com/office/spreadsheetml/2009/9/main" objectType="Radio" lockText="1" noThreeD="1"/>
</file>

<file path=xl/ctrlProps/ctrlProp1139.xml><?xml version="1.0" encoding="utf-8"?>
<formControlPr xmlns="http://schemas.microsoft.com/office/spreadsheetml/2009/9/main" objectType="Radio" lockText="1" noThreeD="1"/>
</file>

<file path=xl/ctrlProps/ctrlProp1140.xml><?xml version="1.0" encoding="utf-8"?>
<formControlPr xmlns="http://schemas.microsoft.com/office/spreadsheetml/2009/9/main" objectType="Radio" lockText="1" noThreeD="1"/>
</file>

<file path=xl/ctrlProps/ctrlProp1141.xml><?xml version="1.0" encoding="utf-8"?>
<formControlPr xmlns="http://schemas.microsoft.com/office/spreadsheetml/2009/9/main" objectType="Radio" lockText="1" noThreeD="1"/>
</file>

<file path=xl/ctrlProps/ctrlProp1142.xml><?xml version="1.0" encoding="utf-8"?>
<formControlPr xmlns="http://schemas.microsoft.com/office/spreadsheetml/2009/9/main" objectType="Radio" checked="Checked" lockText="1" noThreeD="1"/>
</file>

<file path=xl/ctrlProps/ctrlProp1143.xml><?xml version="1.0" encoding="utf-8"?>
<formControlPr xmlns="http://schemas.microsoft.com/office/spreadsheetml/2009/9/main" objectType="Radio" checked="Checked" lockText="1" noThreeD="1"/>
</file>

<file path=xl/ctrlProps/ctrlProp1144.xml><?xml version="1.0" encoding="utf-8"?>
<formControlPr xmlns="http://schemas.microsoft.com/office/spreadsheetml/2009/9/main" objectType="Radio" checked="Checked" lockText="1" noThreeD="1"/>
</file>

<file path=xl/ctrlProps/ctrlProp1145.xml><?xml version="1.0" encoding="utf-8"?>
<formControlPr xmlns="http://schemas.microsoft.com/office/spreadsheetml/2009/9/main" objectType="Radio" checked="Checked" lockText="1" noThreeD="1"/>
</file>

<file path=xl/ctrlProps/ctrlProp1146.xml><?xml version="1.0" encoding="utf-8"?>
<formControlPr xmlns="http://schemas.microsoft.com/office/spreadsheetml/2009/9/main" objectType="Radio" checked="Checked" lockText="1" noThreeD="1"/>
</file>

<file path=xl/ctrlProps/ctrlProp1147.xml><?xml version="1.0" encoding="utf-8"?>
<formControlPr xmlns="http://schemas.microsoft.com/office/spreadsheetml/2009/9/main" objectType="Radio" checked="Checked" lockText="1" noThreeD="1"/>
</file>

<file path=xl/ctrlProps/ctrlProp1148.xml><?xml version="1.0" encoding="utf-8"?>
<formControlPr xmlns="http://schemas.microsoft.com/office/spreadsheetml/2009/9/main" objectType="Radio" checked="Checked" lockText="1" noThreeD="1"/>
</file>

<file path=xl/ctrlProps/ctrlProp1149.xml><?xml version="1.0" encoding="utf-8"?>
<formControlPr xmlns="http://schemas.microsoft.com/office/spreadsheetml/2009/9/main" objectType="Radio" checked="Checked" lockText="1" noThreeD="1"/>
</file>

<file path=xl/ctrlProps/ctrlProp1150.xml><?xml version="1.0" encoding="utf-8"?>
<formControlPr xmlns="http://schemas.microsoft.com/office/spreadsheetml/2009/9/main" objectType="Radio" checked="Checked" lockText="1" noThreeD="1"/>
</file>

<file path=xl/ctrlProps/ctrlProp1151.xml><?xml version="1.0" encoding="utf-8"?>
<formControlPr xmlns="http://schemas.microsoft.com/office/spreadsheetml/2009/9/main" objectType="Radio" checked="Checked" lockText="1" noThreeD="1"/>
</file>

<file path=xl/ctrlProps/ctrlProp1152.xml><?xml version="1.0" encoding="utf-8"?>
<formControlPr xmlns="http://schemas.microsoft.com/office/spreadsheetml/2009/9/main" objectType="Radio" checked="Checked" lockText="1" noThreeD="1"/>
</file>

<file path=xl/ctrlProps/ctrlProp1153.xml><?xml version="1.0" encoding="utf-8"?>
<formControlPr xmlns="http://schemas.microsoft.com/office/spreadsheetml/2009/9/main" objectType="Radio" checked="Checked" lockText="1" noThreeD="1"/>
</file>

<file path=xl/ctrlProps/ctrlProp1154.xml><?xml version="1.0" encoding="utf-8"?>
<formControlPr xmlns="http://schemas.microsoft.com/office/spreadsheetml/2009/9/main" objectType="Radio" checked="Checked" lockText="1" noThreeD="1"/>
</file>

<file path=xl/ctrlProps/ctrlProp1155.xml><?xml version="1.0" encoding="utf-8"?>
<formControlPr xmlns="http://schemas.microsoft.com/office/spreadsheetml/2009/9/main" objectType="Radio" checked="Checked" lockText="1" noThreeD="1"/>
</file>

<file path=xl/ctrlProps/ctrlProp1156.xml><?xml version="1.0" encoding="utf-8"?>
<formControlPr xmlns="http://schemas.microsoft.com/office/spreadsheetml/2009/9/main" objectType="Radio" checked="Checked" lockText="1" noThreeD="1"/>
</file>

<file path=xl/ctrlProps/ctrlProp1157.xml><?xml version="1.0" encoding="utf-8"?>
<formControlPr xmlns="http://schemas.microsoft.com/office/spreadsheetml/2009/9/main" objectType="Radio" checked="Checked" lockText="1" noThreeD="1"/>
</file>

<file path=xl/ctrlProps/ctrlProp1158.xml><?xml version="1.0" encoding="utf-8"?>
<formControlPr xmlns="http://schemas.microsoft.com/office/spreadsheetml/2009/9/main" objectType="Radio" checked="Checked" lockText="1" noThreeD="1"/>
</file>

<file path=xl/ctrlProps/ctrlProp1159.xml><?xml version="1.0" encoding="utf-8"?>
<formControlPr xmlns="http://schemas.microsoft.com/office/spreadsheetml/2009/9/main" objectType="Radio" checked="Checked" lockText="1" noThreeD="1"/>
</file>

<file path=xl/ctrlProps/ctrlProp1160.xml><?xml version="1.0" encoding="utf-8"?>
<formControlPr xmlns="http://schemas.microsoft.com/office/spreadsheetml/2009/9/main" objectType="Radio" checked="Checked" lockText="1" noThreeD="1"/>
</file>

<file path=xl/ctrlProps/ctrlProp1161.xml><?xml version="1.0" encoding="utf-8"?>
<formControlPr xmlns="http://schemas.microsoft.com/office/spreadsheetml/2009/9/main" objectType="Radio" checked="Checked" lockText="1" noThreeD="1"/>
</file>

<file path=xl/ctrlProps/ctrlProp1162.xml><?xml version="1.0" encoding="utf-8"?>
<formControlPr xmlns="http://schemas.microsoft.com/office/spreadsheetml/2009/9/main" objectType="Radio" checked="Checked" lockText="1" noThreeD="1"/>
</file>

<file path=xl/ctrlProps/ctrlProp1163.xml><?xml version="1.0" encoding="utf-8"?>
<formControlPr xmlns="http://schemas.microsoft.com/office/spreadsheetml/2009/9/main" objectType="Radio" checked="Checked" lockText="1" noThreeD="1"/>
</file>

<file path=xl/ctrlProps/ctrlProp1164.xml><?xml version="1.0" encoding="utf-8"?>
<formControlPr xmlns="http://schemas.microsoft.com/office/spreadsheetml/2009/9/main" objectType="Radio" checked="Checked" lockText="1" noThreeD="1"/>
</file>

<file path=xl/ctrlProps/ctrlProp1165.xml><?xml version="1.0" encoding="utf-8"?>
<formControlPr xmlns="http://schemas.microsoft.com/office/spreadsheetml/2009/9/main" objectType="Radio" checked="Checked" lockText="1" noThreeD="1"/>
</file>

<file path=xl/ctrlProps/ctrlProp1166.xml><?xml version="1.0" encoding="utf-8"?>
<formControlPr xmlns="http://schemas.microsoft.com/office/spreadsheetml/2009/9/main" objectType="Radio" checked="Checked" lockText="1" noThreeD="1"/>
</file>

<file path=xl/ctrlProps/ctrlProp1167.xml><?xml version="1.0" encoding="utf-8"?>
<formControlPr xmlns="http://schemas.microsoft.com/office/spreadsheetml/2009/9/main" objectType="Radio" checked="Checked" lockText="1" noThreeD="1"/>
</file>

<file path=xl/ctrlProps/ctrlProp1168.xml><?xml version="1.0" encoding="utf-8"?>
<formControlPr xmlns="http://schemas.microsoft.com/office/spreadsheetml/2009/9/main" objectType="Radio" checked="Checked" lockText="1" noThreeD="1"/>
</file>

<file path=xl/ctrlProps/ctrlProp1169.xml><?xml version="1.0" encoding="utf-8"?>
<formControlPr xmlns="http://schemas.microsoft.com/office/spreadsheetml/2009/9/main" objectType="Radio" checked="Checked" lockText="1" noThreeD="1"/>
</file>

<file path=xl/ctrlProps/ctrlProp1170.xml><?xml version="1.0" encoding="utf-8"?>
<formControlPr xmlns="http://schemas.microsoft.com/office/spreadsheetml/2009/9/main" objectType="Radio" checked="Checked" lockText="1" noThreeD="1"/>
</file>

<file path=xl/ctrlProps/ctrlProp1171.xml><?xml version="1.0" encoding="utf-8"?>
<formControlPr xmlns="http://schemas.microsoft.com/office/spreadsheetml/2009/9/main" objectType="Radio" checked="Checked" lockText="1" noThreeD="1"/>
</file>

<file path=xl/ctrlProps/ctrlProp1172.xml><?xml version="1.0" encoding="utf-8"?>
<formControlPr xmlns="http://schemas.microsoft.com/office/spreadsheetml/2009/9/main" objectType="Radio" checked="Checked" lockText="1" noThreeD="1"/>
</file>

<file path=xl/ctrlProps/ctrlProp1173.xml><?xml version="1.0" encoding="utf-8"?>
<formControlPr xmlns="http://schemas.microsoft.com/office/spreadsheetml/2009/9/main" objectType="Radio" checked="Checked" lockText="1" noThreeD="1"/>
</file>

<file path=xl/ctrlProps/ctrlProp1174.xml><?xml version="1.0" encoding="utf-8"?>
<formControlPr xmlns="http://schemas.microsoft.com/office/spreadsheetml/2009/9/main" objectType="Radio" checked="Checked" lockText="1" noThreeD="1"/>
</file>

<file path=xl/ctrlProps/ctrlProp1175.xml><?xml version="1.0" encoding="utf-8"?>
<formControlPr xmlns="http://schemas.microsoft.com/office/spreadsheetml/2009/9/main" objectType="Radio" checked="Checked" lockText="1" noThreeD="1"/>
</file>

<file path=xl/ctrlProps/ctrlProp1176.xml><?xml version="1.0" encoding="utf-8"?>
<formControlPr xmlns="http://schemas.microsoft.com/office/spreadsheetml/2009/9/main" objectType="Radio" checked="Checked" lockText="1" noThreeD="1"/>
</file>

<file path=xl/ctrlProps/ctrlProp1177.xml><?xml version="1.0" encoding="utf-8"?>
<formControlPr xmlns="http://schemas.microsoft.com/office/spreadsheetml/2009/9/main" objectType="Radio" checked="Checked" lockText="1" noThreeD="1"/>
</file>

<file path=xl/ctrlProps/ctrlProp1178.xml><?xml version="1.0" encoding="utf-8"?>
<formControlPr xmlns="http://schemas.microsoft.com/office/spreadsheetml/2009/9/main" objectType="Radio" checked="Checked" lockText="1" noThreeD="1"/>
</file>

<file path=xl/ctrlProps/ctrlProp1179.xml><?xml version="1.0" encoding="utf-8"?>
<formControlPr xmlns="http://schemas.microsoft.com/office/spreadsheetml/2009/9/main" objectType="Radio" checked="Checked" lockText="1" noThreeD="1"/>
</file>

<file path=xl/ctrlProps/ctrlProp1180.xml><?xml version="1.0" encoding="utf-8"?>
<formControlPr xmlns="http://schemas.microsoft.com/office/spreadsheetml/2009/9/main" objectType="Radio" checked="Checked" lockText="1" noThreeD="1"/>
</file>

<file path=xl/ctrlProps/ctrlProp1181.xml><?xml version="1.0" encoding="utf-8"?>
<formControlPr xmlns="http://schemas.microsoft.com/office/spreadsheetml/2009/9/main" objectType="Radio" checked="Checked" lockText="1" noThreeD="1"/>
</file>

<file path=xl/ctrlProps/ctrlProp1182.xml><?xml version="1.0" encoding="utf-8"?>
<formControlPr xmlns="http://schemas.microsoft.com/office/spreadsheetml/2009/9/main" objectType="Radio" checked="Checked" lockText="1" noThreeD="1"/>
</file>

<file path=xl/ctrlProps/ctrlProp1183.xml><?xml version="1.0" encoding="utf-8"?>
<formControlPr xmlns="http://schemas.microsoft.com/office/spreadsheetml/2009/9/main" objectType="Radio" checked="Checked" lockText="1" noThreeD="1"/>
</file>

<file path=xl/ctrlProps/ctrlProp1184.xml><?xml version="1.0" encoding="utf-8"?>
<formControlPr xmlns="http://schemas.microsoft.com/office/spreadsheetml/2009/9/main" objectType="Radio" checked="Checked" lockText="1" noThreeD="1"/>
</file>

<file path=xl/ctrlProps/ctrlProp1185.xml><?xml version="1.0" encoding="utf-8"?>
<formControlPr xmlns="http://schemas.microsoft.com/office/spreadsheetml/2009/9/main" objectType="Radio" checked="Checked" lockText="1" noThreeD="1"/>
</file>

<file path=xl/ctrlProps/ctrlProp1186.xml><?xml version="1.0" encoding="utf-8"?>
<formControlPr xmlns="http://schemas.microsoft.com/office/spreadsheetml/2009/9/main" objectType="Radio" checked="Checked" lockText="1" noThreeD="1"/>
</file>

<file path=xl/ctrlProps/ctrlProp1187.xml><?xml version="1.0" encoding="utf-8"?>
<formControlPr xmlns="http://schemas.microsoft.com/office/spreadsheetml/2009/9/main" objectType="CheckBox" fmlaLink="$AC$780" lockText="1" noThreeD="1"/>
</file>

<file path=xl/ctrlProps/ctrlProp1188.xml><?xml version="1.0" encoding="utf-8"?>
<formControlPr xmlns="http://schemas.microsoft.com/office/spreadsheetml/2009/9/main" objectType="GBox" noThreeD="1"/>
</file>

<file path=xl/ctrlProps/ctrlProp1189.xml><?xml version="1.0" encoding="utf-8"?>
<formControlPr xmlns="http://schemas.microsoft.com/office/spreadsheetml/2009/9/main" objectType="GBox" noThreeD="1"/>
</file>

<file path=xl/ctrlProps/ctrlProp1190.xml><?xml version="1.0" encoding="utf-8"?>
<formControlPr xmlns="http://schemas.microsoft.com/office/spreadsheetml/2009/9/main" objectType="Radio" firstButton="1" fmlaLink="$AE$258" lockText="1" noThreeD="1"/>
</file>

<file path=xl/ctrlProps/ctrlProp1191.xml><?xml version="1.0" encoding="utf-8"?>
<formControlPr xmlns="http://schemas.microsoft.com/office/spreadsheetml/2009/9/main" objectType="Radio" lockText="1" noThreeD="1"/>
</file>

<file path=xl/ctrlProps/ctrlProp1192.xml><?xml version="1.0" encoding="utf-8"?>
<formControlPr xmlns="http://schemas.microsoft.com/office/spreadsheetml/2009/9/main" objectType="Radio" firstButton="1" fmlaLink="$AF$258" lockText="1" noThreeD="1"/>
</file>

<file path=xl/ctrlProps/ctrlProp1193.xml><?xml version="1.0" encoding="utf-8"?>
<formControlPr xmlns="http://schemas.microsoft.com/office/spreadsheetml/2009/9/main" objectType="Radio" lockText="1" noThreeD="1"/>
</file>

<file path=xl/ctrlProps/ctrlProp1194.xml><?xml version="1.0" encoding="utf-8"?>
<formControlPr xmlns="http://schemas.microsoft.com/office/spreadsheetml/2009/9/main" objectType="CheckBox" fmlaLink="$AC$346" lockText="1" noThreeD="1"/>
</file>

<file path=xl/ctrlProps/ctrlProp1195.xml><?xml version="1.0" encoding="utf-8"?>
<formControlPr xmlns="http://schemas.microsoft.com/office/spreadsheetml/2009/9/main" objectType="CheckBox" fmlaLink="$AD$346" lockText="1" noThreeD="1"/>
</file>

<file path=xl/ctrlProps/ctrlProp1196.xml><?xml version="1.0" encoding="utf-8"?>
<formControlPr xmlns="http://schemas.microsoft.com/office/spreadsheetml/2009/9/main" objectType="CheckBox" fmlaLink="$AC$346" lockText="1" noThreeD="1"/>
</file>

<file path=xl/ctrlProps/ctrlProp1197.xml><?xml version="1.0" encoding="utf-8"?>
<formControlPr xmlns="http://schemas.microsoft.com/office/spreadsheetml/2009/9/main" objectType="CheckBox" fmlaLink="$AD$346" lockText="1" noThreeD="1"/>
</file>

<file path=xl/ctrlProps/ctrlProp1198.xml><?xml version="1.0" encoding="utf-8"?>
<formControlPr xmlns="http://schemas.microsoft.com/office/spreadsheetml/2009/9/main" objectType="GBox" noThreeD="1"/>
</file>

<file path=xl/ctrlProps/ctrlProp1199.xml><?xml version="1.0" encoding="utf-8"?>
<formControlPr xmlns="http://schemas.microsoft.com/office/spreadsheetml/2009/9/main" objectType="GBox" noThreeD="1"/>
</file>

<file path=xl/ctrlProps/ctrlProp1200.xml><?xml version="1.0" encoding="utf-8"?>
<formControlPr xmlns="http://schemas.microsoft.com/office/spreadsheetml/2009/9/main" objectType="GBox" noThreeD="1"/>
</file>

<file path=xl/ctrlProps/ctrlProp1201.xml><?xml version="1.0" encoding="utf-8"?>
<formControlPr xmlns="http://schemas.microsoft.com/office/spreadsheetml/2009/9/main" objectType="GBox" noThreeD="1"/>
</file>

<file path=xl/ctrlProps/ctrlProp1202.xml><?xml version="1.0" encoding="utf-8"?>
<formControlPr xmlns="http://schemas.microsoft.com/office/spreadsheetml/2009/9/main" objectType="GBox" noThreeD="1"/>
</file>

<file path=xl/ctrlProps/ctrlProp1203.xml><?xml version="1.0" encoding="utf-8"?>
<formControlPr xmlns="http://schemas.microsoft.com/office/spreadsheetml/2009/9/main" objectType="GBox" noThreeD="1"/>
</file>

<file path=xl/ctrlProps/ctrlProp1204.xml><?xml version="1.0" encoding="utf-8"?>
<formControlPr xmlns="http://schemas.microsoft.com/office/spreadsheetml/2009/9/main" objectType="GBox" noThreeD="1"/>
</file>

<file path=xl/ctrlProps/ctrlProp1205.xml><?xml version="1.0" encoding="utf-8"?>
<formControlPr xmlns="http://schemas.microsoft.com/office/spreadsheetml/2009/9/main" objectType="GBox" noThreeD="1"/>
</file>

<file path=xl/ctrlProps/ctrlProp1206.xml><?xml version="1.0" encoding="utf-8"?>
<formControlPr xmlns="http://schemas.microsoft.com/office/spreadsheetml/2009/9/main" objectType="GBox" noThreeD="1"/>
</file>

<file path=xl/ctrlProps/ctrlProp1207.xml><?xml version="1.0" encoding="utf-8"?>
<formControlPr xmlns="http://schemas.microsoft.com/office/spreadsheetml/2009/9/main" objectType="GBox" noThreeD="1"/>
</file>

<file path=xl/ctrlProps/ctrlProp1208.xml><?xml version="1.0" encoding="utf-8"?>
<formControlPr xmlns="http://schemas.microsoft.com/office/spreadsheetml/2009/9/main" objectType="GBox" noThreeD="1"/>
</file>

<file path=xl/ctrlProps/ctrlProp1209.xml><?xml version="1.0" encoding="utf-8"?>
<formControlPr xmlns="http://schemas.microsoft.com/office/spreadsheetml/2009/9/main" objectType="GBox" noThreeD="1"/>
</file>

<file path=xl/ctrlProps/ctrlProp1210.xml><?xml version="1.0" encoding="utf-8"?>
<formControlPr xmlns="http://schemas.microsoft.com/office/spreadsheetml/2009/9/main" objectType="GBox" noThreeD="1"/>
</file>

<file path=xl/ctrlProps/ctrlProp1211.xml><?xml version="1.0" encoding="utf-8"?>
<formControlPr xmlns="http://schemas.microsoft.com/office/spreadsheetml/2009/9/main" objectType="GBox" noThreeD="1"/>
</file>

<file path=xl/ctrlProps/ctrlProp1212.xml><?xml version="1.0" encoding="utf-8"?>
<formControlPr xmlns="http://schemas.microsoft.com/office/spreadsheetml/2009/9/main" objectType="GBox" noThreeD="1"/>
</file>

<file path=xl/ctrlProps/ctrlProp1213.xml><?xml version="1.0" encoding="utf-8"?>
<formControlPr xmlns="http://schemas.microsoft.com/office/spreadsheetml/2009/9/main" objectType="GBox" noThreeD="1"/>
</file>

<file path=xl/ctrlProps/ctrlProp1214.xml><?xml version="1.0" encoding="utf-8"?>
<formControlPr xmlns="http://schemas.microsoft.com/office/spreadsheetml/2009/9/main" objectType="Radio" lockText="1" noThreeD="1"/>
</file>

<file path=xl/ctrlProps/ctrlProp1215.xml><?xml version="1.0" encoding="utf-8"?>
<formControlPr xmlns="http://schemas.microsoft.com/office/spreadsheetml/2009/9/main" objectType="CheckBox" fmlaLink="$AF$348" lockText="1" noThreeD="1"/>
</file>

<file path=xl/ctrlProps/ctrlProp1216.xml><?xml version="1.0" encoding="utf-8"?>
<formControlPr xmlns="http://schemas.microsoft.com/office/spreadsheetml/2009/9/main" objectType="CheckBox" fmlaLink="$AG$348" lockText="1" noThreeD="1"/>
</file>

<file path=xl/ctrlProps/ctrlProp1217.xml><?xml version="1.0" encoding="utf-8"?>
<formControlPr xmlns="http://schemas.microsoft.com/office/spreadsheetml/2009/9/main" objectType="CheckBox" fmlaLink="$AC$607" lockText="1" noThreeD="1"/>
</file>

<file path=xl/ctrlProps/ctrlProp1218.xml><?xml version="1.0" encoding="utf-8"?>
<formControlPr xmlns="http://schemas.microsoft.com/office/spreadsheetml/2009/9/main" objectType="GBox" noThreeD="1"/>
</file>

<file path=xl/ctrlProps/ctrlProp1219.xml><?xml version="1.0" encoding="utf-8"?>
<formControlPr xmlns="http://schemas.microsoft.com/office/spreadsheetml/2009/9/main" objectType="GBox" noThreeD="1"/>
</file>

<file path=xl/ctrlProps/ctrlProp1220.xml><?xml version="1.0" encoding="utf-8"?>
<formControlPr xmlns="http://schemas.microsoft.com/office/spreadsheetml/2009/9/main" objectType="GBox" noThreeD="1"/>
</file>

<file path=xl/ctrlProps/ctrlProp1221.xml><?xml version="1.0" encoding="utf-8"?>
<formControlPr xmlns="http://schemas.microsoft.com/office/spreadsheetml/2009/9/main" objectType="GBox" noThreeD="1"/>
</file>

<file path=xl/ctrlProps/ctrlProp1222.xml><?xml version="1.0" encoding="utf-8"?>
<formControlPr xmlns="http://schemas.microsoft.com/office/spreadsheetml/2009/9/main" objectType="GBox" noThreeD="1"/>
</file>

<file path=xl/ctrlProps/ctrlProp1223.xml><?xml version="1.0" encoding="utf-8"?>
<formControlPr xmlns="http://schemas.microsoft.com/office/spreadsheetml/2009/9/main" objectType="GBox" noThreeD="1"/>
</file>

<file path=xl/ctrlProps/ctrlProp1224.xml><?xml version="1.0" encoding="utf-8"?>
<formControlPr xmlns="http://schemas.microsoft.com/office/spreadsheetml/2009/9/main" objectType="GBox" noThreeD="1"/>
</file>

<file path=xl/ctrlProps/ctrlProp1225.xml><?xml version="1.0" encoding="utf-8"?>
<formControlPr xmlns="http://schemas.microsoft.com/office/spreadsheetml/2009/9/main" objectType="GBox" noThreeD="1"/>
</file>

<file path=xl/ctrlProps/ctrlProp1226.xml><?xml version="1.0" encoding="utf-8"?>
<formControlPr xmlns="http://schemas.microsoft.com/office/spreadsheetml/2009/9/main" objectType="GBox" noThreeD="1"/>
</file>

<file path=xl/ctrlProps/ctrlProp1227.xml><?xml version="1.0" encoding="utf-8"?>
<formControlPr xmlns="http://schemas.microsoft.com/office/spreadsheetml/2009/9/main" objectType="GBox" noThreeD="1"/>
</file>

<file path=xl/ctrlProps/ctrlProp1228.xml><?xml version="1.0" encoding="utf-8"?>
<formControlPr xmlns="http://schemas.microsoft.com/office/spreadsheetml/2009/9/main" objectType="GBox" noThreeD="1"/>
</file>

<file path=xl/ctrlProps/ctrlProp1229.xml><?xml version="1.0" encoding="utf-8"?>
<formControlPr xmlns="http://schemas.microsoft.com/office/spreadsheetml/2009/9/main" objectType="GBox" noThreeD="1"/>
</file>

<file path=xl/ctrlProps/ctrlProp1230.xml><?xml version="1.0" encoding="utf-8"?>
<formControlPr xmlns="http://schemas.microsoft.com/office/spreadsheetml/2009/9/main" objectType="GBox" noThreeD="1"/>
</file>

<file path=xl/ctrlProps/ctrlProp1231.xml><?xml version="1.0" encoding="utf-8"?>
<formControlPr xmlns="http://schemas.microsoft.com/office/spreadsheetml/2009/9/main" objectType="GBox" noThreeD="1"/>
</file>

<file path=xl/ctrlProps/ctrlProp1232.xml><?xml version="1.0" encoding="utf-8"?>
<formControlPr xmlns="http://schemas.microsoft.com/office/spreadsheetml/2009/9/main" objectType="GBox" noThreeD="1"/>
</file>

<file path=xl/ctrlProps/ctrlProp1233.xml><?xml version="1.0" encoding="utf-8"?>
<formControlPr xmlns="http://schemas.microsoft.com/office/spreadsheetml/2009/9/main" objectType="GBox" noThreeD="1"/>
</file>

<file path=xl/ctrlProps/ctrlProp1234.xml><?xml version="1.0" encoding="utf-8"?>
<formControlPr xmlns="http://schemas.microsoft.com/office/spreadsheetml/2009/9/main" objectType="GBox" noThreeD="1"/>
</file>

<file path=xl/ctrlProps/ctrlProp1235.xml><?xml version="1.0" encoding="utf-8"?>
<formControlPr xmlns="http://schemas.microsoft.com/office/spreadsheetml/2009/9/main" objectType="GBox" noThreeD="1"/>
</file>

<file path=xl/ctrlProps/ctrlProp1236.xml><?xml version="1.0" encoding="utf-8"?>
<formControlPr xmlns="http://schemas.microsoft.com/office/spreadsheetml/2009/9/main" objectType="GBox" noThreeD="1"/>
</file>

<file path=xl/ctrlProps/ctrlProp1237.xml><?xml version="1.0" encoding="utf-8"?>
<formControlPr xmlns="http://schemas.microsoft.com/office/spreadsheetml/2009/9/main" objectType="GBox" noThreeD="1"/>
</file>

<file path=xl/ctrlProps/ctrlProp1238.xml><?xml version="1.0" encoding="utf-8"?>
<formControlPr xmlns="http://schemas.microsoft.com/office/spreadsheetml/2009/9/main" objectType="GBox" noThreeD="1"/>
</file>

<file path=xl/ctrlProps/ctrlProp1239.xml><?xml version="1.0" encoding="utf-8"?>
<formControlPr xmlns="http://schemas.microsoft.com/office/spreadsheetml/2009/9/main" objectType="GBox" noThreeD="1"/>
</file>

<file path=xl/ctrlProps/ctrlProp1240.xml><?xml version="1.0" encoding="utf-8"?>
<formControlPr xmlns="http://schemas.microsoft.com/office/spreadsheetml/2009/9/main" objectType="GBox" noThreeD="1"/>
</file>

<file path=xl/ctrlProps/ctrlProp1241.xml><?xml version="1.0" encoding="utf-8"?>
<formControlPr xmlns="http://schemas.microsoft.com/office/spreadsheetml/2009/9/main" objectType="GBox" noThreeD="1"/>
</file>

<file path=xl/ctrlProps/ctrlProp1242.xml><?xml version="1.0" encoding="utf-8"?>
<formControlPr xmlns="http://schemas.microsoft.com/office/spreadsheetml/2009/9/main" objectType="GBox" noThreeD="1"/>
</file>

<file path=xl/ctrlProps/ctrlProp1243.xml><?xml version="1.0" encoding="utf-8"?>
<formControlPr xmlns="http://schemas.microsoft.com/office/spreadsheetml/2009/9/main" objectType="GBox" noThreeD="1"/>
</file>

<file path=xl/ctrlProps/ctrlProp1244.xml><?xml version="1.0" encoding="utf-8"?>
<formControlPr xmlns="http://schemas.microsoft.com/office/spreadsheetml/2009/9/main" objectType="GBox" noThreeD="1"/>
</file>

<file path=xl/ctrlProps/ctrlProp1245.xml><?xml version="1.0" encoding="utf-8"?>
<formControlPr xmlns="http://schemas.microsoft.com/office/spreadsheetml/2009/9/main" objectType="GBox" noThreeD="1"/>
</file>

<file path=xl/ctrlProps/ctrlProp1246.xml><?xml version="1.0" encoding="utf-8"?>
<formControlPr xmlns="http://schemas.microsoft.com/office/spreadsheetml/2009/9/main" objectType="GBox" noThreeD="1"/>
</file>

<file path=xl/ctrlProps/ctrlProp1247.xml><?xml version="1.0" encoding="utf-8"?>
<formControlPr xmlns="http://schemas.microsoft.com/office/spreadsheetml/2009/9/main" objectType="GBox" noThreeD="1"/>
</file>

<file path=xl/ctrlProps/ctrlProp1248.xml><?xml version="1.0" encoding="utf-8"?>
<formControlPr xmlns="http://schemas.microsoft.com/office/spreadsheetml/2009/9/main" objectType="GBox" noThreeD="1"/>
</file>

<file path=xl/ctrlProps/ctrlProp1249.xml><?xml version="1.0" encoding="utf-8"?>
<formControlPr xmlns="http://schemas.microsoft.com/office/spreadsheetml/2009/9/main" objectType="GBox" noThreeD="1"/>
</file>

<file path=xl/ctrlProps/ctrlProp1250.xml><?xml version="1.0" encoding="utf-8"?>
<formControlPr xmlns="http://schemas.microsoft.com/office/spreadsheetml/2009/9/main" objectType="GBox" noThreeD="1"/>
</file>

<file path=xl/ctrlProps/ctrlProp1251.xml><?xml version="1.0" encoding="utf-8"?>
<formControlPr xmlns="http://schemas.microsoft.com/office/spreadsheetml/2009/9/main" objectType="CheckBox" fmlaLink="$AD$610" lockText="1" noThreeD="1"/>
</file>

<file path=xl/ctrlProps/ctrlProp1252.xml><?xml version="1.0" encoding="utf-8"?>
<formControlPr xmlns="http://schemas.microsoft.com/office/spreadsheetml/2009/9/main" objectType="CheckBox" fmlaLink="$AD$611" lockText="1" noThreeD="1"/>
</file>

<file path=xl/ctrlProps/ctrlProp1253.xml><?xml version="1.0" encoding="utf-8"?>
<formControlPr xmlns="http://schemas.microsoft.com/office/spreadsheetml/2009/9/main" objectType="CheckBox" fmlaLink="$AD$616" lockText="1" noThreeD="1"/>
</file>

<file path=xl/ctrlProps/ctrlProp1254.xml><?xml version="1.0" encoding="utf-8"?>
<formControlPr xmlns="http://schemas.microsoft.com/office/spreadsheetml/2009/9/main" objectType="CheckBox" fmlaLink="$AD$622" lockText="1" noThreeD="1"/>
</file>

<file path=xl/ctrlProps/ctrlProp1255.xml><?xml version="1.0" encoding="utf-8"?>
<formControlPr xmlns="http://schemas.microsoft.com/office/spreadsheetml/2009/9/main" objectType="CheckBox" fmlaLink="$AD$628" lockText="1" noThreeD="1"/>
</file>

<file path=xl/ctrlProps/ctrlProp1256.xml><?xml version="1.0" encoding="utf-8"?>
<formControlPr xmlns="http://schemas.microsoft.com/office/spreadsheetml/2009/9/main" objectType="CheckBox" fmlaLink="$AD$634" lockText="1" noThreeD="1"/>
</file>

<file path=xl/ctrlProps/ctrlProp1257.xml><?xml version="1.0" encoding="utf-8"?>
<formControlPr xmlns="http://schemas.microsoft.com/office/spreadsheetml/2009/9/main" objectType="CheckBox" fmlaLink="$AD$617" lockText="1" noThreeD="1"/>
</file>

<file path=xl/ctrlProps/ctrlProp1258.xml><?xml version="1.0" encoding="utf-8"?>
<formControlPr xmlns="http://schemas.microsoft.com/office/spreadsheetml/2009/9/main" objectType="CheckBox" fmlaLink="$AD$623" lockText="1" noThreeD="1"/>
</file>

<file path=xl/ctrlProps/ctrlProp1259.xml><?xml version="1.0" encoding="utf-8"?>
<formControlPr xmlns="http://schemas.microsoft.com/office/spreadsheetml/2009/9/main" objectType="CheckBox" fmlaLink="$AD$629" lockText="1" noThreeD="1"/>
</file>

<file path=xl/ctrlProps/ctrlProp1260.xml><?xml version="1.0" encoding="utf-8"?>
<formControlPr xmlns="http://schemas.microsoft.com/office/spreadsheetml/2009/9/main" objectType="CheckBox" fmlaLink="$AD$635" lockText="1" noThreeD="1"/>
</file>

<file path=xl/ctrlProps/ctrlProp1261.xml><?xml version="1.0" encoding="utf-8"?>
<formControlPr xmlns="http://schemas.microsoft.com/office/spreadsheetml/2009/9/main" objectType="CheckBox" fmlaLink="$AD$618" lockText="1" noThreeD="1"/>
</file>

<file path=xl/ctrlProps/ctrlProp1262.xml><?xml version="1.0" encoding="utf-8"?>
<formControlPr xmlns="http://schemas.microsoft.com/office/spreadsheetml/2009/9/main" objectType="CheckBox" fmlaLink="$AD$624" lockText="1" noThreeD="1"/>
</file>

<file path=xl/ctrlProps/ctrlProp1263.xml><?xml version="1.0" encoding="utf-8"?>
<formControlPr xmlns="http://schemas.microsoft.com/office/spreadsheetml/2009/9/main" objectType="CheckBox" fmlaLink="$AD$630" lockText="1" noThreeD="1"/>
</file>

<file path=xl/ctrlProps/ctrlProp1264.xml><?xml version="1.0" encoding="utf-8"?>
<formControlPr xmlns="http://schemas.microsoft.com/office/spreadsheetml/2009/9/main" objectType="CheckBox" fmlaLink="$AD$636" lockText="1" noThreeD="1"/>
</file>

<file path=xl/ctrlProps/ctrlProp1265.xml><?xml version="1.0" encoding="utf-8"?>
<formControlPr xmlns="http://schemas.microsoft.com/office/spreadsheetml/2009/9/main" objectType="CheckBox" fmlaLink="$AD$612" lockText="1" noThreeD="1"/>
</file>

<file path=xl/ctrlProps/ctrlProp1266.xml><?xml version="1.0" encoding="utf-8"?>
<formControlPr xmlns="http://schemas.microsoft.com/office/spreadsheetml/2009/9/main" objectType="CheckBox" fmlaLink="$AD$613" lockText="1" noThreeD="1"/>
</file>

<file path=xl/ctrlProps/ctrlProp1267.xml><?xml version="1.0" encoding="utf-8"?>
<formControlPr xmlns="http://schemas.microsoft.com/office/spreadsheetml/2009/9/main" objectType="CheckBox" fmlaLink="$AD$614" lockText="1" noThreeD="1"/>
</file>

<file path=xl/ctrlProps/ctrlProp1268.xml><?xml version="1.0" encoding="utf-8"?>
<formControlPr xmlns="http://schemas.microsoft.com/office/spreadsheetml/2009/9/main" objectType="CheckBox" fmlaLink="$AD$619" lockText="1" noThreeD="1"/>
</file>

<file path=xl/ctrlProps/ctrlProp1269.xml><?xml version="1.0" encoding="utf-8"?>
<formControlPr xmlns="http://schemas.microsoft.com/office/spreadsheetml/2009/9/main" objectType="CheckBox" fmlaLink="$AD$625" lockText="1" noThreeD="1"/>
</file>

<file path=xl/ctrlProps/ctrlProp1270.xml><?xml version="1.0" encoding="utf-8"?>
<formControlPr xmlns="http://schemas.microsoft.com/office/spreadsheetml/2009/9/main" objectType="CheckBox" fmlaLink="$AD$631" lockText="1" noThreeD="1"/>
</file>

<file path=xl/ctrlProps/ctrlProp1271.xml><?xml version="1.0" encoding="utf-8"?>
<formControlPr xmlns="http://schemas.microsoft.com/office/spreadsheetml/2009/9/main" objectType="CheckBox" fmlaLink="$AD$637" lockText="1" noThreeD="1"/>
</file>

<file path=xl/ctrlProps/ctrlProp1272.xml><?xml version="1.0" encoding="utf-8"?>
<formControlPr xmlns="http://schemas.microsoft.com/office/spreadsheetml/2009/9/main" objectType="CheckBox" fmlaLink="$AD$620" lockText="1" noThreeD="1"/>
</file>

<file path=xl/ctrlProps/ctrlProp1273.xml><?xml version="1.0" encoding="utf-8"?>
<formControlPr xmlns="http://schemas.microsoft.com/office/spreadsheetml/2009/9/main" objectType="CheckBox" fmlaLink="$AD$626" lockText="1" noThreeD="1"/>
</file>

<file path=xl/ctrlProps/ctrlProp1274.xml><?xml version="1.0" encoding="utf-8"?>
<formControlPr xmlns="http://schemas.microsoft.com/office/spreadsheetml/2009/9/main" objectType="CheckBox" fmlaLink="$AD$632" lockText="1" noThreeD="1"/>
</file>

<file path=xl/ctrlProps/ctrlProp1275.xml><?xml version="1.0" encoding="utf-8"?>
<formControlPr xmlns="http://schemas.microsoft.com/office/spreadsheetml/2009/9/main" objectType="CheckBox" fmlaLink="$AD$638" lockText="1" noThreeD="1"/>
</file>

<file path=xl/ctrlProps/ctrlProp1276.xml><?xml version="1.0" encoding="utf-8"?>
<formControlPr xmlns="http://schemas.microsoft.com/office/spreadsheetml/2009/9/main" objectType="CheckBox" fmlaLink="$AD$621" lockText="1" noThreeD="1"/>
</file>

<file path=xl/ctrlProps/ctrlProp1277.xml><?xml version="1.0" encoding="utf-8"?>
<formControlPr xmlns="http://schemas.microsoft.com/office/spreadsheetml/2009/9/main" objectType="CheckBox" fmlaLink="$AD$627" lockText="1" noThreeD="1"/>
</file>

<file path=xl/ctrlProps/ctrlProp1278.xml><?xml version="1.0" encoding="utf-8"?>
<formControlPr xmlns="http://schemas.microsoft.com/office/spreadsheetml/2009/9/main" objectType="CheckBox" fmlaLink="$AD$633" lockText="1" noThreeD="1"/>
</file>

<file path=xl/ctrlProps/ctrlProp1279.xml><?xml version="1.0" encoding="utf-8"?>
<formControlPr xmlns="http://schemas.microsoft.com/office/spreadsheetml/2009/9/main" objectType="CheckBox" fmlaLink="$AD$639" lockText="1" noThreeD="1"/>
</file>

<file path=xl/ctrlProps/ctrlProp1280.xml><?xml version="1.0" encoding="utf-8"?>
<formControlPr xmlns="http://schemas.microsoft.com/office/spreadsheetml/2009/9/main" objectType="CheckBox" fmlaLink="$AD$615" lockText="1" noThreeD="1"/>
</file>

<file path=xl/ctrlProps/ctrlProp1281.xml><?xml version="1.0" encoding="utf-8"?>
<formControlPr xmlns="http://schemas.microsoft.com/office/spreadsheetml/2009/9/main" objectType="CheckBox" fmlaLink="$AD$640" lockText="1" noThreeD="1"/>
</file>

<file path=xl/ctrlProps/ctrlProp1282.xml><?xml version="1.0" encoding="utf-8"?>
<formControlPr xmlns="http://schemas.microsoft.com/office/spreadsheetml/2009/9/main" objectType="CheckBox" fmlaLink="$AD$641" lockText="1" noThreeD="1"/>
</file>

<file path=xl/ctrlProps/ctrlProp1283.xml><?xml version="1.0" encoding="utf-8"?>
<formControlPr xmlns="http://schemas.microsoft.com/office/spreadsheetml/2009/9/main" objectType="CheckBox" fmlaLink="$AD$642" lockText="1" noThreeD="1"/>
</file>

<file path=xl/ctrlProps/ctrlProp1284.xml><?xml version="1.0" encoding="utf-8"?>
<formControlPr xmlns="http://schemas.microsoft.com/office/spreadsheetml/2009/9/main" objectType="Radio" firstButton="1" fmlaLink="$AD$573" lockText="1" noThreeD="1"/>
</file>

<file path=xl/ctrlProps/ctrlProp1285.xml><?xml version="1.0" encoding="utf-8"?>
<formControlPr xmlns="http://schemas.microsoft.com/office/spreadsheetml/2009/9/main" objectType="Radio" lockText="1" noThreeD="1"/>
</file>

<file path=xl/ctrlProps/ctrlProp1286.xml><?xml version="1.0" encoding="utf-8"?>
<formControlPr xmlns="http://schemas.microsoft.com/office/spreadsheetml/2009/9/main" objectType="GBox" noThreeD="1"/>
</file>

<file path=xl/ctrlProps/ctrlProp1287.xml><?xml version="1.0" encoding="utf-8"?>
<formControlPr xmlns="http://schemas.microsoft.com/office/spreadsheetml/2009/9/main" objectType="Radio" firstButton="1" fmlaLink="$AD$574" lockText="1" noThreeD="1"/>
</file>

<file path=xl/ctrlProps/ctrlProp1288.xml><?xml version="1.0" encoding="utf-8"?>
<formControlPr xmlns="http://schemas.microsoft.com/office/spreadsheetml/2009/9/main" objectType="Radio" lockText="1" noThreeD="1"/>
</file>

<file path=xl/ctrlProps/ctrlProp1289.xml><?xml version="1.0" encoding="utf-8"?>
<formControlPr xmlns="http://schemas.microsoft.com/office/spreadsheetml/2009/9/main" objectType="GBox" noThreeD="1"/>
</file>

<file path=xl/ctrlProps/ctrlProp1290.xml><?xml version="1.0" encoding="utf-8"?>
<formControlPr xmlns="http://schemas.microsoft.com/office/spreadsheetml/2009/9/main" objectType="Radio" firstButton="1" fmlaLink="$AD$575" lockText="1" noThreeD="1"/>
</file>

<file path=xl/ctrlProps/ctrlProp1291.xml><?xml version="1.0" encoding="utf-8"?>
<formControlPr xmlns="http://schemas.microsoft.com/office/spreadsheetml/2009/9/main" objectType="Radio" lockText="1" noThreeD="1"/>
</file>

<file path=xl/ctrlProps/ctrlProp1292.xml><?xml version="1.0" encoding="utf-8"?>
<formControlPr xmlns="http://schemas.microsoft.com/office/spreadsheetml/2009/9/main" objectType="GBox" noThreeD="1"/>
</file>

<file path=xl/ctrlProps/ctrlProp1293.xml><?xml version="1.0" encoding="utf-8"?>
<formControlPr xmlns="http://schemas.microsoft.com/office/spreadsheetml/2009/9/main" objectType="Radio" firstButton="1" fmlaLink="$AD$576" lockText="1" noThreeD="1"/>
</file>

<file path=xl/ctrlProps/ctrlProp1294.xml><?xml version="1.0" encoding="utf-8"?>
<formControlPr xmlns="http://schemas.microsoft.com/office/spreadsheetml/2009/9/main" objectType="Radio" lockText="1" noThreeD="1"/>
</file>

<file path=xl/ctrlProps/ctrlProp1295.xml><?xml version="1.0" encoding="utf-8"?>
<formControlPr xmlns="http://schemas.microsoft.com/office/spreadsheetml/2009/9/main" objectType="GBox" noThreeD="1"/>
</file>

<file path=xl/ctrlProps/ctrlProp1296.xml><?xml version="1.0" encoding="utf-8"?>
<formControlPr xmlns="http://schemas.microsoft.com/office/spreadsheetml/2009/9/main" objectType="Radio" firstButton="1" fmlaLink="$AD$577" lockText="1" noThreeD="1"/>
</file>

<file path=xl/ctrlProps/ctrlProp1297.xml><?xml version="1.0" encoding="utf-8"?>
<formControlPr xmlns="http://schemas.microsoft.com/office/spreadsheetml/2009/9/main" objectType="Radio" lockText="1" noThreeD="1"/>
</file>

<file path=xl/ctrlProps/ctrlProp1298.xml><?xml version="1.0" encoding="utf-8"?>
<formControlPr xmlns="http://schemas.microsoft.com/office/spreadsheetml/2009/9/main" objectType="GBox" noThreeD="1"/>
</file>

<file path=xl/ctrlProps/ctrlProp1299.xml><?xml version="1.0" encoding="utf-8"?>
<formControlPr xmlns="http://schemas.microsoft.com/office/spreadsheetml/2009/9/main" objectType="Radio" firstButton="1" fmlaLink="$AD$578" lockText="1" noThreeD="1"/>
</file>

<file path=xl/ctrlProps/ctrlProp1300.xml><?xml version="1.0" encoding="utf-8"?>
<formControlPr xmlns="http://schemas.microsoft.com/office/spreadsheetml/2009/9/main" objectType="Radio" lockText="1" noThreeD="1"/>
</file>

<file path=xl/ctrlProps/ctrlProp1301.xml><?xml version="1.0" encoding="utf-8"?>
<formControlPr xmlns="http://schemas.microsoft.com/office/spreadsheetml/2009/9/main" objectType="GBox" noThreeD="1"/>
</file>

<file path=xl/ctrlProps/ctrlProp1302.xml><?xml version="1.0" encoding="utf-8"?>
<formControlPr xmlns="http://schemas.microsoft.com/office/spreadsheetml/2009/9/main" objectType="Radio" firstButton="1" fmlaLink="$AD$579" lockText="1" noThreeD="1"/>
</file>

<file path=xl/ctrlProps/ctrlProp1303.xml><?xml version="1.0" encoding="utf-8"?>
<formControlPr xmlns="http://schemas.microsoft.com/office/spreadsheetml/2009/9/main" objectType="Radio" lockText="1" noThreeD="1"/>
</file>

<file path=xl/ctrlProps/ctrlProp1304.xml><?xml version="1.0" encoding="utf-8"?>
<formControlPr xmlns="http://schemas.microsoft.com/office/spreadsheetml/2009/9/main" objectType="GBox" noThreeD="1"/>
</file>

<file path=xl/ctrlProps/ctrlProp1305.xml><?xml version="1.0" encoding="utf-8"?>
<formControlPr xmlns="http://schemas.microsoft.com/office/spreadsheetml/2009/9/main" objectType="Radio" firstButton="1" fmlaLink="$AD$580" lockText="1" noThreeD="1"/>
</file>

<file path=xl/ctrlProps/ctrlProp1306.xml><?xml version="1.0" encoding="utf-8"?>
<formControlPr xmlns="http://schemas.microsoft.com/office/spreadsheetml/2009/9/main" objectType="Radio" lockText="1" noThreeD="1"/>
</file>

<file path=xl/ctrlProps/ctrlProp1307.xml><?xml version="1.0" encoding="utf-8"?>
<formControlPr xmlns="http://schemas.microsoft.com/office/spreadsheetml/2009/9/main" objectType="GBox" noThreeD="1"/>
</file>

<file path=xl/ctrlProps/ctrlProp1308.xml><?xml version="1.0" encoding="utf-8"?>
<formControlPr xmlns="http://schemas.microsoft.com/office/spreadsheetml/2009/9/main" objectType="Radio" firstButton="1" fmlaLink="$AD$581" lockText="1" noThreeD="1"/>
</file>

<file path=xl/ctrlProps/ctrlProp1309.xml><?xml version="1.0" encoding="utf-8"?>
<formControlPr xmlns="http://schemas.microsoft.com/office/spreadsheetml/2009/9/main" objectType="Radio" lockText="1" noThreeD="1"/>
</file>

<file path=xl/ctrlProps/ctrlProp1310.xml><?xml version="1.0" encoding="utf-8"?>
<formControlPr xmlns="http://schemas.microsoft.com/office/spreadsheetml/2009/9/main" objectType="GBox" noThreeD="1"/>
</file>

<file path=xl/ctrlProps/ctrlProp1311.xml><?xml version="1.0" encoding="utf-8"?>
<formControlPr xmlns="http://schemas.microsoft.com/office/spreadsheetml/2009/9/main" objectType="Radio" firstButton="1" fmlaLink="$AD$582" lockText="1" noThreeD="1"/>
</file>

<file path=xl/ctrlProps/ctrlProp1312.xml><?xml version="1.0" encoding="utf-8"?>
<formControlPr xmlns="http://schemas.microsoft.com/office/spreadsheetml/2009/9/main" objectType="Radio" lockText="1" noThreeD="1"/>
</file>

<file path=xl/ctrlProps/ctrlProp1313.xml><?xml version="1.0" encoding="utf-8"?>
<formControlPr xmlns="http://schemas.microsoft.com/office/spreadsheetml/2009/9/main" objectType="GBox" noThreeD="1"/>
</file>

<file path=xl/ctrlProps/ctrlProp1314.xml><?xml version="1.0" encoding="utf-8"?>
<formControlPr xmlns="http://schemas.microsoft.com/office/spreadsheetml/2009/9/main" objectType="Radio" firstButton="1" fmlaLink="$AD$583" lockText="1" noThreeD="1"/>
</file>

<file path=xl/ctrlProps/ctrlProp1315.xml><?xml version="1.0" encoding="utf-8"?>
<formControlPr xmlns="http://schemas.microsoft.com/office/spreadsheetml/2009/9/main" objectType="Radio" lockText="1" noThreeD="1"/>
</file>

<file path=xl/ctrlProps/ctrlProp1316.xml><?xml version="1.0" encoding="utf-8"?>
<formControlPr xmlns="http://schemas.microsoft.com/office/spreadsheetml/2009/9/main" objectType="GBox" noThreeD="1"/>
</file>

<file path=xl/ctrlProps/ctrlProp1317.xml><?xml version="1.0" encoding="utf-8"?>
<formControlPr xmlns="http://schemas.microsoft.com/office/spreadsheetml/2009/9/main" objectType="Radio" firstButton="1" fmlaLink="$AD$584" lockText="1" noThreeD="1"/>
</file>

<file path=xl/ctrlProps/ctrlProp1318.xml><?xml version="1.0" encoding="utf-8"?>
<formControlPr xmlns="http://schemas.microsoft.com/office/spreadsheetml/2009/9/main" objectType="Radio" lockText="1" noThreeD="1"/>
</file>

<file path=xl/ctrlProps/ctrlProp1319.xml><?xml version="1.0" encoding="utf-8"?>
<formControlPr xmlns="http://schemas.microsoft.com/office/spreadsheetml/2009/9/main" objectType="GBox" noThreeD="1"/>
</file>

<file path=xl/ctrlProps/ctrlProp1320.xml><?xml version="1.0" encoding="utf-8"?>
<formControlPr xmlns="http://schemas.microsoft.com/office/spreadsheetml/2009/9/main" objectType="Radio" firstButton="1" fmlaLink="$AD$585" lockText="1" noThreeD="1"/>
</file>

<file path=xl/ctrlProps/ctrlProp1321.xml><?xml version="1.0" encoding="utf-8"?>
<formControlPr xmlns="http://schemas.microsoft.com/office/spreadsheetml/2009/9/main" objectType="Radio" lockText="1" noThreeD="1"/>
</file>

<file path=xl/ctrlProps/ctrlProp1322.xml><?xml version="1.0" encoding="utf-8"?>
<formControlPr xmlns="http://schemas.microsoft.com/office/spreadsheetml/2009/9/main" objectType="GBox" noThreeD="1"/>
</file>

<file path=xl/ctrlProps/ctrlProp1323.xml><?xml version="1.0" encoding="utf-8"?>
<formControlPr xmlns="http://schemas.microsoft.com/office/spreadsheetml/2009/9/main" objectType="Radio" firstButton="1" fmlaLink="$AD$586" lockText="1" noThreeD="1"/>
</file>

<file path=xl/ctrlProps/ctrlProp1324.xml><?xml version="1.0" encoding="utf-8"?>
<formControlPr xmlns="http://schemas.microsoft.com/office/spreadsheetml/2009/9/main" objectType="Radio" lockText="1" noThreeD="1"/>
</file>

<file path=xl/ctrlProps/ctrlProp1325.xml><?xml version="1.0" encoding="utf-8"?>
<formControlPr xmlns="http://schemas.microsoft.com/office/spreadsheetml/2009/9/main" objectType="GBox" noThreeD="1"/>
</file>

<file path=xl/ctrlProps/ctrlProp1326.xml><?xml version="1.0" encoding="utf-8"?>
<formControlPr xmlns="http://schemas.microsoft.com/office/spreadsheetml/2009/9/main" objectType="Radio" firstButton="1" fmlaLink="$AD$587" lockText="1" noThreeD="1"/>
</file>

<file path=xl/ctrlProps/ctrlProp1327.xml><?xml version="1.0" encoding="utf-8"?>
<formControlPr xmlns="http://schemas.microsoft.com/office/spreadsheetml/2009/9/main" objectType="Radio" lockText="1" noThreeD="1"/>
</file>

<file path=xl/ctrlProps/ctrlProp1328.xml><?xml version="1.0" encoding="utf-8"?>
<formControlPr xmlns="http://schemas.microsoft.com/office/spreadsheetml/2009/9/main" objectType="GBox" noThreeD="1"/>
</file>

<file path=xl/ctrlProps/ctrlProp1329.xml><?xml version="1.0" encoding="utf-8"?>
<formControlPr xmlns="http://schemas.microsoft.com/office/spreadsheetml/2009/9/main" objectType="Radio" firstButton="1" fmlaLink="$AD$588" lockText="1" noThreeD="1"/>
</file>

<file path=xl/ctrlProps/ctrlProp1330.xml><?xml version="1.0" encoding="utf-8"?>
<formControlPr xmlns="http://schemas.microsoft.com/office/spreadsheetml/2009/9/main" objectType="Radio" lockText="1" noThreeD="1"/>
</file>

<file path=xl/ctrlProps/ctrlProp1331.xml><?xml version="1.0" encoding="utf-8"?>
<formControlPr xmlns="http://schemas.microsoft.com/office/spreadsheetml/2009/9/main" objectType="GBox" noThreeD="1"/>
</file>

<file path=xl/ctrlProps/ctrlProp1332.xml><?xml version="1.0" encoding="utf-8"?>
<formControlPr xmlns="http://schemas.microsoft.com/office/spreadsheetml/2009/9/main" objectType="Radio" firstButton="1" fmlaLink="$AD$589" lockText="1" noThreeD="1"/>
</file>

<file path=xl/ctrlProps/ctrlProp1333.xml><?xml version="1.0" encoding="utf-8"?>
<formControlPr xmlns="http://schemas.microsoft.com/office/spreadsheetml/2009/9/main" objectType="Radio" lockText="1" noThreeD="1"/>
</file>

<file path=xl/ctrlProps/ctrlProp1334.xml><?xml version="1.0" encoding="utf-8"?>
<formControlPr xmlns="http://schemas.microsoft.com/office/spreadsheetml/2009/9/main" objectType="GBox" noThreeD="1"/>
</file>

<file path=xl/ctrlProps/ctrlProp1335.xml><?xml version="1.0" encoding="utf-8"?>
<formControlPr xmlns="http://schemas.microsoft.com/office/spreadsheetml/2009/9/main" objectType="Radio" firstButton="1" fmlaLink="$AD$590" lockText="1" noThreeD="1"/>
</file>

<file path=xl/ctrlProps/ctrlProp1336.xml><?xml version="1.0" encoding="utf-8"?>
<formControlPr xmlns="http://schemas.microsoft.com/office/spreadsheetml/2009/9/main" objectType="Radio" lockText="1" noThreeD="1"/>
</file>

<file path=xl/ctrlProps/ctrlProp1337.xml><?xml version="1.0" encoding="utf-8"?>
<formControlPr xmlns="http://schemas.microsoft.com/office/spreadsheetml/2009/9/main" objectType="GBox" noThreeD="1"/>
</file>

<file path=xl/ctrlProps/ctrlProp1338.xml><?xml version="1.0" encoding="utf-8"?>
<formControlPr xmlns="http://schemas.microsoft.com/office/spreadsheetml/2009/9/main" objectType="Radio" firstButton="1" fmlaLink="$AD$591" lockText="1" noThreeD="1"/>
</file>

<file path=xl/ctrlProps/ctrlProp1339.xml><?xml version="1.0" encoding="utf-8"?>
<formControlPr xmlns="http://schemas.microsoft.com/office/spreadsheetml/2009/9/main" objectType="Radio" lockText="1" noThreeD="1"/>
</file>

<file path=xl/ctrlProps/ctrlProp1340.xml><?xml version="1.0" encoding="utf-8"?>
<formControlPr xmlns="http://schemas.microsoft.com/office/spreadsheetml/2009/9/main" objectType="GBox" noThreeD="1"/>
</file>

<file path=xl/ctrlProps/ctrlProp1341.xml><?xml version="1.0" encoding="utf-8"?>
<formControlPr xmlns="http://schemas.microsoft.com/office/spreadsheetml/2009/9/main" objectType="Radio" firstButton="1" fmlaLink="$AD$592" lockText="1" noThreeD="1"/>
</file>

<file path=xl/ctrlProps/ctrlProp1342.xml><?xml version="1.0" encoding="utf-8"?>
<formControlPr xmlns="http://schemas.microsoft.com/office/spreadsheetml/2009/9/main" objectType="Radio" lockText="1" noThreeD="1"/>
</file>

<file path=xl/ctrlProps/ctrlProp1343.xml><?xml version="1.0" encoding="utf-8"?>
<formControlPr xmlns="http://schemas.microsoft.com/office/spreadsheetml/2009/9/main" objectType="GBox" noThreeD="1"/>
</file>

<file path=xl/ctrlProps/ctrlProp1344.xml><?xml version="1.0" encoding="utf-8"?>
<formControlPr xmlns="http://schemas.microsoft.com/office/spreadsheetml/2009/9/main" objectType="Radio" firstButton="1" fmlaLink="$AD$593" lockText="1" noThreeD="1"/>
</file>

<file path=xl/ctrlProps/ctrlProp1345.xml><?xml version="1.0" encoding="utf-8"?>
<formControlPr xmlns="http://schemas.microsoft.com/office/spreadsheetml/2009/9/main" objectType="Radio" lockText="1" noThreeD="1"/>
</file>

<file path=xl/ctrlProps/ctrlProp1346.xml><?xml version="1.0" encoding="utf-8"?>
<formControlPr xmlns="http://schemas.microsoft.com/office/spreadsheetml/2009/9/main" objectType="GBox" noThreeD="1"/>
</file>

<file path=xl/ctrlProps/ctrlProp1347.xml><?xml version="1.0" encoding="utf-8"?>
<formControlPr xmlns="http://schemas.microsoft.com/office/spreadsheetml/2009/9/main" objectType="Radio" firstButton="1" fmlaLink="$AD$594" lockText="1" noThreeD="1"/>
</file>

<file path=xl/ctrlProps/ctrlProp1348.xml><?xml version="1.0" encoding="utf-8"?>
<formControlPr xmlns="http://schemas.microsoft.com/office/spreadsheetml/2009/9/main" objectType="Radio" lockText="1" noThreeD="1"/>
</file>

<file path=xl/ctrlProps/ctrlProp1349.xml><?xml version="1.0" encoding="utf-8"?>
<formControlPr xmlns="http://schemas.microsoft.com/office/spreadsheetml/2009/9/main" objectType="GBox" noThreeD="1"/>
</file>

<file path=xl/ctrlProps/ctrlProp1350.xml><?xml version="1.0" encoding="utf-8"?>
<formControlPr xmlns="http://schemas.microsoft.com/office/spreadsheetml/2009/9/main" objectType="Radio" firstButton="1" fmlaLink="$AD$595" lockText="1" noThreeD="1"/>
</file>

<file path=xl/ctrlProps/ctrlProp1351.xml><?xml version="1.0" encoding="utf-8"?>
<formControlPr xmlns="http://schemas.microsoft.com/office/spreadsheetml/2009/9/main" objectType="Radio" lockText="1" noThreeD="1"/>
</file>

<file path=xl/ctrlProps/ctrlProp1352.xml><?xml version="1.0" encoding="utf-8"?>
<formControlPr xmlns="http://schemas.microsoft.com/office/spreadsheetml/2009/9/main" objectType="GBox" noThreeD="1"/>
</file>

<file path=xl/ctrlProps/ctrlProp1353.xml><?xml version="1.0" encoding="utf-8"?>
<formControlPr xmlns="http://schemas.microsoft.com/office/spreadsheetml/2009/9/main" objectType="Radio" firstButton="1" fmlaLink="$AD$596" lockText="1" noThreeD="1"/>
</file>

<file path=xl/ctrlProps/ctrlProp1354.xml><?xml version="1.0" encoding="utf-8"?>
<formControlPr xmlns="http://schemas.microsoft.com/office/spreadsheetml/2009/9/main" objectType="Radio" lockText="1" noThreeD="1"/>
</file>

<file path=xl/ctrlProps/ctrlProp1355.xml><?xml version="1.0" encoding="utf-8"?>
<formControlPr xmlns="http://schemas.microsoft.com/office/spreadsheetml/2009/9/main" objectType="GBox" noThreeD="1"/>
</file>

<file path=xl/ctrlProps/ctrlProp1356.xml><?xml version="1.0" encoding="utf-8"?>
<formControlPr xmlns="http://schemas.microsoft.com/office/spreadsheetml/2009/9/main" objectType="Radio" firstButton="1" fmlaLink="$AD$597" lockText="1" noThreeD="1"/>
</file>

<file path=xl/ctrlProps/ctrlProp1357.xml><?xml version="1.0" encoding="utf-8"?>
<formControlPr xmlns="http://schemas.microsoft.com/office/spreadsheetml/2009/9/main" objectType="Radio" lockText="1" noThreeD="1"/>
</file>

<file path=xl/ctrlProps/ctrlProp1358.xml><?xml version="1.0" encoding="utf-8"?>
<formControlPr xmlns="http://schemas.microsoft.com/office/spreadsheetml/2009/9/main" objectType="GBox" noThreeD="1"/>
</file>

<file path=xl/ctrlProps/ctrlProp1359.xml><?xml version="1.0" encoding="utf-8"?>
<formControlPr xmlns="http://schemas.microsoft.com/office/spreadsheetml/2009/9/main" objectType="Radio" firstButton="1" fmlaLink="$AD$598" lockText="1" noThreeD="1"/>
</file>

<file path=xl/ctrlProps/ctrlProp1360.xml><?xml version="1.0" encoding="utf-8"?>
<formControlPr xmlns="http://schemas.microsoft.com/office/spreadsheetml/2009/9/main" objectType="Radio" lockText="1" noThreeD="1"/>
</file>

<file path=xl/ctrlProps/ctrlProp1361.xml><?xml version="1.0" encoding="utf-8"?>
<formControlPr xmlns="http://schemas.microsoft.com/office/spreadsheetml/2009/9/main" objectType="GBox" noThreeD="1"/>
</file>

<file path=xl/ctrlProps/ctrlProp1362.xml><?xml version="1.0" encoding="utf-8"?>
<formControlPr xmlns="http://schemas.microsoft.com/office/spreadsheetml/2009/9/main" objectType="Radio" firstButton="1" fmlaLink="$AD$599" lockText="1" noThreeD="1"/>
</file>

<file path=xl/ctrlProps/ctrlProp1363.xml><?xml version="1.0" encoding="utf-8"?>
<formControlPr xmlns="http://schemas.microsoft.com/office/spreadsheetml/2009/9/main" objectType="Radio" lockText="1" noThreeD="1"/>
</file>

<file path=xl/ctrlProps/ctrlProp1364.xml><?xml version="1.0" encoding="utf-8"?>
<formControlPr xmlns="http://schemas.microsoft.com/office/spreadsheetml/2009/9/main" objectType="GBox" noThreeD="1"/>
</file>

<file path=xl/ctrlProps/ctrlProp1365.xml><?xml version="1.0" encoding="utf-8"?>
<formControlPr xmlns="http://schemas.microsoft.com/office/spreadsheetml/2009/9/main" objectType="Radio" firstButton="1" fmlaLink="$AD$600" lockText="1" noThreeD="1"/>
</file>

<file path=xl/ctrlProps/ctrlProp1366.xml><?xml version="1.0" encoding="utf-8"?>
<formControlPr xmlns="http://schemas.microsoft.com/office/spreadsheetml/2009/9/main" objectType="Radio" lockText="1" noThreeD="1"/>
</file>

<file path=xl/ctrlProps/ctrlProp1367.xml><?xml version="1.0" encoding="utf-8"?>
<formControlPr xmlns="http://schemas.microsoft.com/office/spreadsheetml/2009/9/main" objectType="GBox" noThreeD="1"/>
</file>

<file path=xl/ctrlProps/ctrlProp1368.xml><?xml version="1.0" encoding="utf-8"?>
<formControlPr xmlns="http://schemas.microsoft.com/office/spreadsheetml/2009/9/main" objectType="Radio" firstButton="1" fmlaLink="$AD$601" lockText="1" noThreeD="1"/>
</file>

<file path=xl/ctrlProps/ctrlProp1369.xml><?xml version="1.0" encoding="utf-8"?>
<formControlPr xmlns="http://schemas.microsoft.com/office/spreadsheetml/2009/9/main" objectType="Radio" lockText="1" noThreeD="1"/>
</file>

<file path=xl/ctrlProps/ctrlProp1370.xml><?xml version="1.0" encoding="utf-8"?>
<formControlPr xmlns="http://schemas.microsoft.com/office/spreadsheetml/2009/9/main" objectType="GBox" noThreeD="1"/>
</file>

<file path=xl/ctrlProps/ctrlProp1371.xml><?xml version="1.0" encoding="utf-8"?>
<formControlPr xmlns="http://schemas.microsoft.com/office/spreadsheetml/2009/9/main" objectType="Radio" firstButton="1" fmlaLink="$AD$602" lockText="1" noThreeD="1"/>
</file>

<file path=xl/ctrlProps/ctrlProp1372.xml><?xml version="1.0" encoding="utf-8"?>
<formControlPr xmlns="http://schemas.microsoft.com/office/spreadsheetml/2009/9/main" objectType="Radio" lockText="1" noThreeD="1"/>
</file>

<file path=xl/ctrlProps/ctrlProp1373.xml><?xml version="1.0" encoding="utf-8"?>
<formControlPr xmlns="http://schemas.microsoft.com/office/spreadsheetml/2009/9/main" objectType="GBox" noThreeD="1"/>
</file>

<file path=xl/ctrlProps/ctrlProp1374.xml><?xml version="1.0" encoding="utf-8"?>
<formControlPr xmlns="http://schemas.microsoft.com/office/spreadsheetml/2009/9/main" objectType="Radio" firstButton="1" fmlaLink="$AD$603" lockText="1" noThreeD="1"/>
</file>

<file path=xl/ctrlProps/ctrlProp1375.xml><?xml version="1.0" encoding="utf-8"?>
<formControlPr xmlns="http://schemas.microsoft.com/office/spreadsheetml/2009/9/main" objectType="Radio" lockText="1" noThreeD="1"/>
</file>

<file path=xl/ctrlProps/ctrlProp1376.xml><?xml version="1.0" encoding="utf-8"?>
<formControlPr xmlns="http://schemas.microsoft.com/office/spreadsheetml/2009/9/main" objectType="GBox" noThreeD="1"/>
</file>

<file path=xl/ctrlProps/ctrlProp1377.xml><?xml version="1.0" encoding="utf-8"?>
<formControlPr xmlns="http://schemas.microsoft.com/office/spreadsheetml/2009/9/main" objectType="Radio" firstButton="1" fmlaLink="$AD$604" lockText="1" noThreeD="1"/>
</file>

<file path=xl/ctrlProps/ctrlProp1378.xml><?xml version="1.0" encoding="utf-8"?>
<formControlPr xmlns="http://schemas.microsoft.com/office/spreadsheetml/2009/9/main" objectType="Radio" lockText="1" noThreeD="1"/>
</file>

<file path=xl/ctrlProps/ctrlProp1379.xml><?xml version="1.0" encoding="utf-8"?>
<formControlPr xmlns="http://schemas.microsoft.com/office/spreadsheetml/2009/9/main" objectType="GBox" noThreeD="1"/>
</file>

<file path=xl/ctrlProps/ctrlProp1380.xml><?xml version="1.0" encoding="utf-8"?>
<formControlPr xmlns="http://schemas.microsoft.com/office/spreadsheetml/2009/9/main" objectType="Radio" firstButton="1" fmlaLink="$AD$605" lockText="1" noThreeD="1"/>
</file>

<file path=xl/ctrlProps/ctrlProp1381.xml><?xml version="1.0" encoding="utf-8"?>
<formControlPr xmlns="http://schemas.microsoft.com/office/spreadsheetml/2009/9/main" objectType="Radio" lockText="1" noThreeD="1"/>
</file>

<file path=xl/ctrlProps/ctrlProp1382.xml><?xml version="1.0" encoding="utf-8"?>
<formControlPr xmlns="http://schemas.microsoft.com/office/spreadsheetml/2009/9/main" objectType="GBox" noThreeD="1"/>
</file>

<file path=xl/ctrlProps/ctrlProp1383.xml><?xml version="1.0" encoding="utf-8"?>
<formControlPr xmlns="http://schemas.microsoft.com/office/spreadsheetml/2009/9/main" objectType="CheckBox" fmlaLink="$AD$13" lockText="1" noThreeD="1"/>
</file>

<file path=xl/ctrlProps/ctrlProp1384.xml><?xml version="1.0" encoding="utf-8"?>
<formControlPr xmlns="http://schemas.microsoft.com/office/spreadsheetml/2009/9/main" objectType="CheckBox" fmlaLink="$AE$13" lockText="1" noThreeD="1"/>
</file>

<file path=xl/ctrlProps/ctrlProp1385.xml><?xml version="1.0" encoding="utf-8"?>
<formControlPr xmlns="http://schemas.microsoft.com/office/spreadsheetml/2009/9/main" objectType="GBox" noThreeD="1"/>
</file>

<file path=xl/ctrlProps/ctrlProp1386.xml><?xml version="1.0" encoding="utf-8"?>
<formControlPr xmlns="http://schemas.microsoft.com/office/spreadsheetml/2009/9/main" objectType="GBox" noThreeD="1"/>
</file>

<file path=xl/ctrlProps/ctrlProp1387.xml><?xml version="1.0" encoding="utf-8"?>
<formControlPr xmlns="http://schemas.microsoft.com/office/spreadsheetml/2009/9/main" objectType="CheckBox" fmlaLink="$AE$19" lockText="1" noThreeD="1"/>
</file>

<file path=xl/ctrlProps/ctrlProp1388.xml><?xml version="1.0" encoding="utf-8"?>
<formControlPr xmlns="http://schemas.microsoft.com/office/spreadsheetml/2009/9/main" objectType="CheckBox" fmlaLink="$AE$20" lockText="1" noThreeD="1"/>
</file>

<file path=xl/ctrlProps/ctrlProp1389.xml><?xml version="1.0" encoding="utf-8"?>
<formControlPr xmlns="http://schemas.microsoft.com/office/spreadsheetml/2009/9/main" objectType="CheckBox" fmlaLink="$AE$21" lockText="1" noThreeD="1"/>
</file>

<file path=xl/ctrlProps/ctrlProp1390.xml><?xml version="1.0" encoding="utf-8"?>
<formControlPr xmlns="http://schemas.microsoft.com/office/spreadsheetml/2009/9/main" objectType="CheckBox" fmlaLink="$AE$22" lockText="1" noThreeD="1"/>
</file>

<file path=xl/ctrlProps/ctrlProp1391.xml><?xml version="1.0" encoding="utf-8"?>
<formControlPr xmlns="http://schemas.microsoft.com/office/spreadsheetml/2009/9/main" objectType="CheckBox" fmlaLink="$AE$23" lockText="1" noThreeD="1"/>
</file>

<file path=xl/ctrlProps/ctrlProp1392.xml><?xml version="1.0" encoding="utf-8"?>
<formControlPr xmlns="http://schemas.microsoft.com/office/spreadsheetml/2009/9/main" objectType="CheckBox" fmlaLink="$AE$24" lockText="1" noThreeD="1"/>
</file>

<file path=xl/ctrlProps/ctrlProp1393.xml><?xml version="1.0" encoding="utf-8"?>
<formControlPr xmlns="http://schemas.microsoft.com/office/spreadsheetml/2009/9/main" objectType="CheckBox" fmlaLink="$AE$25" lockText="1" noThreeD="1"/>
</file>

<file path=xl/ctrlProps/ctrlProp1394.xml><?xml version="1.0" encoding="utf-8"?>
<formControlPr xmlns="http://schemas.microsoft.com/office/spreadsheetml/2009/9/main" objectType="CheckBox" fmlaLink="$AF$19" lockText="1" noThreeD="1"/>
</file>

<file path=xl/ctrlProps/ctrlProp1395.xml><?xml version="1.0" encoding="utf-8"?>
<formControlPr xmlns="http://schemas.microsoft.com/office/spreadsheetml/2009/9/main" objectType="CheckBox" fmlaLink="$AF$20" lockText="1" noThreeD="1"/>
</file>

<file path=xl/ctrlProps/ctrlProp1396.xml><?xml version="1.0" encoding="utf-8"?>
<formControlPr xmlns="http://schemas.microsoft.com/office/spreadsheetml/2009/9/main" objectType="CheckBox" fmlaLink="$AF$21" lockText="1" noThreeD="1"/>
</file>

<file path=xl/ctrlProps/ctrlProp1397.xml><?xml version="1.0" encoding="utf-8"?>
<formControlPr xmlns="http://schemas.microsoft.com/office/spreadsheetml/2009/9/main" objectType="CheckBox" fmlaLink="$AF$22" lockText="1" noThreeD="1"/>
</file>

<file path=xl/ctrlProps/ctrlProp1398.xml><?xml version="1.0" encoding="utf-8"?>
<formControlPr xmlns="http://schemas.microsoft.com/office/spreadsheetml/2009/9/main" objectType="CheckBox" fmlaLink="$AF$23" lockText="1" noThreeD="1"/>
</file>

<file path=xl/ctrlProps/ctrlProp1399.xml><?xml version="1.0" encoding="utf-8"?>
<formControlPr xmlns="http://schemas.microsoft.com/office/spreadsheetml/2009/9/main" objectType="CheckBox" fmlaLink="$AF$24" lockText="1" noThreeD="1"/>
</file>

<file path=xl/ctrlProps/ctrlProp1400.xml><?xml version="1.0" encoding="utf-8"?>
<formControlPr xmlns="http://schemas.microsoft.com/office/spreadsheetml/2009/9/main" objectType="CheckBox" fmlaLink="$AF$25" lockText="1" noThreeD="1"/>
</file>

<file path=xl/ctrlProps/ctrlProp1401.xml><?xml version="1.0" encoding="utf-8"?>
<formControlPr xmlns="http://schemas.microsoft.com/office/spreadsheetml/2009/9/main" objectType="GBox" noThreeD="1"/>
</file>

<file path=xl/ctrlProps/ctrlProp1402.xml><?xml version="1.0" encoding="utf-8"?>
<formControlPr xmlns="http://schemas.microsoft.com/office/spreadsheetml/2009/9/main" objectType="Radio" firstButton="1" fmlaLink="$AC$17" lockText="1" noThreeD="1"/>
</file>

<file path=xl/ctrlProps/ctrlProp1403.xml><?xml version="1.0" encoding="utf-8"?>
<formControlPr xmlns="http://schemas.microsoft.com/office/spreadsheetml/2009/9/main" objectType="Radio" lockText="1" noThreeD="1"/>
</file>

<file path=xl/ctrlProps/ctrlProp1404.xml><?xml version="1.0" encoding="utf-8"?>
<formControlPr xmlns="http://schemas.microsoft.com/office/spreadsheetml/2009/9/main" objectType="GBox" noThreeD="1"/>
</file>

<file path=xl/ctrlProps/ctrlProp1405.xml><?xml version="1.0" encoding="utf-8"?>
<formControlPr xmlns="http://schemas.microsoft.com/office/spreadsheetml/2009/9/main" objectType="Radio" firstButton="1" fmlaLink="$AC$19" lockText="1" noThreeD="1"/>
</file>

<file path=xl/ctrlProps/ctrlProp1406.xml><?xml version="1.0" encoding="utf-8"?>
<formControlPr xmlns="http://schemas.microsoft.com/office/spreadsheetml/2009/9/main" objectType="Radio" lockText="1" noThreeD="1"/>
</file>

<file path=xl/ctrlProps/ctrlProp1407.xml><?xml version="1.0" encoding="utf-8"?>
<formControlPr xmlns="http://schemas.microsoft.com/office/spreadsheetml/2009/9/main" objectType="Radio" lockText="1" noThreeD="1"/>
</file>

<file path=xl/ctrlProps/ctrlProp1408.xml><?xml version="1.0" encoding="utf-8"?>
<formControlPr xmlns="http://schemas.microsoft.com/office/spreadsheetml/2009/9/main" objectType="CheckBox" fmlaLink="$AC$22" lockText="1" noThreeD="1"/>
</file>

<file path=xl/ctrlProps/ctrlProp1409.xml><?xml version="1.0" encoding="utf-8"?>
<formControlPr xmlns="http://schemas.microsoft.com/office/spreadsheetml/2009/9/main" objectType="GBox" noThreeD="1"/>
</file>

<file path=xl/ctrlProps/ctrlProp1410.xml><?xml version="1.0" encoding="utf-8"?>
<formControlPr xmlns="http://schemas.microsoft.com/office/spreadsheetml/2009/9/main" objectType="CheckBox" fmlaLink="$AD$39" lockText="1" noThreeD="1"/>
</file>

<file path=xl/ctrlProps/ctrlProp1411.xml><?xml version="1.0" encoding="utf-8"?>
<formControlPr xmlns="http://schemas.microsoft.com/office/spreadsheetml/2009/9/main" objectType="CheckBox" fmlaLink="$AE$39" lockText="1" noThreeD="1"/>
</file>

<file path=xl/ctrlProps/ctrlProp1412.xml><?xml version="1.0" encoding="utf-8"?>
<formControlPr xmlns="http://schemas.microsoft.com/office/spreadsheetml/2009/9/main" objectType="GBox" noThreeD="1"/>
</file>

<file path=xl/ctrlProps/ctrlProp1413.xml><?xml version="1.0" encoding="utf-8"?>
<formControlPr xmlns="http://schemas.microsoft.com/office/spreadsheetml/2009/9/main" objectType="CheckBox" fmlaLink="$AD$43" lockText="1" noThreeD="1"/>
</file>

<file path=xl/ctrlProps/ctrlProp1414.xml><?xml version="1.0" encoding="utf-8"?>
<formControlPr xmlns="http://schemas.microsoft.com/office/spreadsheetml/2009/9/main" objectType="CheckBox" fmlaLink="$AD$44" lockText="1" noThreeD="1"/>
</file>

<file path=xl/ctrlProps/ctrlProp1415.xml><?xml version="1.0" encoding="utf-8"?>
<formControlPr xmlns="http://schemas.microsoft.com/office/spreadsheetml/2009/9/main" objectType="CheckBox" fmlaLink="$AD$45" lockText="1" noThreeD="1"/>
</file>

<file path=xl/ctrlProps/ctrlProp1416.xml><?xml version="1.0" encoding="utf-8"?>
<formControlPr xmlns="http://schemas.microsoft.com/office/spreadsheetml/2009/9/main" objectType="CheckBox" fmlaLink="$AD$47" lockText="1" noThreeD="1"/>
</file>

<file path=xl/ctrlProps/ctrlProp1417.xml><?xml version="1.0" encoding="utf-8"?>
<formControlPr xmlns="http://schemas.microsoft.com/office/spreadsheetml/2009/9/main" objectType="CheckBox" fmlaLink="$AD$49" lockText="1" noThreeD="1"/>
</file>

<file path=xl/ctrlProps/ctrlProp1418.xml><?xml version="1.0" encoding="utf-8"?>
<formControlPr xmlns="http://schemas.microsoft.com/office/spreadsheetml/2009/9/main" objectType="CheckBox" fmlaLink="$AD$50" lockText="1" noThreeD="1"/>
</file>

<file path=xl/ctrlProps/ctrlProp1419.xml><?xml version="1.0" encoding="utf-8"?>
<formControlPr xmlns="http://schemas.microsoft.com/office/spreadsheetml/2009/9/main" objectType="CheckBox" fmlaLink="$AD$51" lockText="1" noThreeD="1"/>
</file>

<file path=xl/ctrlProps/ctrlProp1420.xml><?xml version="1.0" encoding="utf-8"?>
<formControlPr xmlns="http://schemas.microsoft.com/office/spreadsheetml/2009/9/main" objectType="CheckBox" fmlaLink="$AD$52" lockText="1" noThreeD="1"/>
</file>

<file path=xl/ctrlProps/ctrlProp1421.xml><?xml version="1.0" encoding="utf-8"?>
<formControlPr xmlns="http://schemas.microsoft.com/office/spreadsheetml/2009/9/main" objectType="CheckBox" fmlaLink="$AD$53" lockText="1" noThreeD="1"/>
</file>

<file path=xl/ctrlProps/ctrlProp1422.xml><?xml version="1.0" encoding="utf-8"?>
<formControlPr xmlns="http://schemas.microsoft.com/office/spreadsheetml/2009/9/main" objectType="CheckBox" fmlaLink="$AD$54" lockText="1" noThreeD="1"/>
</file>

<file path=xl/ctrlProps/ctrlProp1423.xml><?xml version="1.0" encoding="utf-8"?>
<formControlPr xmlns="http://schemas.microsoft.com/office/spreadsheetml/2009/9/main" objectType="CheckBox" fmlaLink="$AD$55" lockText="1" noThreeD="1"/>
</file>

<file path=xl/ctrlProps/ctrlProp1424.xml><?xml version="1.0" encoding="utf-8"?>
<formControlPr xmlns="http://schemas.microsoft.com/office/spreadsheetml/2009/9/main" objectType="CheckBox" fmlaLink="$AE$43" lockText="1" noThreeD="1"/>
</file>

<file path=xl/ctrlProps/ctrlProp1425.xml><?xml version="1.0" encoding="utf-8"?>
<formControlPr xmlns="http://schemas.microsoft.com/office/spreadsheetml/2009/9/main" objectType="CheckBox" fmlaLink="$AE$44" lockText="1" noThreeD="1"/>
</file>

<file path=xl/ctrlProps/ctrlProp1426.xml><?xml version="1.0" encoding="utf-8"?>
<formControlPr xmlns="http://schemas.microsoft.com/office/spreadsheetml/2009/9/main" objectType="CheckBox" fmlaLink="$AE$45" lockText="1" noThreeD="1"/>
</file>

<file path=xl/ctrlProps/ctrlProp1427.xml><?xml version="1.0" encoding="utf-8"?>
<formControlPr xmlns="http://schemas.microsoft.com/office/spreadsheetml/2009/9/main" objectType="CheckBox" fmlaLink="$AE$46" lockText="1" noThreeD="1"/>
</file>

<file path=xl/ctrlProps/ctrlProp1428.xml><?xml version="1.0" encoding="utf-8"?>
<formControlPr xmlns="http://schemas.microsoft.com/office/spreadsheetml/2009/9/main" objectType="CheckBox" fmlaLink="$AE$47" lockText="1" noThreeD="1"/>
</file>

<file path=xl/ctrlProps/ctrlProp1429.xml><?xml version="1.0" encoding="utf-8"?>
<formControlPr xmlns="http://schemas.microsoft.com/office/spreadsheetml/2009/9/main" objectType="CheckBox" fmlaLink="$AE$48" lockText="1" noThreeD="1"/>
</file>

<file path=xl/ctrlProps/ctrlProp1430.xml><?xml version="1.0" encoding="utf-8"?>
<formControlPr xmlns="http://schemas.microsoft.com/office/spreadsheetml/2009/9/main" objectType="CheckBox" fmlaLink="$AE$49" lockText="1" noThreeD="1"/>
</file>

<file path=xl/ctrlProps/ctrlProp1431.xml><?xml version="1.0" encoding="utf-8"?>
<formControlPr xmlns="http://schemas.microsoft.com/office/spreadsheetml/2009/9/main" objectType="CheckBox" fmlaLink="$AE$50" lockText="1" noThreeD="1"/>
</file>

<file path=xl/ctrlProps/ctrlProp1432.xml><?xml version="1.0" encoding="utf-8"?>
<formControlPr xmlns="http://schemas.microsoft.com/office/spreadsheetml/2009/9/main" objectType="CheckBox" fmlaLink="$AE$51" lockText="1" noThreeD="1"/>
</file>

<file path=xl/ctrlProps/ctrlProp1433.xml><?xml version="1.0" encoding="utf-8"?>
<formControlPr xmlns="http://schemas.microsoft.com/office/spreadsheetml/2009/9/main" objectType="CheckBox" fmlaLink="$AE$52" lockText="1" noThreeD="1"/>
</file>

<file path=xl/ctrlProps/ctrlProp1434.xml><?xml version="1.0" encoding="utf-8"?>
<formControlPr xmlns="http://schemas.microsoft.com/office/spreadsheetml/2009/9/main" objectType="CheckBox" fmlaLink="$AE$53" lockText="1" noThreeD="1"/>
</file>

<file path=xl/ctrlProps/ctrlProp1435.xml><?xml version="1.0" encoding="utf-8"?>
<formControlPr xmlns="http://schemas.microsoft.com/office/spreadsheetml/2009/9/main" objectType="CheckBox" fmlaLink="$AE$54" lockText="1" noThreeD="1"/>
</file>

<file path=xl/ctrlProps/ctrlProp1436.xml><?xml version="1.0" encoding="utf-8"?>
<formControlPr xmlns="http://schemas.microsoft.com/office/spreadsheetml/2009/9/main" objectType="CheckBox" fmlaLink="$AE$55" lockText="1" noThreeD="1"/>
</file>

<file path=xl/ctrlProps/ctrlProp1437.xml><?xml version="1.0" encoding="utf-8"?>
<formControlPr xmlns="http://schemas.microsoft.com/office/spreadsheetml/2009/9/main" objectType="GBox" noThreeD="1"/>
</file>

<file path=xl/ctrlProps/ctrlProp1438.xml><?xml version="1.0" encoding="utf-8"?>
<formControlPr xmlns="http://schemas.microsoft.com/office/spreadsheetml/2009/9/main" objectType="Radio" firstButton="1" fmlaLink="$AC$41" lockText="1" noThreeD="1"/>
</file>

<file path=xl/ctrlProps/ctrlProp1439.xml><?xml version="1.0" encoding="utf-8"?>
<formControlPr xmlns="http://schemas.microsoft.com/office/spreadsheetml/2009/9/main" objectType="Radio" lockText="1" noThreeD="1"/>
</file>

<file path=xl/ctrlProps/ctrlProp1440.xml><?xml version="1.0" encoding="utf-8"?>
<formControlPr xmlns="http://schemas.microsoft.com/office/spreadsheetml/2009/9/main" objectType="Radio" lockText="1" noThreeD="1"/>
</file>

<file path=xl/ctrlProps/ctrlProp1441.xml><?xml version="1.0" encoding="utf-8"?>
<formControlPr xmlns="http://schemas.microsoft.com/office/spreadsheetml/2009/9/main" objectType="CheckBox" fmlaLink="$AC$44" lockText="1" noThreeD="1"/>
</file>

<file path=xl/ctrlProps/ctrlProp1442.xml><?xml version="1.0" encoding="utf-8"?>
<formControlPr xmlns="http://schemas.microsoft.com/office/spreadsheetml/2009/9/main" objectType="Radio" firstButton="1" fmlaLink="$AD$46" lockText="1" noThreeD="1"/>
</file>

<file path=xl/ctrlProps/ctrlProp1443.xml><?xml version="1.0" encoding="utf-8"?>
<formControlPr xmlns="http://schemas.microsoft.com/office/spreadsheetml/2009/9/main" objectType="GBox" noThreeD="1"/>
</file>

<file path=xl/ctrlProps/ctrlProp1444.xml><?xml version="1.0" encoding="utf-8"?>
<formControlPr xmlns="http://schemas.microsoft.com/office/spreadsheetml/2009/9/main" objectType="Radio" lockText="1" noThreeD="1"/>
</file>

<file path=xl/ctrlProps/ctrlProp1445.xml><?xml version="1.0" encoding="utf-8"?>
<formControlPr xmlns="http://schemas.microsoft.com/office/spreadsheetml/2009/9/main" objectType="Radio" firstButton="1" fmlaLink="$AD$48" lockText="1" noThreeD="1"/>
</file>

<file path=xl/ctrlProps/ctrlProp1446.xml><?xml version="1.0" encoding="utf-8"?>
<formControlPr xmlns="http://schemas.microsoft.com/office/spreadsheetml/2009/9/main" objectType="GBox" noThreeD="1"/>
</file>

<file path=xl/ctrlProps/ctrlProp1447.xml><?xml version="1.0" encoding="utf-8"?>
<formControlPr xmlns="http://schemas.microsoft.com/office/spreadsheetml/2009/9/main" objectType="Radio" lockText="1" noThreeD="1"/>
</file>

<file path=xl/ctrlProps/ctrlProp1448.xml><?xml version="1.0" encoding="utf-8"?>
<formControlPr xmlns="http://schemas.microsoft.com/office/spreadsheetml/2009/9/main" objectType="CheckBox" fmlaLink="$AF$11" lockText="1" noThreeD="1"/>
</file>

<file path=xl/ctrlProps/ctrlProp1449.xml><?xml version="1.0" encoding="utf-8"?>
<formControlPr xmlns="http://schemas.microsoft.com/office/spreadsheetml/2009/9/main" objectType="CheckBox" fmlaLink="$AG$11" lockText="1" noThreeD="1"/>
</file>

<file path=xl/ctrlProps/ctrlProp1450.xml><?xml version="1.0" encoding="utf-8"?>
<formControlPr xmlns="http://schemas.microsoft.com/office/spreadsheetml/2009/9/main" objectType="CheckBox" fmlaLink="$AF$37" lockText="1" noThreeD="1"/>
</file>

<file path=xl/ctrlProps/ctrlProp1451.xml><?xml version="1.0" encoding="utf-8"?>
<formControlPr xmlns="http://schemas.microsoft.com/office/spreadsheetml/2009/9/main" objectType="CheckBox" fmlaLink="$AG$37" lockText="1" noThreeD="1"/>
</file>

<file path=xl/ctrlProps/ctrlProp1452.xml><?xml version="1.0" encoding="utf-8"?>
<formControlPr xmlns="http://schemas.microsoft.com/office/spreadsheetml/2009/9/main" objectType="CheckBox" fmlaLink="$AI$223" lockText="1" noThreeD="1"/>
</file>

<file path=xl/ctrlProps/ctrlProp1453.xml><?xml version="1.0" encoding="utf-8"?>
<formControlPr xmlns="http://schemas.microsoft.com/office/spreadsheetml/2009/9/main" objectType="CheckBox" fmlaLink="$AI$224" lockText="1" noThreeD="1"/>
</file>

<file path=xl/ctrlProps/ctrlProp1454.xml><?xml version="1.0" encoding="utf-8"?>
<formControlPr xmlns="http://schemas.microsoft.com/office/spreadsheetml/2009/9/main" objectType="GBox" noThreeD="1"/>
</file>

<file path=xl/ctrlProps/ctrlProp1455.xml><?xml version="1.0" encoding="utf-8"?>
<formControlPr xmlns="http://schemas.microsoft.com/office/spreadsheetml/2009/9/main" objectType="Radio" firstButton="1" fmlaLink="$AC$812" lockText="1" noThreeD="1"/>
</file>

<file path=xl/ctrlProps/ctrlProp1456.xml><?xml version="1.0" encoding="utf-8"?>
<formControlPr xmlns="http://schemas.microsoft.com/office/spreadsheetml/2009/9/main" objectType="Radio" lockText="1" noThreeD="1"/>
</file>

<file path=xl/ctrlProps/ctrlProp1457.xml><?xml version="1.0" encoding="utf-8"?>
<formControlPr xmlns="http://schemas.microsoft.com/office/spreadsheetml/2009/9/main" objectType="Radio" lockText="1" noThreeD="1"/>
</file>

<file path=xl/ctrlProps/ctrlProp1458.xml><?xml version="1.0" encoding="utf-8"?>
<formControlPr xmlns="http://schemas.microsoft.com/office/spreadsheetml/2009/9/main" objectType="CheckBox" fmlaLink="$AC$810" lockText="1" noThreeD="1"/>
</file>

<file path=xl/ctrlProps/ctrlProp1459.xml><?xml version="1.0" encoding="utf-8"?>
<formControlPr xmlns="http://schemas.microsoft.com/office/spreadsheetml/2009/9/main" objectType="CheckBox" fmlaLink="$AE$810" lockText="1" noThreeD="1"/>
</file>

<file path=xl/ctrlProps/ctrlProp1460.xml><?xml version="1.0" encoding="utf-8"?>
<formControlPr xmlns="http://schemas.microsoft.com/office/spreadsheetml/2009/9/main" objectType="CheckBox" fmlaLink="$AD$810" lockText="1" noThreeD="1"/>
</file>

<file path=xl/ctrlProps/ctrlProp1461.xml><?xml version="1.0" encoding="utf-8"?>
<formControlPr xmlns="http://schemas.microsoft.com/office/spreadsheetml/2009/9/main" objectType="CheckBox" fmlaLink="$AD$124" lockText="1" noThreeD="1"/>
</file>

<file path=xl/ctrlProps/ctrlProp1462.xml><?xml version="1.0" encoding="utf-8"?>
<formControlPr xmlns="http://schemas.microsoft.com/office/spreadsheetml/2009/9/main" objectType="Radio" lockText="1" noThreeD="1"/>
</file>

<file path=xl/ctrlProps/ctrlProp1463.xml><?xml version="1.0" encoding="utf-8"?>
<formControlPr xmlns="http://schemas.microsoft.com/office/spreadsheetml/2009/9/main" objectType="GBox" noThreeD="1"/>
</file>

<file path=xl/ctrlProps/ctrlProp1464.xml><?xml version="1.0" encoding="utf-8"?>
<formControlPr xmlns="http://schemas.microsoft.com/office/spreadsheetml/2009/9/main" objectType="CheckBox" fmlaLink="$AD$158" lockText="1" noThreeD="1"/>
</file>

<file path=xl/ctrlProps/ctrlProp1465.xml><?xml version="1.0" encoding="utf-8"?>
<formControlPr xmlns="http://schemas.microsoft.com/office/spreadsheetml/2009/9/main" objectType="CheckBox" fmlaLink="$AE$158" lockText="1" noThreeD="1"/>
</file>

<file path=xl/ctrlProps/ctrlProp1466.xml><?xml version="1.0" encoding="utf-8"?>
<formControlPr xmlns="http://schemas.microsoft.com/office/spreadsheetml/2009/9/main" objectType="GBox" noThreeD="1"/>
</file>

<file path=xl/ctrlProps/ctrlProp1467.xml><?xml version="1.0" encoding="utf-8"?>
<formControlPr xmlns="http://schemas.microsoft.com/office/spreadsheetml/2009/9/main" objectType="CheckBox" fmlaLink="$AC$295" lockText="1" noThreeD="1"/>
</file>

<file path=xl/ctrlProps/ctrlProp1468.xml><?xml version="1.0" encoding="utf-8"?>
<formControlPr xmlns="http://schemas.microsoft.com/office/spreadsheetml/2009/9/main" objectType="CheckBox" fmlaLink="$AC$291" lockText="1" noThreeD="1"/>
</file>

<file path=xl/ctrlProps/ctrlProp1469.xml><?xml version="1.0" encoding="utf-8"?>
<formControlPr xmlns="http://schemas.microsoft.com/office/spreadsheetml/2009/9/main" objectType="CheckBox" lockText="1" noThreeD="1"/>
</file>

<file path=xl/ctrlProps/ctrlProp1470.xml><?xml version="1.0" encoding="utf-8"?>
<formControlPr xmlns="http://schemas.microsoft.com/office/spreadsheetml/2009/9/main" objectType="CheckBox" lockText="1" noThreeD="1"/>
</file>

<file path=xl/ctrlProps/ctrlProp1471.xml><?xml version="1.0" encoding="utf-8"?>
<formControlPr xmlns="http://schemas.microsoft.com/office/spreadsheetml/2009/9/main" objectType="CheckBox" fmlaLink="$AD$16" lockText="1" noThreeD="1"/>
</file>

<file path=xl/ctrlProps/ctrlProp1472.xml><?xml version="1.0" encoding="utf-8"?>
<formControlPr xmlns="http://schemas.microsoft.com/office/spreadsheetml/2009/9/main" objectType="CheckBox" fmlaLink="$AD$17" lockText="1" noThreeD="1"/>
</file>

<file path=xl/ctrlProps/ctrlProp1473.xml><?xml version="1.0" encoding="utf-8"?>
<formControlPr xmlns="http://schemas.microsoft.com/office/spreadsheetml/2009/9/main" objectType="CheckBox" fmlaLink="$AD$18" lockText="1" noThreeD="1"/>
</file>

<file path=xl/ctrlProps/ctrlProp1474.xml><?xml version="1.0" encoding="utf-8"?>
<formControlPr xmlns="http://schemas.microsoft.com/office/spreadsheetml/2009/9/main" objectType="CheckBox" fmlaLink="$AD$19" lockText="1" noThreeD="1"/>
</file>

<file path=xl/ctrlProps/ctrlProp1475.xml><?xml version="1.0" encoding="utf-8"?>
<formControlPr xmlns="http://schemas.microsoft.com/office/spreadsheetml/2009/9/main" objectType="CheckBox" fmlaLink="$AD$20" lockText="1" noThreeD="1"/>
</file>

<file path=xl/ctrlProps/ctrlProp1476.xml><?xml version="1.0" encoding="utf-8"?>
<formControlPr xmlns="http://schemas.microsoft.com/office/spreadsheetml/2009/9/main" objectType="CheckBox" fmlaLink="$AD$21" lockText="1" noThreeD="1"/>
</file>

<file path=xl/ctrlProps/ctrlProp1477.xml><?xml version="1.0" encoding="utf-8"?>
<formControlPr xmlns="http://schemas.microsoft.com/office/spreadsheetml/2009/9/main" objectType="CheckBox" fmlaLink="$AD$22" lockText="1" noThreeD="1"/>
</file>

<file path=xl/ctrlProps/ctrlProp1478.xml><?xml version="1.0" encoding="utf-8"?>
<formControlPr xmlns="http://schemas.microsoft.com/office/spreadsheetml/2009/9/main" objectType="CheckBox" fmlaLink="$AD$186" lockText="1" noThreeD="1"/>
</file>

<file path=xl/ctrlProps/ctrlProp1479.xml><?xml version="1.0" encoding="utf-8"?>
<formControlPr xmlns="http://schemas.microsoft.com/office/spreadsheetml/2009/9/main" objectType="CheckBox" fmlaLink="$AD$43" lockText="1" noThreeD="1"/>
</file>

<file path=xl/ctrlProps/ctrlProp1480.xml><?xml version="1.0" encoding="utf-8"?>
<formControlPr xmlns="http://schemas.microsoft.com/office/spreadsheetml/2009/9/main" objectType="CheckBox" fmlaLink="$AD$53" lockText="1" noThreeD="1"/>
</file>

<file path=xl/ctrlProps/ctrlProp1481.xml><?xml version="1.0" encoding="utf-8"?>
<formControlPr xmlns="http://schemas.microsoft.com/office/spreadsheetml/2009/9/main" objectType="CheckBox" fmlaLink="$AD$54" lockText="1" noThreeD="1"/>
</file>

<file path=xl/ctrlProps/ctrlProp1482.xml><?xml version="1.0" encoding="utf-8"?>
<formControlPr xmlns="http://schemas.microsoft.com/office/spreadsheetml/2009/9/main" objectType="CheckBox" fmlaLink="$AD$15" lockText="1" noThreeD="1"/>
</file>

<file path=xl/ctrlProps/ctrlProp1483.xml><?xml version="1.0" encoding="utf-8"?>
<formControlPr xmlns="http://schemas.microsoft.com/office/spreadsheetml/2009/9/main" objectType="CheckBox" fmlaLink="$AD$42" lockText="1" noThreeD="1"/>
</file>

<file path=xl/ctrlProps/ctrlProp1484.xml><?xml version="1.0" encoding="utf-8"?>
<formControlPr xmlns="http://schemas.microsoft.com/office/spreadsheetml/2009/9/main" objectType="CheckBox" fmlaLink="$AD$55" lockText="1" noThreeD="1"/>
</file>

<file path=xl/ctrlProps/ctrlProp1485.xml><?xml version="1.0" encoding="utf-8"?>
<formControlPr xmlns="http://schemas.microsoft.com/office/spreadsheetml/2009/9/main" objectType="CheckBox" fmlaLink="$AC$53" lockText="1" noThreeD="1"/>
</file>

<file path=xl/ctrlProps/ctrlProp1486.xml><?xml version="1.0" encoding="utf-8"?>
<formControlPr xmlns="http://schemas.microsoft.com/office/spreadsheetml/2009/9/main" objectType="CheckBox" fmlaLink="$AG$14" lockText="1" noThreeD="1"/>
</file>

<file path=xl/ctrlProps/ctrlProp1487.xml><?xml version="1.0" encoding="utf-8"?>
<formControlPr xmlns="http://schemas.microsoft.com/office/spreadsheetml/2009/9/main" objectType="CheckBox" fmlaLink="$AG$15" lockText="1" noThreeD="1"/>
</file>

<file path=xl/ctrlProps/ctrlProp1488.xml><?xml version="1.0" encoding="utf-8"?>
<formControlPr xmlns="http://schemas.microsoft.com/office/spreadsheetml/2009/9/main" objectType="CheckBox" fmlaLink="$AG$21" lockText="1" noThreeD="1"/>
</file>

<file path=xl/ctrlProps/ctrlProp1489.xml><?xml version="1.0" encoding="utf-8"?>
<formControlPr xmlns="http://schemas.microsoft.com/office/spreadsheetml/2009/9/main" objectType="CheckBox" fmlaLink="$AG$22" lockText="1" noThreeD="1"/>
</file>

<file path=xl/ctrlProps/ctrlProp1490.xml><?xml version="1.0" encoding="utf-8"?>
<formControlPr xmlns="http://schemas.microsoft.com/office/spreadsheetml/2009/9/main" objectType="CheckBox" fmlaLink="$AG$23" lockText="1" noThreeD="1"/>
</file>

<file path=xl/ctrlProps/ctrlProp1491.xml><?xml version="1.0" encoding="utf-8"?>
<formControlPr xmlns="http://schemas.microsoft.com/office/spreadsheetml/2009/9/main" objectType="CheckBox" fmlaLink="$AG$24" lockText="1" noThreeD="1"/>
</file>

<file path=xl/ctrlProps/ctrlProp1492.xml><?xml version="1.0" encoding="utf-8"?>
<formControlPr xmlns="http://schemas.microsoft.com/office/spreadsheetml/2009/9/main" objectType="CheckBox" fmlaLink="$AG$25" lockText="1" noThreeD="1"/>
</file>

<file path=xl/ctrlProps/ctrlProp1493.xml><?xml version="1.0" encoding="utf-8"?>
<formControlPr xmlns="http://schemas.microsoft.com/office/spreadsheetml/2009/9/main" objectType="CheckBox" fmlaLink="$AG$26" lockText="1" noThreeD="1"/>
</file>

<file path=xl/ctrlProps/ctrlProp1494.xml><?xml version="1.0" encoding="utf-8"?>
<formControlPr xmlns="http://schemas.microsoft.com/office/spreadsheetml/2009/9/main" objectType="CheckBox" fmlaLink="$AG$27" lockText="1" noThreeD="1"/>
</file>

<file path=xl/ctrlProps/ctrlProp1495.xml><?xml version="1.0" encoding="utf-8"?>
<formControlPr xmlns="http://schemas.microsoft.com/office/spreadsheetml/2009/9/main" objectType="CheckBox" fmlaLink="$AG$28" lockText="1" noThreeD="1"/>
</file>

<file path=xl/ctrlProps/ctrlProp1496.xml><?xml version="1.0" encoding="utf-8"?>
<formControlPr xmlns="http://schemas.microsoft.com/office/spreadsheetml/2009/9/main" objectType="CheckBox" fmlaLink="$AG$29" lockText="1" noThreeD="1"/>
</file>

<file path=xl/ctrlProps/ctrlProp1497.xml><?xml version="1.0" encoding="utf-8"?>
<formControlPr xmlns="http://schemas.microsoft.com/office/spreadsheetml/2009/9/main" objectType="CheckBox" fmlaLink="$AG$30" lockText="1" noThreeD="1"/>
</file>

<file path=xl/ctrlProps/ctrlProp1498.xml><?xml version="1.0" encoding="utf-8"?>
<formControlPr xmlns="http://schemas.microsoft.com/office/spreadsheetml/2009/9/main" objectType="CheckBox" fmlaLink="$AG$31" lockText="1" noThreeD="1"/>
</file>

<file path=xl/ctrlProps/ctrlProp1499.xml><?xml version="1.0" encoding="utf-8"?>
<formControlPr xmlns="http://schemas.microsoft.com/office/spreadsheetml/2009/9/main" objectType="CheckBox" fmlaLink="$AG$32" lockText="1" noThreeD="1"/>
</file>

<file path=xl/ctrlProps/ctrlProp1500.xml><?xml version="1.0" encoding="utf-8"?>
<formControlPr xmlns="http://schemas.microsoft.com/office/spreadsheetml/2009/9/main" objectType="CheckBox" fmlaLink="$AG$33" lockText="1" noThreeD="1"/>
</file>

<file path=xl/ctrlProps/ctrlProp1501.xml><?xml version="1.0" encoding="utf-8"?>
<formControlPr xmlns="http://schemas.microsoft.com/office/spreadsheetml/2009/9/main" objectType="CheckBox" fmlaLink="$AG$34" lockText="1" noThreeD="1"/>
</file>

<file path=xl/ctrlProps/ctrlProp1502.xml><?xml version="1.0" encoding="utf-8"?>
<formControlPr xmlns="http://schemas.microsoft.com/office/spreadsheetml/2009/9/main" objectType="CheckBox" fmlaLink="$AG$35" lockText="1" noThreeD="1"/>
</file>

<file path=xl/ctrlProps/ctrlProp1503.xml><?xml version="1.0" encoding="utf-8"?>
<formControlPr xmlns="http://schemas.microsoft.com/office/spreadsheetml/2009/9/main" objectType="CheckBox" fmlaLink="$AG$36" lockText="1" noThreeD="1"/>
</file>

<file path=xl/ctrlProps/ctrlProp1504.xml><?xml version="1.0" encoding="utf-8"?>
<formControlPr xmlns="http://schemas.microsoft.com/office/spreadsheetml/2009/9/main" objectType="CheckBox" fmlaLink="$AG$37" lockText="1" noThreeD="1"/>
</file>

<file path=xl/ctrlProps/ctrlProp1505.xml><?xml version="1.0" encoding="utf-8"?>
<formControlPr xmlns="http://schemas.microsoft.com/office/spreadsheetml/2009/9/main" objectType="CheckBox" fmlaLink="$AG$38" lockText="1" noThreeD="1"/>
</file>

<file path=xl/ctrlProps/ctrlProp1506.xml><?xml version="1.0" encoding="utf-8"?>
<formControlPr xmlns="http://schemas.microsoft.com/office/spreadsheetml/2009/9/main" objectType="CheckBox" fmlaLink="$AG$39" lockText="1" noThreeD="1"/>
</file>

<file path=xl/ctrlProps/ctrlProp1507.xml><?xml version="1.0" encoding="utf-8"?>
<formControlPr xmlns="http://schemas.microsoft.com/office/spreadsheetml/2009/9/main" objectType="GBox" noThreeD="1"/>
</file>

<file path=xl/ctrlProps/ctrlProp1508.xml><?xml version="1.0" encoding="utf-8"?>
<formControlPr xmlns="http://schemas.microsoft.com/office/spreadsheetml/2009/9/main" objectType="Radio" firstButton="1" fmlaLink="$AC$12" lockText="1" noThreeD="1"/>
</file>

<file path=xl/ctrlProps/ctrlProp1509.xml><?xml version="1.0" encoding="utf-8"?>
<formControlPr xmlns="http://schemas.microsoft.com/office/spreadsheetml/2009/9/main" objectType="Radio" lockText="1" noThreeD="1"/>
</file>

<file path=xl/ctrlProps/ctrlProp1510.xml><?xml version="1.0" encoding="utf-8"?>
<formControlPr xmlns="http://schemas.microsoft.com/office/spreadsheetml/2009/9/main" objectType="Radio" lockText="1" noThreeD="1"/>
</file>

<file path=xl/ctrlProps/ctrlProp1511.xml><?xml version="1.0" encoding="utf-8"?>
<formControlPr xmlns="http://schemas.microsoft.com/office/spreadsheetml/2009/9/main" objectType="CheckBox" fmlaLink="$AG$20" lockText="1" noThreeD="1"/>
</file>

<file path=xl/ctrlProps/ctrlProp1512.xml><?xml version="1.0" encoding="utf-8"?>
<formControlPr xmlns="http://schemas.microsoft.com/office/spreadsheetml/2009/9/main" objectType="CheckBox" fmlaLink="$AG$16" lockText="1" noThreeD="1"/>
</file>

<file path=xl/ctrlProps/ctrlProp1513.xml><?xml version="1.0" encoding="utf-8"?>
<formControlPr xmlns="http://schemas.microsoft.com/office/spreadsheetml/2009/9/main" objectType="CheckBox" fmlaLink="$AG$18" lockText="1" noThreeD="1"/>
</file>

<file path=xl/ctrlProps/ctrlProp1514.xml><?xml version="1.0" encoding="utf-8"?>
<formControlPr xmlns="http://schemas.microsoft.com/office/spreadsheetml/2009/9/main" objectType="Radio" firstButton="1" fmlaLink="$AG$19" lockText="1" noThreeD="1"/>
</file>

<file path=xl/ctrlProps/ctrlProp1515.xml><?xml version="1.0" encoding="utf-8"?>
<formControlPr xmlns="http://schemas.microsoft.com/office/spreadsheetml/2009/9/main" objectType="CheckBox" fmlaLink="$AD$56" lockText="1" noThreeD="1"/>
</file>

<file path=xl/ctrlProps/ctrlProp1516.xml><?xml version="1.0" encoding="utf-8"?>
<formControlPr xmlns="http://schemas.microsoft.com/office/spreadsheetml/2009/9/main" objectType="CheckBox" fmlaLink="$AD$57" lockText="1" noThreeD="1"/>
</file>

<file path=xl/ctrlProps/ctrlProp1517.xml><?xml version="1.0" encoding="utf-8"?>
<formControlPr xmlns="http://schemas.microsoft.com/office/spreadsheetml/2009/9/main" objectType="CheckBox" fmlaLink="$AD$58" lockText="1" noThreeD="1"/>
</file>

<file path=xl/ctrlProps/ctrlProp1518.xml><?xml version="1.0" encoding="utf-8"?>
<formControlPr xmlns="http://schemas.microsoft.com/office/spreadsheetml/2009/9/main" objectType="CheckBox" fmlaLink="$AD$59" lockText="1" noThreeD="1"/>
</file>

<file path=xl/ctrlProps/ctrlProp1519.xml><?xml version="1.0" encoding="utf-8"?>
<formControlPr xmlns="http://schemas.microsoft.com/office/spreadsheetml/2009/9/main" objectType="CheckBox" fmlaLink="$AH$14" lockText="1" noThreeD="1"/>
</file>

<file path=xl/ctrlProps/ctrlProp1520.xml><?xml version="1.0" encoding="utf-8"?>
<formControlPr xmlns="http://schemas.microsoft.com/office/spreadsheetml/2009/9/main" objectType="GBox" noThreeD="1"/>
</file>

<file path=xl/ctrlProps/ctrlProp1521.xml><?xml version="1.0" encoding="utf-8"?>
<formControlPr xmlns="http://schemas.microsoft.com/office/spreadsheetml/2009/9/main" objectType="Radio" firstButton="1" fmlaLink="$AC$17" lockText="1" noThreeD="1"/>
</file>

<file path=xl/ctrlProps/ctrlProp1522.xml><?xml version="1.0" encoding="utf-8"?>
<formControlPr xmlns="http://schemas.microsoft.com/office/spreadsheetml/2009/9/main" objectType="Radio" lockText="1" noThreeD="1"/>
</file>

<file path=xl/ctrlProps/ctrlProp1523.xml><?xml version="1.0" encoding="utf-8"?>
<formControlPr xmlns="http://schemas.microsoft.com/office/spreadsheetml/2009/9/main" objectType="CheckBox" fmlaLink="$AD$23" lockText="1" noThreeD="1"/>
</file>

<file path=xl/ctrlProps/ctrlProp1524.xml><?xml version="1.0" encoding="utf-8"?>
<formControlPr xmlns="http://schemas.microsoft.com/office/spreadsheetml/2009/9/main" objectType="CheckBox" fmlaLink="$AD$186" lockText="1" noThreeD="1"/>
</file>

<file path=xl/ctrlProps/ctrlProp1525.xml><?xml version="1.0" encoding="utf-8"?>
<formControlPr xmlns="http://schemas.microsoft.com/office/spreadsheetml/2009/9/main" objectType="CheckBox" fmlaLink="$AD$24" lockText="1" noThreeD="1"/>
</file>

<file path=xl/ctrlProps/ctrlProp1526.xml><?xml version="1.0" encoding="utf-8"?>
<formControlPr xmlns="http://schemas.microsoft.com/office/spreadsheetml/2009/9/main" objectType="CheckBox" fmlaLink="$AD$186" lockText="1" noThreeD="1"/>
</file>

<file path=xl/ctrlProps/ctrlProp1527.xml><?xml version="1.0" encoding="utf-8"?>
<formControlPr xmlns="http://schemas.microsoft.com/office/spreadsheetml/2009/9/main" objectType="CheckBox" fmlaLink="$AD$185" lockText="1" noThreeD="1"/>
</file>

<file path=xl/ctrlProps/ctrlProp1528.xml><?xml version="1.0" encoding="utf-8"?>
<formControlPr xmlns="http://schemas.microsoft.com/office/spreadsheetml/2009/9/main" objectType="CheckBox" fmlaLink="$AD$25" lockText="1" noThreeD="1"/>
</file>

<file path=xl/ctrlProps/ctrlProp1529.xml><?xml version="1.0" encoding="utf-8"?>
<formControlPr xmlns="http://schemas.microsoft.com/office/spreadsheetml/2009/9/main" objectType="CheckBox" fmlaLink="$AD$186" lockText="1" noThreeD="1"/>
</file>

<file path=xl/ctrlProps/ctrlProp1530.xml><?xml version="1.0" encoding="utf-8"?>
<formControlPr xmlns="http://schemas.microsoft.com/office/spreadsheetml/2009/9/main" objectType="CheckBox" fmlaLink="$AD$185" lockText="1" noThreeD="1"/>
</file>

<file path=xl/ctrlProps/ctrlProp1531.xml><?xml version="1.0" encoding="utf-8"?>
<formControlPr xmlns="http://schemas.microsoft.com/office/spreadsheetml/2009/9/main" objectType="CheckBox" fmlaLink="$AD$26" lockText="1" noThreeD="1"/>
</file>

<file path=xl/ctrlProps/ctrlProp1532.xml><?xml version="1.0" encoding="utf-8"?>
<formControlPr xmlns="http://schemas.microsoft.com/office/spreadsheetml/2009/9/main" objectType="CheckBox" fmlaLink="$AD$186" lockText="1" noThreeD="1"/>
</file>

<file path=xl/ctrlProps/ctrlProp1533.xml><?xml version="1.0" encoding="utf-8"?>
<formControlPr xmlns="http://schemas.microsoft.com/office/spreadsheetml/2009/9/main" objectType="CheckBox" fmlaLink="$AD$185" lockText="1" noThreeD="1"/>
</file>

<file path=xl/ctrlProps/ctrlProp1534.xml><?xml version="1.0" encoding="utf-8"?>
<formControlPr xmlns="http://schemas.microsoft.com/office/spreadsheetml/2009/9/main" objectType="CheckBox" fmlaLink="$AD$27" lockText="1" noThreeD="1"/>
</file>

<file path=xl/ctrlProps/ctrlProp1535.xml><?xml version="1.0" encoding="utf-8"?>
<formControlPr xmlns="http://schemas.microsoft.com/office/spreadsheetml/2009/9/main" objectType="CheckBox" fmlaLink="$AD$29" lockText="1" noThreeD="1"/>
</file>

<file path=xl/ctrlProps/ctrlProp1536.xml><?xml version="1.0" encoding="utf-8"?>
<formControlPr xmlns="http://schemas.microsoft.com/office/spreadsheetml/2009/9/main" objectType="CheckBox" fmlaLink="$AD$30" lockText="1" noThreeD="1"/>
</file>

<file path=xl/ctrlProps/ctrlProp1537.xml><?xml version="1.0" encoding="utf-8"?>
<formControlPr xmlns="http://schemas.microsoft.com/office/spreadsheetml/2009/9/main" objectType="CheckBox" fmlaLink="$AD$31" lockText="1" noThreeD="1"/>
</file>

<file path=xl/ctrlProps/ctrlProp1538.xml><?xml version="1.0" encoding="utf-8"?>
<formControlPr xmlns="http://schemas.microsoft.com/office/spreadsheetml/2009/9/main" objectType="CheckBox" fmlaLink="$AD$186" lockText="1" noThreeD="1"/>
</file>

<file path=xl/ctrlProps/ctrlProp1539.xml><?xml version="1.0" encoding="utf-8"?>
<formControlPr xmlns="http://schemas.microsoft.com/office/spreadsheetml/2009/9/main" objectType="CheckBox" fmlaLink="$AD$32" lockText="1" noThreeD="1"/>
</file>

<file path=xl/ctrlProps/ctrlProp1540.xml><?xml version="1.0" encoding="utf-8"?>
<formControlPr xmlns="http://schemas.microsoft.com/office/spreadsheetml/2009/9/main" objectType="CheckBox" fmlaLink="$AD$186" lockText="1" noThreeD="1"/>
</file>

<file path=xl/ctrlProps/ctrlProp1541.xml><?xml version="1.0" encoding="utf-8"?>
<formControlPr xmlns="http://schemas.microsoft.com/office/spreadsheetml/2009/9/main" objectType="CheckBox" fmlaLink="$AD$33" lockText="1" noThreeD="1"/>
</file>

<file path=xl/ctrlProps/ctrlProp1542.xml><?xml version="1.0" encoding="utf-8"?>
<formControlPr xmlns="http://schemas.microsoft.com/office/spreadsheetml/2009/9/main" objectType="CheckBox" fmlaLink="$AD$186" lockText="1" noThreeD="1"/>
</file>

<file path=xl/ctrlProps/ctrlProp1543.xml><?xml version="1.0" encoding="utf-8"?>
<formControlPr xmlns="http://schemas.microsoft.com/office/spreadsheetml/2009/9/main" objectType="CheckBox" fmlaLink="$AD$185" lockText="1" noThreeD="1"/>
</file>

<file path=xl/ctrlProps/ctrlProp1544.xml><?xml version="1.0" encoding="utf-8"?>
<formControlPr xmlns="http://schemas.microsoft.com/office/spreadsheetml/2009/9/main" objectType="CheckBox" fmlaLink="$AD$34" lockText="1" noThreeD="1"/>
</file>

<file path=xl/ctrlProps/ctrlProp1545.xml><?xml version="1.0" encoding="utf-8"?>
<formControlPr xmlns="http://schemas.microsoft.com/office/spreadsheetml/2009/9/main" objectType="CheckBox" fmlaLink="$AD$186" lockText="1" noThreeD="1"/>
</file>

<file path=xl/ctrlProps/ctrlProp1546.xml><?xml version="1.0" encoding="utf-8"?>
<formControlPr xmlns="http://schemas.microsoft.com/office/spreadsheetml/2009/9/main" objectType="CheckBox" fmlaLink="$AD$185" lockText="1" noThreeD="1"/>
</file>

<file path=xl/ctrlProps/ctrlProp1547.xml><?xml version="1.0" encoding="utf-8"?>
<formControlPr xmlns="http://schemas.microsoft.com/office/spreadsheetml/2009/9/main" objectType="CheckBox" fmlaLink="$AD$35" lockText="1" noThreeD="1"/>
</file>

<file path=xl/ctrlProps/ctrlProp1548.xml><?xml version="1.0" encoding="utf-8"?>
<formControlPr xmlns="http://schemas.microsoft.com/office/spreadsheetml/2009/9/main" objectType="CheckBox" fmlaLink="$AD$186" lockText="1" noThreeD="1"/>
</file>

<file path=xl/ctrlProps/ctrlProp1549.xml><?xml version="1.0" encoding="utf-8"?>
<formControlPr xmlns="http://schemas.microsoft.com/office/spreadsheetml/2009/9/main" objectType="CheckBox" fmlaLink="$AD$185" lockText="1" noThreeD="1"/>
</file>

<file path=xl/ctrlProps/ctrlProp1550.xml><?xml version="1.0" encoding="utf-8"?>
<formControlPr xmlns="http://schemas.microsoft.com/office/spreadsheetml/2009/9/main" objectType="CheckBox" fmlaLink="$AD$36" lockText="1" noThreeD="1"/>
</file>

<file path=xl/ctrlProps/ctrlProp1551.xml><?xml version="1.0" encoding="utf-8"?>
<formControlPr xmlns="http://schemas.microsoft.com/office/spreadsheetml/2009/9/main" objectType="CheckBox" fmlaLink="$AD$186" lockText="1" noThreeD="1"/>
</file>

<file path=xl/ctrlProps/ctrlProp1552.xml><?xml version="1.0" encoding="utf-8"?>
<formControlPr xmlns="http://schemas.microsoft.com/office/spreadsheetml/2009/9/main" objectType="CheckBox" fmlaLink="$AD$37" lockText="1" noThreeD="1"/>
</file>

<file path=xl/ctrlProps/ctrlProp1553.xml><?xml version="1.0" encoding="utf-8"?>
<formControlPr xmlns="http://schemas.microsoft.com/office/spreadsheetml/2009/9/main" objectType="CheckBox" fmlaLink="$AH$19" lockText="1" noThreeD="1"/>
</file>

<file path=xl/ctrlProps/ctrlProp1554.xml><?xml version="1.0" encoding="utf-8"?>
<formControlPr xmlns="http://schemas.microsoft.com/office/spreadsheetml/2009/9/main" objectType="CheckBox" fmlaLink="$AD$14" lockText="1" noThreeD="1"/>
</file>

<file path=xl/ctrlProps/ctrlProp1555.xml><?xml version="1.0" encoding="utf-8"?>
<formControlPr xmlns="http://schemas.microsoft.com/office/spreadsheetml/2009/9/main" objectType="CheckBox" fmlaLink="$AH$24" lockText="1" noThreeD="1"/>
</file>

<file path=xl/ctrlProps/ctrlProp1556.xml><?xml version="1.0" encoding="utf-8"?>
<formControlPr xmlns="http://schemas.microsoft.com/office/spreadsheetml/2009/9/main" objectType="CheckBox" fmlaLink="$AH$29" lockText="1" noThreeD="1"/>
</file>

<file path=xl/ctrlProps/ctrlProp1557.xml><?xml version="1.0" encoding="utf-8"?>
<formControlPr xmlns="http://schemas.microsoft.com/office/spreadsheetml/2009/9/main" objectType="CheckBox" fmlaLink="$AH$30" lockText="1" noThreeD="1"/>
</file>

<file path=xl/ctrlProps/ctrlProp1558.xml><?xml version="1.0" encoding="utf-8"?>
<formControlPr xmlns="http://schemas.microsoft.com/office/spreadsheetml/2009/9/main" objectType="CheckBox" fmlaLink="$AH$36" lockText="1" noThreeD="1"/>
</file>

<file path=xl/ctrlProps/ctrlProp1559.xml><?xml version="1.0" encoding="utf-8"?>
<formControlPr xmlns="http://schemas.microsoft.com/office/spreadsheetml/2009/9/main" objectType="GBox" noThreeD="1"/>
</file>

<file path=xl/ctrlProps/ctrlProp1560.xml><?xml version="1.0" encoding="utf-8"?>
<formControlPr xmlns="http://schemas.microsoft.com/office/spreadsheetml/2009/9/main" objectType="Radio" firstButton="1" fmlaLink="$AH$35" lockText="1" noThreeD="1"/>
</file>

<file path=xl/ctrlProps/ctrlProp1561.xml><?xml version="1.0" encoding="utf-8"?>
<formControlPr xmlns="http://schemas.microsoft.com/office/spreadsheetml/2009/9/main" objectType="Radio" lockText="1" noThreeD="1"/>
</file>

<file path=xl/ctrlProps/ctrlProp1562.xml><?xml version="1.0" encoding="utf-8"?>
<formControlPr xmlns="http://schemas.microsoft.com/office/spreadsheetml/2009/9/main" objectType="CheckBox" fmlaLink="$AH$41" lockText="1" noThreeD="1"/>
</file>

<file path=xl/ctrlProps/ctrlProp1563.xml><?xml version="1.0" encoding="utf-8"?>
<formControlPr xmlns="http://schemas.microsoft.com/office/spreadsheetml/2009/9/main" objectType="CheckBox" fmlaLink="$AH$42" lockText="1" noThreeD="1"/>
</file>

<file path=xl/ctrlProps/ctrlProp1564.xml><?xml version="1.0" encoding="utf-8"?>
<formControlPr xmlns="http://schemas.microsoft.com/office/spreadsheetml/2009/9/main" objectType="CheckBox" fmlaLink="$AH$43" lockText="1" noThreeD="1"/>
</file>

<file path=xl/ctrlProps/ctrlProp1565.xml><?xml version="1.0" encoding="utf-8"?>
<formControlPr xmlns="http://schemas.microsoft.com/office/spreadsheetml/2009/9/main" objectType="CheckBox" fmlaLink="$AH$44" lockText="1" noThreeD="1"/>
</file>

<file path=xl/ctrlProps/ctrlProp1566.xml><?xml version="1.0" encoding="utf-8"?>
<formControlPr xmlns="http://schemas.microsoft.com/office/spreadsheetml/2009/9/main" objectType="CheckBox" fmlaLink="$AH$45" lockText="1" noThreeD="1"/>
</file>

<file path=xl/ctrlProps/ctrlProp1567.xml><?xml version="1.0" encoding="utf-8"?>
<formControlPr xmlns="http://schemas.microsoft.com/office/spreadsheetml/2009/9/main" objectType="CheckBox" fmlaLink="$AG$44" lockText="1" noThreeD="1"/>
</file>

<file path=xl/ctrlProps/ctrlProp1568.xml><?xml version="1.0" encoding="utf-8"?>
<formControlPr xmlns="http://schemas.microsoft.com/office/spreadsheetml/2009/9/main" objectType="CheckBox" fmlaLink="$AG$45" lockText="1" noThreeD="1"/>
</file>

<file path=xl/ctrlProps/ctrlProp1569.xml><?xml version="1.0" encoding="utf-8"?>
<formControlPr xmlns="http://schemas.microsoft.com/office/spreadsheetml/2009/9/main" objectType="GBox" noThreeD="1"/>
</file>

<file path=xl/ctrlProps/ctrlProp1570.xml><?xml version="1.0" encoding="utf-8"?>
<formControlPr xmlns="http://schemas.microsoft.com/office/spreadsheetml/2009/9/main" objectType="GBox" noThreeD="1"/>
</file>

<file path=xl/ctrlProps/ctrlProp1571.xml><?xml version="1.0" encoding="utf-8"?>
<formControlPr xmlns="http://schemas.microsoft.com/office/spreadsheetml/2009/9/main" objectType="Radio" firstButton="1" fmlaLink="$AG$17" lockText="1" noThreeD="1"/>
</file>

<file path=xl/ctrlProps/ctrlProp1572.xml><?xml version="1.0" encoding="utf-8"?>
<formControlPr xmlns="http://schemas.microsoft.com/office/spreadsheetml/2009/9/main" objectType="Radio" lockText="1" noThreeD="1"/>
</file>

<file path=xl/ctrlProps/ctrlProp1573.xml><?xml version="1.0" encoding="utf-8"?>
<formControlPr xmlns="http://schemas.microsoft.com/office/spreadsheetml/2009/9/main" objectType="GBox" noThreeD="1"/>
</file>

<file path=xl/ctrlProps/ctrlProp1574.xml><?xml version="1.0" encoding="utf-8"?>
<formControlPr xmlns="http://schemas.microsoft.com/office/spreadsheetml/2009/9/main" objectType="GBox" noThreeD="1"/>
</file>

<file path=xl/ctrlProps/ctrlProp1575.xml><?xml version="1.0" encoding="utf-8"?>
<formControlPr xmlns="http://schemas.microsoft.com/office/spreadsheetml/2009/9/main" objectType="Radio" firstButton="1" fmlaLink="$AE$55" lockText="1" noThreeD="1"/>
</file>

<file path=xl/ctrlProps/ctrlProp1576.xml><?xml version="1.0" encoding="utf-8"?>
<formControlPr xmlns="http://schemas.microsoft.com/office/spreadsheetml/2009/9/main" objectType="Radio" lockText="1" noThreeD="1"/>
</file>

<file path=xl/ctrlProps/ctrlProp1577.xml><?xml version="1.0" encoding="utf-8"?>
<formControlPr xmlns="http://schemas.microsoft.com/office/spreadsheetml/2009/9/main" objectType="Radio" firstButton="1" fmlaLink="$AF$55" lockText="1" noThreeD="1"/>
</file>

<file path=xl/ctrlProps/ctrlProp1578.xml><?xml version="1.0" encoding="utf-8"?>
<formControlPr xmlns="http://schemas.microsoft.com/office/spreadsheetml/2009/9/main" objectType="Radio" lockText="1" noThreeD="1"/>
</file>

<file path=xl/ctrlProps/ctrlProp1579.xml><?xml version="1.0" encoding="utf-8"?>
<formControlPr xmlns="http://schemas.microsoft.com/office/spreadsheetml/2009/9/main" objectType="Radio" lockText="1" noThreeD="1"/>
</file>

<file path=xl/ctrlProps/ctrlProp1580.xml><?xml version="1.0" encoding="utf-8"?>
<formControlPr xmlns="http://schemas.microsoft.com/office/spreadsheetml/2009/9/main" objectType="Radio" lockText="1" noThreeD="1"/>
</file>

<file path=xl/ctrlProps/ctrlProp1581.xml><?xml version="1.0" encoding="utf-8"?>
<formControlPr xmlns="http://schemas.microsoft.com/office/spreadsheetml/2009/9/main" objectType="CheckBox" fmlaLink="$AD$72" lockText="1" noThreeD="1"/>
</file>

<file path=xl/ctrlProps/ctrlProp1582.xml><?xml version="1.0" encoding="utf-8"?>
<formControlPr xmlns="http://schemas.microsoft.com/office/spreadsheetml/2009/9/main" objectType="CheckBox" fmlaLink="$AD$73" lockText="1" noThreeD="1"/>
</file>

<file path=xl/ctrlProps/ctrlProp1583.xml><?xml version="1.0" encoding="utf-8"?>
<formControlPr xmlns="http://schemas.microsoft.com/office/spreadsheetml/2009/9/main" objectType="CheckBox" fmlaLink="$AD$74" lockText="1" noThreeD="1"/>
</file>

<file path=xl/ctrlProps/ctrlProp1584.xml><?xml version="1.0" encoding="utf-8"?>
<formControlPr xmlns="http://schemas.microsoft.com/office/spreadsheetml/2009/9/main" objectType="CheckBox" fmlaLink="$AD$75" lockText="1" noThreeD="1"/>
</file>

<file path=xl/ctrlProps/ctrlProp1585.xml><?xml version="1.0" encoding="utf-8"?>
<formControlPr xmlns="http://schemas.microsoft.com/office/spreadsheetml/2009/9/main" objectType="CheckBox" fmlaLink="$AD$76" lockText="1" noThreeD="1"/>
</file>

<file path=xl/ctrlProps/ctrlProp1586.xml><?xml version="1.0" encoding="utf-8"?>
<formControlPr xmlns="http://schemas.microsoft.com/office/spreadsheetml/2009/9/main" objectType="CheckBox" fmlaLink="$AD$77" lockText="1" noThreeD="1"/>
</file>

<file path=xl/ctrlProps/ctrlProp1587.xml><?xml version="1.0" encoding="utf-8"?>
<formControlPr xmlns="http://schemas.microsoft.com/office/spreadsheetml/2009/9/main" objectType="CheckBox" fmlaLink="$AD$78" lockText="1" noThreeD="1"/>
</file>

<file path=xl/ctrlProps/ctrlProp1588.xml><?xml version="1.0" encoding="utf-8"?>
<formControlPr xmlns="http://schemas.microsoft.com/office/spreadsheetml/2009/9/main" objectType="CheckBox" fmlaLink="$AD$186" lockText="1" noThreeD="1"/>
</file>

<file path=xl/ctrlProps/ctrlProp1589.xml><?xml version="1.0" encoding="utf-8"?>
<formControlPr xmlns="http://schemas.microsoft.com/office/spreadsheetml/2009/9/main" objectType="CheckBox" fmlaLink="$AD$99" lockText="1" noThreeD="1"/>
</file>

<file path=xl/ctrlProps/ctrlProp1590.xml><?xml version="1.0" encoding="utf-8"?>
<formControlPr xmlns="http://schemas.microsoft.com/office/spreadsheetml/2009/9/main" objectType="CheckBox" fmlaLink="$AD$103" lockText="1" noThreeD="1"/>
</file>

<file path=xl/ctrlProps/ctrlProp1591.xml><?xml version="1.0" encoding="utf-8"?>
<formControlPr xmlns="http://schemas.microsoft.com/office/spreadsheetml/2009/9/main" objectType="CheckBox" fmlaLink="$AD$104" lockText="1" noThreeD="1"/>
</file>

<file path=xl/ctrlProps/ctrlProp1592.xml><?xml version="1.0" encoding="utf-8"?>
<formControlPr xmlns="http://schemas.microsoft.com/office/spreadsheetml/2009/9/main" objectType="CheckBox" fmlaLink="$AD$71" lockText="1" noThreeD="1"/>
</file>

<file path=xl/ctrlProps/ctrlProp1593.xml><?xml version="1.0" encoding="utf-8"?>
<formControlPr xmlns="http://schemas.microsoft.com/office/spreadsheetml/2009/9/main" objectType="CheckBox" fmlaLink="$AD$98" lockText="1" noThreeD="1"/>
</file>

<file path=xl/ctrlProps/ctrlProp1594.xml><?xml version="1.0" encoding="utf-8"?>
<formControlPr xmlns="http://schemas.microsoft.com/office/spreadsheetml/2009/9/main" objectType="CheckBox" fmlaLink="$AD$105" lockText="1" noThreeD="1"/>
</file>

<file path=xl/ctrlProps/ctrlProp1595.xml><?xml version="1.0" encoding="utf-8"?>
<formControlPr xmlns="http://schemas.microsoft.com/office/spreadsheetml/2009/9/main" objectType="CheckBox" fmlaLink="$AC$103" lockText="1" noThreeD="1"/>
</file>

<file path=xl/ctrlProps/ctrlProp1596.xml><?xml version="1.0" encoding="utf-8"?>
<formControlPr xmlns="http://schemas.microsoft.com/office/spreadsheetml/2009/9/main" objectType="CheckBox" fmlaLink="$AG$70" lockText="1" noThreeD="1"/>
</file>

<file path=xl/ctrlProps/ctrlProp1597.xml><?xml version="1.0" encoding="utf-8"?>
<formControlPr xmlns="http://schemas.microsoft.com/office/spreadsheetml/2009/9/main" objectType="CheckBox" fmlaLink="$AG$71" lockText="1" noThreeD="1"/>
</file>

<file path=xl/ctrlProps/ctrlProp1598.xml><?xml version="1.0" encoding="utf-8"?>
<formControlPr xmlns="http://schemas.microsoft.com/office/spreadsheetml/2009/9/main" objectType="CheckBox" fmlaLink="$AG$77" lockText="1" noThreeD="1"/>
</file>

<file path=xl/ctrlProps/ctrlProp1599.xml><?xml version="1.0" encoding="utf-8"?>
<formControlPr xmlns="http://schemas.microsoft.com/office/spreadsheetml/2009/9/main" objectType="CheckBox" fmlaLink="$AG$78" lockText="1" noThreeD="1"/>
</file>

<file path=xl/ctrlProps/ctrlProp1600.xml><?xml version="1.0" encoding="utf-8"?>
<formControlPr xmlns="http://schemas.microsoft.com/office/spreadsheetml/2009/9/main" objectType="CheckBox" fmlaLink="$AG$79" lockText="1" noThreeD="1"/>
</file>

<file path=xl/ctrlProps/ctrlProp1601.xml><?xml version="1.0" encoding="utf-8"?>
<formControlPr xmlns="http://schemas.microsoft.com/office/spreadsheetml/2009/9/main" objectType="CheckBox" fmlaLink="$AG$80" lockText="1" noThreeD="1"/>
</file>

<file path=xl/ctrlProps/ctrlProp1602.xml><?xml version="1.0" encoding="utf-8"?>
<formControlPr xmlns="http://schemas.microsoft.com/office/spreadsheetml/2009/9/main" objectType="CheckBox" fmlaLink="$AG$81" lockText="1" noThreeD="1"/>
</file>

<file path=xl/ctrlProps/ctrlProp1603.xml><?xml version="1.0" encoding="utf-8"?>
<formControlPr xmlns="http://schemas.microsoft.com/office/spreadsheetml/2009/9/main" objectType="CheckBox" fmlaLink="$AG$82" lockText="1" noThreeD="1"/>
</file>

<file path=xl/ctrlProps/ctrlProp1604.xml><?xml version="1.0" encoding="utf-8"?>
<formControlPr xmlns="http://schemas.microsoft.com/office/spreadsheetml/2009/9/main" objectType="CheckBox" fmlaLink="$AG$83" lockText="1" noThreeD="1"/>
</file>

<file path=xl/ctrlProps/ctrlProp1605.xml><?xml version="1.0" encoding="utf-8"?>
<formControlPr xmlns="http://schemas.microsoft.com/office/spreadsheetml/2009/9/main" objectType="CheckBox" fmlaLink="$AG$84" lockText="1" noThreeD="1"/>
</file>

<file path=xl/ctrlProps/ctrlProp1606.xml><?xml version="1.0" encoding="utf-8"?>
<formControlPr xmlns="http://schemas.microsoft.com/office/spreadsheetml/2009/9/main" objectType="CheckBox" fmlaLink="$AG$85" lockText="1" noThreeD="1"/>
</file>

<file path=xl/ctrlProps/ctrlProp1607.xml><?xml version="1.0" encoding="utf-8"?>
<formControlPr xmlns="http://schemas.microsoft.com/office/spreadsheetml/2009/9/main" objectType="CheckBox" fmlaLink="$AG$86" lockText="1" noThreeD="1"/>
</file>

<file path=xl/ctrlProps/ctrlProp1608.xml><?xml version="1.0" encoding="utf-8"?>
<formControlPr xmlns="http://schemas.microsoft.com/office/spreadsheetml/2009/9/main" objectType="CheckBox" fmlaLink="$AG$87" lockText="1" noThreeD="1"/>
</file>

<file path=xl/ctrlProps/ctrlProp1609.xml><?xml version="1.0" encoding="utf-8"?>
<formControlPr xmlns="http://schemas.microsoft.com/office/spreadsheetml/2009/9/main" objectType="CheckBox" fmlaLink="$AG$88" lockText="1" noThreeD="1"/>
</file>

<file path=xl/ctrlProps/ctrlProp1610.xml><?xml version="1.0" encoding="utf-8"?>
<formControlPr xmlns="http://schemas.microsoft.com/office/spreadsheetml/2009/9/main" objectType="CheckBox" fmlaLink="$AG$89" lockText="1" noThreeD="1"/>
</file>

<file path=xl/ctrlProps/ctrlProp1611.xml><?xml version="1.0" encoding="utf-8"?>
<formControlPr xmlns="http://schemas.microsoft.com/office/spreadsheetml/2009/9/main" objectType="CheckBox" fmlaLink="$AG$90" lockText="1" noThreeD="1"/>
</file>

<file path=xl/ctrlProps/ctrlProp1612.xml><?xml version="1.0" encoding="utf-8"?>
<formControlPr xmlns="http://schemas.microsoft.com/office/spreadsheetml/2009/9/main" objectType="CheckBox" fmlaLink="$AG$91" lockText="1" noThreeD="1"/>
</file>

<file path=xl/ctrlProps/ctrlProp1613.xml><?xml version="1.0" encoding="utf-8"?>
<formControlPr xmlns="http://schemas.microsoft.com/office/spreadsheetml/2009/9/main" objectType="CheckBox" fmlaLink="$AG$92" lockText="1" noThreeD="1"/>
</file>

<file path=xl/ctrlProps/ctrlProp1614.xml><?xml version="1.0" encoding="utf-8"?>
<formControlPr xmlns="http://schemas.microsoft.com/office/spreadsheetml/2009/9/main" objectType="CheckBox" fmlaLink="$AG$93" lockText="1" noThreeD="1"/>
</file>

<file path=xl/ctrlProps/ctrlProp1615.xml><?xml version="1.0" encoding="utf-8"?>
<formControlPr xmlns="http://schemas.microsoft.com/office/spreadsheetml/2009/9/main" objectType="CheckBox" fmlaLink="$AG$94" lockText="1" noThreeD="1"/>
</file>

<file path=xl/ctrlProps/ctrlProp1616.xml><?xml version="1.0" encoding="utf-8"?>
<formControlPr xmlns="http://schemas.microsoft.com/office/spreadsheetml/2009/9/main" objectType="CheckBox" fmlaLink="$AG$95" lockText="1" noThreeD="1"/>
</file>

<file path=xl/ctrlProps/ctrlProp1617.xml><?xml version="1.0" encoding="utf-8"?>
<formControlPr xmlns="http://schemas.microsoft.com/office/spreadsheetml/2009/9/main" objectType="GBox" noThreeD="1"/>
</file>

<file path=xl/ctrlProps/ctrlProp1618.xml><?xml version="1.0" encoding="utf-8"?>
<formControlPr xmlns="http://schemas.microsoft.com/office/spreadsheetml/2009/9/main" objectType="Radio" firstButton="1" fmlaLink="$AC$68" lockText="1" noThreeD="1"/>
</file>

<file path=xl/ctrlProps/ctrlProp1619.xml><?xml version="1.0" encoding="utf-8"?>
<formControlPr xmlns="http://schemas.microsoft.com/office/spreadsheetml/2009/9/main" objectType="Radio" lockText="1" noThreeD="1"/>
</file>

<file path=xl/ctrlProps/ctrlProp1620.xml><?xml version="1.0" encoding="utf-8"?>
<formControlPr xmlns="http://schemas.microsoft.com/office/spreadsheetml/2009/9/main" objectType="Radio" lockText="1" noThreeD="1"/>
</file>

<file path=xl/ctrlProps/ctrlProp1621.xml><?xml version="1.0" encoding="utf-8"?>
<formControlPr xmlns="http://schemas.microsoft.com/office/spreadsheetml/2009/9/main" objectType="CheckBox" fmlaLink="$AG$76" lockText="1" noThreeD="1"/>
</file>

<file path=xl/ctrlProps/ctrlProp1622.xml><?xml version="1.0" encoding="utf-8"?>
<formControlPr xmlns="http://schemas.microsoft.com/office/spreadsheetml/2009/9/main" objectType="CheckBox" fmlaLink="$AG$72" lockText="1" noThreeD="1"/>
</file>

<file path=xl/ctrlProps/ctrlProp1623.xml><?xml version="1.0" encoding="utf-8"?>
<formControlPr xmlns="http://schemas.microsoft.com/office/spreadsheetml/2009/9/main" objectType="CheckBox" fmlaLink="$AG$74" lockText="1" noThreeD="1"/>
</file>

<file path=xl/ctrlProps/ctrlProp1624.xml><?xml version="1.0" encoding="utf-8"?>
<formControlPr xmlns="http://schemas.microsoft.com/office/spreadsheetml/2009/9/main" objectType="Radio" firstButton="1" fmlaLink="$AG$75" lockText="1" noThreeD="1"/>
</file>

<file path=xl/ctrlProps/ctrlProp1625.xml><?xml version="1.0" encoding="utf-8"?>
<formControlPr xmlns="http://schemas.microsoft.com/office/spreadsheetml/2009/9/main" objectType="CheckBox" fmlaLink="$AD$106" lockText="1" noThreeD="1"/>
</file>

<file path=xl/ctrlProps/ctrlProp1626.xml><?xml version="1.0" encoding="utf-8"?>
<formControlPr xmlns="http://schemas.microsoft.com/office/spreadsheetml/2009/9/main" objectType="CheckBox" fmlaLink="$AD$107" lockText="1" noThreeD="1"/>
</file>

<file path=xl/ctrlProps/ctrlProp1627.xml><?xml version="1.0" encoding="utf-8"?>
<formControlPr xmlns="http://schemas.microsoft.com/office/spreadsheetml/2009/9/main" objectType="CheckBox" fmlaLink="$AD$108" lockText="1" noThreeD="1"/>
</file>

<file path=xl/ctrlProps/ctrlProp1628.xml><?xml version="1.0" encoding="utf-8"?>
<formControlPr xmlns="http://schemas.microsoft.com/office/spreadsheetml/2009/9/main" objectType="CheckBox" fmlaLink="$AD$109" lockText="1" noThreeD="1"/>
</file>

<file path=xl/ctrlProps/ctrlProp1629.xml><?xml version="1.0" encoding="utf-8"?>
<formControlPr xmlns="http://schemas.microsoft.com/office/spreadsheetml/2009/9/main" objectType="CheckBox" fmlaLink="$AH$70" lockText="1" noThreeD="1"/>
</file>

<file path=xl/ctrlProps/ctrlProp1630.xml><?xml version="1.0" encoding="utf-8"?>
<formControlPr xmlns="http://schemas.microsoft.com/office/spreadsheetml/2009/9/main" objectType="GBox" noThreeD="1"/>
</file>

<file path=xl/ctrlProps/ctrlProp1631.xml><?xml version="1.0" encoding="utf-8"?>
<formControlPr xmlns="http://schemas.microsoft.com/office/spreadsheetml/2009/9/main" objectType="Radio" firstButton="1" fmlaLink="$AC$73" lockText="1" noThreeD="1"/>
</file>

<file path=xl/ctrlProps/ctrlProp1632.xml><?xml version="1.0" encoding="utf-8"?>
<formControlPr xmlns="http://schemas.microsoft.com/office/spreadsheetml/2009/9/main" objectType="Radio" lockText="1" noThreeD="1"/>
</file>

<file path=xl/ctrlProps/ctrlProp1633.xml><?xml version="1.0" encoding="utf-8"?>
<formControlPr xmlns="http://schemas.microsoft.com/office/spreadsheetml/2009/9/main" objectType="CheckBox" fmlaLink="$AD$79" lockText="1" noThreeD="1"/>
</file>

<file path=xl/ctrlProps/ctrlProp1634.xml><?xml version="1.0" encoding="utf-8"?>
<formControlPr xmlns="http://schemas.microsoft.com/office/spreadsheetml/2009/9/main" objectType="CheckBox" fmlaLink="$AD$186" lockText="1" noThreeD="1"/>
</file>

<file path=xl/ctrlProps/ctrlProp1635.xml><?xml version="1.0" encoding="utf-8"?>
<formControlPr xmlns="http://schemas.microsoft.com/office/spreadsheetml/2009/9/main" objectType="CheckBox" fmlaLink="$AD$80" lockText="1" noThreeD="1"/>
</file>

<file path=xl/ctrlProps/ctrlProp1636.xml><?xml version="1.0" encoding="utf-8"?>
<formControlPr xmlns="http://schemas.microsoft.com/office/spreadsheetml/2009/9/main" objectType="CheckBox" fmlaLink="$AD$186" lockText="1" noThreeD="1"/>
</file>

<file path=xl/ctrlProps/ctrlProp1637.xml><?xml version="1.0" encoding="utf-8"?>
<formControlPr xmlns="http://schemas.microsoft.com/office/spreadsheetml/2009/9/main" objectType="CheckBox" fmlaLink="$AD$185" lockText="1" noThreeD="1"/>
</file>

<file path=xl/ctrlProps/ctrlProp1638.xml><?xml version="1.0" encoding="utf-8"?>
<formControlPr xmlns="http://schemas.microsoft.com/office/spreadsheetml/2009/9/main" objectType="CheckBox" fmlaLink="$AD$81" lockText="1" noThreeD="1"/>
</file>

<file path=xl/ctrlProps/ctrlProp1639.xml><?xml version="1.0" encoding="utf-8"?>
<formControlPr xmlns="http://schemas.microsoft.com/office/spreadsheetml/2009/9/main" objectType="CheckBox" fmlaLink="$AD$186" lockText="1" noThreeD="1"/>
</file>

<file path=xl/ctrlProps/ctrlProp1640.xml><?xml version="1.0" encoding="utf-8"?>
<formControlPr xmlns="http://schemas.microsoft.com/office/spreadsheetml/2009/9/main" objectType="CheckBox" fmlaLink="$AD$185" lockText="1" noThreeD="1"/>
</file>

<file path=xl/ctrlProps/ctrlProp1641.xml><?xml version="1.0" encoding="utf-8"?>
<formControlPr xmlns="http://schemas.microsoft.com/office/spreadsheetml/2009/9/main" objectType="CheckBox" fmlaLink="$AD$82" lockText="1" noThreeD="1"/>
</file>

<file path=xl/ctrlProps/ctrlProp1642.xml><?xml version="1.0" encoding="utf-8"?>
<formControlPr xmlns="http://schemas.microsoft.com/office/spreadsheetml/2009/9/main" objectType="CheckBox" fmlaLink="$AD$186" lockText="1" noThreeD="1"/>
</file>

<file path=xl/ctrlProps/ctrlProp1643.xml><?xml version="1.0" encoding="utf-8"?>
<formControlPr xmlns="http://schemas.microsoft.com/office/spreadsheetml/2009/9/main" objectType="CheckBox" fmlaLink="$AD$185" lockText="1" noThreeD="1"/>
</file>

<file path=xl/ctrlProps/ctrlProp1644.xml><?xml version="1.0" encoding="utf-8"?>
<formControlPr xmlns="http://schemas.microsoft.com/office/spreadsheetml/2009/9/main" objectType="CheckBox" fmlaLink="$AD$83" lockText="1" noThreeD="1"/>
</file>

<file path=xl/ctrlProps/ctrlProp1645.xml><?xml version="1.0" encoding="utf-8"?>
<formControlPr xmlns="http://schemas.microsoft.com/office/spreadsheetml/2009/9/main" objectType="CheckBox" fmlaLink="$AD$85" lockText="1" noThreeD="1"/>
</file>

<file path=xl/ctrlProps/ctrlProp1646.xml><?xml version="1.0" encoding="utf-8"?>
<formControlPr xmlns="http://schemas.microsoft.com/office/spreadsheetml/2009/9/main" objectType="CheckBox" fmlaLink="$AD$86" lockText="1" noThreeD="1"/>
</file>

<file path=xl/ctrlProps/ctrlProp1647.xml><?xml version="1.0" encoding="utf-8"?>
<formControlPr xmlns="http://schemas.microsoft.com/office/spreadsheetml/2009/9/main" objectType="CheckBox" fmlaLink="$AD$87" lockText="1" noThreeD="1"/>
</file>

<file path=xl/ctrlProps/ctrlProp1648.xml><?xml version="1.0" encoding="utf-8"?>
<formControlPr xmlns="http://schemas.microsoft.com/office/spreadsheetml/2009/9/main" objectType="CheckBox" fmlaLink="$AD$186" lockText="1" noThreeD="1"/>
</file>

<file path=xl/ctrlProps/ctrlProp1649.xml><?xml version="1.0" encoding="utf-8"?>
<formControlPr xmlns="http://schemas.microsoft.com/office/spreadsheetml/2009/9/main" objectType="CheckBox" fmlaLink="$AD$88" lockText="1" noThreeD="1"/>
</file>

<file path=xl/ctrlProps/ctrlProp1650.xml><?xml version="1.0" encoding="utf-8"?>
<formControlPr xmlns="http://schemas.microsoft.com/office/spreadsheetml/2009/9/main" objectType="CheckBox" fmlaLink="$AD$186" lockText="1" noThreeD="1"/>
</file>

<file path=xl/ctrlProps/ctrlProp1651.xml><?xml version="1.0" encoding="utf-8"?>
<formControlPr xmlns="http://schemas.microsoft.com/office/spreadsheetml/2009/9/main" objectType="CheckBox" fmlaLink="$AD$89" lockText="1" noThreeD="1"/>
</file>

<file path=xl/ctrlProps/ctrlProp1652.xml><?xml version="1.0" encoding="utf-8"?>
<formControlPr xmlns="http://schemas.microsoft.com/office/spreadsheetml/2009/9/main" objectType="CheckBox" fmlaLink="$AD$186" lockText="1" noThreeD="1"/>
</file>

<file path=xl/ctrlProps/ctrlProp1653.xml><?xml version="1.0" encoding="utf-8"?>
<formControlPr xmlns="http://schemas.microsoft.com/office/spreadsheetml/2009/9/main" objectType="CheckBox" fmlaLink="$AD$185" lockText="1" noThreeD="1"/>
</file>

<file path=xl/ctrlProps/ctrlProp1654.xml><?xml version="1.0" encoding="utf-8"?>
<formControlPr xmlns="http://schemas.microsoft.com/office/spreadsheetml/2009/9/main" objectType="CheckBox" fmlaLink="$AD$90" lockText="1" noThreeD="1"/>
</file>

<file path=xl/ctrlProps/ctrlProp1655.xml><?xml version="1.0" encoding="utf-8"?>
<formControlPr xmlns="http://schemas.microsoft.com/office/spreadsheetml/2009/9/main" objectType="CheckBox" fmlaLink="$AD$186" lockText="1" noThreeD="1"/>
</file>

<file path=xl/ctrlProps/ctrlProp1656.xml><?xml version="1.0" encoding="utf-8"?>
<formControlPr xmlns="http://schemas.microsoft.com/office/spreadsheetml/2009/9/main" objectType="CheckBox" fmlaLink="$AD$185" lockText="1" noThreeD="1"/>
</file>

<file path=xl/ctrlProps/ctrlProp1657.xml><?xml version="1.0" encoding="utf-8"?>
<formControlPr xmlns="http://schemas.microsoft.com/office/spreadsheetml/2009/9/main" objectType="CheckBox" fmlaLink="$AD$91" lockText="1" noThreeD="1"/>
</file>

<file path=xl/ctrlProps/ctrlProp1658.xml><?xml version="1.0" encoding="utf-8"?>
<formControlPr xmlns="http://schemas.microsoft.com/office/spreadsheetml/2009/9/main" objectType="CheckBox" fmlaLink="$AD$186" lockText="1" noThreeD="1"/>
</file>

<file path=xl/ctrlProps/ctrlProp1659.xml><?xml version="1.0" encoding="utf-8"?>
<formControlPr xmlns="http://schemas.microsoft.com/office/spreadsheetml/2009/9/main" objectType="CheckBox" fmlaLink="$AD$185" lockText="1" noThreeD="1"/>
</file>

<file path=xl/ctrlProps/ctrlProp1660.xml><?xml version="1.0" encoding="utf-8"?>
<formControlPr xmlns="http://schemas.microsoft.com/office/spreadsheetml/2009/9/main" objectType="CheckBox" fmlaLink="$AD$92" lockText="1" noThreeD="1"/>
</file>

<file path=xl/ctrlProps/ctrlProp1661.xml><?xml version="1.0" encoding="utf-8"?>
<formControlPr xmlns="http://schemas.microsoft.com/office/spreadsheetml/2009/9/main" objectType="CheckBox" fmlaLink="$AD$186" lockText="1" noThreeD="1"/>
</file>

<file path=xl/ctrlProps/ctrlProp1662.xml><?xml version="1.0" encoding="utf-8"?>
<formControlPr xmlns="http://schemas.microsoft.com/office/spreadsheetml/2009/9/main" objectType="CheckBox" fmlaLink="$AD$93" lockText="1" noThreeD="1"/>
</file>

<file path=xl/ctrlProps/ctrlProp1663.xml><?xml version="1.0" encoding="utf-8"?>
<formControlPr xmlns="http://schemas.microsoft.com/office/spreadsheetml/2009/9/main" objectType="CheckBox" fmlaLink="$AH$75" lockText="1" noThreeD="1"/>
</file>

<file path=xl/ctrlProps/ctrlProp1664.xml><?xml version="1.0" encoding="utf-8"?>
<formControlPr xmlns="http://schemas.microsoft.com/office/spreadsheetml/2009/9/main" objectType="CheckBox" fmlaLink="$AD$70" lockText="1" noThreeD="1"/>
</file>

<file path=xl/ctrlProps/ctrlProp1665.xml><?xml version="1.0" encoding="utf-8"?>
<formControlPr xmlns="http://schemas.microsoft.com/office/spreadsheetml/2009/9/main" objectType="CheckBox" fmlaLink="$AH$80" lockText="1" noThreeD="1"/>
</file>

<file path=xl/ctrlProps/ctrlProp1666.xml><?xml version="1.0" encoding="utf-8"?>
<formControlPr xmlns="http://schemas.microsoft.com/office/spreadsheetml/2009/9/main" objectType="CheckBox" fmlaLink="$AH$85" lockText="1" noThreeD="1"/>
</file>

<file path=xl/ctrlProps/ctrlProp1667.xml><?xml version="1.0" encoding="utf-8"?>
<formControlPr xmlns="http://schemas.microsoft.com/office/spreadsheetml/2009/9/main" objectType="CheckBox" fmlaLink="$AH$86" lockText="1" noThreeD="1"/>
</file>

<file path=xl/ctrlProps/ctrlProp1668.xml><?xml version="1.0" encoding="utf-8"?>
<formControlPr xmlns="http://schemas.microsoft.com/office/spreadsheetml/2009/9/main" objectType="CheckBox" fmlaLink="$AH$92" lockText="1" noThreeD="1"/>
</file>

<file path=xl/ctrlProps/ctrlProp1669.xml><?xml version="1.0" encoding="utf-8"?>
<formControlPr xmlns="http://schemas.microsoft.com/office/spreadsheetml/2009/9/main" objectType="GBox" noThreeD="1"/>
</file>

<file path=xl/ctrlProps/ctrlProp1670.xml><?xml version="1.0" encoding="utf-8"?>
<formControlPr xmlns="http://schemas.microsoft.com/office/spreadsheetml/2009/9/main" objectType="Radio" firstButton="1" fmlaLink="$AH$91" lockText="1" noThreeD="1"/>
</file>

<file path=xl/ctrlProps/ctrlProp1671.xml><?xml version="1.0" encoding="utf-8"?>
<formControlPr xmlns="http://schemas.microsoft.com/office/spreadsheetml/2009/9/main" objectType="Radio" lockText="1" noThreeD="1"/>
</file>

<file path=xl/ctrlProps/ctrlProp1672.xml><?xml version="1.0" encoding="utf-8"?>
<formControlPr xmlns="http://schemas.microsoft.com/office/spreadsheetml/2009/9/main" objectType="CheckBox" fmlaLink="$AH$97" lockText="1" noThreeD="1"/>
</file>

<file path=xl/ctrlProps/ctrlProp1673.xml><?xml version="1.0" encoding="utf-8"?>
<formControlPr xmlns="http://schemas.microsoft.com/office/spreadsheetml/2009/9/main" objectType="CheckBox" fmlaLink="$AH$98" lockText="1" noThreeD="1"/>
</file>

<file path=xl/ctrlProps/ctrlProp1674.xml><?xml version="1.0" encoding="utf-8"?>
<formControlPr xmlns="http://schemas.microsoft.com/office/spreadsheetml/2009/9/main" objectType="CheckBox" fmlaLink="$AH$99" lockText="1" noThreeD="1"/>
</file>

<file path=xl/ctrlProps/ctrlProp1675.xml><?xml version="1.0" encoding="utf-8"?>
<formControlPr xmlns="http://schemas.microsoft.com/office/spreadsheetml/2009/9/main" objectType="CheckBox" fmlaLink="$AH$100" lockText="1" noThreeD="1"/>
</file>

<file path=xl/ctrlProps/ctrlProp1676.xml><?xml version="1.0" encoding="utf-8"?>
<formControlPr xmlns="http://schemas.microsoft.com/office/spreadsheetml/2009/9/main" objectType="CheckBox" fmlaLink="$AH$101" lockText="1" noThreeD="1"/>
</file>

<file path=xl/ctrlProps/ctrlProp1677.xml><?xml version="1.0" encoding="utf-8"?>
<formControlPr xmlns="http://schemas.microsoft.com/office/spreadsheetml/2009/9/main" objectType="CheckBox" fmlaLink="$AG$100" lockText="1" noThreeD="1"/>
</file>

<file path=xl/ctrlProps/ctrlProp1678.xml><?xml version="1.0" encoding="utf-8"?>
<formControlPr xmlns="http://schemas.microsoft.com/office/spreadsheetml/2009/9/main" objectType="CheckBox" fmlaLink="$AG$101" lockText="1" noThreeD="1"/>
</file>

<file path=xl/ctrlProps/ctrlProp1679.xml><?xml version="1.0" encoding="utf-8"?>
<formControlPr xmlns="http://schemas.microsoft.com/office/spreadsheetml/2009/9/main" objectType="GBox" noThreeD="1"/>
</file>

<file path=xl/ctrlProps/ctrlProp1680.xml><?xml version="1.0" encoding="utf-8"?>
<formControlPr xmlns="http://schemas.microsoft.com/office/spreadsheetml/2009/9/main" objectType="GBox" noThreeD="1"/>
</file>

<file path=xl/ctrlProps/ctrlProp1681.xml><?xml version="1.0" encoding="utf-8"?>
<formControlPr xmlns="http://schemas.microsoft.com/office/spreadsheetml/2009/9/main" objectType="Radio" firstButton="1" fmlaLink="$AG$73" lockText="1" noThreeD="1"/>
</file>

<file path=xl/ctrlProps/ctrlProp1682.xml><?xml version="1.0" encoding="utf-8"?>
<formControlPr xmlns="http://schemas.microsoft.com/office/spreadsheetml/2009/9/main" objectType="Radio" lockText="1" noThreeD="1"/>
</file>

<file path=xl/ctrlProps/ctrlProp1683.xml><?xml version="1.0" encoding="utf-8"?>
<formControlPr xmlns="http://schemas.microsoft.com/office/spreadsheetml/2009/9/main" objectType="GBox" noThreeD="1"/>
</file>

<file path=xl/ctrlProps/ctrlProp1684.xml><?xml version="1.0" encoding="utf-8"?>
<formControlPr xmlns="http://schemas.microsoft.com/office/spreadsheetml/2009/9/main" objectType="GBox" noThreeD="1"/>
</file>

<file path=xl/ctrlProps/ctrlProp1685.xml><?xml version="1.0" encoding="utf-8"?>
<formControlPr xmlns="http://schemas.microsoft.com/office/spreadsheetml/2009/9/main" objectType="Radio" firstButton="1" fmlaLink="$AE$105" lockText="1" noThreeD="1"/>
</file>

<file path=xl/ctrlProps/ctrlProp1686.xml><?xml version="1.0" encoding="utf-8"?>
<formControlPr xmlns="http://schemas.microsoft.com/office/spreadsheetml/2009/9/main" objectType="Radio" lockText="1" noThreeD="1"/>
</file>

<file path=xl/ctrlProps/ctrlProp1687.xml><?xml version="1.0" encoding="utf-8"?>
<formControlPr xmlns="http://schemas.microsoft.com/office/spreadsheetml/2009/9/main" objectType="Radio" firstButton="1" fmlaLink="$AF$105" lockText="1" noThreeD="1"/>
</file>

<file path=xl/ctrlProps/ctrlProp1688.xml><?xml version="1.0" encoding="utf-8"?>
<formControlPr xmlns="http://schemas.microsoft.com/office/spreadsheetml/2009/9/main" objectType="Radio" lockText="1" noThreeD="1"/>
</file>

<file path=xl/ctrlProps/ctrlProp1689.xml><?xml version="1.0" encoding="utf-8"?>
<formControlPr xmlns="http://schemas.microsoft.com/office/spreadsheetml/2009/9/main" objectType="Radio" lockText="1" noThreeD="1"/>
</file>

<file path=xl/ctrlProps/ctrlProp1690.xml><?xml version="1.0" encoding="utf-8"?>
<formControlPr xmlns="http://schemas.microsoft.com/office/spreadsheetml/2009/9/main" objectType="Radio" lockText="1" noThreeD="1"/>
</file>

<file path=xl/ctrlProps/ctrlProp1691.xml><?xml version="1.0" encoding="utf-8"?>
<formControlPr xmlns="http://schemas.microsoft.com/office/spreadsheetml/2009/9/main" objectType="CheckBox" fmlaLink="$AE$121" lockText="1" noThreeD="1"/>
</file>

<file path=xl/ctrlProps/ctrlProp1692.xml><?xml version="1.0" encoding="utf-8"?>
<formControlPr xmlns="http://schemas.microsoft.com/office/spreadsheetml/2009/9/main" objectType="CheckBox" fmlaLink="$AE$122" lockText="1" noThreeD="1"/>
</file>

<file path=xl/ctrlProps/ctrlProp1693.xml><?xml version="1.0" encoding="utf-8"?>
<formControlPr xmlns="http://schemas.microsoft.com/office/spreadsheetml/2009/9/main" objectType="CheckBox" fmlaLink="$AE$123" lockText="1" noThreeD="1"/>
</file>

<file path=xl/ctrlProps/ctrlProp1694.xml><?xml version="1.0" encoding="utf-8"?>
<formControlPr xmlns="http://schemas.microsoft.com/office/spreadsheetml/2009/9/main" objectType="CheckBox" fmlaLink="$AE$124" lockText="1" noThreeD="1"/>
</file>

<file path=xl/ctrlProps/ctrlProp1695.xml><?xml version="1.0" encoding="utf-8"?>
<formControlPr xmlns="http://schemas.microsoft.com/office/spreadsheetml/2009/9/main" objectType="CheckBox" fmlaLink="$AE$125" lockText="1" noThreeD="1"/>
</file>

<file path=xl/ctrlProps/ctrlProp1696.xml><?xml version="1.0" encoding="utf-8"?>
<formControlPr xmlns="http://schemas.microsoft.com/office/spreadsheetml/2009/9/main" objectType="CheckBox" fmlaLink="$AE$126" lockText="1" noThreeD="1"/>
</file>

<file path=xl/ctrlProps/ctrlProp1697.xml><?xml version="1.0" encoding="utf-8"?>
<formControlPr xmlns="http://schemas.microsoft.com/office/spreadsheetml/2009/9/main" objectType="CheckBox" fmlaLink="$AE$127" lockText="1" noThreeD="1"/>
</file>

<file path=xl/ctrlProps/ctrlProp1698.xml><?xml version="1.0" encoding="utf-8"?>
<formControlPr xmlns="http://schemas.microsoft.com/office/spreadsheetml/2009/9/main" objectType="CheckBox" fmlaLink="$AF$121" lockText="1" noThreeD="1"/>
</file>

<file path=xl/ctrlProps/ctrlProp1699.xml><?xml version="1.0" encoding="utf-8"?>
<formControlPr xmlns="http://schemas.microsoft.com/office/spreadsheetml/2009/9/main" objectType="CheckBox" fmlaLink="$AF$122" lockText="1" noThreeD="1"/>
</file>

<file path=xl/ctrlProps/ctrlProp1700.xml><?xml version="1.0" encoding="utf-8"?>
<formControlPr xmlns="http://schemas.microsoft.com/office/spreadsheetml/2009/9/main" objectType="CheckBox" fmlaLink="$AF$123" lockText="1" noThreeD="1"/>
</file>

<file path=xl/ctrlProps/ctrlProp1701.xml><?xml version="1.0" encoding="utf-8"?>
<formControlPr xmlns="http://schemas.microsoft.com/office/spreadsheetml/2009/9/main" objectType="CheckBox" fmlaLink="$AF$124" lockText="1" noThreeD="1"/>
</file>

<file path=xl/ctrlProps/ctrlProp1702.xml><?xml version="1.0" encoding="utf-8"?>
<formControlPr xmlns="http://schemas.microsoft.com/office/spreadsheetml/2009/9/main" objectType="CheckBox" fmlaLink="$AF$125" lockText="1" noThreeD="1"/>
</file>

<file path=xl/ctrlProps/ctrlProp1703.xml><?xml version="1.0" encoding="utf-8"?>
<formControlPr xmlns="http://schemas.microsoft.com/office/spreadsheetml/2009/9/main" objectType="CheckBox" fmlaLink="$AF$126" lockText="1" noThreeD="1"/>
</file>

<file path=xl/ctrlProps/ctrlProp1704.xml><?xml version="1.0" encoding="utf-8"?>
<formControlPr xmlns="http://schemas.microsoft.com/office/spreadsheetml/2009/9/main" objectType="CheckBox" fmlaLink="$AF$127" lockText="1" noThreeD="1"/>
</file>

<file path=xl/ctrlProps/ctrlProp1705.xml><?xml version="1.0" encoding="utf-8"?>
<formControlPr xmlns="http://schemas.microsoft.com/office/spreadsheetml/2009/9/main" objectType="GBox" noThreeD="1"/>
</file>

<file path=xl/ctrlProps/ctrlProp1706.xml><?xml version="1.0" encoding="utf-8"?>
<formControlPr xmlns="http://schemas.microsoft.com/office/spreadsheetml/2009/9/main" objectType="Radio" firstButton="1" fmlaLink="$AC$119" lockText="1" noThreeD="1"/>
</file>

<file path=xl/ctrlProps/ctrlProp1707.xml><?xml version="1.0" encoding="utf-8"?>
<formControlPr xmlns="http://schemas.microsoft.com/office/spreadsheetml/2009/9/main" objectType="Radio" lockText="1" noThreeD="1"/>
</file>

<file path=xl/ctrlProps/ctrlProp1708.xml><?xml version="1.0" encoding="utf-8"?>
<formControlPr xmlns="http://schemas.microsoft.com/office/spreadsheetml/2009/9/main" objectType="GBox" noThreeD="1"/>
</file>

<file path=xl/ctrlProps/ctrlProp1709.xml><?xml version="1.0" encoding="utf-8"?>
<formControlPr xmlns="http://schemas.microsoft.com/office/spreadsheetml/2009/9/main" objectType="Radio" firstButton="1" fmlaLink="$AC$121" lockText="1" noThreeD="1"/>
</file>

<file path=xl/ctrlProps/ctrlProp1710.xml><?xml version="1.0" encoding="utf-8"?>
<formControlPr xmlns="http://schemas.microsoft.com/office/spreadsheetml/2009/9/main" objectType="Radio" lockText="1" noThreeD="1"/>
</file>

<file path=xl/ctrlProps/ctrlProp1711.xml><?xml version="1.0" encoding="utf-8"?>
<formControlPr xmlns="http://schemas.microsoft.com/office/spreadsheetml/2009/9/main" objectType="Radio" lockText="1" noThreeD="1"/>
</file>

<file path=xl/ctrlProps/ctrlProp1712.xml><?xml version="1.0" encoding="utf-8"?>
<formControlPr xmlns="http://schemas.microsoft.com/office/spreadsheetml/2009/9/main" objectType="CheckBox" fmlaLink="$AC$129" lockText="1" noThreeD="1"/>
</file>

<file path=xl/ctrlProps/ctrlProp1713.xml><?xml version="1.0" encoding="utf-8"?>
<formControlPr xmlns="http://schemas.microsoft.com/office/spreadsheetml/2009/9/main" objectType="CheckBox" fmlaLink="$AE$146" lockText="1" noThreeD="1"/>
</file>

<file path=xl/ctrlProps/ctrlProp1714.xml><?xml version="1.0" encoding="utf-8"?>
<formControlPr xmlns="http://schemas.microsoft.com/office/spreadsheetml/2009/9/main" objectType="CheckBox" fmlaLink="$AE$147" lockText="1" noThreeD="1"/>
</file>

<file path=xl/ctrlProps/ctrlProp1715.xml><?xml version="1.0" encoding="utf-8"?>
<formControlPr xmlns="http://schemas.microsoft.com/office/spreadsheetml/2009/9/main" objectType="CheckBox" fmlaLink="$AE$148" lockText="1" noThreeD="1"/>
</file>

<file path=xl/ctrlProps/ctrlProp1716.xml><?xml version="1.0" encoding="utf-8"?>
<formControlPr xmlns="http://schemas.microsoft.com/office/spreadsheetml/2009/9/main" objectType="CheckBox" fmlaLink="$AE$149" lockText="1" noThreeD="1"/>
</file>

<file path=xl/ctrlProps/ctrlProp1717.xml><?xml version="1.0" encoding="utf-8"?>
<formControlPr xmlns="http://schemas.microsoft.com/office/spreadsheetml/2009/9/main" objectType="CheckBox" fmlaLink="$AE$150" lockText="1" noThreeD="1"/>
</file>

<file path=xl/ctrlProps/ctrlProp1718.xml><?xml version="1.0" encoding="utf-8"?>
<formControlPr xmlns="http://schemas.microsoft.com/office/spreadsheetml/2009/9/main" objectType="CheckBox" fmlaLink="$AE$151" lockText="1" noThreeD="1"/>
</file>

<file path=xl/ctrlProps/ctrlProp1719.xml><?xml version="1.0" encoding="utf-8"?>
<formControlPr xmlns="http://schemas.microsoft.com/office/spreadsheetml/2009/9/main" objectType="CheckBox" fmlaLink="$AE$152" lockText="1" noThreeD="1"/>
</file>

<file path=xl/ctrlProps/ctrlProp1720.xml><?xml version="1.0" encoding="utf-8"?>
<formControlPr xmlns="http://schemas.microsoft.com/office/spreadsheetml/2009/9/main" objectType="CheckBox" fmlaLink="$AF$146" lockText="1" noThreeD="1"/>
</file>

<file path=xl/ctrlProps/ctrlProp1721.xml><?xml version="1.0" encoding="utf-8"?>
<formControlPr xmlns="http://schemas.microsoft.com/office/spreadsheetml/2009/9/main" objectType="CheckBox" fmlaLink="$AF$147" lockText="1" noThreeD="1"/>
</file>

<file path=xl/ctrlProps/ctrlProp1722.xml><?xml version="1.0" encoding="utf-8"?>
<formControlPr xmlns="http://schemas.microsoft.com/office/spreadsheetml/2009/9/main" objectType="CheckBox" fmlaLink="$AF$148" lockText="1" noThreeD="1"/>
</file>

<file path=xl/ctrlProps/ctrlProp1723.xml><?xml version="1.0" encoding="utf-8"?>
<formControlPr xmlns="http://schemas.microsoft.com/office/spreadsheetml/2009/9/main" objectType="CheckBox" fmlaLink="$AF$149" lockText="1" noThreeD="1"/>
</file>

<file path=xl/ctrlProps/ctrlProp1724.xml><?xml version="1.0" encoding="utf-8"?>
<formControlPr xmlns="http://schemas.microsoft.com/office/spreadsheetml/2009/9/main" objectType="CheckBox" fmlaLink="$AF$150" lockText="1" noThreeD="1"/>
</file>

<file path=xl/ctrlProps/ctrlProp1725.xml><?xml version="1.0" encoding="utf-8"?>
<formControlPr xmlns="http://schemas.microsoft.com/office/spreadsheetml/2009/9/main" objectType="CheckBox" fmlaLink="$AF$151" lockText="1" noThreeD="1"/>
</file>

<file path=xl/ctrlProps/ctrlProp1726.xml><?xml version="1.0" encoding="utf-8"?>
<formControlPr xmlns="http://schemas.microsoft.com/office/spreadsheetml/2009/9/main" objectType="CheckBox" fmlaLink="$AF$152" lockText="1" noThreeD="1"/>
</file>

<file path=xl/ctrlProps/ctrlProp1727.xml><?xml version="1.0" encoding="utf-8"?>
<formControlPr xmlns="http://schemas.microsoft.com/office/spreadsheetml/2009/9/main" objectType="GBox" noThreeD="1"/>
</file>

<file path=xl/ctrlProps/ctrlProp1728.xml><?xml version="1.0" encoding="utf-8"?>
<formControlPr xmlns="http://schemas.microsoft.com/office/spreadsheetml/2009/9/main" objectType="Radio" firstButton="1" fmlaLink="$AC$144" lockText="1" noThreeD="1"/>
</file>

<file path=xl/ctrlProps/ctrlProp1729.xml><?xml version="1.0" encoding="utf-8"?>
<formControlPr xmlns="http://schemas.microsoft.com/office/spreadsheetml/2009/9/main" objectType="Radio" lockText="1" noThreeD="1"/>
</file>

<file path=xl/ctrlProps/ctrlProp1730.xml><?xml version="1.0" encoding="utf-8"?>
<formControlPr xmlns="http://schemas.microsoft.com/office/spreadsheetml/2009/9/main" objectType="GBox" noThreeD="1"/>
</file>

<file path=xl/ctrlProps/ctrlProp1731.xml><?xml version="1.0" encoding="utf-8"?>
<formControlPr xmlns="http://schemas.microsoft.com/office/spreadsheetml/2009/9/main" objectType="Radio" firstButton="1" fmlaLink="$AC$146" lockText="1" noThreeD="1"/>
</file>

<file path=xl/ctrlProps/ctrlProp1732.xml><?xml version="1.0" encoding="utf-8"?>
<formControlPr xmlns="http://schemas.microsoft.com/office/spreadsheetml/2009/9/main" objectType="Radio" lockText="1" noThreeD="1"/>
</file>

<file path=xl/ctrlProps/ctrlProp1733.xml><?xml version="1.0" encoding="utf-8"?>
<formControlPr xmlns="http://schemas.microsoft.com/office/spreadsheetml/2009/9/main" objectType="Radio" lockText="1" noThreeD="1"/>
</file>

<file path=xl/ctrlProps/ctrlProp1734.xml><?xml version="1.0" encoding="utf-8"?>
<formControlPr xmlns="http://schemas.microsoft.com/office/spreadsheetml/2009/9/main" objectType="CheckBox" fmlaLink="$AC$154" lockText="1" noThreeD="1"/>
</file>

<file path=xl/ctrlProps/ctrlProp1735.xml><?xml version="1.0" encoding="utf-8"?>
<formControlPr xmlns="http://schemas.microsoft.com/office/spreadsheetml/2009/9/main" objectType="CheckBox" fmlaLink="$AD$47" lockText="1" noThreeD="1"/>
</file>

<file path=xl/ctrlProps/ctrlProp1736.xml><?xml version="1.0" encoding="utf-8"?>
<formControlPr xmlns="http://schemas.microsoft.com/office/spreadsheetml/2009/9/main" objectType="CheckBox" fmlaLink="$AD$48" lockText="1" noThreeD="1"/>
</file>

<file path=xl/ctrlProps/ctrlProp1737.xml><?xml version="1.0" encoding="utf-8"?>
<formControlPr xmlns="http://schemas.microsoft.com/office/spreadsheetml/2009/9/main" objectType="Button" lockText="1"/>
</file>

<file path=xl/ctrlProps/ctrlProp1738.xml><?xml version="1.0" encoding="utf-8"?>
<formControlPr xmlns="http://schemas.microsoft.com/office/spreadsheetml/2009/9/main" objectType="Button" lockText="1"/>
</file>

<file path=xl/ctrlProps/ctrlProp1739.xml><?xml version="1.0" encoding="utf-8"?>
<formControlPr xmlns="http://schemas.microsoft.com/office/spreadsheetml/2009/9/main" objectType="CheckBox" fmlaLink="$B$12" lockText="1" noThreeD="1"/>
</file>

<file path=xl/ctrlProps/ctrlProp1740.xml><?xml version="1.0" encoding="utf-8"?>
<formControlPr xmlns="http://schemas.microsoft.com/office/spreadsheetml/2009/9/main" objectType="CheckBox" fmlaLink="$B$13" lockText="1" noThreeD="1"/>
</file>

<file path=xl/ctrlProps/ctrlProp1741.xml><?xml version="1.0" encoding="utf-8"?>
<formControlPr xmlns="http://schemas.microsoft.com/office/spreadsheetml/2009/9/main" objectType="CheckBox" fmlaLink="B14" lockText="1" noThreeD="1"/>
</file>

<file path=xl/ctrlProps/ctrlProp1742.xml><?xml version="1.0" encoding="utf-8"?>
<formControlPr xmlns="http://schemas.microsoft.com/office/spreadsheetml/2009/9/main" objectType="CheckBox" lockText="1" noThreeD="1"/>
</file>

<file path=xl/ctrlProps/ctrlProp1743.xml><?xml version="1.0" encoding="utf-8"?>
<formControlPr xmlns="http://schemas.microsoft.com/office/spreadsheetml/2009/9/main" objectType="CheckBox" lockText="1" noThreeD="1"/>
</file>

<file path=xl/ctrlProps/ctrlProp1744.xml><?xml version="1.0" encoding="utf-8"?>
<formControlPr xmlns="http://schemas.microsoft.com/office/spreadsheetml/2009/9/main" objectType="CheckBox" lockText="1" noThreeD="1"/>
</file>

<file path=xl/ctrlProps/ctrlProp1745.xml><?xml version="1.0" encoding="utf-8"?>
<formControlPr xmlns="http://schemas.microsoft.com/office/spreadsheetml/2009/9/main" objectType="CheckBox" lockText="1" noThreeD="1"/>
</file>

<file path=xl/ctrlProps/ctrlProp1746.xml><?xml version="1.0" encoding="utf-8"?>
<formControlPr xmlns="http://schemas.microsoft.com/office/spreadsheetml/2009/9/main" objectType="CheckBox" lockText="1" noThreeD="1"/>
</file>

<file path=xl/ctrlProps/ctrlProp1747.xml><?xml version="1.0" encoding="utf-8"?>
<formControlPr xmlns="http://schemas.microsoft.com/office/spreadsheetml/2009/9/main" objectType="CheckBox" lockText="1" noThreeD="1"/>
</file>

<file path=xl/ctrlProps/ctrlProp1748.xml><?xml version="1.0" encoding="utf-8"?>
<formControlPr xmlns="http://schemas.microsoft.com/office/spreadsheetml/2009/9/main" objectType="CheckBox" lockText="1" noThreeD="1"/>
</file>

<file path=xl/ctrlProps/ctrlProp1749.xml><?xml version="1.0" encoding="utf-8"?>
<formControlPr xmlns="http://schemas.microsoft.com/office/spreadsheetml/2009/9/main" objectType="CheckBox" lockText="1" noThreeD="1"/>
</file>

<file path=xl/ctrlProps/ctrlProp1750.xml><?xml version="1.0" encoding="utf-8"?>
<formControlPr xmlns="http://schemas.microsoft.com/office/spreadsheetml/2009/9/main" objectType="CheckBox" lockText="1" noThreeD="1"/>
</file>

<file path=xl/ctrlProps/ctrlProp1751.xml><?xml version="1.0" encoding="utf-8"?>
<formControlPr xmlns="http://schemas.microsoft.com/office/spreadsheetml/2009/9/main" objectType="CheckBox" lockText="1" noThreeD="1"/>
</file>

<file path=xl/ctrlProps/ctrlProp1752.xml><?xml version="1.0" encoding="utf-8"?>
<formControlPr xmlns="http://schemas.microsoft.com/office/spreadsheetml/2009/9/main" objectType="CheckBox" lockText="1" noThreeD="1"/>
</file>

<file path=xl/ctrlProps/ctrlProp1753.xml><?xml version="1.0" encoding="utf-8"?>
<formControlPr xmlns="http://schemas.microsoft.com/office/spreadsheetml/2009/9/main" objectType="CheckBox" lockText="1" noThreeD="1"/>
</file>

<file path=xl/ctrlProps/ctrlProp1754.xml><?xml version="1.0" encoding="utf-8"?>
<formControlPr xmlns="http://schemas.microsoft.com/office/spreadsheetml/2009/9/main" objectType="CheckBox" lockText="1" noThreeD="1"/>
</file>

<file path=xl/ctrlProps/ctrlProp1755.xml><?xml version="1.0" encoding="utf-8"?>
<formControlPr xmlns="http://schemas.microsoft.com/office/spreadsheetml/2009/9/main" objectType="CheckBox" lockText="1" noThreeD="1"/>
</file>

<file path=xl/ctrlProps/ctrlProp1756.xml><?xml version="1.0" encoding="utf-8"?>
<formControlPr xmlns="http://schemas.microsoft.com/office/spreadsheetml/2009/9/main" objectType="CheckBox" lockText="1" noThreeD="1"/>
</file>

<file path=xl/ctrlProps/ctrlProp1757.xml><?xml version="1.0" encoding="utf-8"?>
<formControlPr xmlns="http://schemas.microsoft.com/office/spreadsheetml/2009/9/main" objectType="CheckBox" lockText="1" noThreeD="1"/>
</file>

<file path=xl/ctrlProps/ctrlProp1758.xml><?xml version="1.0" encoding="utf-8"?>
<formControlPr xmlns="http://schemas.microsoft.com/office/spreadsheetml/2009/9/main" objectType="CheckBox" lockText="1" noThreeD="1"/>
</file>

<file path=xl/ctrlProps/ctrlProp1759.xml><?xml version="1.0" encoding="utf-8"?>
<formControlPr xmlns="http://schemas.microsoft.com/office/spreadsheetml/2009/9/main" objectType="CheckBox" lockText="1" noThreeD="1"/>
</file>

<file path=xl/ctrlProps/ctrlProp1760.xml><?xml version="1.0" encoding="utf-8"?>
<formControlPr xmlns="http://schemas.microsoft.com/office/spreadsheetml/2009/9/main" objectType="CheckBox" lockText="1" noThreeD="1"/>
</file>

<file path=xl/ctrlProps/ctrlProp1761.xml><?xml version="1.0" encoding="utf-8"?>
<formControlPr xmlns="http://schemas.microsoft.com/office/spreadsheetml/2009/9/main" objectType="CheckBox" lockText="1" noThreeD="1"/>
</file>

<file path=xl/ctrlProps/ctrlProp1762.xml><?xml version="1.0" encoding="utf-8"?>
<formControlPr xmlns="http://schemas.microsoft.com/office/spreadsheetml/2009/9/main" objectType="CheckBox" lockText="1" noThreeD="1"/>
</file>

<file path=xl/ctrlProps/ctrlProp1763.xml><?xml version="1.0" encoding="utf-8"?>
<formControlPr xmlns="http://schemas.microsoft.com/office/spreadsheetml/2009/9/main" objectType="CheckBox" lockText="1" noThreeD="1"/>
</file>

<file path=xl/ctrlProps/ctrlProp1764.xml><?xml version="1.0" encoding="utf-8"?>
<formControlPr xmlns="http://schemas.microsoft.com/office/spreadsheetml/2009/9/main" objectType="CheckBox" lockText="1" noThreeD="1"/>
</file>

<file path=xl/ctrlProps/ctrlProp1765.xml><?xml version="1.0" encoding="utf-8"?>
<formControlPr xmlns="http://schemas.microsoft.com/office/spreadsheetml/2009/9/main" objectType="CheckBox" lockText="1" noThreeD="1"/>
</file>

<file path=xl/ctrlProps/ctrlProp1766.xml><?xml version="1.0" encoding="utf-8"?>
<formControlPr xmlns="http://schemas.microsoft.com/office/spreadsheetml/2009/9/main" objectType="CheckBox" lockText="1" noThreeD="1"/>
</file>

<file path=xl/ctrlProps/ctrlProp1767.xml><?xml version="1.0" encoding="utf-8"?>
<formControlPr xmlns="http://schemas.microsoft.com/office/spreadsheetml/2009/9/main" objectType="CheckBox" lockText="1" noThreeD="1"/>
</file>

<file path=xl/ctrlProps/ctrlProp1768.xml><?xml version="1.0" encoding="utf-8"?>
<formControlPr xmlns="http://schemas.microsoft.com/office/spreadsheetml/2009/9/main" objectType="CheckBox" lockText="1" noThreeD="1"/>
</file>

<file path=xl/ctrlProps/ctrlProp1769.xml><?xml version="1.0" encoding="utf-8"?>
<formControlPr xmlns="http://schemas.microsoft.com/office/spreadsheetml/2009/9/main" objectType="CheckBox" lockText="1" noThreeD="1"/>
</file>

<file path=xl/ctrlProps/ctrlProp1770.xml><?xml version="1.0" encoding="utf-8"?>
<formControlPr xmlns="http://schemas.microsoft.com/office/spreadsheetml/2009/9/main" objectType="CheckBox" lockText="1" noThreeD="1"/>
</file>

<file path=xl/ctrlProps/ctrlProp1771.xml><?xml version="1.0" encoding="utf-8"?>
<formControlPr xmlns="http://schemas.microsoft.com/office/spreadsheetml/2009/9/main" objectType="CheckBox" lockText="1" noThreeD="1"/>
</file>

<file path=xl/ctrlProps/ctrlProp1772.xml><?xml version="1.0" encoding="utf-8"?>
<formControlPr xmlns="http://schemas.microsoft.com/office/spreadsheetml/2009/9/main" objectType="CheckBox" lockText="1" noThreeD="1"/>
</file>

<file path=xl/ctrlProps/ctrlProp1773.xml><?xml version="1.0" encoding="utf-8"?>
<formControlPr xmlns="http://schemas.microsoft.com/office/spreadsheetml/2009/9/main" objectType="CheckBox" lockText="1" noThreeD="1"/>
</file>

<file path=xl/ctrlProps/ctrlProp1774.xml><?xml version="1.0" encoding="utf-8"?>
<formControlPr xmlns="http://schemas.microsoft.com/office/spreadsheetml/2009/9/main" objectType="CheckBox" lockText="1" noThreeD="1"/>
</file>

<file path=xl/ctrlProps/ctrlProp1775.xml><?xml version="1.0" encoding="utf-8"?>
<formControlPr xmlns="http://schemas.microsoft.com/office/spreadsheetml/2009/9/main" objectType="CheckBox" lockText="1" noThreeD="1"/>
</file>

<file path=xl/ctrlProps/ctrlProp1776.xml><?xml version="1.0" encoding="utf-8"?>
<formControlPr xmlns="http://schemas.microsoft.com/office/spreadsheetml/2009/9/main" objectType="CheckBox" lockText="1" noThreeD="1"/>
</file>

<file path=xl/ctrlProps/ctrlProp1777.xml><?xml version="1.0" encoding="utf-8"?>
<formControlPr xmlns="http://schemas.microsoft.com/office/spreadsheetml/2009/9/main" objectType="CheckBox" lockText="1" noThreeD="1"/>
</file>

<file path=xl/ctrlProps/ctrlProp1778.xml><?xml version="1.0" encoding="utf-8"?>
<formControlPr xmlns="http://schemas.microsoft.com/office/spreadsheetml/2009/9/main" objectType="CheckBox" lockText="1" noThreeD="1"/>
</file>

<file path=xl/ctrlProps/ctrlProp1779.xml><?xml version="1.0" encoding="utf-8"?>
<formControlPr xmlns="http://schemas.microsoft.com/office/spreadsheetml/2009/9/main" objectType="CheckBox" lockText="1" noThreeD="1"/>
</file>

<file path=xl/ctrlProps/ctrlProp1780.xml><?xml version="1.0" encoding="utf-8"?>
<formControlPr xmlns="http://schemas.microsoft.com/office/spreadsheetml/2009/9/main" objectType="CheckBox" lockText="1" noThreeD="1"/>
</file>

<file path=xl/ctrlProps/ctrlProp1781.xml><?xml version="1.0" encoding="utf-8"?>
<formControlPr xmlns="http://schemas.microsoft.com/office/spreadsheetml/2009/9/main" objectType="CheckBox" lockText="1" noThreeD="1"/>
</file>

<file path=xl/ctrlProps/ctrlProp1782.xml><?xml version="1.0" encoding="utf-8"?>
<formControlPr xmlns="http://schemas.microsoft.com/office/spreadsheetml/2009/9/main" objectType="CheckBox" lockText="1" noThreeD="1"/>
</file>

<file path=xl/ctrlProps/ctrlProp1783.xml><?xml version="1.0" encoding="utf-8"?>
<formControlPr xmlns="http://schemas.microsoft.com/office/spreadsheetml/2009/9/main" objectType="CheckBox" lockText="1" noThreeD="1"/>
</file>

<file path=xl/ctrlProps/ctrlProp1784.xml><?xml version="1.0" encoding="utf-8"?>
<formControlPr xmlns="http://schemas.microsoft.com/office/spreadsheetml/2009/9/main" objectType="CheckBox" lockText="1" noThreeD="1"/>
</file>

<file path=xl/ctrlProps/ctrlProp1785.xml><?xml version="1.0" encoding="utf-8"?>
<formControlPr xmlns="http://schemas.microsoft.com/office/spreadsheetml/2009/9/main" objectType="CheckBox" lockText="1" noThreeD="1"/>
</file>

<file path=xl/ctrlProps/ctrlProp1786.xml><?xml version="1.0" encoding="utf-8"?>
<formControlPr xmlns="http://schemas.microsoft.com/office/spreadsheetml/2009/9/main" objectType="CheckBox" lockText="1" noThreeD="1"/>
</file>

<file path=xl/ctrlProps/ctrlProp1787.xml><?xml version="1.0" encoding="utf-8"?>
<formControlPr xmlns="http://schemas.microsoft.com/office/spreadsheetml/2009/9/main" objectType="CheckBox" lockText="1" noThreeD="1"/>
</file>

<file path=xl/ctrlProps/ctrlProp1788.xml><?xml version="1.0" encoding="utf-8"?>
<formControlPr xmlns="http://schemas.microsoft.com/office/spreadsheetml/2009/9/main" objectType="CheckBox" lockText="1" noThreeD="1"/>
</file>

<file path=xl/ctrlProps/ctrlProp1789.xml><?xml version="1.0" encoding="utf-8"?>
<formControlPr xmlns="http://schemas.microsoft.com/office/spreadsheetml/2009/9/main" objectType="CheckBox" lockText="1" noThreeD="1"/>
</file>

<file path=xl/ctrlProps/ctrlProp1790.xml><?xml version="1.0" encoding="utf-8"?>
<formControlPr xmlns="http://schemas.microsoft.com/office/spreadsheetml/2009/9/main" objectType="CheckBox" lockText="1" noThreeD="1"/>
</file>

<file path=xl/ctrlProps/ctrlProp1791.xml><?xml version="1.0" encoding="utf-8"?>
<formControlPr xmlns="http://schemas.microsoft.com/office/spreadsheetml/2009/9/main" objectType="CheckBox" lockText="1" noThreeD="1"/>
</file>

<file path=xl/ctrlProps/ctrlProp1792.xml><?xml version="1.0" encoding="utf-8"?>
<formControlPr xmlns="http://schemas.microsoft.com/office/spreadsheetml/2009/9/main" objectType="CheckBox" lockText="1" noThreeD="1"/>
</file>

<file path=xl/ctrlProps/ctrlProp1793.xml><?xml version="1.0" encoding="utf-8"?>
<formControlPr xmlns="http://schemas.microsoft.com/office/spreadsheetml/2009/9/main" objectType="CheckBox" lockText="1" noThreeD="1"/>
</file>

<file path=xl/ctrlProps/ctrlProp1794.xml><?xml version="1.0" encoding="utf-8"?>
<formControlPr xmlns="http://schemas.microsoft.com/office/spreadsheetml/2009/9/main" objectType="CheckBox" lockText="1" noThreeD="1"/>
</file>

<file path=xl/ctrlProps/ctrlProp1795.xml><?xml version="1.0" encoding="utf-8"?>
<formControlPr xmlns="http://schemas.microsoft.com/office/spreadsheetml/2009/9/main" objectType="CheckBox" lockText="1" noThreeD="1"/>
</file>

<file path=xl/ctrlProps/ctrlProp1796.xml><?xml version="1.0" encoding="utf-8"?>
<formControlPr xmlns="http://schemas.microsoft.com/office/spreadsheetml/2009/9/main" objectType="CheckBox" lockText="1" noThreeD="1"/>
</file>

<file path=xl/ctrlProps/ctrlProp1797.xml><?xml version="1.0" encoding="utf-8"?>
<formControlPr xmlns="http://schemas.microsoft.com/office/spreadsheetml/2009/9/main" objectType="CheckBox" lockText="1" noThreeD="1"/>
</file>

<file path=xl/ctrlProps/ctrlProp1798.xml><?xml version="1.0" encoding="utf-8"?>
<formControlPr xmlns="http://schemas.microsoft.com/office/spreadsheetml/2009/9/main" objectType="CheckBox" lockText="1" noThreeD="1"/>
</file>

<file path=xl/ctrlProps/ctrlProp1799.xml><?xml version="1.0" encoding="utf-8"?>
<formControlPr xmlns="http://schemas.microsoft.com/office/spreadsheetml/2009/9/main" objectType="CheckBox" lockText="1" noThreeD="1"/>
</file>

<file path=xl/ctrlProps/ctrlProp1800.xml><?xml version="1.0" encoding="utf-8"?>
<formControlPr xmlns="http://schemas.microsoft.com/office/spreadsheetml/2009/9/main" objectType="CheckBox" lockText="1" noThreeD="1"/>
</file>

<file path=xl/ctrlProps/ctrlProp1801.xml><?xml version="1.0" encoding="utf-8"?>
<formControlPr xmlns="http://schemas.microsoft.com/office/spreadsheetml/2009/9/main" objectType="CheckBox" lockText="1" noThreeD="1"/>
</file>

<file path=xl/ctrlProps/ctrlProp1802.xml><?xml version="1.0" encoding="utf-8"?>
<formControlPr xmlns="http://schemas.microsoft.com/office/spreadsheetml/2009/9/main" objectType="CheckBox" lockText="1" noThreeD="1"/>
</file>

<file path=xl/ctrlProps/ctrlProp1803.xml><?xml version="1.0" encoding="utf-8"?>
<formControlPr xmlns="http://schemas.microsoft.com/office/spreadsheetml/2009/9/main" objectType="CheckBox" lockText="1" noThreeD="1"/>
</file>

<file path=xl/ctrlProps/ctrlProp1804.xml><?xml version="1.0" encoding="utf-8"?>
<formControlPr xmlns="http://schemas.microsoft.com/office/spreadsheetml/2009/9/main" objectType="CheckBox" fmlaLink="B15" lockText="1" noThreeD="1"/>
</file>

<file path=xl/ctrlProps/ctrlProp1805.xml><?xml version="1.0" encoding="utf-8"?>
<formControlPr xmlns="http://schemas.microsoft.com/office/spreadsheetml/2009/9/main" objectType="CheckBox" fmlaLink="B16" lockText="1" noThreeD="1"/>
</file>

<file path=xl/ctrlProps/ctrlProp1806.xml><?xml version="1.0" encoding="utf-8"?>
<formControlPr xmlns="http://schemas.microsoft.com/office/spreadsheetml/2009/9/main" objectType="CheckBox" fmlaLink="B17" lockText="1" noThreeD="1"/>
</file>

<file path=xl/ctrlProps/ctrlProp1807.xml><?xml version="1.0" encoding="utf-8"?>
<formControlPr xmlns="http://schemas.microsoft.com/office/spreadsheetml/2009/9/main" objectType="CheckBox" fmlaLink="B18" lockText="1" noThreeD="1"/>
</file>

<file path=xl/ctrlProps/ctrlProp1808.xml><?xml version="1.0" encoding="utf-8"?>
<formControlPr xmlns="http://schemas.microsoft.com/office/spreadsheetml/2009/9/main" objectType="CheckBox" fmlaLink="B19" lockText="1" noThreeD="1"/>
</file>

<file path=xl/ctrlProps/ctrlProp1809.xml><?xml version="1.0" encoding="utf-8"?>
<formControlPr xmlns="http://schemas.microsoft.com/office/spreadsheetml/2009/9/main" objectType="CheckBox" fmlaLink="B20" lockText="1" noThreeD="1"/>
</file>

<file path=xl/ctrlProps/ctrlProp1810.xml><?xml version="1.0" encoding="utf-8"?>
<formControlPr xmlns="http://schemas.microsoft.com/office/spreadsheetml/2009/9/main" objectType="CheckBox" fmlaLink="B21" lockText="1" noThreeD="1"/>
</file>

<file path=xl/ctrlProps/ctrlProp1811.xml><?xml version="1.0" encoding="utf-8"?>
<formControlPr xmlns="http://schemas.microsoft.com/office/spreadsheetml/2009/9/main" objectType="CheckBox" fmlaLink="B22" lockText="1" noThreeD="1"/>
</file>

<file path=xl/ctrlProps/ctrlProp1812.xml><?xml version="1.0" encoding="utf-8"?>
<formControlPr xmlns="http://schemas.microsoft.com/office/spreadsheetml/2009/9/main" objectType="CheckBox" fmlaLink="B23" lockText="1" noThreeD="1"/>
</file>

<file path=xl/ctrlProps/ctrlProp1813.xml><?xml version="1.0" encoding="utf-8"?>
<formControlPr xmlns="http://schemas.microsoft.com/office/spreadsheetml/2009/9/main" objectType="CheckBox" fmlaLink="B24"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AOF Page 2'!C19"/><Relationship Id="rId1" Type="http://schemas.openxmlformats.org/officeDocument/2006/relationships/image" Target="../media/image1.png"/><Relationship Id="rId4" Type="http://schemas.openxmlformats.org/officeDocument/2006/relationships/image" Target="../media/image3.sv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gif"/><Relationship Id="rId1" Type="http://schemas.openxmlformats.org/officeDocument/2006/relationships/image" Target="../media/image1.png"/><Relationship Id="rId4" Type="http://schemas.openxmlformats.org/officeDocument/2006/relationships/image" Target="../media/image3.sv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9.png"/><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image" Target="../media/image8.png"/><Relationship Id="rId5" Type="http://schemas.openxmlformats.org/officeDocument/2006/relationships/image" Target="../media/image3.svg"/><Relationship Id="rId4"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4.gif"/></Relationships>
</file>

<file path=xl/drawings/_rels/vmlDrawing4.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12.emf"/><Relationship Id="rId2" Type="http://schemas.openxmlformats.org/officeDocument/2006/relationships/image" Target="../media/image11.emf"/><Relationship Id="rId1" Type="http://schemas.openxmlformats.org/officeDocument/2006/relationships/image" Target="../media/image10.emf"/><Relationship Id="rId4"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209550</xdr:colOff>
          <xdr:row>36</xdr:row>
          <xdr:rowOff>12700</xdr:rowOff>
        </xdr:from>
        <xdr:to>
          <xdr:col>1</xdr:col>
          <xdr:colOff>393700</xdr:colOff>
          <xdr:row>36</xdr:row>
          <xdr:rowOff>203200</xdr:rowOff>
        </xdr:to>
        <xdr:sp macro="" textlink="">
          <xdr:nvSpPr>
            <xdr:cNvPr id="12968" name="Check Box 680" hidden="1">
              <a:extLst>
                <a:ext uri="{63B3BB69-23CF-44E3-9099-C40C66FF867C}">
                  <a14:compatExt spid="_x0000_s12968"/>
                </a:ext>
                <a:ext uri="{FF2B5EF4-FFF2-40B4-BE49-F238E27FC236}">
                  <a16:creationId xmlns:a16="http://schemas.microsoft.com/office/drawing/2014/main" id="{00000000-0008-0000-0000-0000A8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1</xdr:col>
      <xdr:colOff>506496</xdr:colOff>
      <xdr:row>0</xdr:row>
      <xdr:rowOff>47625</xdr:rowOff>
    </xdr:from>
    <xdr:to>
      <xdr:col>7</xdr:col>
      <xdr:colOff>762000</xdr:colOff>
      <xdr:row>2</xdr:row>
      <xdr:rowOff>140278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73184" y="47625"/>
          <a:ext cx="4077410" cy="44666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400050</xdr:colOff>
          <xdr:row>19</xdr:row>
          <xdr:rowOff>12700</xdr:rowOff>
        </xdr:from>
        <xdr:to>
          <xdr:col>1</xdr:col>
          <xdr:colOff>584200</xdr:colOff>
          <xdr:row>20</xdr:row>
          <xdr:rowOff>12700</xdr:rowOff>
        </xdr:to>
        <xdr:sp macro="" textlink="">
          <xdr:nvSpPr>
            <xdr:cNvPr id="12294" name="Check Box 6" hidden="1">
              <a:extLst>
                <a:ext uri="{63B3BB69-23CF-44E3-9099-C40C66FF867C}">
                  <a14:compatExt spid="_x0000_s12294"/>
                </a:ext>
                <a:ext uri="{FF2B5EF4-FFF2-40B4-BE49-F238E27FC236}">
                  <a16:creationId xmlns:a16="http://schemas.microsoft.com/office/drawing/2014/main" id="{00000000-0008-0000-0000-000006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400050</xdr:colOff>
          <xdr:row>20</xdr:row>
          <xdr:rowOff>12700</xdr:rowOff>
        </xdr:from>
        <xdr:to>
          <xdr:col>1</xdr:col>
          <xdr:colOff>584200</xdr:colOff>
          <xdr:row>21</xdr:row>
          <xdr:rowOff>12700</xdr:rowOff>
        </xdr:to>
        <xdr:sp macro="" textlink="">
          <xdr:nvSpPr>
            <xdr:cNvPr id="12297" name="Check Box 9" hidden="1">
              <a:extLst>
                <a:ext uri="{63B3BB69-23CF-44E3-9099-C40C66FF867C}">
                  <a14:compatExt spid="_x0000_s12297"/>
                </a:ext>
                <a:ext uri="{FF2B5EF4-FFF2-40B4-BE49-F238E27FC236}">
                  <a16:creationId xmlns:a16="http://schemas.microsoft.com/office/drawing/2014/main" id="{00000000-0008-0000-0000-000009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393700</xdr:colOff>
          <xdr:row>23</xdr:row>
          <xdr:rowOff>12700</xdr:rowOff>
        </xdr:from>
        <xdr:to>
          <xdr:col>6</xdr:col>
          <xdr:colOff>0</xdr:colOff>
          <xdr:row>24</xdr:row>
          <xdr:rowOff>12700</xdr:rowOff>
        </xdr:to>
        <xdr:sp macro="" textlink="">
          <xdr:nvSpPr>
            <xdr:cNvPr id="12315" name="Check Box 27" hidden="1">
              <a:extLst>
                <a:ext uri="{63B3BB69-23CF-44E3-9099-C40C66FF867C}">
                  <a14:compatExt spid="_x0000_s12315"/>
                </a:ext>
                <a:ext uri="{FF2B5EF4-FFF2-40B4-BE49-F238E27FC236}">
                  <a16:creationId xmlns:a16="http://schemas.microsoft.com/office/drawing/2014/main" id="{00000000-0008-0000-0000-00001B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xdr:from>
      <xdr:col>9</xdr:col>
      <xdr:colOff>314325</xdr:colOff>
      <xdr:row>34</xdr:row>
      <xdr:rowOff>76200</xdr:rowOff>
    </xdr:from>
    <xdr:to>
      <xdr:col>9</xdr:col>
      <xdr:colOff>314325</xdr:colOff>
      <xdr:row>73</xdr:row>
      <xdr:rowOff>0</xdr:rowOff>
    </xdr:to>
    <xdr:cxnSp macro="">
      <xdr:nvCxnSpPr>
        <xdr:cNvPr id="7" name="Straight Connector 6">
          <a:extLst>
            <a:ext uri="{FF2B5EF4-FFF2-40B4-BE49-F238E27FC236}">
              <a16:creationId xmlns:a16="http://schemas.microsoft.com/office/drawing/2014/main" id="{00000000-0008-0000-0000-000007000000}"/>
            </a:ext>
          </a:extLst>
        </xdr:cNvPr>
        <xdr:cNvCxnSpPr/>
      </xdr:nvCxnSpPr>
      <xdr:spPr>
        <a:xfrm>
          <a:off x="5362575" y="8734425"/>
          <a:ext cx="0" cy="5572125"/>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1</xdr:col>
          <xdr:colOff>203200</xdr:colOff>
          <xdr:row>37</xdr:row>
          <xdr:rowOff>19050</xdr:rowOff>
        </xdr:from>
        <xdr:to>
          <xdr:col>1</xdr:col>
          <xdr:colOff>565150</xdr:colOff>
          <xdr:row>39</xdr:row>
          <xdr:rowOff>38100</xdr:rowOff>
        </xdr:to>
        <xdr:sp macro="" textlink="">
          <xdr:nvSpPr>
            <xdr:cNvPr id="12323" name="Check Box 35" hidden="1">
              <a:extLst>
                <a:ext uri="{63B3BB69-23CF-44E3-9099-C40C66FF867C}">
                  <a14:compatExt spid="_x0000_s12323"/>
                </a:ext>
                <a:ext uri="{FF2B5EF4-FFF2-40B4-BE49-F238E27FC236}">
                  <a16:creationId xmlns:a16="http://schemas.microsoft.com/office/drawing/2014/main" id="{00000000-0008-0000-0000-00002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37</xdr:row>
          <xdr:rowOff>19050</xdr:rowOff>
        </xdr:from>
        <xdr:to>
          <xdr:col>2</xdr:col>
          <xdr:colOff>565150</xdr:colOff>
          <xdr:row>39</xdr:row>
          <xdr:rowOff>38100</xdr:rowOff>
        </xdr:to>
        <xdr:sp macro="" textlink="">
          <xdr:nvSpPr>
            <xdr:cNvPr id="12324" name="Check Box 36" hidden="1">
              <a:extLst>
                <a:ext uri="{63B3BB69-23CF-44E3-9099-C40C66FF867C}">
                  <a14:compatExt spid="_x0000_s12324"/>
                </a:ext>
                <a:ext uri="{FF2B5EF4-FFF2-40B4-BE49-F238E27FC236}">
                  <a16:creationId xmlns:a16="http://schemas.microsoft.com/office/drawing/2014/main" id="{00000000-0008-0000-0000-000024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39</xdr:row>
          <xdr:rowOff>19050</xdr:rowOff>
        </xdr:from>
        <xdr:to>
          <xdr:col>1</xdr:col>
          <xdr:colOff>565150</xdr:colOff>
          <xdr:row>41</xdr:row>
          <xdr:rowOff>38100</xdr:rowOff>
        </xdr:to>
        <xdr:sp macro="" textlink="">
          <xdr:nvSpPr>
            <xdr:cNvPr id="12325" name="Check Box 37" hidden="1">
              <a:extLst>
                <a:ext uri="{63B3BB69-23CF-44E3-9099-C40C66FF867C}">
                  <a14:compatExt spid="_x0000_s12325"/>
                </a:ext>
                <a:ext uri="{FF2B5EF4-FFF2-40B4-BE49-F238E27FC236}">
                  <a16:creationId xmlns:a16="http://schemas.microsoft.com/office/drawing/2014/main" id="{00000000-0008-0000-0000-000025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39</xdr:row>
          <xdr:rowOff>19050</xdr:rowOff>
        </xdr:from>
        <xdr:to>
          <xdr:col>2</xdr:col>
          <xdr:colOff>565150</xdr:colOff>
          <xdr:row>41</xdr:row>
          <xdr:rowOff>38100</xdr:rowOff>
        </xdr:to>
        <xdr:sp macro="" textlink="">
          <xdr:nvSpPr>
            <xdr:cNvPr id="12326" name="Check Box 38" hidden="1">
              <a:extLst>
                <a:ext uri="{63B3BB69-23CF-44E3-9099-C40C66FF867C}">
                  <a14:compatExt spid="_x0000_s12326"/>
                </a:ext>
                <a:ext uri="{FF2B5EF4-FFF2-40B4-BE49-F238E27FC236}">
                  <a16:creationId xmlns:a16="http://schemas.microsoft.com/office/drawing/2014/main" id="{00000000-0008-0000-0000-000026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41</xdr:row>
          <xdr:rowOff>19050</xdr:rowOff>
        </xdr:from>
        <xdr:to>
          <xdr:col>1</xdr:col>
          <xdr:colOff>565150</xdr:colOff>
          <xdr:row>43</xdr:row>
          <xdr:rowOff>38100</xdr:rowOff>
        </xdr:to>
        <xdr:sp macro="" textlink="">
          <xdr:nvSpPr>
            <xdr:cNvPr id="12327" name="Check Box 39" hidden="1">
              <a:extLst>
                <a:ext uri="{63B3BB69-23CF-44E3-9099-C40C66FF867C}">
                  <a14:compatExt spid="_x0000_s12327"/>
                </a:ext>
                <a:ext uri="{FF2B5EF4-FFF2-40B4-BE49-F238E27FC236}">
                  <a16:creationId xmlns:a16="http://schemas.microsoft.com/office/drawing/2014/main" id="{00000000-0008-0000-0000-000027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41</xdr:row>
          <xdr:rowOff>19050</xdr:rowOff>
        </xdr:from>
        <xdr:to>
          <xdr:col>2</xdr:col>
          <xdr:colOff>565150</xdr:colOff>
          <xdr:row>43</xdr:row>
          <xdr:rowOff>38100</xdr:rowOff>
        </xdr:to>
        <xdr:sp macro="" textlink="">
          <xdr:nvSpPr>
            <xdr:cNvPr id="12328" name="Check Box 40" hidden="1">
              <a:extLst>
                <a:ext uri="{63B3BB69-23CF-44E3-9099-C40C66FF867C}">
                  <a14:compatExt spid="_x0000_s12328"/>
                </a:ext>
                <a:ext uri="{FF2B5EF4-FFF2-40B4-BE49-F238E27FC236}">
                  <a16:creationId xmlns:a16="http://schemas.microsoft.com/office/drawing/2014/main" id="{00000000-0008-0000-0000-000028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43</xdr:row>
          <xdr:rowOff>19050</xdr:rowOff>
        </xdr:from>
        <xdr:to>
          <xdr:col>1</xdr:col>
          <xdr:colOff>565150</xdr:colOff>
          <xdr:row>45</xdr:row>
          <xdr:rowOff>38100</xdr:rowOff>
        </xdr:to>
        <xdr:sp macro="" textlink="">
          <xdr:nvSpPr>
            <xdr:cNvPr id="12329" name="Check Box 41" hidden="1">
              <a:extLst>
                <a:ext uri="{63B3BB69-23CF-44E3-9099-C40C66FF867C}">
                  <a14:compatExt spid="_x0000_s12329"/>
                </a:ext>
                <a:ext uri="{FF2B5EF4-FFF2-40B4-BE49-F238E27FC236}">
                  <a16:creationId xmlns:a16="http://schemas.microsoft.com/office/drawing/2014/main" id="{00000000-0008-0000-0000-000029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43</xdr:row>
          <xdr:rowOff>19050</xdr:rowOff>
        </xdr:from>
        <xdr:to>
          <xdr:col>2</xdr:col>
          <xdr:colOff>565150</xdr:colOff>
          <xdr:row>45</xdr:row>
          <xdr:rowOff>38100</xdr:rowOff>
        </xdr:to>
        <xdr:sp macro="" textlink="">
          <xdr:nvSpPr>
            <xdr:cNvPr id="12330" name="Check Box 42" hidden="1">
              <a:extLst>
                <a:ext uri="{63B3BB69-23CF-44E3-9099-C40C66FF867C}">
                  <a14:compatExt spid="_x0000_s12330"/>
                </a:ext>
                <a:ext uri="{FF2B5EF4-FFF2-40B4-BE49-F238E27FC236}">
                  <a16:creationId xmlns:a16="http://schemas.microsoft.com/office/drawing/2014/main" id="{00000000-0008-0000-0000-00002A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45</xdr:row>
          <xdr:rowOff>19050</xdr:rowOff>
        </xdr:from>
        <xdr:to>
          <xdr:col>1</xdr:col>
          <xdr:colOff>565150</xdr:colOff>
          <xdr:row>47</xdr:row>
          <xdr:rowOff>38100</xdr:rowOff>
        </xdr:to>
        <xdr:sp macro="" textlink="">
          <xdr:nvSpPr>
            <xdr:cNvPr id="12331" name="Check Box 43" hidden="1">
              <a:extLst>
                <a:ext uri="{63B3BB69-23CF-44E3-9099-C40C66FF867C}">
                  <a14:compatExt spid="_x0000_s12331"/>
                </a:ext>
                <a:ext uri="{FF2B5EF4-FFF2-40B4-BE49-F238E27FC236}">
                  <a16:creationId xmlns:a16="http://schemas.microsoft.com/office/drawing/2014/main" id="{00000000-0008-0000-0000-00002B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45</xdr:row>
          <xdr:rowOff>19050</xdr:rowOff>
        </xdr:from>
        <xdr:to>
          <xdr:col>2</xdr:col>
          <xdr:colOff>565150</xdr:colOff>
          <xdr:row>47</xdr:row>
          <xdr:rowOff>38100</xdr:rowOff>
        </xdr:to>
        <xdr:sp macro="" textlink="">
          <xdr:nvSpPr>
            <xdr:cNvPr id="12332" name="Check Box 44" hidden="1">
              <a:extLst>
                <a:ext uri="{63B3BB69-23CF-44E3-9099-C40C66FF867C}">
                  <a14:compatExt spid="_x0000_s12332"/>
                </a:ext>
                <a:ext uri="{FF2B5EF4-FFF2-40B4-BE49-F238E27FC236}">
                  <a16:creationId xmlns:a16="http://schemas.microsoft.com/office/drawing/2014/main" id="{00000000-0008-0000-0000-00002C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47</xdr:row>
          <xdr:rowOff>19050</xdr:rowOff>
        </xdr:from>
        <xdr:to>
          <xdr:col>1</xdr:col>
          <xdr:colOff>565150</xdr:colOff>
          <xdr:row>49</xdr:row>
          <xdr:rowOff>38100</xdr:rowOff>
        </xdr:to>
        <xdr:sp macro="" textlink="">
          <xdr:nvSpPr>
            <xdr:cNvPr id="12333" name="Check Box 45" hidden="1">
              <a:extLst>
                <a:ext uri="{63B3BB69-23CF-44E3-9099-C40C66FF867C}">
                  <a14:compatExt spid="_x0000_s12333"/>
                </a:ext>
                <a:ext uri="{FF2B5EF4-FFF2-40B4-BE49-F238E27FC236}">
                  <a16:creationId xmlns:a16="http://schemas.microsoft.com/office/drawing/2014/main" id="{00000000-0008-0000-0000-00002D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47</xdr:row>
          <xdr:rowOff>19050</xdr:rowOff>
        </xdr:from>
        <xdr:to>
          <xdr:col>2</xdr:col>
          <xdr:colOff>565150</xdr:colOff>
          <xdr:row>49</xdr:row>
          <xdr:rowOff>38100</xdr:rowOff>
        </xdr:to>
        <xdr:sp macro="" textlink="">
          <xdr:nvSpPr>
            <xdr:cNvPr id="12334" name="Check Box 46" hidden="1">
              <a:extLst>
                <a:ext uri="{63B3BB69-23CF-44E3-9099-C40C66FF867C}">
                  <a14:compatExt spid="_x0000_s12334"/>
                </a:ext>
                <a:ext uri="{FF2B5EF4-FFF2-40B4-BE49-F238E27FC236}">
                  <a16:creationId xmlns:a16="http://schemas.microsoft.com/office/drawing/2014/main" id="{00000000-0008-0000-0000-00002E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49</xdr:row>
          <xdr:rowOff>19050</xdr:rowOff>
        </xdr:from>
        <xdr:to>
          <xdr:col>1</xdr:col>
          <xdr:colOff>565150</xdr:colOff>
          <xdr:row>51</xdr:row>
          <xdr:rowOff>38100</xdr:rowOff>
        </xdr:to>
        <xdr:sp macro="" textlink="">
          <xdr:nvSpPr>
            <xdr:cNvPr id="12335" name="Check Box 47" hidden="1">
              <a:extLst>
                <a:ext uri="{63B3BB69-23CF-44E3-9099-C40C66FF867C}">
                  <a14:compatExt spid="_x0000_s12335"/>
                </a:ext>
                <a:ext uri="{FF2B5EF4-FFF2-40B4-BE49-F238E27FC236}">
                  <a16:creationId xmlns:a16="http://schemas.microsoft.com/office/drawing/2014/main" id="{00000000-0008-0000-0000-00002F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49</xdr:row>
          <xdr:rowOff>19050</xdr:rowOff>
        </xdr:from>
        <xdr:to>
          <xdr:col>2</xdr:col>
          <xdr:colOff>565150</xdr:colOff>
          <xdr:row>51</xdr:row>
          <xdr:rowOff>38100</xdr:rowOff>
        </xdr:to>
        <xdr:sp macro="" textlink="">
          <xdr:nvSpPr>
            <xdr:cNvPr id="12336" name="Check Box 48" hidden="1">
              <a:extLst>
                <a:ext uri="{63B3BB69-23CF-44E3-9099-C40C66FF867C}">
                  <a14:compatExt spid="_x0000_s12336"/>
                </a:ext>
                <a:ext uri="{FF2B5EF4-FFF2-40B4-BE49-F238E27FC236}">
                  <a16:creationId xmlns:a16="http://schemas.microsoft.com/office/drawing/2014/main" id="{00000000-0008-0000-0000-000030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51</xdr:row>
          <xdr:rowOff>19050</xdr:rowOff>
        </xdr:from>
        <xdr:to>
          <xdr:col>1</xdr:col>
          <xdr:colOff>565150</xdr:colOff>
          <xdr:row>53</xdr:row>
          <xdr:rowOff>38100</xdr:rowOff>
        </xdr:to>
        <xdr:sp macro="" textlink="">
          <xdr:nvSpPr>
            <xdr:cNvPr id="12337" name="Check Box 49" hidden="1">
              <a:extLst>
                <a:ext uri="{63B3BB69-23CF-44E3-9099-C40C66FF867C}">
                  <a14:compatExt spid="_x0000_s12337"/>
                </a:ext>
                <a:ext uri="{FF2B5EF4-FFF2-40B4-BE49-F238E27FC236}">
                  <a16:creationId xmlns:a16="http://schemas.microsoft.com/office/drawing/2014/main" id="{00000000-0008-0000-0000-000031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51</xdr:row>
          <xdr:rowOff>19050</xdr:rowOff>
        </xdr:from>
        <xdr:to>
          <xdr:col>2</xdr:col>
          <xdr:colOff>565150</xdr:colOff>
          <xdr:row>53</xdr:row>
          <xdr:rowOff>38100</xdr:rowOff>
        </xdr:to>
        <xdr:sp macro="" textlink="">
          <xdr:nvSpPr>
            <xdr:cNvPr id="12338" name="Check Box 50" hidden="1">
              <a:extLst>
                <a:ext uri="{63B3BB69-23CF-44E3-9099-C40C66FF867C}">
                  <a14:compatExt spid="_x0000_s12338"/>
                </a:ext>
                <a:ext uri="{FF2B5EF4-FFF2-40B4-BE49-F238E27FC236}">
                  <a16:creationId xmlns:a16="http://schemas.microsoft.com/office/drawing/2014/main" id="{00000000-0008-0000-0000-000032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53</xdr:row>
          <xdr:rowOff>19050</xdr:rowOff>
        </xdr:from>
        <xdr:to>
          <xdr:col>1</xdr:col>
          <xdr:colOff>565150</xdr:colOff>
          <xdr:row>55</xdr:row>
          <xdr:rowOff>38100</xdr:rowOff>
        </xdr:to>
        <xdr:sp macro="" textlink="">
          <xdr:nvSpPr>
            <xdr:cNvPr id="12339" name="Check Box 51" hidden="1">
              <a:extLst>
                <a:ext uri="{63B3BB69-23CF-44E3-9099-C40C66FF867C}">
                  <a14:compatExt spid="_x0000_s12339"/>
                </a:ext>
                <a:ext uri="{FF2B5EF4-FFF2-40B4-BE49-F238E27FC236}">
                  <a16:creationId xmlns:a16="http://schemas.microsoft.com/office/drawing/2014/main" id="{00000000-0008-0000-0000-00003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53</xdr:row>
          <xdr:rowOff>19050</xdr:rowOff>
        </xdr:from>
        <xdr:to>
          <xdr:col>2</xdr:col>
          <xdr:colOff>565150</xdr:colOff>
          <xdr:row>55</xdr:row>
          <xdr:rowOff>38100</xdr:rowOff>
        </xdr:to>
        <xdr:sp macro="" textlink="">
          <xdr:nvSpPr>
            <xdr:cNvPr id="12340" name="Check Box 52" hidden="1">
              <a:extLst>
                <a:ext uri="{63B3BB69-23CF-44E3-9099-C40C66FF867C}">
                  <a14:compatExt spid="_x0000_s12340"/>
                </a:ext>
                <a:ext uri="{FF2B5EF4-FFF2-40B4-BE49-F238E27FC236}">
                  <a16:creationId xmlns:a16="http://schemas.microsoft.com/office/drawing/2014/main" id="{00000000-0008-0000-0000-000034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55</xdr:row>
          <xdr:rowOff>19050</xdr:rowOff>
        </xdr:from>
        <xdr:to>
          <xdr:col>1</xdr:col>
          <xdr:colOff>565150</xdr:colOff>
          <xdr:row>57</xdr:row>
          <xdr:rowOff>38100</xdr:rowOff>
        </xdr:to>
        <xdr:sp macro="" textlink="">
          <xdr:nvSpPr>
            <xdr:cNvPr id="12341" name="Check Box 53" hidden="1">
              <a:extLst>
                <a:ext uri="{63B3BB69-23CF-44E3-9099-C40C66FF867C}">
                  <a14:compatExt spid="_x0000_s12341"/>
                </a:ext>
                <a:ext uri="{FF2B5EF4-FFF2-40B4-BE49-F238E27FC236}">
                  <a16:creationId xmlns:a16="http://schemas.microsoft.com/office/drawing/2014/main" id="{00000000-0008-0000-0000-000035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55</xdr:row>
          <xdr:rowOff>19050</xdr:rowOff>
        </xdr:from>
        <xdr:to>
          <xdr:col>2</xdr:col>
          <xdr:colOff>565150</xdr:colOff>
          <xdr:row>57</xdr:row>
          <xdr:rowOff>38100</xdr:rowOff>
        </xdr:to>
        <xdr:sp macro="" textlink="">
          <xdr:nvSpPr>
            <xdr:cNvPr id="12342" name="Check Box 54" hidden="1">
              <a:extLst>
                <a:ext uri="{63B3BB69-23CF-44E3-9099-C40C66FF867C}">
                  <a14:compatExt spid="_x0000_s12342"/>
                </a:ext>
                <a:ext uri="{FF2B5EF4-FFF2-40B4-BE49-F238E27FC236}">
                  <a16:creationId xmlns:a16="http://schemas.microsoft.com/office/drawing/2014/main" id="{00000000-0008-0000-0000-000036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57</xdr:row>
          <xdr:rowOff>19050</xdr:rowOff>
        </xdr:from>
        <xdr:to>
          <xdr:col>1</xdr:col>
          <xdr:colOff>565150</xdr:colOff>
          <xdr:row>59</xdr:row>
          <xdr:rowOff>38100</xdr:rowOff>
        </xdr:to>
        <xdr:sp macro="" textlink="">
          <xdr:nvSpPr>
            <xdr:cNvPr id="12343" name="Check Box 55" hidden="1">
              <a:extLst>
                <a:ext uri="{63B3BB69-23CF-44E3-9099-C40C66FF867C}">
                  <a14:compatExt spid="_x0000_s12343"/>
                </a:ext>
                <a:ext uri="{FF2B5EF4-FFF2-40B4-BE49-F238E27FC236}">
                  <a16:creationId xmlns:a16="http://schemas.microsoft.com/office/drawing/2014/main" id="{00000000-0008-0000-0000-000037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57</xdr:row>
          <xdr:rowOff>19050</xdr:rowOff>
        </xdr:from>
        <xdr:to>
          <xdr:col>2</xdr:col>
          <xdr:colOff>565150</xdr:colOff>
          <xdr:row>59</xdr:row>
          <xdr:rowOff>38100</xdr:rowOff>
        </xdr:to>
        <xdr:sp macro="" textlink="">
          <xdr:nvSpPr>
            <xdr:cNvPr id="12344" name="Check Box 56" hidden="1">
              <a:extLst>
                <a:ext uri="{63B3BB69-23CF-44E3-9099-C40C66FF867C}">
                  <a14:compatExt spid="_x0000_s12344"/>
                </a:ext>
                <a:ext uri="{FF2B5EF4-FFF2-40B4-BE49-F238E27FC236}">
                  <a16:creationId xmlns:a16="http://schemas.microsoft.com/office/drawing/2014/main" id="{00000000-0008-0000-0000-000038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59</xdr:row>
          <xdr:rowOff>19050</xdr:rowOff>
        </xdr:from>
        <xdr:to>
          <xdr:col>1</xdr:col>
          <xdr:colOff>565150</xdr:colOff>
          <xdr:row>61</xdr:row>
          <xdr:rowOff>38100</xdr:rowOff>
        </xdr:to>
        <xdr:sp macro="" textlink="">
          <xdr:nvSpPr>
            <xdr:cNvPr id="12345" name="Check Box 57" hidden="1">
              <a:extLst>
                <a:ext uri="{63B3BB69-23CF-44E3-9099-C40C66FF867C}">
                  <a14:compatExt spid="_x0000_s12345"/>
                </a:ext>
                <a:ext uri="{FF2B5EF4-FFF2-40B4-BE49-F238E27FC236}">
                  <a16:creationId xmlns:a16="http://schemas.microsoft.com/office/drawing/2014/main" id="{00000000-0008-0000-0000-000039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59</xdr:row>
          <xdr:rowOff>19050</xdr:rowOff>
        </xdr:from>
        <xdr:to>
          <xdr:col>2</xdr:col>
          <xdr:colOff>565150</xdr:colOff>
          <xdr:row>61</xdr:row>
          <xdr:rowOff>38100</xdr:rowOff>
        </xdr:to>
        <xdr:sp macro="" textlink="">
          <xdr:nvSpPr>
            <xdr:cNvPr id="12346" name="Check Box 58" hidden="1">
              <a:extLst>
                <a:ext uri="{63B3BB69-23CF-44E3-9099-C40C66FF867C}">
                  <a14:compatExt spid="_x0000_s12346"/>
                </a:ext>
                <a:ext uri="{FF2B5EF4-FFF2-40B4-BE49-F238E27FC236}">
                  <a16:creationId xmlns:a16="http://schemas.microsoft.com/office/drawing/2014/main" id="{00000000-0008-0000-0000-00003A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61</xdr:row>
          <xdr:rowOff>19050</xdr:rowOff>
        </xdr:from>
        <xdr:to>
          <xdr:col>1</xdr:col>
          <xdr:colOff>565150</xdr:colOff>
          <xdr:row>63</xdr:row>
          <xdr:rowOff>38100</xdr:rowOff>
        </xdr:to>
        <xdr:sp macro="" textlink="">
          <xdr:nvSpPr>
            <xdr:cNvPr id="12347" name="Check Box 59" hidden="1">
              <a:extLst>
                <a:ext uri="{63B3BB69-23CF-44E3-9099-C40C66FF867C}">
                  <a14:compatExt spid="_x0000_s12347"/>
                </a:ext>
                <a:ext uri="{FF2B5EF4-FFF2-40B4-BE49-F238E27FC236}">
                  <a16:creationId xmlns:a16="http://schemas.microsoft.com/office/drawing/2014/main" id="{00000000-0008-0000-0000-00003B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61</xdr:row>
          <xdr:rowOff>19050</xdr:rowOff>
        </xdr:from>
        <xdr:to>
          <xdr:col>2</xdr:col>
          <xdr:colOff>565150</xdr:colOff>
          <xdr:row>63</xdr:row>
          <xdr:rowOff>38100</xdr:rowOff>
        </xdr:to>
        <xdr:sp macro="" textlink="">
          <xdr:nvSpPr>
            <xdr:cNvPr id="12348" name="Check Box 60" hidden="1">
              <a:extLst>
                <a:ext uri="{63B3BB69-23CF-44E3-9099-C40C66FF867C}">
                  <a14:compatExt spid="_x0000_s12348"/>
                </a:ext>
                <a:ext uri="{FF2B5EF4-FFF2-40B4-BE49-F238E27FC236}">
                  <a16:creationId xmlns:a16="http://schemas.microsoft.com/office/drawing/2014/main" id="{00000000-0008-0000-0000-00003C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63</xdr:row>
          <xdr:rowOff>19050</xdr:rowOff>
        </xdr:from>
        <xdr:to>
          <xdr:col>1</xdr:col>
          <xdr:colOff>565150</xdr:colOff>
          <xdr:row>65</xdr:row>
          <xdr:rowOff>38100</xdr:rowOff>
        </xdr:to>
        <xdr:sp macro="" textlink="">
          <xdr:nvSpPr>
            <xdr:cNvPr id="12349" name="Check Box 61" hidden="1">
              <a:extLst>
                <a:ext uri="{63B3BB69-23CF-44E3-9099-C40C66FF867C}">
                  <a14:compatExt spid="_x0000_s12349"/>
                </a:ext>
                <a:ext uri="{FF2B5EF4-FFF2-40B4-BE49-F238E27FC236}">
                  <a16:creationId xmlns:a16="http://schemas.microsoft.com/office/drawing/2014/main" id="{00000000-0008-0000-0000-00003D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63</xdr:row>
          <xdr:rowOff>19050</xdr:rowOff>
        </xdr:from>
        <xdr:to>
          <xdr:col>2</xdr:col>
          <xdr:colOff>565150</xdr:colOff>
          <xdr:row>65</xdr:row>
          <xdr:rowOff>38100</xdr:rowOff>
        </xdr:to>
        <xdr:sp macro="" textlink="">
          <xdr:nvSpPr>
            <xdr:cNvPr id="12350" name="Check Box 62" hidden="1">
              <a:extLst>
                <a:ext uri="{63B3BB69-23CF-44E3-9099-C40C66FF867C}">
                  <a14:compatExt spid="_x0000_s12350"/>
                </a:ext>
                <a:ext uri="{FF2B5EF4-FFF2-40B4-BE49-F238E27FC236}">
                  <a16:creationId xmlns:a16="http://schemas.microsoft.com/office/drawing/2014/main" id="{00000000-0008-0000-0000-00003E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65</xdr:row>
          <xdr:rowOff>19050</xdr:rowOff>
        </xdr:from>
        <xdr:to>
          <xdr:col>1</xdr:col>
          <xdr:colOff>565150</xdr:colOff>
          <xdr:row>67</xdr:row>
          <xdr:rowOff>38100</xdr:rowOff>
        </xdr:to>
        <xdr:sp macro="" textlink="">
          <xdr:nvSpPr>
            <xdr:cNvPr id="12351" name="Check Box 63" hidden="1">
              <a:extLst>
                <a:ext uri="{63B3BB69-23CF-44E3-9099-C40C66FF867C}">
                  <a14:compatExt spid="_x0000_s12351"/>
                </a:ext>
                <a:ext uri="{FF2B5EF4-FFF2-40B4-BE49-F238E27FC236}">
                  <a16:creationId xmlns:a16="http://schemas.microsoft.com/office/drawing/2014/main" id="{00000000-0008-0000-0000-00003F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65</xdr:row>
          <xdr:rowOff>19050</xdr:rowOff>
        </xdr:from>
        <xdr:to>
          <xdr:col>2</xdr:col>
          <xdr:colOff>565150</xdr:colOff>
          <xdr:row>67</xdr:row>
          <xdr:rowOff>38100</xdr:rowOff>
        </xdr:to>
        <xdr:sp macro="" textlink="">
          <xdr:nvSpPr>
            <xdr:cNvPr id="12352" name="Check Box 64" hidden="1">
              <a:extLst>
                <a:ext uri="{63B3BB69-23CF-44E3-9099-C40C66FF867C}">
                  <a14:compatExt spid="_x0000_s12352"/>
                </a:ext>
                <a:ext uri="{FF2B5EF4-FFF2-40B4-BE49-F238E27FC236}">
                  <a16:creationId xmlns:a16="http://schemas.microsoft.com/office/drawing/2014/main" id="{00000000-0008-0000-0000-000040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35</xdr:row>
          <xdr:rowOff>19050</xdr:rowOff>
        </xdr:from>
        <xdr:to>
          <xdr:col>10</xdr:col>
          <xdr:colOff>565150</xdr:colOff>
          <xdr:row>37</xdr:row>
          <xdr:rowOff>38100</xdr:rowOff>
        </xdr:to>
        <xdr:sp macro="" textlink="">
          <xdr:nvSpPr>
            <xdr:cNvPr id="12359" name="Check Box 71" hidden="1">
              <a:extLst>
                <a:ext uri="{63B3BB69-23CF-44E3-9099-C40C66FF867C}">
                  <a14:compatExt spid="_x0000_s12359"/>
                </a:ext>
                <a:ext uri="{FF2B5EF4-FFF2-40B4-BE49-F238E27FC236}">
                  <a16:creationId xmlns:a16="http://schemas.microsoft.com/office/drawing/2014/main" id="{00000000-0008-0000-0000-000047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35</xdr:row>
          <xdr:rowOff>19050</xdr:rowOff>
        </xdr:from>
        <xdr:to>
          <xdr:col>11</xdr:col>
          <xdr:colOff>565150</xdr:colOff>
          <xdr:row>37</xdr:row>
          <xdr:rowOff>38100</xdr:rowOff>
        </xdr:to>
        <xdr:sp macro="" textlink="">
          <xdr:nvSpPr>
            <xdr:cNvPr id="12360" name="Check Box 72" hidden="1">
              <a:extLst>
                <a:ext uri="{63B3BB69-23CF-44E3-9099-C40C66FF867C}">
                  <a14:compatExt spid="_x0000_s12360"/>
                </a:ext>
                <a:ext uri="{FF2B5EF4-FFF2-40B4-BE49-F238E27FC236}">
                  <a16:creationId xmlns:a16="http://schemas.microsoft.com/office/drawing/2014/main" id="{00000000-0008-0000-0000-000048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37</xdr:row>
          <xdr:rowOff>19050</xdr:rowOff>
        </xdr:from>
        <xdr:to>
          <xdr:col>10</xdr:col>
          <xdr:colOff>565150</xdr:colOff>
          <xdr:row>39</xdr:row>
          <xdr:rowOff>38100</xdr:rowOff>
        </xdr:to>
        <xdr:sp macro="" textlink="">
          <xdr:nvSpPr>
            <xdr:cNvPr id="12361" name="Check Box 73" hidden="1">
              <a:extLst>
                <a:ext uri="{63B3BB69-23CF-44E3-9099-C40C66FF867C}">
                  <a14:compatExt spid="_x0000_s12361"/>
                </a:ext>
                <a:ext uri="{FF2B5EF4-FFF2-40B4-BE49-F238E27FC236}">
                  <a16:creationId xmlns:a16="http://schemas.microsoft.com/office/drawing/2014/main" id="{00000000-0008-0000-0000-000049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37</xdr:row>
          <xdr:rowOff>19050</xdr:rowOff>
        </xdr:from>
        <xdr:to>
          <xdr:col>11</xdr:col>
          <xdr:colOff>565150</xdr:colOff>
          <xdr:row>39</xdr:row>
          <xdr:rowOff>38100</xdr:rowOff>
        </xdr:to>
        <xdr:sp macro="" textlink="">
          <xdr:nvSpPr>
            <xdr:cNvPr id="12362" name="Check Box 74" hidden="1">
              <a:extLst>
                <a:ext uri="{63B3BB69-23CF-44E3-9099-C40C66FF867C}">
                  <a14:compatExt spid="_x0000_s12362"/>
                </a:ext>
                <a:ext uri="{FF2B5EF4-FFF2-40B4-BE49-F238E27FC236}">
                  <a16:creationId xmlns:a16="http://schemas.microsoft.com/office/drawing/2014/main" id="{00000000-0008-0000-0000-00004A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39</xdr:row>
          <xdr:rowOff>19050</xdr:rowOff>
        </xdr:from>
        <xdr:to>
          <xdr:col>10</xdr:col>
          <xdr:colOff>565150</xdr:colOff>
          <xdr:row>41</xdr:row>
          <xdr:rowOff>38100</xdr:rowOff>
        </xdr:to>
        <xdr:sp macro="" textlink="">
          <xdr:nvSpPr>
            <xdr:cNvPr id="12363" name="Check Box 75" hidden="1">
              <a:extLst>
                <a:ext uri="{63B3BB69-23CF-44E3-9099-C40C66FF867C}">
                  <a14:compatExt spid="_x0000_s12363"/>
                </a:ext>
                <a:ext uri="{FF2B5EF4-FFF2-40B4-BE49-F238E27FC236}">
                  <a16:creationId xmlns:a16="http://schemas.microsoft.com/office/drawing/2014/main" id="{00000000-0008-0000-0000-00004B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39</xdr:row>
          <xdr:rowOff>19050</xdr:rowOff>
        </xdr:from>
        <xdr:to>
          <xdr:col>11</xdr:col>
          <xdr:colOff>565150</xdr:colOff>
          <xdr:row>41</xdr:row>
          <xdr:rowOff>38100</xdr:rowOff>
        </xdr:to>
        <xdr:sp macro="" textlink="">
          <xdr:nvSpPr>
            <xdr:cNvPr id="12364" name="Check Box 76" hidden="1">
              <a:extLst>
                <a:ext uri="{63B3BB69-23CF-44E3-9099-C40C66FF867C}">
                  <a14:compatExt spid="_x0000_s12364"/>
                </a:ext>
                <a:ext uri="{FF2B5EF4-FFF2-40B4-BE49-F238E27FC236}">
                  <a16:creationId xmlns:a16="http://schemas.microsoft.com/office/drawing/2014/main" id="{00000000-0008-0000-0000-00004C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41</xdr:row>
          <xdr:rowOff>19050</xdr:rowOff>
        </xdr:from>
        <xdr:to>
          <xdr:col>10</xdr:col>
          <xdr:colOff>565150</xdr:colOff>
          <xdr:row>43</xdr:row>
          <xdr:rowOff>38100</xdr:rowOff>
        </xdr:to>
        <xdr:sp macro="" textlink="">
          <xdr:nvSpPr>
            <xdr:cNvPr id="12365" name="Check Box 77" hidden="1">
              <a:extLst>
                <a:ext uri="{63B3BB69-23CF-44E3-9099-C40C66FF867C}">
                  <a14:compatExt spid="_x0000_s12365"/>
                </a:ext>
                <a:ext uri="{FF2B5EF4-FFF2-40B4-BE49-F238E27FC236}">
                  <a16:creationId xmlns:a16="http://schemas.microsoft.com/office/drawing/2014/main" id="{00000000-0008-0000-0000-00004D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41</xdr:row>
          <xdr:rowOff>19050</xdr:rowOff>
        </xdr:from>
        <xdr:to>
          <xdr:col>11</xdr:col>
          <xdr:colOff>565150</xdr:colOff>
          <xdr:row>43</xdr:row>
          <xdr:rowOff>38100</xdr:rowOff>
        </xdr:to>
        <xdr:sp macro="" textlink="">
          <xdr:nvSpPr>
            <xdr:cNvPr id="12366" name="Check Box 78" hidden="1">
              <a:extLst>
                <a:ext uri="{63B3BB69-23CF-44E3-9099-C40C66FF867C}">
                  <a14:compatExt spid="_x0000_s12366"/>
                </a:ext>
                <a:ext uri="{FF2B5EF4-FFF2-40B4-BE49-F238E27FC236}">
                  <a16:creationId xmlns:a16="http://schemas.microsoft.com/office/drawing/2014/main" id="{00000000-0008-0000-0000-00004E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43</xdr:row>
          <xdr:rowOff>19050</xdr:rowOff>
        </xdr:from>
        <xdr:to>
          <xdr:col>10</xdr:col>
          <xdr:colOff>565150</xdr:colOff>
          <xdr:row>45</xdr:row>
          <xdr:rowOff>38100</xdr:rowOff>
        </xdr:to>
        <xdr:sp macro="" textlink="">
          <xdr:nvSpPr>
            <xdr:cNvPr id="12367" name="Check Box 79" hidden="1">
              <a:extLst>
                <a:ext uri="{63B3BB69-23CF-44E3-9099-C40C66FF867C}">
                  <a14:compatExt spid="_x0000_s12367"/>
                </a:ext>
                <a:ext uri="{FF2B5EF4-FFF2-40B4-BE49-F238E27FC236}">
                  <a16:creationId xmlns:a16="http://schemas.microsoft.com/office/drawing/2014/main" id="{00000000-0008-0000-0000-00004F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43</xdr:row>
          <xdr:rowOff>19050</xdr:rowOff>
        </xdr:from>
        <xdr:to>
          <xdr:col>11</xdr:col>
          <xdr:colOff>565150</xdr:colOff>
          <xdr:row>45</xdr:row>
          <xdr:rowOff>38100</xdr:rowOff>
        </xdr:to>
        <xdr:sp macro="" textlink="">
          <xdr:nvSpPr>
            <xdr:cNvPr id="12368" name="Check Box 80" hidden="1">
              <a:extLst>
                <a:ext uri="{63B3BB69-23CF-44E3-9099-C40C66FF867C}">
                  <a14:compatExt spid="_x0000_s12368"/>
                </a:ext>
                <a:ext uri="{FF2B5EF4-FFF2-40B4-BE49-F238E27FC236}">
                  <a16:creationId xmlns:a16="http://schemas.microsoft.com/office/drawing/2014/main" id="{00000000-0008-0000-0000-000050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45</xdr:row>
          <xdr:rowOff>19050</xdr:rowOff>
        </xdr:from>
        <xdr:to>
          <xdr:col>10</xdr:col>
          <xdr:colOff>565150</xdr:colOff>
          <xdr:row>47</xdr:row>
          <xdr:rowOff>38100</xdr:rowOff>
        </xdr:to>
        <xdr:sp macro="" textlink="">
          <xdr:nvSpPr>
            <xdr:cNvPr id="12369" name="Check Box 81" hidden="1">
              <a:extLst>
                <a:ext uri="{63B3BB69-23CF-44E3-9099-C40C66FF867C}">
                  <a14:compatExt spid="_x0000_s12369"/>
                </a:ext>
                <a:ext uri="{FF2B5EF4-FFF2-40B4-BE49-F238E27FC236}">
                  <a16:creationId xmlns:a16="http://schemas.microsoft.com/office/drawing/2014/main" id="{00000000-0008-0000-0000-000051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45</xdr:row>
          <xdr:rowOff>19050</xdr:rowOff>
        </xdr:from>
        <xdr:to>
          <xdr:col>11</xdr:col>
          <xdr:colOff>565150</xdr:colOff>
          <xdr:row>47</xdr:row>
          <xdr:rowOff>38100</xdr:rowOff>
        </xdr:to>
        <xdr:sp macro="" textlink="">
          <xdr:nvSpPr>
            <xdr:cNvPr id="12370" name="Check Box 82" hidden="1">
              <a:extLst>
                <a:ext uri="{63B3BB69-23CF-44E3-9099-C40C66FF867C}">
                  <a14:compatExt spid="_x0000_s12370"/>
                </a:ext>
                <a:ext uri="{FF2B5EF4-FFF2-40B4-BE49-F238E27FC236}">
                  <a16:creationId xmlns:a16="http://schemas.microsoft.com/office/drawing/2014/main" id="{00000000-0008-0000-0000-000052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47</xdr:row>
          <xdr:rowOff>19050</xdr:rowOff>
        </xdr:from>
        <xdr:to>
          <xdr:col>10</xdr:col>
          <xdr:colOff>565150</xdr:colOff>
          <xdr:row>49</xdr:row>
          <xdr:rowOff>38100</xdr:rowOff>
        </xdr:to>
        <xdr:sp macro="" textlink="">
          <xdr:nvSpPr>
            <xdr:cNvPr id="12371" name="Check Box 83" hidden="1">
              <a:extLst>
                <a:ext uri="{63B3BB69-23CF-44E3-9099-C40C66FF867C}">
                  <a14:compatExt spid="_x0000_s12371"/>
                </a:ext>
                <a:ext uri="{FF2B5EF4-FFF2-40B4-BE49-F238E27FC236}">
                  <a16:creationId xmlns:a16="http://schemas.microsoft.com/office/drawing/2014/main" id="{00000000-0008-0000-0000-00005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47</xdr:row>
          <xdr:rowOff>19050</xdr:rowOff>
        </xdr:from>
        <xdr:to>
          <xdr:col>11</xdr:col>
          <xdr:colOff>565150</xdr:colOff>
          <xdr:row>49</xdr:row>
          <xdr:rowOff>38100</xdr:rowOff>
        </xdr:to>
        <xdr:sp macro="" textlink="">
          <xdr:nvSpPr>
            <xdr:cNvPr id="12372" name="Check Box 84" hidden="1">
              <a:extLst>
                <a:ext uri="{63B3BB69-23CF-44E3-9099-C40C66FF867C}">
                  <a14:compatExt spid="_x0000_s12372"/>
                </a:ext>
                <a:ext uri="{FF2B5EF4-FFF2-40B4-BE49-F238E27FC236}">
                  <a16:creationId xmlns:a16="http://schemas.microsoft.com/office/drawing/2014/main" id="{00000000-0008-0000-0000-000054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49</xdr:row>
          <xdr:rowOff>19050</xdr:rowOff>
        </xdr:from>
        <xdr:to>
          <xdr:col>10</xdr:col>
          <xdr:colOff>565150</xdr:colOff>
          <xdr:row>51</xdr:row>
          <xdr:rowOff>38100</xdr:rowOff>
        </xdr:to>
        <xdr:sp macro="" textlink="">
          <xdr:nvSpPr>
            <xdr:cNvPr id="12373" name="Check Box 85" hidden="1">
              <a:extLst>
                <a:ext uri="{63B3BB69-23CF-44E3-9099-C40C66FF867C}">
                  <a14:compatExt spid="_x0000_s12373"/>
                </a:ext>
                <a:ext uri="{FF2B5EF4-FFF2-40B4-BE49-F238E27FC236}">
                  <a16:creationId xmlns:a16="http://schemas.microsoft.com/office/drawing/2014/main" id="{00000000-0008-0000-0000-000055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49</xdr:row>
          <xdr:rowOff>19050</xdr:rowOff>
        </xdr:from>
        <xdr:to>
          <xdr:col>11</xdr:col>
          <xdr:colOff>565150</xdr:colOff>
          <xdr:row>51</xdr:row>
          <xdr:rowOff>38100</xdr:rowOff>
        </xdr:to>
        <xdr:sp macro="" textlink="">
          <xdr:nvSpPr>
            <xdr:cNvPr id="12374" name="Check Box 86" hidden="1">
              <a:extLst>
                <a:ext uri="{63B3BB69-23CF-44E3-9099-C40C66FF867C}">
                  <a14:compatExt spid="_x0000_s12374"/>
                </a:ext>
                <a:ext uri="{FF2B5EF4-FFF2-40B4-BE49-F238E27FC236}">
                  <a16:creationId xmlns:a16="http://schemas.microsoft.com/office/drawing/2014/main" id="{00000000-0008-0000-0000-000056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51</xdr:row>
          <xdr:rowOff>19050</xdr:rowOff>
        </xdr:from>
        <xdr:to>
          <xdr:col>10</xdr:col>
          <xdr:colOff>565150</xdr:colOff>
          <xdr:row>53</xdr:row>
          <xdr:rowOff>38100</xdr:rowOff>
        </xdr:to>
        <xdr:sp macro="" textlink="">
          <xdr:nvSpPr>
            <xdr:cNvPr id="12375" name="Check Box 87" hidden="1">
              <a:extLst>
                <a:ext uri="{63B3BB69-23CF-44E3-9099-C40C66FF867C}">
                  <a14:compatExt spid="_x0000_s12375"/>
                </a:ext>
                <a:ext uri="{FF2B5EF4-FFF2-40B4-BE49-F238E27FC236}">
                  <a16:creationId xmlns:a16="http://schemas.microsoft.com/office/drawing/2014/main" id="{00000000-0008-0000-0000-000057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51</xdr:row>
          <xdr:rowOff>19050</xdr:rowOff>
        </xdr:from>
        <xdr:to>
          <xdr:col>11</xdr:col>
          <xdr:colOff>565150</xdr:colOff>
          <xdr:row>53</xdr:row>
          <xdr:rowOff>38100</xdr:rowOff>
        </xdr:to>
        <xdr:sp macro="" textlink="">
          <xdr:nvSpPr>
            <xdr:cNvPr id="12376" name="Check Box 88" hidden="1">
              <a:extLst>
                <a:ext uri="{63B3BB69-23CF-44E3-9099-C40C66FF867C}">
                  <a14:compatExt spid="_x0000_s12376"/>
                </a:ext>
                <a:ext uri="{FF2B5EF4-FFF2-40B4-BE49-F238E27FC236}">
                  <a16:creationId xmlns:a16="http://schemas.microsoft.com/office/drawing/2014/main" id="{00000000-0008-0000-0000-000058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53</xdr:row>
          <xdr:rowOff>19050</xdr:rowOff>
        </xdr:from>
        <xdr:to>
          <xdr:col>10</xdr:col>
          <xdr:colOff>565150</xdr:colOff>
          <xdr:row>55</xdr:row>
          <xdr:rowOff>38100</xdr:rowOff>
        </xdr:to>
        <xdr:sp macro="" textlink="">
          <xdr:nvSpPr>
            <xdr:cNvPr id="12377" name="Check Box 89" hidden="1">
              <a:extLst>
                <a:ext uri="{63B3BB69-23CF-44E3-9099-C40C66FF867C}">
                  <a14:compatExt spid="_x0000_s12377"/>
                </a:ext>
                <a:ext uri="{FF2B5EF4-FFF2-40B4-BE49-F238E27FC236}">
                  <a16:creationId xmlns:a16="http://schemas.microsoft.com/office/drawing/2014/main" id="{00000000-0008-0000-0000-000059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53</xdr:row>
          <xdr:rowOff>19050</xdr:rowOff>
        </xdr:from>
        <xdr:to>
          <xdr:col>11</xdr:col>
          <xdr:colOff>565150</xdr:colOff>
          <xdr:row>55</xdr:row>
          <xdr:rowOff>38100</xdr:rowOff>
        </xdr:to>
        <xdr:sp macro="" textlink="">
          <xdr:nvSpPr>
            <xdr:cNvPr id="12378" name="Check Box 90" hidden="1">
              <a:extLst>
                <a:ext uri="{63B3BB69-23CF-44E3-9099-C40C66FF867C}">
                  <a14:compatExt spid="_x0000_s12378"/>
                </a:ext>
                <a:ext uri="{FF2B5EF4-FFF2-40B4-BE49-F238E27FC236}">
                  <a16:creationId xmlns:a16="http://schemas.microsoft.com/office/drawing/2014/main" id="{00000000-0008-0000-0000-00005A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55</xdr:row>
          <xdr:rowOff>19050</xdr:rowOff>
        </xdr:from>
        <xdr:to>
          <xdr:col>10</xdr:col>
          <xdr:colOff>565150</xdr:colOff>
          <xdr:row>57</xdr:row>
          <xdr:rowOff>38100</xdr:rowOff>
        </xdr:to>
        <xdr:sp macro="" textlink="">
          <xdr:nvSpPr>
            <xdr:cNvPr id="12379" name="Check Box 91" hidden="1">
              <a:extLst>
                <a:ext uri="{63B3BB69-23CF-44E3-9099-C40C66FF867C}">
                  <a14:compatExt spid="_x0000_s12379"/>
                </a:ext>
                <a:ext uri="{FF2B5EF4-FFF2-40B4-BE49-F238E27FC236}">
                  <a16:creationId xmlns:a16="http://schemas.microsoft.com/office/drawing/2014/main" id="{00000000-0008-0000-0000-00005B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55</xdr:row>
          <xdr:rowOff>19050</xdr:rowOff>
        </xdr:from>
        <xdr:to>
          <xdr:col>11</xdr:col>
          <xdr:colOff>565150</xdr:colOff>
          <xdr:row>57</xdr:row>
          <xdr:rowOff>38100</xdr:rowOff>
        </xdr:to>
        <xdr:sp macro="" textlink="">
          <xdr:nvSpPr>
            <xdr:cNvPr id="12380" name="Check Box 92" hidden="1">
              <a:extLst>
                <a:ext uri="{63B3BB69-23CF-44E3-9099-C40C66FF867C}">
                  <a14:compatExt spid="_x0000_s12380"/>
                </a:ext>
                <a:ext uri="{FF2B5EF4-FFF2-40B4-BE49-F238E27FC236}">
                  <a16:creationId xmlns:a16="http://schemas.microsoft.com/office/drawing/2014/main" id="{00000000-0008-0000-0000-00005C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57</xdr:row>
          <xdr:rowOff>19050</xdr:rowOff>
        </xdr:from>
        <xdr:to>
          <xdr:col>10</xdr:col>
          <xdr:colOff>565150</xdr:colOff>
          <xdr:row>59</xdr:row>
          <xdr:rowOff>38100</xdr:rowOff>
        </xdr:to>
        <xdr:sp macro="" textlink="">
          <xdr:nvSpPr>
            <xdr:cNvPr id="12381" name="Check Box 93" hidden="1">
              <a:extLst>
                <a:ext uri="{63B3BB69-23CF-44E3-9099-C40C66FF867C}">
                  <a14:compatExt spid="_x0000_s12381"/>
                </a:ext>
                <a:ext uri="{FF2B5EF4-FFF2-40B4-BE49-F238E27FC236}">
                  <a16:creationId xmlns:a16="http://schemas.microsoft.com/office/drawing/2014/main" id="{00000000-0008-0000-0000-00005D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57</xdr:row>
          <xdr:rowOff>19050</xdr:rowOff>
        </xdr:from>
        <xdr:to>
          <xdr:col>11</xdr:col>
          <xdr:colOff>565150</xdr:colOff>
          <xdr:row>59</xdr:row>
          <xdr:rowOff>38100</xdr:rowOff>
        </xdr:to>
        <xdr:sp macro="" textlink="">
          <xdr:nvSpPr>
            <xdr:cNvPr id="12382" name="Check Box 94" hidden="1">
              <a:extLst>
                <a:ext uri="{63B3BB69-23CF-44E3-9099-C40C66FF867C}">
                  <a14:compatExt spid="_x0000_s12382"/>
                </a:ext>
                <a:ext uri="{FF2B5EF4-FFF2-40B4-BE49-F238E27FC236}">
                  <a16:creationId xmlns:a16="http://schemas.microsoft.com/office/drawing/2014/main" id="{00000000-0008-0000-0000-00005E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59</xdr:row>
          <xdr:rowOff>19050</xdr:rowOff>
        </xdr:from>
        <xdr:to>
          <xdr:col>10</xdr:col>
          <xdr:colOff>565150</xdr:colOff>
          <xdr:row>61</xdr:row>
          <xdr:rowOff>38100</xdr:rowOff>
        </xdr:to>
        <xdr:sp macro="" textlink="">
          <xdr:nvSpPr>
            <xdr:cNvPr id="12383" name="Check Box 95" hidden="1">
              <a:extLst>
                <a:ext uri="{63B3BB69-23CF-44E3-9099-C40C66FF867C}">
                  <a14:compatExt spid="_x0000_s12383"/>
                </a:ext>
                <a:ext uri="{FF2B5EF4-FFF2-40B4-BE49-F238E27FC236}">
                  <a16:creationId xmlns:a16="http://schemas.microsoft.com/office/drawing/2014/main" id="{00000000-0008-0000-0000-00005F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59</xdr:row>
          <xdr:rowOff>19050</xdr:rowOff>
        </xdr:from>
        <xdr:to>
          <xdr:col>11</xdr:col>
          <xdr:colOff>565150</xdr:colOff>
          <xdr:row>61</xdr:row>
          <xdr:rowOff>38100</xdr:rowOff>
        </xdr:to>
        <xdr:sp macro="" textlink="">
          <xdr:nvSpPr>
            <xdr:cNvPr id="12384" name="Check Box 96" hidden="1">
              <a:extLst>
                <a:ext uri="{63B3BB69-23CF-44E3-9099-C40C66FF867C}">
                  <a14:compatExt spid="_x0000_s12384"/>
                </a:ext>
                <a:ext uri="{FF2B5EF4-FFF2-40B4-BE49-F238E27FC236}">
                  <a16:creationId xmlns:a16="http://schemas.microsoft.com/office/drawing/2014/main" id="{00000000-0008-0000-0000-000060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61</xdr:row>
          <xdr:rowOff>19050</xdr:rowOff>
        </xdr:from>
        <xdr:to>
          <xdr:col>10</xdr:col>
          <xdr:colOff>565150</xdr:colOff>
          <xdr:row>63</xdr:row>
          <xdr:rowOff>38100</xdr:rowOff>
        </xdr:to>
        <xdr:sp macro="" textlink="">
          <xdr:nvSpPr>
            <xdr:cNvPr id="12385" name="Check Box 97" hidden="1">
              <a:extLst>
                <a:ext uri="{63B3BB69-23CF-44E3-9099-C40C66FF867C}">
                  <a14:compatExt spid="_x0000_s12385"/>
                </a:ext>
                <a:ext uri="{FF2B5EF4-FFF2-40B4-BE49-F238E27FC236}">
                  <a16:creationId xmlns:a16="http://schemas.microsoft.com/office/drawing/2014/main" id="{00000000-0008-0000-0000-000061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61</xdr:row>
          <xdr:rowOff>19050</xdr:rowOff>
        </xdr:from>
        <xdr:to>
          <xdr:col>11</xdr:col>
          <xdr:colOff>565150</xdr:colOff>
          <xdr:row>63</xdr:row>
          <xdr:rowOff>38100</xdr:rowOff>
        </xdr:to>
        <xdr:sp macro="" textlink="">
          <xdr:nvSpPr>
            <xdr:cNvPr id="12386" name="Check Box 98" hidden="1">
              <a:extLst>
                <a:ext uri="{63B3BB69-23CF-44E3-9099-C40C66FF867C}">
                  <a14:compatExt spid="_x0000_s12386"/>
                </a:ext>
                <a:ext uri="{FF2B5EF4-FFF2-40B4-BE49-F238E27FC236}">
                  <a16:creationId xmlns:a16="http://schemas.microsoft.com/office/drawing/2014/main" id="{00000000-0008-0000-0000-000062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63</xdr:row>
          <xdr:rowOff>19050</xdr:rowOff>
        </xdr:from>
        <xdr:to>
          <xdr:col>10</xdr:col>
          <xdr:colOff>565150</xdr:colOff>
          <xdr:row>65</xdr:row>
          <xdr:rowOff>38100</xdr:rowOff>
        </xdr:to>
        <xdr:sp macro="" textlink="">
          <xdr:nvSpPr>
            <xdr:cNvPr id="12387" name="Check Box 99" hidden="1">
              <a:extLst>
                <a:ext uri="{63B3BB69-23CF-44E3-9099-C40C66FF867C}">
                  <a14:compatExt spid="_x0000_s12387"/>
                </a:ext>
                <a:ext uri="{FF2B5EF4-FFF2-40B4-BE49-F238E27FC236}">
                  <a16:creationId xmlns:a16="http://schemas.microsoft.com/office/drawing/2014/main" id="{00000000-0008-0000-0000-00006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63</xdr:row>
          <xdr:rowOff>19050</xdr:rowOff>
        </xdr:from>
        <xdr:to>
          <xdr:col>11</xdr:col>
          <xdr:colOff>565150</xdr:colOff>
          <xdr:row>65</xdr:row>
          <xdr:rowOff>38100</xdr:rowOff>
        </xdr:to>
        <xdr:sp macro="" textlink="">
          <xdr:nvSpPr>
            <xdr:cNvPr id="12388" name="Check Box 100" hidden="1">
              <a:extLst>
                <a:ext uri="{63B3BB69-23CF-44E3-9099-C40C66FF867C}">
                  <a14:compatExt spid="_x0000_s12388"/>
                </a:ext>
                <a:ext uri="{FF2B5EF4-FFF2-40B4-BE49-F238E27FC236}">
                  <a16:creationId xmlns:a16="http://schemas.microsoft.com/office/drawing/2014/main" id="{00000000-0008-0000-0000-000064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65</xdr:row>
          <xdr:rowOff>19050</xdr:rowOff>
        </xdr:from>
        <xdr:to>
          <xdr:col>10</xdr:col>
          <xdr:colOff>565150</xdr:colOff>
          <xdr:row>67</xdr:row>
          <xdr:rowOff>38100</xdr:rowOff>
        </xdr:to>
        <xdr:sp macro="" textlink="">
          <xdr:nvSpPr>
            <xdr:cNvPr id="12389" name="Check Box 101" hidden="1">
              <a:extLst>
                <a:ext uri="{63B3BB69-23CF-44E3-9099-C40C66FF867C}">
                  <a14:compatExt spid="_x0000_s12389"/>
                </a:ext>
                <a:ext uri="{FF2B5EF4-FFF2-40B4-BE49-F238E27FC236}">
                  <a16:creationId xmlns:a16="http://schemas.microsoft.com/office/drawing/2014/main" id="{00000000-0008-0000-0000-000065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65</xdr:row>
          <xdr:rowOff>19050</xdr:rowOff>
        </xdr:from>
        <xdr:to>
          <xdr:col>11</xdr:col>
          <xdr:colOff>565150</xdr:colOff>
          <xdr:row>67</xdr:row>
          <xdr:rowOff>38100</xdr:rowOff>
        </xdr:to>
        <xdr:sp macro="" textlink="">
          <xdr:nvSpPr>
            <xdr:cNvPr id="12390" name="Check Box 102" hidden="1">
              <a:extLst>
                <a:ext uri="{63B3BB69-23CF-44E3-9099-C40C66FF867C}">
                  <a14:compatExt spid="_x0000_s12390"/>
                </a:ext>
                <a:ext uri="{FF2B5EF4-FFF2-40B4-BE49-F238E27FC236}">
                  <a16:creationId xmlns:a16="http://schemas.microsoft.com/office/drawing/2014/main" id="{00000000-0008-0000-0000-000066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35</xdr:row>
          <xdr:rowOff>19050</xdr:rowOff>
        </xdr:from>
        <xdr:to>
          <xdr:col>19</xdr:col>
          <xdr:colOff>565150</xdr:colOff>
          <xdr:row>37</xdr:row>
          <xdr:rowOff>38100</xdr:rowOff>
        </xdr:to>
        <xdr:sp macro="" textlink="">
          <xdr:nvSpPr>
            <xdr:cNvPr id="12397" name="Check Box 109" hidden="1">
              <a:extLst>
                <a:ext uri="{63B3BB69-23CF-44E3-9099-C40C66FF867C}">
                  <a14:compatExt spid="_x0000_s12397"/>
                </a:ext>
                <a:ext uri="{FF2B5EF4-FFF2-40B4-BE49-F238E27FC236}">
                  <a16:creationId xmlns:a16="http://schemas.microsoft.com/office/drawing/2014/main" id="{00000000-0008-0000-0000-00006D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35</xdr:row>
          <xdr:rowOff>19050</xdr:rowOff>
        </xdr:from>
        <xdr:to>
          <xdr:col>20</xdr:col>
          <xdr:colOff>565150</xdr:colOff>
          <xdr:row>37</xdr:row>
          <xdr:rowOff>38100</xdr:rowOff>
        </xdr:to>
        <xdr:sp macro="" textlink="">
          <xdr:nvSpPr>
            <xdr:cNvPr id="12398" name="Check Box 110" hidden="1">
              <a:extLst>
                <a:ext uri="{63B3BB69-23CF-44E3-9099-C40C66FF867C}">
                  <a14:compatExt spid="_x0000_s12398"/>
                </a:ext>
                <a:ext uri="{FF2B5EF4-FFF2-40B4-BE49-F238E27FC236}">
                  <a16:creationId xmlns:a16="http://schemas.microsoft.com/office/drawing/2014/main" id="{00000000-0008-0000-0000-00006E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37</xdr:row>
          <xdr:rowOff>19050</xdr:rowOff>
        </xdr:from>
        <xdr:to>
          <xdr:col>19</xdr:col>
          <xdr:colOff>565150</xdr:colOff>
          <xdr:row>39</xdr:row>
          <xdr:rowOff>38100</xdr:rowOff>
        </xdr:to>
        <xdr:sp macro="" textlink="">
          <xdr:nvSpPr>
            <xdr:cNvPr id="12399" name="Check Box 111" hidden="1">
              <a:extLst>
                <a:ext uri="{63B3BB69-23CF-44E3-9099-C40C66FF867C}">
                  <a14:compatExt spid="_x0000_s12399"/>
                </a:ext>
                <a:ext uri="{FF2B5EF4-FFF2-40B4-BE49-F238E27FC236}">
                  <a16:creationId xmlns:a16="http://schemas.microsoft.com/office/drawing/2014/main" id="{00000000-0008-0000-0000-00006F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37</xdr:row>
          <xdr:rowOff>19050</xdr:rowOff>
        </xdr:from>
        <xdr:to>
          <xdr:col>20</xdr:col>
          <xdr:colOff>565150</xdr:colOff>
          <xdr:row>39</xdr:row>
          <xdr:rowOff>38100</xdr:rowOff>
        </xdr:to>
        <xdr:sp macro="" textlink="">
          <xdr:nvSpPr>
            <xdr:cNvPr id="12400" name="Check Box 112" hidden="1">
              <a:extLst>
                <a:ext uri="{63B3BB69-23CF-44E3-9099-C40C66FF867C}">
                  <a14:compatExt spid="_x0000_s12400"/>
                </a:ext>
                <a:ext uri="{FF2B5EF4-FFF2-40B4-BE49-F238E27FC236}">
                  <a16:creationId xmlns:a16="http://schemas.microsoft.com/office/drawing/2014/main" id="{00000000-0008-0000-0000-000070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39</xdr:row>
          <xdr:rowOff>19050</xdr:rowOff>
        </xdr:from>
        <xdr:to>
          <xdr:col>19</xdr:col>
          <xdr:colOff>565150</xdr:colOff>
          <xdr:row>41</xdr:row>
          <xdr:rowOff>38100</xdr:rowOff>
        </xdr:to>
        <xdr:sp macro="" textlink="">
          <xdr:nvSpPr>
            <xdr:cNvPr id="12401" name="Check Box 113" hidden="1">
              <a:extLst>
                <a:ext uri="{63B3BB69-23CF-44E3-9099-C40C66FF867C}">
                  <a14:compatExt spid="_x0000_s12401"/>
                </a:ext>
                <a:ext uri="{FF2B5EF4-FFF2-40B4-BE49-F238E27FC236}">
                  <a16:creationId xmlns:a16="http://schemas.microsoft.com/office/drawing/2014/main" id="{00000000-0008-0000-0000-000071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39</xdr:row>
          <xdr:rowOff>19050</xdr:rowOff>
        </xdr:from>
        <xdr:to>
          <xdr:col>20</xdr:col>
          <xdr:colOff>565150</xdr:colOff>
          <xdr:row>41</xdr:row>
          <xdr:rowOff>38100</xdr:rowOff>
        </xdr:to>
        <xdr:sp macro="" textlink="">
          <xdr:nvSpPr>
            <xdr:cNvPr id="12402" name="Check Box 114" hidden="1">
              <a:extLst>
                <a:ext uri="{63B3BB69-23CF-44E3-9099-C40C66FF867C}">
                  <a14:compatExt spid="_x0000_s12402"/>
                </a:ext>
                <a:ext uri="{FF2B5EF4-FFF2-40B4-BE49-F238E27FC236}">
                  <a16:creationId xmlns:a16="http://schemas.microsoft.com/office/drawing/2014/main" id="{00000000-0008-0000-0000-000072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41</xdr:row>
          <xdr:rowOff>19050</xdr:rowOff>
        </xdr:from>
        <xdr:to>
          <xdr:col>19</xdr:col>
          <xdr:colOff>565150</xdr:colOff>
          <xdr:row>43</xdr:row>
          <xdr:rowOff>38100</xdr:rowOff>
        </xdr:to>
        <xdr:sp macro="" textlink="">
          <xdr:nvSpPr>
            <xdr:cNvPr id="12403" name="Check Box 115" hidden="1">
              <a:extLst>
                <a:ext uri="{63B3BB69-23CF-44E3-9099-C40C66FF867C}">
                  <a14:compatExt spid="_x0000_s12403"/>
                </a:ext>
                <a:ext uri="{FF2B5EF4-FFF2-40B4-BE49-F238E27FC236}">
                  <a16:creationId xmlns:a16="http://schemas.microsoft.com/office/drawing/2014/main" id="{00000000-0008-0000-0000-00007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41</xdr:row>
          <xdr:rowOff>19050</xdr:rowOff>
        </xdr:from>
        <xdr:to>
          <xdr:col>20</xdr:col>
          <xdr:colOff>565150</xdr:colOff>
          <xdr:row>43</xdr:row>
          <xdr:rowOff>38100</xdr:rowOff>
        </xdr:to>
        <xdr:sp macro="" textlink="">
          <xdr:nvSpPr>
            <xdr:cNvPr id="12404" name="Check Box 116" hidden="1">
              <a:extLst>
                <a:ext uri="{63B3BB69-23CF-44E3-9099-C40C66FF867C}">
                  <a14:compatExt spid="_x0000_s12404"/>
                </a:ext>
                <a:ext uri="{FF2B5EF4-FFF2-40B4-BE49-F238E27FC236}">
                  <a16:creationId xmlns:a16="http://schemas.microsoft.com/office/drawing/2014/main" id="{00000000-0008-0000-0000-000074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43</xdr:row>
          <xdr:rowOff>19050</xdr:rowOff>
        </xdr:from>
        <xdr:to>
          <xdr:col>19</xdr:col>
          <xdr:colOff>565150</xdr:colOff>
          <xdr:row>45</xdr:row>
          <xdr:rowOff>38100</xdr:rowOff>
        </xdr:to>
        <xdr:sp macro="" textlink="">
          <xdr:nvSpPr>
            <xdr:cNvPr id="12405" name="Check Box 117" hidden="1">
              <a:extLst>
                <a:ext uri="{63B3BB69-23CF-44E3-9099-C40C66FF867C}">
                  <a14:compatExt spid="_x0000_s12405"/>
                </a:ext>
                <a:ext uri="{FF2B5EF4-FFF2-40B4-BE49-F238E27FC236}">
                  <a16:creationId xmlns:a16="http://schemas.microsoft.com/office/drawing/2014/main" id="{00000000-0008-0000-0000-000075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43</xdr:row>
          <xdr:rowOff>19050</xdr:rowOff>
        </xdr:from>
        <xdr:to>
          <xdr:col>20</xdr:col>
          <xdr:colOff>565150</xdr:colOff>
          <xdr:row>45</xdr:row>
          <xdr:rowOff>38100</xdr:rowOff>
        </xdr:to>
        <xdr:sp macro="" textlink="">
          <xdr:nvSpPr>
            <xdr:cNvPr id="12406" name="Check Box 118" hidden="1">
              <a:extLst>
                <a:ext uri="{63B3BB69-23CF-44E3-9099-C40C66FF867C}">
                  <a14:compatExt spid="_x0000_s12406"/>
                </a:ext>
                <a:ext uri="{FF2B5EF4-FFF2-40B4-BE49-F238E27FC236}">
                  <a16:creationId xmlns:a16="http://schemas.microsoft.com/office/drawing/2014/main" id="{00000000-0008-0000-0000-000076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45</xdr:row>
          <xdr:rowOff>19050</xdr:rowOff>
        </xdr:from>
        <xdr:to>
          <xdr:col>19</xdr:col>
          <xdr:colOff>565150</xdr:colOff>
          <xdr:row>47</xdr:row>
          <xdr:rowOff>38100</xdr:rowOff>
        </xdr:to>
        <xdr:sp macro="" textlink="">
          <xdr:nvSpPr>
            <xdr:cNvPr id="12407" name="Check Box 119" hidden="1">
              <a:extLst>
                <a:ext uri="{63B3BB69-23CF-44E3-9099-C40C66FF867C}">
                  <a14:compatExt spid="_x0000_s12407"/>
                </a:ext>
                <a:ext uri="{FF2B5EF4-FFF2-40B4-BE49-F238E27FC236}">
                  <a16:creationId xmlns:a16="http://schemas.microsoft.com/office/drawing/2014/main" id="{00000000-0008-0000-0000-000077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45</xdr:row>
          <xdr:rowOff>19050</xdr:rowOff>
        </xdr:from>
        <xdr:to>
          <xdr:col>20</xdr:col>
          <xdr:colOff>565150</xdr:colOff>
          <xdr:row>47</xdr:row>
          <xdr:rowOff>38100</xdr:rowOff>
        </xdr:to>
        <xdr:sp macro="" textlink="">
          <xdr:nvSpPr>
            <xdr:cNvPr id="12408" name="Check Box 120" hidden="1">
              <a:extLst>
                <a:ext uri="{63B3BB69-23CF-44E3-9099-C40C66FF867C}">
                  <a14:compatExt spid="_x0000_s12408"/>
                </a:ext>
                <a:ext uri="{FF2B5EF4-FFF2-40B4-BE49-F238E27FC236}">
                  <a16:creationId xmlns:a16="http://schemas.microsoft.com/office/drawing/2014/main" id="{00000000-0008-0000-0000-000078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47</xdr:row>
          <xdr:rowOff>19050</xdr:rowOff>
        </xdr:from>
        <xdr:to>
          <xdr:col>19</xdr:col>
          <xdr:colOff>565150</xdr:colOff>
          <xdr:row>49</xdr:row>
          <xdr:rowOff>38100</xdr:rowOff>
        </xdr:to>
        <xdr:sp macro="" textlink="">
          <xdr:nvSpPr>
            <xdr:cNvPr id="12409" name="Check Box 121" hidden="1">
              <a:extLst>
                <a:ext uri="{63B3BB69-23CF-44E3-9099-C40C66FF867C}">
                  <a14:compatExt spid="_x0000_s12409"/>
                </a:ext>
                <a:ext uri="{FF2B5EF4-FFF2-40B4-BE49-F238E27FC236}">
                  <a16:creationId xmlns:a16="http://schemas.microsoft.com/office/drawing/2014/main" id="{00000000-0008-0000-0000-000079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47</xdr:row>
          <xdr:rowOff>19050</xdr:rowOff>
        </xdr:from>
        <xdr:to>
          <xdr:col>20</xdr:col>
          <xdr:colOff>565150</xdr:colOff>
          <xdr:row>49</xdr:row>
          <xdr:rowOff>38100</xdr:rowOff>
        </xdr:to>
        <xdr:sp macro="" textlink="">
          <xdr:nvSpPr>
            <xdr:cNvPr id="12410" name="Check Box 122" hidden="1">
              <a:extLst>
                <a:ext uri="{63B3BB69-23CF-44E3-9099-C40C66FF867C}">
                  <a14:compatExt spid="_x0000_s12410"/>
                </a:ext>
                <a:ext uri="{FF2B5EF4-FFF2-40B4-BE49-F238E27FC236}">
                  <a16:creationId xmlns:a16="http://schemas.microsoft.com/office/drawing/2014/main" id="{00000000-0008-0000-0000-00007A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51</xdr:row>
          <xdr:rowOff>12700</xdr:rowOff>
        </xdr:from>
        <xdr:to>
          <xdr:col>19</xdr:col>
          <xdr:colOff>565150</xdr:colOff>
          <xdr:row>53</xdr:row>
          <xdr:rowOff>31750</xdr:rowOff>
        </xdr:to>
        <xdr:sp macro="" textlink="">
          <xdr:nvSpPr>
            <xdr:cNvPr id="12411" name="Check Box 123" hidden="1">
              <a:extLst>
                <a:ext uri="{63B3BB69-23CF-44E3-9099-C40C66FF867C}">
                  <a14:compatExt spid="_x0000_s12411"/>
                </a:ext>
                <a:ext uri="{FF2B5EF4-FFF2-40B4-BE49-F238E27FC236}">
                  <a16:creationId xmlns:a16="http://schemas.microsoft.com/office/drawing/2014/main" id="{00000000-0008-0000-0000-00007B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51</xdr:row>
          <xdr:rowOff>12700</xdr:rowOff>
        </xdr:from>
        <xdr:to>
          <xdr:col>20</xdr:col>
          <xdr:colOff>565150</xdr:colOff>
          <xdr:row>53</xdr:row>
          <xdr:rowOff>31750</xdr:rowOff>
        </xdr:to>
        <xdr:sp macro="" textlink="">
          <xdr:nvSpPr>
            <xdr:cNvPr id="12412" name="Check Box 124" hidden="1">
              <a:extLst>
                <a:ext uri="{63B3BB69-23CF-44E3-9099-C40C66FF867C}">
                  <a14:compatExt spid="_x0000_s12412"/>
                </a:ext>
                <a:ext uri="{FF2B5EF4-FFF2-40B4-BE49-F238E27FC236}">
                  <a16:creationId xmlns:a16="http://schemas.microsoft.com/office/drawing/2014/main" id="{00000000-0008-0000-0000-00007C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53</xdr:row>
          <xdr:rowOff>12700</xdr:rowOff>
        </xdr:from>
        <xdr:to>
          <xdr:col>19</xdr:col>
          <xdr:colOff>565150</xdr:colOff>
          <xdr:row>55</xdr:row>
          <xdr:rowOff>31750</xdr:rowOff>
        </xdr:to>
        <xdr:sp macro="" textlink="">
          <xdr:nvSpPr>
            <xdr:cNvPr id="12413" name="Check Box 125" hidden="1">
              <a:extLst>
                <a:ext uri="{63B3BB69-23CF-44E3-9099-C40C66FF867C}">
                  <a14:compatExt spid="_x0000_s12413"/>
                </a:ext>
                <a:ext uri="{FF2B5EF4-FFF2-40B4-BE49-F238E27FC236}">
                  <a16:creationId xmlns:a16="http://schemas.microsoft.com/office/drawing/2014/main" id="{00000000-0008-0000-0000-00007D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53</xdr:row>
          <xdr:rowOff>12700</xdr:rowOff>
        </xdr:from>
        <xdr:to>
          <xdr:col>20</xdr:col>
          <xdr:colOff>565150</xdr:colOff>
          <xdr:row>55</xdr:row>
          <xdr:rowOff>31750</xdr:rowOff>
        </xdr:to>
        <xdr:sp macro="" textlink="">
          <xdr:nvSpPr>
            <xdr:cNvPr id="12414" name="Check Box 126" hidden="1">
              <a:extLst>
                <a:ext uri="{63B3BB69-23CF-44E3-9099-C40C66FF867C}">
                  <a14:compatExt spid="_x0000_s12414"/>
                </a:ext>
                <a:ext uri="{FF2B5EF4-FFF2-40B4-BE49-F238E27FC236}">
                  <a16:creationId xmlns:a16="http://schemas.microsoft.com/office/drawing/2014/main" id="{00000000-0008-0000-0000-00007E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55</xdr:row>
          <xdr:rowOff>12700</xdr:rowOff>
        </xdr:from>
        <xdr:to>
          <xdr:col>19</xdr:col>
          <xdr:colOff>565150</xdr:colOff>
          <xdr:row>57</xdr:row>
          <xdr:rowOff>31750</xdr:rowOff>
        </xdr:to>
        <xdr:sp macro="" textlink="">
          <xdr:nvSpPr>
            <xdr:cNvPr id="12415" name="Check Box 127" hidden="1">
              <a:extLst>
                <a:ext uri="{63B3BB69-23CF-44E3-9099-C40C66FF867C}">
                  <a14:compatExt spid="_x0000_s12415"/>
                </a:ext>
                <a:ext uri="{FF2B5EF4-FFF2-40B4-BE49-F238E27FC236}">
                  <a16:creationId xmlns:a16="http://schemas.microsoft.com/office/drawing/2014/main" id="{00000000-0008-0000-0000-00007F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55</xdr:row>
          <xdr:rowOff>12700</xdr:rowOff>
        </xdr:from>
        <xdr:to>
          <xdr:col>20</xdr:col>
          <xdr:colOff>565150</xdr:colOff>
          <xdr:row>57</xdr:row>
          <xdr:rowOff>31750</xdr:rowOff>
        </xdr:to>
        <xdr:sp macro="" textlink="">
          <xdr:nvSpPr>
            <xdr:cNvPr id="12416" name="Check Box 128" hidden="1">
              <a:extLst>
                <a:ext uri="{63B3BB69-23CF-44E3-9099-C40C66FF867C}">
                  <a14:compatExt spid="_x0000_s12416"/>
                </a:ext>
                <a:ext uri="{FF2B5EF4-FFF2-40B4-BE49-F238E27FC236}">
                  <a16:creationId xmlns:a16="http://schemas.microsoft.com/office/drawing/2014/main" id="{00000000-0008-0000-0000-000080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57</xdr:row>
          <xdr:rowOff>12700</xdr:rowOff>
        </xdr:from>
        <xdr:to>
          <xdr:col>19</xdr:col>
          <xdr:colOff>565150</xdr:colOff>
          <xdr:row>59</xdr:row>
          <xdr:rowOff>31750</xdr:rowOff>
        </xdr:to>
        <xdr:sp macro="" textlink="">
          <xdr:nvSpPr>
            <xdr:cNvPr id="12419" name="Check Box 131" hidden="1">
              <a:extLst>
                <a:ext uri="{63B3BB69-23CF-44E3-9099-C40C66FF867C}">
                  <a14:compatExt spid="_x0000_s12419"/>
                </a:ext>
                <a:ext uri="{FF2B5EF4-FFF2-40B4-BE49-F238E27FC236}">
                  <a16:creationId xmlns:a16="http://schemas.microsoft.com/office/drawing/2014/main" id="{00000000-0008-0000-0000-00008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57</xdr:row>
          <xdr:rowOff>12700</xdr:rowOff>
        </xdr:from>
        <xdr:to>
          <xdr:col>20</xdr:col>
          <xdr:colOff>565150</xdr:colOff>
          <xdr:row>59</xdr:row>
          <xdr:rowOff>31750</xdr:rowOff>
        </xdr:to>
        <xdr:sp macro="" textlink="">
          <xdr:nvSpPr>
            <xdr:cNvPr id="12420" name="Check Box 132" hidden="1">
              <a:extLst>
                <a:ext uri="{63B3BB69-23CF-44E3-9099-C40C66FF867C}">
                  <a14:compatExt spid="_x0000_s12420"/>
                </a:ext>
                <a:ext uri="{FF2B5EF4-FFF2-40B4-BE49-F238E27FC236}">
                  <a16:creationId xmlns:a16="http://schemas.microsoft.com/office/drawing/2014/main" id="{00000000-0008-0000-0000-000084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18</xdr:col>
      <xdr:colOff>314325</xdr:colOff>
      <xdr:row>34</xdr:row>
      <xdr:rowOff>76200</xdr:rowOff>
    </xdr:from>
    <xdr:to>
      <xdr:col>18</xdr:col>
      <xdr:colOff>314325</xdr:colOff>
      <xdr:row>73</xdr:row>
      <xdr:rowOff>0</xdr:rowOff>
    </xdr:to>
    <xdr:cxnSp macro="">
      <xdr:nvCxnSpPr>
        <xdr:cNvPr id="135" name="Straight Connector 134">
          <a:extLst>
            <a:ext uri="{FF2B5EF4-FFF2-40B4-BE49-F238E27FC236}">
              <a16:creationId xmlns:a16="http://schemas.microsoft.com/office/drawing/2014/main" id="{00000000-0008-0000-0000-000087000000}"/>
            </a:ext>
          </a:extLst>
        </xdr:cNvPr>
        <xdr:cNvCxnSpPr/>
      </xdr:nvCxnSpPr>
      <xdr:spPr>
        <a:xfrm>
          <a:off x="10848975" y="8734425"/>
          <a:ext cx="0" cy="5572125"/>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10</xdr:col>
          <xdr:colOff>203200</xdr:colOff>
          <xdr:row>76</xdr:row>
          <xdr:rowOff>19050</xdr:rowOff>
        </xdr:from>
        <xdr:to>
          <xdr:col>10</xdr:col>
          <xdr:colOff>565150</xdr:colOff>
          <xdr:row>78</xdr:row>
          <xdr:rowOff>38100</xdr:rowOff>
        </xdr:to>
        <xdr:sp macro="" textlink="">
          <xdr:nvSpPr>
            <xdr:cNvPr id="12426" name="Check Box 138" hidden="1">
              <a:extLst>
                <a:ext uri="{63B3BB69-23CF-44E3-9099-C40C66FF867C}">
                  <a14:compatExt spid="_x0000_s12426"/>
                </a:ext>
                <a:ext uri="{FF2B5EF4-FFF2-40B4-BE49-F238E27FC236}">
                  <a16:creationId xmlns:a16="http://schemas.microsoft.com/office/drawing/2014/main" id="{00000000-0008-0000-0000-00008A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78</xdr:row>
          <xdr:rowOff>19050</xdr:rowOff>
        </xdr:from>
        <xdr:to>
          <xdr:col>10</xdr:col>
          <xdr:colOff>565150</xdr:colOff>
          <xdr:row>80</xdr:row>
          <xdr:rowOff>38100</xdr:rowOff>
        </xdr:to>
        <xdr:sp macro="" textlink="">
          <xdr:nvSpPr>
            <xdr:cNvPr id="12427" name="Check Box 139" hidden="1">
              <a:extLst>
                <a:ext uri="{63B3BB69-23CF-44E3-9099-C40C66FF867C}">
                  <a14:compatExt spid="_x0000_s12427"/>
                </a:ext>
                <a:ext uri="{FF2B5EF4-FFF2-40B4-BE49-F238E27FC236}">
                  <a16:creationId xmlns:a16="http://schemas.microsoft.com/office/drawing/2014/main" id="{00000000-0008-0000-0000-00008B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9</xdr:col>
      <xdr:colOff>314325</xdr:colOff>
      <xdr:row>74</xdr:row>
      <xdr:rowOff>38100</xdr:rowOff>
    </xdr:from>
    <xdr:to>
      <xdr:col>9</xdr:col>
      <xdr:colOff>321468</xdr:colOff>
      <xdr:row>103</xdr:row>
      <xdr:rowOff>202406</xdr:rowOff>
    </xdr:to>
    <xdr:cxnSp macro="">
      <xdr:nvCxnSpPr>
        <xdr:cNvPr id="146" name="Straight Connector 145">
          <a:extLst>
            <a:ext uri="{FF2B5EF4-FFF2-40B4-BE49-F238E27FC236}">
              <a16:creationId xmlns:a16="http://schemas.microsoft.com/office/drawing/2014/main" id="{00000000-0008-0000-0000-000092000000}"/>
            </a:ext>
          </a:extLst>
        </xdr:cNvPr>
        <xdr:cNvCxnSpPr/>
      </xdr:nvCxnSpPr>
      <xdr:spPr>
        <a:xfrm>
          <a:off x="5148263" y="12015788"/>
          <a:ext cx="7143" cy="2533649"/>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1</xdr:col>
          <xdr:colOff>203200</xdr:colOff>
          <xdr:row>109</xdr:row>
          <xdr:rowOff>19050</xdr:rowOff>
        </xdr:from>
        <xdr:to>
          <xdr:col>1</xdr:col>
          <xdr:colOff>565150</xdr:colOff>
          <xdr:row>112</xdr:row>
          <xdr:rowOff>12700</xdr:rowOff>
        </xdr:to>
        <xdr:sp macro="" textlink="">
          <xdr:nvSpPr>
            <xdr:cNvPr id="12435" name="Check Box 147" hidden="1">
              <a:extLst>
                <a:ext uri="{63B3BB69-23CF-44E3-9099-C40C66FF867C}">
                  <a14:compatExt spid="_x0000_s12435"/>
                </a:ext>
                <a:ext uri="{FF2B5EF4-FFF2-40B4-BE49-F238E27FC236}">
                  <a16:creationId xmlns:a16="http://schemas.microsoft.com/office/drawing/2014/main" id="{00000000-0008-0000-0000-00009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109</xdr:row>
          <xdr:rowOff>19050</xdr:rowOff>
        </xdr:from>
        <xdr:to>
          <xdr:col>2</xdr:col>
          <xdr:colOff>565150</xdr:colOff>
          <xdr:row>112</xdr:row>
          <xdr:rowOff>12700</xdr:rowOff>
        </xdr:to>
        <xdr:sp macro="" textlink="">
          <xdr:nvSpPr>
            <xdr:cNvPr id="12436" name="Check Box 148" hidden="1">
              <a:extLst>
                <a:ext uri="{63B3BB69-23CF-44E3-9099-C40C66FF867C}">
                  <a14:compatExt spid="_x0000_s12436"/>
                </a:ext>
                <a:ext uri="{FF2B5EF4-FFF2-40B4-BE49-F238E27FC236}">
                  <a16:creationId xmlns:a16="http://schemas.microsoft.com/office/drawing/2014/main" id="{00000000-0008-0000-0000-000094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111</xdr:row>
          <xdr:rowOff>19050</xdr:rowOff>
        </xdr:from>
        <xdr:to>
          <xdr:col>1</xdr:col>
          <xdr:colOff>565150</xdr:colOff>
          <xdr:row>114</xdr:row>
          <xdr:rowOff>12700</xdr:rowOff>
        </xdr:to>
        <xdr:sp macro="" textlink="">
          <xdr:nvSpPr>
            <xdr:cNvPr id="12437" name="Check Box 149" hidden="1">
              <a:extLst>
                <a:ext uri="{63B3BB69-23CF-44E3-9099-C40C66FF867C}">
                  <a14:compatExt spid="_x0000_s12437"/>
                </a:ext>
                <a:ext uri="{FF2B5EF4-FFF2-40B4-BE49-F238E27FC236}">
                  <a16:creationId xmlns:a16="http://schemas.microsoft.com/office/drawing/2014/main" id="{00000000-0008-0000-0000-000095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111</xdr:row>
          <xdr:rowOff>19050</xdr:rowOff>
        </xdr:from>
        <xdr:to>
          <xdr:col>2</xdr:col>
          <xdr:colOff>565150</xdr:colOff>
          <xdr:row>114</xdr:row>
          <xdr:rowOff>12700</xdr:rowOff>
        </xdr:to>
        <xdr:sp macro="" textlink="">
          <xdr:nvSpPr>
            <xdr:cNvPr id="12438" name="Check Box 150" hidden="1">
              <a:extLst>
                <a:ext uri="{63B3BB69-23CF-44E3-9099-C40C66FF867C}">
                  <a14:compatExt spid="_x0000_s12438"/>
                </a:ext>
                <a:ext uri="{FF2B5EF4-FFF2-40B4-BE49-F238E27FC236}">
                  <a16:creationId xmlns:a16="http://schemas.microsoft.com/office/drawing/2014/main" id="{00000000-0008-0000-0000-000096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113</xdr:row>
          <xdr:rowOff>19050</xdr:rowOff>
        </xdr:from>
        <xdr:to>
          <xdr:col>1</xdr:col>
          <xdr:colOff>565150</xdr:colOff>
          <xdr:row>116</xdr:row>
          <xdr:rowOff>12700</xdr:rowOff>
        </xdr:to>
        <xdr:sp macro="" textlink="">
          <xdr:nvSpPr>
            <xdr:cNvPr id="12439" name="Check Box 151" hidden="1">
              <a:extLst>
                <a:ext uri="{63B3BB69-23CF-44E3-9099-C40C66FF867C}">
                  <a14:compatExt spid="_x0000_s12439"/>
                </a:ext>
                <a:ext uri="{FF2B5EF4-FFF2-40B4-BE49-F238E27FC236}">
                  <a16:creationId xmlns:a16="http://schemas.microsoft.com/office/drawing/2014/main" id="{00000000-0008-0000-0000-000097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113</xdr:row>
          <xdr:rowOff>19050</xdr:rowOff>
        </xdr:from>
        <xdr:to>
          <xdr:col>2</xdr:col>
          <xdr:colOff>565150</xdr:colOff>
          <xdr:row>116</xdr:row>
          <xdr:rowOff>12700</xdr:rowOff>
        </xdr:to>
        <xdr:sp macro="" textlink="">
          <xdr:nvSpPr>
            <xdr:cNvPr id="12440" name="Check Box 152" hidden="1">
              <a:extLst>
                <a:ext uri="{63B3BB69-23CF-44E3-9099-C40C66FF867C}">
                  <a14:compatExt spid="_x0000_s12440"/>
                </a:ext>
                <a:ext uri="{FF2B5EF4-FFF2-40B4-BE49-F238E27FC236}">
                  <a16:creationId xmlns:a16="http://schemas.microsoft.com/office/drawing/2014/main" id="{00000000-0008-0000-0000-000098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115</xdr:row>
          <xdr:rowOff>19050</xdr:rowOff>
        </xdr:from>
        <xdr:to>
          <xdr:col>1</xdr:col>
          <xdr:colOff>565150</xdr:colOff>
          <xdr:row>118</xdr:row>
          <xdr:rowOff>12700</xdr:rowOff>
        </xdr:to>
        <xdr:sp macro="" textlink="">
          <xdr:nvSpPr>
            <xdr:cNvPr id="12441" name="Check Box 153" hidden="1">
              <a:extLst>
                <a:ext uri="{63B3BB69-23CF-44E3-9099-C40C66FF867C}">
                  <a14:compatExt spid="_x0000_s12441"/>
                </a:ext>
                <a:ext uri="{FF2B5EF4-FFF2-40B4-BE49-F238E27FC236}">
                  <a16:creationId xmlns:a16="http://schemas.microsoft.com/office/drawing/2014/main" id="{00000000-0008-0000-0000-000099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115</xdr:row>
          <xdr:rowOff>19050</xdr:rowOff>
        </xdr:from>
        <xdr:to>
          <xdr:col>2</xdr:col>
          <xdr:colOff>565150</xdr:colOff>
          <xdr:row>118</xdr:row>
          <xdr:rowOff>12700</xdr:rowOff>
        </xdr:to>
        <xdr:sp macro="" textlink="">
          <xdr:nvSpPr>
            <xdr:cNvPr id="12442" name="Check Box 154" hidden="1">
              <a:extLst>
                <a:ext uri="{63B3BB69-23CF-44E3-9099-C40C66FF867C}">
                  <a14:compatExt spid="_x0000_s12442"/>
                </a:ext>
                <a:ext uri="{FF2B5EF4-FFF2-40B4-BE49-F238E27FC236}">
                  <a16:creationId xmlns:a16="http://schemas.microsoft.com/office/drawing/2014/main" id="{00000000-0008-0000-0000-00009A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117</xdr:row>
          <xdr:rowOff>19050</xdr:rowOff>
        </xdr:from>
        <xdr:to>
          <xdr:col>1</xdr:col>
          <xdr:colOff>565150</xdr:colOff>
          <xdr:row>120</xdr:row>
          <xdr:rowOff>12700</xdr:rowOff>
        </xdr:to>
        <xdr:sp macro="" textlink="">
          <xdr:nvSpPr>
            <xdr:cNvPr id="12443" name="Check Box 155" hidden="1">
              <a:extLst>
                <a:ext uri="{63B3BB69-23CF-44E3-9099-C40C66FF867C}">
                  <a14:compatExt spid="_x0000_s12443"/>
                </a:ext>
                <a:ext uri="{FF2B5EF4-FFF2-40B4-BE49-F238E27FC236}">
                  <a16:creationId xmlns:a16="http://schemas.microsoft.com/office/drawing/2014/main" id="{00000000-0008-0000-0000-00009B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117</xdr:row>
          <xdr:rowOff>19050</xdr:rowOff>
        </xdr:from>
        <xdr:to>
          <xdr:col>2</xdr:col>
          <xdr:colOff>565150</xdr:colOff>
          <xdr:row>120</xdr:row>
          <xdr:rowOff>12700</xdr:rowOff>
        </xdr:to>
        <xdr:sp macro="" textlink="">
          <xdr:nvSpPr>
            <xdr:cNvPr id="12444" name="Check Box 156" hidden="1">
              <a:extLst>
                <a:ext uri="{63B3BB69-23CF-44E3-9099-C40C66FF867C}">
                  <a14:compatExt spid="_x0000_s12444"/>
                </a:ext>
                <a:ext uri="{FF2B5EF4-FFF2-40B4-BE49-F238E27FC236}">
                  <a16:creationId xmlns:a16="http://schemas.microsoft.com/office/drawing/2014/main" id="{00000000-0008-0000-0000-00009C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119</xdr:row>
          <xdr:rowOff>19050</xdr:rowOff>
        </xdr:from>
        <xdr:to>
          <xdr:col>1</xdr:col>
          <xdr:colOff>565150</xdr:colOff>
          <xdr:row>122</xdr:row>
          <xdr:rowOff>12700</xdr:rowOff>
        </xdr:to>
        <xdr:sp macro="" textlink="">
          <xdr:nvSpPr>
            <xdr:cNvPr id="12445" name="Check Box 157" hidden="1">
              <a:extLst>
                <a:ext uri="{63B3BB69-23CF-44E3-9099-C40C66FF867C}">
                  <a14:compatExt spid="_x0000_s12445"/>
                </a:ext>
                <a:ext uri="{FF2B5EF4-FFF2-40B4-BE49-F238E27FC236}">
                  <a16:creationId xmlns:a16="http://schemas.microsoft.com/office/drawing/2014/main" id="{00000000-0008-0000-0000-00009D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119</xdr:row>
          <xdr:rowOff>19050</xdr:rowOff>
        </xdr:from>
        <xdr:to>
          <xdr:col>2</xdr:col>
          <xdr:colOff>565150</xdr:colOff>
          <xdr:row>122</xdr:row>
          <xdr:rowOff>12700</xdr:rowOff>
        </xdr:to>
        <xdr:sp macro="" textlink="">
          <xdr:nvSpPr>
            <xdr:cNvPr id="12446" name="Check Box 158" hidden="1">
              <a:extLst>
                <a:ext uri="{63B3BB69-23CF-44E3-9099-C40C66FF867C}">
                  <a14:compatExt spid="_x0000_s12446"/>
                </a:ext>
                <a:ext uri="{FF2B5EF4-FFF2-40B4-BE49-F238E27FC236}">
                  <a16:creationId xmlns:a16="http://schemas.microsoft.com/office/drawing/2014/main" id="{00000000-0008-0000-0000-00009E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121</xdr:row>
          <xdr:rowOff>19050</xdr:rowOff>
        </xdr:from>
        <xdr:to>
          <xdr:col>1</xdr:col>
          <xdr:colOff>565150</xdr:colOff>
          <xdr:row>124</xdr:row>
          <xdr:rowOff>12700</xdr:rowOff>
        </xdr:to>
        <xdr:sp macro="" textlink="">
          <xdr:nvSpPr>
            <xdr:cNvPr id="12447" name="Check Box 159" hidden="1">
              <a:extLst>
                <a:ext uri="{63B3BB69-23CF-44E3-9099-C40C66FF867C}">
                  <a14:compatExt spid="_x0000_s12447"/>
                </a:ext>
                <a:ext uri="{FF2B5EF4-FFF2-40B4-BE49-F238E27FC236}">
                  <a16:creationId xmlns:a16="http://schemas.microsoft.com/office/drawing/2014/main" id="{00000000-0008-0000-0000-00009F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121</xdr:row>
          <xdr:rowOff>19050</xdr:rowOff>
        </xdr:from>
        <xdr:to>
          <xdr:col>2</xdr:col>
          <xdr:colOff>565150</xdr:colOff>
          <xdr:row>124</xdr:row>
          <xdr:rowOff>12700</xdr:rowOff>
        </xdr:to>
        <xdr:sp macro="" textlink="">
          <xdr:nvSpPr>
            <xdr:cNvPr id="12448" name="Check Box 160" hidden="1">
              <a:extLst>
                <a:ext uri="{63B3BB69-23CF-44E3-9099-C40C66FF867C}">
                  <a14:compatExt spid="_x0000_s12448"/>
                </a:ext>
                <a:ext uri="{FF2B5EF4-FFF2-40B4-BE49-F238E27FC236}">
                  <a16:creationId xmlns:a16="http://schemas.microsoft.com/office/drawing/2014/main" id="{00000000-0008-0000-0000-0000A0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123</xdr:row>
          <xdr:rowOff>19050</xdr:rowOff>
        </xdr:from>
        <xdr:to>
          <xdr:col>1</xdr:col>
          <xdr:colOff>565150</xdr:colOff>
          <xdr:row>126</xdr:row>
          <xdr:rowOff>12700</xdr:rowOff>
        </xdr:to>
        <xdr:sp macro="" textlink="">
          <xdr:nvSpPr>
            <xdr:cNvPr id="12449" name="Check Box 161" hidden="1">
              <a:extLst>
                <a:ext uri="{63B3BB69-23CF-44E3-9099-C40C66FF867C}">
                  <a14:compatExt spid="_x0000_s12449"/>
                </a:ext>
                <a:ext uri="{FF2B5EF4-FFF2-40B4-BE49-F238E27FC236}">
                  <a16:creationId xmlns:a16="http://schemas.microsoft.com/office/drawing/2014/main" id="{00000000-0008-0000-0000-0000A1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123</xdr:row>
          <xdr:rowOff>19050</xdr:rowOff>
        </xdr:from>
        <xdr:to>
          <xdr:col>2</xdr:col>
          <xdr:colOff>565150</xdr:colOff>
          <xdr:row>126</xdr:row>
          <xdr:rowOff>12700</xdr:rowOff>
        </xdr:to>
        <xdr:sp macro="" textlink="">
          <xdr:nvSpPr>
            <xdr:cNvPr id="12450" name="Check Box 162" hidden="1">
              <a:extLst>
                <a:ext uri="{63B3BB69-23CF-44E3-9099-C40C66FF867C}">
                  <a14:compatExt spid="_x0000_s12450"/>
                </a:ext>
                <a:ext uri="{FF2B5EF4-FFF2-40B4-BE49-F238E27FC236}">
                  <a16:creationId xmlns:a16="http://schemas.microsoft.com/office/drawing/2014/main" id="{00000000-0008-0000-0000-0000A2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125</xdr:row>
          <xdr:rowOff>19050</xdr:rowOff>
        </xdr:from>
        <xdr:to>
          <xdr:col>1</xdr:col>
          <xdr:colOff>565150</xdr:colOff>
          <xdr:row>128</xdr:row>
          <xdr:rowOff>12700</xdr:rowOff>
        </xdr:to>
        <xdr:sp macro="" textlink="">
          <xdr:nvSpPr>
            <xdr:cNvPr id="12451" name="Check Box 163" hidden="1">
              <a:extLst>
                <a:ext uri="{63B3BB69-23CF-44E3-9099-C40C66FF867C}">
                  <a14:compatExt spid="_x0000_s12451"/>
                </a:ext>
                <a:ext uri="{FF2B5EF4-FFF2-40B4-BE49-F238E27FC236}">
                  <a16:creationId xmlns:a16="http://schemas.microsoft.com/office/drawing/2014/main" id="{00000000-0008-0000-0000-0000A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125</xdr:row>
          <xdr:rowOff>19050</xdr:rowOff>
        </xdr:from>
        <xdr:to>
          <xdr:col>2</xdr:col>
          <xdr:colOff>565150</xdr:colOff>
          <xdr:row>128</xdr:row>
          <xdr:rowOff>12700</xdr:rowOff>
        </xdr:to>
        <xdr:sp macro="" textlink="">
          <xdr:nvSpPr>
            <xdr:cNvPr id="12452" name="Check Box 164" hidden="1">
              <a:extLst>
                <a:ext uri="{63B3BB69-23CF-44E3-9099-C40C66FF867C}">
                  <a14:compatExt spid="_x0000_s12452"/>
                </a:ext>
                <a:ext uri="{FF2B5EF4-FFF2-40B4-BE49-F238E27FC236}">
                  <a16:creationId xmlns:a16="http://schemas.microsoft.com/office/drawing/2014/main" id="{00000000-0008-0000-0000-0000A4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127</xdr:row>
          <xdr:rowOff>19050</xdr:rowOff>
        </xdr:from>
        <xdr:to>
          <xdr:col>1</xdr:col>
          <xdr:colOff>565150</xdr:colOff>
          <xdr:row>130</xdr:row>
          <xdr:rowOff>12700</xdr:rowOff>
        </xdr:to>
        <xdr:sp macro="" textlink="">
          <xdr:nvSpPr>
            <xdr:cNvPr id="12453" name="Check Box 165" hidden="1">
              <a:extLst>
                <a:ext uri="{63B3BB69-23CF-44E3-9099-C40C66FF867C}">
                  <a14:compatExt spid="_x0000_s12453"/>
                </a:ext>
                <a:ext uri="{FF2B5EF4-FFF2-40B4-BE49-F238E27FC236}">
                  <a16:creationId xmlns:a16="http://schemas.microsoft.com/office/drawing/2014/main" id="{00000000-0008-0000-0000-0000A5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127</xdr:row>
          <xdr:rowOff>19050</xdr:rowOff>
        </xdr:from>
        <xdr:to>
          <xdr:col>2</xdr:col>
          <xdr:colOff>565150</xdr:colOff>
          <xdr:row>130</xdr:row>
          <xdr:rowOff>12700</xdr:rowOff>
        </xdr:to>
        <xdr:sp macro="" textlink="">
          <xdr:nvSpPr>
            <xdr:cNvPr id="12454" name="Check Box 166" hidden="1">
              <a:extLst>
                <a:ext uri="{63B3BB69-23CF-44E3-9099-C40C66FF867C}">
                  <a14:compatExt spid="_x0000_s12454"/>
                </a:ext>
                <a:ext uri="{FF2B5EF4-FFF2-40B4-BE49-F238E27FC236}">
                  <a16:creationId xmlns:a16="http://schemas.microsoft.com/office/drawing/2014/main" id="{00000000-0008-0000-0000-0000A6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129</xdr:row>
          <xdr:rowOff>19050</xdr:rowOff>
        </xdr:from>
        <xdr:to>
          <xdr:col>1</xdr:col>
          <xdr:colOff>565150</xdr:colOff>
          <xdr:row>132</xdr:row>
          <xdr:rowOff>12700</xdr:rowOff>
        </xdr:to>
        <xdr:sp macro="" textlink="">
          <xdr:nvSpPr>
            <xdr:cNvPr id="12455" name="Check Box 167" hidden="1">
              <a:extLst>
                <a:ext uri="{63B3BB69-23CF-44E3-9099-C40C66FF867C}">
                  <a14:compatExt spid="_x0000_s12455"/>
                </a:ext>
                <a:ext uri="{FF2B5EF4-FFF2-40B4-BE49-F238E27FC236}">
                  <a16:creationId xmlns:a16="http://schemas.microsoft.com/office/drawing/2014/main" id="{00000000-0008-0000-0000-0000A7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129</xdr:row>
          <xdr:rowOff>19050</xdr:rowOff>
        </xdr:from>
        <xdr:to>
          <xdr:col>2</xdr:col>
          <xdr:colOff>565150</xdr:colOff>
          <xdr:row>132</xdr:row>
          <xdr:rowOff>12700</xdr:rowOff>
        </xdr:to>
        <xdr:sp macro="" textlink="">
          <xdr:nvSpPr>
            <xdr:cNvPr id="12456" name="Check Box 168" hidden="1">
              <a:extLst>
                <a:ext uri="{63B3BB69-23CF-44E3-9099-C40C66FF867C}">
                  <a14:compatExt spid="_x0000_s12456"/>
                </a:ext>
                <a:ext uri="{FF2B5EF4-FFF2-40B4-BE49-F238E27FC236}">
                  <a16:creationId xmlns:a16="http://schemas.microsoft.com/office/drawing/2014/main" id="{00000000-0008-0000-0000-0000A8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131</xdr:row>
          <xdr:rowOff>19050</xdr:rowOff>
        </xdr:from>
        <xdr:to>
          <xdr:col>1</xdr:col>
          <xdr:colOff>565150</xdr:colOff>
          <xdr:row>134</xdr:row>
          <xdr:rowOff>12700</xdr:rowOff>
        </xdr:to>
        <xdr:sp macro="" textlink="">
          <xdr:nvSpPr>
            <xdr:cNvPr id="12457" name="Check Box 169" hidden="1">
              <a:extLst>
                <a:ext uri="{63B3BB69-23CF-44E3-9099-C40C66FF867C}">
                  <a14:compatExt spid="_x0000_s12457"/>
                </a:ext>
                <a:ext uri="{FF2B5EF4-FFF2-40B4-BE49-F238E27FC236}">
                  <a16:creationId xmlns:a16="http://schemas.microsoft.com/office/drawing/2014/main" id="{00000000-0008-0000-0000-0000A9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131</xdr:row>
          <xdr:rowOff>19050</xdr:rowOff>
        </xdr:from>
        <xdr:to>
          <xdr:col>2</xdr:col>
          <xdr:colOff>565150</xdr:colOff>
          <xdr:row>134</xdr:row>
          <xdr:rowOff>12700</xdr:rowOff>
        </xdr:to>
        <xdr:sp macro="" textlink="">
          <xdr:nvSpPr>
            <xdr:cNvPr id="12458" name="Check Box 170" hidden="1">
              <a:extLst>
                <a:ext uri="{63B3BB69-23CF-44E3-9099-C40C66FF867C}">
                  <a14:compatExt spid="_x0000_s12458"/>
                </a:ext>
                <a:ext uri="{FF2B5EF4-FFF2-40B4-BE49-F238E27FC236}">
                  <a16:creationId xmlns:a16="http://schemas.microsoft.com/office/drawing/2014/main" id="{00000000-0008-0000-0000-0000AA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133</xdr:row>
          <xdr:rowOff>19050</xdr:rowOff>
        </xdr:from>
        <xdr:to>
          <xdr:col>1</xdr:col>
          <xdr:colOff>565150</xdr:colOff>
          <xdr:row>136</xdr:row>
          <xdr:rowOff>12700</xdr:rowOff>
        </xdr:to>
        <xdr:sp macro="" textlink="">
          <xdr:nvSpPr>
            <xdr:cNvPr id="12459" name="Check Box 171" hidden="1">
              <a:extLst>
                <a:ext uri="{63B3BB69-23CF-44E3-9099-C40C66FF867C}">
                  <a14:compatExt spid="_x0000_s12459"/>
                </a:ext>
                <a:ext uri="{FF2B5EF4-FFF2-40B4-BE49-F238E27FC236}">
                  <a16:creationId xmlns:a16="http://schemas.microsoft.com/office/drawing/2014/main" id="{00000000-0008-0000-0000-0000AB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133</xdr:row>
          <xdr:rowOff>19050</xdr:rowOff>
        </xdr:from>
        <xdr:to>
          <xdr:col>2</xdr:col>
          <xdr:colOff>565150</xdr:colOff>
          <xdr:row>136</xdr:row>
          <xdr:rowOff>12700</xdr:rowOff>
        </xdr:to>
        <xdr:sp macro="" textlink="">
          <xdr:nvSpPr>
            <xdr:cNvPr id="12460" name="Check Box 172" hidden="1">
              <a:extLst>
                <a:ext uri="{63B3BB69-23CF-44E3-9099-C40C66FF867C}">
                  <a14:compatExt spid="_x0000_s12460"/>
                </a:ext>
                <a:ext uri="{FF2B5EF4-FFF2-40B4-BE49-F238E27FC236}">
                  <a16:creationId xmlns:a16="http://schemas.microsoft.com/office/drawing/2014/main" id="{00000000-0008-0000-0000-0000AC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135</xdr:row>
          <xdr:rowOff>19050</xdr:rowOff>
        </xdr:from>
        <xdr:to>
          <xdr:col>1</xdr:col>
          <xdr:colOff>565150</xdr:colOff>
          <xdr:row>138</xdr:row>
          <xdr:rowOff>12700</xdr:rowOff>
        </xdr:to>
        <xdr:sp macro="" textlink="">
          <xdr:nvSpPr>
            <xdr:cNvPr id="12461" name="Check Box 173" hidden="1">
              <a:extLst>
                <a:ext uri="{63B3BB69-23CF-44E3-9099-C40C66FF867C}">
                  <a14:compatExt spid="_x0000_s12461"/>
                </a:ext>
                <a:ext uri="{FF2B5EF4-FFF2-40B4-BE49-F238E27FC236}">
                  <a16:creationId xmlns:a16="http://schemas.microsoft.com/office/drawing/2014/main" id="{00000000-0008-0000-0000-0000AD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135</xdr:row>
          <xdr:rowOff>19050</xdr:rowOff>
        </xdr:from>
        <xdr:to>
          <xdr:col>2</xdr:col>
          <xdr:colOff>565150</xdr:colOff>
          <xdr:row>138</xdr:row>
          <xdr:rowOff>12700</xdr:rowOff>
        </xdr:to>
        <xdr:sp macro="" textlink="">
          <xdr:nvSpPr>
            <xdr:cNvPr id="12462" name="Check Box 174" hidden="1">
              <a:extLst>
                <a:ext uri="{63B3BB69-23CF-44E3-9099-C40C66FF867C}">
                  <a14:compatExt spid="_x0000_s12462"/>
                </a:ext>
                <a:ext uri="{FF2B5EF4-FFF2-40B4-BE49-F238E27FC236}">
                  <a16:creationId xmlns:a16="http://schemas.microsoft.com/office/drawing/2014/main" id="{00000000-0008-0000-0000-0000AE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109</xdr:row>
          <xdr:rowOff>19050</xdr:rowOff>
        </xdr:from>
        <xdr:to>
          <xdr:col>10</xdr:col>
          <xdr:colOff>565150</xdr:colOff>
          <xdr:row>112</xdr:row>
          <xdr:rowOff>12700</xdr:rowOff>
        </xdr:to>
        <xdr:sp macro="" textlink="">
          <xdr:nvSpPr>
            <xdr:cNvPr id="12473" name="Check Box 185" hidden="1">
              <a:extLst>
                <a:ext uri="{63B3BB69-23CF-44E3-9099-C40C66FF867C}">
                  <a14:compatExt spid="_x0000_s12473"/>
                </a:ext>
                <a:ext uri="{FF2B5EF4-FFF2-40B4-BE49-F238E27FC236}">
                  <a16:creationId xmlns:a16="http://schemas.microsoft.com/office/drawing/2014/main" id="{00000000-0008-0000-0000-0000B9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109</xdr:row>
          <xdr:rowOff>19050</xdr:rowOff>
        </xdr:from>
        <xdr:to>
          <xdr:col>11</xdr:col>
          <xdr:colOff>565150</xdr:colOff>
          <xdr:row>112</xdr:row>
          <xdr:rowOff>12700</xdr:rowOff>
        </xdr:to>
        <xdr:sp macro="" textlink="">
          <xdr:nvSpPr>
            <xdr:cNvPr id="12474" name="Check Box 186" hidden="1">
              <a:extLst>
                <a:ext uri="{63B3BB69-23CF-44E3-9099-C40C66FF867C}">
                  <a14:compatExt spid="_x0000_s12474"/>
                </a:ext>
                <a:ext uri="{FF2B5EF4-FFF2-40B4-BE49-F238E27FC236}">
                  <a16:creationId xmlns:a16="http://schemas.microsoft.com/office/drawing/2014/main" id="{00000000-0008-0000-0000-0000BA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111</xdr:row>
          <xdr:rowOff>19050</xdr:rowOff>
        </xdr:from>
        <xdr:to>
          <xdr:col>10</xdr:col>
          <xdr:colOff>565150</xdr:colOff>
          <xdr:row>114</xdr:row>
          <xdr:rowOff>12700</xdr:rowOff>
        </xdr:to>
        <xdr:sp macro="" textlink="">
          <xdr:nvSpPr>
            <xdr:cNvPr id="12475" name="Check Box 187" hidden="1">
              <a:extLst>
                <a:ext uri="{63B3BB69-23CF-44E3-9099-C40C66FF867C}">
                  <a14:compatExt spid="_x0000_s12475"/>
                </a:ext>
                <a:ext uri="{FF2B5EF4-FFF2-40B4-BE49-F238E27FC236}">
                  <a16:creationId xmlns:a16="http://schemas.microsoft.com/office/drawing/2014/main" id="{00000000-0008-0000-0000-0000BB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111</xdr:row>
          <xdr:rowOff>19050</xdr:rowOff>
        </xdr:from>
        <xdr:to>
          <xdr:col>11</xdr:col>
          <xdr:colOff>565150</xdr:colOff>
          <xdr:row>114</xdr:row>
          <xdr:rowOff>12700</xdr:rowOff>
        </xdr:to>
        <xdr:sp macro="" textlink="">
          <xdr:nvSpPr>
            <xdr:cNvPr id="12476" name="Check Box 188" hidden="1">
              <a:extLst>
                <a:ext uri="{63B3BB69-23CF-44E3-9099-C40C66FF867C}">
                  <a14:compatExt spid="_x0000_s12476"/>
                </a:ext>
                <a:ext uri="{FF2B5EF4-FFF2-40B4-BE49-F238E27FC236}">
                  <a16:creationId xmlns:a16="http://schemas.microsoft.com/office/drawing/2014/main" id="{00000000-0008-0000-0000-0000BC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113</xdr:row>
          <xdr:rowOff>19050</xdr:rowOff>
        </xdr:from>
        <xdr:to>
          <xdr:col>10</xdr:col>
          <xdr:colOff>565150</xdr:colOff>
          <xdr:row>116</xdr:row>
          <xdr:rowOff>12700</xdr:rowOff>
        </xdr:to>
        <xdr:sp macro="" textlink="">
          <xdr:nvSpPr>
            <xdr:cNvPr id="12477" name="Check Box 189" hidden="1">
              <a:extLst>
                <a:ext uri="{63B3BB69-23CF-44E3-9099-C40C66FF867C}">
                  <a14:compatExt spid="_x0000_s12477"/>
                </a:ext>
                <a:ext uri="{FF2B5EF4-FFF2-40B4-BE49-F238E27FC236}">
                  <a16:creationId xmlns:a16="http://schemas.microsoft.com/office/drawing/2014/main" id="{00000000-0008-0000-0000-0000BD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113</xdr:row>
          <xdr:rowOff>19050</xdr:rowOff>
        </xdr:from>
        <xdr:to>
          <xdr:col>11</xdr:col>
          <xdr:colOff>565150</xdr:colOff>
          <xdr:row>116</xdr:row>
          <xdr:rowOff>12700</xdr:rowOff>
        </xdr:to>
        <xdr:sp macro="" textlink="">
          <xdr:nvSpPr>
            <xdr:cNvPr id="12478" name="Check Box 190" hidden="1">
              <a:extLst>
                <a:ext uri="{63B3BB69-23CF-44E3-9099-C40C66FF867C}">
                  <a14:compatExt spid="_x0000_s12478"/>
                </a:ext>
                <a:ext uri="{FF2B5EF4-FFF2-40B4-BE49-F238E27FC236}">
                  <a16:creationId xmlns:a16="http://schemas.microsoft.com/office/drawing/2014/main" id="{00000000-0008-0000-0000-0000BE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115</xdr:row>
          <xdr:rowOff>19050</xdr:rowOff>
        </xdr:from>
        <xdr:to>
          <xdr:col>10</xdr:col>
          <xdr:colOff>565150</xdr:colOff>
          <xdr:row>118</xdr:row>
          <xdr:rowOff>12700</xdr:rowOff>
        </xdr:to>
        <xdr:sp macro="" textlink="">
          <xdr:nvSpPr>
            <xdr:cNvPr id="12479" name="Check Box 191" hidden="1">
              <a:extLst>
                <a:ext uri="{63B3BB69-23CF-44E3-9099-C40C66FF867C}">
                  <a14:compatExt spid="_x0000_s12479"/>
                </a:ext>
                <a:ext uri="{FF2B5EF4-FFF2-40B4-BE49-F238E27FC236}">
                  <a16:creationId xmlns:a16="http://schemas.microsoft.com/office/drawing/2014/main" id="{00000000-0008-0000-0000-0000BF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115</xdr:row>
          <xdr:rowOff>19050</xdr:rowOff>
        </xdr:from>
        <xdr:to>
          <xdr:col>11</xdr:col>
          <xdr:colOff>565150</xdr:colOff>
          <xdr:row>118</xdr:row>
          <xdr:rowOff>12700</xdr:rowOff>
        </xdr:to>
        <xdr:sp macro="" textlink="">
          <xdr:nvSpPr>
            <xdr:cNvPr id="12480" name="Check Box 192" hidden="1">
              <a:extLst>
                <a:ext uri="{63B3BB69-23CF-44E3-9099-C40C66FF867C}">
                  <a14:compatExt spid="_x0000_s12480"/>
                </a:ext>
                <a:ext uri="{FF2B5EF4-FFF2-40B4-BE49-F238E27FC236}">
                  <a16:creationId xmlns:a16="http://schemas.microsoft.com/office/drawing/2014/main" id="{00000000-0008-0000-0000-0000C0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117</xdr:row>
          <xdr:rowOff>19050</xdr:rowOff>
        </xdr:from>
        <xdr:to>
          <xdr:col>10</xdr:col>
          <xdr:colOff>565150</xdr:colOff>
          <xdr:row>120</xdr:row>
          <xdr:rowOff>12700</xdr:rowOff>
        </xdr:to>
        <xdr:sp macro="" textlink="">
          <xdr:nvSpPr>
            <xdr:cNvPr id="12481" name="Check Box 193" hidden="1">
              <a:extLst>
                <a:ext uri="{63B3BB69-23CF-44E3-9099-C40C66FF867C}">
                  <a14:compatExt spid="_x0000_s12481"/>
                </a:ext>
                <a:ext uri="{FF2B5EF4-FFF2-40B4-BE49-F238E27FC236}">
                  <a16:creationId xmlns:a16="http://schemas.microsoft.com/office/drawing/2014/main" id="{00000000-0008-0000-0000-0000C1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119</xdr:row>
          <xdr:rowOff>12700</xdr:rowOff>
        </xdr:from>
        <xdr:to>
          <xdr:col>11</xdr:col>
          <xdr:colOff>565150</xdr:colOff>
          <xdr:row>122</xdr:row>
          <xdr:rowOff>12700</xdr:rowOff>
        </xdr:to>
        <xdr:sp macro="" textlink="">
          <xdr:nvSpPr>
            <xdr:cNvPr id="12482" name="Check Box 194" hidden="1">
              <a:extLst>
                <a:ext uri="{63B3BB69-23CF-44E3-9099-C40C66FF867C}">
                  <a14:compatExt spid="_x0000_s12482"/>
                </a:ext>
                <a:ext uri="{FF2B5EF4-FFF2-40B4-BE49-F238E27FC236}">
                  <a16:creationId xmlns:a16="http://schemas.microsoft.com/office/drawing/2014/main" id="{00000000-0008-0000-0000-0000C2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119</xdr:row>
          <xdr:rowOff>19050</xdr:rowOff>
        </xdr:from>
        <xdr:to>
          <xdr:col>10</xdr:col>
          <xdr:colOff>565150</xdr:colOff>
          <xdr:row>122</xdr:row>
          <xdr:rowOff>12700</xdr:rowOff>
        </xdr:to>
        <xdr:sp macro="" textlink="">
          <xdr:nvSpPr>
            <xdr:cNvPr id="12483" name="Check Box 195" hidden="1">
              <a:extLst>
                <a:ext uri="{63B3BB69-23CF-44E3-9099-C40C66FF867C}">
                  <a14:compatExt spid="_x0000_s12483"/>
                </a:ext>
                <a:ext uri="{FF2B5EF4-FFF2-40B4-BE49-F238E27FC236}">
                  <a16:creationId xmlns:a16="http://schemas.microsoft.com/office/drawing/2014/main" id="{00000000-0008-0000-0000-0000C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121</xdr:row>
          <xdr:rowOff>19050</xdr:rowOff>
        </xdr:from>
        <xdr:to>
          <xdr:col>10</xdr:col>
          <xdr:colOff>565150</xdr:colOff>
          <xdr:row>124</xdr:row>
          <xdr:rowOff>12700</xdr:rowOff>
        </xdr:to>
        <xdr:sp macro="" textlink="">
          <xdr:nvSpPr>
            <xdr:cNvPr id="12485" name="Check Box 197" hidden="1">
              <a:extLst>
                <a:ext uri="{63B3BB69-23CF-44E3-9099-C40C66FF867C}">
                  <a14:compatExt spid="_x0000_s12485"/>
                </a:ext>
                <a:ext uri="{FF2B5EF4-FFF2-40B4-BE49-F238E27FC236}">
                  <a16:creationId xmlns:a16="http://schemas.microsoft.com/office/drawing/2014/main" id="{00000000-0008-0000-0000-0000C5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121</xdr:row>
          <xdr:rowOff>19050</xdr:rowOff>
        </xdr:from>
        <xdr:to>
          <xdr:col>11</xdr:col>
          <xdr:colOff>565150</xdr:colOff>
          <xdr:row>124</xdr:row>
          <xdr:rowOff>12700</xdr:rowOff>
        </xdr:to>
        <xdr:sp macro="" textlink="">
          <xdr:nvSpPr>
            <xdr:cNvPr id="12486" name="Check Box 198" hidden="1">
              <a:extLst>
                <a:ext uri="{63B3BB69-23CF-44E3-9099-C40C66FF867C}">
                  <a14:compatExt spid="_x0000_s12486"/>
                </a:ext>
                <a:ext uri="{FF2B5EF4-FFF2-40B4-BE49-F238E27FC236}">
                  <a16:creationId xmlns:a16="http://schemas.microsoft.com/office/drawing/2014/main" id="{00000000-0008-0000-0000-0000C6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123</xdr:row>
          <xdr:rowOff>12700</xdr:rowOff>
        </xdr:from>
        <xdr:to>
          <xdr:col>10</xdr:col>
          <xdr:colOff>565150</xdr:colOff>
          <xdr:row>126</xdr:row>
          <xdr:rowOff>0</xdr:rowOff>
        </xdr:to>
        <xdr:sp macro="" textlink="">
          <xdr:nvSpPr>
            <xdr:cNvPr id="12487" name="Check Box 199" hidden="1">
              <a:extLst>
                <a:ext uri="{63B3BB69-23CF-44E3-9099-C40C66FF867C}">
                  <a14:compatExt spid="_x0000_s12487"/>
                </a:ext>
                <a:ext uri="{FF2B5EF4-FFF2-40B4-BE49-F238E27FC236}">
                  <a16:creationId xmlns:a16="http://schemas.microsoft.com/office/drawing/2014/main" id="{00000000-0008-0000-0000-0000C7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123</xdr:row>
          <xdr:rowOff>12700</xdr:rowOff>
        </xdr:from>
        <xdr:to>
          <xdr:col>11</xdr:col>
          <xdr:colOff>565150</xdr:colOff>
          <xdr:row>126</xdr:row>
          <xdr:rowOff>0</xdr:rowOff>
        </xdr:to>
        <xdr:sp macro="" textlink="">
          <xdr:nvSpPr>
            <xdr:cNvPr id="12488" name="Check Box 200" hidden="1">
              <a:extLst>
                <a:ext uri="{63B3BB69-23CF-44E3-9099-C40C66FF867C}">
                  <a14:compatExt spid="_x0000_s12488"/>
                </a:ext>
                <a:ext uri="{FF2B5EF4-FFF2-40B4-BE49-F238E27FC236}">
                  <a16:creationId xmlns:a16="http://schemas.microsoft.com/office/drawing/2014/main" id="{00000000-0008-0000-0000-0000C8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129</xdr:row>
          <xdr:rowOff>12700</xdr:rowOff>
        </xdr:from>
        <xdr:to>
          <xdr:col>10</xdr:col>
          <xdr:colOff>565150</xdr:colOff>
          <xdr:row>132</xdr:row>
          <xdr:rowOff>0</xdr:rowOff>
        </xdr:to>
        <xdr:sp macro="" textlink="">
          <xdr:nvSpPr>
            <xdr:cNvPr id="12491" name="Check Box 203" hidden="1">
              <a:extLst>
                <a:ext uri="{63B3BB69-23CF-44E3-9099-C40C66FF867C}">
                  <a14:compatExt spid="_x0000_s12491"/>
                </a:ext>
                <a:ext uri="{FF2B5EF4-FFF2-40B4-BE49-F238E27FC236}">
                  <a16:creationId xmlns:a16="http://schemas.microsoft.com/office/drawing/2014/main" id="{00000000-0008-0000-0000-0000CB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129</xdr:row>
          <xdr:rowOff>12700</xdr:rowOff>
        </xdr:from>
        <xdr:to>
          <xdr:col>11</xdr:col>
          <xdr:colOff>565150</xdr:colOff>
          <xdr:row>132</xdr:row>
          <xdr:rowOff>0</xdr:rowOff>
        </xdr:to>
        <xdr:sp macro="" textlink="">
          <xdr:nvSpPr>
            <xdr:cNvPr id="12492" name="Check Box 204" hidden="1">
              <a:extLst>
                <a:ext uri="{63B3BB69-23CF-44E3-9099-C40C66FF867C}">
                  <a14:compatExt spid="_x0000_s12492"/>
                </a:ext>
                <a:ext uri="{FF2B5EF4-FFF2-40B4-BE49-F238E27FC236}">
                  <a16:creationId xmlns:a16="http://schemas.microsoft.com/office/drawing/2014/main" id="{00000000-0008-0000-0000-0000CC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131</xdr:row>
          <xdr:rowOff>12700</xdr:rowOff>
        </xdr:from>
        <xdr:to>
          <xdr:col>10</xdr:col>
          <xdr:colOff>565150</xdr:colOff>
          <xdr:row>134</xdr:row>
          <xdr:rowOff>0</xdr:rowOff>
        </xdr:to>
        <xdr:sp macro="" textlink="">
          <xdr:nvSpPr>
            <xdr:cNvPr id="12493" name="Check Box 205" hidden="1">
              <a:extLst>
                <a:ext uri="{63B3BB69-23CF-44E3-9099-C40C66FF867C}">
                  <a14:compatExt spid="_x0000_s12493"/>
                </a:ext>
                <a:ext uri="{FF2B5EF4-FFF2-40B4-BE49-F238E27FC236}">
                  <a16:creationId xmlns:a16="http://schemas.microsoft.com/office/drawing/2014/main" id="{00000000-0008-0000-0000-0000CD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131</xdr:row>
          <xdr:rowOff>12700</xdr:rowOff>
        </xdr:from>
        <xdr:to>
          <xdr:col>11</xdr:col>
          <xdr:colOff>565150</xdr:colOff>
          <xdr:row>134</xdr:row>
          <xdr:rowOff>0</xdr:rowOff>
        </xdr:to>
        <xdr:sp macro="" textlink="">
          <xdr:nvSpPr>
            <xdr:cNvPr id="12494" name="Check Box 206" hidden="1">
              <a:extLst>
                <a:ext uri="{63B3BB69-23CF-44E3-9099-C40C66FF867C}">
                  <a14:compatExt spid="_x0000_s12494"/>
                </a:ext>
                <a:ext uri="{FF2B5EF4-FFF2-40B4-BE49-F238E27FC236}">
                  <a16:creationId xmlns:a16="http://schemas.microsoft.com/office/drawing/2014/main" id="{00000000-0008-0000-0000-0000CE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133</xdr:row>
          <xdr:rowOff>12700</xdr:rowOff>
        </xdr:from>
        <xdr:to>
          <xdr:col>10</xdr:col>
          <xdr:colOff>565150</xdr:colOff>
          <xdr:row>136</xdr:row>
          <xdr:rowOff>0</xdr:rowOff>
        </xdr:to>
        <xdr:sp macro="" textlink="">
          <xdr:nvSpPr>
            <xdr:cNvPr id="12495" name="Check Box 207" hidden="1">
              <a:extLst>
                <a:ext uri="{63B3BB69-23CF-44E3-9099-C40C66FF867C}">
                  <a14:compatExt spid="_x0000_s12495"/>
                </a:ext>
                <a:ext uri="{FF2B5EF4-FFF2-40B4-BE49-F238E27FC236}">
                  <a16:creationId xmlns:a16="http://schemas.microsoft.com/office/drawing/2014/main" id="{00000000-0008-0000-0000-0000CF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133</xdr:row>
          <xdr:rowOff>12700</xdr:rowOff>
        </xdr:from>
        <xdr:to>
          <xdr:col>11</xdr:col>
          <xdr:colOff>565150</xdr:colOff>
          <xdr:row>136</xdr:row>
          <xdr:rowOff>0</xdr:rowOff>
        </xdr:to>
        <xdr:sp macro="" textlink="">
          <xdr:nvSpPr>
            <xdr:cNvPr id="12496" name="Check Box 208" hidden="1">
              <a:extLst>
                <a:ext uri="{63B3BB69-23CF-44E3-9099-C40C66FF867C}">
                  <a14:compatExt spid="_x0000_s12496"/>
                </a:ext>
                <a:ext uri="{FF2B5EF4-FFF2-40B4-BE49-F238E27FC236}">
                  <a16:creationId xmlns:a16="http://schemas.microsoft.com/office/drawing/2014/main" id="{00000000-0008-0000-0000-0000D0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109</xdr:row>
          <xdr:rowOff>19050</xdr:rowOff>
        </xdr:from>
        <xdr:to>
          <xdr:col>19</xdr:col>
          <xdr:colOff>565150</xdr:colOff>
          <xdr:row>112</xdr:row>
          <xdr:rowOff>12700</xdr:rowOff>
        </xdr:to>
        <xdr:sp macro="" textlink="">
          <xdr:nvSpPr>
            <xdr:cNvPr id="12550" name="Check Box 262" hidden="1">
              <a:extLst>
                <a:ext uri="{63B3BB69-23CF-44E3-9099-C40C66FF867C}">
                  <a14:compatExt spid="_x0000_s12550"/>
                </a:ext>
                <a:ext uri="{FF2B5EF4-FFF2-40B4-BE49-F238E27FC236}">
                  <a16:creationId xmlns:a16="http://schemas.microsoft.com/office/drawing/2014/main" id="{00000000-0008-0000-0000-000006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109</xdr:row>
          <xdr:rowOff>19050</xdr:rowOff>
        </xdr:from>
        <xdr:to>
          <xdr:col>20</xdr:col>
          <xdr:colOff>565150</xdr:colOff>
          <xdr:row>112</xdr:row>
          <xdr:rowOff>12700</xdr:rowOff>
        </xdr:to>
        <xdr:sp macro="" textlink="">
          <xdr:nvSpPr>
            <xdr:cNvPr id="12551" name="Check Box 263" hidden="1">
              <a:extLst>
                <a:ext uri="{63B3BB69-23CF-44E3-9099-C40C66FF867C}">
                  <a14:compatExt spid="_x0000_s12551"/>
                </a:ext>
                <a:ext uri="{FF2B5EF4-FFF2-40B4-BE49-F238E27FC236}">
                  <a16:creationId xmlns:a16="http://schemas.microsoft.com/office/drawing/2014/main" id="{00000000-0008-0000-0000-000007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111</xdr:row>
          <xdr:rowOff>19050</xdr:rowOff>
        </xdr:from>
        <xdr:to>
          <xdr:col>19</xdr:col>
          <xdr:colOff>565150</xdr:colOff>
          <xdr:row>114</xdr:row>
          <xdr:rowOff>12700</xdr:rowOff>
        </xdr:to>
        <xdr:sp macro="" textlink="">
          <xdr:nvSpPr>
            <xdr:cNvPr id="12552" name="Check Box 264" hidden="1">
              <a:extLst>
                <a:ext uri="{63B3BB69-23CF-44E3-9099-C40C66FF867C}">
                  <a14:compatExt spid="_x0000_s12552"/>
                </a:ext>
                <a:ext uri="{FF2B5EF4-FFF2-40B4-BE49-F238E27FC236}">
                  <a16:creationId xmlns:a16="http://schemas.microsoft.com/office/drawing/2014/main" id="{00000000-0008-0000-0000-000008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111</xdr:row>
          <xdr:rowOff>19050</xdr:rowOff>
        </xdr:from>
        <xdr:to>
          <xdr:col>20</xdr:col>
          <xdr:colOff>565150</xdr:colOff>
          <xdr:row>114</xdr:row>
          <xdr:rowOff>12700</xdr:rowOff>
        </xdr:to>
        <xdr:sp macro="" textlink="">
          <xdr:nvSpPr>
            <xdr:cNvPr id="12553" name="Check Box 265" hidden="1">
              <a:extLst>
                <a:ext uri="{63B3BB69-23CF-44E3-9099-C40C66FF867C}">
                  <a14:compatExt spid="_x0000_s12553"/>
                </a:ext>
                <a:ext uri="{FF2B5EF4-FFF2-40B4-BE49-F238E27FC236}">
                  <a16:creationId xmlns:a16="http://schemas.microsoft.com/office/drawing/2014/main" id="{00000000-0008-0000-0000-000009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113</xdr:row>
          <xdr:rowOff>19050</xdr:rowOff>
        </xdr:from>
        <xdr:to>
          <xdr:col>19</xdr:col>
          <xdr:colOff>565150</xdr:colOff>
          <xdr:row>116</xdr:row>
          <xdr:rowOff>12700</xdr:rowOff>
        </xdr:to>
        <xdr:sp macro="" textlink="">
          <xdr:nvSpPr>
            <xdr:cNvPr id="12554" name="Check Box 266" hidden="1">
              <a:extLst>
                <a:ext uri="{63B3BB69-23CF-44E3-9099-C40C66FF867C}">
                  <a14:compatExt spid="_x0000_s12554"/>
                </a:ext>
                <a:ext uri="{FF2B5EF4-FFF2-40B4-BE49-F238E27FC236}">
                  <a16:creationId xmlns:a16="http://schemas.microsoft.com/office/drawing/2014/main" id="{00000000-0008-0000-0000-00000A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113</xdr:row>
          <xdr:rowOff>19050</xdr:rowOff>
        </xdr:from>
        <xdr:to>
          <xdr:col>20</xdr:col>
          <xdr:colOff>565150</xdr:colOff>
          <xdr:row>116</xdr:row>
          <xdr:rowOff>12700</xdr:rowOff>
        </xdr:to>
        <xdr:sp macro="" textlink="">
          <xdr:nvSpPr>
            <xdr:cNvPr id="12555" name="Check Box 267" hidden="1">
              <a:extLst>
                <a:ext uri="{63B3BB69-23CF-44E3-9099-C40C66FF867C}">
                  <a14:compatExt spid="_x0000_s12555"/>
                </a:ext>
                <a:ext uri="{FF2B5EF4-FFF2-40B4-BE49-F238E27FC236}">
                  <a16:creationId xmlns:a16="http://schemas.microsoft.com/office/drawing/2014/main" id="{00000000-0008-0000-0000-00000B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115</xdr:row>
          <xdr:rowOff>19050</xdr:rowOff>
        </xdr:from>
        <xdr:to>
          <xdr:col>19</xdr:col>
          <xdr:colOff>565150</xdr:colOff>
          <xdr:row>118</xdr:row>
          <xdr:rowOff>12700</xdr:rowOff>
        </xdr:to>
        <xdr:sp macro="" textlink="">
          <xdr:nvSpPr>
            <xdr:cNvPr id="12556" name="Check Box 268" hidden="1">
              <a:extLst>
                <a:ext uri="{63B3BB69-23CF-44E3-9099-C40C66FF867C}">
                  <a14:compatExt spid="_x0000_s12556"/>
                </a:ext>
                <a:ext uri="{FF2B5EF4-FFF2-40B4-BE49-F238E27FC236}">
                  <a16:creationId xmlns:a16="http://schemas.microsoft.com/office/drawing/2014/main" id="{00000000-0008-0000-0000-00000C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115</xdr:row>
          <xdr:rowOff>19050</xdr:rowOff>
        </xdr:from>
        <xdr:to>
          <xdr:col>20</xdr:col>
          <xdr:colOff>565150</xdr:colOff>
          <xdr:row>118</xdr:row>
          <xdr:rowOff>12700</xdr:rowOff>
        </xdr:to>
        <xdr:sp macro="" textlink="">
          <xdr:nvSpPr>
            <xdr:cNvPr id="12557" name="Check Box 269" hidden="1">
              <a:extLst>
                <a:ext uri="{63B3BB69-23CF-44E3-9099-C40C66FF867C}">
                  <a14:compatExt spid="_x0000_s12557"/>
                </a:ext>
                <a:ext uri="{FF2B5EF4-FFF2-40B4-BE49-F238E27FC236}">
                  <a16:creationId xmlns:a16="http://schemas.microsoft.com/office/drawing/2014/main" id="{00000000-0008-0000-0000-00000D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117</xdr:row>
          <xdr:rowOff>19050</xdr:rowOff>
        </xdr:from>
        <xdr:to>
          <xdr:col>19</xdr:col>
          <xdr:colOff>565150</xdr:colOff>
          <xdr:row>120</xdr:row>
          <xdr:rowOff>12700</xdr:rowOff>
        </xdr:to>
        <xdr:sp macro="" textlink="">
          <xdr:nvSpPr>
            <xdr:cNvPr id="12558" name="Check Box 270" hidden="1">
              <a:extLst>
                <a:ext uri="{63B3BB69-23CF-44E3-9099-C40C66FF867C}">
                  <a14:compatExt spid="_x0000_s12558"/>
                </a:ext>
                <a:ext uri="{FF2B5EF4-FFF2-40B4-BE49-F238E27FC236}">
                  <a16:creationId xmlns:a16="http://schemas.microsoft.com/office/drawing/2014/main" id="{00000000-0008-0000-0000-00000E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117</xdr:row>
          <xdr:rowOff>19050</xdr:rowOff>
        </xdr:from>
        <xdr:to>
          <xdr:col>20</xdr:col>
          <xdr:colOff>565150</xdr:colOff>
          <xdr:row>120</xdr:row>
          <xdr:rowOff>12700</xdr:rowOff>
        </xdr:to>
        <xdr:sp macro="" textlink="">
          <xdr:nvSpPr>
            <xdr:cNvPr id="12559" name="Check Box 271" hidden="1">
              <a:extLst>
                <a:ext uri="{63B3BB69-23CF-44E3-9099-C40C66FF867C}">
                  <a14:compatExt spid="_x0000_s12559"/>
                </a:ext>
                <a:ext uri="{FF2B5EF4-FFF2-40B4-BE49-F238E27FC236}">
                  <a16:creationId xmlns:a16="http://schemas.microsoft.com/office/drawing/2014/main" id="{00000000-0008-0000-0000-00000F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119</xdr:row>
          <xdr:rowOff>19050</xdr:rowOff>
        </xdr:from>
        <xdr:to>
          <xdr:col>19</xdr:col>
          <xdr:colOff>565150</xdr:colOff>
          <xdr:row>122</xdr:row>
          <xdr:rowOff>12700</xdr:rowOff>
        </xdr:to>
        <xdr:sp macro="" textlink="">
          <xdr:nvSpPr>
            <xdr:cNvPr id="12560" name="Check Box 272" hidden="1">
              <a:extLst>
                <a:ext uri="{63B3BB69-23CF-44E3-9099-C40C66FF867C}">
                  <a14:compatExt spid="_x0000_s12560"/>
                </a:ext>
                <a:ext uri="{FF2B5EF4-FFF2-40B4-BE49-F238E27FC236}">
                  <a16:creationId xmlns:a16="http://schemas.microsoft.com/office/drawing/2014/main" id="{00000000-0008-0000-0000-000010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119</xdr:row>
          <xdr:rowOff>19050</xdr:rowOff>
        </xdr:from>
        <xdr:to>
          <xdr:col>20</xdr:col>
          <xdr:colOff>565150</xdr:colOff>
          <xdr:row>122</xdr:row>
          <xdr:rowOff>12700</xdr:rowOff>
        </xdr:to>
        <xdr:sp macro="" textlink="">
          <xdr:nvSpPr>
            <xdr:cNvPr id="12561" name="Check Box 273" hidden="1">
              <a:extLst>
                <a:ext uri="{63B3BB69-23CF-44E3-9099-C40C66FF867C}">
                  <a14:compatExt spid="_x0000_s12561"/>
                </a:ext>
                <a:ext uri="{FF2B5EF4-FFF2-40B4-BE49-F238E27FC236}">
                  <a16:creationId xmlns:a16="http://schemas.microsoft.com/office/drawing/2014/main" id="{00000000-0008-0000-0000-000011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121</xdr:row>
          <xdr:rowOff>19050</xdr:rowOff>
        </xdr:from>
        <xdr:to>
          <xdr:col>19</xdr:col>
          <xdr:colOff>565150</xdr:colOff>
          <xdr:row>124</xdr:row>
          <xdr:rowOff>12700</xdr:rowOff>
        </xdr:to>
        <xdr:sp macro="" textlink="">
          <xdr:nvSpPr>
            <xdr:cNvPr id="12564" name="Check Box 276" hidden="1">
              <a:extLst>
                <a:ext uri="{63B3BB69-23CF-44E3-9099-C40C66FF867C}">
                  <a14:compatExt spid="_x0000_s12564"/>
                </a:ext>
                <a:ext uri="{FF2B5EF4-FFF2-40B4-BE49-F238E27FC236}">
                  <a16:creationId xmlns:a16="http://schemas.microsoft.com/office/drawing/2014/main" id="{00000000-0008-0000-0000-000014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121</xdr:row>
          <xdr:rowOff>19050</xdr:rowOff>
        </xdr:from>
        <xdr:to>
          <xdr:col>20</xdr:col>
          <xdr:colOff>565150</xdr:colOff>
          <xdr:row>124</xdr:row>
          <xdr:rowOff>12700</xdr:rowOff>
        </xdr:to>
        <xdr:sp macro="" textlink="">
          <xdr:nvSpPr>
            <xdr:cNvPr id="12565" name="Check Box 277" hidden="1">
              <a:extLst>
                <a:ext uri="{63B3BB69-23CF-44E3-9099-C40C66FF867C}">
                  <a14:compatExt spid="_x0000_s12565"/>
                </a:ext>
                <a:ext uri="{FF2B5EF4-FFF2-40B4-BE49-F238E27FC236}">
                  <a16:creationId xmlns:a16="http://schemas.microsoft.com/office/drawing/2014/main" id="{00000000-0008-0000-0000-000015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123</xdr:row>
          <xdr:rowOff>19050</xdr:rowOff>
        </xdr:from>
        <xdr:to>
          <xdr:col>19</xdr:col>
          <xdr:colOff>565150</xdr:colOff>
          <xdr:row>126</xdr:row>
          <xdr:rowOff>12700</xdr:rowOff>
        </xdr:to>
        <xdr:sp macro="" textlink="">
          <xdr:nvSpPr>
            <xdr:cNvPr id="12566" name="Check Box 278" hidden="1">
              <a:extLst>
                <a:ext uri="{63B3BB69-23CF-44E3-9099-C40C66FF867C}">
                  <a14:compatExt spid="_x0000_s12566"/>
                </a:ext>
                <a:ext uri="{FF2B5EF4-FFF2-40B4-BE49-F238E27FC236}">
                  <a16:creationId xmlns:a16="http://schemas.microsoft.com/office/drawing/2014/main" id="{00000000-0008-0000-0000-000016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123</xdr:row>
          <xdr:rowOff>19050</xdr:rowOff>
        </xdr:from>
        <xdr:to>
          <xdr:col>20</xdr:col>
          <xdr:colOff>565150</xdr:colOff>
          <xdr:row>126</xdr:row>
          <xdr:rowOff>12700</xdr:rowOff>
        </xdr:to>
        <xdr:sp macro="" textlink="">
          <xdr:nvSpPr>
            <xdr:cNvPr id="12567" name="Check Box 279" hidden="1">
              <a:extLst>
                <a:ext uri="{63B3BB69-23CF-44E3-9099-C40C66FF867C}">
                  <a14:compatExt spid="_x0000_s12567"/>
                </a:ext>
                <a:ext uri="{FF2B5EF4-FFF2-40B4-BE49-F238E27FC236}">
                  <a16:creationId xmlns:a16="http://schemas.microsoft.com/office/drawing/2014/main" id="{00000000-0008-0000-0000-000017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125</xdr:row>
          <xdr:rowOff>19050</xdr:rowOff>
        </xdr:from>
        <xdr:to>
          <xdr:col>19</xdr:col>
          <xdr:colOff>565150</xdr:colOff>
          <xdr:row>128</xdr:row>
          <xdr:rowOff>12700</xdr:rowOff>
        </xdr:to>
        <xdr:sp macro="" textlink="">
          <xdr:nvSpPr>
            <xdr:cNvPr id="12568" name="Check Box 280" hidden="1">
              <a:extLst>
                <a:ext uri="{63B3BB69-23CF-44E3-9099-C40C66FF867C}">
                  <a14:compatExt spid="_x0000_s12568"/>
                </a:ext>
                <a:ext uri="{FF2B5EF4-FFF2-40B4-BE49-F238E27FC236}">
                  <a16:creationId xmlns:a16="http://schemas.microsoft.com/office/drawing/2014/main" id="{00000000-0008-0000-0000-000018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125</xdr:row>
          <xdr:rowOff>19050</xdr:rowOff>
        </xdr:from>
        <xdr:to>
          <xdr:col>20</xdr:col>
          <xdr:colOff>565150</xdr:colOff>
          <xdr:row>128</xdr:row>
          <xdr:rowOff>12700</xdr:rowOff>
        </xdr:to>
        <xdr:sp macro="" textlink="">
          <xdr:nvSpPr>
            <xdr:cNvPr id="12569" name="Check Box 281" hidden="1">
              <a:extLst>
                <a:ext uri="{63B3BB69-23CF-44E3-9099-C40C66FF867C}">
                  <a14:compatExt spid="_x0000_s12569"/>
                </a:ext>
                <a:ext uri="{FF2B5EF4-FFF2-40B4-BE49-F238E27FC236}">
                  <a16:creationId xmlns:a16="http://schemas.microsoft.com/office/drawing/2014/main" id="{00000000-0008-0000-0000-000019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127</xdr:row>
          <xdr:rowOff>19050</xdr:rowOff>
        </xdr:from>
        <xdr:to>
          <xdr:col>20</xdr:col>
          <xdr:colOff>565150</xdr:colOff>
          <xdr:row>130</xdr:row>
          <xdr:rowOff>12700</xdr:rowOff>
        </xdr:to>
        <xdr:sp macro="" textlink="">
          <xdr:nvSpPr>
            <xdr:cNvPr id="12570" name="Check Box 282" hidden="1">
              <a:extLst>
                <a:ext uri="{63B3BB69-23CF-44E3-9099-C40C66FF867C}">
                  <a14:compatExt spid="_x0000_s12570"/>
                </a:ext>
                <a:ext uri="{FF2B5EF4-FFF2-40B4-BE49-F238E27FC236}">
                  <a16:creationId xmlns:a16="http://schemas.microsoft.com/office/drawing/2014/main" id="{00000000-0008-0000-0000-00001A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129</xdr:row>
          <xdr:rowOff>19050</xdr:rowOff>
        </xdr:from>
        <xdr:to>
          <xdr:col>19</xdr:col>
          <xdr:colOff>565150</xdr:colOff>
          <xdr:row>132</xdr:row>
          <xdr:rowOff>12700</xdr:rowOff>
        </xdr:to>
        <xdr:sp macro="" textlink="">
          <xdr:nvSpPr>
            <xdr:cNvPr id="12571" name="Check Box 283" hidden="1">
              <a:extLst>
                <a:ext uri="{63B3BB69-23CF-44E3-9099-C40C66FF867C}">
                  <a14:compatExt spid="_x0000_s12571"/>
                </a:ext>
                <a:ext uri="{FF2B5EF4-FFF2-40B4-BE49-F238E27FC236}">
                  <a16:creationId xmlns:a16="http://schemas.microsoft.com/office/drawing/2014/main" id="{00000000-0008-0000-0000-00001B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129</xdr:row>
          <xdr:rowOff>19050</xdr:rowOff>
        </xdr:from>
        <xdr:to>
          <xdr:col>20</xdr:col>
          <xdr:colOff>565150</xdr:colOff>
          <xdr:row>132</xdr:row>
          <xdr:rowOff>12700</xdr:rowOff>
        </xdr:to>
        <xdr:sp macro="" textlink="">
          <xdr:nvSpPr>
            <xdr:cNvPr id="12572" name="Check Box 284" hidden="1">
              <a:extLst>
                <a:ext uri="{63B3BB69-23CF-44E3-9099-C40C66FF867C}">
                  <a14:compatExt spid="_x0000_s12572"/>
                </a:ext>
                <a:ext uri="{FF2B5EF4-FFF2-40B4-BE49-F238E27FC236}">
                  <a16:creationId xmlns:a16="http://schemas.microsoft.com/office/drawing/2014/main" id="{00000000-0008-0000-0000-00001C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131</xdr:row>
          <xdr:rowOff>19050</xdr:rowOff>
        </xdr:from>
        <xdr:to>
          <xdr:col>19</xdr:col>
          <xdr:colOff>565150</xdr:colOff>
          <xdr:row>134</xdr:row>
          <xdr:rowOff>12700</xdr:rowOff>
        </xdr:to>
        <xdr:sp macro="" textlink="">
          <xdr:nvSpPr>
            <xdr:cNvPr id="12573" name="Check Box 285" hidden="1">
              <a:extLst>
                <a:ext uri="{63B3BB69-23CF-44E3-9099-C40C66FF867C}">
                  <a14:compatExt spid="_x0000_s12573"/>
                </a:ext>
                <a:ext uri="{FF2B5EF4-FFF2-40B4-BE49-F238E27FC236}">
                  <a16:creationId xmlns:a16="http://schemas.microsoft.com/office/drawing/2014/main" id="{00000000-0008-0000-0000-00001D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131</xdr:row>
          <xdr:rowOff>19050</xdr:rowOff>
        </xdr:from>
        <xdr:to>
          <xdr:col>20</xdr:col>
          <xdr:colOff>565150</xdr:colOff>
          <xdr:row>134</xdr:row>
          <xdr:rowOff>12700</xdr:rowOff>
        </xdr:to>
        <xdr:sp macro="" textlink="">
          <xdr:nvSpPr>
            <xdr:cNvPr id="12574" name="Check Box 286" hidden="1">
              <a:extLst>
                <a:ext uri="{63B3BB69-23CF-44E3-9099-C40C66FF867C}">
                  <a14:compatExt spid="_x0000_s12574"/>
                </a:ext>
                <a:ext uri="{FF2B5EF4-FFF2-40B4-BE49-F238E27FC236}">
                  <a16:creationId xmlns:a16="http://schemas.microsoft.com/office/drawing/2014/main" id="{00000000-0008-0000-0000-00001E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127</xdr:row>
          <xdr:rowOff>19050</xdr:rowOff>
        </xdr:from>
        <xdr:to>
          <xdr:col>19</xdr:col>
          <xdr:colOff>565150</xdr:colOff>
          <xdr:row>130</xdr:row>
          <xdr:rowOff>12700</xdr:rowOff>
        </xdr:to>
        <xdr:sp macro="" textlink="">
          <xdr:nvSpPr>
            <xdr:cNvPr id="12576" name="Check Box 288" hidden="1">
              <a:extLst>
                <a:ext uri="{63B3BB69-23CF-44E3-9099-C40C66FF867C}">
                  <a14:compatExt spid="_x0000_s12576"/>
                </a:ext>
                <a:ext uri="{FF2B5EF4-FFF2-40B4-BE49-F238E27FC236}">
                  <a16:creationId xmlns:a16="http://schemas.microsoft.com/office/drawing/2014/main" id="{00000000-0008-0000-0000-000020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9</xdr:col>
      <xdr:colOff>314325</xdr:colOff>
      <xdr:row>108</xdr:row>
      <xdr:rowOff>95250</xdr:rowOff>
    </xdr:from>
    <xdr:to>
      <xdr:col>9</xdr:col>
      <xdr:colOff>314325</xdr:colOff>
      <xdr:row>139</xdr:row>
      <xdr:rowOff>0</xdr:rowOff>
    </xdr:to>
    <xdr:cxnSp macro="">
      <xdr:nvCxnSpPr>
        <xdr:cNvPr id="295" name="Straight Connector 294">
          <a:extLst>
            <a:ext uri="{FF2B5EF4-FFF2-40B4-BE49-F238E27FC236}">
              <a16:creationId xmlns:a16="http://schemas.microsoft.com/office/drawing/2014/main" id="{00000000-0008-0000-0000-000027010000}"/>
            </a:ext>
          </a:extLst>
        </xdr:cNvPr>
        <xdr:cNvCxnSpPr/>
      </xdr:nvCxnSpPr>
      <xdr:spPr>
        <a:xfrm>
          <a:off x="5362575" y="17554575"/>
          <a:ext cx="0" cy="430530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304800</xdr:colOff>
      <xdr:row>108</xdr:row>
      <xdr:rowOff>76200</xdr:rowOff>
    </xdr:from>
    <xdr:to>
      <xdr:col>18</xdr:col>
      <xdr:colOff>304800</xdr:colOff>
      <xdr:row>138</xdr:row>
      <xdr:rowOff>209550</xdr:rowOff>
    </xdr:to>
    <xdr:cxnSp macro="">
      <xdr:nvCxnSpPr>
        <xdr:cNvPr id="298" name="Straight Connector 297">
          <a:extLst>
            <a:ext uri="{FF2B5EF4-FFF2-40B4-BE49-F238E27FC236}">
              <a16:creationId xmlns:a16="http://schemas.microsoft.com/office/drawing/2014/main" id="{00000000-0008-0000-0000-00002A010000}"/>
            </a:ext>
          </a:extLst>
        </xdr:cNvPr>
        <xdr:cNvCxnSpPr/>
      </xdr:nvCxnSpPr>
      <xdr:spPr>
        <a:xfrm>
          <a:off x="10839450" y="17535525"/>
          <a:ext cx="0" cy="430530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10</xdr:col>
          <xdr:colOff>203200</xdr:colOff>
          <xdr:row>82</xdr:row>
          <xdr:rowOff>12700</xdr:rowOff>
        </xdr:from>
        <xdr:to>
          <xdr:col>10</xdr:col>
          <xdr:colOff>565150</xdr:colOff>
          <xdr:row>85</xdr:row>
          <xdr:rowOff>0</xdr:rowOff>
        </xdr:to>
        <xdr:sp macro="" textlink="">
          <xdr:nvSpPr>
            <xdr:cNvPr id="12582" name="Check Box 294" hidden="1">
              <a:extLst>
                <a:ext uri="{63B3BB69-23CF-44E3-9099-C40C66FF867C}">
                  <a14:compatExt spid="_x0000_s12582"/>
                </a:ext>
                <a:ext uri="{FF2B5EF4-FFF2-40B4-BE49-F238E27FC236}">
                  <a16:creationId xmlns:a16="http://schemas.microsoft.com/office/drawing/2014/main" id="{00000000-0008-0000-0000-000026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400050</xdr:colOff>
          <xdr:row>181</xdr:row>
          <xdr:rowOff>0</xdr:rowOff>
        </xdr:from>
        <xdr:to>
          <xdr:col>22</xdr:col>
          <xdr:colOff>508000</xdr:colOff>
          <xdr:row>182</xdr:row>
          <xdr:rowOff>12700</xdr:rowOff>
        </xdr:to>
        <xdr:sp macro="" textlink="">
          <xdr:nvSpPr>
            <xdr:cNvPr id="12666" name="Check Box 378" hidden="1">
              <a:extLst>
                <a:ext uri="{63B3BB69-23CF-44E3-9099-C40C66FF867C}">
                  <a14:compatExt spid="_x0000_s12666"/>
                </a:ext>
                <a:ext uri="{FF2B5EF4-FFF2-40B4-BE49-F238E27FC236}">
                  <a16:creationId xmlns:a16="http://schemas.microsoft.com/office/drawing/2014/main" id="{00000000-0008-0000-0000-00007A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508000</xdr:colOff>
          <xdr:row>152</xdr:row>
          <xdr:rowOff>114300</xdr:rowOff>
        </xdr:from>
        <xdr:to>
          <xdr:col>3</xdr:col>
          <xdr:colOff>495300</xdr:colOff>
          <xdr:row>155</xdr:row>
          <xdr:rowOff>50800</xdr:rowOff>
        </xdr:to>
        <xdr:sp macro="" textlink="">
          <xdr:nvSpPr>
            <xdr:cNvPr id="12738" name="Group Box 450" hidden="1">
              <a:extLst>
                <a:ext uri="{63B3BB69-23CF-44E3-9099-C40C66FF867C}">
                  <a14:compatExt spid="_x0000_s12738"/>
                </a:ext>
                <a:ext uri="{FF2B5EF4-FFF2-40B4-BE49-F238E27FC236}">
                  <a16:creationId xmlns:a16="http://schemas.microsoft.com/office/drawing/2014/main" id="{00000000-0008-0000-0000-0000C23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603250</xdr:colOff>
          <xdr:row>153</xdr:row>
          <xdr:rowOff>19050</xdr:rowOff>
        </xdr:from>
        <xdr:to>
          <xdr:col>2</xdr:col>
          <xdr:colOff>488950</xdr:colOff>
          <xdr:row>153</xdr:row>
          <xdr:rowOff>171450</xdr:rowOff>
        </xdr:to>
        <xdr:sp macro="" textlink="">
          <xdr:nvSpPr>
            <xdr:cNvPr id="12739" name="Option Button 451" hidden="1">
              <a:extLst>
                <a:ext uri="{63B3BB69-23CF-44E3-9099-C40C66FF867C}">
                  <a14:compatExt spid="_x0000_s12739"/>
                </a:ext>
                <a:ext uri="{FF2B5EF4-FFF2-40B4-BE49-F238E27FC236}">
                  <a16:creationId xmlns:a16="http://schemas.microsoft.com/office/drawing/2014/main" id="{00000000-0008-0000-0000-0000C3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603250</xdr:colOff>
          <xdr:row>154</xdr:row>
          <xdr:rowOff>38100</xdr:rowOff>
        </xdr:from>
        <xdr:to>
          <xdr:col>2</xdr:col>
          <xdr:colOff>527050</xdr:colOff>
          <xdr:row>155</xdr:row>
          <xdr:rowOff>12700</xdr:rowOff>
        </xdr:to>
        <xdr:sp macro="" textlink="">
          <xdr:nvSpPr>
            <xdr:cNvPr id="12740" name="Option Button 452" hidden="1">
              <a:extLst>
                <a:ext uri="{63B3BB69-23CF-44E3-9099-C40C66FF867C}">
                  <a14:compatExt spid="_x0000_s12740"/>
                </a:ext>
                <a:ext uri="{FF2B5EF4-FFF2-40B4-BE49-F238E27FC236}">
                  <a16:creationId xmlns:a16="http://schemas.microsoft.com/office/drawing/2014/main" id="{00000000-0008-0000-0000-0000C4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508000</xdr:colOff>
          <xdr:row>197</xdr:row>
          <xdr:rowOff>0</xdr:rowOff>
        </xdr:from>
        <xdr:to>
          <xdr:col>3</xdr:col>
          <xdr:colOff>495300</xdr:colOff>
          <xdr:row>199</xdr:row>
          <xdr:rowOff>88900</xdr:rowOff>
        </xdr:to>
        <xdr:sp macro="" textlink="">
          <xdr:nvSpPr>
            <xdr:cNvPr id="12741" name="Group Box 453" hidden="1">
              <a:extLst>
                <a:ext uri="{63B3BB69-23CF-44E3-9099-C40C66FF867C}">
                  <a14:compatExt spid="_x0000_s12741"/>
                </a:ext>
                <a:ext uri="{FF2B5EF4-FFF2-40B4-BE49-F238E27FC236}">
                  <a16:creationId xmlns:a16="http://schemas.microsoft.com/office/drawing/2014/main" id="{00000000-0008-0000-0000-0000C53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603250</xdr:colOff>
          <xdr:row>197</xdr:row>
          <xdr:rowOff>19050</xdr:rowOff>
        </xdr:from>
        <xdr:to>
          <xdr:col>2</xdr:col>
          <xdr:colOff>495300</xdr:colOff>
          <xdr:row>198</xdr:row>
          <xdr:rowOff>12700</xdr:rowOff>
        </xdr:to>
        <xdr:sp macro="" textlink="">
          <xdr:nvSpPr>
            <xdr:cNvPr id="12742" name="Option Button 454" hidden="1">
              <a:extLst>
                <a:ext uri="{63B3BB69-23CF-44E3-9099-C40C66FF867C}">
                  <a14:compatExt spid="_x0000_s12742"/>
                </a:ext>
                <a:ext uri="{FF2B5EF4-FFF2-40B4-BE49-F238E27FC236}">
                  <a16:creationId xmlns:a16="http://schemas.microsoft.com/office/drawing/2014/main" id="{00000000-0008-0000-0000-0000C6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603250</xdr:colOff>
          <xdr:row>198</xdr:row>
          <xdr:rowOff>0</xdr:rowOff>
        </xdr:from>
        <xdr:to>
          <xdr:col>2</xdr:col>
          <xdr:colOff>438150</xdr:colOff>
          <xdr:row>199</xdr:row>
          <xdr:rowOff>31750</xdr:rowOff>
        </xdr:to>
        <xdr:sp macro="" textlink="">
          <xdr:nvSpPr>
            <xdr:cNvPr id="12744" name="Option Button 456" hidden="1">
              <a:extLst>
                <a:ext uri="{63B3BB69-23CF-44E3-9099-C40C66FF867C}">
                  <a14:compatExt spid="_x0000_s12744"/>
                </a:ext>
                <a:ext uri="{FF2B5EF4-FFF2-40B4-BE49-F238E27FC236}">
                  <a16:creationId xmlns:a16="http://schemas.microsoft.com/office/drawing/2014/main" id="{00000000-0008-0000-0000-0000C8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342900</xdr:colOff>
          <xdr:row>208</xdr:row>
          <xdr:rowOff>209550</xdr:rowOff>
        </xdr:from>
        <xdr:to>
          <xdr:col>4</xdr:col>
          <xdr:colOff>266700</xdr:colOff>
          <xdr:row>210</xdr:row>
          <xdr:rowOff>31750</xdr:rowOff>
        </xdr:to>
        <xdr:sp macro="" textlink="">
          <xdr:nvSpPr>
            <xdr:cNvPr id="12750" name="Check Box 462" hidden="1">
              <a:extLst>
                <a:ext uri="{63B3BB69-23CF-44E3-9099-C40C66FF867C}">
                  <a14:compatExt spid="_x0000_s12750"/>
                </a:ext>
                <a:ext uri="{FF2B5EF4-FFF2-40B4-BE49-F238E27FC236}">
                  <a16:creationId xmlns:a16="http://schemas.microsoft.com/office/drawing/2014/main" id="{00000000-0008-0000-0000-0000CE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584200</xdr:colOff>
          <xdr:row>202</xdr:row>
          <xdr:rowOff>184150</xdr:rowOff>
        </xdr:from>
        <xdr:to>
          <xdr:col>4</xdr:col>
          <xdr:colOff>374650</xdr:colOff>
          <xdr:row>205</xdr:row>
          <xdr:rowOff>76200</xdr:rowOff>
        </xdr:to>
        <xdr:sp macro="" textlink="">
          <xdr:nvSpPr>
            <xdr:cNvPr id="12752" name="Group Box 464" hidden="1">
              <a:extLst>
                <a:ext uri="{63B3BB69-23CF-44E3-9099-C40C66FF867C}">
                  <a14:compatExt spid="_x0000_s12752"/>
                </a:ext>
                <a:ext uri="{FF2B5EF4-FFF2-40B4-BE49-F238E27FC236}">
                  <a16:creationId xmlns:a16="http://schemas.microsoft.com/office/drawing/2014/main" id="{00000000-0008-0000-0000-0000D03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603250</xdr:colOff>
          <xdr:row>203</xdr:row>
          <xdr:rowOff>19050</xdr:rowOff>
        </xdr:from>
        <xdr:to>
          <xdr:col>3</xdr:col>
          <xdr:colOff>88900</xdr:colOff>
          <xdr:row>204</xdr:row>
          <xdr:rowOff>38100</xdr:rowOff>
        </xdr:to>
        <xdr:sp macro="" textlink="">
          <xdr:nvSpPr>
            <xdr:cNvPr id="12753" name="Option Button 465" hidden="1">
              <a:extLst>
                <a:ext uri="{63B3BB69-23CF-44E3-9099-C40C66FF867C}">
                  <a14:compatExt spid="_x0000_s12753"/>
                </a:ext>
                <a:ext uri="{FF2B5EF4-FFF2-40B4-BE49-F238E27FC236}">
                  <a16:creationId xmlns:a16="http://schemas.microsoft.com/office/drawing/2014/main" id="{00000000-0008-0000-0000-0000D1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603250</xdr:colOff>
          <xdr:row>204</xdr:row>
          <xdr:rowOff>12700</xdr:rowOff>
        </xdr:from>
        <xdr:to>
          <xdr:col>3</xdr:col>
          <xdr:colOff>146050</xdr:colOff>
          <xdr:row>205</xdr:row>
          <xdr:rowOff>31750</xdr:rowOff>
        </xdr:to>
        <xdr:sp macro="" textlink="">
          <xdr:nvSpPr>
            <xdr:cNvPr id="12754" name="Option Button 466" hidden="1">
              <a:extLst>
                <a:ext uri="{63B3BB69-23CF-44E3-9099-C40C66FF867C}">
                  <a14:compatExt spid="_x0000_s12754"/>
                </a:ext>
                <a:ext uri="{FF2B5EF4-FFF2-40B4-BE49-F238E27FC236}">
                  <a16:creationId xmlns:a16="http://schemas.microsoft.com/office/drawing/2014/main" id="{00000000-0008-0000-0000-0000D2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533400</xdr:colOff>
          <xdr:row>214</xdr:row>
          <xdr:rowOff>184150</xdr:rowOff>
        </xdr:from>
        <xdr:to>
          <xdr:col>8</xdr:col>
          <xdr:colOff>266700</xdr:colOff>
          <xdr:row>216</xdr:row>
          <xdr:rowOff>12700</xdr:rowOff>
        </xdr:to>
        <xdr:sp macro="" textlink="">
          <xdr:nvSpPr>
            <xdr:cNvPr id="12759" name="Check Box 471" hidden="1">
              <a:extLst>
                <a:ext uri="{63B3BB69-23CF-44E3-9099-C40C66FF867C}">
                  <a14:compatExt spid="_x0000_s12759"/>
                </a:ext>
                <a:ext uri="{FF2B5EF4-FFF2-40B4-BE49-F238E27FC236}">
                  <a16:creationId xmlns:a16="http://schemas.microsoft.com/office/drawing/2014/main" id="{00000000-0008-0000-0000-0000D7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546100</xdr:colOff>
          <xdr:row>208</xdr:row>
          <xdr:rowOff>184150</xdr:rowOff>
        </xdr:from>
        <xdr:to>
          <xdr:col>17</xdr:col>
          <xdr:colOff>50800</xdr:colOff>
          <xdr:row>210</xdr:row>
          <xdr:rowOff>12700</xdr:rowOff>
        </xdr:to>
        <xdr:sp macro="" textlink="">
          <xdr:nvSpPr>
            <xdr:cNvPr id="12760" name="Check Box 472" hidden="1">
              <a:extLst>
                <a:ext uri="{63B3BB69-23CF-44E3-9099-C40C66FF867C}">
                  <a14:compatExt spid="_x0000_s12760"/>
                </a:ext>
                <a:ext uri="{FF2B5EF4-FFF2-40B4-BE49-F238E27FC236}">
                  <a16:creationId xmlns:a16="http://schemas.microsoft.com/office/drawing/2014/main" id="{00000000-0008-0000-0000-0000D8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400050</xdr:colOff>
          <xdr:row>164</xdr:row>
          <xdr:rowOff>190500</xdr:rowOff>
        </xdr:from>
        <xdr:to>
          <xdr:col>4</xdr:col>
          <xdr:colOff>336550</xdr:colOff>
          <xdr:row>166</xdr:row>
          <xdr:rowOff>12700</xdr:rowOff>
        </xdr:to>
        <xdr:sp macro="" textlink="">
          <xdr:nvSpPr>
            <xdr:cNvPr id="12772" name="Check Box 484" hidden="1">
              <a:extLst>
                <a:ext uri="{63B3BB69-23CF-44E3-9099-C40C66FF867C}">
                  <a14:compatExt spid="_x0000_s12772"/>
                </a:ext>
                <a:ext uri="{FF2B5EF4-FFF2-40B4-BE49-F238E27FC236}">
                  <a16:creationId xmlns:a16="http://schemas.microsoft.com/office/drawing/2014/main" id="{00000000-0008-0000-0000-0000E4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507999</xdr:colOff>
      <xdr:row>200</xdr:row>
      <xdr:rowOff>177800</xdr:rowOff>
    </xdr:from>
    <xdr:to>
      <xdr:col>25</xdr:col>
      <xdr:colOff>342899</xdr:colOff>
      <xdr:row>218</xdr:row>
      <xdr:rowOff>133350</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688974" y="29667200"/>
          <a:ext cx="14465300" cy="3603625"/>
        </a:xfrm>
        <a:prstGeom prst="rect">
          <a:avLst/>
        </a:prstGeom>
        <a:noFill/>
        <a:ln>
          <a:solidFill>
            <a:srgbClr val="7F7F7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xdr:col>
          <xdr:colOff>508000</xdr:colOff>
          <xdr:row>178</xdr:row>
          <xdr:rowOff>0</xdr:rowOff>
        </xdr:from>
        <xdr:to>
          <xdr:col>3</xdr:col>
          <xdr:colOff>457200</xdr:colOff>
          <xdr:row>180</xdr:row>
          <xdr:rowOff>95250</xdr:rowOff>
        </xdr:to>
        <xdr:sp macro="" textlink="">
          <xdr:nvSpPr>
            <xdr:cNvPr id="12774" name="Group Box 486" hidden="1">
              <a:extLst>
                <a:ext uri="{63B3BB69-23CF-44E3-9099-C40C66FF867C}">
                  <a14:compatExt spid="_x0000_s12774"/>
                </a:ext>
                <a:ext uri="{FF2B5EF4-FFF2-40B4-BE49-F238E27FC236}">
                  <a16:creationId xmlns:a16="http://schemas.microsoft.com/office/drawing/2014/main" id="{00000000-0008-0000-0000-0000E63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603250</xdr:colOff>
          <xdr:row>178</xdr:row>
          <xdr:rowOff>31750</xdr:rowOff>
        </xdr:from>
        <xdr:to>
          <xdr:col>2</xdr:col>
          <xdr:colOff>514350</xdr:colOff>
          <xdr:row>179</xdr:row>
          <xdr:rowOff>50800</xdr:rowOff>
        </xdr:to>
        <xdr:sp macro="" textlink="">
          <xdr:nvSpPr>
            <xdr:cNvPr id="12775" name="Option Button 487" hidden="1">
              <a:extLst>
                <a:ext uri="{63B3BB69-23CF-44E3-9099-C40C66FF867C}">
                  <a14:compatExt spid="_x0000_s12775"/>
                </a:ext>
                <a:ext uri="{FF2B5EF4-FFF2-40B4-BE49-F238E27FC236}">
                  <a16:creationId xmlns:a16="http://schemas.microsoft.com/office/drawing/2014/main" id="{00000000-0008-0000-0000-0000E7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603250</xdr:colOff>
          <xdr:row>179</xdr:row>
          <xdr:rowOff>19050</xdr:rowOff>
        </xdr:from>
        <xdr:to>
          <xdr:col>2</xdr:col>
          <xdr:colOff>565150</xdr:colOff>
          <xdr:row>180</xdr:row>
          <xdr:rowOff>50800</xdr:rowOff>
        </xdr:to>
        <xdr:sp macro="" textlink="">
          <xdr:nvSpPr>
            <xdr:cNvPr id="12776" name="Option Button 488" hidden="1">
              <a:extLst>
                <a:ext uri="{63B3BB69-23CF-44E3-9099-C40C66FF867C}">
                  <a14:compatExt spid="_x0000_s12776"/>
                </a:ext>
                <a:ext uri="{FF2B5EF4-FFF2-40B4-BE49-F238E27FC236}">
                  <a16:creationId xmlns:a16="http://schemas.microsoft.com/office/drawing/2014/main" id="{00000000-0008-0000-0000-0000E8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393700</xdr:colOff>
          <xdr:row>24</xdr:row>
          <xdr:rowOff>12700</xdr:rowOff>
        </xdr:from>
        <xdr:to>
          <xdr:col>6</xdr:col>
          <xdr:colOff>0</xdr:colOff>
          <xdr:row>25</xdr:row>
          <xdr:rowOff>31750</xdr:rowOff>
        </xdr:to>
        <xdr:sp macro="" textlink="">
          <xdr:nvSpPr>
            <xdr:cNvPr id="12787" name="Check Box 499" hidden="1">
              <a:extLst>
                <a:ext uri="{63B3BB69-23CF-44E3-9099-C40C66FF867C}">
                  <a14:compatExt spid="_x0000_s12787"/>
                </a:ext>
                <a:ext uri="{FF2B5EF4-FFF2-40B4-BE49-F238E27FC236}">
                  <a16:creationId xmlns:a16="http://schemas.microsoft.com/office/drawing/2014/main" id="{00000000-0008-0000-0000-0000F3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393700</xdr:colOff>
          <xdr:row>25</xdr:row>
          <xdr:rowOff>0</xdr:rowOff>
        </xdr:from>
        <xdr:to>
          <xdr:col>6</xdr:col>
          <xdr:colOff>0</xdr:colOff>
          <xdr:row>26</xdr:row>
          <xdr:rowOff>12700</xdr:rowOff>
        </xdr:to>
        <xdr:sp macro="" textlink="">
          <xdr:nvSpPr>
            <xdr:cNvPr id="12788" name="Check Box 500" hidden="1">
              <a:extLst>
                <a:ext uri="{63B3BB69-23CF-44E3-9099-C40C66FF867C}">
                  <a14:compatExt spid="_x0000_s12788"/>
                </a:ext>
                <a:ext uri="{FF2B5EF4-FFF2-40B4-BE49-F238E27FC236}">
                  <a16:creationId xmlns:a16="http://schemas.microsoft.com/office/drawing/2014/main" id="{00000000-0008-0000-0000-0000F4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393700</xdr:colOff>
          <xdr:row>26</xdr:row>
          <xdr:rowOff>19050</xdr:rowOff>
        </xdr:from>
        <xdr:to>
          <xdr:col>6</xdr:col>
          <xdr:colOff>0</xdr:colOff>
          <xdr:row>27</xdr:row>
          <xdr:rowOff>31750</xdr:rowOff>
        </xdr:to>
        <xdr:sp macro="" textlink="">
          <xdr:nvSpPr>
            <xdr:cNvPr id="12789" name="Check Box 501" hidden="1">
              <a:extLst>
                <a:ext uri="{63B3BB69-23CF-44E3-9099-C40C66FF867C}">
                  <a14:compatExt spid="_x0000_s12789"/>
                </a:ext>
                <a:ext uri="{FF2B5EF4-FFF2-40B4-BE49-F238E27FC236}">
                  <a16:creationId xmlns:a16="http://schemas.microsoft.com/office/drawing/2014/main" id="{00000000-0008-0000-0000-0000F5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400050</xdr:colOff>
          <xdr:row>19</xdr:row>
          <xdr:rowOff>12700</xdr:rowOff>
        </xdr:from>
        <xdr:to>
          <xdr:col>13</xdr:col>
          <xdr:colOff>0</xdr:colOff>
          <xdr:row>20</xdr:row>
          <xdr:rowOff>12700</xdr:rowOff>
        </xdr:to>
        <xdr:sp macro="" textlink="">
          <xdr:nvSpPr>
            <xdr:cNvPr id="12790" name="Check Box 502" hidden="1">
              <a:extLst>
                <a:ext uri="{63B3BB69-23CF-44E3-9099-C40C66FF867C}">
                  <a14:compatExt spid="_x0000_s12790"/>
                </a:ext>
                <a:ext uri="{FF2B5EF4-FFF2-40B4-BE49-F238E27FC236}">
                  <a16:creationId xmlns:a16="http://schemas.microsoft.com/office/drawing/2014/main" id="{00000000-0008-0000-0000-0000F6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361950</xdr:colOff>
          <xdr:row>8</xdr:row>
          <xdr:rowOff>0</xdr:rowOff>
        </xdr:from>
        <xdr:to>
          <xdr:col>10</xdr:col>
          <xdr:colOff>127000</xdr:colOff>
          <xdr:row>9</xdr:row>
          <xdr:rowOff>31750</xdr:rowOff>
        </xdr:to>
        <xdr:sp macro="" textlink="">
          <xdr:nvSpPr>
            <xdr:cNvPr id="12795" name="Check Box 507" hidden="1">
              <a:extLst>
                <a:ext uri="{63B3BB69-23CF-44E3-9099-C40C66FF867C}">
                  <a14:compatExt spid="_x0000_s12795"/>
                </a:ext>
                <a:ext uri="{FF2B5EF4-FFF2-40B4-BE49-F238E27FC236}">
                  <a16:creationId xmlns:a16="http://schemas.microsoft.com/office/drawing/2014/main" id="{00000000-0008-0000-0000-0000FB3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6</xdr:col>
      <xdr:colOff>558915</xdr:colOff>
      <xdr:row>343</xdr:row>
      <xdr:rowOff>122463</xdr:rowOff>
    </xdr:from>
    <xdr:to>
      <xdr:col>20</xdr:col>
      <xdr:colOff>515398</xdr:colOff>
      <xdr:row>344</xdr:row>
      <xdr:rowOff>226207</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00000000-0008-0000-0000-000004000000}"/>
            </a:ext>
          </a:extLst>
        </xdr:cNvPr>
        <xdr:cNvSpPr/>
      </xdr:nvSpPr>
      <xdr:spPr>
        <a:xfrm>
          <a:off x="3787890" y="53481513"/>
          <a:ext cx="8490883" cy="332344"/>
        </a:xfrm>
        <a:prstGeom prst="rect">
          <a:avLst/>
        </a:prstGeom>
        <a:solidFill>
          <a:schemeClr val="bg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Go to AOF</a:t>
          </a:r>
          <a:r>
            <a:rPr lang="en-US" sz="2000" baseline="0"/>
            <a:t> Page 2</a:t>
          </a:r>
          <a:endParaRPr lang="en-US" sz="2000"/>
        </a:p>
      </xdr:txBody>
    </xdr:sp>
    <xdr:clientData/>
  </xdr:twoCellAnchor>
  <mc:AlternateContent xmlns:mc="http://schemas.openxmlformats.org/markup-compatibility/2006">
    <mc:Choice xmlns:a14="http://schemas.microsoft.com/office/drawing/2010/main" Requires="a14">
      <xdr:twoCellAnchor editAs="oneCell">
        <xdr:from>
          <xdr:col>1</xdr:col>
          <xdr:colOff>495300</xdr:colOff>
          <xdr:row>181</xdr:row>
          <xdr:rowOff>0</xdr:rowOff>
        </xdr:from>
        <xdr:to>
          <xdr:col>25</xdr:col>
          <xdr:colOff>190500</xdr:colOff>
          <xdr:row>183</xdr:row>
          <xdr:rowOff>146050</xdr:rowOff>
        </xdr:to>
        <xdr:sp macro="" textlink="">
          <xdr:nvSpPr>
            <xdr:cNvPr id="12815" name="Group Box 527" hidden="1">
              <a:extLst>
                <a:ext uri="{63B3BB69-23CF-44E3-9099-C40C66FF867C}">
                  <a14:compatExt spid="_x0000_s12815"/>
                </a:ext>
                <a:ext uri="{FF2B5EF4-FFF2-40B4-BE49-F238E27FC236}">
                  <a16:creationId xmlns:a16="http://schemas.microsoft.com/office/drawing/2014/main" id="{00000000-0008-0000-0000-00000F3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393700</xdr:colOff>
          <xdr:row>22</xdr:row>
          <xdr:rowOff>12700</xdr:rowOff>
        </xdr:from>
        <xdr:to>
          <xdr:col>6</xdr:col>
          <xdr:colOff>0</xdr:colOff>
          <xdr:row>23</xdr:row>
          <xdr:rowOff>12700</xdr:rowOff>
        </xdr:to>
        <xdr:sp macro="" textlink="">
          <xdr:nvSpPr>
            <xdr:cNvPr id="12817" name="Check Box 529" hidden="1">
              <a:extLst>
                <a:ext uri="{63B3BB69-23CF-44E3-9099-C40C66FF867C}">
                  <a14:compatExt spid="_x0000_s12817"/>
                </a:ext>
                <a:ext uri="{FF2B5EF4-FFF2-40B4-BE49-F238E27FC236}">
                  <a16:creationId xmlns:a16="http://schemas.microsoft.com/office/drawing/2014/main" id="{00000000-0008-0000-0000-000011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xdr:from>
      <xdr:col>1</xdr:col>
      <xdr:colOff>9526</xdr:colOff>
      <xdr:row>17</xdr:row>
      <xdr:rowOff>215901</xdr:rowOff>
    </xdr:from>
    <xdr:to>
      <xdr:col>17</xdr:col>
      <xdr:colOff>361951</xdr:colOff>
      <xdr:row>28</xdr:row>
      <xdr:rowOff>134472</xdr:rowOff>
    </xdr:to>
    <xdr:sp macro="" textlink="">
      <xdr:nvSpPr>
        <xdr:cNvPr id="261" name="Rectangle 260">
          <a:extLst>
            <a:ext uri="{FF2B5EF4-FFF2-40B4-BE49-F238E27FC236}">
              <a16:creationId xmlns:a16="http://schemas.microsoft.com/office/drawing/2014/main" id="{00000000-0008-0000-0000-000005010000}"/>
            </a:ext>
          </a:extLst>
        </xdr:cNvPr>
        <xdr:cNvSpPr/>
      </xdr:nvSpPr>
      <xdr:spPr>
        <a:xfrm>
          <a:off x="190501" y="3235326"/>
          <a:ext cx="10106025" cy="2204571"/>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123825</xdr:colOff>
      <xdr:row>18</xdr:row>
      <xdr:rowOff>95250</xdr:rowOff>
    </xdr:from>
    <xdr:to>
      <xdr:col>5</xdr:col>
      <xdr:colOff>123825</xdr:colOff>
      <xdr:row>28</xdr:row>
      <xdr:rowOff>66675</xdr:rowOff>
    </xdr:to>
    <xdr:cxnSp macro="">
      <xdr:nvCxnSpPr>
        <xdr:cNvPr id="262" name="Straight Connector 261">
          <a:extLst>
            <a:ext uri="{FF2B5EF4-FFF2-40B4-BE49-F238E27FC236}">
              <a16:creationId xmlns:a16="http://schemas.microsoft.com/office/drawing/2014/main" id="{00000000-0008-0000-0000-000006010000}"/>
            </a:ext>
          </a:extLst>
        </xdr:cNvPr>
        <xdr:cNvCxnSpPr/>
      </xdr:nvCxnSpPr>
      <xdr:spPr>
        <a:xfrm>
          <a:off x="2743200" y="3343275"/>
          <a:ext cx="0" cy="2028825"/>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62941</xdr:colOff>
      <xdr:row>18</xdr:row>
      <xdr:rowOff>114300</xdr:rowOff>
    </xdr:from>
    <xdr:to>
      <xdr:col>12</xdr:col>
      <xdr:colOff>62941</xdr:colOff>
      <xdr:row>28</xdr:row>
      <xdr:rowOff>82550</xdr:rowOff>
    </xdr:to>
    <xdr:cxnSp macro="">
      <xdr:nvCxnSpPr>
        <xdr:cNvPr id="265" name="Straight Connector 264">
          <a:extLst>
            <a:ext uri="{FF2B5EF4-FFF2-40B4-BE49-F238E27FC236}">
              <a16:creationId xmlns:a16="http://schemas.microsoft.com/office/drawing/2014/main" id="{00000000-0008-0000-0000-000009010000}"/>
            </a:ext>
          </a:extLst>
        </xdr:cNvPr>
        <xdr:cNvCxnSpPr/>
      </xdr:nvCxnSpPr>
      <xdr:spPr>
        <a:xfrm>
          <a:off x="6898529" y="3319182"/>
          <a:ext cx="0" cy="1985309"/>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oneCellAnchor>
    <xdr:from>
      <xdr:col>24</xdr:col>
      <xdr:colOff>422088</xdr:colOff>
      <xdr:row>24</xdr:row>
      <xdr:rowOff>220943</xdr:rowOff>
    </xdr:from>
    <xdr:ext cx="170873" cy="166964"/>
    <xdr:pic>
      <xdr:nvPicPr>
        <xdr:cNvPr id="267" name="Graphic 266" descr="Information">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855264" y="4770531"/>
          <a:ext cx="170873" cy="166964"/>
        </a:xfrm>
        <a:prstGeom prst="rect">
          <a:avLst/>
        </a:prstGeom>
      </xdr:spPr>
    </xdr:pic>
    <xdr:clientData/>
  </xdr:oneCellAnchor>
  <xdr:twoCellAnchor>
    <xdr:from>
      <xdr:col>1</xdr:col>
      <xdr:colOff>0</xdr:colOff>
      <xdr:row>243</xdr:row>
      <xdr:rowOff>149225</xdr:rowOff>
    </xdr:from>
    <xdr:to>
      <xdr:col>26</xdr:col>
      <xdr:colOff>606425</xdr:colOff>
      <xdr:row>243</xdr:row>
      <xdr:rowOff>149225</xdr:rowOff>
    </xdr:to>
    <xdr:cxnSp macro="">
      <xdr:nvCxnSpPr>
        <xdr:cNvPr id="268" name="Straight Connector 267">
          <a:extLst>
            <a:ext uri="{FF2B5EF4-FFF2-40B4-BE49-F238E27FC236}">
              <a16:creationId xmlns:a16="http://schemas.microsoft.com/office/drawing/2014/main" id="{00000000-0008-0000-0000-00000C010000}"/>
            </a:ext>
          </a:extLst>
        </xdr:cNvPr>
        <xdr:cNvCxnSpPr/>
      </xdr:nvCxnSpPr>
      <xdr:spPr>
        <a:xfrm>
          <a:off x="180975" y="33401000"/>
          <a:ext cx="15846425"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14</xdr:col>
          <xdr:colOff>133350</xdr:colOff>
          <xdr:row>158</xdr:row>
          <xdr:rowOff>57150</xdr:rowOff>
        </xdr:from>
        <xdr:to>
          <xdr:col>15</xdr:col>
          <xdr:colOff>228600</xdr:colOff>
          <xdr:row>160</xdr:row>
          <xdr:rowOff>12700</xdr:rowOff>
        </xdr:to>
        <xdr:sp macro="" textlink="">
          <xdr:nvSpPr>
            <xdr:cNvPr id="12831" name="Check Box 543" hidden="1">
              <a:extLst>
                <a:ext uri="{63B3BB69-23CF-44E3-9099-C40C66FF867C}">
                  <a14:compatExt spid="_x0000_s12831"/>
                </a:ext>
                <a:ext uri="{FF2B5EF4-FFF2-40B4-BE49-F238E27FC236}">
                  <a16:creationId xmlns:a16="http://schemas.microsoft.com/office/drawing/2014/main" id="{00000000-0008-0000-0000-00001F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17</xdr:col>
      <xdr:colOff>428625</xdr:colOff>
      <xdr:row>202</xdr:row>
      <xdr:rowOff>0</xdr:rowOff>
    </xdr:from>
    <xdr:to>
      <xdr:col>17</xdr:col>
      <xdr:colOff>428625</xdr:colOff>
      <xdr:row>217</xdr:row>
      <xdr:rowOff>63500</xdr:rowOff>
    </xdr:to>
    <xdr:cxnSp macro="">
      <xdr:nvCxnSpPr>
        <xdr:cNvPr id="270" name="Straight Connector 269">
          <a:extLst>
            <a:ext uri="{FF2B5EF4-FFF2-40B4-BE49-F238E27FC236}">
              <a16:creationId xmlns:a16="http://schemas.microsoft.com/office/drawing/2014/main" id="{00000000-0008-0000-0000-00000E010000}"/>
            </a:ext>
          </a:extLst>
        </xdr:cNvPr>
        <xdr:cNvCxnSpPr/>
      </xdr:nvCxnSpPr>
      <xdr:spPr>
        <a:xfrm>
          <a:off x="10363200" y="27828875"/>
          <a:ext cx="0" cy="361950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292100</xdr:colOff>
      <xdr:row>184</xdr:row>
      <xdr:rowOff>145304</xdr:rowOff>
    </xdr:from>
    <xdr:to>
      <xdr:col>26</xdr:col>
      <xdr:colOff>342900</xdr:colOff>
      <xdr:row>184</xdr:row>
      <xdr:rowOff>145304</xdr:rowOff>
    </xdr:to>
    <xdr:cxnSp macro="">
      <xdr:nvCxnSpPr>
        <xdr:cNvPr id="272" name="Straight Connector 271">
          <a:extLst>
            <a:ext uri="{FF2B5EF4-FFF2-40B4-BE49-F238E27FC236}">
              <a16:creationId xmlns:a16="http://schemas.microsoft.com/office/drawing/2014/main" id="{00000000-0008-0000-0000-000010010000}"/>
            </a:ext>
          </a:extLst>
        </xdr:cNvPr>
        <xdr:cNvCxnSpPr/>
      </xdr:nvCxnSpPr>
      <xdr:spPr>
        <a:xfrm>
          <a:off x="476250" y="3894979"/>
          <a:ext cx="15287625"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276225</xdr:colOff>
      <xdr:row>157</xdr:row>
      <xdr:rowOff>63500</xdr:rowOff>
    </xdr:from>
    <xdr:to>
      <xdr:col>17</xdr:col>
      <xdr:colOff>276225</xdr:colOff>
      <xdr:row>175</xdr:row>
      <xdr:rowOff>0</xdr:rowOff>
    </xdr:to>
    <xdr:cxnSp macro="">
      <xdr:nvCxnSpPr>
        <xdr:cNvPr id="264" name="Straight Connector 263">
          <a:extLst>
            <a:ext uri="{FF2B5EF4-FFF2-40B4-BE49-F238E27FC236}">
              <a16:creationId xmlns:a16="http://schemas.microsoft.com/office/drawing/2014/main" id="{00000000-0008-0000-0000-000008010000}"/>
            </a:ext>
          </a:extLst>
        </xdr:cNvPr>
        <xdr:cNvCxnSpPr/>
      </xdr:nvCxnSpPr>
      <xdr:spPr>
        <a:xfrm>
          <a:off x="10210800" y="22066250"/>
          <a:ext cx="0" cy="3241675"/>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514350</xdr:colOff>
      <xdr:row>155</xdr:row>
      <xdr:rowOff>190501</xdr:rowOff>
    </xdr:from>
    <xdr:to>
      <xdr:col>25</xdr:col>
      <xdr:colOff>349250</xdr:colOff>
      <xdr:row>175</xdr:row>
      <xdr:rowOff>92076</xdr:rowOff>
    </xdr:to>
    <xdr:sp macro="" textlink="">
      <xdr:nvSpPr>
        <xdr:cNvPr id="266" name="Rectangle 265">
          <a:extLst>
            <a:ext uri="{FF2B5EF4-FFF2-40B4-BE49-F238E27FC236}">
              <a16:creationId xmlns:a16="http://schemas.microsoft.com/office/drawing/2014/main" id="{00000000-0008-0000-0000-00000A010000}"/>
            </a:ext>
          </a:extLst>
        </xdr:cNvPr>
        <xdr:cNvSpPr/>
      </xdr:nvSpPr>
      <xdr:spPr>
        <a:xfrm>
          <a:off x="695325" y="21945601"/>
          <a:ext cx="14465300" cy="3454400"/>
        </a:xfrm>
        <a:prstGeom prst="rect">
          <a:avLst/>
        </a:prstGeom>
        <a:noFill/>
        <a:ln>
          <a:solidFill>
            <a:srgbClr val="7F7F7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417606</xdr:colOff>
      <xdr:row>157</xdr:row>
      <xdr:rowOff>12513</xdr:rowOff>
    </xdr:from>
    <xdr:to>
      <xdr:col>7</xdr:col>
      <xdr:colOff>885</xdr:colOff>
      <xdr:row>158</xdr:row>
      <xdr:rowOff>1492</xdr:rowOff>
    </xdr:to>
    <xdr:pic>
      <xdr:nvPicPr>
        <xdr:cNvPr id="269" name="Graphic 268" descr="Information">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036981" y="22015263"/>
          <a:ext cx="170873" cy="179479"/>
        </a:xfrm>
        <a:prstGeom prst="rect">
          <a:avLst/>
        </a:prstGeom>
      </xdr:spPr>
    </xdr:pic>
    <xdr:clientData/>
  </xdr:twoCellAnchor>
  <xdr:twoCellAnchor editAs="oneCell">
    <xdr:from>
      <xdr:col>24</xdr:col>
      <xdr:colOff>390525</xdr:colOff>
      <xdr:row>159</xdr:row>
      <xdr:rowOff>9525</xdr:rowOff>
    </xdr:from>
    <xdr:to>
      <xdr:col>24</xdr:col>
      <xdr:colOff>555048</xdr:colOff>
      <xdr:row>160</xdr:row>
      <xdr:rowOff>1679</xdr:rowOff>
    </xdr:to>
    <xdr:pic>
      <xdr:nvPicPr>
        <xdr:cNvPr id="273" name="Graphic 272" descr="Information">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592300" y="22278975"/>
          <a:ext cx="170873" cy="182654"/>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565150</xdr:colOff>
          <xdr:row>245</xdr:row>
          <xdr:rowOff>152400</xdr:rowOff>
        </xdr:from>
        <xdr:to>
          <xdr:col>11</xdr:col>
          <xdr:colOff>228600</xdr:colOff>
          <xdr:row>248</xdr:row>
          <xdr:rowOff>57150</xdr:rowOff>
        </xdr:to>
        <xdr:sp macro="" textlink="">
          <xdr:nvSpPr>
            <xdr:cNvPr id="12860" name="Group Box 572" hidden="1">
              <a:extLst>
                <a:ext uri="{63B3BB69-23CF-44E3-9099-C40C66FF867C}">
                  <a14:compatExt spid="_x0000_s12860"/>
                </a:ext>
                <a:ext uri="{FF2B5EF4-FFF2-40B4-BE49-F238E27FC236}">
                  <a16:creationId xmlns:a16="http://schemas.microsoft.com/office/drawing/2014/main" id="{00000000-0008-0000-0000-00003C3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565150</xdr:colOff>
          <xdr:row>248</xdr:row>
          <xdr:rowOff>165100</xdr:rowOff>
        </xdr:from>
        <xdr:to>
          <xdr:col>11</xdr:col>
          <xdr:colOff>228600</xdr:colOff>
          <xdr:row>251</xdr:row>
          <xdr:rowOff>171450</xdr:rowOff>
        </xdr:to>
        <xdr:sp macro="" textlink="">
          <xdr:nvSpPr>
            <xdr:cNvPr id="12861" name="Group Box 573" hidden="1">
              <a:extLst>
                <a:ext uri="{63B3BB69-23CF-44E3-9099-C40C66FF867C}">
                  <a14:compatExt spid="_x0000_s12861"/>
                </a:ext>
                <a:ext uri="{FF2B5EF4-FFF2-40B4-BE49-F238E27FC236}">
                  <a16:creationId xmlns:a16="http://schemas.microsoft.com/office/drawing/2014/main" id="{00000000-0008-0000-0000-00003D3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552450</xdr:colOff>
          <xdr:row>245</xdr:row>
          <xdr:rowOff>152400</xdr:rowOff>
        </xdr:from>
        <xdr:to>
          <xdr:col>23</xdr:col>
          <xdr:colOff>527050</xdr:colOff>
          <xdr:row>248</xdr:row>
          <xdr:rowOff>57150</xdr:rowOff>
        </xdr:to>
        <xdr:sp macro="" textlink="">
          <xdr:nvSpPr>
            <xdr:cNvPr id="12862" name="Group Box 574" hidden="1">
              <a:extLst>
                <a:ext uri="{63B3BB69-23CF-44E3-9099-C40C66FF867C}">
                  <a14:compatExt spid="_x0000_s12862"/>
                </a:ext>
                <a:ext uri="{FF2B5EF4-FFF2-40B4-BE49-F238E27FC236}">
                  <a16:creationId xmlns:a16="http://schemas.microsoft.com/office/drawing/2014/main" id="{00000000-0008-0000-0000-00003E3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565150</xdr:colOff>
          <xdr:row>248</xdr:row>
          <xdr:rowOff>165100</xdr:rowOff>
        </xdr:from>
        <xdr:to>
          <xdr:col>23</xdr:col>
          <xdr:colOff>533400</xdr:colOff>
          <xdr:row>251</xdr:row>
          <xdr:rowOff>171450</xdr:rowOff>
        </xdr:to>
        <xdr:sp macro="" textlink="">
          <xdr:nvSpPr>
            <xdr:cNvPr id="12863" name="Group Box 575" hidden="1">
              <a:extLst>
                <a:ext uri="{63B3BB69-23CF-44E3-9099-C40C66FF867C}">
                  <a14:compatExt spid="_x0000_s12863"/>
                </a:ext>
                <a:ext uri="{FF2B5EF4-FFF2-40B4-BE49-F238E27FC236}">
                  <a16:creationId xmlns:a16="http://schemas.microsoft.com/office/drawing/2014/main" id="{00000000-0008-0000-0000-00003F3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246</xdr:row>
          <xdr:rowOff>0</xdr:rowOff>
        </xdr:from>
        <xdr:to>
          <xdr:col>5</xdr:col>
          <xdr:colOff>266700</xdr:colOff>
          <xdr:row>248</xdr:row>
          <xdr:rowOff>0</xdr:rowOff>
        </xdr:to>
        <xdr:sp macro="" textlink="">
          <xdr:nvSpPr>
            <xdr:cNvPr id="12864" name="Check Box 576" hidden="1">
              <a:extLst>
                <a:ext uri="{63B3BB69-23CF-44E3-9099-C40C66FF867C}">
                  <a14:compatExt spid="_x0000_s12864"/>
                </a:ext>
                <a:ext uri="{FF2B5EF4-FFF2-40B4-BE49-F238E27FC236}">
                  <a16:creationId xmlns:a16="http://schemas.microsoft.com/office/drawing/2014/main" id="{00000000-0008-0000-0000-000040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249</xdr:row>
          <xdr:rowOff>0</xdr:rowOff>
        </xdr:from>
        <xdr:to>
          <xdr:col>5</xdr:col>
          <xdr:colOff>266700</xdr:colOff>
          <xdr:row>251</xdr:row>
          <xdr:rowOff>0</xdr:rowOff>
        </xdr:to>
        <xdr:sp macro="" textlink="">
          <xdr:nvSpPr>
            <xdr:cNvPr id="12865" name="Check Box 577" hidden="1">
              <a:extLst>
                <a:ext uri="{63B3BB69-23CF-44E3-9099-C40C66FF867C}">
                  <a14:compatExt spid="_x0000_s12865"/>
                </a:ext>
                <a:ext uri="{FF2B5EF4-FFF2-40B4-BE49-F238E27FC236}">
                  <a16:creationId xmlns:a16="http://schemas.microsoft.com/office/drawing/2014/main" id="{00000000-0008-0000-0000-000041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203200</xdr:colOff>
          <xdr:row>246</xdr:row>
          <xdr:rowOff>0</xdr:rowOff>
        </xdr:from>
        <xdr:to>
          <xdr:col>17</xdr:col>
          <xdr:colOff>438150</xdr:colOff>
          <xdr:row>248</xdr:row>
          <xdr:rowOff>0</xdr:rowOff>
        </xdr:to>
        <xdr:sp macro="" textlink="">
          <xdr:nvSpPr>
            <xdr:cNvPr id="12866" name="Check Box 578" hidden="1">
              <a:extLst>
                <a:ext uri="{63B3BB69-23CF-44E3-9099-C40C66FF867C}">
                  <a14:compatExt spid="_x0000_s12866"/>
                </a:ext>
                <a:ext uri="{FF2B5EF4-FFF2-40B4-BE49-F238E27FC236}">
                  <a16:creationId xmlns:a16="http://schemas.microsoft.com/office/drawing/2014/main" id="{00000000-0008-0000-0000-000042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203200</xdr:colOff>
          <xdr:row>249</xdr:row>
          <xdr:rowOff>0</xdr:rowOff>
        </xdr:from>
        <xdr:to>
          <xdr:col>17</xdr:col>
          <xdr:colOff>438150</xdr:colOff>
          <xdr:row>251</xdr:row>
          <xdr:rowOff>0</xdr:rowOff>
        </xdr:to>
        <xdr:sp macro="" textlink="">
          <xdr:nvSpPr>
            <xdr:cNvPr id="12867" name="Check Box 579" hidden="1">
              <a:extLst>
                <a:ext uri="{63B3BB69-23CF-44E3-9099-C40C66FF867C}">
                  <a14:compatExt spid="_x0000_s12867"/>
                </a:ext>
                <a:ext uri="{FF2B5EF4-FFF2-40B4-BE49-F238E27FC236}">
                  <a16:creationId xmlns:a16="http://schemas.microsoft.com/office/drawing/2014/main" id="{00000000-0008-0000-0000-000043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190500</xdr:colOff>
          <xdr:row>252</xdr:row>
          <xdr:rowOff>95250</xdr:rowOff>
        </xdr:from>
        <xdr:to>
          <xdr:col>5</xdr:col>
          <xdr:colOff>260350</xdr:colOff>
          <xdr:row>253</xdr:row>
          <xdr:rowOff>88900</xdr:rowOff>
        </xdr:to>
        <xdr:sp macro="" textlink="">
          <xdr:nvSpPr>
            <xdr:cNvPr id="12868" name="Check Box 580" hidden="1">
              <a:extLst>
                <a:ext uri="{63B3BB69-23CF-44E3-9099-C40C66FF867C}">
                  <a14:compatExt spid="_x0000_s12868"/>
                </a:ext>
                <a:ext uri="{FF2B5EF4-FFF2-40B4-BE49-F238E27FC236}">
                  <a16:creationId xmlns:a16="http://schemas.microsoft.com/office/drawing/2014/main" id="{00000000-0008-0000-0000-000044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400050</xdr:colOff>
          <xdr:row>224</xdr:row>
          <xdr:rowOff>0</xdr:rowOff>
        </xdr:from>
        <xdr:to>
          <xdr:col>22</xdr:col>
          <xdr:colOff>508000</xdr:colOff>
          <xdr:row>225</xdr:row>
          <xdr:rowOff>12700</xdr:rowOff>
        </xdr:to>
        <xdr:sp macro="" textlink="">
          <xdr:nvSpPr>
            <xdr:cNvPr id="12871" name="Check Box 583" hidden="1">
              <a:extLst>
                <a:ext uri="{63B3BB69-23CF-44E3-9099-C40C66FF867C}">
                  <a14:compatExt spid="_x0000_s12871"/>
                </a:ext>
                <a:ext uri="{FF2B5EF4-FFF2-40B4-BE49-F238E27FC236}">
                  <a16:creationId xmlns:a16="http://schemas.microsoft.com/office/drawing/2014/main" id="{00000000-0008-0000-0000-000047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508000</xdr:colOff>
          <xdr:row>221</xdr:row>
          <xdr:rowOff>0</xdr:rowOff>
        </xdr:from>
        <xdr:to>
          <xdr:col>3</xdr:col>
          <xdr:colOff>457200</xdr:colOff>
          <xdr:row>223</xdr:row>
          <xdr:rowOff>95250</xdr:rowOff>
        </xdr:to>
        <xdr:sp macro="" textlink="">
          <xdr:nvSpPr>
            <xdr:cNvPr id="12872" name="Group Box 584" hidden="1">
              <a:extLst>
                <a:ext uri="{63B3BB69-23CF-44E3-9099-C40C66FF867C}">
                  <a14:compatExt spid="_x0000_s12872"/>
                </a:ext>
                <a:ext uri="{FF2B5EF4-FFF2-40B4-BE49-F238E27FC236}">
                  <a16:creationId xmlns:a16="http://schemas.microsoft.com/office/drawing/2014/main" id="{00000000-0008-0000-0000-0000483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603250</xdr:colOff>
          <xdr:row>221</xdr:row>
          <xdr:rowOff>31750</xdr:rowOff>
        </xdr:from>
        <xdr:to>
          <xdr:col>2</xdr:col>
          <xdr:colOff>514350</xdr:colOff>
          <xdr:row>222</xdr:row>
          <xdr:rowOff>50800</xdr:rowOff>
        </xdr:to>
        <xdr:sp macro="" textlink="">
          <xdr:nvSpPr>
            <xdr:cNvPr id="12873" name="Option Button 585" hidden="1">
              <a:extLst>
                <a:ext uri="{63B3BB69-23CF-44E3-9099-C40C66FF867C}">
                  <a14:compatExt spid="_x0000_s12873"/>
                </a:ext>
                <a:ext uri="{FF2B5EF4-FFF2-40B4-BE49-F238E27FC236}">
                  <a16:creationId xmlns:a16="http://schemas.microsoft.com/office/drawing/2014/main" id="{00000000-0008-0000-0000-000049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603250</xdr:colOff>
          <xdr:row>222</xdr:row>
          <xdr:rowOff>19050</xdr:rowOff>
        </xdr:from>
        <xdr:to>
          <xdr:col>2</xdr:col>
          <xdr:colOff>565150</xdr:colOff>
          <xdr:row>223</xdr:row>
          <xdr:rowOff>50800</xdr:rowOff>
        </xdr:to>
        <xdr:sp macro="" textlink="">
          <xdr:nvSpPr>
            <xdr:cNvPr id="12874" name="Option Button 586" hidden="1">
              <a:extLst>
                <a:ext uri="{63B3BB69-23CF-44E3-9099-C40C66FF867C}">
                  <a14:compatExt spid="_x0000_s12874"/>
                </a:ext>
                <a:ext uri="{FF2B5EF4-FFF2-40B4-BE49-F238E27FC236}">
                  <a16:creationId xmlns:a16="http://schemas.microsoft.com/office/drawing/2014/main" id="{00000000-0008-0000-0000-00004A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508000</xdr:colOff>
          <xdr:row>223</xdr:row>
          <xdr:rowOff>152400</xdr:rowOff>
        </xdr:from>
        <xdr:to>
          <xdr:col>25</xdr:col>
          <xdr:colOff>190500</xdr:colOff>
          <xdr:row>226</xdr:row>
          <xdr:rowOff>107950</xdr:rowOff>
        </xdr:to>
        <xdr:sp macro="" textlink="">
          <xdr:nvSpPr>
            <xdr:cNvPr id="12875" name="Group Box 587" hidden="1">
              <a:extLst>
                <a:ext uri="{63B3BB69-23CF-44E3-9099-C40C66FF867C}">
                  <a14:compatExt spid="_x0000_s12875"/>
                </a:ext>
                <a:ext uri="{FF2B5EF4-FFF2-40B4-BE49-F238E27FC236}">
                  <a16:creationId xmlns:a16="http://schemas.microsoft.com/office/drawing/2014/main" id="{00000000-0008-0000-0000-00004B3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552450</xdr:colOff>
          <xdr:row>170</xdr:row>
          <xdr:rowOff>336550</xdr:rowOff>
        </xdr:from>
        <xdr:to>
          <xdr:col>8</xdr:col>
          <xdr:colOff>285750</xdr:colOff>
          <xdr:row>172</xdr:row>
          <xdr:rowOff>31750</xdr:rowOff>
        </xdr:to>
        <xdr:sp macro="" textlink="">
          <xdr:nvSpPr>
            <xdr:cNvPr id="12878" name="Check Box 590" hidden="1">
              <a:extLst>
                <a:ext uri="{63B3BB69-23CF-44E3-9099-C40C66FF867C}">
                  <a14:compatExt spid="_x0000_s12878"/>
                </a:ext>
                <a:ext uri="{FF2B5EF4-FFF2-40B4-BE49-F238E27FC236}">
                  <a16:creationId xmlns:a16="http://schemas.microsoft.com/office/drawing/2014/main" id="{00000000-0008-0000-0000-00004E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565150</xdr:colOff>
          <xdr:row>252</xdr:row>
          <xdr:rowOff>38100</xdr:rowOff>
        </xdr:from>
        <xdr:to>
          <xdr:col>5</xdr:col>
          <xdr:colOff>38100</xdr:colOff>
          <xdr:row>253</xdr:row>
          <xdr:rowOff>171450</xdr:rowOff>
        </xdr:to>
        <xdr:sp macro="" textlink="">
          <xdr:nvSpPr>
            <xdr:cNvPr id="12879" name="Group Box 591" hidden="1">
              <a:extLst>
                <a:ext uri="{63B3BB69-23CF-44E3-9099-C40C66FF867C}">
                  <a14:compatExt spid="_x0000_s12879"/>
                </a:ext>
                <a:ext uri="{FF2B5EF4-FFF2-40B4-BE49-F238E27FC236}">
                  <a16:creationId xmlns:a16="http://schemas.microsoft.com/office/drawing/2014/main" id="{00000000-0008-0000-0000-00004F3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247650</xdr:colOff>
          <xdr:row>164</xdr:row>
          <xdr:rowOff>0</xdr:rowOff>
        </xdr:from>
        <xdr:to>
          <xdr:col>18</xdr:col>
          <xdr:colOff>527050</xdr:colOff>
          <xdr:row>164</xdr:row>
          <xdr:rowOff>184150</xdr:rowOff>
        </xdr:to>
        <xdr:sp macro="" textlink="">
          <xdr:nvSpPr>
            <xdr:cNvPr id="12883" name="Check Box 595" hidden="1">
              <a:extLst>
                <a:ext uri="{63B3BB69-23CF-44E3-9099-C40C66FF867C}">
                  <a14:compatExt spid="_x0000_s12883"/>
                </a:ext>
                <a:ext uri="{FF2B5EF4-FFF2-40B4-BE49-F238E27FC236}">
                  <a16:creationId xmlns:a16="http://schemas.microsoft.com/office/drawing/2014/main" id="{00000000-0008-0000-0000-000053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19</xdr:col>
      <xdr:colOff>438150</xdr:colOff>
      <xdr:row>164</xdr:row>
      <xdr:rowOff>9525</xdr:rowOff>
    </xdr:from>
    <xdr:to>
      <xdr:col>19</xdr:col>
      <xdr:colOff>589973</xdr:colOff>
      <xdr:row>165</xdr:row>
      <xdr:rowOff>1679</xdr:rowOff>
    </xdr:to>
    <xdr:pic>
      <xdr:nvPicPr>
        <xdr:cNvPr id="286" name="Graphic 285" descr="Information">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591925" y="23279100"/>
          <a:ext cx="174048" cy="182654"/>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18</xdr:col>
          <xdr:colOff>247650</xdr:colOff>
          <xdr:row>213</xdr:row>
          <xdr:rowOff>190500</xdr:rowOff>
        </xdr:from>
        <xdr:to>
          <xdr:col>18</xdr:col>
          <xdr:colOff>666750</xdr:colOff>
          <xdr:row>215</xdr:row>
          <xdr:rowOff>0</xdr:rowOff>
        </xdr:to>
        <xdr:sp macro="" textlink="">
          <xdr:nvSpPr>
            <xdr:cNvPr id="12886" name="Check Box 598" hidden="1">
              <a:extLst>
                <a:ext uri="{63B3BB69-23CF-44E3-9099-C40C66FF867C}">
                  <a14:compatExt spid="_x0000_s12886"/>
                </a:ext>
                <a:ext uri="{FF2B5EF4-FFF2-40B4-BE49-F238E27FC236}">
                  <a16:creationId xmlns:a16="http://schemas.microsoft.com/office/drawing/2014/main" id="{00000000-0008-0000-0000-000056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19</xdr:col>
      <xdr:colOff>438150</xdr:colOff>
      <xdr:row>214</xdr:row>
      <xdr:rowOff>9525</xdr:rowOff>
    </xdr:from>
    <xdr:ext cx="174048" cy="185829"/>
    <xdr:pic>
      <xdr:nvPicPr>
        <xdr:cNvPr id="288" name="Graphic 287" descr="Information">
          <a:extLst>
            <a:ext uri="{FF2B5EF4-FFF2-40B4-BE49-F238E27FC236}">
              <a16:creationId xmlns:a16="http://schemas.microsoft.com/office/drawing/2014/main" id="{00000000-0008-0000-0000-000020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591925" y="23275925"/>
          <a:ext cx="174048" cy="185829"/>
        </a:xfrm>
        <a:prstGeom prst="rect">
          <a:avLst/>
        </a:prstGeom>
      </xdr:spPr>
    </xdr:pic>
    <xdr:clientData/>
  </xdr:oneCellAnchor>
  <xdr:oneCellAnchor>
    <xdr:from>
      <xdr:col>8</xdr:col>
      <xdr:colOff>419100</xdr:colOff>
      <xdr:row>219</xdr:row>
      <xdr:rowOff>9525</xdr:rowOff>
    </xdr:from>
    <xdr:ext cx="174048" cy="185829"/>
    <xdr:pic>
      <xdr:nvPicPr>
        <xdr:cNvPr id="289" name="Graphic 288" descr="Information">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867275" y="32861250"/>
          <a:ext cx="174048" cy="185829"/>
        </a:xfrm>
        <a:prstGeom prst="rect">
          <a:avLst/>
        </a:prstGeom>
      </xdr:spPr>
    </xdr:pic>
    <xdr:clientData/>
  </xdr:oneCellAnchor>
  <xdr:oneCellAnchor>
    <xdr:from>
      <xdr:col>10</xdr:col>
      <xdr:colOff>419100</xdr:colOff>
      <xdr:row>176</xdr:row>
      <xdr:rowOff>9525</xdr:rowOff>
    </xdr:from>
    <xdr:ext cx="174048" cy="185829"/>
    <xdr:pic>
      <xdr:nvPicPr>
        <xdr:cNvPr id="290" name="Graphic 289" descr="Information">
          <a:extLst>
            <a:ext uri="{FF2B5EF4-FFF2-40B4-BE49-F238E27FC236}">
              <a16:creationId xmlns:a16="http://schemas.microsoft.com/office/drawing/2014/main" id="{00000000-0008-0000-0000-000022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867275" y="32858075"/>
          <a:ext cx="174048" cy="185829"/>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2</xdr:col>
          <xdr:colOff>19050</xdr:colOff>
          <xdr:row>170</xdr:row>
          <xdr:rowOff>0</xdr:rowOff>
        </xdr:from>
        <xdr:to>
          <xdr:col>6</xdr:col>
          <xdr:colOff>152400</xdr:colOff>
          <xdr:row>172</xdr:row>
          <xdr:rowOff>31750</xdr:rowOff>
        </xdr:to>
        <xdr:sp macro="" textlink="">
          <xdr:nvSpPr>
            <xdr:cNvPr id="12895" name="Group Box 607" hidden="1">
              <a:extLst>
                <a:ext uri="{63B3BB69-23CF-44E3-9099-C40C66FF867C}">
                  <a14:compatExt spid="_x0000_s12895"/>
                </a:ext>
                <a:ext uri="{FF2B5EF4-FFF2-40B4-BE49-F238E27FC236}">
                  <a16:creationId xmlns:a16="http://schemas.microsoft.com/office/drawing/2014/main" id="{00000000-0008-0000-0000-00005F3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170</xdr:row>
          <xdr:rowOff>31750</xdr:rowOff>
        </xdr:from>
        <xdr:to>
          <xdr:col>3</xdr:col>
          <xdr:colOff>317500</xdr:colOff>
          <xdr:row>170</xdr:row>
          <xdr:rowOff>171450</xdr:rowOff>
        </xdr:to>
        <xdr:sp macro="" textlink="">
          <xdr:nvSpPr>
            <xdr:cNvPr id="12903" name="Option Button 615" hidden="1">
              <a:extLst>
                <a:ext uri="{63B3BB69-23CF-44E3-9099-C40C66FF867C}">
                  <a14:compatExt spid="_x0000_s12903"/>
                </a:ext>
                <a:ext uri="{FF2B5EF4-FFF2-40B4-BE49-F238E27FC236}">
                  <a16:creationId xmlns:a16="http://schemas.microsoft.com/office/drawing/2014/main" id="{00000000-0008-0000-0000-000067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171</xdr:row>
          <xdr:rowOff>31750</xdr:rowOff>
        </xdr:from>
        <xdr:to>
          <xdr:col>3</xdr:col>
          <xdr:colOff>317500</xdr:colOff>
          <xdr:row>171</xdr:row>
          <xdr:rowOff>171450</xdr:rowOff>
        </xdr:to>
        <xdr:sp macro="" textlink="">
          <xdr:nvSpPr>
            <xdr:cNvPr id="12904" name="Option Button 616" hidden="1">
              <a:extLst>
                <a:ext uri="{63B3BB69-23CF-44E3-9099-C40C66FF867C}">
                  <a14:compatExt spid="_x0000_s12904"/>
                </a:ext>
                <a:ext uri="{FF2B5EF4-FFF2-40B4-BE49-F238E27FC236}">
                  <a16:creationId xmlns:a16="http://schemas.microsoft.com/office/drawing/2014/main" id="{00000000-0008-0000-0000-000068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38100</xdr:colOff>
          <xdr:row>172</xdr:row>
          <xdr:rowOff>12700</xdr:rowOff>
        </xdr:from>
        <xdr:to>
          <xdr:col>17</xdr:col>
          <xdr:colOff>0</xdr:colOff>
          <xdr:row>173</xdr:row>
          <xdr:rowOff>0</xdr:rowOff>
        </xdr:to>
        <xdr:sp macro="" textlink="">
          <xdr:nvSpPr>
            <xdr:cNvPr id="12912" name="Group Box 624" hidden="1">
              <a:extLst>
                <a:ext uri="{63B3BB69-23CF-44E3-9099-C40C66FF867C}">
                  <a14:compatExt spid="_x0000_s12912"/>
                </a:ext>
                <a:ext uri="{FF2B5EF4-FFF2-40B4-BE49-F238E27FC236}">
                  <a16:creationId xmlns:a16="http://schemas.microsoft.com/office/drawing/2014/main" id="{00000000-0008-0000-0000-0000703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76200</xdr:colOff>
          <xdr:row>172</xdr:row>
          <xdr:rowOff>50800</xdr:rowOff>
        </xdr:from>
        <xdr:to>
          <xdr:col>15</xdr:col>
          <xdr:colOff>412750</xdr:colOff>
          <xdr:row>172</xdr:row>
          <xdr:rowOff>171450</xdr:rowOff>
        </xdr:to>
        <xdr:sp macro="" textlink="">
          <xdr:nvSpPr>
            <xdr:cNvPr id="12913" name="Option Button 625" hidden="1">
              <a:extLst>
                <a:ext uri="{63B3BB69-23CF-44E3-9099-C40C66FF867C}">
                  <a14:compatExt spid="_x0000_s12913"/>
                </a:ext>
                <a:ext uri="{FF2B5EF4-FFF2-40B4-BE49-F238E27FC236}">
                  <a16:creationId xmlns:a16="http://schemas.microsoft.com/office/drawing/2014/main" id="{00000000-0008-0000-0000-000071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76200</xdr:colOff>
          <xdr:row>172</xdr:row>
          <xdr:rowOff>50800</xdr:rowOff>
        </xdr:from>
        <xdr:to>
          <xdr:col>16</xdr:col>
          <xdr:colOff>412750</xdr:colOff>
          <xdr:row>172</xdr:row>
          <xdr:rowOff>171450</xdr:rowOff>
        </xdr:to>
        <xdr:sp macro="" textlink="">
          <xdr:nvSpPr>
            <xdr:cNvPr id="12914" name="Option Button 626" hidden="1">
              <a:extLst>
                <a:ext uri="{63B3BB69-23CF-44E3-9099-C40C66FF867C}">
                  <a14:compatExt spid="_x0000_s12914"/>
                </a:ext>
                <a:ext uri="{FF2B5EF4-FFF2-40B4-BE49-F238E27FC236}">
                  <a16:creationId xmlns:a16="http://schemas.microsoft.com/office/drawing/2014/main" id="{00000000-0008-0000-0000-000072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603250</xdr:colOff>
          <xdr:row>168</xdr:row>
          <xdr:rowOff>0</xdr:rowOff>
        </xdr:from>
        <xdr:to>
          <xdr:col>15</xdr:col>
          <xdr:colOff>514350</xdr:colOff>
          <xdr:row>174</xdr:row>
          <xdr:rowOff>0</xdr:rowOff>
        </xdr:to>
        <xdr:sp macro="" textlink="">
          <xdr:nvSpPr>
            <xdr:cNvPr id="12916" name="Group Box 628" hidden="1">
              <a:extLst>
                <a:ext uri="{63B3BB69-23CF-44E3-9099-C40C66FF867C}">
                  <a14:compatExt spid="_x0000_s12916"/>
                </a:ext>
                <a:ext uri="{FF2B5EF4-FFF2-40B4-BE49-F238E27FC236}">
                  <a16:creationId xmlns:a16="http://schemas.microsoft.com/office/drawing/2014/main" id="{00000000-0008-0000-0000-0000743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214</xdr:row>
          <xdr:rowOff>12700</xdr:rowOff>
        </xdr:from>
        <xdr:to>
          <xdr:col>6</xdr:col>
          <xdr:colOff>152400</xdr:colOff>
          <xdr:row>216</xdr:row>
          <xdr:rowOff>31750</xdr:rowOff>
        </xdr:to>
        <xdr:sp macro="" textlink="">
          <xdr:nvSpPr>
            <xdr:cNvPr id="12919" name="Group Box 631" hidden="1">
              <a:extLst>
                <a:ext uri="{63B3BB69-23CF-44E3-9099-C40C66FF867C}">
                  <a14:compatExt spid="_x0000_s12919"/>
                </a:ext>
                <a:ext uri="{FF2B5EF4-FFF2-40B4-BE49-F238E27FC236}">
                  <a16:creationId xmlns:a16="http://schemas.microsoft.com/office/drawing/2014/main" id="{00000000-0008-0000-0000-0000773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214</xdr:row>
          <xdr:rowOff>38100</xdr:rowOff>
        </xdr:from>
        <xdr:to>
          <xdr:col>3</xdr:col>
          <xdr:colOff>317500</xdr:colOff>
          <xdr:row>214</xdr:row>
          <xdr:rowOff>184150</xdr:rowOff>
        </xdr:to>
        <xdr:sp macro="" textlink="">
          <xdr:nvSpPr>
            <xdr:cNvPr id="12920" name="Option Button 632" hidden="1">
              <a:extLst>
                <a:ext uri="{63B3BB69-23CF-44E3-9099-C40C66FF867C}">
                  <a14:compatExt spid="_x0000_s12920"/>
                </a:ext>
                <a:ext uri="{FF2B5EF4-FFF2-40B4-BE49-F238E27FC236}">
                  <a16:creationId xmlns:a16="http://schemas.microsoft.com/office/drawing/2014/main" id="{00000000-0008-0000-0000-000078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215</xdr:row>
          <xdr:rowOff>38100</xdr:rowOff>
        </xdr:from>
        <xdr:to>
          <xdr:col>3</xdr:col>
          <xdr:colOff>317500</xdr:colOff>
          <xdr:row>215</xdr:row>
          <xdr:rowOff>184150</xdr:rowOff>
        </xdr:to>
        <xdr:sp macro="" textlink="">
          <xdr:nvSpPr>
            <xdr:cNvPr id="12921" name="Option Button 633" hidden="1">
              <a:extLst>
                <a:ext uri="{63B3BB69-23CF-44E3-9099-C40C66FF867C}">
                  <a14:compatExt spid="_x0000_s12921"/>
                </a:ext>
                <a:ext uri="{FF2B5EF4-FFF2-40B4-BE49-F238E27FC236}">
                  <a16:creationId xmlns:a16="http://schemas.microsoft.com/office/drawing/2014/main" id="{00000000-0008-0000-0000-000079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38100</xdr:colOff>
          <xdr:row>216</xdr:row>
          <xdr:rowOff>19050</xdr:rowOff>
        </xdr:from>
        <xdr:to>
          <xdr:col>17</xdr:col>
          <xdr:colOff>0</xdr:colOff>
          <xdr:row>217</xdr:row>
          <xdr:rowOff>12700</xdr:rowOff>
        </xdr:to>
        <xdr:sp macro="" textlink="">
          <xdr:nvSpPr>
            <xdr:cNvPr id="12928" name="Group Box 640" hidden="1">
              <a:extLst>
                <a:ext uri="{63B3BB69-23CF-44E3-9099-C40C66FF867C}">
                  <a14:compatExt spid="_x0000_s12928"/>
                </a:ext>
                <a:ext uri="{FF2B5EF4-FFF2-40B4-BE49-F238E27FC236}">
                  <a16:creationId xmlns:a16="http://schemas.microsoft.com/office/drawing/2014/main" id="{00000000-0008-0000-0000-0000803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76200</xdr:colOff>
          <xdr:row>216</xdr:row>
          <xdr:rowOff>57150</xdr:rowOff>
        </xdr:from>
        <xdr:to>
          <xdr:col>15</xdr:col>
          <xdr:colOff>412750</xdr:colOff>
          <xdr:row>216</xdr:row>
          <xdr:rowOff>171450</xdr:rowOff>
        </xdr:to>
        <xdr:sp macro="" textlink="">
          <xdr:nvSpPr>
            <xdr:cNvPr id="12929" name="Option Button 641" hidden="1">
              <a:extLst>
                <a:ext uri="{63B3BB69-23CF-44E3-9099-C40C66FF867C}">
                  <a14:compatExt spid="_x0000_s12929"/>
                </a:ext>
                <a:ext uri="{FF2B5EF4-FFF2-40B4-BE49-F238E27FC236}">
                  <a16:creationId xmlns:a16="http://schemas.microsoft.com/office/drawing/2014/main" id="{00000000-0008-0000-0000-000081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76200</xdr:colOff>
          <xdr:row>216</xdr:row>
          <xdr:rowOff>57150</xdr:rowOff>
        </xdr:from>
        <xdr:to>
          <xdr:col>16</xdr:col>
          <xdr:colOff>412750</xdr:colOff>
          <xdr:row>216</xdr:row>
          <xdr:rowOff>171450</xdr:rowOff>
        </xdr:to>
        <xdr:sp macro="" textlink="">
          <xdr:nvSpPr>
            <xdr:cNvPr id="12930" name="Option Button 642" hidden="1">
              <a:extLst>
                <a:ext uri="{63B3BB69-23CF-44E3-9099-C40C66FF867C}">
                  <a14:compatExt spid="_x0000_s12930"/>
                </a:ext>
                <a:ext uri="{FF2B5EF4-FFF2-40B4-BE49-F238E27FC236}">
                  <a16:creationId xmlns:a16="http://schemas.microsoft.com/office/drawing/2014/main" id="{00000000-0008-0000-0000-000082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603250</xdr:colOff>
          <xdr:row>211</xdr:row>
          <xdr:rowOff>107950</xdr:rowOff>
        </xdr:from>
        <xdr:to>
          <xdr:col>15</xdr:col>
          <xdr:colOff>514350</xdr:colOff>
          <xdr:row>218</xdr:row>
          <xdr:rowOff>0</xdr:rowOff>
        </xdr:to>
        <xdr:sp macro="" textlink="">
          <xdr:nvSpPr>
            <xdr:cNvPr id="12932" name="Group Box 644" hidden="1">
              <a:extLst>
                <a:ext uri="{63B3BB69-23CF-44E3-9099-C40C66FF867C}">
                  <a14:compatExt spid="_x0000_s12932"/>
                </a:ext>
                <a:ext uri="{FF2B5EF4-FFF2-40B4-BE49-F238E27FC236}">
                  <a16:creationId xmlns:a16="http://schemas.microsoft.com/office/drawing/2014/main" id="{00000000-0008-0000-0000-0000843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133350</xdr:colOff>
          <xdr:row>171</xdr:row>
          <xdr:rowOff>50800</xdr:rowOff>
        </xdr:from>
        <xdr:to>
          <xdr:col>14</xdr:col>
          <xdr:colOff>241300</xdr:colOff>
          <xdr:row>171</xdr:row>
          <xdr:rowOff>184150</xdr:rowOff>
        </xdr:to>
        <xdr:sp macro="" textlink="">
          <xdr:nvSpPr>
            <xdr:cNvPr id="12937" name="Check Box 649" hidden="1">
              <a:extLst>
                <a:ext uri="{63B3BB69-23CF-44E3-9099-C40C66FF867C}">
                  <a14:compatExt spid="_x0000_s12937"/>
                </a:ext>
                <a:ext uri="{FF2B5EF4-FFF2-40B4-BE49-F238E27FC236}">
                  <a16:creationId xmlns:a16="http://schemas.microsoft.com/office/drawing/2014/main" id="{00000000-0008-0000-0000-000089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215</xdr:row>
          <xdr:rowOff>31750</xdr:rowOff>
        </xdr:from>
        <xdr:to>
          <xdr:col>14</xdr:col>
          <xdr:colOff>203200</xdr:colOff>
          <xdr:row>215</xdr:row>
          <xdr:rowOff>171450</xdr:rowOff>
        </xdr:to>
        <xdr:sp macro="" textlink="">
          <xdr:nvSpPr>
            <xdr:cNvPr id="12942" name="Check Box 654" hidden="1">
              <a:extLst>
                <a:ext uri="{63B3BB69-23CF-44E3-9099-C40C66FF867C}">
                  <a14:compatExt spid="_x0000_s12942"/>
                </a:ext>
                <a:ext uri="{FF2B5EF4-FFF2-40B4-BE49-F238E27FC236}">
                  <a16:creationId xmlns:a16="http://schemas.microsoft.com/office/drawing/2014/main" id="{00000000-0008-0000-0000-00008E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88</xdr:row>
          <xdr:rowOff>31750</xdr:rowOff>
        </xdr:from>
        <xdr:to>
          <xdr:col>11</xdr:col>
          <xdr:colOff>203200</xdr:colOff>
          <xdr:row>90</xdr:row>
          <xdr:rowOff>31750</xdr:rowOff>
        </xdr:to>
        <xdr:sp macro="" textlink="">
          <xdr:nvSpPr>
            <xdr:cNvPr id="12943" name="Check Box 655" hidden="1">
              <a:extLst>
                <a:ext uri="{63B3BB69-23CF-44E3-9099-C40C66FF867C}">
                  <a14:compatExt spid="_x0000_s12943"/>
                </a:ext>
                <a:ext uri="{FF2B5EF4-FFF2-40B4-BE49-F238E27FC236}">
                  <a16:creationId xmlns:a16="http://schemas.microsoft.com/office/drawing/2014/main" id="{00000000-0008-0000-0000-00008F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514350</xdr:colOff>
          <xdr:row>189</xdr:row>
          <xdr:rowOff>0</xdr:rowOff>
        </xdr:from>
        <xdr:to>
          <xdr:col>5</xdr:col>
          <xdr:colOff>260350</xdr:colOff>
          <xdr:row>192</xdr:row>
          <xdr:rowOff>190500</xdr:rowOff>
        </xdr:to>
        <xdr:sp macro="" textlink="">
          <xdr:nvSpPr>
            <xdr:cNvPr id="12945" name="Group Box 657" hidden="1">
              <a:extLst>
                <a:ext uri="{63B3BB69-23CF-44E3-9099-C40C66FF867C}">
                  <a14:compatExt spid="_x0000_s12945"/>
                </a:ext>
                <a:ext uri="{FF2B5EF4-FFF2-40B4-BE49-F238E27FC236}">
                  <a16:creationId xmlns:a16="http://schemas.microsoft.com/office/drawing/2014/main" id="{00000000-0008-0000-0000-0000913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584200</xdr:colOff>
          <xdr:row>189</xdr:row>
          <xdr:rowOff>69850</xdr:rowOff>
        </xdr:from>
        <xdr:to>
          <xdr:col>2</xdr:col>
          <xdr:colOff>476250</xdr:colOff>
          <xdr:row>190</xdr:row>
          <xdr:rowOff>12700</xdr:rowOff>
        </xdr:to>
        <xdr:sp macro="" textlink="">
          <xdr:nvSpPr>
            <xdr:cNvPr id="12946" name="Option Button 658" hidden="1">
              <a:extLst>
                <a:ext uri="{63B3BB69-23CF-44E3-9099-C40C66FF867C}">
                  <a14:compatExt spid="_x0000_s12946"/>
                </a:ext>
                <a:ext uri="{FF2B5EF4-FFF2-40B4-BE49-F238E27FC236}">
                  <a16:creationId xmlns:a16="http://schemas.microsoft.com/office/drawing/2014/main" id="{00000000-0008-0000-0000-000092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191</xdr:row>
          <xdr:rowOff>88900</xdr:rowOff>
        </xdr:from>
        <xdr:to>
          <xdr:col>3</xdr:col>
          <xdr:colOff>12700</xdr:colOff>
          <xdr:row>192</xdr:row>
          <xdr:rowOff>50800</xdr:rowOff>
        </xdr:to>
        <xdr:sp macro="" textlink="">
          <xdr:nvSpPr>
            <xdr:cNvPr id="12947" name="Option Button 659" hidden="1">
              <a:extLst>
                <a:ext uri="{63B3BB69-23CF-44E3-9099-C40C66FF867C}">
                  <a14:compatExt spid="_x0000_s12947"/>
                </a:ext>
                <a:ext uri="{FF2B5EF4-FFF2-40B4-BE49-F238E27FC236}">
                  <a16:creationId xmlns:a16="http://schemas.microsoft.com/office/drawing/2014/main" id="{00000000-0008-0000-0000-000093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189</xdr:row>
          <xdr:rowOff>0</xdr:rowOff>
        </xdr:from>
        <xdr:to>
          <xdr:col>18</xdr:col>
          <xdr:colOff>660400</xdr:colOff>
          <xdr:row>192</xdr:row>
          <xdr:rowOff>31750</xdr:rowOff>
        </xdr:to>
        <xdr:sp macro="" textlink="">
          <xdr:nvSpPr>
            <xdr:cNvPr id="12948" name="Group Box 660" hidden="1">
              <a:extLst>
                <a:ext uri="{63B3BB69-23CF-44E3-9099-C40C66FF867C}">
                  <a14:compatExt spid="_x0000_s12948"/>
                </a:ext>
                <a:ext uri="{FF2B5EF4-FFF2-40B4-BE49-F238E27FC236}">
                  <a16:creationId xmlns:a16="http://schemas.microsoft.com/office/drawing/2014/main" id="{00000000-0008-0000-0000-0000943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603250</xdr:colOff>
          <xdr:row>189</xdr:row>
          <xdr:rowOff>19050</xdr:rowOff>
        </xdr:from>
        <xdr:to>
          <xdr:col>15</xdr:col>
          <xdr:colOff>57150</xdr:colOff>
          <xdr:row>189</xdr:row>
          <xdr:rowOff>222250</xdr:rowOff>
        </xdr:to>
        <xdr:sp macro="" textlink="">
          <xdr:nvSpPr>
            <xdr:cNvPr id="12949" name="Option Button 661" hidden="1">
              <a:extLst>
                <a:ext uri="{63B3BB69-23CF-44E3-9099-C40C66FF867C}">
                  <a14:compatExt spid="_x0000_s12949"/>
                </a:ext>
                <a:ext uri="{FF2B5EF4-FFF2-40B4-BE49-F238E27FC236}">
                  <a16:creationId xmlns:a16="http://schemas.microsoft.com/office/drawing/2014/main" id="{00000000-0008-0000-0000-000095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603250</xdr:colOff>
          <xdr:row>191</xdr:row>
          <xdr:rowOff>0</xdr:rowOff>
        </xdr:from>
        <xdr:to>
          <xdr:col>15</xdr:col>
          <xdr:colOff>0</xdr:colOff>
          <xdr:row>191</xdr:row>
          <xdr:rowOff>222250</xdr:rowOff>
        </xdr:to>
        <xdr:sp macro="" textlink="">
          <xdr:nvSpPr>
            <xdr:cNvPr id="12950" name="Option Button 662" hidden="1">
              <a:extLst>
                <a:ext uri="{63B3BB69-23CF-44E3-9099-C40C66FF867C}">
                  <a14:compatExt spid="_x0000_s12950"/>
                </a:ext>
                <a:ext uri="{FF2B5EF4-FFF2-40B4-BE49-F238E27FC236}">
                  <a16:creationId xmlns:a16="http://schemas.microsoft.com/office/drawing/2014/main" id="{00000000-0008-0000-0000-000096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330200</xdr:colOff>
      <xdr:row>193</xdr:row>
      <xdr:rowOff>171450</xdr:rowOff>
    </xdr:from>
    <xdr:to>
      <xdr:col>25</xdr:col>
      <xdr:colOff>57150</xdr:colOff>
      <xdr:row>193</xdr:row>
      <xdr:rowOff>171450</xdr:rowOff>
    </xdr:to>
    <xdr:cxnSp macro="">
      <xdr:nvCxnSpPr>
        <xdr:cNvPr id="311" name="Straight Connector 310">
          <a:extLst>
            <a:ext uri="{FF2B5EF4-FFF2-40B4-BE49-F238E27FC236}">
              <a16:creationId xmlns:a16="http://schemas.microsoft.com/office/drawing/2014/main" id="{00000000-0008-0000-0000-000037010000}"/>
            </a:ext>
          </a:extLst>
        </xdr:cNvPr>
        <xdr:cNvCxnSpPr/>
      </xdr:nvCxnSpPr>
      <xdr:spPr>
        <a:xfrm>
          <a:off x="511175" y="28813125"/>
          <a:ext cx="14357350" cy="0"/>
        </a:xfrm>
        <a:prstGeom prst="line">
          <a:avLst/>
        </a:prstGeom>
        <a:ln w="15875">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5</xdr:col>
          <xdr:colOff>393700</xdr:colOff>
          <xdr:row>20</xdr:row>
          <xdr:rowOff>38100</xdr:rowOff>
        </xdr:from>
        <xdr:to>
          <xdr:col>6</xdr:col>
          <xdr:colOff>152400</xdr:colOff>
          <xdr:row>20</xdr:row>
          <xdr:rowOff>222250</xdr:rowOff>
        </xdr:to>
        <xdr:sp macro="" textlink="">
          <xdr:nvSpPr>
            <xdr:cNvPr id="12958" name="Option Button 670" hidden="1">
              <a:extLst>
                <a:ext uri="{63B3BB69-23CF-44E3-9099-C40C66FF867C}">
                  <a14:compatExt spid="_x0000_s12958"/>
                </a:ext>
                <a:ext uri="{FF2B5EF4-FFF2-40B4-BE49-F238E27FC236}">
                  <a16:creationId xmlns:a16="http://schemas.microsoft.com/office/drawing/2014/main" id="{00000000-0008-0000-0000-00009E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393700</xdr:colOff>
          <xdr:row>19</xdr:row>
          <xdr:rowOff>69850</xdr:rowOff>
        </xdr:from>
        <xdr:to>
          <xdr:col>6</xdr:col>
          <xdr:colOff>152400</xdr:colOff>
          <xdr:row>19</xdr:row>
          <xdr:rowOff>222250</xdr:rowOff>
        </xdr:to>
        <xdr:sp macro="" textlink="">
          <xdr:nvSpPr>
            <xdr:cNvPr id="12959" name="Option Button 671" hidden="1">
              <a:extLst>
                <a:ext uri="{63B3BB69-23CF-44E3-9099-C40C66FF867C}">
                  <a14:compatExt spid="_x0000_s12959"/>
                </a:ext>
                <a:ext uri="{FF2B5EF4-FFF2-40B4-BE49-F238E27FC236}">
                  <a16:creationId xmlns:a16="http://schemas.microsoft.com/office/drawing/2014/main" id="{00000000-0008-0000-0000-00009F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361950</xdr:colOff>
          <xdr:row>19</xdr:row>
          <xdr:rowOff>31750</xdr:rowOff>
        </xdr:from>
        <xdr:to>
          <xdr:col>10</xdr:col>
          <xdr:colOff>514350</xdr:colOff>
          <xdr:row>22</xdr:row>
          <xdr:rowOff>0</xdr:rowOff>
        </xdr:to>
        <xdr:sp macro="" textlink="">
          <xdr:nvSpPr>
            <xdr:cNvPr id="12960" name="Group Box 672" hidden="1">
              <a:extLst>
                <a:ext uri="{63B3BB69-23CF-44E3-9099-C40C66FF867C}">
                  <a14:compatExt spid="_x0000_s12960"/>
                </a:ext>
                <a:ext uri="{FF2B5EF4-FFF2-40B4-BE49-F238E27FC236}">
                  <a16:creationId xmlns:a16="http://schemas.microsoft.com/office/drawing/2014/main" id="{00000000-0008-0000-0000-0000A03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622300</xdr:colOff>
          <xdr:row>24</xdr:row>
          <xdr:rowOff>222250</xdr:rowOff>
        </xdr:from>
        <xdr:to>
          <xdr:col>27</xdr:col>
          <xdr:colOff>0</xdr:colOff>
          <xdr:row>29</xdr:row>
          <xdr:rowOff>0</xdr:rowOff>
        </xdr:to>
        <xdr:sp macro="" textlink="">
          <xdr:nvSpPr>
            <xdr:cNvPr id="12961" name="Group Box 673" hidden="1">
              <a:extLst>
                <a:ext uri="{63B3BB69-23CF-44E3-9099-C40C66FF867C}">
                  <a14:compatExt spid="_x0000_s12961"/>
                </a:ext>
                <a:ext uri="{FF2B5EF4-FFF2-40B4-BE49-F238E27FC236}">
                  <a16:creationId xmlns:a16="http://schemas.microsoft.com/office/drawing/2014/main" id="{00000000-0008-0000-0000-0000A13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323850</xdr:colOff>
          <xdr:row>26</xdr:row>
          <xdr:rowOff>12700</xdr:rowOff>
        </xdr:from>
        <xdr:to>
          <xdr:col>21</xdr:col>
          <xdr:colOff>336550</xdr:colOff>
          <xdr:row>26</xdr:row>
          <xdr:rowOff>222250</xdr:rowOff>
        </xdr:to>
        <xdr:sp macro="" textlink="">
          <xdr:nvSpPr>
            <xdr:cNvPr id="12964" name="Option Button 676" hidden="1">
              <a:extLst>
                <a:ext uri="{63B3BB69-23CF-44E3-9099-C40C66FF867C}">
                  <a14:compatExt spid="_x0000_s12964"/>
                </a:ext>
                <a:ext uri="{FF2B5EF4-FFF2-40B4-BE49-F238E27FC236}">
                  <a16:creationId xmlns:a16="http://schemas.microsoft.com/office/drawing/2014/main" id="{00000000-0008-0000-0000-0000A4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35</xdr:row>
          <xdr:rowOff>50800</xdr:rowOff>
        </xdr:from>
        <xdr:to>
          <xdr:col>2</xdr:col>
          <xdr:colOff>412750</xdr:colOff>
          <xdr:row>36</xdr:row>
          <xdr:rowOff>222250</xdr:rowOff>
        </xdr:to>
        <xdr:sp macro="" textlink="">
          <xdr:nvSpPr>
            <xdr:cNvPr id="12969" name="Check Box 681" hidden="1">
              <a:extLst>
                <a:ext uri="{63B3BB69-23CF-44E3-9099-C40C66FF867C}">
                  <a14:compatExt spid="_x0000_s12969"/>
                </a:ext>
                <a:ext uri="{FF2B5EF4-FFF2-40B4-BE49-F238E27FC236}">
                  <a16:creationId xmlns:a16="http://schemas.microsoft.com/office/drawing/2014/main" id="{00000000-0008-0000-0000-0000A9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323850</xdr:colOff>
          <xdr:row>27</xdr:row>
          <xdr:rowOff>38100</xdr:rowOff>
        </xdr:from>
        <xdr:to>
          <xdr:col>21</xdr:col>
          <xdr:colOff>336550</xdr:colOff>
          <xdr:row>27</xdr:row>
          <xdr:rowOff>222250</xdr:rowOff>
        </xdr:to>
        <xdr:sp macro="" textlink="">
          <xdr:nvSpPr>
            <xdr:cNvPr id="12965" name="Option Button 677" hidden="1">
              <a:extLst>
                <a:ext uri="{63B3BB69-23CF-44E3-9099-C40C66FF867C}">
                  <a14:compatExt spid="_x0000_s12965"/>
                </a:ext>
                <a:ext uri="{FF2B5EF4-FFF2-40B4-BE49-F238E27FC236}">
                  <a16:creationId xmlns:a16="http://schemas.microsoft.com/office/drawing/2014/main" id="{00000000-0008-0000-0000-0000A5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211231</xdr:colOff>
      <xdr:row>33</xdr:row>
      <xdr:rowOff>17556</xdr:rowOff>
    </xdr:from>
    <xdr:to>
      <xdr:col>3</xdr:col>
      <xdr:colOff>225612</xdr:colOff>
      <xdr:row>34</xdr:row>
      <xdr:rowOff>274918</xdr:rowOff>
    </xdr:to>
    <xdr:sp macro="" textlink="">
      <xdr:nvSpPr>
        <xdr:cNvPr id="330" name="Rectangle 329">
          <a:extLst>
            <a:ext uri="{FF2B5EF4-FFF2-40B4-BE49-F238E27FC236}">
              <a16:creationId xmlns:a16="http://schemas.microsoft.com/office/drawing/2014/main" id="{00000000-0008-0000-0000-00004A010000}"/>
            </a:ext>
          </a:extLst>
        </xdr:cNvPr>
        <xdr:cNvSpPr/>
      </xdr:nvSpPr>
      <xdr:spPr>
        <a:xfrm>
          <a:off x="392206" y="6161181"/>
          <a:ext cx="1233581" cy="295462"/>
        </a:xfrm>
        <a:prstGeom prst="rect">
          <a:avLst/>
        </a:prstGeom>
        <a:solidFill>
          <a:srgbClr val="7F7F7F">
            <a:alpha val="0"/>
          </a:srgbClr>
        </a:solidFill>
        <a:ln w="3175">
          <a:solidFill>
            <a:srgbClr val="292726">
              <a:alpha val="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456640</xdr:colOff>
      <xdr:row>35</xdr:row>
      <xdr:rowOff>44637</xdr:rowOff>
    </xdr:from>
    <xdr:ext cx="170873" cy="166964"/>
    <xdr:pic>
      <xdr:nvPicPr>
        <xdr:cNvPr id="331" name="Graphic 330" descr="Information">
          <a:extLst>
            <a:ext uri="{FF2B5EF4-FFF2-40B4-BE49-F238E27FC236}">
              <a16:creationId xmlns:a16="http://schemas.microsoft.com/office/drawing/2014/main" id="{00000000-0008-0000-0000-00004B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466415" y="6626412"/>
          <a:ext cx="170873" cy="166964"/>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12</xdr:col>
          <xdr:colOff>393700</xdr:colOff>
          <xdr:row>20</xdr:row>
          <xdr:rowOff>12700</xdr:rowOff>
        </xdr:from>
        <xdr:to>
          <xdr:col>13</xdr:col>
          <xdr:colOff>0</xdr:colOff>
          <xdr:row>21</xdr:row>
          <xdr:rowOff>31750</xdr:rowOff>
        </xdr:to>
        <xdr:sp macro="" textlink="">
          <xdr:nvSpPr>
            <xdr:cNvPr id="12971" name="Check Box 683" hidden="1">
              <a:extLst>
                <a:ext uri="{63B3BB69-23CF-44E3-9099-C40C66FF867C}">
                  <a14:compatExt spid="_x0000_s12971"/>
                </a:ext>
                <a:ext uri="{FF2B5EF4-FFF2-40B4-BE49-F238E27FC236}">
                  <a16:creationId xmlns:a16="http://schemas.microsoft.com/office/drawing/2014/main" id="{00000000-0008-0000-0000-0000AB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495300</xdr:colOff>
          <xdr:row>262</xdr:row>
          <xdr:rowOff>31750</xdr:rowOff>
        </xdr:from>
        <xdr:to>
          <xdr:col>6</xdr:col>
          <xdr:colOff>495300</xdr:colOff>
          <xdr:row>276</xdr:row>
          <xdr:rowOff>76200</xdr:rowOff>
        </xdr:to>
        <xdr:sp macro="" textlink="">
          <xdr:nvSpPr>
            <xdr:cNvPr id="12981" name="Group Box 693" hidden="1">
              <a:extLst>
                <a:ext uri="{63B3BB69-23CF-44E3-9099-C40C66FF867C}">
                  <a14:compatExt spid="_x0000_s12981"/>
                </a:ext>
                <a:ext uri="{FF2B5EF4-FFF2-40B4-BE49-F238E27FC236}">
                  <a16:creationId xmlns:a16="http://schemas.microsoft.com/office/drawing/2014/main" id="{00000000-0008-0000-0000-0000B532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171450</xdr:colOff>
          <xdr:row>260</xdr:row>
          <xdr:rowOff>12700</xdr:rowOff>
        </xdr:from>
        <xdr:to>
          <xdr:col>2</xdr:col>
          <xdr:colOff>552450</xdr:colOff>
          <xdr:row>261</xdr:row>
          <xdr:rowOff>0</xdr:rowOff>
        </xdr:to>
        <xdr:sp macro="" textlink="">
          <xdr:nvSpPr>
            <xdr:cNvPr id="12982" name="Check Box 694" hidden="1">
              <a:extLst>
                <a:ext uri="{63B3BB69-23CF-44E3-9099-C40C66FF867C}">
                  <a14:compatExt spid="_x0000_s12982"/>
                </a:ext>
                <a:ext uri="{FF2B5EF4-FFF2-40B4-BE49-F238E27FC236}">
                  <a16:creationId xmlns:a16="http://schemas.microsoft.com/office/drawing/2014/main" id="{00000000-0008-0000-0000-0000B6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533400</xdr:colOff>
      <xdr:row>259</xdr:row>
      <xdr:rowOff>180975</xdr:rowOff>
    </xdr:from>
    <xdr:to>
      <xdr:col>26</xdr:col>
      <xdr:colOff>133350</xdr:colOff>
      <xdr:row>286</xdr:row>
      <xdr:rowOff>85725</xdr:rowOff>
    </xdr:to>
    <xdr:sp macro="" textlink="">
      <xdr:nvSpPr>
        <xdr:cNvPr id="318" name="Rectangle 317">
          <a:extLst>
            <a:ext uri="{FF2B5EF4-FFF2-40B4-BE49-F238E27FC236}">
              <a16:creationId xmlns:a16="http://schemas.microsoft.com/office/drawing/2014/main" id="{00000000-0008-0000-0000-00003E010000}"/>
            </a:ext>
          </a:extLst>
        </xdr:cNvPr>
        <xdr:cNvSpPr/>
      </xdr:nvSpPr>
      <xdr:spPr>
        <a:xfrm>
          <a:off x="1323975" y="38033325"/>
          <a:ext cx="14230350" cy="4086225"/>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389711</xdr:colOff>
      <xdr:row>260</xdr:row>
      <xdr:rowOff>2</xdr:rowOff>
    </xdr:from>
    <xdr:ext cx="175355" cy="171448"/>
    <xdr:pic>
      <xdr:nvPicPr>
        <xdr:cNvPr id="319" name="Graphic 318" descr="Information">
          <a:extLst>
            <a:ext uri="{FF2B5EF4-FFF2-40B4-BE49-F238E27FC236}">
              <a16:creationId xmlns:a16="http://schemas.microsoft.com/office/drawing/2014/main" id="{00000000-0008-0000-0000-00003F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199711" y="37674178"/>
          <a:ext cx="175355" cy="171448"/>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8</xdr:col>
          <xdr:colOff>114300</xdr:colOff>
          <xdr:row>276</xdr:row>
          <xdr:rowOff>165100</xdr:rowOff>
        </xdr:from>
        <xdr:to>
          <xdr:col>8</xdr:col>
          <xdr:colOff>508000</xdr:colOff>
          <xdr:row>277</xdr:row>
          <xdr:rowOff>133350</xdr:rowOff>
        </xdr:to>
        <xdr:sp macro="" textlink="">
          <xdr:nvSpPr>
            <xdr:cNvPr id="12983" name="Check Box 695" hidden="1">
              <a:extLst>
                <a:ext uri="{63B3BB69-23CF-44E3-9099-C40C66FF867C}">
                  <a14:compatExt spid="_x0000_s12983"/>
                </a:ext>
                <a:ext uri="{FF2B5EF4-FFF2-40B4-BE49-F238E27FC236}">
                  <a16:creationId xmlns:a16="http://schemas.microsoft.com/office/drawing/2014/main" id="{00000000-0008-0000-0000-0000B7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7</xdr:col>
      <xdr:colOff>608853</xdr:colOff>
      <xdr:row>262</xdr:row>
      <xdr:rowOff>25587</xdr:rowOff>
    </xdr:from>
    <xdr:to>
      <xdr:col>25</xdr:col>
      <xdr:colOff>601898</xdr:colOff>
      <xdr:row>276</xdr:row>
      <xdr:rowOff>56030</xdr:rowOff>
    </xdr:to>
    <xdr:sp macro="" textlink="">
      <xdr:nvSpPr>
        <xdr:cNvPr id="321" name="Rectangle 320">
          <a:extLst>
            <a:ext uri="{FF2B5EF4-FFF2-40B4-BE49-F238E27FC236}">
              <a16:creationId xmlns:a16="http://schemas.microsoft.com/office/drawing/2014/main" id="{00000000-0008-0000-0000-000041010000}"/>
            </a:ext>
          </a:extLst>
        </xdr:cNvPr>
        <xdr:cNvSpPr/>
      </xdr:nvSpPr>
      <xdr:spPr>
        <a:xfrm>
          <a:off x="4436250" y="38421340"/>
          <a:ext cx="10953319" cy="2048526"/>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608853</xdr:colOff>
      <xdr:row>278</xdr:row>
      <xdr:rowOff>6350</xdr:rowOff>
    </xdr:from>
    <xdr:to>
      <xdr:col>26</xdr:col>
      <xdr:colOff>3124</xdr:colOff>
      <xdr:row>284</xdr:row>
      <xdr:rowOff>142875</xdr:rowOff>
    </xdr:to>
    <xdr:sp macro="" textlink="">
      <xdr:nvSpPr>
        <xdr:cNvPr id="322" name="Rectangle 321">
          <a:extLst>
            <a:ext uri="{FF2B5EF4-FFF2-40B4-BE49-F238E27FC236}">
              <a16:creationId xmlns:a16="http://schemas.microsoft.com/office/drawing/2014/main" id="{00000000-0008-0000-0000-000042010000}"/>
            </a:ext>
          </a:extLst>
        </xdr:cNvPr>
        <xdr:cNvSpPr/>
      </xdr:nvSpPr>
      <xdr:spPr>
        <a:xfrm>
          <a:off x="4436250" y="40820323"/>
          <a:ext cx="10963449" cy="1110771"/>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11690</xdr:colOff>
      <xdr:row>289</xdr:row>
      <xdr:rowOff>28576</xdr:rowOff>
    </xdr:from>
    <xdr:to>
      <xdr:col>25</xdr:col>
      <xdr:colOff>608903</xdr:colOff>
      <xdr:row>295</xdr:row>
      <xdr:rowOff>85725</xdr:rowOff>
    </xdr:to>
    <xdr:sp macro="" textlink="">
      <xdr:nvSpPr>
        <xdr:cNvPr id="323" name="Rectangle 322">
          <a:extLst>
            <a:ext uri="{FF2B5EF4-FFF2-40B4-BE49-F238E27FC236}">
              <a16:creationId xmlns:a16="http://schemas.microsoft.com/office/drawing/2014/main" id="{00000000-0008-0000-0000-000043010000}"/>
            </a:ext>
          </a:extLst>
        </xdr:cNvPr>
        <xdr:cNvSpPr/>
      </xdr:nvSpPr>
      <xdr:spPr>
        <a:xfrm>
          <a:off x="4447991" y="42878028"/>
          <a:ext cx="10948583" cy="1031396"/>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171450</xdr:colOff>
          <xdr:row>287</xdr:row>
          <xdr:rowOff>19050</xdr:rowOff>
        </xdr:from>
        <xdr:to>
          <xdr:col>2</xdr:col>
          <xdr:colOff>552450</xdr:colOff>
          <xdr:row>288</xdr:row>
          <xdr:rowOff>0</xdr:rowOff>
        </xdr:to>
        <xdr:sp macro="" textlink="">
          <xdr:nvSpPr>
            <xdr:cNvPr id="12984" name="Check Box 696" hidden="1">
              <a:extLst>
                <a:ext uri="{63B3BB69-23CF-44E3-9099-C40C66FF867C}">
                  <a14:compatExt spid="_x0000_s12984"/>
                </a:ext>
                <a:ext uri="{FF2B5EF4-FFF2-40B4-BE49-F238E27FC236}">
                  <a16:creationId xmlns:a16="http://schemas.microsoft.com/office/drawing/2014/main" id="{00000000-0008-0000-0000-0000B8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523875</xdr:colOff>
      <xdr:row>286</xdr:row>
      <xdr:rowOff>158750</xdr:rowOff>
    </xdr:from>
    <xdr:to>
      <xdr:col>26</xdr:col>
      <xdr:colOff>123825</xdr:colOff>
      <xdr:row>308</xdr:row>
      <xdr:rowOff>38100</xdr:rowOff>
    </xdr:to>
    <xdr:sp macro="" textlink="">
      <xdr:nvSpPr>
        <xdr:cNvPr id="325" name="Rectangle 324">
          <a:extLst>
            <a:ext uri="{FF2B5EF4-FFF2-40B4-BE49-F238E27FC236}">
              <a16:creationId xmlns:a16="http://schemas.microsoft.com/office/drawing/2014/main" id="{00000000-0008-0000-0000-000045010000}"/>
            </a:ext>
          </a:extLst>
        </xdr:cNvPr>
        <xdr:cNvSpPr/>
      </xdr:nvSpPr>
      <xdr:spPr>
        <a:xfrm>
          <a:off x="1311275" y="136340850"/>
          <a:ext cx="14230350" cy="3676650"/>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285750</xdr:colOff>
      <xdr:row>308</xdr:row>
      <xdr:rowOff>114300</xdr:rowOff>
    </xdr:from>
    <xdr:to>
      <xdr:col>26</xdr:col>
      <xdr:colOff>196850</xdr:colOff>
      <xdr:row>308</xdr:row>
      <xdr:rowOff>114300</xdr:rowOff>
    </xdr:to>
    <xdr:cxnSp macro="">
      <xdr:nvCxnSpPr>
        <xdr:cNvPr id="326" name="Straight Connector 325">
          <a:extLst>
            <a:ext uri="{FF2B5EF4-FFF2-40B4-BE49-F238E27FC236}">
              <a16:creationId xmlns:a16="http://schemas.microsoft.com/office/drawing/2014/main" id="{00000000-0008-0000-0000-000046010000}"/>
            </a:ext>
          </a:extLst>
        </xdr:cNvPr>
        <xdr:cNvCxnSpPr/>
      </xdr:nvCxnSpPr>
      <xdr:spPr>
        <a:xfrm>
          <a:off x="466725" y="140093700"/>
          <a:ext cx="15154275"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xdr:col>
          <xdr:colOff>603250</xdr:colOff>
          <xdr:row>313</xdr:row>
          <xdr:rowOff>146050</xdr:rowOff>
        </xdr:from>
        <xdr:to>
          <xdr:col>4</xdr:col>
          <xdr:colOff>412750</xdr:colOff>
          <xdr:row>316</xdr:row>
          <xdr:rowOff>88900</xdr:rowOff>
        </xdr:to>
        <xdr:sp macro="" textlink="">
          <xdr:nvSpPr>
            <xdr:cNvPr id="12985" name="Group Box 697" hidden="1">
              <a:extLst>
                <a:ext uri="{63B3BB69-23CF-44E3-9099-C40C66FF867C}">
                  <a14:compatExt spid="_x0000_s12985"/>
                </a:ext>
                <a:ext uri="{FF2B5EF4-FFF2-40B4-BE49-F238E27FC236}">
                  <a16:creationId xmlns:a16="http://schemas.microsoft.com/office/drawing/2014/main" id="{00000000-0008-0000-0000-0000B932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314</xdr:row>
          <xdr:rowOff>0</xdr:rowOff>
        </xdr:from>
        <xdr:to>
          <xdr:col>3</xdr:col>
          <xdr:colOff>552450</xdr:colOff>
          <xdr:row>315</xdr:row>
          <xdr:rowOff>12700</xdr:rowOff>
        </xdr:to>
        <xdr:sp macro="" textlink="">
          <xdr:nvSpPr>
            <xdr:cNvPr id="12986" name="Option Button 698" hidden="1">
              <a:extLst>
                <a:ext uri="{63B3BB69-23CF-44E3-9099-C40C66FF867C}">
                  <a14:compatExt spid="_x0000_s12986"/>
                </a:ext>
                <a:ext uri="{FF2B5EF4-FFF2-40B4-BE49-F238E27FC236}">
                  <a16:creationId xmlns:a16="http://schemas.microsoft.com/office/drawing/2014/main" id="{00000000-0008-0000-0000-0000BA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315</xdr:row>
          <xdr:rowOff>0</xdr:rowOff>
        </xdr:from>
        <xdr:to>
          <xdr:col>3</xdr:col>
          <xdr:colOff>514350</xdr:colOff>
          <xdr:row>315</xdr:row>
          <xdr:rowOff>171450</xdr:rowOff>
        </xdr:to>
        <xdr:sp macro="" textlink="">
          <xdr:nvSpPr>
            <xdr:cNvPr id="12987" name="Option Button 699" hidden="1">
              <a:extLst>
                <a:ext uri="{63B3BB69-23CF-44E3-9099-C40C66FF867C}">
                  <a14:compatExt spid="_x0000_s12987"/>
                </a:ext>
                <a:ext uri="{FF2B5EF4-FFF2-40B4-BE49-F238E27FC236}">
                  <a16:creationId xmlns:a16="http://schemas.microsoft.com/office/drawing/2014/main" id="{00000000-0008-0000-0000-0000BB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603250</xdr:colOff>
          <xdr:row>313</xdr:row>
          <xdr:rowOff>146050</xdr:rowOff>
        </xdr:from>
        <xdr:to>
          <xdr:col>11</xdr:col>
          <xdr:colOff>0</xdr:colOff>
          <xdr:row>316</xdr:row>
          <xdr:rowOff>88900</xdr:rowOff>
        </xdr:to>
        <xdr:sp macro="" textlink="">
          <xdr:nvSpPr>
            <xdr:cNvPr id="12988" name="Group Box 700" hidden="1">
              <a:extLst>
                <a:ext uri="{63B3BB69-23CF-44E3-9099-C40C66FF867C}">
                  <a14:compatExt spid="_x0000_s12988"/>
                </a:ext>
                <a:ext uri="{FF2B5EF4-FFF2-40B4-BE49-F238E27FC236}">
                  <a16:creationId xmlns:a16="http://schemas.microsoft.com/office/drawing/2014/main" id="{00000000-0008-0000-0000-0000BC32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314</xdr:row>
          <xdr:rowOff>0</xdr:rowOff>
        </xdr:from>
        <xdr:to>
          <xdr:col>9</xdr:col>
          <xdr:colOff>552450</xdr:colOff>
          <xdr:row>315</xdr:row>
          <xdr:rowOff>12700</xdr:rowOff>
        </xdr:to>
        <xdr:sp macro="" textlink="">
          <xdr:nvSpPr>
            <xdr:cNvPr id="12989" name="Option Button 701" hidden="1">
              <a:extLst>
                <a:ext uri="{63B3BB69-23CF-44E3-9099-C40C66FF867C}">
                  <a14:compatExt spid="_x0000_s12989"/>
                </a:ext>
                <a:ext uri="{FF2B5EF4-FFF2-40B4-BE49-F238E27FC236}">
                  <a16:creationId xmlns:a16="http://schemas.microsoft.com/office/drawing/2014/main" id="{00000000-0008-0000-0000-0000BD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315</xdr:row>
          <xdr:rowOff>0</xdr:rowOff>
        </xdr:from>
        <xdr:to>
          <xdr:col>9</xdr:col>
          <xdr:colOff>514350</xdr:colOff>
          <xdr:row>315</xdr:row>
          <xdr:rowOff>171450</xdr:rowOff>
        </xdr:to>
        <xdr:sp macro="" textlink="">
          <xdr:nvSpPr>
            <xdr:cNvPr id="12990" name="Option Button 702" hidden="1">
              <a:extLst>
                <a:ext uri="{63B3BB69-23CF-44E3-9099-C40C66FF867C}">
                  <a14:compatExt spid="_x0000_s12990"/>
                </a:ext>
                <a:ext uri="{FF2B5EF4-FFF2-40B4-BE49-F238E27FC236}">
                  <a16:creationId xmlns:a16="http://schemas.microsoft.com/office/drawing/2014/main" id="{00000000-0008-0000-0000-0000BE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552449</xdr:colOff>
      <xdr:row>311</xdr:row>
      <xdr:rowOff>152400</xdr:rowOff>
    </xdr:from>
    <xdr:to>
      <xdr:col>26</xdr:col>
      <xdr:colOff>120650</xdr:colOff>
      <xdr:row>317</xdr:row>
      <xdr:rowOff>15875</xdr:rowOff>
    </xdr:to>
    <xdr:sp macro="" textlink="">
      <xdr:nvSpPr>
        <xdr:cNvPr id="333" name="Rectangle 332">
          <a:extLst>
            <a:ext uri="{FF2B5EF4-FFF2-40B4-BE49-F238E27FC236}">
              <a16:creationId xmlns:a16="http://schemas.microsoft.com/office/drawing/2014/main" id="{00000000-0008-0000-0000-00004D010000}"/>
            </a:ext>
          </a:extLst>
        </xdr:cNvPr>
        <xdr:cNvSpPr/>
      </xdr:nvSpPr>
      <xdr:spPr>
        <a:xfrm>
          <a:off x="1343024" y="140674725"/>
          <a:ext cx="14201776" cy="949325"/>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539750</xdr:colOff>
      <xdr:row>287</xdr:row>
      <xdr:rowOff>6350</xdr:rowOff>
    </xdr:from>
    <xdr:ext cx="169005" cy="174622"/>
    <xdr:pic>
      <xdr:nvPicPr>
        <xdr:cNvPr id="334" name="Graphic 333" descr="Information">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771900" y="136369425"/>
          <a:ext cx="169005" cy="174622"/>
        </a:xfrm>
        <a:prstGeom prst="rect">
          <a:avLst/>
        </a:prstGeom>
      </xdr:spPr>
    </xdr:pic>
    <xdr:clientData/>
  </xdr:oneCellAnchor>
  <xdr:oneCellAnchor>
    <xdr:from>
      <xdr:col>6</xdr:col>
      <xdr:colOff>457200</xdr:colOff>
      <xdr:row>312</xdr:row>
      <xdr:rowOff>0</xdr:rowOff>
    </xdr:from>
    <xdr:ext cx="169005" cy="184147"/>
    <xdr:pic>
      <xdr:nvPicPr>
        <xdr:cNvPr id="335" name="Graphic 334" descr="Information">
          <a:extLst>
            <a:ext uri="{FF2B5EF4-FFF2-40B4-BE49-F238E27FC236}">
              <a16:creationId xmlns:a16="http://schemas.microsoft.com/office/drawing/2014/main" id="{00000000-0008-0000-0000-00004F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86175" y="140703300"/>
          <a:ext cx="169005" cy="184147"/>
        </a:xfrm>
        <a:prstGeom prst="rect">
          <a:avLst/>
        </a:prstGeom>
      </xdr:spPr>
    </xdr:pic>
    <xdr:clientData/>
  </xdr:oneCellAnchor>
  <xdr:oneCellAnchor>
    <xdr:from>
      <xdr:col>13</xdr:col>
      <xdr:colOff>428625</xdr:colOff>
      <xdr:row>311</xdr:row>
      <xdr:rowOff>171450</xdr:rowOff>
    </xdr:from>
    <xdr:ext cx="175355" cy="184147"/>
    <xdr:pic>
      <xdr:nvPicPr>
        <xdr:cNvPr id="336" name="Graphic 335" descr="Information">
          <a:extLst>
            <a:ext uri="{FF2B5EF4-FFF2-40B4-BE49-F238E27FC236}">
              <a16:creationId xmlns:a16="http://schemas.microsoft.com/office/drawing/2014/main" id="{00000000-0008-0000-0000-000050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572375" y="52597050"/>
          <a:ext cx="175355" cy="184147"/>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19</xdr:col>
          <xdr:colOff>565150</xdr:colOff>
          <xdr:row>314</xdr:row>
          <xdr:rowOff>190500</xdr:rowOff>
        </xdr:from>
        <xdr:to>
          <xdr:col>21</xdr:col>
          <xdr:colOff>304800</xdr:colOff>
          <xdr:row>316</xdr:row>
          <xdr:rowOff>12700</xdr:rowOff>
        </xdr:to>
        <xdr:sp macro="" textlink="">
          <xdr:nvSpPr>
            <xdr:cNvPr id="12991" name="Check Box 703" hidden="1">
              <a:extLst>
                <a:ext uri="{63B3BB69-23CF-44E3-9099-C40C66FF867C}">
                  <a14:compatExt spid="_x0000_s12991"/>
                </a:ext>
                <a:ext uri="{FF2B5EF4-FFF2-40B4-BE49-F238E27FC236}">
                  <a16:creationId xmlns:a16="http://schemas.microsoft.com/office/drawing/2014/main" id="{00000000-0008-0000-0000-0000BF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263</xdr:row>
          <xdr:rowOff>12700</xdr:rowOff>
        </xdr:from>
        <xdr:to>
          <xdr:col>4</xdr:col>
          <xdr:colOff>533400</xdr:colOff>
          <xdr:row>264</xdr:row>
          <xdr:rowOff>0</xdr:rowOff>
        </xdr:to>
        <xdr:sp macro="" textlink="">
          <xdr:nvSpPr>
            <xdr:cNvPr id="12992" name="Check Box 704" hidden="1">
              <a:extLst>
                <a:ext uri="{63B3BB69-23CF-44E3-9099-C40C66FF867C}">
                  <a14:compatExt spid="_x0000_s12992"/>
                </a:ext>
                <a:ext uri="{FF2B5EF4-FFF2-40B4-BE49-F238E27FC236}">
                  <a16:creationId xmlns:a16="http://schemas.microsoft.com/office/drawing/2014/main" id="{00000000-0008-0000-0000-0000C0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265</xdr:row>
          <xdr:rowOff>12700</xdr:rowOff>
        </xdr:from>
        <xdr:to>
          <xdr:col>4</xdr:col>
          <xdr:colOff>533400</xdr:colOff>
          <xdr:row>266</xdr:row>
          <xdr:rowOff>0</xdr:rowOff>
        </xdr:to>
        <xdr:sp macro="" textlink="">
          <xdr:nvSpPr>
            <xdr:cNvPr id="12993" name="Check Box 705" hidden="1">
              <a:extLst>
                <a:ext uri="{63B3BB69-23CF-44E3-9099-C40C66FF867C}">
                  <a14:compatExt spid="_x0000_s12993"/>
                </a:ext>
                <a:ext uri="{FF2B5EF4-FFF2-40B4-BE49-F238E27FC236}">
                  <a16:creationId xmlns:a16="http://schemas.microsoft.com/office/drawing/2014/main" id="{00000000-0008-0000-0000-0000C1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267</xdr:row>
          <xdr:rowOff>12700</xdr:rowOff>
        </xdr:from>
        <xdr:to>
          <xdr:col>4</xdr:col>
          <xdr:colOff>533400</xdr:colOff>
          <xdr:row>268</xdr:row>
          <xdr:rowOff>0</xdr:rowOff>
        </xdr:to>
        <xdr:sp macro="" textlink="">
          <xdr:nvSpPr>
            <xdr:cNvPr id="12994" name="Check Box 706" hidden="1">
              <a:extLst>
                <a:ext uri="{63B3BB69-23CF-44E3-9099-C40C66FF867C}">
                  <a14:compatExt spid="_x0000_s12994"/>
                </a:ext>
                <a:ext uri="{FF2B5EF4-FFF2-40B4-BE49-F238E27FC236}">
                  <a16:creationId xmlns:a16="http://schemas.microsoft.com/office/drawing/2014/main" id="{00000000-0008-0000-0000-0000C2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269</xdr:row>
          <xdr:rowOff>12700</xdr:rowOff>
        </xdr:from>
        <xdr:to>
          <xdr:col>4</xdr:col>
          <xdr:colOff>533400</xdr:colOff>
          <xdr:row>270</xdr:row>
          <xdr:rowOff>0</xdr:rowOff>
        </xdr:to>
        <xdr:sp macro="" textlink="">
          <xdr:nvSpPr>
            <xdr:cNvPr id="12995" name="Check Box 707" hidden="1">
              <a:extLst>
                <a:ext uri="{63B3BB69-23CF-44E3-9099-C40C66FF867C}">
                  <a14:compatExt spid="_x0000_s12995"/>
                </a:ext>
                <a:ext uri="{FF2B5EF4-FFF2-40B4-BE49-F238E27FC236}">
                  <a16:creationId xmlns:a16="http://schemas.microsoft.com/office/drawing/2014/main" id="{00000000-0008-0000-0000-0000C3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271</xdr:row>
          <xdr:rowOff>12700</xdr:rowOff>
        </xdr:from>
        <xdr:to>
          <xdr:col>4</xdr:col>
          <xdr:colOff>533400</xdr:colOff>
          <xdr:row>272</xdr:row>
          <xdr:rowOff>0</xdr:rowOff>
        </xdr:to>
        <xdr:sp macro="" textlink="">
          <xdr:nvSpPr>
            <xdr:cNvPr id="12996" name="Check Box 708" hidden="1">
              <a:extLst>
                <a:ext uri="{63B3BB69-23CF-44E3-9099-C40C66FF867C}">
                  <a14:compatExt spid="_x0000_s12996"/>
                </a:ext>
                <a:ext uri="{FF2B5EF4-FFF2-40B4-BE49-F238E27FC236}">
                  <a16:creationId xmlns:a16="http://schemas.microsoft.com/office/drawing/2014/main" id="{00000000-0008-0000-0000-0000C4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263</xdr:row>
          <xdr:rowOff>12700</xdr:rowOff>
        </xdr:from>
        <xdr:to>
          <xdr:col>9</xdr:col>
          <xdr:colOff>0</xdr:colOff>
          <xdr:row>264</xdr:row>
          <xdr:rowOff>0</xdr:rowOff>
        </xdr:to>
        <xdr:sp macro="" textlink="">
          <xdr:nvSpPr>
            <xdr:cNvPr id="12997" name="Check Box 709" hidden="1">
              <a:extLst>
                <a:ext uri="{63B3BB69-23CF-44E3-9099-C40C66FF867C}">
                  <a14:compatExt spid="_x0000_s12997"/>
                </a:ext>
                <a:ext uri="{FF2B5EF4-FFF2-40B4-BE49-F238E27FC236}">
                  <a16:creationId xmlns:a16="http://schemas.microsoft.com/office/drawing/2014/main" id="{00000000-0008-0000-0000-0000C5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267</xdr:row>
          <xdr:rowOff>12700</xdr:rowOff>
        </xdr:from>
        <xdr:to>
          <xdr:col>9</xdr:col>
          <xdr:colOff>0</xdr:colOff>
          <xdr:row>268</xdr:row>
          <xdr:rowOff>0</xdr:rowOff>
        </xdr:to>
        <xdr:sp macro="" textlink="">
          <xdr:nvSpPr>
            <xdr:cNvPr id="12998" name="Check Box 710" hidden="1">
              <a:extLst>
                <a:ext uri="{63B3BB69-23CF-44E3-9099-C40C66FF867C}">
                  <a14:compatExt spid="_x0000_s12998"/>
                </a:ext>
                <a:ext uri="{FF2B5EF4-FFF2-40B4-BE49-F238E27FC236}">
                  <a16:creationId xmlns:a16="http://schemas.microsoft.com/office/drawing/2014/main" id="{00000000-0008-0000-0000-0000C6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269</xdr:row>
          <xdr:rowOff>12700</xdr:rowOff>
        </xdr:from>
        <xdr:to>
          <xdr:col>9</xdr:col>
          <xdr:colOff>0</xdr:colOff>
          <xdr:row>270</xdr:row>
          <xdr:rowOff>0</xdr:rowOff>
        </xdr:to>
        <xdr:sp macro="" textlink="">
          <xdr:nvSpPr>
            <xdr:cNvPr id="12999" name="Check Box 711" hidden="1">
              <a:extLst>
                <a:ext uri="{63B3BB69-23CF-44E3-9099-C40C66FF867C}">
                  <a14:compatExt spid="_x0000_s12999"/>
                </a:ext>
                <a:ext uri="{FF2B5EF4-FFF2-40B4-BE49-F238E27FC236}">
                  <a16:creationId xmlns:a16="http://schemas.microsoft.com/office/drawing/2014/main" id="{00000000-0008-0000-0000-0000C7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270</xdr:row>
          <xdr:rowOff>31750</xdr:rowOff>
        </xdr:from>
        <xdr:to>
          <xdr:col>9</xdr:col>
          <xdr:colOff>0</xdr:colOff>
          <xdr:row>273</xdr:row>
          <xdr:rowOff>0</xdr:rowOff>
        </xdr:to>
        <xdr:sp macro="" textlink="">
          <xdr:nvSpPr>
            <xdr:cNvPr id="13000" name="Check Box 712" hidden="1">
              <a:extLst>
                <a:ext uri="{63B3BB69-23CF-44E3-9099-C40C66FF867C}">
                  <a14:compatExt spid="_x0000_s13000"/>
                </a:ext>
                <a:ext uri="{FF2B5EF4-FFF2-40B4-BE49-F238E27FC236}">
                  <a16:creationId xmlns:a16="http://schemas.microsoft.com/office/drawing/2014/main" id="{00000000-0008-0000-0000-0000C8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272</xdr:row>
          <xdr:rowOff>31750</xdr:rowOff>
        </xdr:from>
        <xdr:to>
          <xdr:col>9</xdr:col>
          <xdr:colOff>0</xdr:colOff>
          <xdr:row>274</xdr:row>
          <xdr:rowOff>50800</xdr:rowOff>
        </xdr:to>
        <xdr:sp macro="" textlink="">
          <xdr:nvSpPr>
            <xdr:cNvPr id="13001" name="Check Box 713" hidden="1">
              <a:extLst>
                <a:ext uri="{63B3BB69-23CF-44E3-9099-C40C66FF867C}">
                  <a14:compatExt spid="_x0000_s13001"/>
                </a:ext>
                <a:ext uri="{FF2B5EF4-FFF2-40B4-BE49-F238E27FC236}">
                  <a16:creationId xmlns:a16="http://schemas.microsoft.com/office/drawing/2014/main" id="{00000000-0008-0000-0000-0000C9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275</xdr:row>
          <xdr:rowOff>12700</xdr:rowOff>
        </xdr:from>
        <xdr:to>
          <xdr:col>9</xdr:col>
          <xdr:colOff>0</xdr:colOff>
          <xdr:row>276</xdr:row>
          <xdr:rowOff>0</xdr:rowOff>
        </xdr:to>
        <xdr:sp macro="" textlink="">
          <xdr:nvSpPr>
            <xdr:cNvPr id="13002" name="Check Box 714" hidden="1">
              <a:extLst>
                <a:ext uri="{63B3BB69-23CF-44E3-9099-C40C66FF867C}">
                  <a14:compatExt spid="_x0000_s13002"/>
                </a:ext>
                <a:ext uri="{FF2B5EF4-FFF2-40B4-BE49-F238E27FC236}">
                  <a16:creationId xmlns:a16="http://schemas.microsoft.com/office/drawing/2014/main" id="{00000000-0008-0000-0000-0000CA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279</xdr:row>
          <xdr:rowOff>12700</xdr:rowOff>
        </xdr:from>
        <xdr:to>
          <xdr:col>9</xdr:col>
          <xdr:colOff>0</xdr:colOff>
          <xdr:row>280</xdr:row>
          <xdr:rowOff>0</xdr:rowOff>
        </xdr:to>
        <xdr:sp macro="" textlink="">
          <xdr:nvSpPr>
            <xdr:cNvPr id="13003" name="Check Box 715" hidden="1">
              <a:extLst>
                <a:ext uri="{63B3BB69-23CF-44E3-9099-C40C66FF867C}">
                  <a14:compatExt spid="_x0000_s13003"/>
                </a:ext>
                <a:ext uri="{FF2B5EF4-FFF2-40B4-BE49-F238E27FC236}">
                  <a16:creationId xmlns:a16="http://schemas.microsoft.com/office/drawing/2014/main" id="{00000000-0008-0000-0000-0000CB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283</xdr:row>
          <xdr:rowOff>12700</xdr:rowOff>
        </xdr:from>
        <xdr:to>
          <xdr:col>9</xdr:col>
          <xdr:colOff>0</xdr:colOff>
          <xdr:row>284</xdr:row>
          <xdr:rowOff>0</xdr:rowOff>
        </xdr:to>
        <xdr:sp macro="" textlink="">
          <xdr:nvSpPr>
            <xdr:cNvPr id="13004" name="Check Box 716" hidden="1">
              <a:extLst>
                <a:ext uri="{63B3BB69-23CF-44E3-9099-C40C66FF867C}">
                  <a14:compatExt spid="_x0000_s13004"/>
                </a:ext>
                <a:ext uri="{FF2B5EF4-FFF2-40B4-BE49-F238E27FC236}">
                  <a16:creationId xmlns:a16="http://schemas.microsoft.com/office/drawing/2014/main" id="{00000000-0008-0000-0000-0000CC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295</xdr:row>
          <xdr:rowOff>12700</xdr:rowOff>
        </xdr:from>
        <xdr:to>
          <xdr:col>4</xdr:col>
          <xdr:colOff>533400</xdr:colOff>
          <xdr:row>296</xdr:row>
          <xdr:rowOff>31750</xdr:rowOff>
        </xdr:to>
        <xdr:sp macro="" textlink="">
          <xdr:nvSpPr>
            <xdr:cNvPr id="13005" name="Check Box 717" hidden="1">
              <a:extLst>
                <a:ext uri="{63B3BB69-23CF-44E3-9099-C40C66FF867C}">
                  <a14:compatExt spid="_x0000_s13005"/>
                </a:ext>
                <a:ext uri="{FF2B5EF4-FFF2-40B4-BE49-F238E27FC236}">
                  <a16:creationId xmlns:a16="http://schemas.microsoft.com/office/drawing/2014/main" id="{00000000-0008-0000-0000-0000CD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297</xdr:row>
          <xdr:rowOff>12700</xdr:rowOff>
        </xdr:from>
        <xdr:to>
          <xdr:col>4</xdr:col>
          <xdr:colOff>533400</xdr:colOff>
          <xdr:row>298</xdr:row>
          <xdr:rowOff>0</xdr:rowOff>
        </xdr:to>
        <xdr:sp macro="" textlink="">
          <xdr:nvSpPr>
            <xdr:cNvPr id="13006" name="Check Box 718" hidden="1">
              <a:extLst>
                <a:ext uri="{63B3BB69-23CF-44E3-9099-C40C66FF867C}">
                  <a14:compatExt spid="_x0000_s13006"/>
                </a:ext>
                <a:ext uri="{FF2B5EF4-FFF2-40B4-BE49-F238E27FC236}">
                  <a16:creationId xmlns:a16="http://schemas.microsoft.com/office/drawing/2014/main" id="{00000000-0008-0000-0000-0000CE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290</xdr:row>
          <xdr:rowOff>12700</xdr:rowOff>
        </xdr:from>
        <xdr:to>
          <xdr:col>9</xdr:col>
          <xdr:colOff>0</xdr:colOff>
          <xdr:row>291</xdr:row>
          <xdr:rowOff>0</xdr:rowOff>
        </xdr:to>
        <xdr:sp macro="" textlink="">
          <xdr:nvSpPr>
            <xdr:cNvPr id="13007" name="Check Box 719" hidden="1">
              <a:extLst>
                <a:ext uri="{63B3BB69-23CF-44E3-9099-C40C66FF867C}">
                  <a14:compatExt spid="_x0000_s13007"/>
                </a:ext>
                <a:ext uri="{FF2B5EF4-FFF2-40B4-BE49-F238E27FC236}">
                  <a16:creationId xmlns:a16="http://schemas.microsoft.com/office/drawing/2014/main" id="{00000000-0008-0000-0000-0000CF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294</xdr:row>
          <xdr:rowOff>12700</xdr:rowOff>
        </xdr:from>
        <xdr:to>
          <xdr:col>9</xdr:col>
          <xdr:colOff>0</xdr:colOff>
          <xdr:row>295</xdr:row>
          <xdr:rowOff>0</xdr:rowOff>
        </xdr:to>
        <xdr:sp macro="" textlink="">
          <xdr:nvSpPr>
            <xdr:cNvPr id="13008" name="Check Box 720" hidden="1">
              <a:extLst>
                <a:ext uri="{63B3BB69-23CF-44E3-9099-C40C66FF867C}">
                  <a14:compatExt spid="_x0000_s13008"/>
                </a:ext>
                <a:ext uri="{FF2B5EF4-FFF2-40B4-BE49-F238E27FC236}">
                  <a16:creationId xmlns:a16="http://schemas.microsoft.com/office/drawing/2014/main" id="{00000000-0008-0000-0000-0000D0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8</xdr:col>
      <xdr:colOff>67606</xdr:colOff>
      <xdr:row>274</xdr:row>
      <xdr:rowOff>25774</xdr:rowOff>
    </xdr:from>
    <xdr:to>
      <xdr:col>25</xdr:col>
      <xdr:colOff>496978</xdr:colOff>
      <xdr:row>274</xdr:row>
      <xdr:rowOff>25774</xdr:rowOff>
    </xdr:to>
    <xdr:cxnSp macro="">
      <xdr:nvCxnSpPr>
        <xdr:cNvPr id="356" name="Straight Connector 355">
          <a:extLst>
            <a:ext uri="{FF2B5EF4-FFF2-40B4-BE49-F238E27FC236}">
              <a16:creationId xmlns:a16="http://schemas.microsoft.com/office/drawing/2014/main" id="{00000000-0008-0000-0000-000064010000}"/>
            </a:ext>
          </a:extLst>
        </xdr:cNvPr>
        <xdr:cNvCxnSpPr/>
      </xdr:nvCxnSpPr>
      <xdr:spPr>
        <a:xfrm>
          <a:off x="4515781" y="40335574"/>
          <a:ext cx="10792572" cy="0"/>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55656</xdr:colOff>
      <xdr:row>268</xdr:row>
      <xdr:rowOff>25774</xdr:rowOff>
    </xdr:from>
    <xdr:to>
      <xdr:col>25</xdr:col>
      <xdr:colOff>495861</xdr:colOff>
      <xdr:row>268</xdr:row>
      <xdr:rowOff>25774</xdr:rowOff>
    </xdr:to>
    <xdr:cxnSp macro="">
      <xdr:nvCxnSpPr>
        <xdr:cNvPr id="357" name="Straight Connector 356">
          <a:extLst>
            <a:ext uri="{FF2B5EF4-FFF2-40B4-BE49-F238E27FC236}">
              <a16:creationId xmlns:a16="http://schemas.microsoft.com/office/drawing/2014/main" id="{00000000-0008-0000-0000-000065010000}"/>
            </a:ext>
          </a:extLst>
        </xdr:cNvPr>
        <xdr:cNvCxnSpPr/>
      </xdr:nvCxnSpPr>
      <xdr:spPr>
        <a:xfrm>
          <a:off x="4470774" y="39156715"/>
          <a:ext cx="10727205" cy="0"/>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58831</xdr:colOff>
      <xdr:row>270</xdr:row>
      <xdr:rowOff>38474</xdr:rowOff>
    </xdr:from>
    <xdr:to>
      <xdr:col>25</xdr:col>
      <xdr:colOff>492686</xdr:colOff>
      <xdr:row>270</xdr:row>
      <xdr:rowOff>38474</xdr:rowOff>
    </xdr:to>
    <xdr:cxnSp macro="">
      <xdr:nvCxnSpPr>
        <xdr:cNvPr id="358" name="Straight Connector 357">
          <a:extLst>
            <a:ext uri="{FF2B5EF4-FFF2-40B4-BE49-F238E27FC236}">
              <a16:creationId xmlns:a16="http://schemas.microsoft.com/office/drawing/2014/main" id="{00000000-0008-0000-0000-000066010000}"/>
            </a:ext>
          </a:extLst>
        </xdr:cNvPr>
        <xdr:cNvCxnSpPr/>
      </xdr:nvCxnSpPr>
      <xdr:spPr>
        <a:xfrm>
          <a:off x="4507006" y="133864724"/>
          <a:ext cx="10797055" cy="0"/>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58831</xdr:colOff>
      <xdr:row>272</xdr:row>
      <xdr:rowOff>28762</xdr:rowOff>
    </xdr:from>
    <xdr:to>
      <xdr:col>25</xdr:col>
      <xdr:colOff>492686</xdr:colOff>
      <xdr:row>272</xdr:row>
      <xdr:rowOff>28762</xdr:rowOff>
    </xdr:to>
    <xdr:cxnSp macro="">
      <xdr:nvCxnSpPr>
        <xdr:cNvPr id="359" name="Straight Connector 358">
          <a:extLst>
            <a:ext uri="{FF2B5EF4-FFF2-40B4-BE49-F238E27FC236}">
              <a16:creationId xmlns:a16="http://schemas.microsoft.com/office/drawing/2014/main" id="{00000000-0008-0000-0000-000067010000}"/>
            </a:ext>
          </a:extLst>
        </xdr:cNvPr>
        <xdr:cNvCxnSpPr/>
      </xdr:nvCxnSpPr>
      <xdr:spPr>
        <a:xfrm>
          <a:off x="4473949" y="41322438"/>
          <a:ext cx="10720855" cy="0"/>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49493</xdr:colOff>
      <xdr:row>282</xdr:row>
      <xdr:rowOff>25400</xdr:rowOff>
    </xdr:from>
    <xdr:to>
      <xdr:col>25</xdr:col>
      <xdr:colOff>483348</xdr:colOff>
      <xdr:row>282</xdr:row>
      <xdr:rowOff>25400</xdr:rowOff>
    </xdr:to>
    <xdr:cxnSp macro="">
      <xdr:nvCxnSpPr>
        <xdr:cNvPr id="360" name="Straight Connector 359">
          <a:extLst>
            <a:ext uri="{FF2B5EF4-FFF2-40B4-BE49-F238E27FC236}">
              <a16:creationId xmlns:a16="http://schemas.microsoft.com/office/drawing/2014/main" id="{00000000-0008-0000-0000-000068010000}"/>
            </a:ext>
          </a:extLst>
        </xdr:cNvPr>
        <xdr:cNvCxnSpPr/>
      </xdr:nvCxnSpPr>
      <xdr:spPr>
        <a:xfrm>
          <a:off x="4497668" y="41725850"/>
          <a:ext cx="10797055" cy="0"/>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3</xdr:col>
          <xdr:colOff>495300</xdr:colOff>
          <xdr:row>294</xdr:row>
          <xdr:rowOff>0</xdr:rowOff>
        </xdr:from>
        <xdr:to>
          <xdr:col>6</xdr:col>
          <xdr:colOff>495300</xdr:colOff>
          <xdr:row>301</xdr:row>
          <xdr:rowOff>31750</xdr:rowOff>
        </xdr:to>
        <xdr:sp macro="" textlink="">
          <xdr:nvSpPr>
            <xdr:cNvPr id="13009" name="Group Box 721" hidden="1">
              <a:extLst>
                <a:ext uri="{63B3BB69-23CF-44E3-9099-C40C66FF867C}">
                  <a14:compatExt spid="_x0000_s13009"/>
                </a:ext>
                <a:ext uri="{FF2B5EF4-FFF2-40B4-BE49-F238E27FC236}">
                  <a16:creationId xmlns:a16="http://schemas.microsoft.com/office/drawing/2014/main" id="{00000000-0008-0000-0000-0000D132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xdr:from>
      <xdr:col>8</xdr:col>
      <xdr:colOff>66861</xdr:colOff>
      <xdr:row>293</xdr:row>
      <xdr:rowOff>38100</xdr:rowOff>
    </xdr:from>
    <xdr:to>
      <xdr:col>25</xdr:col>
      <xdr:colOff>507066</xdr:colOff>
      <xdr:row>293</xdr:row>
      <xdr:rowOff>38100</xdr:rowOff>
    </xdr:to>
    <xdr:cxnSp macro="">
      <xdr:nvCxnSpPr>
        <xdr:cNvPr id="362" name="Straight Connector 361">
          <a:extLst>
            <a:ext uri="{FF2B5EF4-FFF2-40B4-BE49-F238E27FC236}">
              <a16:creationId xmlns:a16="http://schemas.microsoft.com/office/drawing/2014/main" id="{00000000-0008-0000-0000-00006A010000}"/>
            </a:ext>
          </a:extLst>
        </xdr:cNvPr>
        <xdr:cNvCxnSpPr/>
      </xdr:nvCxnSpPr>
      <xdr:spPr>
        <a:xfrm>
          <a:off x="4515036" y="43795950"/>
          <a:ext cx="10803405" cy="0"/>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8</xdr:col>
          <xdr:colOff>107950</xdr:colOff>
          <xdr:row>296</xdr:row>
          <xdr:rowOff>50800</xdr:rowOff>
        </xdr:from>
        <xdr:to>
          <xdr:col>8</xdr:col>
          <xdr:colOff>488950</xdr:colOff>
          <xdr:row>298</xdr:row>
          <xdr:rowOff>0</xdr:rowOff>
        </xdr:to>
        <xdr:sp macro="" textlink="">
          <xdr:nvSpPr>
            <xdr:cNvPr id="13010" name="Check Box 722" hidden="1">
              <a:extLst>
                <a:ext uri="{63B3BB69-23CF-44E3-9099-C40C66FF867C}">
                  <a14:compatExt spid="_x0000_s13010"/>
                </a:ext>
                <a:ext uri="{FF2B5EF4-FFF2-40B4-BE49-F238E27FC236}">
                  <a16:creationId xmlns:a16="http://schemas.microsoft.com/office/drawing/2014/main" id="{00000000-0008-0000-0000-0000D2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8</xdr:col>
      <xdr:colOff>852</xdr:colOff>
      <xdr:row>298</xdr:row>
      <xdr:rowOff>11206</xdr:rowOff>
    </xdr:from>
    <xdr:to>
      <xdr:col>26</xdr:col>
      <xdr:colOff>0</xdr:colOff>
      <xdr:row>305</xdr:row>
      <xdr:rowOff>0</xdr:rowOff>
    </xdr:to>
    <xdr:sp macro="" textlink="">
      <xdr:nvSpPr>
        <xdr:cNvPr id="364" name="Rectangle 363">
          <a:extLst>
            <a:ext uri="{FF2B5EF4-FFF2-40B4-BE49-F238E27FC236}">
              <a16:creationId xmlns:a16="http://schemas.microsoft.com/office/drawing/2014/main" id="{00000000-0008-0000-0000-00006C010000}"/>
            </a:ext>
          </a:extLst>
        </xdr:cNvPr>
        <xdr:cNvSpPr/>
      </xdr:nvSpPr>
      <xdr:spPr>
        <a:xfrm>
          <a:off x="4437153" y="44269836"/>
          <a:ext cx="10959422" cy="1163109"/>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44450</xdr:colOff>
      <xdr:row>302</xdr:row>
      <xdr:rowOff>34925</xdr:rowOff>
    </xdr:from>
    <xdr:to>
      <xdr:col>25</xdr:col>
      <xdr:colOff>484655</xdr:colOff>
      <xdr:row>302</xdr:row>
      <xdr:rowOff>34925</xdr:rowOff>
    </xdr:to>
    <xdr:cxnSp macro="">
      <xdr:nvCxnSpPr>
        <xdr:cNvPr id="365" name="Straight Connector 364">
          <a:extLst>
            <a:ext uri="{FF2B5EF4-FFF2-40B4-BE49-F238E27FC236}">
              <a16:creationId xmlns:a16="http://schemas.microsoft.com/office/drawing/2014/main" id="{00000000-0008-0000-0000-00006D010000}"/>
            </a:ext>
          </a:extLst>
        </xdr:cNvPr>
        <xdr:cNvCxnSpPr/>
      </xdr:nvCxnSpPr>
      <xdr:spPr>
        <a:xfrm>
          <a:off x="4492625" y="45221525"/>
          <a:ext cx="10803405" cy="0"/>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8</xdr:col>
          <xdr:colOff>114300</xdr:colOff>
          <xdr:row>299</xdr:row>
          <xdr:rowOff>12700</xdr:rowOff>
        </xdr:from>
        <xdr:to>
          <xdr:col>9</xdr:col>
          <xdr:colOff>0</xdr:colOff>
          <xdr:row>300</xdr:row>
          <xdr:rowOff>0</xdr:rowOff>
        </xdr:to>
        <xdr:sp macro="" textlink="">
          <xdr:nvSpPr>
            <xdr:cNvPr id="13011" name="Check Box 723" hidden="1">
              <a:extLst>
                <a:ext uri="{63B3BB69-23CF-44E3-9099-C40C66FF867C}">
                  <a14:compatExt spid="_x0000_s13011"/>
                </a:ext>
                <a:ext uri="{FF2B5EF4-FFF2-40B4-BE49-F238E27FC236}">
                  <a16:creationId xmlns:a16="http://schemas.microsoft.com/office/drawing/2014/main" id="{00000000-0008-0000-0000-0000D3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303</xdr:row>
          <xdr:rowOff>12700</xdr:rowOff>
        </xdr:from>
        <xdr:to>
          <xdr:col>9</xdr:col>
          <xdr:colOff>0</xdr:colOff>
          <xdr:row>304</xdr:row>
          <xdr:rowOff>0</xdr:rowOff>
        </xdr:to>
        <xdr:sp macro="" textlink="">
          <xdr:nvSpPr>
            <xdr:cNvPr id="13012" name="Check Box 724" hidden="1">
              <a:extLst>
                <a:ext uri="{63B3BB69-23CF-44E3-9099-C40C66FF867C}">
                  <a14:compatExt spid="_x0000_s13012"/>
                </a:ext>
                <a:ext uri="{FF2B5EF4-FFF2-40B4-BE49-F238E27FC236}">
                  <a16:creationId xmlns:a16="http://schemas.microsoft.com/office/drawing/2014/main" id="{00000000-0008-0000-0000-0000D4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267</xdr:row>
          <xdr:rowOff>12700</xdr:rowOff>
        </xdr:from>
        <xdr:to>
          <xdr:col>15</xdr:col>
          <xdr:colOff>527050</xdr:colOff>
          <xdr:row>268</xdr:row>
          <xdr:rowOff>0</xdr:rowOff>
        </xdr:to>
        <xdr:sp macro="" textlink="">
          <xdr:nvSpPr>
            <xdr:cNvPr id="13013" name="Check Box 725" hidden="1">
              <a:extLst>
                <a:ext uri="{63B3BB69-23CF-44E3-9099-C40C66FF867C}">
                  <a14:compatExt spid="_x0000_s13013"/>
                </a:ext>
                <a:ext uri="{FF2B5EF4-FFF2-40B4-BE49-F238E27FC236}">
                  <a16:creationId xmlns:a16="http://schemas.microsoft.com/office/drawing/2014/main" id="{00000000-0008-0000-0000-0000D5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283</xdr:row>
          <xdr:rowOff>12700</xdr:rowOff>
        </xdr:from>
        <xdr:to>
          <xdr:col>15</xdr:col>
          <xdr:colOff>527050</xdr:colOff>
          <xdr:row>284</xdr:row>
          <xdr:rowOff>0</xdr:rowOff>
        </xdr:to>
        <xdr:sp macro="" textlink="">
          <xdr:nvSpPr>
            <xdr:cNvPr id="13014" name="Check Box 726" hidden="1">
              <a:extLst>
                <a:ext uri="{63B3BB69-23CF-44E3-9099-C40C66FF867C}">
                  <a14:compatExt spid="_x0000_s13014"/>
                </a:ext>
                <a:ext uri="{FF2B5EF4-FFF2-40B4-BE49-F238E27FC236}">
                  <a16:creationId xmlns:a16="http://schemas.microsoft.com/office/drawing/2014/main" id="{00000000-0008-0000-0000-0000D6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294</xdr:row>
          <xdr:rowOff>12700</xdr:rowOff>
        </xdr:from>
        <xdr:to>
          <xdr:col>15</xdr:col>
          <xdr:colOff>527050</xdr:colOff>
          <xdr:row>295</xdr:row>
          <xdr:rowOff>0</xdr:rowOff>
        </xdr:to>
        <xdr:sp macro="" textlink="">
          <xdr:nvSpPr>
            <xdr:cNvPr id="13015" name="Check Box 727" hidden="1">
              <a:extLst>
                <a:ext uri="{63B3BB69-23CF-44E3-9099-C40C66FF867C}">
                  <a14:compatExt spid="_x0000_s13015"/>
                </a:ext>
                <a:ext uri="{FF2B5EF4-FFF2-40B4-BE49-F238E27FC236}">
                  <a16:creationId xmlns:a16="http://schemas.microsoft.com/office/drawing/2014/main" id="{00000000-0008-0000-0000-0000D7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303</xdr:row>
          <xdr:rowOff>12700</xdr:rowOff>
        </xdr:from>
        <xdr:to>
          <xdr:col>15</xdr:col>
          <xdr:colOff>527050</xdr:colOff>
          <xdr:row>304</xdr:row>
          <xdr:rowOff>0</xdr:rowOff>
        </xdr:to>
        <xdr:sp macro="" textlink="">
          <xdr:nvSpPr>
            <xdr:cNvPr id="13016" name="Check Box 728" hidden="1">
              <a:extLst>
                <a:ext uri="{63B3BB69-23CF-44E3-9099-C40C66FF867C}">
                  <a14:compatExt spid="_x0000_s13016"/>
                </a:ext>
                <a:ext uri="{FF2B5EF4-FFF2-40B4-BE49-F238E27FC236}">
                  <a16:creationId xmlns:a16="http://schemas.microsoft.com/office/drawing/2014/main" id="{00000000-0008-0000-0000-0000D8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495300</xdr:colOff>
          <xdr:row>289</xdr:row>
          <xdr:rowOff>0</xdr:rowOff>
        </xdr:from>
        <xdr:to>
          <xdr:col>6</xdr:col>
          <xdr:colOff>508000</xdr:colOff>
          <xdr:row>291</xdr:row>
          <xdr:rowOff>31750</xdr:rowOff>
        </xdr:to>
        <xdr:sp macro="" textlink="">
          <xdr:nvSpPr>
            <xdr:cNvPr id="13017" name="Group Box 729" hidden="1">
              <a:extLst>
                <a:ext uri="{63B3BB69-23CF-44E3-9099-C40C66FF867C}">
                  <a14:compatExt spid="_x0000_s13017"/>
                </a:ext>
                <a:ext uri="{FF2B5EF4-FFF2-40B4-BE49-F238E27FC236}">
                  <a16:creationId xmlns:a16="http://schemas.microsoft.com/office/drawing/2014/main" id="{00000000-0008-0000-0000-0000D93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127000</xdr:colOff>
          <xdr:row>289</xdr:row>
          <xdr:rowOff>247650</xdr:rowOff>
        </xdr:from>
        <xdr:to>
          <xdr:col>5</xdr:col>
          <xdr:colOff>31750</xdr:colOff>
          <xdr:row>291</xdr:row>
          <xdr:rowOff>12700</xdr:rowOff>
        </xdr:to>
        <xdr:sp macro="" textlink="">
          <xdr:nvSpPr>
            <xdr:cNvPr id="13018" name="Option Button 730" hidden="1">
              <a:extLst>
                <a:ext uri="{63B3BB69-23CF-44E3-9099-C40C66FF867C}">
                  <a14:compatExt spid="_x0000_s13018"/>
                </a:ext>
                <a:ext uri="{FF2B5EF4-FFF2-40B4-BE49-F238E27FC236}">
                  <a16:creationId xmlns:a16="http://schemas.microsoft.com/office/drawing/2014/main" id="{00000000-0008-0000-0000-0000DA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355600</xdr:colOff>
          <xdr:row>289</xdr:row>
          <xdr:rowOff>260350</xdr:rowOff>
        </xdr:from>
        <xdr:to>
          <xdr:col>6</xdr:col>
          <xdr:colOff>266700</xdr:colOff>
          <xdr:row>291</xdr:row>
          <xdr:rowOff>31750</xdr:rowOff>
        </xdr:to>
        <xdr:sp macro="" textlink="">
          <xdr:nvSpPr>
            <xdr:cNvPr id="13019" name="Option Button 731" hidden="1">
              <a:extLst>
                <a:ext uri="{63B3BB69-23CF-44E3-9099-C40C66FF867C}">
                  <a14:compatExt spid="_x0000_s13019"/>
                </a:ext>
                <a:ext uri="{FF2B5EF4-FFF2-40B4-BE49-F238E27FC236}">
                  <a16:creationId xmlns:a16="http://schemas.microsoft.com/office/drawing/2014/main" id="{00000000-0008-0000-0000-0000DB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10</xdr:col>
      <xdr:colOff>542925</xdr:colOff>
      <xdr:row>262</xdr:row>
      <xdr:rowOff>47625</xdr:rowOff>
    </xdr:from>
    <xdr:ext cx="175355" cy="187322"/>
    <xdr:pic>
      <xdr:nvPicPr>
        <xdr:cNvPr id="375" name="Graphic 374" descr="Information">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207125" y="132422900"/>
          <a:ext cx="175355" cy="187322"/>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4</xdr:col>
          <xdr:colOff>57150</xdr:colOff>
          <xdr:row>298</xdr:row>
          <xdr:rowOff>50800</xdr:rowOff>
        </xdr:from>
        <xdr:to>
          <xdr:col>4</xdr:col>
          <xdr:colOff>533400</xdr:colOff>
          <xdr:row>299</xdr:row>
          <xdr:rowOff>0</xdr:rowOff>
        </xdr:to>
        <xdr:sp macro="" textlink="">
          <xdr:nvSpPr>
            <xdr:cNvPr id="13020" name="Check Box 732" hidden="1">
              <a:extLst>
                <a:ext uri="{63B3BB69-23CF-44E3-9099-C40C66FF867C}">
                  <a14:compatExt spid="_x0000_s13020"/>
                </a:ext>
                <a:ext uri="{FF2B5EF4-FFF2-40B4-BE49-F238E27FC236}">
                  <a16:creationId xmlns:a16="http://schemas.microsoft.com/office/drawing/2014/main" id="{00000000-0008-0000-0000-0000DC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6</xdr:col>
      <xdr:colOff>363538</xdr:colOff>
      <xdr:row>298</xdr:row>
      <xdr:rowOff>32544</xdr:rowOff>
    </xdr:from>
    <xdr:ext cx="184880" cy="171447"/>
    <xdr:pic>
      <xdr:nvPicPr>
        <xdr:cNvPr id="378" name="Graphic 377" descr="Information">
          <a:extLst>
            <a:ext uri="{FF2B5EF4-FFF2-40B4-BE49-F238E27FC236}">
              <a16:creationId xmlns:a16="http://schemas.microsoft.com/office/drawing/2014/main" id="{00000000-0008-0000-0000-00007A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447257" y="44157107"/>
          <a:ext cx="184880" cy="171447"/>
        </a:xfrm>
        <a:prstGeom prst="rect">
          <a:avLst/>
        </a:prstGeom>
      </xdr:spPr>
    </xdr:pic>
    <xdr:clientData/>
  </xdr:oneCellAnchor>
  <xdr:twoCellAnchor>
    <xdr:from>
      <xdr:col>0</xdr:col>
      <xdr:colOff>144557</xdr:colOff>
      <xdr:row>105</xdr:row>
      <xdr:rowOff>9525</xdr:rowOff>
    </xdr:from>
    <xdr:to>
      <xdr:col>26</xdr:col>
      <xdr:colOff>590737</xdr:colOff>
      <xdr:row>105</xdr:row>
      <xdr:rowOff>22039</xdr:rowOff>
    </xdr:to>
    <xdr:cxnSp macro="">
      <xdr:nvCxnSpPr>
        <xdr:cNvPr id="379" name="Straight Connector 378">
          <a:extLst>
            <a:ext uri="{FF2B5EF4-FFF2-40B4-BE49-F238E27FC236}">
              <a16:creationId xmlns:a16="http://schemas.microsoft.com/office/drawing/2014/main" id="{00000000-0008-0000-0000-00007B010000}"/>
            </a:ext>
          </a:extLst>
        </xdr:cNvPr>
        <xdr:cNvCxnSpPr/>
      </xdr:nvCxnSpPr>
      <xdr:spPr>
        <a:xfrm flipH="1" flipV="1">
          <a:off x="144557" y="13868400"/>
          <a:ext cx="15867155" cy="12514"/>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19</xdr:col>
          <xdr:colOff>203200</xdr:colOff>
          <xdr:row>59</xdr:row>
          <xdr:rowOff>31750</xdr:rowOff>
        </xdr:from>
        <xdr:to>
          <xdr:col>19</xdr:col>
          <xdr:colOff>565150</xdr:colOff>
          <xdr:row>62</xdr:row>
          <xdr:rowOff>0</xdr:rowOff>
        </xdr:to>
        <xdr:sp macro="" textlink="">
          <xdr:nvSpPr>
            <xdr:cNvPr id="13021" name="Check Box 733" hidden="1">
              <a:extLst>
                <a:ext uri="{63B3BB69-23CF-44E3-9099-C40C66FF867C}">
                  <a14:compatExt spid="_x0000_s13021"/>
                </a:ext>
                <a:ext uri="{FF2B5EF4-FFF2-40B4-BE49-F238E27FC236}">
                  <a16:creationId xmlns:a16="http://schemas.microsoft.com/office/drawing/2014/main" id="{00000000-0008-0000-0000-0000DD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59</xdr:row>
          <xdr:rowOff>31750</xdr:rowOff>
        </xdr:from>
        <xdr:to>
          <xdr:col>20</xdr:col>
          <xdr:colOff>565150</xdr:colOff>
          <xdr:row>62</xdr:row>
          <xdr:rowOff>0</xdr:rowOff>
        </xdr:to>
        <xdr:sp macro="" textlink="">
          <xdr:nvSpPr>
            <xdr:cNvPr id="13022" name="Check Box 734" hidden="1">
              <a:extLst>
                <a:ext uri="{63B3BB69-23CF-44E3-9099-C40C66FF867C}">
                  <a14:compatExt spid="_x0000_s13022"/>
                </a:ext>
                <a:ext uri="{FF2B5EF4-FFF2-40B4-BE49-F238E27FC236}">
                  <a16:creationId xmlns:a16="http://schemas.microsoft.com/office/drawing/2014/main" id="{00000000-0008-0000-0000-0000DE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168449</xdr:colOff>
      <xdr:row>35</xdr:row>
      <xdr:rowOff>27749</xdr:rowOff>
    </xdr:from>
    <xdr:to>
      <xdr:col>3</xdr:col>
      <xdr:colOff>827</xdr:colOff>
      <xdr:row>37</xdr:row>
      <xdr:rowOff>18224</xdr:rowOff>
    </xdr:to>
    <xdr:sp macro="" textlink="">
      <xdr:nvSpPr>
        <xdr:cNvPr id="381" name="Rectangle 380">
          <a:extLst>
            <a:ext uri="{FF2B5EF4-FFF2-40B4-BE49-F238E27FC236}">
              <a16:creationId xmlns:a16="http://schemas.microsoft.com/office/drawing/2014/main" id="{00000000-0008-0000-0000-00007D010000}"/>
            </a:ext>
          </a:extLst>
        </xdr:cNvPr>
        <xdr:cNvSpPr/>
      </xdr:nvSpPr>
      <xdr:spPr>
        <a:xfrm>
          <a:off x="168449" y="6569119"/>
          <a:ext cx="1224159" cy="268831"/>
        </a:xfrm>
        <a:prstGeom prst="rect">
          <a:avLst/>
        </a:prstGeom>
        <a:solidFill>
          <a:srgbClr val="7F7F7F">
            <a:alpha val="15000"/>
          </a:srgbClr>
        </a:solid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10</xdr:col>
          <xdr:colOff>203200</xdr:colOff>
          <xdr:row>127</xdr:row>
          <xdr:rowOff>31750</xdr:rowOff>
        </xdr:from>
        <xdr:to>
          <xdr:col>10</xdr:col>
          <xdr:colOff>565150</xdr:colOff>
          <xdr:row>130</xdr:row>
          <xdr:rowOff>19050</xdr:rowOff>
        </xdr:to>
        <xdr:sp macro="" textlink="">
          <xdr:nvSpPr>
            <xdr:cNvPr id="13027" name="Check Box 739" hidden="1">
              <a:extLst>
                <a:ext uri="{63B3BB69-23CF-44E3-9099-C40C66FF867C}">
                  <a14:compatExt spid="_x0000_s13027"/>
                </a:ext>
                <a:ext uri="{FF2B5EF4-FFF2-40B4-BE49-F238E27FC236}">
                  <a16:creationId xmlns:a16="http://schemas.microsoft.com/office/drawing/2014/main" id="{00000000-0008-0000-0000-0000E3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127</xdr:row>
          <xdr:rowOff>19050</xdr:rowOff>
        </xdr:from>
        <xdr:to>
          <xdr:col>11</xdr:col>
          <xdr:colOff>565150</xdr:colOff>
          <xdr:row>130</xdr:row>
          <xdr:rowOff>19050</xdr:rowOff>
        </xdr:to>
        <xdr:sp macro="" textlink="">
          <xdr:nvSpPr>
            <xdr:cNvPr id="13028" name="Check Box 740" hidden="1">
              <a:extLst>
                <a:ext uri="{63B3BB69-23CF-44E3-9099-C40C66FF867C}">
                  <a14:compatExt spid="_x0000_s13028"/>
                </a:ext>
                <a:ext uri="{FF2B5EF4-FFF2-40B4-BE49-F238E27FC236}">
                  <a16:creationId xmlns:a16="http://schemas.microsoft.com/office/drawing/2014/main" id="{00000000-0008-0000-0000-0000E4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450850</xdr:colOff>
          <xdr:row>322</xdr:row>
          <xdr:rowOff>184150</xdr:rowOff>
        </xdr:from>
        <xdr:to>
          <xdr:col>20</xdr:col>
          <xdr:colOff>342900</xdr:colOff>
          <xdr:row>324</xdr:row>
          <xdr:rowOff>31750</xdr:rowOff>
        </xdr:to>
        <xdr:sp macro="" textlink="">
          <xdr:nvSpPr>
            <xdr:cNvPr id="13032" name="Check Box 744" hidden="1">
              <a:extLst>
                <a:ext uri="{63B3BB69-23CF-44E3-9099-C40C66FF867C}">
                  <a14:compatExt spid="_x0000_s13032"/>
                </a:ext>
                <a:ext uri="{FF2B5EF4-FFF2-40B4-BE49-F238E27FC236}">
                  <a16:creationId xmlns:a16="http://schemas.microsoft.com/office/drawing/2014/main" id="{00000000-0008-0000-0000-0000E8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438150</xdr:colOff>
          <xdr:row>319</xdr:row>
          <xdr:rowOff>19050</xdr:rowOff>
        </xdr:from>
        <xdr:to>
          <xdr:col>24</xdr:col>
          <xdr:colOff>241300</xdr:colOff>
          <xdr:row>320</xdr:row>
          <xdr:rowOff>0</xdr:rowOff>
        </xdr:to>
        <xdr:sp macro="" textlink="">
          <xdr:nvSpPr>
            <xdr:cNvPr id="13038" name="Check Box 750" hidden="1">
              <a:extLst>
                <a:ext uri="{63B3BB69-23CF-44E3-9099-C40C66FF867C}">
                  <a14:compatExt spid="_x0000_s13038"/>
                </a:ext>
                <a:ext uri="{FF2B5EF4-FFF2-40B4-BE49-F238E27FC236}">
                  <a16:creationId xmlns:a16="http://schemas.microsoft.com/office/drawing/2014/main" id="{00000000-0008-0000-0000-0000EE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22</xdr:col>
      <xdr:colOff>142876</xdr:colOff>
      <xdr:row>318</xdr:row>
      <xdr:rowOff>152401</xdr:rowOff>
    </xdr:from>
    <xdr:to>
      <xdr:col>25</xdr:col>
      <xdr:colOff>238125</xdr:colOff>
      <xdr:row>320</xdr:row>
      <xdr:rowOff>28576</xdr:rowOff>
    </xdr:to>
    <xdr:sp macro="" textlink="">
      <xdr:nvSpPr>
        <xdr:cNvPr id="380" name="Rectangle 379">
          <a:extLst>
            <a:ext uri="{FF2B5EF4-FFF2-40B4-BE49-F238E27FC236}">
              <a16:creationId xmlns:a16="http://schemas.microsoft.com/office/drawing/2014/main" id="{00000000-0008-0000-0000-00007C010000}"/>
            </a:ext>
          </a:extLst>
        </xdr:cNvPr>
        <xdr:cNvSpPr/>
      </xdr:nvSpPr>
      <xdr:spPr>
        <a:xfrm>
          <a:off x="13563601" y="54968776"/>
          <a:ext cx="1838324" cy="314325"/>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13</xdr:col>
          <xdr:colOff>590550</xdr:colOff>
          <xdr:row>43</xdr:row>
          <xdr:rowOff>31750</xdr:rowOff>
        </xdr:from>
        <xdr:to>
          <xdr:col>14</xdr:col>
          <xdr:colOff>342900</xdr:colOff>
          <xdr:row>46</xdr:row>
          <xdr:rowOff>0</xdr:rowOff>
        </xdr:to>
        <xdr:sp macro="" textlink="">
          <xdr:nvSpPr>
            <xdr:cNvPr id="13042" name="Check Box 754" hidden="1">
              <a:extLst>
                <a:ext uri="{63B3BB69-23CF-44E3-9099-C40C66FF867C}">
                  <a14:compatExt spid="_x0000_s13042"/>
                </a:ext>
                <a:ext uri="{FF2B5EF4-FFF2-40B4-BE49-F238E27FC236}">
                  <a16:creationId xmlns:a16="http://schemas.microsoft.com/office/drawing/2014/main" id="{00000000-0008-0000-0000-0000F2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15</xdr:col>
      <xdr:colOff>381000</xdr:colOff>
      <xdr:row>44</xdr:row>
      <xdr:rowOff>47625</xdr:rowOff>
    </xdr:from>
    <xdr:ext cx="170873" cy="166964"/>
    <xdr:pic>
      <xdr:nvPicPr>
        <xdr:cNvPr id="382" name="Graphic 381" descr="Information">
          <a:extLst>
            <a:ext uri="{FF2B5EF4-FFF2-40B4-BE49-F238E27FC236}">
              <a16:creationId xmlns:a16="http://schemas.microsoft.com/office/drawing/2014/main" id="{00000000-0008-0000-0000-00007E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096375" y="7781925"/>
          <a:ext cx="170873" cy="166964"/>
        </a:xfrm>
        <a:prstGeom prst="rect">
          <a:avLst/>
        </a:prstGeom>
      </xdr:spPr>
    </xdr:pic>
    <xdr:clientData/>
  </xdr:oneCellAnchor>
  <xdr:oneCellAnchor>
    <xdr:from>
      <xdr:col>8</xdr:col>
      <xdr:colOff>495300</xdr:colOff>
      <xdr:row>24</xdr:row>
      <xdr:rowOff>38100</xdr:rowOff>
    </xdr:from>
    <xdr:ext cx="170873" cy="166964"/>
    <xdr:pic>
      <xdr:nvPicPr>
        <xdr:cNvPr id="376" name="Graphic 375" descr="Information">
          <a:extLst>
            <a:ext uri="{FF2B5EF4-FFF2-40B4-BE49-F238E27FC236}">
              <a16:creationId xmlns:a16="http://schemas.microsoft.com/office/drawing/2014/main" id="{00000000-0008-0000-0000-000078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943475" y="4429125"/>
          <a:ext cx="170873" cy="166964"/>
        </a:xfrm>
        <a:prstGeom prst="rect">
          <a:avLst/>
        </a:prstGeom>
      </xdr:spPr>
    </xdr:pic>
    <xdr:clientData/>
  </xdr:oneCellAnchor>
  <xdr:oneCellAnchor>
    <xdr:from>
      <xdr:col>15</xdr:col>
      <xdr:colOff>495300</xdr:colOff>
      <xdr:row>20</xdr:row>
      <xdr:rowOff>47625</xdr:rowOff>
    </xdr:from>
    <xdr:ext cx="170873" cy="166964"/>
    <xdr:pic>
      <xdr:nvPicPr>
        <xdr:cNvPr id="383" name="Graphic 382" descr="Information">
          <a:extLst>
            <a:ext uri="{FF2B5EF4-FFF2-40B4-BE49-F238E27FC236}">
              <a16:creationId xmlns:a16="http://schemas.microsoft.com/office/drawing/2014/main" id="{00000000-0008-0000-0000-00007F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210675" y="3752850"/>
          <a:ext cx="170873" cy="166964"/>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22</xdr:col>
          <xdr:colOff>76200</xdr:colOff>
          <xdr:row>13</xdr:row>
          <xdr:rowOff>12700</xdr:rowOff>
        </xdr:from>
        <xdr:to>
          <xdr:col>22</xdr:col>
          <xdr:colOff>323850</xdr:colOff>
          <xdr:row>14</xdr:row>
          <xdr:rowOff>12700</xdr:rowOff>
        </xdr:to>
        <xdr:sp macro="" textlink="">
          <xdr:nvSpPr>
            <xdr:cNvPr id="13045" name="Check Box 757" hidden="1">
              <a:extLst>
                <a:ext uri="{63B3BB69-23CF-44E3-9099-C40C66FF867C}">
                  <a14:compatExt spid="_x0000_s13045"/>
                </a:ext>
                <a:ext uri="{FF2B5EF4-FFF2-40B4-BE49-F238E27FC236}">
                  <a16:creationId xmlns:a16="http://schemas.microsoft.com/office/drawing/2014/main" id="{00000000-0008-0000-0000-0000F53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8</xdr:col>
      <xdr:colOff>55656</xdr:colOff>
      <xdr:row>266</xdr:row>
      <xdr:rowOff>25774</xdr:rowOff>
    </xdr:from>
    <xdr:to>
      <xdr:col>25</xdr:col>
      <xdr:colOff>495861</xdr:colOff>
      <xdr:row>266</xdr:row>
      <xdr:rowOff>25774</xdr:rowOff>
    </xdr:to>
    <xdr:cxnSp macro="">
      <xdr:nvCxnSpPr>
        <xdr:cNvPr id="374" name="Straight Connector 373">
          <a:extLst>
            <a:ext uri="{FF2B5EF4-FFF2-40B4-BE49-F238E27FC236}">
              <a16:creationId xmlns:a16="http://schemas.microsoft.com/office/drawing/2014/main" id="{00000000-0008-0000-0000-000076010000}"/>
            </a:ext>
          </a:extLst>
        </xdr:cNvPr>
        <xdr:cNvCxnSpPr/>
      </xdr:nvCxnSpPr>
      <xdr:spPr>
        <a:xfrm>
          <a:off x="4491957" y="39134815"/>
          <a:ext cx="10791575" cy="0"/>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oneCellAnchor>
    <xdr:from>
      <xdr:col>14</xdr:col>
      <xdr:colOff>485775</xdr:colOff>
      <xdr:row>265</xdr:row>
      <xdr:rowOff>19050</xdr:rowOff>
    </xdr:from>
    <xdr:ext cx="175355" cy="187322"/>
    <xdr:pic>
      <xdr:nvPicPr>
        <xdr:cNvPr id="384" name="Graphic 383" descr="Information">
          <a:extLst>
            <a:ext uri="{FF2B5EF4-FFF2-40B4-BE49-F238E27FC236}">
              <a16:creationId xmlns:a16="http://schemas.microsoft.com/office/drawing/2014/main" id="{00000000-0008-0000-0000-000080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591550" y="39062025"/>
          <a:ext cx="175355" cy="187322"/>
        </a:xfrm>
        <a:prstGeom prst="rect">
          <a:avLst/>
        </a:prstGeom>
      </xdr:spPr>
    </xdr:pic>
    <xdr:clientData/>
  </xdr:oneCellAnchor>
  <xdr:oneCellAnchor>
    <xdr:from>
      <xdr:col>14</xdr:col>
      <xdr:colOff>476250</xdr:colOff>
      <xdr:row>281</xdr:row>
      <xdr:rowOff>0</xdr:rowOff>
    </xdr:from>
    <xdr:ext cx="175355" cy="187322"/>
    <xdr:pic>
      <xdr:nvPicPr>
        <xdr:cNvPr id="385" name="Graphic 384" descr="Information">
          <a:extLst>
            <a:ext uri="{FF2B5EF4-FFF2-40B4-BE49-F238E27FC236}">
              <a16:creationId xmlns:a16="http://schemas.microsoft.com/office/drawing/2014/main" id="{00000000-0008-0000-0000-000081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582025" y="41500425"/>
          <a:ext cx="175355" cy="187322"/>
        </a:xfrm>
        <a:prstGeom prst="rect">
          <a:avLst/>
        </a:prstGeom>
      </xdr:spPr>
    </xdr:pic>
    <xdr:clientData/>
  </xdr:oneCellAnchor>
  <xdr:oneCellAnchor>
    <xdr:from>
      <xdr:col>14</xdr:col>
      <xdr:colOff>476250</xdr:colOff>
      <xdr:row>292</xdr:row>
      <xdr:rowOff>9525</xdr:rowOff>
    </xdr:from>
    <xdr:ext cx="175355" cy="187322"/>
    <xdr:pic>
      <xdr:nvPicPr>
        <xdr:cNvPr id="386" name="Graphic 385" descr="Information">
          <a:extLst>
            <a:ext uri="{FF2B5EF4-FFF2-40B4-BE49-F238E27FC236}">
              <a16:creationId xmlns:a16="http://schemas.microsoft.com/office/drawing/2014/main" id="{00000000-0008-0000-0000-000082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582025" y="43567350"/>
          <a:ext cx="175355" cy="187322"/>
        </a:xfrm>
        <a:prstGeom prst="rect">
          <a:avLst/>
        </a:prstGeom>
      </xdr:spPr>
    </xdr:pic>
    <xdr:clientData/>
  </xdr:oneCellAnchor>
  <xdr:oneCellAnchor>
    <xdr:from>
      <xdr:col>14</xdr:col>
      <xdr:colOff>495300</xdr:colOff>
      <xdr:row>301</xdr:row>
      <xdr:rowOff>19050</xdr:rowOff>
    </xdr:from>
    <xdr:ext cx="175355" cy="187322"/>
    <xdr:pic>
      <xdr:nvPicPr>
        <xdr:cNvPr id="387" name="Graphic 386" descr="Information">
          <a:extLst>
            <a:ext uri="{FF2B5EF4-FFF2-40B4-BE49-F238E27FC236}">
              <a16:creationId xmlns:a16="http://schemas.microsoft.com/office/drawing/2014/main" id="{00000000-0008-0000-0000-000083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601075" y="45005625"/>
          <a:ext cx="175355" cy="187322"/>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25</xdr:col>
          <xdr:colOff>38100</xdr:colOff>
          <xdr:row>266</xdr:row>
          <xdr:rowOff>69850</xdr:rowOff>
        </xdr:from>
        <xdr:to>
          <xdr:col>25</xdr:col>
          <xdr:colOff>457200</xdr:colOff>
          <xdr:row>268</xdr:row>
          <xdr:rowOff>0</xdr:rowOff>
        </xdr:to>
        <xdr:sp macro="" textlink="">
          <xdr:nvSpPr>
            <xdr:cNvPr id="13079" name="Check Box 791" hidden="1">
              <a:extLst>
                <a:ext uri="{63B3BB69-23CF-44E3-9099-C40C66FF867C}">
                  <a14:compatExt spid="_x0000_s13079"/>
                </a:ext>
                <a:ext uri="{FF2B5EF4-FFF2-40B4-BE49-F238E27FC236}">
                  <a16:creationId xmlns:a16="http://schemas.microsoft.com/office/drawing/2014/main" id="{00000000-0008-0000-0000-000017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38100</xdr:colOff>
          <xdr:row>283</xdr:row>
          <xdr:rowOff>0</xdr:rowOff>
        </xdr:from>
        <xdr:to>
          <xdr:col>25</xdr:col>
          <xdr:colOff>457200</xdr:colOff>
          <xdr:row>284</xdr:row>
          <xdr:rowOff>0</xdr:rowOff>
        </xdr:to>
        <xdr:sp macro="" textlink="">
          <xdr:nvSpPr>
            <xdr:cNvPr id="13084" name="Check Box 796" hidden="1">
              <a:extLst>
                <a:ext uri="{63B3BB69-23CF-44E3-9099-C40C66FF867C}">
                  <a14:compatExt spid="_x0000_s13084"/>
                </a:ext>
                <a:ext uri="{FF2B5EF4-FFF2-40B4-BE49-F238E27FC236}">
                  <a16:creationId xmlns:a16="http://schemas.microsoft.com/office/drawing/2014/main" id="{00000000-0008-0000-0000-00001C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38100</xdr:colOff>
          <xdr:row>294</xdr:row>
          <xdr:rowOff>0</xdr:rowOff>
        </xdr:from>
        <xdr:to>
          <xdr:col>25</xdr:col>
          <xdr:colOff>457200</xdr:colOff>
          <xdr:row>295</xdr:row>
          <xdr:rowOff>0</xdr:rowOff>
        </xdr:to>
        <xdr:sp macro="" textlink="">
          <xdr:nvSpPr>
            <xdr:cNvPr id="13085" name="Check Box 797" hidden="1">
              <a:extLst>
                <a:ext uri="{63B3BB69-23CF-44E3-9099-C40C66FF867C}">
                  <a14:compatExt spid="_x0000_s13085"/>
                </a:ext>
                <a:ext uri="{FF2B5EF4-FFF2-40B4-BE49-F238E27FC236}">
                  <a16:creationId xmlns:a16="http://schemas.microsoft.com/office/drawing/2014/main" id="{00000000-0008-0000-0000-00001D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38100</xdr:colOff>
          <xdr:row>303</xdr:row>
          <xdr:rowOff>0</xdr:rowOff>
        </xdr:from>
        <xdr:to>
          <xdr:col>25</xdr:col>
          <xdr:colOff>457200</xdr:colOff>
          <xdr:row>304</xdr:row>
          <xdr:rowOff>0</xdr:rowOff>
        </xdr:to>
        <xdr:sp macro="" textlink="">
          <xdr:nvSpPr>
            <xdr:cNvPr id="13086" name="Check Box 798" hidden="1">
              <a:extLst>
                <a:ext uri="{63B3BB69-23CF-44E3-9099-C40C66FF867C}">
                  <a14:compatExt spid="_x0000_s13086"/>
                </a:ext>
                <a:ext uri="{FF2B5EF4-FFF2-40B4-BE49-F238E27FC236}">
                  <a16:creationId xmlns:a16="http://schemas.microsoft.com/office/drawing/2014/main" id="{00000000-0008-0000-0000-00001E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88900</xdr:colOff>
          <xdr:row>87</xdr:row>
          <xdr:rowOff>38100</xdr:rowOff>
        </xdr:from>
        <xdr:to>
          <xdr:col>18</xdr:col>
          <xdr:colOff>628650</xdr:colOff>
          <xdr:row>87</xdr:row>
          <xdr:rowOff>222250</xdr:rowOff>
        </xdr:to>
        <xdr:sp macro="" textlink="">
          <xdr:nvSpPr>
            <xdr:cNvPr id="13093" name="Check Box 805" hidden="1">
              <a:extLst>
                <a:ext uri="{63B3BB69-23CF-44E3-9099-C40C66FF867C}">
                  <a14:compatExt spid="_x0000_s13093"/>
                </a:ext>
                <a:ext uri="{FF2B5EF4-FFF2-40B4-BE49-F238E27FC236}">
                  <a16:creationId xmlns:a16="http://schemas.microsoft.com/office/drawing/2014/main" id="{00000000-0008-0000-0000-000025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17</xdr:col>
      <xdr:colOff>254871</xdr:colOff>
      <xdr:row>11</xdr:row>
      <xdr:rowOff>27081</xdr:rowOff>
    </xdr:from>
    <xdr:ext cx="170873" cy="166964"/>
    <xdr:pic>
      <xdr:nvPicPr>
        <xdr:cNvPr id="390" name="Graphic 389" descr="Information">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39312" y="1954493"/>
          <a:ext cx="170873" cy="166964"/>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5</xdr:col>
          <xdr:colOff>393700</xdr:colOff>
          <xdr:row>21</xdr:row>
          <xdr:rowOff>38100</xdr:rowOff>
        </xdr:from>
        <xdr:to>
          <xdr:col>6</xdr:col>
          <xdr:colOff>152400</xdr:colOff>
          <xdr:row>21</xdr:row>
          <xdr:rowOff>222250</xdr:rowOff>
        </xdr:to>
        <xdr:sp macro="" textlink="">
          <xdr:nvSpPr>
            <xdr:cNvPr id="13099" name="Option Button 811" hidden="1">
              <a:extLst>
                <a:ext uri="{63B3BB69-23CF-44E3-9099-C40C66FF867C}">
                  <a14:compatExt spid="_x0000_s13099"/>
                </a:ext>
                <a:ext uri="{FF2B5EF4-FFF2-40B4-BE49-F238E27FC236}">
                  <a16:creationId xmlns:a16="http://schemas.microsoft.com/office/drawing/2014/main" id="{00000000-0008-0000-0000-00002B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16</xdr:col>
      <xdr:colOff>574923</xdr:colOff>
      <xdr:row>11</xdr:row>
      <xdr:rowOff>21166</xdr:rowOff>
    </xdr:from>
    <xdr:to>
      <xdr:col>17</xdr:col>
      <xdr:colOff>254871</xdr:colOff>
      <xdr:row>11</xdr:row>
      <xdr:rowOff>110563</xdr:rowOff>
    </xdr:to>
    <xdr:cxnSp macro="">
      <xdr:nvCxnSpPr>
        <xdr:cNvPr id="6" name="Straight Arrow Connector 5">
          <a:extLst>
            <a:ext uri="{FF2B5EF4-FFF2-40B4-BE49-F238E27FC236}">
              <a16:creationId xmlns:a16="http://schemas.microsoft.com/office/drawing/2014/main" id="{00000000-0008-0000-0000-000006000000}"/>
            </a:ext>
          </a:extLst>
        </xdr:cNvPr>
        <xdr:cNvCxnSpPr>
          <a:cxnSpLocks/>
          <a:stCxn id="390" idx="1"/>
        </xdr:cNvCxnSpPr>
      </xdr:nvCxnSpPr>
      <xdr:spPr>
        <a:xfrm flipH="1" flipV="1">
          <a:off x="9976658" y="1948578"/>
          <a:ext cx="262654" cy="8939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440531</xdr:colOff>
      <xdr:row>257</xdr:row>
      <xdr:rowOff>119061</xdr:rowOff>
    </xdr:from>
    <xdr:to>
      <xdr:col>26</xdr:col>
      <xdr:colOff>154783</xdr:colOff>
      <xdr:row>259</xdr:row>
      <xdr:rowOff>95248</xdr:rowOff>
    </xdr:to>
    <xdr:sp macro="" textlink="">
      <xdr:nvSpPr>
        <xdr:cNvPr id="8" name="Rectangle 7">
          <a:extLst>
            <a:ext uri="{FF2B5EF4-FFF2-40B4-BE49-F238E27FC236}">
              <a16:creationId xmlns:a16="http://schemas.microsoft.com/office/drawing/2014/main" id="{00000000-0008-0000-0000-000008000000}"/>
            </a:ext>
          </a:extLst>
        </xdr:cNvPr>
        <xdr:cNvSpPr/>
      </xdr:nvSpPr>
      <xdr:spPr>
        <a:xfrm>
          <a:off x="8774906" y="37433249"/>
          <a:ext cx="6131721" cy="357187"/>
        </a:xfrm>
        <a:prstGeom prst="rect">
          <a:avLst/>
        </a:prstGeom>
        <a:no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4</xdr:col>
          <xdr:colOff>57150</xdr:colOff>
          <xdr:row>272</xdr:row>
          <xdr:rowOff>57150</xdr:rowOff>
        </xdr:from>
        <xdr:to>
          <xdr:col>4</xdr:col>
          <xdr:colOff>533400</xdr:colOff>
          <xdr:row>274</xdr:row>
          <xdr:rowOff>31750</xdr:rowOff>
        </xdr:to>
        <xdr:sp macro="" textlink="">
          <xdr:nvSpPr>
            <xdr:cNvPr id="13109" name="Check Box 821" hidden="1">
              <a:extLst>
                <a:ext uri="{63B3BB69-23CF-44E3-9099-C40C66FF867C}">
                  <a14:compatExt spid="_x0000_s13109"/>
                </a:ext>
                <a:ext uri="{FF2B5EF4-FFF2-40B4-BE49-F238E27FC236}">
                  <a16:creationId xmlns:a16="http://schemas.microsoft.com/office/drawing/2014/main" id="{00000000-0008-0000-0000-000035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50800</xdr:colOff>
          <xdr:row>257</xdr:row>
          <xdr:rowOff>184150</xdr:rowOff>
        </xdr:from>
        <xdr:to>
          <xdr:col>20</xdr:col>
          <xdr:colOff>88900</xdr:colOff>
          <xdr:row>259</xdr:row>
          <xdr:rowOff>12700</xdr:rowOff>
        </xdr:to>
        <xdr:sp macro="" textlink="">
          <xdr:nvSpPr>
            <xdr:cNvPr id="13111" name="Option Button 823" hidden="1">
              <a:extLst>
                <a:ext uri="{63B3BB69-23CF-44E3-9099-C40C66FF867C}">
                  <a14:compatExt spid="_x0000_s13111"/>
                </a:ext>
                <a:ext uri="{FF2B5EF4-FFF2-40B4-BE49-F238E27FC236}">
                  <a16:creationId xmlns:a16="http://schemas.microsoft.com/office/drawing/2014/main" id="{00000000-0008-0000-0000-000037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565150</xdr:colOff>
          <xdr:row>257</xdr:row>
          <xdr:rowOff>184150</xdr:rowOff>
        </xdr:from>
        <xdr:to>
          <xdr:col>23</xdr:col>
          <xdr:colOff>457200</xdr:colOff>
          <xdr:row>259</xdr:row>
          <xdr:rowOff>12700</xdr:rowOff>
        </xdr:to>
        <xdr:sp macro="" textlink="">
          <xdr:nvSpPr>
            <xdr:cNvPr id="13112" name="Option Button 824" hidden="1">
              <a:extLst>
                <a:ext uri="{63B3BB69-23CF-44E3-9099-C40C66FF867C}">
                  <a14:compatExt spid="_x0000_s13112"/>
                </a:ext>
                <a:ext uri="{FF2B5EF4-FFF2-40B4-BE49-F238E27FC236}">
                  <a16:creationId xmlns:a16="http://schemas.microsoft.com/office/drawing/2014/main" id="{00000000-0008-0000-0000-000038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476250</xdr:colOff>
          <xdr:row>257</xdr:row>
          <xdr:rowOff>171450</xdr:rowOff>
        </xdr:from>
        <xdr:to>
          <xdr:col>17</xdr:col>
          <xdr:colOff>508000</xdr:colOff>
          <xdr:row>259</xdr:row>
          <xdr:rowOff>31750</xdr:rowOff>
        </xdr:to>
        <xdr:sp macro="" textlink="">
          <xdr:nvSpPr>
            <xdr:cNvPr id="13113" name="Option Button 825" hidden="1">
              <a:extLst>
                <a:ext uri="{63B3BB69-23CF-44E3-9099-C40C66FF867C}">
                  <a14:compatExt spid="_x0000_s13113"/>
                </a:ext>
                <a:ext uri="{FF2B5EF4-FFF2-40B4-BE49-F238E27FC236}">
                  <a16:creationId xmlns:a16="http://schemas.microsoft.com/office/drawing/2014/main" id="{00000000-0008-0000-0000-000039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209550</xdr:colOff>
          <xdr:row>94</xdr:row>
          <xdr:rowOff>222250</xdr:rowOff>
        </xdr:from>
        <xdr:to>
          <xdr:col>11</xdr:col>
          <xdr:colOff>279400</xdr:colOff>
          <xdr:row>95</xdr:row>
          <xdr:rowOff>31750</xdr:rowOff>
        </xdr:to>
        <xdr:sp macro="" textlink="">
          <xdr:nvSpPr>
            <xdr:cNvPr id="13115" name="Check Box 827" hidden="1">
              <a:extLst>
                <a:ext uri="{63B3BB69-23CF-44E3-9099-C40C66FF867C}">
                  <a14:compatExt spid="_x0000_s13115"/>
                </a:ext>
                <a:ext uri="{FF2B5EF4-FFF2-40B4-BE49-F238E27FC236}">
                  <a16:creationId xmlns:a16="http://schemas.microsoft.com/office/drawing/2014/main" id="{00000000-0008-0000-0000-00003B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15</xdr:col>
      <xdr:colOff>488156</xdr:colOff>
      <xdr:row>339</xdr:row>
      <xdr:rowOff>23812</xdr:rowOff>
    </xdr:from>
    <xdr:ext cx="169005" cy="184147"/>
    <xdr:pic>
      <xdr:nvPicPr>
        <xdr:cNvPr id="388" name="Graphic 387" descr="Information">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822531" y="51946968"/>
          <a:ext cx="169005" cy="184147"/>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21</xdr:col>
          <xdr:colOff>400050</xdr:colOff>
          <xdr:row>235</xdr:row>
          <xdr:rowOff>0</xdr:rowOff>
        </xdr:from>
        <xdr:to>
          <xdr:col>22</xdr:col>
          <xdr:colOff>508000</xdr:colOff>
          <xdr:row>236</xdr:row>
          <xdr:rowOff>12700</xdr:rowOff>
        </xdr:to>
        <xdr:sp macro="" textlink="">
          <xdr:nvSpPr>
            <xdr:cNvPr id="13123" name="Check Box 835" hidden="1">
              <a:extLst>
                <a:ext uri="{63B3BB69-23CF-44E3-9099-C40C66FF867C}">
                  <a14:compatExt spid="_x0000_s13123"/>
                </a:ext>
                <a:ext uri="{FF2B5EF4-FFF2-40B4-BE49-F238E27FC236}">
                  <a16:creationId xmlns:a16="http://schemas.microsoft.com/office/drawing/2014/main" id="{00000000-0008-0000-0000-000043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508000</xdr:colOff>
          <xdr:row>229</xdr:row>
          <xdr:rowOff>152400</xdr:rowOff>
        </xdr:from>
        <xdr:to>
          <xdr:col>10</xdr:col>
          <xdr:colOff>266700</xdr:colOff>
          <xdr:row>233</xdr:row>
          <xdr:rowOff>57150</xdr:rowOff>
        </xdr:to>
        <xdr:sp macro="" textlink="">
          <xdr:nvSpPr>
            <xdr:cNvPr id="13124" name="Group Box 836" hidden="1">
              <a:extLst>
                <a:ext uri="{63B3BB69-23CF-44E3-9099-C40C66FF867C}">
                  <a14:compatExt spid="_x0000_s13124"/>
                </a:ext>
                <a:ext uri="{FF2B5EF4-FFF2-40B4-BE49-F238E27FC236}">
                  <a16:creationId xmlns:a16="http://schemas.microsoft.com/office/drawing/2014/main" id="{00000000-0008-0000-0000-00004433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603250</xdr:colOff>
          <xdr:row>230</xdr:row>
          <xdr:rowOff>31750</xdr:rowOff>
        </xdr:from>
        <xdr:to>
          <xdr:col>2</xdr:col>
          <xdr:colOff>514350</xdr:colOff>
          <xdr:row>231</xdr:row>
          <xdr:rowOff>50800</xdr:rowOff>
        </xdr:to>
        <xdr:sp macro="" textlink="">
          <xdr:nvSpPr>
            <xdr:cNvPr id="13125" name="Option Button 837" hidden="1">
              <a:extLst>
                <a:ext uri="{63B3BB69-23CF-44E3-9099-C40C66FF867C}">
                  <a14:compatExt spid="_x0000_s13125"/>
                </a:ext>
                <a:ext uri="{FF2B5EF4-FFF2-40B4-BE49-F238E27FC236}">
                  <a16:creationId xmlns:a16="http://schemas.microsoft.com/office/drawing/2014/main" id="{00000000-0008-0000-0000-000045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603250</xdr:colOff>
          <xdr:row>231</xdr:row>
          <xdr:rowOff>19050</xdr:rowOff>
        </xdr:from>
        <xdr:to>
          <xdr:col>2</xdr:col>
          <xdr:colOff>565150</xdr:colOff>
          <xdr:row>232</xdr:row>
          <xdr:rowOff>50800</xdr:rowOff>
        </xdr:to>
        <xdr:sp macro="" textlink="">
          <xdr:nvSpPr>
            <xdr:cNvPr id="13126" name="Option Button 838" hidden="1">
              <a:extLst>
                <a:ext uri="{63B3BB69-23CF-44E3-9099-C40C66FF867C}">
                  <a14:compatExt spid="_x0000_s13126"/>
                </a:ext>
                <a:ext uri="{FF2B5EF4-FFF2-40B4-BE49-F238E27FC236}">
                  <a16:creationId xmlns:a16="http://schemas.microsoft.com/office/drawing/2014/main" id="{00000000-0008-0000-0000-000046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495300</xdr:colOff>
          <xdr:row>235</xdr:row>
          <xdr:rowOff>0</xdr:rowOff>
        </xdr:from>
        <xdr:to>
          <xdr:col>25</xdr:col>
          <xdr:colOff>190500</xdr:colOff>
          <xdr:row>237</xdr:row>
          <xdr:rowOff>146050</xdr:rowOff>
        </xdr:to>
        <xdr:sp macro="" textlink="">
          <xdr:nvSpPr>
            <xdr:cNvPr id="13127" name="Group Box 839" hidden="1">
              <a:extLst>
                <a:ext uri="{63B3BB69-23CF-44E3-9099-C40C66FF867C}">
                  <a14:compatExt spid="_x0000_s13127"/>
                </a:ext>
                <a:ext uri="{FF2B5EF4-FFF2-40B4-BE49-F238E27FC236}">
                  <a16:creationId xmlns:a16="http://schemas.microsoft.com/office/drawing/2014/main" id="{00000000-0008-0000-0000-00004733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232</xdr:row>
          <xdr:rowOff>31750</xdr:rowOff>
        </xdr:from>
        <xdr:to>
          <xdr:col>3</xdr:col>
          <xdr:colOff>127000</xdr:colOff>
          <xdr:row>233</xdr:row>
          <xdr:rowOff>57150</xdr:rowOff>
        </xdr:to>
        <xdr:sp macro="" textlink="">
          <xdr:nvSpPr>
            <xdr:cNvPr id="13129" name="Option Button 841" hidden="1">
              <a:extLst>
                <a:ext uri="{63B3BB69-23CF-44E3-9099-C40C66FF867C}">
                  <a14:compatExt spid="_x0000_s13129"/>
                </a:ext>
                <a:ext uri="{FF2B5EF4-FFF2-40B4-BE49-F238E27FC236}">
                  <a16:creationId xmlns:a16="http://schemas.microsoft.com/office/drawing/2014/main" id="{00000000-0008-0000-0000-000049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0</xdr:colOff>
      <xdr:row>239</xdr:row>
      <xdr:rowOff>0</xdr:rowOff>
    </xdr:from>
    <xdr:to>
      <xdr:col>26</xdr:col>
      <xdr:colOff>577850</xdr:colOff>
      <xdr:row>239</xdr:row>
      <xdr:rowOff>0</xdr:rowOff>
    </xdr:to>
    <xdr:cxnSp macro="">
      <xdr:nvCxnSpPr>
        <xdr:cNvPr id="393" name="Straight Connector 392">
          <a:extLst>
            <a:ext uri="{FF2B5EF4-FFF2-40B4-BE49-F238E27FC236}">
              <a16:creationId xmlns:a16="http://schemas.microsoft.com/office/drawing/2014/main" id="{00000000-0008-0000-0000-000089010000}"/>
            </a:ext>
          </a:extLst>
        </xdr:cNvPr>
        <xdr:cNvCxnSpPr/>
      </xdr:nvCxnSpPr>
      <xdr:spPr>
        <a:xfrm>
          <a:off x="166688" y="37683281"/>
          <a:ext cx="15163006"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oneCellAnchor>
    <xdr:from>
      <xdr:col>13</xdr:col>
      <xdr:colOff>428626</xdr:colOff>
      <xdr:row>40</xdr:row>
      <xdr:rowOff>11906</xdr:rowOff>
    </xdr:from>
    <xdr:ext cx="158404" cy="154781"/>
    <xdr:pic>
      <xdr:nvPicPr>
        <xdr:cNvPr id="389" name="Graphic 388" descr="Information">
          <a:extLst>
            <a:ext uri="{FF2B5EF4-FFF2-40B4-BE49-F238E27FC236}">
              <a16:creationId xmlns:a16="http://schemas.microsoft.com/office/drawing/2014/main" id="{00000000-0008-0000-0000-000085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596189" y="7334250"/>
          <a:ext cx="158404" cy="154781"/>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10</xdr:col>
          <xdr:colOff>209550</xdr:colOff>
          <xdr:row>100</xdr:row>
          <xdr:rowOff>222250</xdr:rowOff>
        </xdr:from>
        <xdr:to>
          <xdr:col>11</xdr:col>
          <xdr:colOff>438150</xdr:colOff>
          <xdr:row>102</xdr:row>
          <xdr:rowOff>12700</xdr:rowOff>
        </xdr:to>
        <xdr:sp macro="" textlink="">
          <xdr:nvSpPr>
            <xdr:cNvPr id="13135" name="Check Box 847" hidden="1">
              <a:extLst>
                <a:ext uri="{63B3BB69-23CF-44E3-9099-C40C66FF867C}">
                  <a14:compatExt spid="_x0000_s13135"/>
                </a:ext>
                <a:ext uri="{FF2B5EF4-FFF2-40B4-BE49-F238E27FC236}">
                  <a16:creationId xmlns:a16="http://schemas.microsoft.com/office/drawing/2014/main" id="{00000000-0008-0000-0000-00004F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127000</xdr:colOff>
          <xdr:row>89</xdr:row>
          <xdr:rowOff>12700</xdr:rowOff>
        </xdr:from>
        <xdr:to>
          <xdr:col>24</xdr:col>
          <xdr:colOff>127000</xdr:colOff>
          <xdr:row>90</xdr:row>
          <xdr:rowOff>0</xdr:rowOff>
        </xdr:to>
        <xdr:sp macro="" textlink="">
          <xdr:nvSpPr>
            <xdr:cNvPr id="13136" name="Check Box 848" hidden="1">
              <a:extLst>
                <a:ext uri="{63B3BB69-23CF-44E3-9099-C40C66FF867C}">
                  <a14:compatExt spid="_x0000_s13136"/>
                </a:ext>
                <a:ext uri="{FF2B5EF4-FFF2-40B4-BE49-F238E27FC236}">
                  <a16:creationId xmlns:a16="http://schemas.microsoft.com/office/drawing/2014/main" id="{00000000-0008-0000-0000-000050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603250</xdr:colOff>
          <xdr:row>313</xdr:row>
          <xdr:rowOff>146050</xdr:rowOff>
        </xdr:from>
        <xdr:to>
          <xdr:col>17</xdr:col>
          <xdr:colOff>0</xdr:colOff>
          <xdr:row>316</xdr:row>
          <xdr:rowOff>88900</xdr:rowOff>
        </xdr:to>
        <xdr:sp macro="" textlink="">
          <xdr:nvSpPr>
            <xdr:cNvPr id="13137" name="Group Box 849" hidden="1">
              <a:extLst>
                <a:ext uri="{63B3BB69-23CF-44E3-9099-C40C66FF867C}">
                  <a14:compatExt spid="_x0000_s13137"/>
                </a:ext>
                <a:ext uri="{FF2B5EF4-FFF2-40B4-BE49-F238E27FC236}">
                  <a16:creationId xmlns:a16="http://schemas.microsoft.com/office/drawing/2014/main" id="{00000000-0008-0000-0000-00005133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314</xdr:row>
          <xdr:rowOff>0</xdr:rowOff>
        </xdr:from>
        <xdr:to>
          <xdr:col>15</xdr:col>
          <xdr:colOff>552450</xdr:colOff>
          <xdr:row>315</xdr:row>
          <xdr:rowOff>12700</xdr:rowOff>
        </xdr:to>
        <xdr:sp macro="" textlink="">
          <xdr:nvSpPr>
            <xdr:cNvPr id="13138" name="Option Button 850" hidden="1">
              <a:extLst>
                <a:ext uri="{63B3BB69-23CF-44E3-9099-C40C66FF867C}">
                  <a14:compatExt spid="_x0000_s13138"/>
                </a:ext>
                <a:ext uri="{FF2B5EF4-FFF2-40B4-BE49-F238E27FC236}">
                  <a16:creationId xmlns:a16="http://schemas.microsoft.com/office/drawing/2014/main" id="{00000000-0008-0000-0000-000052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315</xdr:row>
          <xdr:rowOff>0</xdr:rowOff>
        </xdr:from>
        <xdr:to>
          <xdr:col>15</xdr:col>
          <xdr:colOff>514350</xdr:colOff>
          <xdr:row>315</xdr:row>
          <xdr:rowOff>171450</xdr:rowOff>
        </xdr:to>
        <xdr:sp macro="" textlink="">
          <xdr:nvSpPr>
            <xdr:cNvPr id="13139" name="Option Button 851" hidden="1">
              <a:extLst>
                <a:ext uri="{63B3BB69-23CF-44E3-9099-C40C66FF867C}">
                  <a14:compatExt spid="_x0000_s13139"/>
                </a:ext>
                <a:ext uri="{FF2B5EF4-FFF2-40B4-BE49-F238E27FC236}">
                  <a16:creationId xmlns:a16="http://schemas.microsoft.com/office/drawing/2014/main" id="{00000000-0008-0000-0000-000053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18</xdr:col>
      <xdr:colOff>838200</xdr:colOff>
      <xdr:row>311</xdr:row>
      <xdr:rowOff>158750</xdr:rowOff>
    </xdr:from>
    <xdr:ext cx="169005" cy="184147"/>
    <xdr:pic>
      <xdr:nvPicPr>
        <xdr:cNvPr id="5" name="Graphic 4" descr="Information">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87075" y="52584350"/>
          <a:ext cx="169005" cy="184147"/>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10</xdr:col>
          <xdr:colOff>203200</xdr:colOff>
          <xdr:row>135</xdr:row>
          <xdr:rowOff>19050</xdr:rowOff>
        </xdr:from>
        <xdr:to>
          <xdr:col>10</xdr:col>
          <xdr:colOff>565150</xdr:colOff>
          <xdr:row>138</xdr:row>
          <xdr:rowOff>12700</xdr:rowOff>
        </xdr:to>
        <xdr:sp macro="" textlink="">
          <xdr:nvSpPr>
            <xdr:cNvPr id="13141" name="Check Box 853" hidden="1">
              <a:extLst>
                <a:ext uri="{63B3BB69-23CF-44E3-9099-C40C66FF867C}">
                  <a14:compatExt spid="_x0000_s13141"/>
                </a:ext>
                <a:ext uri="{FF2B5EF4-FFF2-40B4-BE49-F238E27FC236}">
                  <a16:creationId xmlns:a16="http://schemas.microsoft.com/office/drawing/2014/main" id="{00000000-0008-0000-0000-000055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135</xdr:row>
          <xdr:rowOff>19050</xdr:rowOff>
        </xdr:from>
        <xdr:to>
          <xdr:col>11</xdr:col>
          <xdr:colOff>565150</xdr:colOff>
          <xdr:row>138</xdr:row>
          <xdr:rowOff>12700</xdr:rowOff>
        </xdr:to>
        <xdr:sp macro="" textlink="">
          <xdr:nvSpPr>
            <xdr:cNvPr id="13142" name="Check Box 854" hidden="1">
              <a:extLst>
                <a:ext uri="{63B3BB69-23CF-44E3-9099-C40C66FF867C}">
                  <a14:compatExt spid="_x0000_s13142"/>
                </a:ext>
                <a:ext uri="{FF2B5EF4-FFF2-40B4-BE49-F238E27FC236}">
                  <a16:creationId xmlns:a16="http://schemas.microsoft.com/office/drawing/2014/main" id="{00000000-0008-0000-0000-000056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476250</xdr:colOff>
          <xdr:row>148</xdr:row>
          <xdr:rowOff>88900</xdr:rowOff>
        </xdr:from>
        <xdr:to>
          <xdr:col>25</xdr:col>
          <xdr:colOff>241300</xdr:colOff>
          <xdr:row>151</xdr:row>
          <xdr:rowOff>19050</xdr:rowOff>
        </xdr:to>
        <xdr:sp macro="" textlink="">
          <xdr:nvSpPr>
            <xdr:cNvPr id="13143" name="Group Box 855" hidden="1">
              <a:extLst>
                <a:ext uri="{63B3BB69-23CF-44E3-9099-C40C66FF867C}">
                  <a14:compatExt spid="_x0000_s13143"/>
                </a:ext>
                <a:ext uri="{FF2B5EF4-FFF2-40B4-BE49-F238E27FC236}">
                  <a16:creationId xmlns:a16="http://schemas.microsoft.com/office/drawing/2014/main" id="{00000000-0008-0000-0000-00005733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508000</xdr:colOff>
          <xdr:row>149</xdr:row>
          <xdr:rowOff>146050</xdr:rowOff>
        </xdr:from>
        <xdr:to>
          <xdr:col>2</xdr:col>
          <xdr:colOff>0</xdr:colOff>
          <xdr:row>150</xdr:row>
          <xdr:rowOff>19050</xdr:rowOff>
        </xdr:to>
        <xdr:sp macro="" textlink="">
          <xdr:nvSpPr>
            <xdr:cNvPr id="13144" name="Option Button 856" hidden="1">
              <a:extLst>
                <a:ext uri="{63B3BB69-23CF-44E3-9099-C40C66FF867C}">
                  <a14:compatExt spid="_x0000_s13144"/>
                </a:ext>
                <a:ext uri="{FF2B5EF4-FFF2-40B4-BE49-F238E27FC236}">
                  <a16:creationId xmlns:a16="http://schemas.microsoft.com/office/drawing/2014/main" id="{00000000-0008-0000-0000-000058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381000</xdr:colOff>
          <xdr:row>149</xdr:row>
          <xdr:rowOff>88900</xdr:rowOff>
        </xdr:from>
        <xdr:to>
          <xdr:col>10</xdr:col>
          <xdr:colOff>38100</xdr:colOff>
          <xdr:row>150</xdr:row>
          <xdr:rowOff>31750</xdr:rowOff>
        </xdr:to>
        <xdr:sp macro="" textlink="">
          <xdr:nvSpPr>
            <xdr:cNvPr id="13145" name="Option Button 857" hidden="1">
              <a:extLst>
                <a:ext uri="{63B3BB69-23CF-44E3-9099-C40C66FF867C}">
                  <a14:compatExt spid="_x0000_s13145"/>
                </a:ext>
                <a:ext uri="{FF2B5EF4-FFF2-40B4-BE49-F238E27FC236}">
                  <a16:creationId xmlns:a16="http://schemas.microsoft.com/office/drawing/2014/main" id="{00000000-0008-0000-0000-000059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317500</xdr:colOff>
          <xdr:row>149</xdr:row>
          <xdr:rowOff>95250</xdr:rowOff>
        </xdr:from>
        <xdr:to>
          <xdr:col>17</xdr:col>
          <xdr:colOff>533400</xdr:colOff>
          <xdr:row>150</xdr:row>
          <xdr:rowOff>19050</xdr:rowOff>
        </xdr:to>
        <xdr:sp macro="" textlink="">
          <xdr:nvSpPr>
            <xdr:cNvPr id="13146" name="Option Button 858" hidden="1">
              <a:extLst>
                <a:ext uri="{63B3BB69-23CF-44E3-9099-C40C66FF867C}">
                  <a14:compatExt spid="_x0000_s13146"/>
                </a:ext>
                <a:ext uri="{FF2B5EF4-FFF2-40B4-BE49-F238E27FC236}">
                  <a16:creationId xmlns:a16="http://schemas.microsoft.com/office/drawing/2014/main" id="{00000000-0008-0000-0000-00005A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15</xdr:col>
      <xdr:colOff>412533</xdr:colOff>
      <xdr:row>77</xdr:row>
      <xdr:rowOff>47349</xdr:rowOff>
    </xdr:from>
    <xdr:ext cx="170873" cy="166964"/>
    <xdr:pic>
      <xdr:nvPicPr>
        <xdr:cNvPr id="9" name="Graphic 8" descr="Information">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246971" y="12346505"/>
          <a:ext cx="170873" cy="166964"/>
        </a:xfrm>
        <a:prstGeom prst="rect">
          <a:avLst/>
        </a:prstGeom>
      </xdr:spPr>
    </xdr:pic>
    <xdr:clientData/>
  </xdr:oneCellAnchor>
  <xdr:oneCellAnchor>
    <xdr:from>
      <xdr:col>15</xdr:col>
      <xdr:colOff>412533</xdr:colOff>
      <xdr:row>79</xdr:row>
      <xdr:rowOff>23536</xdr:rowOff>
    </xdr:from>
    <xdr:ext cx="170873" cy="166964"/>
    <xdr:pic>
      <xdr:nvPicPr>
        <xdr:cNvPr id="10" name="Graphic 9" descr="Information">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246971" y="12596536"/>
          <a:ext cx="170873" cy="166964"/>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22</xdr:col>
          <xdr:colOff>0</xdr:colOff>
          <xdr:row>76</xdr:row>
          <xdr:rowOff>19050</xdr:rowOff>
        </xdr:from>
        <xdr:to>
          <xdr:col>22</xdr:col>
          <xdr:colOff>374650</xdr:colOff>
          <xdr:row>78</xdr:row>
          <xdr:rowOff>38100</xdr:rowOff>
        </xdr:to>
        <xdr:sp macro="" textlink="">
          <xdr:nvSpPr>
            <xdr:cNvPr id="13156" name="Check Box 868" hidden="1">
              <a:extLst>
                <a:ext uri="{63B3BB69-23CF-44E3-9099-C40C66FF867C}">
                  <a14:compatExt spid="_x0000_s13156"/>
                </a:ext>
                <a:ext uri="{FF2B5EF4-FFF2-40B4-BE49-F238E27FC236}">
                  <a16:creationId xmlns:a16="http://schemas.microsoft.com/office/drawing/2014/main" id="{00000000-0008-0000-0000-000064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78</xdr:row>
          <xdr:rowOff>19050</xdr:rowOff>
        </xdr:from>
        <xdr:to>
          <xdr:col>22</xdr:col>
          <xdr:colOff>374650</xdr:colOff>
          <xdr:row>80</xdr:row>
          <xdr:rowOff>38100</xdr:rowOff>
        </xdr:to>
        <xdr:sp macro="" textlink="">
          <xdr:nvSpPr>
            <xdr:cNvPr id="13157" name="Check Box 869" hidden="1">
              <a:extLst>
                <a:ext uri="{63B3BB69-23CF-44E3-9099-C40C66FF867C}">
                  <a14:compatExt spid="_x0000_s13157"/>
                </a:ext>
                <a:ext uri="{FF2B5EF4-FFF2-40B4-BE49-F238E27FC236}">
                  <a16:creationId xmlns:a16="http://schemas.microsoft.com/office/drawing/2014/main" id="{00000000-0008-0000-0000-000065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78</xdr:row>
          <xdr:rowOff>19050</xdr:rowOff>
        </xdr:from>
        <xdr:to>
          <xdr:col>22</xdr:col>
          <xdr:colOff>374650</xdr:colOff>
          <xdr:row>80</xdr:row>
          <xdr:rowOff>38100</xdr:rowOff>
        </xdr:to>
        <xdr:sp macro="" textlink="">
          <xdr:nvSpPr>
            <xdr:cNvPr id="13158" name="Check Box 870" hidden="1">
              <a:extLst>
                <a:ext uri="{63B3BB69-23CF-44E3-9099-C40C66FF867C}">
                  <a14:compatExt spid="_x0000_s13158"/>
                </a:ext>
                <a:ext uri="{FF2B5EF4-FFF2-40B4-BE49-F238E27FC236}">
                  <a16:creationId xmlns:a16="http://schemas.microsoft.com/office/drawing/2014/main" id="{00000000-0008-0000-0000-000066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118</xdr:row>
          <xdr:rowOff>31750</xdr:rowOff>
        </xdr:from>
        <xdr:to>
          <xdr:col>11</xdr:col>
          <xdr:colOff>469900</xdr:colOff>
          <xdr:row>119</xdr:row>
          <xdr:rowOff>0</xdr:rowOff>
        </xdr:to>
        <xdr:sp macro="" textlink="">
          <xdr:nvSpPr>
            <xdr:cNvPr id="13159" name="Check Box 871" hidden="1">
              <a:extLst>
                <a:ext uri="{63B3BB69-23CF-44E3-9099-C40C66FF867C}">
                  <a14:compatExt spid="_x0000_s13159"/>
                </a:ext>
                <a:ext uri="{FF2B5EF4-FFF2-40B4-BE49-F238E27FC236}">
                  <a16:creationId xmlns:a16="http://schemas.microsoft.com/office/drawing/2014/main" id="{00000000-0008-0000-0000-000067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203200</xdr:colOff>
          <xdr:row>126</xdr:row>
          <xdr:rowOff>19050</xdr:rowOff>
        </xdr:from>
        <xdr:to>
          <xdr:col>10</xdr:col>
          <xdr:colOff>457200</xdr:colOff>
          <xdr:row>127</xdr:row>
          <xdr:rowOff>12700</xdr:rowOff>
        </xdr:to>
        <xdr:sp macro="" textlink="">
          <xdr:nvSpPr>
            <xdr:cNvPr id="13160" name="Check Box 872" hidden="1">
              <a:extLst>
                <a:ext uri="{63B3BB69-23CF-44E3-9099-C40C66FF867C}">
                  <a14:compatExt spid="_x0000_s13160"/>
                </a:ext>
                <a:ext uri="{FF2B5EF4-FFF2-40B4-BE49-F238E27FC236}">
                  <a16:creationId xmlns:a16="http://schemas.microsoft.com/office/drawing/2014/main" id="{00000000-0008-0000-0000-000068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126</xdr:row>
          <xdr:rowOff>31750</xdr:rowOff>
        </xdr:from>
        <xdr:to>
          <xdr:col>11</xdr:col>
          <xdr:colOff>488950</xdr:colOff>
          <xdr:row>127</xdr:row>
          <xdr:rowOff>12700</xdr:rowOff>
        </xdr:to>
        <xdr:sp macro="" textlink="">
          <xdr:nvSpPr>
            <xdr:cNvPr id="13161" name="Check Box 873" hidden="1">
              <a:extLst>
                <a:ext uri="{63B3BB69-23CF-44E3-9099-C40C66FF867C}">
                  <a14:compatExt spid="_x0000_s13161"/>
                </a:ext>
                <a:ext uri="{FF2B5EF4-FFF2-40B4-BE49-F238E27FC236}">
                  <a16:creationId xmlns:a16="http://schemas.microsoft.com/office/drawing/2014/main" id="{00000000-0008-0000-0000-000069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49</xdr:row>
          <xdr:rowOff>38100</xdr:rowOff>
        </xdr:from>
        <xdr:to>
          <xdr:col>19</xdr:col>
          <xdr:colOff>488950</xdr:colOff>
          <xdr:row>51</xdr:row>
          <xdr:rowOff>31750</xdr:rowOff>
        </xdr:to>
        <xdr:sp macro="" textlink="">
          <xdr:nvSpPr>
            <xdr:cNvPr id="13162" name="Check Box 874" hidden="1">
              <a:extLst>
                <a:ext uri="{63B3BB69-23CF-44E3-9099-C40C66FF867C}">
                  <a14:compatExt spid="_x0000_s13162"/>
                </a:ext>
                <a:ext uri="{FF2B5EF4-FFF2-40B4-BE49-F238E27FC236}">
                  <a16:creationId xmlns:a16="http://schemas.microsoft.com/office/drawing/2014/main" id="{00000000-0008-0000-0000-00006A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50</xdr:row>
          <xdr:rowOff>12700</xdr:rowOff>
        </xdr:from>
        <xdr:to>
          <xdr:col>20</xdr:col>
          <xdr:colOff>469900</xdr:colOff>
          <xdr:row>51</xdr:row>
          <xdr:rowOff>12700</xdr:rowOff>
        </xdr:to>
        <xdr:sp macro="" textlink="">
          <xdr:nvSpPr>
            <xdr:cNvPr id="13163" name="Check Box 875" hidden="1">
              <a:extLst>
                <a:ext uri="{63B3BB69-23CF-44E3-9099-C40C66FF867C}">
                  <a14:compatExt spid="_x0000_s13163"/>
                </a:ext>
                <a:ext uri="{FF2B5EF4-FFF2-40B4-BE49-F238E27FC236}">
                  <a16:creationId xmlns:a16="http://schemas.microsoft.com/office/drawing/2014/main" id="{00000000-0008-0000-0000-00006B3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23</xdr:col>
      <xdr:colOff>361951</xdr:colOff>
      <xdr:row>50</xdr:row>
      <xdr:rowOff>30956</xdr:rowOff>
    </xdr:from>
    <xdr:ext cx="158404" cy="154781"/>
    <xdr:pic>
      <xdr:nvPicPr>
        <xdr:cNvPr id="11" name="Graphic 10" descr="Information">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363701" y="8822531"/>
          <a:ext cx="158404" cy="15478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44450</xdr:rowOff>
    </xdr:from>
    <xdr:to>
      <xdr:col>8</xdr:col>
      <xdr:colOff>1131</xdr:colOff>
      <xdr:row>2</xdr:row>
      <xdr:rowOff>134563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66688" y="44450"/>
          <a:ext cx="4084974" cy="43968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584200</xdr:colOff>
          <xdr:row>165</xdr:row>
          <xdr:rowOff>0</xdr:rowOff>
        </xdr:from>
        <xdr:to>
          <xdr:col>10</xdr:col>
          <xdr:colOff>0</xdr:colOff>
          <xdr:row>170</xdr:row>
          <xdr:rowOff>31750</xdr:rowOff>
        </xdr:to>
        <xdr:sp macro="" textlink="">
          <xdr:nvSpPr>
            <xdr:cNvPr id="16420" name="Group Box 36" hidden="1">
              <a:extLst>
                <a:ext uri="{63B3BB69-23CF-44E3-9099-C40C66FF867C}">
                  <a14:compatExt spid="_x0000_s16420"/>
                </a:ext>
                <a:ext uri="{FF2B5EF4-FFF2-40B4-BE49-F238E27FC236}">
                  <a16:creationId xmlns:a16="http://schemas.microsoft.com/office/drawing/2014/main" id="{00000000-0008-0000-0100-0000244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165</xdr:row>
          <xdr:rowOff>19050</xdr:rowOff>
        </xdr:from>
        <xdr:to>
          <xdr:col>4</xdr:col>
          <xdr:colOff>114300</xdr:colOff>
          <xdr:row>166</xdr:row>
          <xdr:rowOff>12700</xdr:rowOff>
        </xdr:to>
        <xdr:sp macro="" textlink="">
          <xdr:nvSpPr>
            <xdr:cNvPr id="16444" name="Option Button 60" hidden="1">
              <a:extLst>
                <a:ext uri="{63B3BB69-23CF-44E3-9099-C40C66FF867C}">
                  <a14:compatExt spid="_x0000_s16444"/>
                </a:ext>
                <a:ext uri="{FF2B5EF4-FFF2-40B4-BE49-F238E27FC236}">
                  <a16:creationId xmlns:a16="http://schemas.microsoft.com/office/drawing/2014/main" id="{00000000-0008-0000-0100-00003C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167</xdr:row>
          <xdr:rowOff>12700</xdr:rowOff>
        </xdr:from>
        <xdr:to>
          <xdr:col>4</xdr:col>
          <xdr:colOff>171450</xdr:colOff>
          <xdr:row>168</xdr:row>
          <xdr:rowOff>31750</xdr:rowOff>
        </xdr:to>
        <xdr:sp macro="" textlink="">
          <xdr:nvSpPr>
            <xdr:cNvPr id="16445" name="Option Button 61" hidden="1">
              <a:extLst>
                <a:ext uri="{63B3BB69-23CF-44E3-9099-C40C66FF867C}">
                  <a14:compatExt spid="_x0000_s16445"/>
                </a:ext>
                <a:ext uri="{FF2B5EF4-FFF2-40B4-BE49-F238E27FC236}">
                  <a16:creationId xmlns:a16="http://schemas.microsoft.com/office/drawing/2014/main" id="{00000000-0008-0000-0100-00003D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571500</xdr:colOff>
          <xdr:row>165</xdr:row>
          <xdr:rowOff>0</xdr:rowOff>
        </xdr:from>
        <xdr:to>
          <xdr:col>18</xdr:col>
          <xdr:colOff>590550</xdr:colOff>
          <xdr:row>170</xdr:row>
          <xdr:rowOff>19050</xdr:rowOff>
        </xdr:to>
        <xdr:sp macro="" textlink="">
          <xdr:nvSpPr>
            <xdr:cNvPr id="16447" name="Group Box 63" hidden="1">
              <a:extLst>
                <a:ext uri="{63B3BB69-23CF-44E3-9099-C40C66FF867C}">
                  <a14:compatExt spid="_x0000_s16447"/>
                </a:ext>
                <a:ext uri="{FF2B5EF4-FFF2-40B4-BE49-F238E27FC236}">
                  <a16:creationId xmlns:a16="http://schemas.microsoft.com/office/drawing/2014/main" id="{00000000-0008-0000-0100-00003F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603250</xdr:colOff>
          <xdr:row>165</xdr:row>
          <xdr:rowOff>19050</xdr:rowOff>
        </xdr:from>
        <xdr:to>
          <xdr:col>11</xdr:col>
          <xdr:colOff>342900</xdr:colOff>
          <xdr:row>166</xdr:row>
          <xdr:rowOff>12700</xdr:rowOff>
        </xdr:to>
        <xdr:sp macro="" textlink="">
          <xdr:nvSpPr>
            <xdr:cNvPr id="16457" name="Option Button 73" hidden="1">
              <a:extLst>
                <a:ext uri="{63B3BB69-23CF-44E3-9099-C40C66FF867C}">
                  <a14:compatExt spid="_x0000_s16457"/>
                </a:ext>
                <a:ext uri="{FF2B5EF4-FFF2-40B4-BE49-F238E27FC236}">
                  <a16:creationId xmlns:a16="http://schemas.microsoft.com/office/drawing/2014/main" id="{00000000-0008-0000-0100-000049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603250</xdr:colOff>
          <xdr:row>167</xdr:row>
          <xdr:rowOff>12700</xdr:rowOff>
        </xdr:from>
        <xdr:to>
          <xdr:col>11</xdr:col>
          <xdr:colOff>260350</xdr:colOff>
          <xdr:row>168</xdr:row>
          <xdr:rowOff>0</xdr:rowOff>
        </xdr:to>
        <xdr:sp macro="" textlink="">
          <xdr:nvSpPr>
            <xdr:cNvPr id="16458" name="Option Button 74" hidden="1">
              <a:extLst>
                <a:ext uri="{63B3BB69-23CF-44E3-9099-C40C66FF867C}">
                  <a14:compatExt spid="_x0000_s16458"/>
                </a:ext>
                <a:ext uri="{FF2B5EF4-FFF2-40B4-BE49-F238E27FC236}">
                  <a16:creationId xmlns:a16="http://schemas.microsoft.com/office/drawing/2014/main" id="{00000000-0008-0000-0100-00004A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571500</xdr:colOff>
          <xdr:row>209</xdr:row>
          <xdr:rowOff>146050</xdr:rowOff>
        </xdr:from>
        <xdr:to>
          <xdr:col>4</xdr:col>
          <xdr:colOff>590550</xdr:colOff>
          <xdr:row>212</xdr:row>
          <xdr:rowOff>57150</xdr:rowOff>
        </xdr:to>
        <xdr:sp macro="" textlink="">
          <xdr:nvSpPr>
            <xdr:cNvPr id="16468" name="Group Box 84" hidden="1">
              <a:extLst>
                <a:ext uri="{63B3BB69-23CF-44E3-9099-C40C66FF867C}">
                  <a14:compatExt spid="_x0000_s16468"/>
                </a:ext>
                <a:ext uri="{FF2B5EF4-FFF2-40B4-BE49-F238E27FC236}">
                  <a16:creationId xmlns:a16="http://schemas.microsoft.com/office/drawing/2014/main" id="{00000000-0008-0000-0100-000054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210</xdr:row>
          <xdr:rowOff>19050</xdr:rowOff>
        </xdr:from>
        <xdr:to>
          <xdr:col>3</xdr:col>
          <xdr:colOff>603250</xdr:colOff>
          <xdr:row>211</xdr:row>
          <xdr:rowOff>38100</xdr:rowOff>
        </xdr:to>
        <xdr:sp macro="" textlink="">
          <xdr:nvSpPr>
            <xdr:cNvPr id="16469" name="Option Button 85" hidden="1">
              <a:extLst>
                <a:ext uri="{63B3BB69-23CF-44E3-9099-C40C66FF867C}">
                  <a14:compatExt spid="_x0000_s16469"/>
                </a:ext>
                <a:ext uri="{FF2B5EF4-FFF2-40B4-BE49-F238E27FC236}">
                  <a16:creationId xmlns:a16="http://schemas.microsoft.com/office/drawing/2014/main" id="{00000000-0008-0000-0100-000055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211</xdr:row>
          <xdr:rowOff>50800</xdr:rowOff>
        </xdr:from>
        <xdr:to>
          <xdr:col>3</xdr:col>
          <xdr:colOff>590550</xdr:colOff>
          <xdr:row>212</xdr:row>
          <xdr:rowOff>0</xdr:rowOff>
        </xdr:to>
        <xdr:sp macro="" textlink="">
          <xdr:nvSpPr>
            <xdr:cNvPr id="16470" name="Option Button 86" hidden="1">
              <a:extLst>
                <a:ext uri="{63B3BB69-23CF-44E3-9099-C40C66FF867C}">
                  <a14:compatExt spid="_x0000_s16470"/>
                </a:ext>
                <a:ext uri="{FF2B5EF4-FFF2-40B4-BE49-F238E27FC236}">
                  <a16:creationId xmlns:a16="http://schemas.microsoft.com/office/drawing/2014/main" id="{00000000-0008-0000-0100-000056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584200</xdr:colOff>
          <xdr:row>178</xdr:row>
          <xdr:rowOff>165100</xdr:rowOff>
        </xdr:from>
        <xdr:to>
          <xdr:col>15</xdr:col>
          <xdr:colOff>76200</xdr:colOff>
          <xdr:row>183</xdr:row>
          <xdr:rowOff>31750</xdr:rowOff>
        </xdr:to>
        <xdr:sp macro="" textlink="">
          <xdr:nvSpPr>
            <xdr:cNvPr id="16472" name="Group Box 88" hidden="1">
              <a:extLst>
                <a:ext uri="{63B3BB69-23CF-44E3-9099-C40C66FF867C}">
                  <a14:compatExt spid="_x0000_s16472"/>
                </a:ext>
                <a:ext uri="{FF2B5EF4-FFF2-40B4-BE49-F238E27FC236}">
                  <a16:creationId xmlns:a16="http://schemas.microsoft.com/office/drawing/2014/main" id="{00000000-0008-0000-0100-000058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179</xdr:row>
          <xdr:rowOff>0</xdr:rowOff>
        </xdr:from>
        <xdr:to>
          <xdr:col>3</xdr:col>
          <xdr:colOff>469900</xdr:colOff>
          <xdr:row>179</xdr:row>
          <xdr:rowOff>152400</xdr:rowOff>
        </xdr:to>
        <xdr:sp macro="" textlink="">
          <xdr:nvSpPr>
            <xdr:cNvPr id="16473" name="Option Button 89" hidden="1">
              <a:extLst>
                <a:ext uri="{63B3BB69-23CF-44E3-9099-C40C66FF867C}">
                  <a14:compatExt spid="_x0000_s16473"/>
                </a:ext>
                <a:ext uri="{FF2B5EF4-FFF2-40B4-BE49-F238E27FC236}">
                  <a16:creationId xmlns:a16="http://schemas.microsoft.com/office/drawing/2014/main" id="{00000000-0008-0000-0100-000059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180</xdr:row>
          <xdr:rowOff>0</xdr:rowOff>
        </xdr:from>
        <xdr:to>
          <xdr:col>3</xdr:col>
          <xdr:colOff>412750</xdr:colOff>
          <xdr:row>180</xdr:row>
          <xdr:rowOff>171450</xdr:rowOff>
        </xdr:to>
        <xdr:sp macro="" textlink="">
          <xdr:nvSpPr>
            <xdr:cNvPr id="16474" name="Option Button 90" hidden="1">
              <a:extLst>
                <a:ext uri="{63B3BB69-23CF-44E3-9099-C40C66FF867C}">
                  <a14:compatExt spid="_x0000_s16474"/>
                </a:ext>
                <a:ext uri="{FF2B5EF4-FFF2-40B4-BE49-F238E27FC236}">
                  <a16:creationId xmlns:a16="http://schemas.microsoft.com/office/drawing/2014/main" id="{00000000-0008-0000-0100-00005A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181</xdr:row>
          <xdr:rowOff>0</xdr:rowOff>
        </xdr:from>
        <xdr:to>
          <xdr:col>3</xdr:col>
          <xdr:colOff>381000</xdr:colOff>
          <xdr:row>181</xdr:row>
          <xdr:rowOff>152400</xdr:rowOff>
        </xdr:to>
        <xdr:sp macro="" textlink="">
          <xdr:nvSpPr>
            <xdr:cNvPr id="16475" name="Option Button 91" hidden="1">
              <a:extLst>
                <a:ext uri="{63B3BB69-23CF-44E3-9099-C40C66FF867C}">
                  <a14:compatExt spid="_x0000_s16475"/>
                </a:ext>
                <a:ext uri="{FF2B5EF4-FFF2-40B4-BE49-F238E27FC236}">
                  <a16:creationId xmlns:a16="http://schemas.microsoft.com/office/drawing/2014/main" id="{00000000-0008-0000-0100-00005B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182</xdr:row>
          <xdr:rowOff>0</xdr:rowOff>
        </xdr:from>
        <xdr:to>
          <xdr:col>3</xdr:col>
          <xdr:colOff>355600</xdr:colOff>
          <xdr:row>182</xdr:row>
          <xdr:rowOff>152400</xdr:rowOff>
        </xdr:to>
        <xdr:sp macro="" textlink="">
          <xdr:nvSpPr>
            <xdr:cNvPr id="16476" name="Option Button 92" hidden="1">
              <a:extLst>
                <a:ext uri="{63B3BB69-23CF-44E3-9099-C40C66FF867C}">
                  <a14:compatExt spid="_x0000_s16476"/>
                </a:ext>
                <a:ext uri="{FF2B5EF4-FFF2-40B4-BE49-F238E27FC236}">
                  <a16:creationId xmlns:a16="http://schemas.microsoft.com/office/drawing/2014/main" id="{00000000-0008-0000-0100-00005C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603250</xdr:colOff>
          <xdr:row>188</xdr:row>
          <xdr:rowOff>0</xdr:rowOff>
        </xdr:from>
        <xdr:to>
          <xdr:col>11</xdr:col>
          <xdr:colOff>533400</xdr:colOff>
          <xdr:row>190</xdr:row>
          <xdr:rowOff>57150</xdr:rowOff>
        </xdr:to>
        <xdr:sp macro="" textlink="">
          <xdr:nvSpPr>
            <xdr:cNvPr id="16477" name="Group Box 93" hidden="1">
              <a:extLst>
                <a:ext uri="{63B3BB69-23CF-44E3-9099-C40C66FF867C}">
                  <a14:compatExt spid="_x0000_s16477"/>
                </a:ext>
                <a:ext uri="{FF2B5EF4-FFF2-40B4-BE49-F238E27FC236}">
                  <a16:creationId xmlns:a16="http://schemas.microsoft.com/office/drawing/2014/main" id="{00000000-0008-0000-0100-00005D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19050</xdr:colOff>
          <xdr:row>188</xdr:row>
          <xdr:rowOff>0</xdr:rowOff>
        </xdr:from>
        <xdr:to>
          <xdr:col>10</xdr:col>
          <xdr:colOff>552450</xdr:colOff>
          <xdr:row>188</xdr:row>
          <xdr:rowOff>184150</xdr:rowOff>
        </xdr:to>
        <xdr:sp macro="" textlink="">
          <xdr:nvSpPr>
            <xdr:cNvPr id="16480" name="Option Button 96" hidden="1">
              <a:extLst>
                <a:ext uri="{63B3BB69-23CF-44E3-9099-C40C66FF867C}">
                  <a14:compatExt spid="_x0000_s16480"/>
                </a:ext>
                <a:ext uri="{FF2B5EF4-FFF2-40B4-BE49-F238E27FC236}">
                  <a16:creationId xmlns:a16="http://schemas.microsoft.com/office/drawing/2014/main" id="{00000000-0008-0000-0100-000060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19050</xdr:colOff>
          <xdr:row>189</xdr:row>
          <xdr:rowOff>0</xdr:rowOff>
        </xdr:from>
        <xdr:to>
          <xdr:col>10</xdr:col>
          <xdr:colOff>514350</xdr:colOff>
          <xdr:row>189</xdr:row>
          <xdr:rowOff>171450</xdr:rowOff>
        </xdr:to>
        <xdr:sp macro="" textlink="">
          <xdr:nvSpPr>
            <xdr:cNvPr id="16481" name="Option Button 97" hidden="1">
              <a:extLst>
                <a:ext uri="{63B3BB69-23CF-44E3-9099-C40C66FF867C}">
                  <a14:compatExt spid="_x0000_s16481"/>
                </a:ext>
                <a:ext uri="{FF2B5EF4-FFF2-40B4-BE49-F238E27FC236}">
                  <a16:creationId xmlns:a16="http://schemas.microsoft.com/office/drawing/2014/main" id="{00000000-0008-0000-0100-000061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38100</xdr:colOff>
          <xdr:row>188</xdr:row>
          <xdr:rowOff>12700</xdr:rowOff>
        </xdr:from>
        <xdr:to>
          <xdr:col>18</xdr:col>
          <xdr:colOff>622300</xdr:colOff>
          <xdr:row>190</xdr:row>
          <xdr:rowOff>69850</xdr:rowOff>
        </xdr:to>
        <xdr:sp macro="" textlink="">
          <xdr:nvSpPr>
            <xdr:cNvPr id="16493" name="Group Box 109" hidden="1">
              <a:extLst>
                <a:ext uri="{63B3BB69-23CF-44E3-9099-C40C66FF867C}">
                  <a14:compatExt spid="_x0000_s16493"/>
                </a:ext>
                <a:ext uri="{FF2B5EF4-FFF2-40B4-BE49-F238E27FC236}">
                  <a16:creationId xmlns:a16="http://schemas.microsoft.com/office/drawing/2014/main" id="{00000000-0008-0000-0100-00006D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188</xdr:row>
          <xdr:rowOff>31750</xdr:rowOff>
        </xdr:from>
        <xdr:to>
          <xdr:col>17</xdr:col>
          <xdr:colOff>488950</xdr:colOff>
          <xdr:row>188</xdr:row>
          <xdr:rowOff>190500</xdr:rowOff>
        </xdr:to>
        <xdr:sp macro="" textlink="">
          <xdr:nvSpPr>
            <xdr:cNvPr id="16494" name="Option Button 110" hidden="1">
              <a:extLst>
                <a:ext uri="{63B3BB69-23CF-44E3-9099-C40C66FF867C}">
                  <a14:compatExt spid="_x0000_s16494"/>
                </a:ext>
                <a:ext uri="{FF2B5EF4-FFF2-40B4-BE49-F238E27FC236}">
                  <a16:creationId xmlns:a16="http://schemas.microsoft.com/office/drawing/2014/main" id="{00000000-0008-0000-0100-00006E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189</xdr:row>
          <xdr:rowOff>19050</xdr:rowOff>
        </xdr:from>
        <xdr:to>
          <xdr:col>17</xdr:col>
          <xdr:colOff>552450</xdr:colOff>
          <xdr:row>189</xdr:row>
          <xdr:rowOff>171450</xdr:rowOff>
        </xdr:to>
        <xdr:sp macro="" textlink="">
          <xdr:nvSpPr>
            <xdr:cNvPr id="16495" name="Option Button 111" hidden="1">
              <a:extLst>
                <a:ext uri="{63B3BB69-23CF-44E3-9099-C40C66FF867C}">
                  <a14:compatExt spid="_x0000_s16495"/>
                </a:ext>
                <a:ext uri="{FF2B5EF4-FFF2-40B4-BE49-F238E27FC236}">
                  <a16:creationId xmlns:a16="http://schemas.microsoft.com/office/drawing/2014/main" id="{00000000-0008-0000-0100-00006F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571500</xdr:colOff>
          <xdr:row>195</xdr:row>
          <xdr:rowOff>12700</xdr:rowOff>
        </xdr:from>
        <xdr:to>
          <xdr:col>7</xdr:col>
          <xdr:colOff>552450</xdr:colOff>
          <xdr:row>198</xdr:row>
          <xdr:rowOff>0</xdr:rowOff>
        </xdr:to>
        <xdr:sp macro="" textlink="">
          <xdr:nvSpPr>
            <xdr:cNvPr id="16496" name="Group Box 112" hidden="1">
              <a:extLst>
                <a:ext uri="{63B3BB69-23CF-44E3-9099-C40C66FF867C}">
                  <a14:compatExt spid="_x0000_s16496"/>
                </a:ext>
                <a:ext uri="{FF2B5EF4-FFF2-40B4-BE49-F238E27FC236}">
                  <a16:creationId xmlns:a16="http://schemas.microsoft.com/office/drawing/2014/main" id="{00000000-0008-0000-0100-000070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195</xdr:row>
          <xdr:rowOff>31750</xdr:rowOff>
        </xdr:from>
        <xdr:to>
          <xdr:col>3</xdr:col>
          <xdr:colOff>546100</xdr:colOff>
          <xdr:row>196</xdr:row>
          <xdr:rowOff>0</xdr:rowOff>
        </xdr:to>
        <xdr:sp macro="" textlink="">
          <xdr:nvSpPr>
            <xdr:cNvPr id="16497" name="Option Button 113" hidden="1">
              <a:extLst>
                <a:ext uri="{63B3BB69-23CF-44E3-9099-C40C66FF867C}">
                  <a14:compatExt spid="_x0000_s16497"/>
                </a:ext>
                <a:ext uri="{FF2B5EF4-FFF2-40B4-BE49-F238E27FC236}">
                  <a16:creationId xmlns:a16="http://schemas.microsoft.com/office/drawing/2014/main" id="{00000000-0008-0000-0100-000071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196</xdr:row>
          <xdr:rowOff>31750</xdr:rowOff>
        </xdr:from>
        <xdr:to>
          <xdr:col>3</xdr:col>
          <xdr:colOff>457200</xdr:colOff>
          <xdr:row>196</xdr:row>
          <xdr:rowOff>165100</xdr:rowOff>
        </xdr:to>
        <xdr:sp macro="" textlink="">
          <xdr:nvSpPr>
            <xdr:cNvPr id="16498" name="Option Button 114" hidden="1">
              <a:extLst>
                <a:ext uri="{63B3BB69-23CF-44E3-9099-C40C66FF867C}">
                  <a14:compatExt spid="_x0000_s16498"/>
                </a:ext>
                <a:ext uri="{FF2B5EF4-FFF2-40B4-BE49-F238E27FC236}">
                  <a16:creationId xmlns:a16="http://schemas.microsoft.com/office/drawing/2014/main" id="{00000000-0008-0000-0100-000072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197</xdr:row>
          <xdr:rowOff>12700</xdr:rowOff>
        </xdr:from>
        <xdr:to>
          <xdr:col>3</xdr:col>
          <xdr:colOff>495300</xdr:colOff>
          <xdr:row>197</xdr:row>
          <xdr:rowOff>171450</xdr:rowOff>
        </xdr:to>
        <xdr:sp macro="" textlink="">
          <xdr:nvSpPr>
            <xdr:cNvPr id="16499" name="Option Button 115" hidden="1">
              <a:extLst>
                <a:ext uri="{63B3BB69-23CF-44E3-9099-C40C66FF867C}">
                  <a14:compatExt spid="_x0000_s16499"/>
                </a:ext>
                <a:ext uri="{FF2B5EF4-FFF2-40B4-BE49-F238E27FC236}">
                  <a16:creationId xmlns:a16="http://schemas.microsoft.com/office/drawing/2014/main" id="{00000000-0008-0000-0100-000073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6350</xdr:colOff>
      <xdr:row>173</xdr:row>
      <xdr:rowOff>145489</xdr:rowOff>
    </xdr:from>
    <xdr:to>
      <xdr:col>27</xdr:col>
      <xdr:colOff>6350</xdr:colOff>
      <xdr:row>173</xdr:row>
      <xdr:rowOff>145489</xdr:rowOff>
    </xdr:to>
    <xdr:cxnSp macro="">
      <xdr:nvCxnSpPr>
        <xdr:cNvPr id="121" name="Straight Connector 120">
          <a:extLst>
            <a:ext uri="{FF2B5EF4-FFF2-40B4-BE49-F238E27FC236}">
              <a16:creationId xmlns:a16="http://schemas.microsoft.com/office/drawing/2014/main" id="{00000000-0008-0000-0100-000079000000}"/>
            </a:ext>
          </a:extLst>
        </xdr:cNvPr>
        <xdr:cNvCxnSpPr/>
      </xdr:nvCxnSpPr>
      <xdr:spPr>
        <a:xfrm>
          <a:off x="187325" y="23967514"/>
          <a:ext cx="15849600"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558800</xdr:colOff>
      <xdr:row>22</xdr:row>
      <xdr:rowOff>245874</xdr:rowOff>
    </xdr:from>
    <xdr:to>
      <xdr:col>10</xdr:col>
      <xdr:colOff>182469</xdr:colOff>
      <xdr:row>24</xdr:row>
      <xdr:rowOff>28575</xdr:rowOff>
    </xdr:to>
    <xdr:sp macro="" textlink="">
      <xdr:nvSpPr>
        <xdr:cNvPr id="67" name="Rectangle 66">
          <a:extLst>
            <a:ext uri="{FF2B5EF4-FFF2-40B4-BE49-F238E27FC236}">
              <a16:creationId xmlns:a16="http://schemas.microsoft.com/office/drawing/2014/main" id="{00000000-0008-0000-0100-000043000000}"/>
            </a:ext>
          </a:extLst>
        </xdr:cNvPr>
        <xdr:cNvSpPr/>
      </xdr:nvSpPr>
      <xdr:spPr>
        <a:xfrm>
          <a:off x="3178175" y="4665474"/>
          <a:ext cx="2671669" cy="297051"/>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6</xdr:col>
          <xdr:colOff>95250</xdr:colOff>
          <xdr:row>23</xdr:row>
          <xdr:rowOff>12700</xdr:rowOff>
        </xdr:from>
        <xdr:to>
          <xdr:col>6</xdr:col>
          <xdr:colOff>457200</xdr:colOff>
          <xdr:row>24</xdr:row>
          <xdr:rowOff>0</xdr:rowOff>
        </xdr:to>
        <xdr:sp macro="" textlink="">
          <xdr:nvSpPr>
            <xdr:cNvPr id="16514" name="Check Box 130" hidden="1">
              <a:extLst>
                <a:ext uri="{63B3BB69-23CF-44E3-9099-C40C66FF867C}">
                  <a14:compatExt spid="_x0000_s16514"/>
                </a:ext>
                <a:ext uri="{FF2B5EF4-FFF2-40B4-BE49-F238E27FC236}">
                  <a16:creationId xmlns:a16="http://schemas.microsoft.com/office/drawing/2014/main" id="{00000000-0008-0000-0100-000082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11</xdr:col>
      <xdr:colOff>561975</xdr:colOff>
      <xdr:row>22</xdr:row>
      <xdr:rowOff>250233</xdr:rowOff>
    </xdr:from>
    <xdr:to>
      <xdr:col>16</xdr:col>
      <xdr:colOff>64061</xdr:colOff>
      <xdr:row>24</xdr:row>
      <xdr:rowOff>38100</xdr:rowOff>
    </xdr:to>
    <xdr:sp macro="" textlink="">
      <xdr:nvSpPr>
        <xdr:cNvPr id="69" name="Rectangle 68">
          <a:extLst>
            <a:ext uri="{FF2B5EF4-FFF2-40B4-BE49-F238E27FC236}">
              <a16:creationId xmlns:a16="http://schemas.microsoft.com/office/drawing/2014/main" id="{00000000-0008-0000-0100-000045000000}"/>
            </a:ext>
          </a:extLst>
        </xdr:cNvPr>
        <xdr:cNvSpPr/>
      </xdr:nvSpPr>
      <xdr:spPr>
        <a:xfrm>
          <a:off x="6838950" y="4669833"/>
          <a:ext cx="2550086" cy="302217"/>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558800</xdr:colOff>
      <xdr:row>22</xdr:row>
      <xdr:rowOff>247650</xdr:rowOff>
    </xdr:from>
    <xdr:to>
      <xdr:col>22</xdr:col>
      <xdr:colOff>57150</xdr:colOff>
      <xdr:row>24</xdr:row>
      <xdr:rowOff>38100</xdr:rowOff>
    </xdr:to>
    <xdr:sp macro="" textlink="">
      <xdr:nvSpPr>
        <xdr:cNvPr id="70" name="Rectangle 69">
          <a:extLst>
            <a:ext uri="{FF2B5EF4-FFF2-40B4-BE49-F238E27FC236}">
              <a16:creationId xmlns:a16="http://schemas.microsoft.com/office/drawing/2014/main" id="{00000000-0008-0000-0100-000046000000}"/>
            </a:ext>
          </a:extLst>
        </xdr:cNvPr>
        <xdr:cNvSpPr/>
      </xdr:nvSpPr>
      <xdr:spPr>
        <a:xfrm>
          <a:off x="10493375" y="4667250"/>
          <a:ext cx="2546350" cy="304800"/>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12</xdr:col>
          <xdr:colOff>95250</xdr:colOff>
          <xdr:row>23</xdr:row>
          <xdr:rowOff>50800</xdr:rowOff>
        </xdr:from>
        <xdr:to>
          <xdr:col>12</xdr:col>
          <xdr:colOff>552450</xdr:colOff>
          <xdr:row>23</xdr:row>
          <xdr:rowOff>209550</xdr:rowOff>
        </xdr:to>
        <xdr:sp macro="" textlink="">
          <xdr:nvSpPr>
            <xdr:cNvPr id="16515" name="Check Box 131" hidden="1">
              <a:extLst>
                <a:ext uri="{63B3BB69-23CF-44E3-9099-C40C66FF867C}">
                  <a14:compatExt spid="_x0000_s16515"/>
                </a:ext>
                <a:ext uri="{FF2B5EF4-FFF2-40B4-BE49-F238E27FC236}">
                  <a16:creationId xmlns:a16="http://schemas.microsoft.com/office/drawing/2014/main" id="{00000000-0008-0000-0100-000083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127000</xdr:colOff>
          <xdr:row>23</xdr:row>
          <xdr:rowOff>12700</xdr:rowOff>
        </xdr:from>
        <xdr:to>
          <xdr:col>18</xdr:col>
          <xdr:colOff>660400</xdr:colOff>
          <xdr:row>24</xdr:row>
          <xdr:rowOff>0</xdr:rowOff>
        </xdr:to>
        <xdr:sp macro="" textlink="">
          <xdr:nvSpPr>
            <xdr:cNvPr id="16516" name="Check Box 132" hidden="1">
              <a:extLst>
                <a:ext uri="{63B3BB69-23CF-44E3-9099-C40C66FF867C}">
                  <a14:compatExt spid="_x0000_s16516"/>
                </a:ext>
                <a:ext uri="{FF2B5EF4-FFF2-40B4-BE49-F238E27FC236}">
                  <a16:creationId xmlns:a16="http://schemas.microsoft.com/office/drawing/2014/main" id="{00000000-0008-0000-0100-000084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292100</xdr:colOff>
      <xdr:row>31</xdr:row>
      <xdr:rowOff>145304</xdr:rowOff>
    </xdr:from>
    <xdr:to>
      <xdr:col>26</xdr:col>
      <xdr:colOff>342900</xdr:colOff>
      <xdr:row>31</xdr:row>
      <xdr:rowOff>145304</xdr:rowOff>
    </xdr:to>
    <xdr:cxnSp macro="">
      <xdr:nvCxnSpPr>
        <xdr:cNvPr id="100" name="Straight Connector 99">
          <a:extLst>
            <a:ext uri="{FF2B5EF4-FFF2-40B4-BE49-F238E27FC236}">
              <a16:creationId xmlns:a16="http://schemas.microsoft.com/office/drawing/2014/main" id="{00000000-0008-0000-0100-000064000000}"/>
            </a:ext>
          </a:extLst>
        </xdr:cNvPr>
        <xdr:cNvCxnSpPr/>
      </xdr:nvCxnSpPr>
      <xdr:spPr>
        <a:xfrm>
          <a:off x="473075" y="3898154"/>
          <a:ext cx="15290800"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558800</xdr:colOff>
      <xdr:row>54</xdr:row>
      <xdr:rowOff>177800</xdr:rowOff>
    </xdr:from>
    <xdr:to>
      <xdr:col>10</xdr:col>
      <xdr:colOff>145676</xdr:colOff>
      <xdr:row>56</xdr:row>
      <xdr:rowOff>38101</xdr:rowOff>
    </xdr:to>
    <xdr:sp macro="" textlink="">
      <xdr:nvSpPr>
        <xdr:cNvPr id="104" name="Rectangle 103">
          <a:extLst>
            <a:ext uri="{FF2B5EF4-FFF2-40B4-BE49-F238E27FC236}">
              <a16:creationId xmlns:a16="http://schemas.microsoft.com/office/drawing/2014/main" id="{00000000-0008-0000-0100-000068000000}"/>
            </a:ext>
          </a:extLst>
        </xdr:cNvPr>
        <xdr:cNvSpPr/>
      </xdr:nvSpPr>
      <xdr:spPr>
        <a:xfrm>
          <a:off x="5579035" y="4637741"/>
          <a:ext cx="2612465" cy="308536"/>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6</xdr:col>
          <xdr:colOff>95250</xdr:colOff>
          <xdr:row>55</xdr:row>
          <xdr:rowOff>12700</xdr:rowOff>
        </xdr:from>
        <xdr:to>
          <xdr:col>6</xdr:col>
          <xdr:colOff>457200</xdr:colOff>
          <xdr:row>56</xdr:row>
          <xdr:rowOff>0</xdr:rowOff>
        </xdr:to>
        <xdr:sp macro="" textlink="">
          <xdr:nvSpPr>
            <xdr:cNvPr id="16544" name="Check Box 160" hidden="1">
              <a:extLst>
                <a:ext uri="{63B3BB69-23CF-44E3-9099-C40C66FF867C}">
                  <a14:compatExt spid="_x0000_s16544"/>
                </a:ext>
                <a:ext uri="{FF2B5EF4-FFF2-40B4-BE49-F238E27FC236}">
                  <a16:creationId xmlns:a16="http://schemas.microsoft.com/office/drawing/2014/main" id="{00000000-0008-0000-0100-0000A0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11</xdr:col>
      <xdr:colOff>561975</xdr:colOff>
      <xdr:row>54</xdr:row>
      <xdr:rowOff>180975</xdr:rowOff>
    </xdr:from>
    <xdr:to>
      <xdr:col>16</xdr:col>
      <xdr:colOff>57150</xdr:colOff>
      <xdr:row>56</xdr:row>
      <xdr:rowOff>38100</xdr:rowOff>
    </xdr:to>
    <xdr:sp macro="" textlink="">
      <xdr:nvSpPr>
        <xdr:cNvPr id="106" name="Rectangle 105">
          <a:extLst>
            <a:ext uri="{FF2B5EF4-FFF2-40B4-BE49-F238E27FC236}">
              <a16:creationId xmlns:a16="http://schemas.microsoft.com/office/drawing/2014/main" id="{00000000-0008-0000-0100-00006A000000}"/>
            </a:ext>
          </a:extLst>
        </xdr:cNvPr>
        <xdr:cNvSpPr/>
      </xdr:nvSpPr>
      <xdr:spPr>
        <a:xfrm>
          <a:off x="9267825" y="40900350"/>
          <a:ext cx="2543175" cy="314325"/>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561975</xdr:colOff>
      <xdr:row>54</xdr:row>
      <xdr:rowOff>180975</xdr:rowOff>
    </xdr:from>
    <xdr:to>
      <xdr:col>22</xdr:col>
      <xdr:colOff>57150</xdr:colOff>
      <xdr:row>56</xdr:row>
      <xdr:rowOff>38100</xdr:rowOff>
    </xdr:to>
    <xdr:sp macro="" textlink="">
      <xdr:nvSpPr>
        <xdr:cNvPr id="107" name="Rectangle 106">
          <a:extLst>
            <a:ext uri="{FF2B5EF4-FFF2-40B4-BE49-F238E27FC236}">
              <a16:creationId xmlns:a16="http://schemas.microsoft.com/office/drawing/2014/main" id="{00000000-0008-0000-0100-00006B000000}"/>
            </a:ext>
          </a:extLst>
        </xdr:cNvPr>
        <xdr:cNvSpPr/>
      </xdr:nvSpPr>
      <xdr:spPr>
        <a:xfrm>
          <a:off x="12925425" y="40900350"/>
          <a:ext cx="2543175" cy="314325"/>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12</xdr:col>
          <xdr:colOff>95250</xdr:colOff>
          <xdr:row>55</xdr:row>
          <xdr:rowOff>50800</xdr:rowOff>
        </xdr:from>
        <xdr:to>
          <xdr:col>12</xdr:col>
          <xdr:colOff>552450</xdr:colOff>
          <xdr:row>55</xdr:row>
          <xdr:rowOff>209550</xdr:rowOff>
        </xdr:to>
        <xdr:sp macro="" textlink="">
          <xdr:nvSpPr>
            <xdr:cNvPr id="16545" name="Check Box 161" hidden="1">
              <a:extLst>
                <a:ext uri="{63B3BB69-23CF-44E3-9099-C40C66FF867C}">
                  <a14:compatExt spid="_x0000_s16545"/>
                </a:ext>
                <a:ext uri="{FF2B5EF4-FFF2-40B4-BE49-F238E27FC236}">
                  <a16:creationId xmlns:a16="http://schemas.microsoft.com/office/drawing/2014/main" id="{00000000-0008-0000-0100-0000A1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127000</xdr:colOff>
          <xdr:row>55</xdr:row>
          <xdr:rowOff>12700</xdr:rowOff>
        </xdr:from>
        <xdr:to>
          <xdr:col>18</xdr:col>
          <xdr:colOff>660400</xdr:colOff>
          <xdr:row>56</xdr:row>
          <xdr:rowOff>0</xdr:rowOff>
        </xdr:to>
        <xdr:sp macro="" textlink="">
          <xdr:nvSpPr>
            <xdr:cNvPr id="16546" name="Check Box 162" hidden="1">
              <a:extLst>
                <a:ext uri="{63B3BB69-23CF-44E3-9099-C40C66FF867C}">
                  <a14:compatExt spid="_x0000_s16546"/>
                </a:ext>
                <a:ext uri="{FF2B5EF4-FFF2-40B4-BE49-F238E27FC236}">
                  <a16:creationId xmlns:a16="http://schemas.microsoft.com/office/drawing/2014/main" id="{00000000-0008-0000-0100-0000A2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571500</xdr:colOff>
          <xdr:row>35</xdr:row>
          <xdr:rowOff>152400</xdr:rowOff>
        </xdr:from>
        <xdr:to>
          <xdr:col>5</xdr:col>
          <xdr:colOff>31750</xdr:colOff>
          <xdr:row>38</xdr:row>
          <xdr:rowOff>50800</xdr:rowOff>
        </xdr:to>
        <xdr:sp macro="" textlink="">
          <xdr:nvSpPr>
            <xdr:cNvPr id="16547" name="Group Box 163" hidden="1">
              <a:extLst>
                <a:ext uri="{63B3BB69-23CF-44E3-9099-C40C66FF867C}">
                  <a14:compatExt spid="_x0000_s16547"/>
                </a:ext>
                <a:ext uri="{FF2B5EF4-FFF2-40B4-BE49-F238E27FC236}">
                  <a16:creationId xmlns:a16="http://schemas.microsoft.com/office/drawing/2014/main" id="{00000000-0008-0000-0100-0000A3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Format</a:t>
              </a:r>
            </a:p>
          </xdr:txBody>
        </xdr:sp>
        <xdr:clientData/>
      </xdr:twoCellAnchor>
    </mc:Choice>
    <mc:Fallback/>
  </mc:AlternateContent>
  <xdr:twoCellAnchor>
    <xdr:from>
      <xdr:col>4</xdr:col>
      <xdr:colOff>561975</xdr:colOff>
      <xdr:row>64</xdr:row>
      <xdr:rowOff>180975</xdr:rowOff>
    </xdr:from>
    <xdr:to>
      <xdr:col>9</xdr:col>
      <xdr:colOff>57150</xdr:colOff>
      <xdr:row>66</xdr:row>
      <xdr:rowOff>38101</xdr:rowOff>
    </xdr:to>
    <xdr:sp macro="" textlink="">
      <xdr:nvSpPr>
        <xdr:cNvPr id="117" name="Rectangle 116">
          <a:extLst>
            <a:ext uri="{FF2B5EF4-FFF2-40B4-BE49-F238E27FC236}">
              <a16:creationId xmlns:a16="http://schemas.microsoft.com/office/drawing/2014/main" id="{00000000-0008-0000-0100-000075000000}"/>
            </a:ext>
          </a:extLst>
        </xdr:cNvPr>
        <xdr:cNvSpPr/>
      </xdr:nvSpPr>
      <xdr:spPr>
        <a:xfrm>
          <a:off x="2562225" y="43414950"/>
          <a:ext cx="2543175" cy="314326"/>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5</xdr:col>
          <xdr:colOff>95250</xdr:colOff>
          <xdr:row>65</xdr:row>
          <xdr:rowOff>12700</xdr:rowOff>
        </xdr:from>
        <xdr:to>
          <xdr:col>5</xdr:col>
          <xdr:colOff>457200</xdr:colOff>
          <xdr:row>66</xdr:row>
          <xdr:rowOff>0</xdr:rowOff>
        </xdr:to>
        <xdr:sp macro="" textlink="">
          <xdr:nvSpPr>
            <xdr:cNvPr id="16554" name="Check Box 170" hidden="1">
              <a:extLst>
                <a:ext uri="{63B3BB69-23CF-44E3-9099-C40C66FF867C}">
                  <a14:compatExt spid="_x0000_s16554"/>
                </a:ext>
                <a:ext uri="{FF2B5EF4-FFF2-40B4-BE49-F238E27FC236}">
                  <a16:creationId xmlns:a16="http://schemas.microsoft.com/office/drawing/2014/main" id="{00000000-0008-0000-0100-0000AA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15</xdr:col>
      <xdr:colOff>561975</xdr:colOff>
      <xdr:row>64</xdr:row>
      <xdr:rowOff>180975</xdr:rowOff>
    </xdr:from>
    <xdr:to>
      <xdr:col>20</xdr:col>
      <xdr:colOff>57150</xdr:colOff>
      <xdr:row>66</xdr:row>
      <xdr:rowOff>38100</xdr:rowOff>
    </xdr:to>
    <xdr:sp macro="" textlink="">
      <xdr:nvSpPr>
        <xdr:cNvPr id="119" name="Rectangle 118">
          <a:extLst>
            <a:ext uri="{FF2B5EF4-FFF2-40B4-BE49-F238E27FC236}">
              <a16:creationId xmlns:a16="http://schemas.microsoft.com/office/drawing/2014/main" id="{00000000-0008-0000-0100-000077000000}"/>
            </a:ext>
          </a:extLst>
        </xdr:cNvPr>
        <xdr:cNvSpPr/>
      </xdr:nvSpPr>
      <xdr:spPr>
        <a:xfrm>
          <a:off x="9267825" y="43414950"/>
          <a:ext cx="2543175" cy="314325"/>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561975</xdr:colOff>
      <xdr:row>64</xdr:row>
      <xdr:rowOff>180975</xdr:rowOff>
    </xdr:from>
    <xdr:to>
      <xdr:col>26</xdr:col>
      <xdr:colOff>57150</xdr:colOff>
      <xdr:row>66</xdr:row>
      <xdr:rowOff>38100</xdr:rowOff>
    </xdr:to>
    <xdr:sp macro="" textlink="">
      <xdr:nvSpPr>
        <xdr:cNvPr id="120" name="Rectangle 119">
          <a:extLst>
            <a:ext uri="{FF2B5EF4-FFF2-40B4-BE49-F238E27FC236}">
              <a16:creationId xmlns:a16="http://schemas.microsoft.com/office/drawing/2014/main" id="{00000000-0008-0000-0100-000078000000}"/>
            </a:ext>
          </a:extLst>
        </xdr:cNvPr>
        <xdr:cNvSpPr/>
      </xdr:nvSpPr>
      <xdr:spPr>
        <a:xfrm>
          <a:off x="12925425" y="43414950"/>
          <a:ext cx="2543175" cy="314325"/>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16</xdr:col>
          <xdr:colOff>95250</xdr:colOff>
          <xdr:row>65</xdr:row>
          <xdr:rowOff>50800</xdr:rowOff>
        </xdr:from>
        <xdr:to>
          <xdr:col>16</xdr:col>
          <xdr:colOff>552450</xdr:colOff>
          <xdr:row>65</xdr:row>
          <xdr:rowOff>209550</xdr:rowOff>
        </xdr:to>
        <xdr:sp macro="" textlink="">
          <xdr:nvSpPr>
            <xdr:cNvPr id="16555" name="Check Box 171" hidden="1">
              <a:extLst>
                <a:ext uri="{63B3BB69-23CF-44E3-9099-C40C66FF867C}">
                  <a14:compatExt spid="_x0000_s16555"/>
                </a:ext>
                <a:ext uri="{FF2B5EF4-FFF2-40B4-BE49-F238E27FC236}">
                  <a16:creationId xmlns:a16="http://schemas.microsoft.com/office/drawing/2014/main" id="{00000000-0008-0000-0100-0000AB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127000</xdr:colOff>
          <xdr:row>65</xdr:row>
          <xdr:rowOff>12700</xdr:rowOff>
        </xdr:from>
        <xdr:to>
          <xdr:col>23</xdr:col>
          <xdr:colOff>76200</xdr:colOff>
          <xdr:row>66</xdr:row>
          <xdr:rowOff>0</xdr:rowOff>
        </xdr:to>
        <xdr:sp macro="" textlink="">
          <xdr:nvSpPr>
            <xdr:cNvPr id="16556" name="Check Box 172" hidden="1">
              <a:extLst>
                <a:ext uri="{63B3BB69-23CF-44E3-9099-C40C66FF867C}">
                  <a14:compatExt spid="_x0000_s16556"/>
                </a:ext>
                <a:ext uri="{FF2B5EF4-FFF2-40B4-BE49-F238E27FC236}">
                  <a16:creationId xmlns:a16="http://schemas.microsoft.com/office/drawing/2014/main" id="{00000000-0008-0000-0100-0000AC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565150</xdr:colOff>
          <xdr:row>64</xdr:row>
          <xdr:rowOff>152400</xdr:rowOff>
        </xdr:from>
        <xdr:to>
          <xdr:col>4</xdr:col>
          <xdr:colOff>266700</xdr:colOff>
          <xdr:row>66</xdr:row>
          <xdr:rowOff>69850</xdr:rowOff>
        </xdr:to>
        <xdr:sp macro="" textlink="">
          <xdr:nvSpPr>
            <xdr:cNvPr id="16557" name="Group Box 173" hidden="1">
              <a:extLst>
                <a:ext uri="{63B3BB69-23CF-44E3-9099-C40C66FF867C}">
                  <a14:compatExt spid="_x0000_s16557"/>
                </a:ext>
                <a:ext uri="{FF2B5EF4-FFF2-40B4-BE49-F238E27FC236}">
                  <a16:creationId xmlns:a16="http://schemas.microsoft.com/office/drawing/2014/main" id="{00000000-0008-0000-0100-0000AD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Format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65</xdr:row>
          <xdr:rowOff>12700</xdr:rowOff>
        </xdr:from>
        <xdr:to>
          <xdr:col>3</xdr:col>
          <xdr:colOff>0</xdr:colOff>
          <xdr:row>66</xdr:row>
          <xdr:rowOff>0</xdr:rowOff>
        </xdr:to>
        <xdr:sp macro="" textlink="">
          <xdr:nvSpPr>
            <xdr:cNvPr id="16558" name="Option Button 174" hidden="1">
              <a:extLst>
                <a:ext uri="{63B3BB69-23CF-44E3-9099-C40C66FF867C}">
                  <a14:compatExt spid="_x0000_s16558"/>
                </a:ext>
                <a:ext uri="{FF2B5EF4-FFF2-40B4-BE49-F238E27FC236}">
                  <a16:creationId xmlns:a16="http://schemas.microsoft.com/office/drawing/2014/main" id="{00000000-0008-0000-0100-0000AE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9</xdr:col>
      <xdr:colOff>558800</xdr:colOff>
      <xdr:row>64</xdr:row>
      <xdr:rowOff>177800</xdr:rowOff>
    </xdr:from>
    <xdr:to>
      <xdr:col>14</xdr:col>
      <xdr:colOff>134470</xdr:colOff>
      <xdr:row>66</xdr:row>
      <xdr:rowOff>38100</xdr:rowOff>
    </xdr:to>
    <xdr:sp macro="" textlink="">
      <xdr:nvSpPr>
        <xdr:cNvPr id="125" name="Rectangle 124">
          <a:extLst>
            <a:ext uri="{FF2B5EF4-FFF2-40B4-BE49-F238E27FC236}">
              <a16:creationId xmlns:a16="http://schemas.microsoft.com/office/drawing/2014/main" id="{00000000-0008-0000-0100-00007D000000}"/>
            </a:ext>
          </a:extLst>
        </xdr:cNvPr>
        <xdr:cNvSpPr/>
      </xdr:nvSpPr>
      <xdr:spPr>
        <a:xfrm>
          <a:off x="5579035" y="7103035"/>
          <a:ext cx="2601259" cy="308536"/>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10</xdr:col>
          <xdr:colOff>95250</xdr:colOff>
          <xdr:row>65</xdr:row>
          <xdr:rowOff>50800</xdr:rowOff>
        </xdr:from>
        <xdr:to>
          <xdr:col>10</xdr:col>
          <xdr:colOff>552450</xdr:colOff>
          <xdr:row>65</xdr:row>
          <xdr:rowOff>209550</xdr:rowOff>
        </xdr:to>
        <xdr:sp macro="" textlink="">
          <xdr:nvSpPr>
            <xdr:cNvPr id="16559" name="Check Box 175" hidden="1">
              <a:extLst>
                <a:ext uri="{63B3BB69-23CF-44E3-9099-C40C66FF867C}">
                  <a14:compatExt spid="_x0000_s16559"/>
                </a:ext>
                <a:ext uri="{FF2B5EF4-FFF2-40B4-BE49-F238E27FC236}">
                  <a16:creationId xmlns:a16="http://schemas.microsoft.com/office/drawing/2014/main" id="{00000000-0008-0000-0100-0000AF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304800</xdr:colOff>
      <xdr:row>73</xdr:row>
      <xdr:rowOff>133350</xdr:rowOff>
    </xdr:from>
    <xdr:to>
      <xdr:col>26</xdr:col>
      <xdr:colOff>254000</xdr:colOff>
      <xdr:row>73</xdr:row>
      <xdr:rowOff>133350</xdr:rowOff>
    </xdr:to>
    <xdr:cxnSp macro="">
      <xdr:nvCxnSpPr>
        <xdr:cNvPr id="140" name="Straight Connector 139">
          <a:extLst>
            <a:ext uri="{FF2B5EF4-FFF2-40B4-BE49-F238E27FC236}">
              <a16:creationId xmlns:a16="http://schemas.microsoft.com/office/drawing/2014/main" id="{00000000-0008-0000-0100-00008C000000}"/>
            </a:ext>
          </a:extLst>
        </xdr:cNvPr>
        <xdr:cNvCxnSpPr/>
      </xdr:nvCxnSpPr>
      <xdr:spPr>
        <a:xfrm>
          <a:off x="485775" y="9229725"/>
          <a:ext cx="15189200"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561975</xdr:colOff>
      <xdr:row>97</xdr:row>
      <xdr:rowOff>180975</xdr:rowOff>
    </xdr:from>
    <xdr:to>
      <xdr:col>9</xdr:col>
      <xdr:colOff>57150</xdr:colOff>
      <xdr:row>99</xdr:row>
      <xdr:rowOff>38101</xdr:rowOff>
    </xdr:to>
    <xdr:sp macro="" textlink="">
      <xdr:nvSpPr>
        <xdr:cNvPr id="153" name="Rectangle 152">
          <a:extLst>
            <a:ext uri="{FF2B5EF4-FFF2-40B4-BE49-F238E27FC236}">
              <a16:creationId xmlns:a16="http://schemas.microsoft.com/office/drawing/2014/main" id="{00000000-0008-0000-0100-000099000000}"/>
            </a:ext>
          </a:extLst>
        </xdr:cNvPr>
        <xdr:cNvSpPr/>
      </xdr:nvSpPr>
      <xdr:spPr>
        <a:xfrm>
          <a:off x="2562225" y="50958750"/>
          <a:ext cx="2543175" cy="314326"/>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xdr:col>
          <xdr:colOff>571500</xdr:colOff>
          <xdr:row>97</xdr:row>
          <xdr:rowOff>152400</xdr:rowOff>
        </xdr:from>
        <xdr:to>
          <xdr:col>4</xdr:col>
          <xdr:colOff>400050</xdr:colOff>
          <xdr:row>100</xdr:row>
          <xdr:rowOff>38100</xdr:rowOff>
        </xdr:to>
        <xdr:sp macro="" textlink="">
          <xdr:nvSpPr>
            <xdr:cNvPr id="16578" name="Group Box 194" hidden="1">
              <a:extLst>
                <a:ext uri="{63B3BB69-23CF-44E3-9099-C40C66FF867C}">
                  <a14:compatExt spid="_x0000_s16578"/>
                </a:ext>
                <a:ext uri="{FF2B5EF4-FFF2-40B4-BE49-F238E27FC236}">
                  <a16:creationId xmlns:a16="http://schemas.microsoft.com/office/drawing/2014/main" id="{00000000-0008-0000-0100-0000C240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Address</a:t>
              </a:r>
            </a:p>
          </xdr:txBody>
        </xdr:sp>
        <xdr:clientData/>
      </xdr:twoCellAnchor>
    </mc:Choice>
    <mc:Fallback/>
  </mc:AlternateContent>
  <xdr:twoCellAnchor>
    <xdr:from>
      <xdr:col>9</xdr:col>
      <xdr:colOff>561975</xdr:colOff>
      <xdr:row>97</xdr:row>
      <xdr:rowOff>180975</xdr:rowOff>
    </xdr:from>
    <xdr:to>
      <xdr:col>14</xdr:col>
      <xdr:colOff>57150</xdr:colOff>
      <xdr:row>99</xdr:row>
      <xdr:rowOff>38100</xdr:rowOff>
    </xdr:to>
    <xdr:sp macro="" textlink="">
      <xdr:nvSpPr>
        <xdr:cNvPr id="155" name="Rectangle 154">
          <a:extLst>
            <a:ext uri="{FF2B5EF4-FFF2-40B4-BE49-F238E27FC236}">
              <a16:creationId xmlns:a16="http://schemas.microsoft.com/office/drawing/2014/main" id="{00000000-0008-0000-0100-00009B000000}"/>
            </a:ext>
          </a:extLst>
        </xdr:cNvPr>
        <xdr:cNvSpPr/>
      </xdr:nvSpPr>
      <xdr:spPr>
        <a:xfrm>
          <a:off x="5610225" y="50958750"/>
          <a:ext cx="2543175" cy="314325"/>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12700</xdr:colOff>
          <xdr:row>98</xdr:row>
          <xdr:rowOff>19050</xdr:rowOff>
        </xdr:from>
        <xdr:to>
          <xdr:col>2</xdr:col>
          <xdr:colOff>508000</xdr:colOff>
          <xdr:row>98</xdr:row>
          <xdr:rowOff>209550</xdr:rowOff>
        </xdr:to>
        <xdr:sp macro="" textlink="">
          <xdr:nvSpPr>
            <xdr:cNvPr id="16579" name="Option Button 195" hidden="1">
              <a:extLst>
                <a:ext uri="{63B3BB69-23CF-44E3-9099-C40C66FF867C}">
                  <a14:compatExt spid="_x0000_s16579"/>
                </a:ext>
                <a:ext uri="{FF2B5EF4-FFF2-40B4-BE49-F238E27FC236}">
                  <a16:creationId xmlns:a16="http://schemas.microsoft.com/office/drawing/2014/main" id="{00000000-0008-0000-0100-0000C3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99</xdr:row>
          <xdr:rowOff>31750</xdr:rowOff>
        </xdr:from>
        <xdr:to>
          <xdr:col>2</xdr:col>
          <xdr:colOff>533400</xdr:colOff>
          <xdr:row>100</xdr:row>
          <xdr:rowOff>12700</xdr:rowOff>
        </xdr:to>
        <xdr:sp macro="" textlink="">
          <xdr:nvSpPr>
            <xdr:cNvPr id="16580" name="Option Button 196" hidden="1">
              <a:extLst>
                <a:ext uri="{63B3BB69-23CF-44E3-9099-C40C66FF867C}">
                  <a14:compatExt spid="_x0000_s16580"/>
                </a:ext>
                <a:ext uri="{FF2B5EF4-FFF2-40B4-BE49-F238E27FC236}">
                  <a16:creationId xmlns:a16="http://schemas.microsoft.com/office/drawing/2014/main" id="{00000000-0008-0000-0100-0000C4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561975</xdr:colOff>
      <xdr:row>300</xdr:row>
      <xdr:rowOff>1681</xdr:rowOff>
    </xdr:from>
    <xdr:to>
      <xdr:col>8</xdr:col>
      <xdr:colOff>28865</xdr:colOff>
      <xdr:row>301</xdr:row>
      <xdr:rowOff>28862</xdr:rowOff>
    </xdr:to>
    <xdr:sp macro="" textlink="">
      <xdr:nvSpPr>
        <xdr:cNvPr id="134" name="Rectangle 133">
          <a:extLst>
            <a:ext uri="{FF2B5EF4-FFF2-40B4-BE49-F238E27FC236}">
              <a16:creationId xmlns:a16="http://schemas.microsoft.com/office/drawing/2014/main" id="{00000000-0008-0000-0100-000086000000}"/>
            </a:ext>
          </a:extLst>
        </xdr:cNvPr>
        <xdr:cNvSpPr/>
      </xdr:nvSpPr>
      <xdr:spPr>
        <a:xfrm>
          <a:off x="1355725" y="37394522"/>
          <a:ext cx="3103708" cy="214795"/>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6536</xdr:colOff>
      <xdr:row>299</xdr:row>
      <xdr:rowOff>169769</xdr:rowOff>
    </xdr:from>
    <xdr:to>
      <xdr:col>15</xdr:col>
      <xdr:colOff>580447</xdr:colOff>
      <xdr:row>301</xdr:row>
      <xdr:rowOff>22411</xdr:rowOff>
    </xdr:to>
    <xdr:sp macro="" textlink="">
      <xdr:nvSpPr>
        <xdr:cNvPr id="142" name="Rectangle 141">
          <a:extLst>
            <a:ext uri="{FF2B5EF4-FFF2-40B4-BE49-F238E27FC236}">
              <a16:creationId xmlns:a16="http://schemas.microsoft.com/office/drawing/2014/main" id="{00000000-0008-0000-0100-00008E000000}"/>
            </a:ext>
          </a:extLst>
        </xdr:cNvPr>
        <xdr:cNvSpPr/>
      </xdr:nvSpPr>
      <xdr:spPr>
        <a:xfrm>
          <a:off x="6237007" y="43469298"/>
          <a:ext cx="2994381" cy="211231"/>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10</xdr:col>
          <xdr:colOff>374650</xdr:colOff>
          <xdr:row>300</xdr:row>
          <xdr:rowOff>31750</xdr:rowOff>
        </xdr:from>
        <xdr:to>
          <xdr:col>11</xdr:col>
          <xdr:colOff>171450</xdr:colOff>
          <xdr:row>301</xdr:row>
          <xdr:rowOff>0</xdr:rowOff>
        </xdr:to>
        <xdr:sp macro="" textlink="">
          <xdr:nvSpPr>
            <xdr:cNvPr id="16595" name="Check Box 211" hidden="1">
              <a:extLst>
                <a:ext uri="{63B3BB69-23CF-44E3-9099-C40C66FF867C}">
                  <a14:compatExt spid="_x0000_s16595"/>
                </a:ext>
                <a:ext uri="{FF2B5EF4-FFF2-40B4-BE49-F238E27FC236}">
                  <a16:creationId xmlns:a16="http://schemas.microsoft.com/office/drawing/2014/main" id="{00000000-0008-0000-0100-0000D3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18</xdr:col>
      <xdr:colOff>581025</xdr:colOff>
      <xdr:row>299</xdr:row>
      <xdr:rowOff>169770</xdr:rowOff>
    </xdr:from>
    <xdr:to>
      <xdr:col>24</xdr:col>
      <xdr:colOff>6351</xdr:colOff>
      <xdr:row>301</xdr:row>
      <xdr:rowOff>19050</xdr:rowOff>
    </xdr:to>
    <xdr:sp macro="" textlink="">
      <xdr:nvSpPr>
        <xdr:cNvPr id="145" name="Rectangle 144">
          <a:extLst>
            <a:ext uri="{FF2B5EF4-FFF2-40B4-BE49-F238E27FC236}">
              <a16:creationId xmlns:a16="http://schemas.microsoft.com/office/drawing/2014/main" id="{00000000-0008-0000-0100-000091000000}"/>
            </a:ext>
          </a:extLst>
        </xdr:cNvPr>
        <xdr:cNvSpPr/>
      </xdr:nvSpPr>
      <xdr:spPr>
        <a:xfrm>
          <a:off x="11125200" y="44451495"/>
          <a:ext cx="3082926" cy="211230"/>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xdr:col>
          <xdr:colOff>565150</xdr:colOff>
          <xdr:row>108</xdr:row>
          <xdr:rowOff>152400</xdr:rowOff>
        </xdr:from>
        <xdr:to>
          <xdr:col>4</xdr:col>
          <xdr:colOff>450850</xdr:colOff>
          <xdr:row>111</xdr:row>
          <xdr:rowOff>38100</xdr:rowOff>
        </xdr:to>
        <xdr:sp macro="" textlink="">
          <xdr:nvSpPr>
            <xdr:cNvPr id="16628" name="Group Box 244" hidden="1">
              <a:extLst>
                <a:ext uri="{63B3BB69-23CF-44E3-9099-C40C66FF867C}">
                  <a14:compatExt spid="_x0000_s16628"/>
                </a:ext>
                <a:ext uri="{FF2B5EF4-FFF2-40B4-BE49-F238E27FC236}">
                  <a16:creationId xmlns:a16="http://schemas.microsoft.com/office/drawing/2014/main" id="{00000000-0008-0000-0100-0000F44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Address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108</xdr:row>
          <xdr:rowOff>209550</xdr:rowOff>
        </xdr:from>
        <xdr:to>
          <xdr:col>3</xdr:col>
          <xdr:colOff>127000</xdr:colOff>
          <xdr:row>109</xdr:row>
          <xdr:rowOff>203200</xdr:rowOff>
        </xdr:to>
        <xdr:sp macro="" textlink="">
          <xdr:nvSpPr>
            <xdr:cNvPr id="16629" name="Option Button 245" hidden="1">
              <a:extLst>
                <a:ext uri="{63B3BB69-23CF-44E3-9099-C40C66FF867C}">
                  <a14:compatExt spid="_x0000_s16629"/>
                </a:ext>
                <a:ext uri="{FF2B5EF4-FFF2-40B4-BE49-F238E27FC236}">
                  <a16:creationId xmlns:a16="http://schemas.microsoft.com/office/drawing/2014/main" id="{00000000-0008-0000-0100-0000F5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110</xdr:row>
          <xdr:rowOff>12700</xdr:rowOff>
        </xdr:from>
        <xdr:to>
          <xdr:col>3</xdr:col>
          <xdr:colOff>298450</xdr:colOff>
          <xdr:row>111</xdr:row>
          <xdr:rowOff>0</xdr:rowOff>
        </xdr:to>
        <xdr:sp macro="" textlink="">
          <xdr:nvSpPr>
            <xdr:cNvPr id="16630" name="Option Button 246" hidden="1">
              <a:extLst>
                <a:ext uri="{63B3BB69-23CF-44E3-9099-C40C66FF867C}">
                  <a14:compatExt spid="_x0000_s16630"/>
                </a:ext>
                <a:ext uri="{FF2B5EF4-FFF2-40B4-BE49-F238E27FC236}">
                  <a16:creationId xmlns:a16="http://schemas.microsoft.com/office/drawing/2014/main" id="{00000000-0008-0000-0100-0000F6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4</xdr:col>
      <xdr:colOff>567651</xdr:colOff>
      <xdr:row>108</xdr:row>
      <xdr:rowOff>202045</xdr:rowOff>
    </xdr:from>
    <xdr:to>
      <xdr:col>9</xdr:col>
      <xdr:colOff>59651</xdr:colOff>
      <xdr:row>110</xdr:row>
      <xdr:rowOff>59171</xdr:rowOff>
    </xdr:to>
    <xdr:sp macro="" textlink="">
      <xdr:nvSpPr>
        <xdr:cNvPr id="156" name="Rectangle 155">
          <a:extLst>
            <a:ext uri="{FF2B5EF4-FFF2-40B4-BE49-F238E27FC236}">
              <a16:creationId xmlns:a16="http://schemas.microsoft.com/office/drawing/2014/main" id="{00000000-0008-0000-0100-00009C000000}"/>
            </a:ext>
          </a:extLst>
        </xdr:cNvPr>
        <xdr:cNvSpPr/>
      </xdr:nvSpPr>
      <xdr:spPr>
        <a:xfrm>
          <a:off x="2501515" y="14739697"/>
          <a:ext cx="2426469" cy="318944"/>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561975</xdr:colOff>
      <xdr:row>108</xdr:row>
      <xdr:rowOff>180975</xdr:rowOff>
    </xdr:from>
    <xdr:to>
      <xdr:col>14</xdr:col>
      <xdr:colOff>57150</xdr:colOff>
      <xdr:row>110</xdr:row>
      <xdr:rowOff>38100</xdr:rowOff>
    </xdr:to>
    <xdr:sp macro="" textlink="">
      <xdr:nvSpPr>
        <xdr:cNvPr id="157" name="Rectangle 156">
          <a:extLst>
            <a:ext uri="{FF2B5EF4-FFF2-40B4-BE49-F238E27FC236}">
              <a16:creationId xmlns:a16="http://schemas.microsoft.com/office/drawing/2014/main" id="{00000000-0008-0000-0100-00009D000000}"/>
            </a:ext>
          </a:extLst>
        </xdr:cNvPr>
        <xdr:cNvSpPr/>
      </xdr:nvSpPr>
      <xdr:spPr>
        <a:xfrm>
          <a:off x="5433483" y="12412711"/>
          <a:ext cx="2426470" cy="315768"/>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171450</xdr:colOff>
          <xdr:row>133</xdr:row>
          <xdr:rowOff>152400</xdr:rowOff>
        </xdr:from>
        <xdr:to>
          <xdr:col>3</xdr:col>
          <xdr:colOff>69850</xdr:colOff>
          <xdr:row>134</xdr:row>
          <xdr:rowOff>184150</xdr:rowOff>
        </xdr:to>
        <xdr:sp macro="" textlink="">
          <xdr:nvSpPr>
            <xdr:cNvPr id="16631" name="Check Box 247" hidden="1">
              <a:extLst>
                <a:ext uri="{63B3BB69-23CF-44E3-9099-C40C66FF867C}">
                  <a14:compatExt spid="_x0000_s16631"/>
                </a:ext>
                <a:ext uri="{FF2B5EF4-FFF2-40B4-BE49-F238E27FC236}">
                  <a16:creationId xmlns:a16="http://schemas.microsoft.com/office/drawing/2014/main" id="{00000000-0008-0000-0100-0000F7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171450</xdr:colOff>
          <xdr:row>142</xdr:row>
          <xdr:rowOff>146050</xdr:rowOff>
        </xdr:from>
        <xdr:to>
          <xdr:col>3</xdr:col>
          <xdr:colOff>76200</xdr:colOff>
          <xdr:row>144</xdr:row>
          <xdr:rowOff>0</xdr:rowOff>
        </xdr:to>
        <xdr:sp macro="" textlink="">
          <xdr:nvSpPr>
            <xdr:cNvPr id="16634" name="Check Box 250" hidden="1">
              <a:extLst>
                <a:ext uri="{63B3BB69-23CF-44E3-9099-C40C66FF867C}">
                  <a14:compatExt spid="_x0000_s16634"/>
                </a:ext>
                <a:ext uri="{FF2B5EF4-FFF2-40B4-BE49-F238E27FC236}">
                  <a16:creationId xmlns:a16="http://schemas.microsoft.com/office/drawing/2014/main" id="{00000000-0008-0000-0100-0000FA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171450</xdr:colOff>
          <xdr:row>148</xdr:row>
          <xdr:rowOff>0</xdr:rowOff>
        </xdr:from>
        <xdr:to>
          <xdr:col>3</xdr:col>
          <xdr:colOff>76200</xdr:colOff>
          <xdr:row>149</xdr:row>
          <xdr:rowOff>12700</xdr:rowOff>
        </xdr:to>
        <xdr:sp macro="" textlink="">
          <xdr:nvSpPr>
            <xdr:cNvPr id="16635" name="Check Box 251" hidden="1">
              <a:extLst>
                <a:ext uri="{63B3BB69-23CF-44E3-9099-C40C66FF867C}">
                  <a14:compatExt spid="_x0000_s16635"/>
                </a:ext>
                <a:ext uri="{FF2B5EF4-FFF2-40B4-BE49-F238E27FC236}">
                  <a16:creationId xmlns:a16="http://schemas.microsoft.com/office/drawing/2014/main" id="{00000000-0008-0000-0100-0000FB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222250</xdr:colOff>
          <xdr:row>136</xdr:row>
          <xdr:rowOff>38100</xdr:rowOff>
        </xdr:from>
        <xdr:to>
          <xdr:col>16</xdr:col>
          <xdr:colOff>565150</xdr:colOff>
          <xdr:row>136</xdr:row>
          <xdr:rowOff>184150</xdr:rowOff>
        </xdr:to>
        <xdr:sp macro="" textlink="">
          <xdr:nvSpPr>
            <xdr:cNvPr id="16636" name="Check Box 252" hidden="1">
              <a:extLst>
                <a:ext uri="{63B3BB69-23CF-44E3-9099-C40C66FF867C}">
                  <a14:compatExt spid="_x0000_s16636"/>
                </a:ext>
                <a:ext uri="{FF2B5EF4-FFF2-40B4-BE49-F238E27FC236}">
                  <a16:creationId xmlns:a16="http://schemas.microsoft.com/office/drawing/2014/main" id="{00000000-0008-0000-0100-0000FC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222250</xdr:colOff>
          <xdr:row>137</xdr:row>
          <xdr:rowOff>38100</xdr:rowOff>
        </xdr:from>
        <xdr:to>
          <xdr:col>16</xdr:col>
          <xdr:colOff>571500</xdr:colOff>
          <xdr:row>137</xdr:row>
          <xdr:rowOff>184150</xdr:rowOff>
        </xdr:to>
        <xdr:sp macro="" textlink="">
          <xdr:nvSpPr>
            <xdr:cNvPr id="16637" name="Check Box 253" hidden="1">
              <a:extLst>
                <a:ext uri="{63B3BB69-23CF-44E3-9099-C40C66FF867C}">
                  <a14:compatExt spid="_x0000_s16637"/>
                </a:ext>
                <a:ext uri="{FF2B5EF4-FFF2-40B4-BE49-F238E27FC236}">
                  <a16:creationId xmlns:a16="http://schemas.microsoft.com/office/drawing/2014/main" id="{00000000-0008-0000-0100-0000FD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222250</xdr:colOff>
          <xdr:row>138</xdr:row>
          <xdr:rowOff>38100</xdr:rowOff>
        </xdr:from>
        <xdr:to>
          <xdr:col>16</xdr:col>
          <xdr:colOff>571500</xdr:colOff>
          <xdr:row>138</xdr:row>
          <xdr:rowOff>184150</xdr:rowOff>
        </xdr:to>
        <xdr:sp macro="" textlink="">
          <xdr:nvSpPr>
            <xdr:cNvPr id="16638" name="Check Box 254" hidden="1">
              <a:extLst>
                <a:ext uri="{63B3BB69-23CF-44E3-9099-C40C66FF867C}">
                  <a14:compatExt spid="_x0000_s16638"/>
                </a:ext>
                <a:ext uri="{FF2B5EF4-FFF2-40B4-BE49-F238E27FC236}">
                  <a16:creationId xmlns:a16="http://schemas.microsoft.com/office/drawing/2014/main" id="{00000000-0008-0000-0100-0000FE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222250</xdr:colOff>
          <xdr:row>139</xdr:row>
          <xdr:rowOff>38100</xdr:rowOff>
        </xdr:from>
        <xdr:to>
          <xdr:col>16</xdr:col>
          <xdr:colOff>571500</xdr:colOff>
          <xdr:row>139</xdr:row>
          <xdr:rowOff>184150</xdr:rowOff>
        </xdr:to>
        <xdr:sp macro="" textlink="">
          <xdr:nvSpPr>
            <xdr:cNvPr id="16639" name="Check Box 255" hidden="1">
              <a:extLst>
                <a:ext uri="{63B3BB69-23CF-44E3-9099-C40C66FF867C}">
                  <a14:compatExt spid="_x0000_s16639"/>
                </a:ext>
                <a:ext uri="{FF2B5EF4-FFF2-40B4-BE49-F238E27FC236}">
                  <a16:creationId xmlns:a16="http://schemas.microsoft.com/office/drawing/2014/main" id="{00000000-0008-0000-0100-0000FF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222250</xdr:colOff>
          <xdr:row>140</xdr:row>
          <xdr:rowOff>38100</xdr:rowOff>
        </xdr:from>
        <xdr:to>
          <xdr:col>16</xdr:col>
          <xdr:colOff>571500</xdr:colOff>
          <xdr:row>140</xdr:row>
          <xdr:rowOff>184150</xdr:rowOff>
        </xdr:to>
        <xdr:sp macro="" textlink="">
          <xdr:nvSpPr>
            <xdr:cNvPr id="16640" name="Check Box 256" hidden="1">
              <a:extLst>
                <a:ext uri="{63B3BB69-23CF-44E3-9099-C40C66FF867C}">
                  <a14:compatExt spid="_x0000_s16640"/>
                </a:ext>
                <a:ext uri="{FF2B5EF4-FFF2-40B4-BE49-F238E27FC236}">
                  <a16:creationId xmlns:a16="http://schemas.microsoft.com/office/drawing/2014/main" id="{00000000-0008-0000-0100-000000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222250</xdr:colOff>
          <xdr:row>136</xdr:row>
          <xdr:rowOff>38100</xdr:rowOff>
        </xdr:from>
        <xdr:to>
          <xdr:col>22</xdr:col>
          <xdr:colOff>571500</xdr:colOff>
          <xdr:row>136</xdr:row>
          <xdr:rowOff>184150</xdr:rowOff>
        </xdr:to>
        <xdr:sp macro="" textlink="">
          <xdr:nvSpPr>
            <xdr:cNvPr id="16641" name="Check Box 257" hidden="1">
              <a:extLst>
                <a:ext uri="{63B3BB69-23CF-44E3-9099-C40C66FF867C}">
                  <a14:compatExt spid="_x0000_s16641"/>
                </a:ext>
                <a:ext uri="{FF2B5EF4-FFF2-40B4-BE49-F238E27FC236}">
                  <a16:creationId xmlns:a16="http://schemas.microsoft.com/office/drawing/2014/main" id="{00000000-0008-0000-0100-000001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222250</xdr:colOff>
          <xdr:row>137</xdr:row>
          <xdr:rowOff>38100</xdr:rowOff>
        </xdr:from>
        <xdr:to>
          <xdr:col>22</xdr:col>
          <xdr:colOff>571500</xdr:colOff>
          <xdr:row>137</xdr:row>
          <xdr:rowOff>184150</xdr:rowOff>
        </xdr:to>
        <xdr:sp macro="" textlink="">
          <xdr:nvSpPr>
            <xdr:cNvPr id="16642" name="Check Box 258" hidden="1">
              <a:extLst>
                <a:ext uri="{63B3BB69-23CF-44E3-9099-C40C66FF867C}">
                  <a14:compatExt spid="_x0000_s16642"/>
                </a:ext>
                <a:ext uri="{FF2B5EF4-FFF2-40B4-BE49-F238E27FC236}">
                  <a16:creationId xmlns:a16="http://schemas.microsoft.com/office/drawing/2014/main" id="{00000000-0008-0000-0100-000002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222250</xdr:colOff>
          <xdr:row>138</xdr:row>
          <xdr:rowOff>38100</xdr:rowOff>
        </xdr:from>
        <xdr:to>
          <xdr:col>22</xdr:col>
          <xdr:colOff>571500</xdr:colOff>
          <xdr:row>138</xdr:row>
          <xdr:rowOff>184150</xdr:rowOff>
        </xdr:to>
        <xdr:sp macro="" textlink="">
          <xdr:nvSpPr>
            <xdr:cNvPr id="16643" name="Check Box 259" hidden="1">
              <a:extLst>
                <a:ext uri="{63B3BB69-23CF-44E3-9099-C40C66FF867C}">
                  <a14:compatExt spid="_x0000_s16643"/>
                </a:ext>
                <a:ext uri="{FF2B5EF4-FFF2-40B4-BE49-F238E27FC236}">
                  <a16:creationId xmlns:a16="http://schemas.microsoft.com/office/drawing/2014/main" id="{00000000-0008-0000-0100-000003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222250</xdr:colOff>
          <xdr:row>139</xdr:row>
          <xdr:rowOff>38100</xdr:rowOff>
        </xdr:from>
        <xdr:to>
          <xdr:col>22</xdr:col>
          <xdr:colOff>571500</xdr:colOff>
          <xdr:row>139</xdr:row>
          <xdr:rowOff>184150</xdr:rowOff>
        </xdr:to>
        <xdr:sp macro="" textlink="">
          <xdr:nvSpPr>
            <xdr:cNvPr id="16644" name="Check Box 260" hidden="1">
              <a:extLst>
                <a:ext uri="{63B3BB69-23CF-44E3-9099-C40C66FF867C}">
                  <a14:compatExt spid="_x0000_s16644"/>
                </a:ext>
                <a:ext uri="{FF2B5EF4-FFF2-40B4-BE49-F238E27FC236}">
                  <a16:creationId xmlns:a16="http://schemas.microsoft.com/office/drawing/2014/main" id="{00000000-0008-0000-0100-000004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222250</xdr:colOff>
          <xdr:row>140</xdr:row>
          <xdr:rowOff>38100</xdr:rowOff>
        </xdr:from>
        <xdr:to>
          <xdr:col>22</xdr:col>
          <xdr:colOff>571500</xdr:colOff>
          <xdr:row>140</xdr:row>
          <xdr:rowOff>184150</xdr:rowOff>
        </xdr:to>
        <xdr:sp macro="" textlink="">
          <xdr:nvSpPr>
            <xdr:cNvPr id="16645" name="Check Box 261" hidden="1">
              <a:extLst>
                <a:ext uri="{63B3BB69-23CF-44E3-9099-C40C66FF867C}">
                  <a14:compatExt spid="_x0000_s16645"/>
                </a:ext>
                <a:ext uri="{FF2B5EF4-FFF2-40B4-BE49-F238E27FC236}">
                  <a16:creationId xmlns:a16="http://schemas.microsoft.com/office/drawing/2014/main" id="{00000000-0008-0000-0100-000005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143</xdr:row>
          <xdr:rowOff>152400</xdr:rowOff>
        </xdr:from>
        <xdr:to>
          <xdr:col>11</xdr:col>
          <xdr:colOff>19050</xdr:colOff>
          <xdr:row>146</xdr:row>
          <xdr:rowOff>38100</xdr:rowOff>
        </xdr:to>
        <xdr:sp macro="" textlink="">
          <xdr:nvSpPr>
            <xdr:cNvPr id="16646" name="Group Box 262" hidden="1">
              <a:extLst>
                <a:ext uri="{63B3BB69-23CF-44E3-9099-C40C66FF867C}">
                  <a14:compatExt spid="_x0000_s16646"/>
                </a:ext>
                <a:ext uri="{FF2B5EF4-FFF2-40B4-BE49-F238E27FC236}">
                  <a16:creationId xmlns:a16="http://schemas.microsoft.com/office/drawing/2014/main" id="{00000000-0008-0000-0100-0000064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127000</xdr:colOff>
          <xdr:row>144</xdr:row>
          <xdr:rowOff>19050</xdr:rowOff>
        </xdr:from>
        <xdr:to>
          <xdr:col>10</xdr:col>
          <xdr:colOff>88900</xdr:colOff>
          <xdr:row>144</xdr:row>
          <xdr:rowOff>171450</xdr:rowOff>
        </xdr:to>
        <xdr:sp macro="" textlink="">
          <xdr:nvSpPr>
            <xdr:cNvPr id="16647" name="Option Button 263" hidden="1">
              <a:extLst>
                <a:ext uri="{63B3BB69-23CF-44E3-9099-C40C66FF867C}">
                  <a14:compatExt spid="_x0000_s16647"/>
                </a:ext>
                <a:ext uri="{FF2B5EF4-FFF2-40B4-BE49-F238E27FC236}">
                  <a16:creationId xmlns:a16="http://schemas.microsoft.com/office/drawing/2014/main" id="{00000000-0008-0000-0100-000007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127000</xdr:colOff>
          <xdr:row>145</xdr:row>
          <xdr:rowOff>12700</xdr:rowOff>
        </xdr:from>
        <xdr:to>
          <xdr:col>10</xdr:col>
          <xdr:colOff>165100</xdr:colOff>
          <xdr:row>146</xdr:row>
          <xdr:rowOff>19050</xdr:rowOff>
        </xdr:to>
        <xdr:sp macro="" textlink="">
          <xdr:nvSpPr>
            <xdr:cNvPr id="16648" name="Option Button 264" hidden="1">
              <a:extLst>
                <a:ext uri="{63B3BB69-23CF-44E3-9099-C40C66FF867C}">
                  <a14:compatExt spid="_x0000_s16648"/>
                </a:ext>
                <a:ext uri="{FF2B5EF4-FFF2-40B4-BE49-F238E27FC236}">
                  <a16:creationId xmlns:a16="http://schemas.microsoft.com/office/drawing/2014/main" id="{00000000-0008-0000-0100-000008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224</xdr:row>
          <xdr:rowOff>0</xdr:rowOff>
        </xdr:from>
        <xdr:to>
          <xdr:col>20</xdr:col>
          <xdr:colOff>76200</xdr:colOff>
          <xdr:row>225</xdr:row>
          <xdr:rowOff>12700</xdr:rowOff>
        </xdr:to>
        <xdr:sp macro="" textlink="">
          <xdr:nvSpPr>
            <xdr:cNvPr id="16650" name="Check Box 266" hidden="1">
              <a:extLst>
                <a:ext uri="{63B3BB69-23CF-44E3-9099-C40C66FF867C}">
                  <a14:compatExt spid="_x0000_s16650"/>
                </a:ext>
                <a:ext uri="{FF2B5EF4-FFF2-40B4-BE49-F238E27FC236}">
                  <a16:creationId xmlns:a16="http://schemas.microsoft.com/office/drawing/2014/main" id="{00000000-0008-0000-0100-00000A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225</xdr:row>
          <xdr:rowOff>0</xdr:rowOff>
        </xdr:from>
        <xdr:to>
          <xdr:col>20</xdr:col>
          <xdr:colOff>76200</xdr:colOff>
          <xdr:row>226</xdr:row>
          <xdr:rowOff>12700</xdr:rowOff>
        </xdr:to>
        <xdr:sp macro="" textlink="">
          <xdr:nvSpPr>
            <xdr:cNvPr id="16651" name="Check Box 267" hidden="1">
              <a:extLst>
                <a:ext uri="{63B3BB69-23CF-44E3-9099-C40C66FF867C}">
                  <a14:compatExt spid="_x0000_s16651"/>
                </a:ext>
                <a:ext uri="{FF2B5EF4-FFF2-40B4-BE49-F238E27FC236}">
                  <a16:creationId xmlns:a16="http://schemas.microsoft.com/office/drawing/2014/main" id="{00000000-0008-0000-0100-00000B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226</xdr:row>
          <xdr:rowOff>0</xdr:rowOff>
        </xdr:from>
        <xdr:to>
          <xdr:col>20</xdr:col>
          <xdr:colOff>76200</xdr:colOff>
          <xdr:row>227</xdr:row>
          <xdr:rowOff>12700</xdr:rowOff>
        </xdr:to>
        <xdr:sp macro="" textlink="">
          <xdr:nvSpPr>
            <xdr:cNvPr id="16652" name="Check Box 268" hidden="1">
              <a:extLst>
                <a:ext uri="{63B3BB69-23CF-44E3-9099-C40C66FF867C}">
                  <a14:compatExt spid="_x0000_s16652"/>
                </a:ext>
                <a:ext uri="{FF2B5EF4-FFF2-40B4-BE49-F238E27FC236}">
                  <a16:creationId xmlns:a16="http://schemas.microsoft.com/office/drawing/2014/main" id="{00000000-0008-0000-0100-00000C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227</xdr:row>
          <xdr:rowOff>0</xdr:rowOff>
        </xdr:from>
        <xdr:to>
          <xdr:col>20</xdr:col>
          <xdr:colOff>76200</xdr:colOff>
          <xdr:row>228</xdr:row>
          <xdr:rowOff>12700</xdr:rowOff>
        </xdr:to>
        <xdr:sp macro="" textlink="">
          <xdr:nvSpPr>
            <xdr:cNvPr id="16653" name="Check Box 269" hidden="1">
              <a:extLst>
                <a:ext uri="{63B3BB69-23CF-44E3-9099-C40C66FF867C}">
                  <a14:compatExt spid="_x0000_s16653"/>
                </a:ext>
                <a:ext uri="{FF2B5EF4-FFF2-40B4-BE49-F238E27FC236}">
                  <a16:creationId xmlns:a16="http://schemas.microsoft.com/office/drawing/2014/main" id="{00000000-0008-0000-0100-00000D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228</xdr:row>
          <xdr:rowOff>0</xdr:rowOff>
        </xdr:from>
        <xdr:to>
          <xdr:col>20</xdr:col>
          <xdr:colOff>76200</xdr:colOff>
          <xdr:row>229</xdr:row>
          <xdr:rowOff>0</xdr:rowOff>
        </xdr:to>
        <xdr:sp macro="" textlink="">
          <xdr:nvSpPr>
            <xdr:cNvPr id="16654" name="Check Box 270" hidden="1">
              <a:extLst>
                <a:ext uri="{63B3BB69-23CF-44E3-9099-C40C66FF867C}">
                  <a14:compatExt spid="_x0000_s16654"/>
                </a:ext>
                <a:ext uri="{FF2B5EF4-FFF2-40B4-BE49-F238E27FC236}">
                  <a16:creationId xmlns:a16="http://schemas.microsoft.com/office/drawing/2014/main" id="{00000000-0008-0000-0100-00000E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229</xdr:row>
          <xdr:rowOff>0</xdr:rowOff>
        </xdr:from>
        <xdr:to>
          <xdr:col>20</xdr:col>
          <xdr:colOff>76200</xdr:colOff>
          <xdr:row>230</xdr:row>
          <xdr:rowOff>12700</xdr:rowOff>
        </xdr:to>
        <xdr:sp macro="" textlink="">
          <xdr:nvSpPr>
            <xdr:cNvPr id="16655" name="Check Box 271" hidden="1">
              <a:extLst>
                <a:ext uri="{63B3BB69-23CF-44E3-9099-C40C66FF867C}">
                  <a14:compatExt spid="_x0000_s16655"/>
                </a:ext>
                <a:ext uri="{FF2B5EF4-FFF2-40B4-BE49-F238E27FC236}">
                  <a16:creationId xmlns:a16="http://schemas.microsoft.com/office/drawing/2014/main" id="{00000000-0008-0000-0100-00000F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230</xdr:row>
          <xdr:rowOff>0</xdr:rowOff>
        </xdr:from>
        <xdr:to>
          <xdr:col>20</xdr:col>
          <xdr:colOff>76200</xdr:colOff>
          <xdr:row>231</xdr:row>
          <xdr:rowOff>19050</xdr:rowOff>
        </xdr:to>
        <xdr:sp macro="" textlink="">
          <xdr:nvSpPr>
            <xdr:cNvPr id="16656" name="Check Box 272" hidden="1">
              <a:extLst>
                <a:ext uri="{63B3BB69-23CF-44E3-9099-C40C66FF867C}">
                  <a14:compatExt spid="_x0000_s16656"/>
                </a:ext>
                <a:ext uri="{FF2B5EF4-FFF2-40B4-BE49-F238E27FC236}">
                  <a16:creationId xmlns:a16="http://schemas.microsoft.com/office/drawing/2014/main" id="{00000000-0008-0000-0100-000010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231</xdr:row>
          <xdr:rowOff>0</xdr:rowOff>
        </xdr:from>
        <xdr:to>
          <xdr:col>20</xdr:col>
          <xdr:colOff>76200</xdr:colOff>
          <xdr:row>232</xdr:row>
          <xdr:rowOff>12700</xdr:rowOff>
        </xdr:to>
        <xdr:sp macro="" textlink="">
          <xdr:nvSpPr>
            <xdr:cNvPr id="16657" name="Check Box 273" hidden="1">
              <a:extLst>
                <a:ext uri="{63B3BB69-23CF-44E3-9099-C40C66FF867C}">
                  <a14:compatExt spid="_x0000_s16657"/>
                </a:ext>
                <a:ext uri="{FF2B5EF4-FFF2-40B4-BE49-F238E27FC236}">
                  <a16:creationId xmlns:a16="http://schemas.microsoft.com/office/drawing/2014/main" id="{00000000-0008-0000-0100-000011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251</xdr:row>
          <xdr:rowOff>0</xdr:rowOff>
        </xdr:from>
        <xdr:to>
          <xdr:col>20</xdr:col>
          <xdr:colOff>76200</xdr:colOff>
          <xdr:row>252</xdr:row>
          <xdr:rowOff>12700</xdr:rowOff>
        </xdr:to>
        <xdr:sp macro="" textlink="">
          <xdr:nvSpPr>
            <xdr:cNvPr id="16659" name="Check Box 275" hidden="1">
              <a:extLst>
                <a:ext uri="{63B3BB69-23CF-44E3-9099-C40C66FF867C}">
                  <a14:compatExt spid="_x0000_s16659"/>
                </a:ext>
                <a:ext uri="{FF2B5EF4-FFF2-40B4-BE49-F238E27FC236}">
                  <a16:creationId xmlns:a16="http://schemas.microsoft.com/office/drawing/2014/main" id="{00000000-0008-0000-0100-000013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255</xdr:row>
          <xdr:rowOff>0</xdr:rowOff>
        </xdr:from>
        <xdr:to>
          <xdr:col>20</xdr:col>
          <xdr:colOff>76200</xdr:colOff>
          <xdr:row>256</xdr:row>
          <xdr:rowOff>12700</xdr:rowOff>
        </xdr:to>
        <xdr:sp macro="" textlink="">
          <xdr:nvSpPr>
            <xdr:cNvPr id="16661" name="Check Box 277" hidden="1">
              <a:extLst>
                <a:ext uri="{63B3BB69-23CF-44E3-9099-C40C66FF867C}">
                  <a14:compatExt spid="_x0000_s16661"/>
                </a:ext>
                <a:ext uri="{FF2B5EF4-FFF2-40B4-BE49-F238E27FC236}">
                  <a16:creationId xmlns:a16="http://schemas.microsoft.com/office/drawing/2014/main" id="{00000000-0008-0000-0100-000015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256</xdr:row>
          <xdr:rowOff>0</xdr:rowOff>
        </xdr:from>
        <xdr:to>
          <xdr:col>20</xdr:col>
          <xdr:colOff>76200</xdr:colOff>
          <xdr:row>257</xdr:row>
          <xdr:rowOff>12700</xdr:rowOff>
        </xdr:to>
        <xdr:sp macro="" textlink="">
          <xdr:nvSpPr>
            <xdr:cNvPr id="16662" name="Check Box 278" hidden="1">
              <a:extLst>
                <a:ext uri="{63B3BB69-23CF-44E3-9099-C40C66FF867C}">
                  <a14:compatExt spid="_x0000_s16662"/>
                </a:ext>
                <a:ext uri="{FF2B5EF4-FFF2-40B4-BE49-F238E27FC236}">
                  <a16:creationId xmlns:a16="http://schemas.microsoft.com/office/drawing/2014/main" id="{00000000-0008-0000-0100-000016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584200</xdr:colOff>
          <xdr:row>734</xdr:row>
          <xdr:rowOff>12700</xdr:rowOff>
        </xdr:from>
        <xdr:to>
          <xdr:col>16</xdr:col>
          <xdr:colOff>19050</xdr:colOff>
          <xdr:row>743</xdr:row>
          <xdr:rowOff>88900</xdr:rowOff>
        </xdr:to>
        <xdr:sp macro="" textlink="">
          <xdr:nvSpPr>
            <xdr:cNvPr id="16665" name="Group Box 281" hidden="1">
              <a:extLst>
                <a:ext uri="{63B3BB69-23CF-44E3-9099-C40C66FF867C}">
                  <a14:compatExt spid="_x0000_s16665"/>
                </a:ext>
                <a:ext uri="{FF2B5EF4-FFF2-40B4-BE49-F238E27FC236}">
                  <a16:creationId xmlns:a16="http://schemas.microsoft.com/office/drawing/2014/main" id="{00000000-0008-0000-0100-00001941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735</xdr:row>
          <xdr:rowOff>31750</xdr:rowOff>
        </xdr:from>
        <xdr:to>
          <xdr:col>4</xdr:col>
          <xdr:colOff>152400</xdr:colOff>
          <xdr:row>736</xdr:row>
          <xdr:rowOff>0</xdr:rowOff>
        </xdr:to>
        <xdr:sp macro="" textlink="">
          <xdr:nvSpPr>
            <xdr:cNvPr id="16666" name="Option Button 282" hidden="1">
              <a:extLst>
                <a:ext uri="{63B3BB69-23CF-44E3-9099-C40C66FF867C}">
                  <a14:compatExt spid="_x0000_s16666"/>
                </a:ext>
                <a:ext uri="{FF2B5EF4-FFF2-40B4-BE49-F238E27FC236}">
                  <a16:creationId xmlns:a16="http://schemas.microsoft.com/office/drawing/2014/main" id="{00000000-0008-0000-0100-00001A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736</xdr:row>
          <xdr:rowOff>31750</xdr:rowOff>
        </xdr:from>
        <xdr:to>
          <xdr:col>4</xdr:col>
          <xdr:colOff>19050</xdr:colOff>
          <xdr:row>736</xdr:row>
          <xdr:rowOff>171450</xdr:rowOff>
        </xdr:to>
        <xdr:sp macro="" textlink="">
          <xdr:nvSpPr>
            <xdr:cNvPr id="16667" name="Option Button 283" hidden="1">
              <a:extLst>
                <a:ext uri="{63B3BB69-23CF-44E3-9099-C40C66FF867C}">
                  <a14:compatExt spid="_x0000_s16667"/>
                </a:ext>
                <a:ext uri="{FF2B5EF4-FFF2-40B4-BE49-F238E27FC236}">
                  <a16:creationId xmlns:a16="http://schemas.microsoft.com/office/drawing/2014/main" id="{00000000-0008-0000-0100-00001B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737</xdr:row>
          <xdr:rowOff>12700</xdr:rowOff>
        </xdr:from>
        <xdr:to>
          <xdr:col>3</xdr:col>
          <xdr:colOff>584200</xdr:colOff>
          <xdr:row>738</xdr:row>
          <xdr:rowOff>0</xdr:rowOff>
        </xdr:to>
        <xdr:sp macro="" textlink="">
          <xdr:nvSpPr>
            <xdr:cNvPr id="16668" name="Option Button 284" hidden="1">
              <a:extLst>
                <a:ext uri="{63B3BB69-23CF-44E3-9099-C40C66FF867C}">
                  <a14:compatExt spid="_x0000_s16668"/>
                </a:ext>
                <a:ext uri="{FF2B5EF4-FFF2-40B4-BE49-F238E27FC236}">
                  <a16:creationId xmlns:a16="http://schemas.microsoft.com/office/drawing/2014/main" id="{00000000-0008-0000-0100-00001C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738</xdr:row>
          <xdr:rowOff>12700</xdr:rowOff>
        </xdr:from>
        <xdr:to>
          <xdr:col>3</xdr:col>
          <xdr:colOff>508000</xdr:colOff>
          <xdr:row>739</xdr:row>
          <xdr:rowOff>38100</xdr:rowOff>
        </xdr:to>
        <xdr:sp macro="" textlink="">
          <xdr:nvSpPr>
            <xdr:cNvPr id="16669" name="Option Button 285" hidden="1">
              <a:extLst>
                <a:ext uri="{63B3BB69-23CF-44E3-9099-C40C66FF867C}">
                  <a14:compatExt spid="_x0000_s16669"/>
                </a:ext>
                <a:ext uri="{FF2B5EF4-FFF2-40B4-BE49-F238E27FC236}">
                  <a16:creationId xmlns:a16="http://schemas.microsoft.com/office/drawing/2014/main" id="{00000000-0008-0000-0100-00001D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739</xdr:row>
          <xdr:rowOff>19050</xdr:rowOff>
        </xdr:from>
        <xdr:to>
          <xdr:col>3</xdr:col>
          <xdr:colOff>508000</xdr:colOff>
          <xdr:row>740</xdr:row>
          <xdr:rowOff>0</xdr:rowOff>
        </xdr:to>
        <xdr:sp macro="" textlink="">
          <xdr:nvSpPr>
            <xdr:cNvPr id="16670" name="Option Button 286" hidden="1">
              <a:extLst>
                <a:ext uri="{63B3BB69-23CF-44E3-9099-C40C66FF867C}">
                  <a14:compatExt spid="_x0000_s16670"/>
                </a:ext>
                <a:ext uri="{FF2B5EF4-FFF2-40B4-BE49-F238E27FC236}">
                  <a16:creationId xmlns:a16="http://schemas.microsoft.com/office/drawing/2014/main" id="{00000000-0008-0000-0100-00001E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740</xdr:row>
          <xdr:rowOff>0</xdr:rowOff>
        </xdr:from>
        <xdr:to>
          <xdr:col>4</xdr:col>
          <xdr:colOff>38100</xdr:colOff>
          <xdr:row>741</xdr:row>
          <xdr:rowOff>19050</xdr:rowOff>
        </xdr:to>
        <xdr:sp macro="" textlink="">
          <xdr:nvSpPr>
            <xdr:cNvPr id="16671" name="Option Button 287" hidden="1">
              <a:extLst>
                <a:ext uri="{63B3BB69-23CF-44E3-9099-C40C66FF867C}">
                  <a14:compatExt spid="_x0000_s16671"/>
                </a:ext>
                <a:ext uri="{FF2B5EF4-FFF2-40B4-BE49-F238E27FC236}">
                  <a16:creationId xmlns:a16="http://schemas.microsoft.com/office/drawing/2014/main" id="{00000000-0008-0000-0100-00001F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741</xdr:row>
          <xdr:rowOff>38100</xdr:rowOff>
        </xdr:from>
        <xdr:to>
          <xdr:col>4</xdr:col>
          <xdr:colOff>50800</xdr:colOff>
          <xdr:row>742</xdr:row>
          <xdr:rowOff>0</xdr:rowOff>
        </xdr:to>
        <xdr:sp macro="" textlink="">
          <xdr:nvSpPr>
            <xdr:cNvPr id="16672" name="Option Button 288" hidden="1">
              <a:extLst>
                <a:ext uri="{63B3BB69-23CF-44E3-9099-C40C66FF867C}">
                  <a14:compatExt spid="_x0000_s16672"/>
                </a:ext>
                <a:ext uri="{FF2B5EF4-FFF2-40B4-BE49-F238E27FC236}">
                  <a16:creationId xmlns:a16="http://schemas.microsoft.com/office/drawing/2014/main" id="{00000000-0008-0000-0100-000020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742</xdr:row>
          <xdr:rowOff>19050</xdr:rowOff>
        </xdr:from>
        <xdr:to>
          <xdr:col>3</xdr:col>
          <xdr:colOff>476250</xdr:colOff>
          <xdr:row>743</xdr:row>
          <xdr:rowOff>0</xdr:rowOff>
        </xdr:to>
        <xdr:sp macro="" textlink="">
          <xdr:nvSpPr>
            <xdr:cNvPr id="16673" name="Option Button 289" hidden="1">
              <a:extLst>
                <a:ext uri="{63B3BB69-23CF-44E3-9099-C40C66FF867C}">
                  <a14:compatExt spid="_x0000_s16673"/>
                </a:ext>
                <a:ext uri="{FF2B5EF4-FFF2-40B4-BE49-F238E27FC236}">
                  <a16:creationId xmlns:a16="http://schemas.microsoft.com/office/drawing/2014/main" id="{00000000-0008-0000-0100-000021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223</xdr:row>
          <xdr:rowOff>0</xdr:rowOff>
        </xdr:from>
        <xdr:to>
          <xdr:col>20</xdr:col>
          <xdr:colOff>76200</xdr:colOff>
          <xdr:row>224</xdr:row>
          <xdr:rowOff>12700</xdr:rowOff>
        </xdr:to>
        <xdr:sp macro="" textlink="">
          <xdr:nvSpPr>
            <xdr:cNvPr id="16677" name="Check Box 293" hidden="1">
              <a:extLst>
                <a:ext uri="{63B3BB69-23CF-44E3-9099-C40C66FF867C}">
                  <a14:compatExt spid="_x0000_s16677"/>
                </a:ext>
                <a:ext uri="{FF2B5EF4-FFF2-40B4-BE49-F238E27FC236}">
                  <a16:creationId xmlns:a16="http://schemas.microsoft.com/office/drawing/2014/main" id="{00000000-0008-0000-0100-000025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250</xdr:row>
          <xdr:rowOff>0</xdr:rowOff>
        </xdr:from>
        <xdr:to>
          <xdr:col>20</xdr:col>
          <xdr:colOff>76200</xdr:colOff>
          <xdr:row>251</xdr:row>
          <xdr:rowOff>12700</xdr:rowOff>
        </xdr:to>
        <xdr:sp macro="" textlink="">
          <xdr:nvSpPr>
            <xdr:cNvPr id="16678" name="Check Box 294" hidden="1">
              <a:extLst>
                <a:ext uri="{63B3BB69-23CF-44E3-9099-C40C66FF867C}">
                  <a14:compatExt spid="_x0000_s16678"/>
                </a:ext>
                <a:ext uri="{FF2B5EF4-FFF2-40B4-BE49-F238E27FC236}">
                  <a16:creationId xmlns:a16="http://schemas.microsoft.com/office/drawing/2014/main" id="{00000000-0008-0000-0100-000026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257</xdr:row>
          <xdr:rowOff>0</xdr:rowOff>
        </xdr:from>
        <xdr:to>
          <xdr:col>20</xdr:col>
          <xdr:colOff>76200</xdr:colOff>
          <xdr:row>258</xdr:row>
          <xdr:rowOff>12700</xdr:rowOff>
        </xdr:to>
        <xdr:sp macro="" textlink="">
          <xdr:nvSpPr>
            <xdr:cNvPr id="16680" name="Check Box 296" hidden="1">
              <a:extLst>
                <a:ext uri="{63B3BB69-23CF-44E3-9099-C40C66FF867C}">
                  <a14:compatExt spid="_x0000_s16680"/>
                </a:ext>
                <a:ext uri="{FF2B5EF4-FFF2-40B4-BE49-F238E27FC236}">
                  <a16:creationId xmlns:a16="http://schemas.microsoft.com/office/drawing/2014/main" id="{00000000-0008-0000-0100-000028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304800</xdr:colOff>
      <xdr:row>213</xdr:row>
      <xdr:rowOff>121772</xdr:rowOff>
    </xdr:from>
    <xdr:to>
      <xdr:col>26</xdr:col>
      <xdr:colOff>304800</xdr:colOff>
      <xdr:row>213</xdr:row>
      <xdr:rowOff>121772</xdr:rowOff>
    </xdr:to>
    <xdr:cxnSp macro="">
      <xdr:nvCxnSpPr>
        <xdr:cNvPr id="181" name="Straight Connector 180">
          <a:extLst>
            <a:ext uri="{FF2B5EF4-FFF2-40B4-BE49-F238E27FC236}">
              <a16:creationId xmlns:a16="http://schemas.microsoft.com/office/drawing/2014/main" id="{00000000-0008-0000-0100-0000B5000000}"/>
            </a:ext>
          </a:extLst>
        </xdr:cNvPr>
        <xdr:cNvCxnSpPr/>
      </xdr:nvCxnSpPr>
      <xdr:spPr>
        <a:xfrm>
          <a:off x="484094" y="31150860"/>
          <a:ext cx="15127941"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xdr:col>
          <xdr:colOff>565150</xdr:colOff>
          <xdr:row>282</xdr:row>
          <xdr:rowOff>0</xdr:rowOff>
        </xdr:from>
        <xdr:to>
          <xdr:col>3</xdr:col>
          <xdr:colOff>476250</xdr:colOff>
          <xdr:row>282</xdr:row>
          <xdr:rowOff>209550</xdr:rowOff>
        </xdr:to>
        <xdr:sp macro="" textlink="">
          <xdr:nvSpPr>
            <xdr:cNvPr id="16682" name="Check Box 298" hidden="1">
              <a:extLst>
                <a:ext uri="{63B3BB69-23CF-44E3-9099-C40C66FF867C}">
                  <a14:compatExt spid="_x0000_s16682"/>
                </a:ext>
                <a:ext uri="{FF2B5EF4-FFF2-40B4-BE49-F238E27FC236}">
                  <a16:creationId xmlns:a16="http://schemas.microsoft.com/office/drawing/2014/main" id="{00000000-0008-0000-0100-00002A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287</xdr:row>
          <xdr:rowOff>190500</xdr:rowOff>
        </xdr:from>
        <xdr:to>
          <xdr:col>3</xdr:col>
          <xdr:colOff>514350</xdr:colOff>
          <xdr:row>289</xdr:row>
          <xdr:rowOff>31750</xdr:rowOff>
        </xdr:to>
        <xdr:sp macro="" textlink="">
          <xdr:nvSpPr>
            <xdr:cNvPr id="16683" name="Check Box 299" hidden="1">
              <a:extLst>
                <a:ext uri="{63B3BB69-23CF-44E3-9099-C40C66FF867C}">
                  <a14:compatExt spid="_x0000_s16683"/>
                </a:ext>
                <a:ext uri="{FF2B5EF4-FFF2-40B4-BE49-F238E27FC236}">
                  <a16:creationId xmlns:a16="http://schemas.microsoft.com/office/drawing/2014/main" id="{00000000-0008-0000-0100-00002B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222250</xdr:colOff>
          <xdr:row>283</xdr:row>
          <xdr:rowOff>31750</xdr:rowOff>
        </xdr:from>
        <xdr:to>
          <xdr:col>16</xdr:col>
          <xdr:colOff>565150</xdr:colOff>
          <xdr:row>283</xdr:row>
          <xdr:rowOff>171450</xdr:rowOff>
        </xdr:to>
        <xdr:sp macro="" textlink="">
          <xdr:nvSpPr>
            <xdr:cNvPr id="16684" name="Check Box 300" hidden="1">
              <a:extLst>
                <a:ext uri="{63B3BB69-23CF-44E3-9099-C40C66FF867C}">
                  <a14:compatExt spid="_x0000_s16684"/>
                </a:ext>
                <a:ext uri="{FF2B5EF4-FFF2-40B4-BE49-F238E27FC236}">
                  <a16:creationId xmlns:a16="http://schemas.microsoft.com/office/drawing/2014/main" id="{00000000-0008-0000-0100-00002C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222250</xdr:colOff>
          <xdr:row>284</xdr:row>
          <xdr:rowOff>31750</xdr:rowOff>
        </xdr:from>
        <xdr:to>
          <xdr:col>16</xdr:col>
          <xdr:colOff>571500</xdr:colOff>
          <xdr:row>284</xdr:row>
          <xdr:rowOff>171450</xdr:rowOff>
        </xdr:to>
        <xdr:sp macro="" textlink="">
          <xdr:nvSpPr>
            <xdr:cNvPr id="16685" name="Check Box 301" hidden="1">
              <a:extLst>
                <a:ext uri="{63B3BB69-23CF-44E3-9099-C40C66FF867C}">
                  <a14:compatExt spid="_x0000_s16685"/>
                </a:ext>
                <a:ext uri="{FF2B5EF4-FFF2-40B4-BE49-F238E27FC236}">
                  <a16:creationId xmlns:a16="http://schemas.microsoft.com/office/drawing/2014/main" id="{00000000-0008-0000-0100-00002D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222250</xdr:colOff>
          <xdr:row>285</xdr:row>
          <xdr:rowOff>31750</xdr:rowOff>
        </xdr:from>
        <xdr:to>
          <xdr:col>16</xdr:col>
          <xdr:colOff>571500</xdr:colOff>
          <xdr:row>285</xdr:row>
          <xdr:rowOff>171450</xdr:rowOff>
        </xdr:to>
        <xdr:sp macro="" textlink="">
          <xdr:nvSpPr>
            <xdr:cNvPr id="16686" name="Check Box 302" hidden="1">
              <a:extLst>
                <a:ext uri="{63B3BB69-23CF-44E3-9099-C40C66FF867C}">
                  <a14:compatExt spid="_x0000_s16686"/>
                </a:ext>
                <a:ext uri="{FF2B5EF4-FFF2-40B4-BE49-F238E27FC236}">
                  <a16:creationId xmlns:a16="http://schemas.microsoft.com/office/drawing/2014/main" id="{00000000-0008-0000-0100-00002E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288</xdr:row>
          <xdr:rowOff>0</xdr:rowOff>
        </xdr:from>
        <xdr:to>
          <xdr:col>11</xdr:col>
          <xdr:colOff>19050</xdr:colOff>
          <xdr:row>290</xdr:row>
          <xdr:rowOff>31750</xdr:rowOff>
        </xdr:to>
        <xdr:sp macro="" textlink="">
          <xdr:nvSpPr>
            <xdr:cNvPr id="16694" name="Group Box 310" hidden="1">
              <a:extLst>
                <a:ext uri="{63B3BB69-23CF-44E3-9099-C40C66FF867C}">
                  <a14:compatExt spid="_x0000_s16694"/>
                </a:ext>
                <a:ext uri="{FF2B5EF4-FFF2-40B4-BE49-F238E27FC236}">
                  <a16:creationId xmlns:a16="http://schemas.microsoft.com/office/drawing/2014/main" id="{00000000-0008-0000-0100-0000364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288</xdr:row>
          <xdr:rowOff>12700</xdr:rowOff>
        </xdr:from>
        <xdr:to>
          <xdr:col>10</xdr:col>
          <xdr:colOff>76200</xdr:colOff>
          <xdr:row>288</xdr:row>
          <xdr:rowOff>171450</xdr:rowOff>
        </xdr:to>
        <xdr:sp macro="" textlink="">
          <xdr:nvSpPr>
            <xdr:cNvPr id="16695" name="Option Button 311" hidden="1">
              <a:extLst>
                <a:ext uri="{63B3BB69-23CF-44E3-9099-C40C66FF867C}">
                  <a14:compatExt spid="_x0000_s16695"/>
                </a:ext>
                <a:ext uri="{FF2B5EF4-FFF2-40B4-BE49-F238E27FC236}">
                  <a16:creationId xmlns:a16="http://schemas.microsoft.com/office/drawing/2014/main" id="{00000000-0008-0000-0100-000037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289</xdr:row>
          <xdr:rowOff>12700</xdr:rowOff>
        </xdr:from>
        <xdr:to>
          <xdr:col>10</xdr:col>
          <xdr:colOff>165100</xdr:colOff>
          <xdr:row>290</xdr:row>
          <xdr:rowOff>19050</xdr:rowOff>
        </xdr:to>
        <xdr:sp macro="" textlink="">
          <xdr:nvSpPr>
            <xdr:cNvPr id="16696" name="Option Button 312" hidden="1">
              <a:extLst>
                <a:ext uri="{63B3BB69-23CF-44E3-9099-C40C66FF867C}">
                  <a14:compatExt spid="_x0000_s16696"/>
                </a:ext>
                <a:ext uri="{FF2B5EF4-FFF2-40B4-BE49-F238E27FC236}">
                  <a16:creationId xmlns:a16="http://schemas.microsoft.com/office/drawing/2014/main" id="{00000000-0008-0000-0100-000038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558800</xdr:colOff>
      <xdr:row>312</xdr:row>
      <xdr:rowOff>1681</xdr:rowOff>
    </xdr:from>
    <xdr:to>
      <xdr:col>8</xdr:col>
      <xdr:colOff>25690</xdr:colOff>
      <xdr:row>315</xdr:row>
      <xdr:rowOff>44823</xdr:rowOff>
    </xdr:to>
    <xdr:sp macro="" textlink="">
      <xdr:nvSpPr>
        <xdr:cNvPr id="203" name="Rectangle 202">
          <a:extLst>
            <a:ext uri="{FF2B5EF4-FFF2-40B4-BE49-F238E27FC236}">
              <a16:creationId xmlns:a16="http://schemas.microsoft.com/office/drawing/2014/main" id="{00000000-0008-0000-0100-0000CB000000}"/>
            </a:ext>
          </a:extLst>
        </xdr:cNvPr>
        <xdr:cNvSpPr/>
      </xdr:nvSpPr>
      <xdr:spPr>
        <a:xfrm>
          <a:off x="1343212" y="45654446"/>
          <a:ext cx="3097596" cy="603436"/>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3</xdr:col>
          <xdr:colOff>285750</xdr:colOff>
          <xdr:row>313</xdr:row>
          <xdr:rowOff>12700</xdr:rowOff>
        </xdr:from>
        <xdr:to>
          <xdr:col>4</xdr:col>
          <xdr:colOff>247650</xdr:colOff>
          <xdr:row>314</xdr:row>
          <xdr:rowOff>133350</xdr:rowOff>
        </xdr:to>
        <xdr:sp macro="" textlink="">
          <xdr:nvSpPr>
            <xdr:cNvPr id="16698" name="Check Box 314" hidden="1">
              <a:extLst>
                <a:ext uri="{63B3BB69-23CF-44E3-9099-C40C66FF867C}">
                  <a14:compatExt spid="_x0000_s16698"/>
                </a:ext>
                <a:ext uri="{FF2B5EF4-FFF2-40B4-BE49-F238E27FC236}">
                  <a16:creationId xmlns:a16="http://schemas.microsoft.com/office/drawing/2014/main" id="{00000000-0008-0000-0100-00003A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292100</xdr:colOff>
      <xdr:row>321</xdr:row>
      <xdr:rowOff>126628</xdr:rowOff>
    </xdr:from>
    <xdr:to>
      <xdr:col>26</xdr:col>
      <xdr:colOff>200025</xdr:colOff>
      <xdr:row>321</xdr:row>
      <xdr:rowOff>126628</xdr:rowOff>
    </xdr:to>
    <xdr:cxnSp macro="">
      <xdr:nvCxnSpPr>
        <xdr:cNvPr id="205" name="Straight Connector 204">
          <a:extLst>
            <a:ext uri="{FF2B5EF4-FFF2-40B4-BE49-F238E27FC236}">
              <a16:creationId xmlns:a16="http://schemas.microsoft.com/office/drawing/2014/main" id="{00000000-0008-0000-0100-0000CD000000}"/>
            </a:ext>
          </a:extLst>
        </xdr:cNvPr>
        <xdr:cNvCxnSpPr/>
      </xdr:nvCxnSpPr>
      <xdr:spPr>
        <a:xfrm>
          <a:off x="473075" y="48018328"/>
          <a:ext cx="15147925"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324</xdr:row>
      <xdr:rowOff>1</xdr:rowOff>
    </xdr:from>
    <xdr:to>
      <xdr:col>13</xdr:col>
      <xdr:colOff>67235</xdr:colOff>
      <xdr:row>325</xdr:row>
      <xdr:rowOff>11207</xdr:rowOff>
    </xdr:to>
    <xdr:sp macro="" textlink="">
      <xdr:nvSpPr>
        <xdr:cNvPr id="206" name="Rectangle 205">
          <a:extLst>
            <a:ext uri="{FF2B5EF4-FFF2-40B4-BE49-F238E27FC236}">
              <a16:creationId xmlns:a16="http://schemas.microsoft.com/office/drawing/2014/main" id="{00000000-0008-0000-0100-0000CE000000}"/>
            </a:ext>
          </a:extLst>
        </xdr:cNvPr>
        <xdr:cNvSpPr/>
      </xdr:nvSpPr>
      <xdr:spPr>
        <a:xfrm>
          <a:off x="1389529" y="48084442"/>
          <a:ext cx="6118412" cy="190500"/>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590550</xdr:colOff>
          <xdr:row>325</xdr:row>
          <xdr:rowOff>146050</xdr:rowOff>
        </xdr:from>
        <xdr:to>
          <xdr:col>5</xdr:col>
          <xdr:colOff>590550</xdr:colOff>
          <xdr:row>329</xdr:row>
          <xdr:rowOff>38100</xdr:rowOff>
        </xdr:to>
        <xdr:sp macro="" textlink="">
          <xdr:nvSpPr>
            <xdr:cNvPr id="16699" name="Group Box 315" hidden="1">
              <a:extLst>
                <a:ext uri="{63B3BB69-23CF-44E3-9099-C40C66FF867C}">
                  <a14:compatExt spid="_x0000_s16699"/>
                </a:ext>
                <a:ext uri="{FF2B5EF4-FFF2-40B4-BE49-F238E27FC236}">
                  <a16:creationId xmlns:a16="http://schemas.microsoft.com/office/drawing/2014/main" id="{00000000-0008-0000-0100-00003B4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146050</xdr:colOff>
          <xdr:row>326</xdr:row>
          <xdr:rowOff>12700</xdr:rowOff>
        </xdr:from>
        <xdr:to>
          <xdr:col>4</xdr:col>
          <xdr:colOff>203200</xdr:colOff>
          <xdr:row>326</xdr:row>
          <xdr:rowOff>152400</xdr:rowOff>
        </xdr:to>
        <xdr:sp macro="" textlink="">
          <xdr:nvSpPr>
            <xdr:cNvPr id="16700" name="Option Button 316" hidden="1">
              <a:extLst>
                <a:ext uri="{63B3BB69-23CF-44E3-9099-C40C66FF867C}">
                  <a14:compatExt spid="_x0000_s16700"/>
                </a:ext>
                <a:ext uri="{FF2B5EF4-FFF2-40B4-BE49-F238E27FC236}">
                  <a16:creationId xmlns:a16="http://schemas.microsoft.com/office/drawing/2014/main" id="{00000000-0008-0000-0100-00003C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146050</xdr:colOff>
          <xdr:row>327</xdr:row>
          <xdr:rowOff>12700</xdr:rowOff>
        </xdr:from>
        <xdr:to>
          <xdr:col>4</xdr:col>
          <xdr:colOff>203200</xdr:colOff>
          <xdr:row>327</xdr:row>
          <xdr:rowOff>152400</xdr:rowOff>
        </xdr:to>
        <xdr:sp macro="" textlink="">
          <xdr:nvSpPr>
            <xdr:cNvPr id="16701" name="Option Button 317" hidden="1">
              <a:extLst>
                <a:ext uri="{63B3BB69-23CF-44E3-9099-C40C66FF867C}">
                  <a14:compatExt spid="_x0000_s16701"/>
                </a:ext>
                <a:ext uri="{FF2B5EF4-FFF2-40B4-BE49-F238E27FC236}">
                  <a16:creationId xmlns:a16="http://schemas.microsoft.com/office/drawing/2014/main" id="{00000000-0008-0000-0100-00003D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146050</xdr:colOff>
          <xdr:row>328</xdr:row>
          <xdr:rowOff>12700</xdr:rowOff>
        </xdr:from>
        <xdr:to>
          <xdr:col>4</xdr:col>
          <xdr:colOff>203200</xdr:colOff>
          <xdr:row>328</xdr:row>
          <xdr:rowOff>152400</xdr:rowOff>
        </xdr:to>
        <xdr:sp macro="" textlink="">
          <xdr:nvSpPr>
            <xdr:cNvPr id="16702" name="Option Button 318" hidden="1">
              <a:extLst>
                <a:ext uri="{63B3BB69-23CF-44E3-9099-C40C66FF867C}">
                  <a14:compatExt spid="_x0000_s16702"/>
                </a:ext>
                <a:ext uri="{FF2B5EF4-FFF2-40B4-BE49-F238E27FC236}">
                  <a16:creationId xmlns:a16="http://schemas.microsoft.com/office/drawing/2014/main" id="{00000000-0008-0000-0100-00003E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584200</xdr:colOff>
          <xdr:row>329</xdr:row>
          <xdr:rowOff>152400</xdr:rowOff>
        </xdr:from>
        <xdr:to>
          <xdr:col>7</xdr:col>
          <xdr:colOff>0</xdr:colOff>
          <xdr:row>332</xdr:row>
          <xdr:rowOff>19050</xdr:rowOff>
        </xdr:to>
        <xdr:sp macro="" textlink="">
          <xdr:nvSpPr>
            <xdr:cNvPr id="16703" name="Group Box 319" hidden="1">
              <a:extLst>
                <a:ext uri="{63B3BB69-23CF-44E3-9099-C40C66FF867C}">
                  <a14:compatExt spid="_x0000_s16703"/>
                </a:ext>
                <a:ext uri="{FF2B5EF4-FFF2-40B4-BE49-F238E27FC236}">
                  <a16:creationId xmlns:a16="http://schemas.microsoft.com/office/drawing/2014/main" id="{00000000-0008-0000-0100-00003F4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146050</xdr:colOff>
          <xdr:row>330</xdr:row>
          <xdr:rowOff>0</xdr:rowOff>
        </xdr:from>
        <xdr:to>
          <xdr:col>4</xdr:col>
          <xdr:colOff>374650</xdr:colOff>
          <xdr:row>330</xdr:row>
          <xdr:rowOff>165100</xdr:rowOff>
        </xdr:to>
        <xdr:sp macro="" textlink="">
          <xdr:nvSpPr>
            <xdr:cNvPr id="16704" name="Option Button 320" hidden="1">
              <a:extLst>
                <a:ext uri="{63B3BB69-23CF-44E3-9099-C40C66FF867C}">
                  <a14:compatExt spid="_x0000_s16704"/>
                </a:ext>
                <a:ext uri="{FF2B5EF4-FFF2-40B4-BE49-F238E27FC236}">
                  <a16:creationId xmlns:a16="http://schemas.microsoft.com/office/drawing/2014/main" id="{00000000-0008-0000-0100-000040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146050</xdr:colOff>
          <xdr:row>331</xdr:row>
          <xdr:rowOff>12700</xdr:rowOff>
        </xdr:from>
        <xdr:to>
          <xdr:col>4</xdr:col>
          <xdr:colOff>374650</xdr:colOff>
          <xdr:row>331</xdr:row>
          <xdr:rowOff>171450</xdr:rowOff>
        </xdr:to>
        <xdr:sp macro="" textlink="">
          <xdr:nvSpPr>
            <xdr:cNvPr id="16705" name="Option Button 321" hidden="1">
              <a:extLst>
                <a:ext uri="{63B3BB69-23CF-44E3-9099-C40C66FF867C}">
                  <a14:compatExt spid="_x0000_s16705"/>
                </a:ext>
                <a:ext uri="{FF2B5EF4-FFF2-40B4-BE49-F238E27FC236}">
                  <a16:creationId xmlns:a16="http://schemas.microsoft.com/office/drawing/2014/main" id="{00000000-0008-0000-0100-000041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590550</xdr:colOff>
          <xdr:row>329</xdr:row>
          <xdr:rowOff>152400</xdr:rowOff>
        </xdr:from>
        <xdr:to>
          <xdr:col>13</xdr:col>
          <xdr:colOff>38100</xdr:colOff>
          <xdr:row>332</xdr:row>
          <xdr:rowOff>19050</xdr:rowOff>
        </xdr:to>
        <xdr:sp macro="" textlink="">
          <xdr:nvSpPr>
            <xdr:cNvPr id="16706" name="Group Box 322" hidden="1">
              <a:extLst>
                <a:ext uri="{63B3BB69-23CF-44E3-9099-C40C66FF867C}">
                  <a14:compatExt spid="_x0000_s16706"/>
                </a:ext>
                <a:ext uri="{FF2B5EF4-FFF2-40B4-BE49-F238E27FC236}">
                  <a16:creationId xmlns:a16="http://schemas.microsoft.com/office/drawing/2014/main" id="{00000000-0008-0000-0100-0000424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330</xdr:row>
          <xdr:rowOff>0</xdr:rowOff>
        </xdr:from>
        <xdr:to>
          <xdr:col>9</xdr:col>
          <xdr:colOff>374650</xdr:colOff>
          <xdr:row>330</xdr:row>
          <xdr:rowOff>165100</xdr:rowOff>
        </xdr:to>
        <xdr:sp macro="" textlink="">
          <xdr:nvSpPr>
            <xdr:cNvPr id="16707" name="Option Button 323" hidden="1">
              <a:extLst>
                <a:ext uri="{63B3BB69-23CF-44E3-9099-C40C66FF867C}">
                  <a14:compatExt spid="_x0000_s16707"/>
                </a:ext>
                <a:ext uri="{FF2B5EF4-FFF2-40B4-BE49-F238E27FC236}">
                  <a16:creationId xmlns:a16="http://schemas.microsoft.com/office/drawing/2014/main" id="{00000000-0008-0000-0100-000043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331</xdr:row>
          <xdr:rowOff>12700</xdr:rowOff>
        </xdr:from>
        <xdr:to>
          <xdr:col>9</xdr:col>
          <xdr:colOff>374650</xdr:colOff>
          <xdr:row>331</xdr:row>
          <xdr:rowOff>171450</xdr:rowOff>
        </xdr:to>
        <xdr:sp macro="" textlink="">
          <xdr:nvSpPr>
            <xdr:cNvPr id="16708" name="Option Button 324" hidden="1">
              <a:extLst>
                <a:ext uri="{63B3BB69-23CF-44E3-9099-C40C66FF867C}">
                  <a14:compatExt spid="_x0000_s16708"/>
                </a:ext>
                <a:ext uri="{FF2B5EF4-FFF2-40B4-BE49-F238E27FC236}">
                  <a16:creationId xmlns:a16="http://schemas.microsoft.com/office/drawing/2014/main" id="{00000000-0008-0000-0100-000044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15</xdr:col>
      <xdr:colOff>0</xdr:colOff>
      <xdr:row>324</xdr:row>
      <xdr:rowOff>1</xdr:rowOff>
    </xdr:from>
    <xdr:to>
      <xdr:col>25</xdr:col>
      <xdr:colOff>67235</xdr:colOff>
      <xdr:row>325</xdr:row>
      <xdr:rowOff>11207</xdr:rowOff>
    </xdr:to>
    <xdr:sp macro="" textlink="">
      <xdr:nvSpPr>
        <xdr:cNvPr id="218" name="Rectangle 217">
          <a:extLst>
            <a:ext uri="{FF2B5EF4-FFF2-40B4-BE49-F238E27FC236}">
              <a16:creationId xmlns:a16="http://schemas.microsoft.com/office/drawing/2014/main" id="{00000000-0008-0000-0100-0000DA000000}"/>
            </a:ext>
          </a:extLst>
        </xdr:cNvPr>
        <xdr:cNvSpPr/>
      </xdr:nvSpPr>
      <xdr:spPr>
        <a:xfrm>
          <a:off x="1400175" y="48615601"/>
          <a:ext cx="6160060" cy="189006"/>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14</xdr:col>
          <xdr:colOff>590550</xdr:colOff>
          <xdr:row>325</xdr:row>
          <xdr:rowOff>146050</xdr:rowOff>
        </xdr:from>
        <xdr:to>
          <xdr:col>18</xdr:col>
          <xdr:colOff>0</xdr:colOff>
          <xdr:row>329</xdr:row>
          <xdr:rowOff>38100</xdr:rowOff>
        </xdr:to>
        <xdr:sp macro="" textlink="">
          <xdr:nvSpPr>
            <xdr:cNvPr id="16709" name="Group Box 325" hidden="1">
              <a:extLst>
                <a:ext uri="{63B3BB69-23CF-44E3-9099-C40C66FF867C}">
                  <a14:compatExt spid="_x0000_s16709"/>
                </a:ext>
                <a:ext uri="{FF2B5EF4-FFF2-40B4-BE49-F238E27FC236}">
                  <a16:creationId xmlns:a16="http://schemas.microsoft.com/office/drawing/2014/main" id="{00000000-0008-0000-0100-0000454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146050</xdr:colOff>
          <xdr:row>326</xdr:row>
          <xdr:rowOff>12700</xdr:rowOff>
        </xdr:from>
        <xdr:to>
          <xdr:col>16</xdr:col>
          <xdr:colOff>203200</xdr:colOff>
          <xdr:row>326</xdr:row>
          <xdr:rowOff>152400</xdr:rowOff>
        </xdr:to>
        <xdr:sp macro="" textlink="">
          <xdr:nvSpPr>
            <xdr:cNvPr id="16710" name="Option Button 326" hidden="1">
              <a:extLst>
                <a:ext uri="{63B3BB69-23CF-44E3-9099-C40C66FF867C}">
                  <a14:compatExt spid="_x0000_s16710"/>
                </a:ext>
                <a:ext uri="{FF2B5EF4-FFF2-40B4-BE49-F238E27FC236}">
                  <a16:creationId xmlns:a16="http://schemas.microsoft.com/office/drawing/2014/main" id="{00000000-0008-0000-0100-000046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146050</xdr:colOff>
          <xdr:row>327</xdr:row>
          <xdr:rowOff>12700</xdr:rowOff>
        </xdr:from>
        <xdr:to>
          <xdr:col>16</xdr:col>
          <xdr:colOff>203200</xdr:colOff>
          <xdr:row>327</xdr:row>
          <xdr:rowOff>152400</xdr:rowOff>
        </xdr:to>
        <xdr:sp macro="" textlink="">
          <xdr:nvSpPr>
            <xdr:cNvPr id="16711" name="Option Button 327" hidden="1">
              <a:extLst>
                <a:ext uri="{63B3BB69-23CF-44E3-9099-C40C66FF867C}">
                  <a14:compatExt spid="_x0000_s16711"/>
                </a:ext>
                <a:ext uri="{FF2B5EF4-FFF2-40B4-BE49-F238E27FC236}">
                  <a16:creationId xmlns:a16="http://schemas.microsoft.com/office/drawing/2014/main" id="{00000000-0008-0000-0100-000047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146050</xdr:colOff>
          <xdr:row>328</xdr:row>
          <xdr:rowOff>12700</xdr:rowOff>
        </xdr:from>
        <xdr:to>
          <xdr:col>16</xdr:col>
          <xdr:colOff>203200</xdr:colOff>
          <xdr:row>328</xdr:row>
          <xdr:rowOff>152400</xdr:rowOff>
        </xdr:to>
        <xdr:sp macro="" textlink="">
          <xdr:nvSpPr>
            <xdr:cNvPr id="16712" name="Option Button 328" hidden="1">
              <a:extLst>
                <a:ext uri="{63B3BB69-23CF-44E3-9099-C40C66FF867C}">
                  <a14:compatExt spid="_x0000_s16712"/>
                </a:ext>
                <a:ext uri="{FF2B5EF4-FFF2-40B4-BE49-F238E27FC236}">
                  <a16:creationId xmlns:a16="http://schemas.microsoft.com/office/drawing/2014/main" id="{00000000-0008-0000-0100-000048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584200</xdr:colOff>
          <xdr:row>329</xdr:row>
          <xdr:rowOff>152400</xdr:rowOff>
        </xdr:from>
        <xdr:to>
          <xdr:col>18</xdr:col>
          <xdr:colOff>584200</xdr:colOff>
          <xdr:row>332</xdr:row>
          <xdr:rowOff>19050</xdr:rowOff>
        </xdr:to>
        <xdr:sp macro="" textlink="">
          <xdr:nvSpPr>
            <xdr:cNvPr id="16713" name="Group Box 329" hidden="1">
              <a:extLst>
                <a:ext uri="{63B3BB69-23CF-44E3-9099-C40C66FF867C}">
                  <a14:compatExt spid="_x0000_s16713"/>
                </a:ext>
                <a:ext uri="{FF2B5EF4-FFF2-40B4-BE49-F238E27FC236}">
                  <a16:creationId xmlns:a16="http://schemas.microsoft.com/office/drawing/2014/main" id="{00000000-0008-0000-0100-0000494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146050</xdr:colOff>
          <xdr:row>330</xdr:row>
          <xdr:rowOff>0</xdr:rowOff>
        </xdr:from>
        <xdr:to>
          <xdr:col>16</xdr:col>
          <xdr:colOff>374650</xdr:colOff>
          <xdr:row>330</xdr:row>
          <xdr:rowOff>165100</xdr:rowOff>
        </xdr:to>
        <xdr:sp macro="" textlink="">
          <xdr:nvSpPr>
            <xdr:cNvPr id="16714" name="Option Button 330" hidden="1">
              <a:extLst>
                <a:ext uri="{63B3BB69-23CF-44E3-9099-C40C66FF867C}">
                  <a14:compatExt spid="_x0000_s16714"/>
                </a:ext>
                <a:ext uri="{FF2B5EF4-FFF2-40B4-BE49-F238E27FC236}">
                  <a16:creationId xmlns:a16="http://schemas.microsoft.com/office/drawing/2014/main" id="{00000000-0008-0000-0100-00004A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146050</xdr:colOff>
          <xdr:row>331</xdr:row>
          <xdr:rowOff>12700</xdr:rowOff>
        </xdr:from>
        <xdr:to>
          <xdr:col>16</xdr:col>
          <xdr:colOff>374650</xdr:colOff>
          <xdr:row>331</xdr:row>
          <xdr:rowOff>171450</xdr:rowOff>
        </xdr:to>
        <xdr:sp macro="" textlink="">
          <xdr:nvSpPr>
            <xdr:cNvPr id="16715" name="Option Button 331" hidden="1">
              <a:extLst>
                <a:ext uri="{63B3BB69-23CF-44E3-9099-C40C66FF867C}">
                  <a14:compatExt spid="_x0000_s16715"/>
                </a:ext>
                <a:ext uri="{FF2B5EF4-FFF2-40B4-BE49-F238E27FC236}">
                  <a16:creationId xmlns:a16="http://schemas.microsoft.com/office/drawing/2014/main" id="{00000000-0008-0000-0100-00004B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590550</xdr:colOff>
          <xdr:row>329</xdr:row>
          <xdr:rowOff>152400</xdr:rowOff>
        </xdr:from>
        <xdr:to>
          <xdr:col>25</xdr:col>
          <xdr:colOff>19050</xdr:colOff>
          <xdr:row>332</xdr:row>
          <xdr:rowOff>19050</xdr:rowOff>
        </xdr:to>
        <xdr:sp macro="" textlink="">
          <xdr:nvSpPr>
            <xdr:cNvPr id="16716" name="Group Box 332" hidden="1">
              <a:extLst>
                <a:ext uri="{63B3BB69-23CF-44E3-9099-C40C66FF867C}">
                  <a14:compatExt spid="_x0000_s16716"/>
                </a:ext>
                <a:ext uri="{FF2B5EF4-FFF2-40B4-BE49-F238E27FC236}">
                  <a16:creationId xmlns:a16="http://schemas.microsoft.com/office/drawing/2014/main" id="{00000000-0008-0000-0100-00004C4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146050</xdr:colOff>
          <xdr:row>330</xdr:row>
          <xdr:rowOff>0</xdr:rowOff>
        </xdr:from>
        <xdr:to>
          <xdr:col>21</xdr:col>
          <xdr:colOff>374650</xdr:colOff>
          <xdr:row>330</xdr:row>
          <xdr:rowOff>165100</xdr:rowOff>
        </xdr:to>
        <xdr:sp macro="" textlink="">
          <xdr:nvSpPr>
            <xdr:cNvPr id="16717" name="Option Button 333" hidden="1">
              <a:extLst>
                <a:ext uri="{63B3BB69-23CF-44E3-9099-C40C66FF867C}">
                  <a14:compatExt spid="_x0000_s16717"/>
                </a:ext>
                <a:ext uri="{FF2B5EF4-FFF2-40B4-BE49-F238E27FC236}">
                  <a16:creationId xmlns:a16="http://schemas.microsoft.com/office/drawing/2014/main" id="{00000000-0008-0000-0100-00004D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146050</xdr:colOff>
          <xdr:row>331</xdr:row>
          <xdr:rowOff>12700</xdr:rowOff>
        </xdr:from>
        <xdr:to>
          <xdr:col>21</xdr:col>
          <xdr:colOff>374650</xdr:colOff>
          <xdr:row>331</xdr:row>
          <xdr:rowOff>171450</xdr:rowOff>
        </xdr:to>
        <xdr:sp macro="" textlink="">
          <xdr:nvSpPr>
            <xdr:cNvPr id="16718" name="Option Button 334" hidden="1">
              <a:extLst>
                <a:ext uri="{63B3BB69-23CF-44E3-9099-C40C66FF867C}">
                  <a14:compatExt spid="_x0000_s16718"/>
                </a:ext>
                <a:ext uri="{FF2B5EF4-FFF2-40B4-BE49-F238E27FC236}">
                  <a16:creationId xmlns:a16="http://schemas.microsoft.com/office/drawing/2014/main" id="{00000000-0008-0000-0100-00004E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146050</xdr:colOff>
          <xdr:row>324</xdr:row>
          <xdr:rowOff>12700</xdr:rowOff>
        </xdr:from>
        <xdr:to>
          <xdr:col>16</xdr:col>
          <xdr:colOff>241300</xdr:colOff>
          <xdr:row>324</xdr:row>
          <xdr:rowOff>171450</xdr:rowOff>
        </xdr:to>
        <xdr:sp macro="" textlink="">
          <xdr:nvSpPr>
            <xdr:cNvPr id="16719" name="Check Box 335" hidden="1">
              <a:extLst>
                <a:ext uri="{63B3BB69-23CF-44E3-9099-C40C66FF867C}">
                  <a14:compatExt spid="_x0000_s16719"/>
                </a:ext>
                <a:ext uri="{FF2B5EF4-FFF2-40B4-BE49-F238E27FC236}">
                  <a16:creationId xmlns:a16="http://schemas.microsoft.com/office/drawing/2014/main" id="{00000000-0008-0000-0100-00004F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552450</xdr:colOff>
          <xdr:row>334</xdr:row>
          <xdr:rowOff>0</xdr:rowOff>
        </xdr:from>
        <xdr:to>
          <xdr:col>9</xdr:col>
          <xdr:colOff>342900</xdr:colOff>
          <xdr:row>334</xdr:row>
          <xdr:rowOff>171450</xdr:rowOff>
        </xdr:to>
        <xdr:sp macro="" textlink="">
          <xdr:nvSpPr>
            <xdr:cNvPr id="16720" name="Check Box 336" hidden="1">
              <a:extLst>
                <a:ext uri="{63B3BB69-23CF-44E3-9099-C40C66FF867C}">
                  <a14:compatExt spid="_x0000_s16720"/>
                </a:ext>
                <a:ext uri="{FF2B5EF4-FFF2-40B4-BE49-F238E27FC236}">
                  <a16:creationId xmlns:a16="http://schemas.microsoft.com/office/drawing/2014/main" id="{00000000-0008-0000-0100-000050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527050</xdr:colOff>
          <xdr:row>334</xdr:row>
          <xdr:rowOff>12700</xdr:rowOff>
        </xdr:from>
        <xdr:to>
          <xdr:col>21</xdr:col>
          <xdr:colOff>298450</xdr:colOff>
          <xdr:row>334</xdr:row>
          <xdr:rowOff>165100</xdr:rowOff>
        </xdr:to>
        <xdr:sp macro="" textlink="">
          <xdr:nvSpPr>
            <xdr:cNvPr id="16721" name="Check Box 337" hidden="1">
              <a:extLst>
                <a:ext uri="{63B3BB69-23CF-44E3-9099-C40C66FF867C}">
                  <a14:compatExt spid="_x0000_s16721"/>
                </a:ext>
                <a:ext uri="{FF2B5EF4-FFF2-40B4-BE49-F238E27FC236}">
                  <a16:creationId xmlns:a16="http://schemas.microsoft.com/office/drawing/2014/main" id="{00000000-0008-0000-0100-000051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3</xdr:col>
      <xdr:colOff>0</xdr:colOff>
      <xdr:row>332</xdr:row>
      <xdr:rowOff>158751</xdr:rowOff>
    </xdr:from>
    <xdr:to>
      <xdr:col>13</xdr:col>
      <xdr:colOff>64060</xdr:colOff>
      <xdr:row>339</xdr:row>
      <xdr:rowOff>104775</xdr:rowOff>
    </xdr:to>
    <xdr:sp macro="" textlink="">
      <xdr:nvSpPr>
        <xdr:cNvPr id="232" name="Rectangle 231">
          <a:extLst>
            <a:ext uri="{FF2B5EF4-FFF2-40B4-BE49-F238E27FC236}">
              <a16:creationId xmlns:a16="http://schemas.microsoft.com/office/drawing/2014/main" id="{00000000-0008-0000-0100-0000E8000000}"/>
            </a:ext>
          </a:extLst>
        </xdr:cNvPr>
        <xdr:cNvSpPr/>
      </xdr:nvSpPr>
      <xdr:spPr>
        <a:xfrm>
          <a:off x="1400175" y="50222151"/>
          <a:ext cx="6160060" cy="1146174"/>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581025</xdr:colOff>
      <xdr:row>332</xdr:row>
      <xdr:rowOff>152400</xdr:rowOff>
    </xdr:from>
    <xdr:to>
      <xdr:col>25</xdr:col>
      <xdr:colOff>38660</xdr:colOff>
      <xdr:row>339</xdr:row>
      <xdr:rowOff>95249</xdr:rowOff>
    </xdr:to>
    <xdr:sp macro="" textlink="">
      <xdr:nvSpPr>
        <xdr:cNvPr id="233" name="Rectangle 232">
          <a:extLst>
            <a:ext uri="{FF2B5EF4-FFF2-40B4-BE49-F238E27FC236}">
              <a16:creationId xmlns:a16="http://schemas.microsoft.com/office/drawing/2014/main" id="{00000000-0008-0000-0100-0000E9000000}"/>
            </a:ext>
          </a:extLst>
        </xdr:cNvPr>
        <xdr:cNvSpPr/>
      </xdr:nvSpPr>
      <xdr:spPr>
        <a:xfrm>
          <a:off x="8686800" y="50053875"/>
          <a:ext cx="6163235" cy="1142999"/>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8</xdr:col>
          <xdr:colOff>50800</xdr:colOff>
          <xdr:row>118</xdr:row>
          <xdr:rowOff>12700</xdr:rowOff>
        </xdr:from>
        <xdr:to>
          <xdr:col>8</xdr:col>
          <xdr:colOff>571500</xdr:colOff>
          <xdr:row>119</xdr:row>
          <xdr:rowOff>0</xdr:rowOff>
        </xdr:to>
        <xdr:sp macro="" textlink="">
          <xdr:nvSpPr>
            <xdr:cNvPr id="16752" name="Check Box 368" hidden="1">
              <a:extLst>
                <a:ext uri="{63B3BB69-23CF-44E3-9099-C40C66FF867C}">
                  <a14:compatExt spid="_x0000_s16752"/>
                </a:ext>
                <a:ext uri="{FF2B5EF4-FFF2-40B4-BE49-F238E27FC236}">
                  <a16:creationId xmlns:a16="http://schemas.microsoft.com/office/drawing/2014/main" id="{00000000-0008-0000-0100-000070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57150</xdr:colOff>
          <xdr:row>118</xdr:row>
          <xdr:rowOff>12700</xdr:rowOff>
        </xdr:from>
        <xdr:to>
          <xdr:col>14</xdr:col>
          <xdr:colOff>0</xdr:colOff>
          <xdr:row>119</xdr:row>
          <xdr:rowOff>0</xdr:rowOff>
        </xdr:to>
        <xdr:sp macro="" textlink="">
          <xdr:nvSpPr>
            <xdr:cNvPr id="16754" name="Check Box 370" hidden="1">
              <a:extLst>
                <a:ext uri="{63B3BB69-23CF-44E3-9099-C40C66FF867C}">
                  <a14:compatExt spid="_x0000_s16754"/>
                </a:ext>
                <a:ext uri="{FF2B5EF4-FFF2-40B4-BE49-F238E27FC236}">
                  <a16:creationId xmlns:a16="http://schemas.microsoft.com/office/drawing/2014/main" id="{00000000-0008-0000-0100-000072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38100</xdr:colOff>
          <xdr:row>179</xdr:row>
          <xdr:rowOff>12700</xdr:rowOff>
        </xdr:from>
        <xdr:to>
          <xdr:col>18</xdr:col>
          <xdr:colOff>622300</xdr:colOff>
          <xdr:row>181</xdr:row>
          <xdr:rowOff>107950</xdr:rowOff>
        </xdr:to>
        <xdr:sp macro="" textlink="">
          <xdr:nvSpPr>
            <xdr:cNvPr id="16755" name="Group Box 371" hidden="1">
              <a:extLst>
                <a:ext uri="{63B3BB69-23CF-44E3-9099-C40C66FF867C}">
                  <a14:compatExt spid="_x0000_s16755"/>
                </a:ext>
                <a:ext uri="{FF2B5EF4-FFF2-40B4-BE49-F238E27FC236}">
                  <a16:creationId xmlns:a16="http://schemas.microsoft.com/office/drawing/2014/main" id="{00000000-0008-0000-0100-00007341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179</xdr:row>
          <xdr:rowOff>31750</xdr:rowOff>
        </xdr:from>
        <xdr:to>
          <xdr:col>17</xdr:col>
          <xdr:colOff>488950</xdr:colOff>
          <xdr:row>180</xdr:row>
          <xdr:rowOff>12700</xdr:rowOff>
        </xdr:to>
        <xdr:sp macro="" textlink="">
          <xdr:nvSpPr>
            <xdr:cNvPr id="16756" name="Option Button 372" hidden="1">
              <a:extLst>
                <a:ext uri="{63B3BB69-23CF-44E3-9099-C40C66FF867C}">
                  <a14:compatExt spid="_x0000_s16756"/>
                </a:ext>
                <a:ext uri="{FF2B5EF4-FFF2-40B4-BE49-F238E27FC236}">
                  <a16:creationId xmlns:a16="http://schemas.microsoft.com/office/drawing/2014/main" id="{00000000-0008-0000-0100-000074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180</xdr:row>
          <xdr:rowOff>19050</xdr:rowOff>
        </xdr:from>
        <xdr:to>
          <xdr:col>17</xdr:col>
          <xdr:colOff>552450</xdr:colOff>
          <xdr:row>180</xdr:row>
          <xdr:rowOff>171450</xdr:rowOff>
        </xdr:to>
        <xdr:sp macro="" textlink="">
          <xdr:nvSpPr>
            <xdr:cNvPr id="16757" name="Option Button 373" hidden="1">
              <a:extLst>
                <a:ext uri="{63B3BB69-23CF-44E3-9099-C40C66FF867C}">
                  <a14:compatExt spid="_x0000_s16757"/>
                </a:ext>
                <a:ext uri="{FF2B5EF4-FFF2-40B4-BE49-F238E27FC236}">
                  <a16:creationId xmlns:a16="http://schemas.microsoft.com/office/drawing/2014/main" id="{00000000-0008-0000-0100-000075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412750</xdr:colOff>
          <xdr:row>257</xdr:row>
          <xdr:rowOff>0</xdr:rowOff>
        </xdr:from>
        <xdr:to>
          <xdr:col>8</xdr:col>
          <xdr:colOff>209550</xdr:colOff>
          <xdr:row>257</xdr:row>
          <xdr:rowOff>171450</xdr:rowOff>
        </xdr:to>
        <xdr:sp macro="" textlink="">
          <xdr:nvSpPr>
            <xdr:cNvPr id="16758" name="Check Box 374" hidden="1">
              <a:extLst>
                <a:ext uri="{63B3BB69-23CF-44E3-9099-C40C66FF867C}">
                  <a14:compatExt spid="_x0000_s16758"/>
                </a:ext>
                <a:ext uri="{FF2B5EF4-FFF2-40B4-BE49-F238E27FC236}">
                  <a16:creationId xmlns:a16="http://schemas.microsoft.com/office/drawing/2014/main" id="{00000000-0008-0000-0100-000076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542738</xdr:colOff>
      <xdr:row>255</xdr:row>
      <xdr:rowOff>114301</xdr:rowOff>
    </xdr:from>
    <xdr:to>
      <xdr:col>12</xdr:col>
      <xdr:colOff>67235</xdr:colOff>
      <xdr:row>262</xdr:row>
      <xdr:rowOff>123826</xdr:rowOff>
    </xdr:to>
    <xdr:sp macro="" textlink="">
      <xdr:nvSpPr>
        <xdr:cNvPr id="241" name="Rectangle 240">
          <a:extLst>
            <a:ext uri="{FF2B5EF4-FFF2-40B4-BE49-F238E27FC236}">
              <a16:creationId xmlns:a16="http://schemas.microsoft.com/office/drawing/2014/main" id="{00000000-0008-0000-0100-0000F1000000}"/>
            </a:ext>
          </a:extLst>
        </xdr:cNvPr>
        <xdr:cNvSpPr/>
      </xdr:nvSpPr>
      <xdr:spPr>
        <a:xfrm>
          <a:off x="723713" y="39681151"/>
          <a:ext cx="6230097" cy="1314450"/>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3</xdr:col>
          <xdr:colOff>203200</xdr:colOff>
          <xdr:row>348</xdr:row>
          <xdr:rowOff>19050</xdr:rowOff>
        </xdr:from>
        <xdr:to>
          <xdr:col>3</xdr:col>
          <xdr:colOff>546100</xdr:colOff>
          <xdr:row>348</xdr:row>
          <xdr:rowOff>171450</xdr:rowOff>
        </xdr:to>
        <xdr:sp macro="" textlink="">
          <xdr:nvSpPr>
            <xdr:cNvPr id="16761" name="Check Box 377" hidden="1">
              <a:extLst>
                <a:ext uri="{63B3BB69-23CF-44E3-9099-C40C66FF867C}">
                  <a14:compatExt spid="_x0000_s16761"/>
                </a:ext>
                <a:ext uri="{FF2B5EF4-FFF2-40B4-BE49-F238E27FC236}">
                  <a16:creationId xmlns:a16="http://schemas.microsoft.com/office/drawing/2014/main" id="{00000000-0008-0000-0100-000079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348</xdr:row>
          <xdr:rowOff>19050</xdr:rowOff>
        </xdr:from>
        <xdr:to>
          <xdr:col>4</xdr:col>
          <xdr:colOff>546100</xdr:colOff>
          <xdr:row>348</xdr:row>
          <xdr:rowOff>171450</xdr:rowOff>
        </xdr:to>
        <xdr:sp macro="" textlink="">
          <xdr:nvSpPr>
            <xdr:cNvPr id="16762" name="Check Box 378" hidden="1">
              <a:extLst>
                <a:ext uri="{63B3BB69-23CF-44E3-9099-C40C66FF867C}">
                  <a14:compatExt spid="_x0000_s16762"/>
                </a:ext>
                <a:ext uri="{FF2B5EF4-FFF2-40B4-BE49-F238E27FC236}">
                  <a16:creationId xmlns:a16="http://schemas.microsoft.com/office/drawing/2014/main" id="{00000000-0008-0000-0100-00007A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349</xdr:row>
          <xdr:rowOff>19050</xdr:rowOff>
        </xdr:from>
        <xdr:to>
          <xdr:col>3</xdr:col>
          <xdr:colOff>533400</xdr:colOff>
          <xdr:row>349</xdr:row>
          <xdr:rowOff>171450</xdr:rowOff>
        </xdr:to>
        <xdr:sp macro="" textlink="">
          <xdr:nvSpPr>
            <xdr:cNvPr id="16763" name="Check Box 379" hidden="1">
              <a:extLst>
                <a:ext uri="{63B3BB69-23CF-44E3-9099-C40C66FF867C}">
                  <a14:compatExt spid="_x0000_s16763"/>
                </a:ext>
                <a:ext uri="{FF2B5EF4-FFF2-40B4-BE49-F238E27FC236}">
                  <a16:creationId xmlns:a16="http://schemas.microsoft.com/office/drawing/2014/main" id="{00000000-0008-0000-0100-00007B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349</xdr:row>
          <xdr:rowOff>19050</xdr:rowOff>
        </xdr:from>
        <xdr:to>
          <xdr:col>4</xdr:col>
          <xdr:colOff>533400</xdr:colOff>
          <xdr:row>349</xdr:row>
          <xdr:rowOff>171450</xdr:rowOff>
        </xdr:to>
        <xdr:sp macro="" textlink="">
          <xdr:nvSpPr>
            <xdr:cNvPr id="16764" name="Check Box 380" hidden="1">
              <a:extLst>
                <a:ext uri="{63B3BB69-23CF-44E3-9099-C40C66FF867C}">
                  <a14:compatExt spid="_x0000_s16764"/>
                </a:ext>
                <a:ext uri="{FF2B5EF4-FFF2-40B4-BE49-F238E27FC236}">
                  <a16:creationId xmlns:a16="http://schemas.microsoft.com/office/drawing/2014/main" id="{00000000-0008-0000-0100-00007C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350</xdr:row>
          <xdr:rowOff>19050</xdr:rowOff>
        </xdr:from>
        <xdr:to>
          <xdr:col>3</xdr:col>
          <xdr:colOff>533400</xdr:colOff>
          <xdr:row>350</xdr:row>
          <xdr:rowOff>171450</xdr:rowOff>
        </xdr:to>
        <xdr:sp macro="" textlink="">
          <xdr:nvSpPr>
            <xdr:cNvPr id="16765" name="Check Box 381" hidden="1">
              <a:extLst>
                <a:ext uri="{63B3BB69-23CF-44E3-9099-C40C66FF867C}">
                  <a14:compatExt spid="_x0000_s16765"/>
                </a:ext>
                <a:ext uri="{FF2B5EF4-FFF2-40B4-BE49-F238E27FC236}">
                  <a16:creationId xmlns:a16="http://schemas.microsoft.com/office/drawing/2014/main" id="{00000000-0008-0000-0100-00007D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350</xdr:row>
          <xdr:rowOff>19050</xdr:rowOff>
        </xdr:from>
        <xdr:to>
          <xdr:col>4</xdr:col>
          <xdr:colOff>533400</xdr:colOff>
          <xdr:row>350</xdr:row>
          <xdr:rowOff>171450</xdr:rowOff>
        </xdr:to>
        <xdr:sp macro="" textlink="">
          <xdr:nvSpPr>
            <xdr:cNvPr id="16766" name="Check Box 382" hidden="1">
              <a:extLst>
                <a:ext uri="{63B3BB69-23CF-44E3-9099-C40C66FF867C}">
                  <a14:compatExt spid="_x0000_s16766"/>
                </a:ext>
                <a:ext uri="{FF2B5EF4-FFF2-40B4-BE49-F238E27FC236}">
                  <a16:creationId xmlns:a16="http://schemas.microsoft.com/office/drawing/2014/main" id="{00000000-0008-0000-0100-00007E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351</xdr:row>
          <xdr:rowOff>19050</xdr:rowOff>
        </xdr:from>
        <xdr:to>
          <xdr:col>3</xdr:col>
          <xdr:colOff>533400</xdr:colOff>
          <xdr:row>351</xdr:row>
          <xdr:rowOff>171450</xdr:rowOff>
        </xdr:to>
        <xdr:sp macro="" textlink="">
          <xdr:nvSpPr>
            <xdr:cNvPr id="16767" name="Check Box 383" hidden="1">
              <a:extLst>
                <a:ext uri="{63B3BB69-23CF-44E3-9099-C40C66FF867C}">
                  <a14:compatExt spid="_x0000_s16767"/>
                </a:ext>
                <a:ext uri="{FF2B5EF4-FFF2-40B4-BE49-F238E27FC236}">
                  <a16:creationId xmlns:a16="http://schemas.microsoft.com/office/drawing/2014/main" id="{00000000-0008-0000-0100-00007F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351</xdr:row>
          <xdr:rowOff>19050</xdr:rowOff>
        </xdr:from>
        <xdr:to>
          <xdr:col>4</xdr:col>
          <xdr:colOff>533400</xdr:colOff>
          <xdr:row>351</xdr:row>
          <xdr:rowOff>171450</xdr:rowOff>
        </xdr:to>
        <xdr:sp macro="" textlink="">
          <xdr:nvSpPr>
            <xdr:cNvPr id="16768" name="Check Box 384" hidden="1">
              <a:extLst>
                <a:ext uri="{63B3BB69-23CF-44E3-9099-C40C66FF867C}">
                  <a14:compatExt spid="_x0000_s16768"/>
                </a:ext>
                <a:ext uri="{FF2B5EF4-FFF2-40B4-BE49-F238E27FC236}">
                  <a16:creationId xmlns:a16="http://schemas.microsoft.com/office/drawing/2014/main" id="{00000000-0008-0000-0100-000080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363</xdr:row>
          <xdr:rowOff>19050</xdr:rowOff>
        </xdr:from>
        <xdr:to>
          <xdr:col>3</xdr:col>
          <xdr:colOff>546100</xdr:colOff>
          <xdr:row>363</xdr:row>
          <xdr:rowOff>171450</xdr:rowOff>
        </xdr:to>
        <xdr:sp macro="" textlink="">
          <xdr:nvSpPr>
            <xdr:cNvPr id="16769" name="Check Box 385" hidden="1">
              <a:extLst>
                <a:ext uri="{63B3BB69-23CF-44E3-9099-C40C66FF867C}">
                  <a14:compatExt spid="_x0000_s16769"/>
                </a:ext>
                <a:ext uri="{FF2B5EF4-FFF2-40B4-BE49-F238E27FC236}">
                  <a16:creationId xmlns:a16="http://schemas.microsoft.com/office/drawing/2014/main" id="{00000000-0008-0000-0100-000081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363</xdr:row>
          <xdr:rowOff>19050</xdr:rowOff>
        </xdr:from>
        <xdr:to>
          <xdr:col>4</xdr:col>
          <xdr:colOff>546100</xdr:colOff>
          <xdr:row>363</xdr:row>
          <xdr:rowOff>171450</xdr:rowOff>
        </xdr:to>
        <xdr:sp macro="" textlink="">
          <xdr:nvSpPr>
            <xdr:cNvPr id="16770" name="Check Box 386" hidden="1">
              <a:extLst>
                <a:ext uri="{63B3BB69-23CF-44E3-9099-C40C66FF867C}">
                  <a14:compatExt spid="_x0000_s16770"/>
                </a:ext>
                <a:ext uri="{FF2B5EF4-FFF2-40B4-BE49-F238E27FC236}">
                  <a16:creationId xmlns:a16="http://schemas.microsoft.com/office/drawing/2014/main" id="{00000000-0008-0000-0100-000082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364</xdr:row>
          <xdr:rowOff>19050</xdr:rowOff>
        </xdr:from>
        <xdr:to>
          <xdr:col>3</xdr:col>
          <xdr:colOff>533400</xdr:colOff>
          <xdr:row>364</xdr:row>
          <xdr:rowOff>171450</xdr:rowOff>
        </xdr:to>
        <xdr:sp macro="" textlink="">
          <xdr:nvSpPr>
            <xdr:cNvPr id="16771" name="Check Box 387" hidden="1">
              <a:extLst>
                <a:ext uri="{63B3BB69-23CF-44E3-9099-C40C66FF867C}">
                  <a14:compatExt spid="_x0000_s16771"/>
                </a:ext>
                <a:ext uri="{FF2B5EF4-FFF2-40B4-BE49-F238E27FC236}">
                  <a16:creationId xmlns:a16="http://schemas.microsoft.com/office/drawing/2014/main" id="{00000000-0008-0000-0100-000083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364</xdr:row>
          <xdr:rowOff>19050</xdr:rowOff>
        </xdr:from>
        <xdr:to>
          <xdr:col>4</xdr:col>
          <xdr:colOff>533400</xdr:colOff>
          <xdr:row>364</xdr:row>
          <xdr:rowOff>171450</xdr:rowOff>
        </xdr:to>
        <xdr:sp macro="" textlink="">
          <xdr:nvSpPr>
            <xdr:cNvPr id="16772" name="Check Box 388" hidden="1">
              <a:extLst>
                <a:ext uri="{63B3BB69-23CF-44E3-9099-C40C66FF867C}">
                  <a14:compatExt spid="_x0000_s16772"/>
                </a:ext>
                <a:ext uri="{FF2B5EF4-FFF2-40B4-BE49-F238E27FC236}">
                  <a16:creationId xmlns:a16="http://schemas.microsoft.com/office/drawing/2014/main" id="{00000000-0008-0000-0100-000084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365</xdr:row>
          <xdr:rowOff>19050</xdr:rowOff>
        </xdr:from>
        <xdr:to>
          <xdr:col>3</xdr:col>
          <xdr:colOff>533400</xdr:colOff>
          <xdr:row>365</xdr:row>
          <xdr:rowOff>171450</xdr:rowOff>
        </xdr:to>
        <xdr:sp macro="" textlink="">
          <xdr:nvSpPr>
            <xdr:cNvPr id="16773" name="Check Box 389" hidden="1">
              <a:extLst>
                <a:ext uri="{63B3BB69-23CF-44E3-9099-C40C66FF867C}">
                  <a14:compatExt spid="_x0000_s16773"/>
                </a:ext>
                <a:ext uri="{FF2B5EF4-FFF2-40B4-BE49-F238E27FC236}">
                  <a16:creationId xmlns:a16="http://schemas.microsoft.com/office/drawing/2014/main" id="{00000000-0008-0000-0100-000085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365</xdr:row>
          <xdr:rowOff>19050</xdr:rowOff>
        </xdr:from>
        <xdr:to>
          <xdr:col>4</xdr:col>
          <xdr:colOff>533400</xdr:colOff>
          <xdr:row>365</xdr:row>
          <xdr:rowOff>171450</xdr:rowOff>
        </xdr:to>
        <xdr:sp macro="" textlink="">
          <xdr:nvSpPr>
            <xdr:cNvPr id="16774" name="Check Box 390" hidden="1">
              <a:extLst>
                <a:ext uri="{63B3BB69-23CF-44E3-9099-C40C66FF867C}">
                  <a14:compatExt spid="_x0000_s16774"/>
                </a:ext>
                <a:ext uri="{FF2B5EF4-FFF2-40B4-BE49-F238E27FC236}">
                  <a16:creationId xmlns:a16="http://schemas.microsoft.com/office/drawing/2014/main" id="{00000000-0008-0000-0100-000086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366</xdr:row>
          <xdr:rowOff>19050</xdr:rowOff>
        </xdr:from>
        <xdr:to>
          <xdr:col>3</xdr:col>
          <xdr:colOff>533400</xdr:colOff>
          <xdr:row>366</xdr:row>
          <xdr:rowOff>171450</xdr:rowOff>
        </xdr:to>
        <xdr:sp macro="" textlink="">
          <xdr:nvSpPr>
            <xdr:cNvPr id="16775" name="Check Box 391" hidden="1">
              <a:extLst>
                <a:ext uri="{63B3BB69-23CF-44E3-9099-C40C66FF867C}">
                  <a14:compatExt spid="_x0000_s16775"/>
                </a:ext>
                <a:ext uri="{FF2B5EF4-FFF2-40B4-BE49-F238E27FC236}">
                  <a16:creationId xmlns:a16="http://schemas.microsoft.com/office/drawing/2014/main" id="{00000000-0008-0000-0100-000087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366</xdr:row>
          <xdr:rowOff>19050</xdr:rowOff>
        </xdr:from>
        <xdr:to>
          <xdr:col>4</xdr:col>
          <xdr:colOff>533400</xdr:colOff>
          <xdr:row>366</xdr:row>
          <xdr:rowOff>171450</xdr:rowOff>
        </xdr:to>
        <xdr:sp macro="" textlink="">
          <xdr:nvSpPr>
            <xdr:cNvPr id="16776" name="Check Box 392" hidden="1">
              <a:extLst>
                <a:ext uri="{63B3BB69-23CF-44E3-9099-C40C66FF867C}">
                  <a14:compatExt spid="_x0000_s16776"/>
                </a:ext>
                <a:ext uri="{FF2B5EF4-FFF2-40B4-BE49-F238E27FC236}">
                  <a16:creationId xmlns:a16="http://schemas.microsoft.com/office/drawing/2014/main" id="{00000000-0008-0000-0100-000088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372</xdr:row>
          <xdr:rowOff>19050</xdr:rowOff>
        </xdr:from>
        <xdr:to>
          <xdr:col>3</xdr:col>
          <xdr:colOff>546100</xdr:colOff>
          <xdr:row>372</xdr:row>
          <xdr:rowOff>171450</xdr:rowOff>
        </xdr:to>
        <xdr:sp macro="" textlink="">
          <xdr:nvSpPr>
            <xdr:cNvPr id="16777" name="Check Box 393" hidden="1">
              <a:extLst>
                <a:ext uri="{63B3BB69-23CF-44E3-9099-C40C66FF867C}">
                  <a14:compatExt spid="_x0000_s16777"/>
                </a:ext>
                <a:ext uri="{FF2B5EF4-FFF2-40B4-BE49-F238E27FC236}">
                  <a16:creationId xmlns:a16="http://schemas.microsoft.com/office/drawing/2014/main" id="{00000000-0008-0000-0100-000089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372</xdr:row>
          <xdr:rowOff>19050</xdr:rowOff>
        </xdr:from>
        <xdr:to>
          <xdr:col>4</xdr:col>
          <xdr:colOff>546100</xdr:colOff>
          <xdr:row>372</xdr:row>
          <xdr:rowOff>171450</xdr:rowOff>
        </xdr:to>
        <xdr:sp macro="" textlink="">
          <xdr:nvSpPr>
            <xdr:cNvPr id="16778" name="Check Box 394" hidden="1">
              <a:extLst>
                <a:ext uri="{63B3BB69-23CF-44E3-9099-C40C66FF867C}">
                  <a14:compatExt spid="_x0000_s16778"/>
                </a:ext>
                <a:ext uri="{FF2B5EF4-FFF2-40B4-BE49-F238E27FC236}">
                  <a16:creationId xmlns:a16="http://schemas.microsoft.com/office/drawing/2014/main" id="{00000000-0008-0000-0100-00008A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373</xdr:row>
          <xdr:rowOff>19050</xdr:rowOff>
        </xdr:from>
        <xdr:to>
          <xdr:col>3</xdr:col>
          <xdr:colOff>546100</xdr:colOff>
          <xdr:row>373</xdr:row>
          <xdr:rowOff>171450</xdr:rowOff>
        </xdr:to>
        <xdr:sp macro="" textlink="">
          <xdr:nvSpPr>
            <xdr:cNvPr id="16779" name="Check Box 395" hidden="1">
              <a:extLst>
                <a:ext uri="{63B3BB69-23CF-44E3-9099-C40C66FF867C}">
                  <a14:compatExt spid="_x0000_s16779"/>
                </a:ext>
                <a:ext uri="{FF2B5EF4-FFF2-40B4-BE49-F238E27FC236}">
                  <a16:creationId xmlns:a16="http://schemas.microsoft.com/office/drawing/2014/main" id="{00000000-0008-0000-0100-00008B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373</xdr:row>
          <xdr:rowOff>19050</xdr:rowOff>
        </xdr:from>
        <xdr:to>
          <xdr:col>4</xdr:col>
          <xdr:colOff>546100</xdr:colOff>
          <xdr:row>373</xdr:row>
          <xdr:rowOff>171450</xdr:rowOff>
        </xdr:to>
        <xdr:sp macro="" textlink="">
          <xdr:nvSpPr>
            <xdr:cNvPr id="16780" name="Check Box 396" hidden="1">
              <a:extLst>
                <a:ext uri="{63B3BB69-23CF-44E3-9099-C40C66FF867C}">
                  <a14:compatExt spid="_x0000_s16780"/>
                </a:ext>
                <a:ext uri="{FF2B5EF4-FFF2-40B4-BE49-F238E27FC236}">
                  <a16:creationId xmlns:a16="http://schemas.microsoft.com/office/drawing/2014/main" id="{00000000-0008-0000-0100-00008C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374</xdr:row>
          <xdr:rowOff>19050</xdr:rowOff>
        </xdr:from>
        <xdr:to>
          <xdr:col>3</xdr:col>
          <xdr:colOff>546100</xdr:colOff>
          <xdr:row>374</xdr:row>
          <xdr:rowOff>171450</xdr:rowOff>
        </xdr:to>
        <xdr:sp macro="" textlink="">
          <xdr:nvSpPr>
            <xdr:cNvPr id="16781" name="Check Box 397" hidden="1">
              <a:extLst>
                <a:ext uri="{63B3BB69-23CF-44E3-9099-C40C66FF867C}">
                  <a14:compatExt spid="_x0000_s16781"/>
                </a:ext>
                <a:ext uri="{FF2B5EF4-FFF2-40B4-BE49-F238E27FC236}">
                  <a16:creationId xmlns:a16="http://schemas.microsoft.com/office/drawing/2014/main" id="{00000000-0008-0000-0100-00008D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374</xdr:row>
          <xdr:rowOff>19050</xdr:rowOff>
        </xdr:from>
        <xdr:to>
          <xdr:col>4</xdr:col>
          <xdr:colOff>546100</xdr:colOff>
          <xdr:row>374</xdr:row>
          <xdr:rowOff>171450</xdr:rowOff>
        </xdr:to>
        <xdr:sp macro="" textlink="">
          <xdr:nvSpPr>
            <xdr:cNvPr id="16782" name="Check Box 398" hidden="1">
              <a:extLst>
                <a:ext uri="{63B3BB69-23CF-44E3-9099-C40C66FF867C}">
                  <a14:compatExt spid="_x0000_s16782"/>
                </a:ext>
                <a:ext uri="{FF2B5EF4-FFF2-40B4-BE49-F238E27FC236}">
                  <a16:creationId xmlns:a16="http://schemas.microsoft.com/office/drawing/2014/main" id="{00000000-0008-0000-0100-00008E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375</xdr:row>
          <xdr:rowOff>19050</xdr:rowOff>
        </xdr:from>
        <xdr:to>
          <xdr:col>3</xdr:col>
          <xdr:colOff>546100</xdr:colOff>
          <xdr:row>375</xdr:row>
          <xdr:rowOff>171450</xdr:rowOff>
        </xdr:to>
        <xdr:sp macro="" textlink="">
          <xdr:nvSpPr>
            <xdr:cNvPr id="16783" name="Check Box 399" hidden="1">
              <a:extLst>
                <a:ext uri="{63B3BB69-23CF-44E3-9099-C40C66FF867C}">
                  <a14:compatExt spid="_x0000_s16783"/>
                </a:ext>
                <a:ext uri="{FF2B5EF4-FFF2-40B4-BE49-F238E27FC236}">
                  <a16:creationId xmlns:a16="http://schemas.microsoft.com/office/drawing/2014/main" id="{00000000-0008-0000-0100-00008F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375</xdr:row>
          <xdr:rowOff>19050</xdr:rowOff>
        </xdr:from>
        <xdr:to>
          <xdr:col>4</xdr:col>
          <xdr:colOff>546100</xdr:colOff>
          <xdr:row>375</xdr:row>
          <xdr:rowOff>171450</xdr:rowOff>
        </xdr:to>
        <xdr:sp macro="" textlink="">
          <xdr:nvSpPr>
            <xdr:cNvPr id="16784" name="Check Box 400" hidden="1">
              <a:extLst>
                <a:ext uri="{63B3BB69-23CF-44E3-9099-C40C66FF867C}">
                  <a14:compatExt spid="_x0000_s16784"/>
                </a:ext>
                <a:ext uri="{FF2B5EF4-FFF2-40B4-BE49-F238E27FC236}">
                  <a16:creationId xmlns:a16="http://schemas.microsoft.com/office/drawing/2014/main" id="{00000000-0008-0000-0100-000090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19</xdr:col>
      <xdr:colOff>0</xdr:colOff>
      <xdr:row>376</xdr:row>
      <xdr:rowOff>0</xdr:rowOff>
    </xdr:from>
    <xdr:to>
      <xdr:col>19</xdr:col>
      <xdr:colOff>15875</xdr:colOff>
      <xdr:row>376</xdr:row>
      <xdr:rowOff>15875</xdr:rowOff>
    </xdr:to>
    <xdr:pic>
      <xdr:nvPicPr>
        <xdr:cNvPr id="267" name="Picture 1583" descr="http://njolaf.bbh.com/icons/ecblank.gif">
          <a:extLst>
            <a:ext uri="{FF2B5EF4-FFF2-40B4-BE49-F238E27FC236}">
              <a16:creationId xmlns:a16="http://schemas.microsoft.com/office/drawing/2014/main" id="{00000000-0008-0000-0100-00000B01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8102600" y="108089700"/>
          <a:ext cx="9525" cy="9525"/>
        </a:xfrm>
        <a:prstGeom prst="rect">
          <a:avLst/>
        </a:prstGeom>
        <a:noFill/>
      </xdr:spPr>
    </xdr:pic>
    <xdr:clientData/>
  </xdr:twoCellAnchor>
  <xdr:twoCellAnchor editAs="oneCell">
    <xdr:from>
      <xdr:col>19</xdr:col>
      <xdr:colOff>0</xdr:colOff>
      <xdr:row>376</xdr:row>
      <xdr:rowOff>0</xdr:rowOff>
    </xdr:from>
    <xdr:to>
      <xdr:col>19</xdr:col>
      <xdr:colOff>36879</xdr:colOff>
      <xdr:row>377</xdr:row>
      <xdr:rowOff>54175</xdr:rowOff>
    </xdr:to>
    <xdr:pic>
      <xdr:nvPicPr>
        <xdr:cNvPr id="268" name="Picture 1585" descr="http://njolaf.bbh.com/icons/ecblank.gif">
          <a:extLst>
            <a:ext uri="{FF2B5EF4-FFF2-40B4-BE49-F238E27FC236}">
              <a16:creationId xmlns:a16="http://schemas.microsoft.com/office/drawing/2014/main" id="{00000000-0008-0000-0100-00000C01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8102600" y="108089700"/>
          <a:ext cx="9525" cy="9525"/>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11</xdr:col>
          <xdr:colOff>203200</xdr:colOff>
          <xdr:row>372</xdr:row>
          <xdr:rowOff>19050</xdr:rowOff>
        </xdr:from>
        <xdr:to>
          <xdr:col>11</xdr:col>
          <xdr:colOff>546100</xdr:colOff>
          <xdr:row>372</xdr:row>
          <xdr:rowOff>171450</xdr:rowOff>
        </xdr:to>
        <xdr:sp macro="" textlink="">
          <xdr:nvSpPr>
            <xdr:cNvPr id="16787" name="Check Box 403" hidden="1">
              <a:extLst>
                <a:ext uri="{63B3BB69-23CF-44E3-9099-C40C66FF867C}">
                  <a14:compatExt spid="_x0000_s16787"/>
                </a:ext>
                <a:ext uri="{FF2B5EF4-FFF2-40B4-BE49-F238E27FC236}">
                  <a16:creationId xmlns:a16="http://schemas.microsoft.com/office/drawing/2014/main" id="{00000000-0008-0000-0100-000093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372</xdr:row>
          <xdr:rowOff>19050</xdr:rowOff>
        </xdr:from>
        <xdr:to>
          <xdr:col>12</xdr:col>
          <xdr:colOff>546100</xdr:colOff>
          <xdr:row>372</xdr:row>
          <xdr:rowOff>171450</xdr:rowOff>
        </xdr:to>
        <xdr:sp macro="" textlink="">
          <xdr:nvSpPr>
            <xdr:cNvPr id="16788" name="Check Box 404" hidden="1">
              <a:extLst>
                <a:ext uri="{63B3BB69-23CF-44E3-9099-C40C66FF867C}">
                  <a14:compatExt spid="_x0000_s16788"/>
                </a:ext>
                <a:ext uri="{FF2B5EF4-FFF2-40B4-BE49-F238E27FC236}">
                  <a16:creationId xmlns:a16="http://schemas.microsoft.com/office/drawing/2014/main" id="{00000000-0008-0000-0100-000094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373</xdr:row>
          <xdr:rowOff>19050</xdr:rowOff>
        </xdr:from>
        <xdr:to>
          <xdr:col>11</xdr:col>
          <xdr:colOff>546100</xdr:colOff>
          <xdr:row>373</xdr:row>
          <xdr:rowOff>171450</xdr:rowOff>
        </xdr:to>
        <xdr:sp macro="" textlink="">
          <xdr:nvSpPr>
            <xdr:cNvPr id="16789" name="Check Box 405" hidden="1">
              <a:extLst>
                <a:ext uri="{63B3BB69-23CF-44E3-9099-C40C66FF867C}">
                  <a14:compatExt spid="_x0000_s16789"/>
                </a:ext>
                <a:ext uri="{FF2B5EF4-FFF2-40B4-BE49-F238E27FC236}">
                  <a16:creationId xmlns:a16="http://schemas.microsoft.com/office/drawing/2014/main" id="{00000000-0008-0000-0100-000095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373</xdr:row>
          <xdr:rowOff>19050</xdr:rowOff>
        </xdr:from>
        <xdr:to>
          <xdr:col>12</xdr:col>
          <xdr:colOff>546100</xdr:colOff>
          <xdr:row>373</xdr:row>
          <xdr:rowOff>171450</xdr:rowOff>
        </xdr:to>
        <xdr:sp macro="" textlink="">
          <xdr:nvSpPr>
            <xdr:cNvPr id="16790" name="Check Box 406" hidden="1">
              <a:extLst>
                <a:ext uri="{63B3BB69-23CF-44E3-9099-C40C66FF867C}">
                  <a14:compatExt spid="_x0000_s16790"/>
                </a:ext>
                <a:ext uri="{FF2B5EF4-FFF2-40B4-BE49-F238E27FC236}">
                  <a16:creationId xmlns:a16="http://schemas.microsoft.com/office/drawing/2014/main" id="{00000000-0008-0000-0100-000096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374</xdr:row>
          <xdr:rowOff>19050</xdr:rowOff>
        </xdr:from>
        <xdr:to>
          <xdr:col>11</xdr:col>
          <xdr:colOff>546100</xdr:colOff>
          <xdr:row>374</xdr:row>
          <xdr:rowOff>171450</xdr:rowOff>
        </xdr:to>
        <xdr:sp macro="" textlink="">
          <xdr:nvSpPr>
            <xdr:cNvPr id="16791" name="Check Box 407" hidden="1">
              <a:extLst>
                <a:ext uri="{63B3BB69-23CF-44E3-9099-C40C66FF867C}">
                  <a14:compatExt spid="_x0000_s16791"/>
                </a:ext>
                <a:ext uri="{FF2B5EF4-FFF2-40B4-BE49-F238E27FC236}">
                  <a16:creationId xmlns:a16="http://schemas.microsoft.com/office/drawing/2014/main" id="{00000000-0008-0000-0100-000097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374</xdr:row>
          <xdr:rowOff>19050</xdr:rowOff>
        </xdr:from>
        <xdr:to>
          <xdr:col>12</xdr:col>
          <xdr:colOff>546100</xdr:colOff>
          <xdr:row>374</xdr:row>
          <xdr:rowOff>171450</xdr:rowOff>
        </xdr:to>
        <xdr:sp macro="" textlink="">
          <xdr:nvSpPr>
            <xdr:cNvPr id="16792" name="Check Box 408" hidden="1">
              <a:extLst>
                <a:ext uri="{63B3BB69-23CF-44E3-9099-C40C66FF867C}">
                  <a14:compatExt spid="_x0000_s16792"/>
                </a:ext>
                <a:ext uri="{FF2B5EF4-FFF2-40B4-BE49-F238E27FC236}">
                  <a16:creationId xmlns:a16="http://schemas.microsoft.com/office/drawing/2014/main" id="{00000000-0008-0000-0100-000098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375</xdr:row>
          <xdr:rowOff>19050</xdr:rowOff>
        </xdr:from>
        <xdr:to>
          <xdr:col>11</xdr:col>
          <xdr:colOff>546100</xdr:colOff>
          <xdr:row>375</xdr:row>
          <xdr:rowOff>171450</xdr:rowOff>
        </xdr:to>
        <xdr:sp macro="" textlink="">
          <xdr:nvSpPr>
            <xdr:cNvPr id="16793" name="Check Box 409" hidden="1">
              <a:extLst>
                <a:ext uri="{63B3BB69-23CF-44E3-9099-C40C66FF867C}">
                  <a14:compatExt spid="_x0000_s16793"/>
                </a:ext>
                <a:ext uri="{FF2B5EF4-FFF2-40B4-BE49-F238E27FC236}">
                  <a16:creationId xmlns:a16="http://schemas.microsoft.com/office/drawing/2014/main" id="{00000000-0008-0000-0100-000099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375</xdr:row>
          <xdr:rowOff>19050</xdr:rowOff>
        </xdr:from>
        <xdr:to>
          <xdr:col>12</xdr:col>
          <xdr:colOff>546100</xdr:colOff>
          <xdr:row>375</xdr:row>
          <xdr:rowOff>171450</xdr:rowOff>
        </xdr:to>
        <xdr:sp macro="" textlink="">
          <xdr:nvSpPr>
            <xdr:cNvPr id="16794" name="Check Box 410" hidden="1">
              <a:extLst>
                <a:ext uri="{63B3BB69-23CF-44E3-9099-C40C66FF867C}">
                  <a14:compatExt spid="_x0000_s16794"/>
                </a:ext>
                <a:ext uri="{FF2B5EF4-FFF2-40B4-BE49-F238E27FC236}">
                  <a16:creationId xmlns:a16="http://schemas.microsoft.com/office/drawing/2014/main" id="{00000000-0008-0000-0100-00009A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376</xdr:row>
          <xdr:rowOff>19050</xdr:rowOff>
        </xdr:from>
        <xdr:to>
          <xdr:col>11</xdr:col>
          <xdr:colOff>546100</xdr:colOff>
          <xdr:row>376</xdr:row>
          <xdr:rowOff>171450</xdr:rowOff>
        </xdr:to>
        <xdr:sp macro="" textlink="">
          <xdr:nvSpPr>
            <xdr:cNvPr id="16795" name="Check Box 411" hidden="1">
              <a:extLst>
                <a:ext uri="{63B3BB69-23CF-44E3-9099-C40C66FF867C}">
                  <a14:compatExt spid="_x0000_s16795"/>
                </a:ext>
                <a:ext uri="{FF2B5EF4-FFF2-40B4-BE49-F238E27FC236}">
                  <a16:creationId xmlns:a16="http://schemas.microsoft.com/office/drawing/2014/main" id="{00000000-0008-0000-0100-00009B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376</xdr:row>
          <xdr:rowOff>19050</xdr:rowOff>
        </xdr:from>
        <xdr:to>
          <xdr:col>12</xdr:col>
          <xdr:colOff>546100</xdr:colOff>
          <xdr:row>376</xdr:row>
          <xdr:rowOff>171450</xdr:rowOff>
        </xdr:to>
        <xdr:sp macro="" textlink="">
          <xdr:nvSpPr>
            <xdr:cNvPr id="16796" name="Check Box 412" hidden="1">
              <a:extLst>
                <a:ext uri="{63B3BB69-23CF-44E3-9099-C40C66FF867C}">
                  <a14:compatExt spid="_x0000_s16796"/>
                </a:ext>
                <a:ext uri="{FF2B5EF4-FFF2-40B4-BE49-F238E27FC236}">
                  <a16:creationId xmlns:a16="http://schemas.microsoft.com/office/drawing/2014/main" id="{00000000-0008-0000-0100-00009C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377</xdr:row>
          <xdr:rowOff>19050</xdr:rowOff>
        </xdr:from>
        <xdr:to>
          <xdr:col>11</xdr:col>
          <xdr:colOff>546100</xdr:colOff>
          <xdr:row>377</xdr:row>
          <xdr:rowOff>171450</xdr:rowOff>
        </xdr:to>
        <xdr:sp macro="" textlink="">
          <xdr:nvSpPr>
            <xdr:cNvPr id="16797" name="Check Box 413" hidden="1">
              <a:extLst>
                <a:ext uri="{63B3BB69-23CF-44E3-9099-C40C66FF867C}">
                  <a14:compatExt spid="_x0000_s16797"/>
                </a:ext>
                <a:ext uri="{FF2B5EF4-FFF2-40B4-BE49-F238E27FC236}">
                  <a16:creationId xmlns:a16="http://schemas.microsoft.com/office/drawing/2014/main" id="{00000000-0008-0000-0100-00009D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377</xdr:row>
          <xdr:rowOff>19050</xdr:rowOff>
        </xdr:from>
        <xdr:to>
          <xdr:col>12</xdr:col>
          <xdr:colOff>546100</xdr:colOff>
          <xdr:row>377</xdr:row>
          <xdr:rowOff>171450</xdr:rowOff>
        </xdr:to>
        <xdr:sp macro="" textlink="">
          <xdr:nvSpPr>
            <xdr:cNvPr id="16798" name="Check Box 414" hidden="1">
              <a:extLst>
                <a:ext uri="{63B3BB69-23CF-44E3-9099-C40C66FF867C}">
                  <a14:compatExt spid="_x0000_s16798"/>
                </a:ext>
                <a:ext uri="{FF2B5EF4-FFF2-40B4-BE49-F238E27FC236}">
                  <a16:creationId xmlns:a16="http://schemas.microsoft.com/office/drawing/2014/main" id="{00000000-0008-0000-0100-00009E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378</xdr:row>
          <xdr:rowOff>19050</xdr:rowOff>
        </xdr:from>
        <xdr:to>
          <xdr:col>11</xdr:col>
          <xdr:colOff>546100</xdr:colOff>
          <xdr:row>378</xdr:row>
          <xdr:rowOff>171450</xdr:rowOff>
        </xdr:to>
        <xdr:sp macro="" textlink="">
          <xdr:nvSpPr>
            <xdr:cNvPr id="16799" name="Check Box 415" hidden="1">
              <a:extLst>
                <a:ext uri="{63B3BB69-23CF-44E3-9099-C40C66FF867C}">
                  <a14:compatExt spid="_x0000_s16799"/>
                </a:ext>
                <a:ext uri="{FF2B5EF4-FFF2-40B4-BE49-F238E27FC236}">
                  <a16:creationId xmlns:a16="http://schemas.microsoft.com/office/drawing/2014/main" id="{00000000-0008-0000-0100-00009F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378</xdr:row>
          <xdr:rowOff>19050</xdr:rowOff>
        </xdr:from>
        <xdr:to>
          <xdr:col>12</xdr:col>
          <xdr:colOff>546100</xdr:colOff>
          <xdr:row>378</xdr:row>
          <xdr:rowOff>171450</xdr:rowOff>
        </xdr:to>
        <xdr:sp macro="" textlink="">
          <xdr:nvSpPr>
            <xdr:cNvPr id="16800" name="Check Box 416" hidden="1">
              <a:extLst>
                <a:ext uri="{63B3BB69-23CF-44E3-9099-C40C66FF867C}">
                  <a14:compatExt spid="_x0000_s16800"/>
                </a:ext>
                <a:ext uri="{FF2B5EF4-FFF2-40B4-BE49-F238E27FC236}">
                  <a16:creationId xmlns:a16="http://schemas.microsoft.com/office/drawing/2014/main" id="{00000000-0008-0000-0100-0000A0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379</xdr:row>
          <xdr:rowOff>19050</xdr:rowOff>
        </xdr:from>
        <xdr:to>
          <xdr:col>11</xdr:col>
          <xdr:colOff>546100</xdr:colOff>
          <xdr:row>379</xdr:row>
          <xdr:rowOff>171450</xdr:rowOff>
        </xdr:to>
        <xdr:sp macro="" textlink="">
          <xdr:nvSpPr>
            <xdr:cNvPr id="16801" name="Check Box 417" hidden="1">
              <a:extLst>
                <a:ext uri="{63B3BB69-23CF-44E3-9099-C40C66FF867C}">
                  <a14:compatExt spid="_x0000_s16801"/>
                </a:ext>
                <a:ext uri="{FF2B5EF4-FFF2-40B4-BE49-F238E27FC236}">
                  <a16:creationId xmlns:a16="http://schemas.microsoft.com/office/drawing/2014/main" id="{00000000-0008-0000-0100-0000A1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379</xdr:row>
          <xdr:rowOff>19050</xdr:rowOff>
        </xdr:from>
        <xdr:to>
          <xdr:col>12</xdr:col>
          <xdr:colOff>546100</xdr:colOff>
          <xdr:row>379</xdr:row>
          <xdr:rowOff>171450</xdr:rowOff>
        </xdr:to>
        <xdr:sp macro="" textlink="">
          <xdr:nvSpPr>
            <xdr:cNvPr id="16802" name="Check Box 418" hidden="1">
              <a:extLst>
                <a:ext uri="{63B3BB69-23CF-44E3-9099-C40C66FF867C}">
                  <a14:compatExt spid="_x0000_s16802"/>
                </a:ext>
                <a:ext uri="{FF2B5EF4-FFF2-40B4-BE49-F238E27FC236}">
                  <a16:creationId xmlns:a16="http://schemas.microsoft.com/office/drawing/2014/main" id="{00000000-0008-0000-0100-0000A2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380</xdr:row>
          <xdr:rowOff>19050</xdr:rowOff>
        </xdr:from>
        <xdr:to>
          <xdr:col>11</xdr:col>
          <xdr:colOff>546100</xdr:colOff>
          <xdr:row>380</xdr:row>
          <xdr:rowOff>171450</xdr:rowOff>
        </xdr:to>
        <xdr:sp macro="" textlink="">
          <xdr:nvSpPr>
            <xdr:cNvPr id="16803" name="Check Box 419" hidden="1">
              <a:extLst>
                <a:ext uri="{63B3BB69-23CF-44E3-9099-C40C66FF867C}">
                  <a14:compatExt spid="_x0000_s16803"/>
                </a:ext>
                <a:ext uri="{FF2B5EF4-FFF2-40B4-BE49-F238E27FC236}">
                  <a16:creationId xmlns:a16="http://schemas.microsoft.com/office/drawing/2014/main" id="{00000000-0008-0000-0100-0000A3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380</xdr:row>
          <xdr:rowOff>19050</xdr:rowOff>
        </xdr:from>
        <xdr:to>
          <xdr:col>12</xdr:col>
          <xdr:colOff>546100</xdr:colOff>
          <xdr:row>380</xdr:row>
          <xdr:rowOff>171450</xdr:rowOff>
        </xdr:to>
        <xdr:sp macro="" textlink="">
          <xdr:nvSpPr>
            <xdr:cNvPr id="16804" name="Check Box 420" hidden="1">
              <a:extLst>
                <a:ext uri="{63B3BB69-23CF-44E3-9099-C40C66FF867C}">
                  <a14:compatExt spid="_x0000_s16804"/>
                </a:ext>
                <a:ext uri="{FF2B5EF4-FFF2-40B4-BE49-F238E27FC236}">
                  <a16:creationId xmlns:a16="http://schemas.microsoft.com/office/drawing/2014/main" id="{00000000-0008-0000-0100-0000A4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381</xdr:row>
          <xdr:rowOff>19050</xdr:rowOff>
        </xdr:from>
        <xdr:to>
          <xdr:col>11</xdr:col>
          <xdr:colOff>546100</xdr:colOff>
          <xdr:row>381</xdr:row>
          <xdr:rowOff>171450</xdr:rowOff>
        </xdr:to>
        <xdr:sp macro="" textlink="">
          <xdr:nvSpPr>
            <xdr:cNvPr id="16805" name="Check Box 421" hidden="1">
              <a:extLst>
                <a:ext uri="{63B3BB69-23CF-44E3-9099-C40C66FF867C}">
                  <a14:compatExt spid="_x0000_s16805"/>
                </a:ext>
                <a:ext uri="{FF2B5EF4-FFF2-40B4-BE49-F238E27FC236}">
                  <a16:creationId xmlns:a16="http://schemas.microsoft.com/office/drawing/2014/main" id="{00000000-0008-0000-0100-0000A5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381</xdr:row>
          <xdr:rowOff>19050</xdr:rowOff>
        </xdr:from>
        <xdr:to>
          <xdr:col>12</xdr:col>
          <xdr:colOff>546100</xdr:colOff>
          <xdr:row>381</xdr:row>
          <xdr:rowOff>171450</xdr:rowOff>
        </xdr:to>
        <xdr:sp macro="" textlink="">
          <xdr:nvSpPr>
            <xdr:cNvPr id="16806" name="Check Box 422" hidden="1">
              <a:extLst>
                <a:ext uri="{63B3BB69-23CF-44E3-9099-C40C66FF867C}">
                  <a14:compatExt spid="_x0000_s16806"/>
                </a:ext>
                <a:ext uri="{FF2B5EF4-FFF2-40B4-BE49-F238E27FC236}">
                  <a16:creationId xmlns:a16="http://schemas.microsoft.com/office/drawing/2014/main" id="{00000000-0008-0000-0100-0000A6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382</xdr:row>
          <xdr:rowOff>19050</xdr:rowOff>
        </xdr:from>
        <xdr:to>
          <xdr:col>11</xdr:col>
          <xdr:colOff>546100</xdr:colOff>
          <xdr:row>382</xdr:row>
          <xdr:rowOff>171450</xdr:rowOff>
        </xdr:to>
        <xdr:sp macro="" textlink="">
          <xdr:nvSpPr>
            <xdr:cNvPr id="16807" name="Check Box 423" hidden="1">
              <a:extLst>
                <a:ext uri="{63B3BB69-23CF-44E3-9099-C40C66FF867C}">
                  <a14:compatExt spid="_x0000_s16807"/>
                </a:ext>
                <a:ext uri="{FF2B5EF4-FFF2-40B4-BE49-F238E27FC236}">
                  <a16:creationId xmlns:a16="http://schemas.microsoft.com/office/drawing/2014/main" id="{00000000-0008-0000-0100-0000A7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382</xdr:row>
          <xdr:rowOff>19050</xdr:rowOff>
        </xdr:from>
        <xdr:to>
          <xdr:col>12</xdr:col>
          <xdr:colOff>546100</xdr:colOff>
          <xdr:row>382</xdr:row>
          <xdr:rowOff>171450</xdr:rowOff>
        </xdr:to>
        <xdr:sp macro="" textlink="">
          <xdr:nvSpPr>
            <xdr:cNvPr id="16808" name="Check Box 424" hidden="1">
              <a:extLst>
                <a:ext uri="{63B3BB69-23CF-44E3-9099-C40C66FF867C}">
                  <a14:compatExt spid="_x0000_s16808"/>
                </a:ext>
                <a:ext uri="{FF2B5EF4-FFF2-40B4-BE49-F238E27FC236}">
                  <a16:creationId xmlns:a16="http://schemas.microsoft.com/office/drawing/2014/main" id="{00000000-0008-0000-0100-0000A8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383</xdr:row>
          <xdr:rowOff>19050</xdr:rowOff>
        </xdr:from>
        <xdr:to>
          <xdr:col>11</xdr:col>
          <xdr:colOff>546100</xdr:colOff>
          <xdr:row>383</xdr:row>
          <xdr:rowOff>171450</xdr:rowOff>
        </xdr:to>
        <xdr:sp macro="" textlink="">
          <xdr:nvSpPr>
            <xdr:cNvPr id="16809" name="Check Box 425" hidden="1">
              <a:extLst>
                <a:ext uri="{63B3BB69-23CF-44E3-9099-C40C66FF867C}">
                  <a14:compatExt spid="_x0000_s16809"/>
                </a:ext>
                <a:ext uri="{FF2B5EF4-FFF2-40B4-BE49-F238E27FC236}">
                  <a16:creationId xmlns:a16="http://schemas.microsoft.com/office/drawing/2014/main" id="{00000000-0008-0000-0100-0000A9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383</xdr:row>
          <xdr:rowOff>19050</xdr:rowOff>
        </xdr:from>
        <xdr:to>
          <xdr:col>12</xdr:col>
          <xdr:colOff>546100</xdr:colOff>
          <xdr:row>383</xdr:row>
          <xdr:rowOff>171450</xdr:rowOff>
        </xdr:to>
        <xdr:sp macro="" textlink="">
          <xdr:nvSpPr>
            <xdr:cNvPr id="16810" name="Check Box 426" hidden="1">
              <a:extLst>
                <a:ext uri="{63B3BB69-23CF-44E3-9099-C40C66FF867C}">
                  <a14:compatExt spid="_x0000_s16810"/>
                </a:ext>
                <a:ext uri="{FF2B5EF4-FFF2-40B4-BE49-F238E27FC236}">
                  <a16:creationId xmlns:a16="http://schemas.microsoft.com/office/drawing/2014/main" id="{00000000-0008-0000-0100-0000AA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384</xdr:row>
          <xdr:rowOff>19050</xdr:rowOff>
        </xdr:from>
        <xdr:to>
          <xdr:col>11</xdr:col>
          <xdr:colOff>546100</xdr:colOff>
          <xdr:row>384</xdr:row>
          <xdr:rowOff>171450</xdr:rowOff>
        </xdr:to>
        <xdr:sp macro="" textlink="">
          <xdr:nvSpPr>
            <xdr:cNvPr id="16811" name="Check Box 427" hidden="1">
              <a:extLst>
                <a:ext uri="{63B3BB69-23CF-44E3-9099-C40C66FF867C}">
                  <a14:compatExt spid="_x0000_s16811"/>
                </a:ext>
                <a:ext uri="{FF2B5EF4-FFF2-40B4-BE49-F238E27FC236}">
                  <a16:creationId xmlns:a16="http://schemas.microsoft.com/office/drawing/2014/main" id="{00000000-0008-0000-0100-0000AB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384</xdr:row>
          <xdr:rowOff>19050</xdr:rowOff>
        </xdr:from>
        <xdr:to>
          <xdr:col>12</xdr:col>
          <xdr:colOff>546100</xdr:colOff>
          <xdr:row>384</xdr:row>
          <xdr:rowOff>171450</xdr:rowOff>
        </xdr:to>
        <xdr:sp macro="" textlink="">
          <xdr:nvSpPr>
            <xdr:cNvPr id="16812" name="Check Box 428" hidden="1">
              <a:extLst>
                <a:ext uri="{63B3BB69-23CF-44E3-9099-C40C66FF867C}">
                  <a14:compatExt spid="_x0000_s16812"/>
                </a:ext>
                <a:ext uri="{FF2B5EF4-FFF2-40B4-BE49-F238E27FC236}">
                  <a16:creationId xmlns:a16="http://schemas.microsoft.com/office/drawing/2014/main" id="{00000000-0008-0000-0100-0000AC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385</xdr:row>
          <xdr:rowOff>19050</xdr:rowOff>
        </xdr:from>
        <xdr:to>
          <xdr:col>11</xdr:col>
          <xdr:colOff>546100</xdr:colOff>
          <xdr:row>385</xdr:row>
          <xdr:rowOff>171450</xdr:rowOff>
        </xdr:to>
        <xdr:sp macro="" textlink="">
          <xdr:nvSpPr>
            <xdr:cNvPr id="16813" name="Check Box 429" hidden="1">
              <a:extLst>
                <a:ext uri="{63B3BB69-23CF-44E3-9099-C40C66FF867C}">
                  <a14:compatExt spid="_x0000_s16813"/>
                </a:ext>
                <a:ext uri="{FF2B5EF4-FFF2-40B4-BE49-F238E27FC236}">
                  <a16:creationId xmlns:a16="http://schemas.microsoft.com/office/drawing/2014/main" id="{00000000-0008-0000-0100-0000AD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385</xdr:row>
          <xdr:rowOff>19050</xdr:rowOff>
        </xdr:from>
        <xdr:to>
          <xdr:col>12</xdr:col>
          <xdr:colOff>546100</xdr:colOff>
          <xdr:row>385</xdr:row>
          <xdr:rowOff>171450</xdr:rowOff>
        </xdr:to>
        <xdr:sp macro="" textlink="">
          <xdr:nvSpPr>
            <xdr:cNvPr id="16814" name="Check Box 430" hidden="1">
              <a:extLst>
                <a:ext uri="{63B3BB69-23CF-44E3-9099-C40C66FF867C}">
                  <a14:compatExt spid="_x0000_s16814"/>
                </a:ext>
                <a:ext uri="{FF2B5EF4-FFF2-40B4-BE49-F238E27FC236}">
                  <a16:creationId xmlns:a16="http://schemas.microsoft.com/office/drawing/2014/main" id="{00000000-0008-0000-0100-0000AE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386</xdr:row>
          <xdr:rowOff>19050</xdr:rowOff>
        </xdr:from>
        <xdr:to>
          <xdr:col>11</xdr:col>
          <xdr:colOff>546100</xdr:colOff>
          <xdr:row>386</xdr:row>
          <xdr:rowOff>171450</xdr:rowOff>
        </xdr:to>
        <xdr:sp macro="" textlink="">
          <xdr:nvSpPr>
            <xdr:cNvPr id="16815" name="Check Box 431" hidden="1">
              <a:extLst>
                <a:ext uri="{63B3BB69-23CF-44E3-9099-C40C66FF867C}">
                  <a14:compatExt spid="_x0000_s16815"/>
                </a:ext>
                <a:ext uri="{FF2B5EF4-FFF2-40B4-BE49-F238E27FC236}">
                  <a16:creationId xmlns:a16="http://schemas.microsoft.com/office/drawing/2014/main" id="{00000000-0008-0000-0100-0000AF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386</xdr:row>
          <xdr:rowOff>19050</xdr:rowOff>
        </xdr:from>
        <xdr:to>
          <xdr:col>12</xdr:col>
          <xdr:colOff>546100</xdr:colOff>
          <xdr:row>386</xdr:row>
          <xdr:rowOff>171450</xdr:rowOff>
        </xdr:to>
        <xdr:sp macro="" textlink="">
          <xdr:nvSpPr>
            <xdr:cNvPr id="16816" name="Check Box 432" hidden="1">
              <a:extLst>
                <a:ext uri="{63B3BB69-23CF-44E3-9099-C40C66FF867C}">
                  <a14:compatExt spid="_x0000_s16816"/>
                </a:ext>
                <a:ext uri="{FF2B5EF4-FFF2-40B4-BE49-F238E27FC236}">
                  <a16:creationId xmlns:a16="http://schemas.microsoft.com/office/drawing/2014/main" id="{00000000-0008-0000-0100-0000B0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387</xdr:row>
          <xdr:rowOff>19050</xdr:rowOff>
        </xdr:from>
        <xdr:to>
          <xdr:col>11</xdr:col>
          <xdr:colOff>546100</xdr:colOff>
          <xdr:row>387</xdr:row>
          <xdr:rowOff>171450</xdr:rowOff>
        </xdr:to>
        <xdr:sp macro="" textlink="">
          <xdr:nvSpPr>
            <xdr:cNvPr id="16817" name="Check Box 433" hidden="1">
              <a:extLst>
                <a:ext uri="{63B3BB69-23CF-44E3-9099-C40C66FF867C}">
                  <a14:compatExt spid="_x0000_s16817"/>
                </a:ext>
                <a:ext uri="{FF2B5EF4-FFF2-40B4-BE49-F238E27FC236}">
                  <a16:creationId xmlns:a16="http://schemas.microsoft.com/office/drawing/2014/main" id="{00000000-0008-0000-0100-0000B1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387</xdr:row>
          <xdr:rowOff>19050</xdr:rowOff>
        </xdr:from>
        <xdr:to>
          <xdr:col>12</xdr:col>
          <xdr:colOff>546100</xdr:colOff>
          <xdr:row>387</xdr:row>
          <xdr:rowOff>171450</xdr:rowOff>
        </xdr:to>
        <xdr:sp macro="" textlink="">
          <xdr:nvSpPr>
            <xdr:cNvPr id="16818" name="Check Box 434" hidden="1">
              <a:extLst>
                <a:ext uri="{63B3BB69-23CF-44E3-9099-C40C66FF867C}">
                  <a14:compatExt spid="_x0000_s16818"/>
                </a:ext>
                <a:ext uri="{FF2B5EF4-FFF2-40B4-BE49-F238E27FC236}">
                  <a16:creationId xmlns:a16="http://schemas.microsoft.com/office/drawing/2014/main" id="{00000000-0008-0000-0100-0000B2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388</xdr:row>
          <xdr:rowOff>19050</xdr:rowOff>
        </xdr:from>
        <xdr:to>
          <xdr:col>11</xdr:col>
          <xdr:colOff>546100</xdr:colOff>
          <xdr:row>388</xdr:row>
          <xdr:rowOff>171450</xdr:rowOff>
        </xdr:to>
        <xdr:sp macro="" textlink="">
          <xdr:nvSpPr>
            <xdr:cNvPr id="16819" name="Check Box 435" hidden="1">
              <a:extLst>
                <a:ext uri="{63B3BB69-23CF-44E3-9099-C40C66FF867C}">
                  <a14:compatExt spid="_x0000_s16819"/>
                </a:ext>
                <a:ext uri="{FF2B5EF4-FFF2-40B4-BE49-F238E27FC236}">
                  <a16:creationId xmlns:a16="http://schemas.microsoft.com/office/drawing/2014/main" id="{00000000-0008-0000-0100-0000B3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388</xdr:row>
          <xdr:rowOff>19050</xdr:rowOff>
        </xdr:from>
        <xdr:to>
          <xdr:col>12</xdr:col>
          <xdr:colOff>546100</xdr:colOff>
          <xdr:row>388</xdr:row>
          <xdr:rowOff>171450</xdr:rowOff>
        </xdr:to>
        <xdr:sp macro="" textlink="">
          <xdr:nvSpPr>
            <xdr:cNvPr id="16820" name="Check Box 436" hidden="1">
              <a:extLst>
                <a:ext uri="{63B3BB69-23CF-44E3-9099-C40C66FF867C}">
                  <a14:compatExt spid="_x0000_s16820"/>
                </a:ext>
                <a:ext uri="{FF2B5EF4-FFF2-40B4-BE49-F238E27FC236}">
                  <a16:creationId xmlns:a16="http://schemas.microsoft.com/office/drawing/2014/main" id="{00000000-0008-0000-0100-0000B4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389</xdr:row>
          <xdr:rowOff>19050</xdr:rowOff>
        </xdr:from>
        <xdr:to>
          <xdr:col>11</xdr:col>
          <xdr:colOff>546100</xdr:colOff>
          <xdr:row>389</xdr:row>
          <xdr:rowOff>171450</xdr:rowOff>
        </xdr:to>
        <xdr:sp macro="" textlink="">
          <xdr:nvSpPr>
            <xdr:cNvPr id="16821" name="Check Box 437" hidden="1">
              <a:extLst>
                <a:ext uri="{63B3BB69-23CF-44E3-9099-C40C66FF867C}">
                  <a14:compatExt spid="_x0000_s16821"/>
                </a:ext>
                <a:ext uri="{FF2B5EF4-FFF2-40B4-BE49-F238E27FC236}">
                  <a16:creationId xmlns:a16="http://schemas.microsoft.com/office/drawing/2014/main" id="{00000000-0008-0000-0100-0000B5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389</xdr:row>
          <xdr:rowOff>19050</xdr:rowOff>
        </xdr:from>
        <xdr:to>
          <xdr:col>12</xdr:col>
          <xdr:colOff>546100</xdr:colOff>
          <xdr:row>389</xdr:row>
          <xdr:rowOff>171450</xdr:rowOff>
        </xdr:to>
        <xdr:sp macro="" textlink="">
          <xdr:nvSpPr>
            <xdr:cNvPr id="16822" name="Check Box 438" hidden="1">
              <a:extLst>
                <a:ext uri="{63B3BB69-23CF-44E3-9099-C40C66FF867C}">
                  <a14:compatExt spid="_x0000_s16822"/>
                </a:ext>
                <a:ext uri="{FF2B5EF4-FFF2-40B4-BE49-F238E27FC236}">
                  <a16:creationId xmlns:a16="http://schemas.microsoft.com/office/drawing/2014/main" id="{00000000-0008-0000-0100-0000B6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390</xdr:row>
          <xdr:rowOff>19050</xdr:rowOff>
        </xdr:from>
        <xdr:to>
          <xdr:col>11</xdr:col>
          <xdr:colOff>546100</xdr:colOff>
          <xdr:row>390</xdr:row>
          <xdr:rowOff>171450</xdr:rowOff>
        </xdr:to>
        <xdr:sp macro="" textlink="">
          <xdr:nvSpPr>
            <xdr:cNvPr id="16823" name="Check Box 439" hidden="1">
              <a:extLst>
                <a:ext uri="{63B3BB69-23CF-44E3-9099-C40C66FF867C}">
                  <a14:compatExt spid="_x0000_s16823"/>
                </a:ext>
                <a:ext uri="{FF2B5EF4-FFF2-40B4-BE49-F238E27FC236}">
                  <a16:creationId xmlns:a16="http://schemas.microsoft.com/office/drawing/2014/main" id="{00000000-0008-0000-0100-0000B7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390</xdr:row>
          <xdr:rowOff>19050</xdr:rowOff>
        </xdr:from>
        <xdr:to>
          <xdr:col>12</xdr:col>
          <xdr:colOff>546100</xdr:colOff>
          <xdr:row>390</xdr:row>
          <xdr:rowOff>171450</xdr:rowOff>
        </xdr:to>
        <xdr:sp macro="" textlink="">
          <xdr:nvSpPr>
            <xdr:cNvPr id="16824" name="Check Box 440" hidden="1">
              <a:extLst>
                <a:ext uri="{63B3BB69-23CF-44E3-9099-C40C66FF867C}">
                  <a14:compatExt spid="_x0000_s16824"/>
                </a:ext>
                <a:ext uri="{FF2B5EF4-FFF2-40B4-BE49-F238E27FC236}">
                  <a16:creationId xmlns:a16="http://schemas.microsoft.com/office/drawing/2014/main" id="{00000000-0008-0000-0100-0000B8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391</xdr:row>
          <xdr:rowOff>19050</xdr:rowOff>
        </xdr:from>
        <xdr:to>
          <xdr:col>11</xdr:col>
          <xdr:colOff>546100</xdr:colOff>
          <xdr:row>391</xdr:row>
          <xdr:rowOff>171450</xdr:rowOff>
        </xdr:to>
        <xdr:sp macro="" textlink="">
          <xdr:nvSpPr>
            <xdr:cNvPr id="16825" name="Check Box 441" hidden="1">
              <a:extLst>
                <a:ext uri="{63B3BB69-23CF-44E3-9099-C40C66FF867C}">
                  <a14:compatExt spid="_x0000_s16825"/>
                </a:ext>
                <a:ext uri="{FF2B5EF4-FFF2-40B4-BE49-F238E27FC236}">
                  <a16:creationId xmlns:a16="http://schemas.microsoft.com/office/drawing/2014/main" id="{00000000-0008-0000-0100-0000B9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391</xdr:row>
          <xdr:rowOff>19050</xdr:rowOff>
        </xdr:from>
        <xdr:to>
          <xdr:col>12</xdr:col>
          <xdr:colOff>546100</xdr:colOff>
          <xdr:row>391</xdr:row>
          <xdr:rowOff>171450</xdr:rowOff>
        </xdr:to>
        <xdr:sp macro="" textlink="">
          <xdr:nvSpPr>
            <xdr:cNvPr id="16826" name="Check Box 442" hidden="1">
              <a:extLst>
                <a:ext uri="{63B3BB69-23CF-44E3-9099-C40C66FF867C}">
                  <a14:compatExt spid="_x0000_s16826"/>
                </a:ext>
                <a:ext uri="{FF2B5EF4-FFF2-40B4-BE49-F238E27FC236}">
                  <a16:creationId xmlns:a16="http://schemas.microsoft.com/office/drawing/2014/main" id="{00000000-0008-0000-0100-0000BA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392</xdr:row>
          <xdr:rowOff>19050</xdr:rowOff>
        </xdr:from>
        <xdr:to>
          <xdr:col>11</xdr:col>
          <xdr:colOff>546100</xdr:colOff>
          <xdr:row>392</xdr:row>
          <xdr:rowOff>171450</xdr:rowOff>
        </xdr:to>
        <xdr:sp macro="" textlink="">
          <xdr:nvSpPr>
            <xdr:cNvPr id="16827" name="Check Box 443" hidden="1">
              <a:extLst>
                <a:ext uri="{63B3BB69-23CF-44E3-9099-C40C66FF867C}">
                  <a14:compatExt spid="_x0000_s16827"/>
                </a:ext>
                <a:ext uri="{FF2B5EF4-FFF2-40B4-BE49-F238E27FC236}">
                  <a16:creationId xmlns:a16="http://schemas.microsoft.com/office/drawing/2014/main" id="{00000000-0008-0000-0100-0000BB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392</xdr:row>
          <xdr:rowOff>19050</xdr:rowOff>
        </xdr:from>
        <xdr:to>
          <xdr:col>12</xdr:col>
          <xdr:colOff>546100</xdr:colOff>
          <xdr:row>392</xdr:row>
          <xdr:rowOff>171450</xdr:rowOff>
        </xdr:to>
        <xdr:sp macro="" textlink="">
          <xdr:nvSpPr>
            <xdr:cNvPr id="16828" name="Check Box 444" hidden="1">
              <a:extLst>
                <a:ext uri="{63B3BB69-23CF-44E3-9099-C40C66FF867C}">
                  <a14:compatExt spid="_x0000_s16828"/>
                </a:ext>
                <a:ext uri="{FF2B5EF4-FFF2-40B4-BE49-F238E27FC236}">
                  <a16:creationId xmlns:a16="http://schemas.microsoft.com/office/drawing/2014/main" id="{00000000-0008-0000-0100-0000BC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393</xdr:row>
          <xdr:rowOff>19050</xdr:rowOff>
        </xdr:from>
        <xdr:to>
          <xdr:col>11</xdr:col>
          <xdr:colOff>546100</xdr:colOff>
          <xdr:row>393</xdr:row>
          <xdr:rowOff>171450</xdr:rowOff>
        </xdr:to>
        <xdr:sp macro="" textlink="">
          <xdr:nvSpPr>
            <xdr:cNvPr id="16829" name="Check Box 445" hidden="1">
              <a:extLst>
                <a:ext uri="{63B3BB69-23CF-44E3-9099-C40C66FF867C}">
                  <a14:compatExt spid="_x0000_s16829"/>
                </a:ext>
                <a:ext uri="{FF2B5EF4-FFF2-40B4-BE49-F238E27FC236}">
                  <a16:creationId xmlns:a16="http://schemas.microsoft.com/office/drawing/2014/main" id="{00000000-0008-0000-0100-0000BD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393</xdr:row>
          <xdr:rowOff>19050</xdr:rowOff>
        </xdr:from>
        <xdr:to>
          <xdr:col>12</xdr:col>
          <xdr:colOff>546100</xdr:colOff>
          <xdr:row>393</xdr:row>
          <xdr:rowOff>171450</xdr:rowOff>
        </xdr:to>
        <xdr:sp macro="" textlink="">
          <xdr:nvSpPr>
            <xdr:cNvPr id="16830" name="Check Box 446" hidden="1">
              <a:extLst>
                <a:ext uri="{63B3BB69-23CF-44E3-9099-C40C66FF867C}">
                  <a14:compatExt spid="_x0000_s16830"/>
                </a:ext>
                <a:ext uri="{FF2B5EF4-FFF2-40B4-BE49-F238E27FC236}">
                  <a16:creationId xmlns:a16="http://schemas.microsoft.com/office/drawing/2014/main" id="{00000000-0008-0000-0100-0000BE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372</xdr:row>
          <xdr:rowOff>19050</xdr:rowOff>
        </xdr:from>
        <xdr:to>
          <xdr:col>17</xdr:col>
          <xdr:colOff>546100</xdr:colOff>
          <xdr:row>372</xdr:row>
          <xdr:rowOff>171450</xdr:rowOff>
        </xdr:to>
        <xdr:sp macro="" textlink="">
          <xdr:nvSpPr>
            <xdr:cNvPr id="16831" name="Check Box 447" hidden="1">
              <a:extLst>
                <a:ext uri="{63B3BB69-23CF-44E3-9099-C40C66FF867C}">
                  <a14:compatExt spid="_x0000_s16831"/>
                </a:ext>
                <a:ext uri="{FF2B5EF4-FFF2-40B4-BE49-F238E27FC236}">
                  <a16:creationId xmlns:a16="http://schemas.microsoft.com/office/drawing/2014/main" id="{00000000-0008-0000-0100-0000BF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372</xdr:row>
          <xdr:rowOff>19050</xdr:rowOff>
        </xdr:from>
        <xdr:to>
          <xdr:col>18</xdr:col>
          <xdr:colOff>546100</xdr:colOff>
          <xdr:row>372</xdr:row>
          <xdr:rowOff>171450</xdr:rowOff>
        </xdr:to>
        <xdr:sp macro="" textlink="">
          <xdr:nvSpPr>
            <xdr:cNvPr id="16832" name="Check Box 448" hidden="1">
              <a:extLst>
                <a:ext uri="{63B3BB69-23CF-44E3-9099-C40C66FF867C}">
                  <a14:compatExt spid="_x0000_s16832"/>
                </a:ext>
                <a:ext uri="{FF2B5EF4-FFF2-40B4-BE49-F238E27FC236}">
                  <a16:creationId xmlns:a16="http://schemas.microsoft.com/office/drawing/2014/main" id="{00000000-0008-0000-0100-0000C0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373</xdr:row>
          <xdr:rowOff>19050</xdr:rowOff>
        </xdr:from>
        <xdr:to>
          <xdr:col>17</xdr:col>
          <xdr:colOff>546100</xdr:colOff>
          <xdr:row>373</xdr:row>
          <xdr:rowOff>171450</xdr:rowOff>
        </xdr:to>
        <xdr:sp macro="" textlink="">
          <xdr:nvSpPr>
            <xdr:cNvPr id="16833" name="Check Box 449" hidden="1">
              <a:extLst>
                <a:ext uri="{63B3BB69-23CF-44E3-9099-C40C66FF867C}">
                  <a14:compatExt spid="_x0000_s16833"/>
                </a:ext>
                <a:ext uri="{FF2B5EF4-FFF2-40B4-BE49-F238E27FC236}">
                  <a16:creationId xmlns:a16="http://schemas.microsoft.com/office/drawing/2014/main" id="{00000000-0008-0000-0100-0000C1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373</xdr:row>
          <xdr:rowOff>19050</xdr:rowOff>
        </xdr:from>
        <xdr:to>
          <xdr:col>18</xdr:col>
          <xdr:colOff>546100</xdr:colOff>
          <xdr:row>373</xdr:row>
          <xdr:rowOff>171450</xdr:rowOff>
        </xdr:to>
        <xdr:sp macro="" textlink="">
          <xdr:nvSpPr>
            <xdr:cNvPr id="16834" name="Check Box 450" hidden="1">
              <a:extLst>
                <a:ext uri="{63B3BB69-23CF-44E3-9099-C40C66FF867C}">
                  <a14:compatExt spid="_x0000_s16834"/>
                </a:ext>
                <a:ext uri="{FF2B5EF4-FFF2-40B4-BE49-F238E27FC236}">
                  <a16:creationId xmlns:a16="http://schemas.microsoft.com/office/drawing/2014/main" id="{00000000-0008-0000-0100-0000C2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374</xdr:row>
          <xdr:rowOff>19050</xdr:rowOff>
        </xdr:from>
        <xdr:to>
          <xdr:col>17</xdr:col>
          <xdr:colOff>546100</xdr:colOff>
          <xdr:row>374</xdr:row>
          <xdr:rowOff>171450</xdr:rowOff>
        </xdr:to>
        <xdr:sp macro="" textlink="">
          <xdr:nvSpPr>
            <xdr:cNvPr id="16835" name="Check Box 451" hidden="1">
              <a:extLst>
                <a:ext uri="{63B3BB69-23CF-44E3-9099-C40C66FF867C}">
                  <a14:compatExt spid="_x0000_s16835"/>
                </a:ext>
                <a:ext uri="{FF2B5EF4-FFF2-40B4-BE49-F238E27FC236}">
                  <a16:creationId xmlns:a16="http://schemas.microsoft.com/office/drawing/2014/main" id="{00000000-0008-0000-0100-0000C3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374</xdr:row>
          <xdr:rowOff>19050</xdr:rowOff>
        </xdr:from>
        <xdr:to>
          <xdr:col>18</xdr:col>
          <xdr:colOff>546100</xdr:colOff>
          <xdr:row>374</xdr:row>
          <xdr:rowOff>171450</xdr:rowOff>
        </xdr:to>
        <xdr:sp macro="" textlink="">
          <xdr:nvSpPr>
            <xdr:cNvPr id="16836" name="Check Box 452" hidden="1">
              <a:extLst>
                <a:ext uri="{63B3BB69-23CF-44E3-9099-C40C66FF867C}">
                  <a14:compatExt spid="_x0000_s16836"/>
                </a:ext>
                <a:ext uri="{FF2B5EF4-FFF2-40B4-BE49-F238E27FC236}">
                  <a16:creationId xmlns:a16="http://schemas.microsoft.com/office/drawing/2014/main" id="{00000000-0008-0000-0100-0000C4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375</xdr:row>
          <xdr:rowOff>19050</xdr:rowOff>
        </xdr:from>
        <xdr:to>
          <xdr:col>17</xdr:col>
          <xdr:colOff>546100</xdr:colOff>
          <xdr:row>375</xdr:row>
          <xdr:rowOff>171450</xdr:rowOff>
        </xdr:to>
        <xdr:sp macro="" textlink="">
          <xdr:nvSpPr>
            <xdr:cNvPr id="16837" name="Check Box 453" hidden="1">
              <a:extLst>
                <a:ext uri="{63B3BB69-23CF-44E3-9099-C40C66FF867C}">
                  <a14:compatExt spid="_x0000_s16837"/>
                </a:ext>
                <a:ext uri="{FF2B5EF4-FFF2-40B4-BE49-F238E27FC236}">
                  <a16:creationId xmlns:a16="http://schemas.microsoft.com/office/drawing/2014/main" id="{00000000-0008-0000-0100-0000C5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375</xdr:row>
          <xdr:rowOff>19050</xdr:rowOff>
        </xdr:from>
        <xdr:to>
          <xdr:col>18</xdr:col>
          <xdr:colOff>546100</xdr:colOff>
          <xdr:row>375</xdr:row>
          <xdr:rowOff>171450</xdr:rowOff>
        </xdr:to>
        <xdr:sp macro="" textlink="">
          <xdr:nvSpPr>
            <xdr:cNvPr id="16838" name="Check Box 454" hidden="1">
              <a:extLst>
                <a:ext uri="{63B3BB69-23CF-44E3-9099-C40C66FF867C}">
                  <a14:compatExt spid="_x0000_s16838"/>
                </a:ext>
                <a:ext uri="{FF2B5EF4-FFF2-40B4-BE49-F238E27FC236}">
                  <a16:creationId xmlns:a16="http://schemas.microsoft.com/office/drawing/2014/main" id="{00000000-0008-0000-0100-0000C6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376</xdr:row>
          <xdr:rowOff>19050</xdr:rowOff>
        </xdr:from>
        <xdr:to>
          <xdr:col>17</xdr:col>
          <xdr:colOff>546100</xdr:colOff>
          <xdr:row>376</xdr:row>
          <xdr:rowOff>171450</xdr:rowOff>
        </xdr:to>
        <xdr:sp macro="" textlink="">
          <xdr:nvSpPr>
            <xdr:cNvPr id="16839" name="Check Box 455" hidden="1">
              <a:extLst>
                <a:ext uri="{63B3BB69-23CF-44E3-9099-C40C66FF867C}">
                  <a14:compatExt spid="_x0000_s16839"/>
                </a:ext>
                <a:ext uri="{FF2B5EF4-FFF2-40B4-BE49-F238E27FC236}">
                  <a16:creationId xmlns:a16="http://schemas.microsoft.com/office/drawing/2014/main" id="{00000000-0008-0000-0100-0000C7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376</xdr:row>
          <xdr:rowOff>19050</xdr:rowOff>
        </xdr:from>
        <xdr:to>
          <xdr:col>18</xdr:col>
          <xdr:colOff>546100</xdr:colOff>
          <xdr:row>376</xdr:row>
          <xdr:rowOff>171450</xdr:rowOff>
        </xdr:to>
        <xdr:sp macro="" textlink="">
          <xdr:nvSpPr>
            <xdr:cNvPr id="16840" name="Check Box 456" hidden="1">
              <a:extLst>
                <a:ext uri="{63B3BB69-23CF-44E3-9099-C40C66FF867C}">
                  <a14:compatExt spid="_x0000_s16840"/>
                </a:ext>
                <a:ext uri="{FF2B5EF4-FFF2-40B4-BE49-F238E27FC236}">
                  <a16:creationId xmlns:a16="http://schemas.microsoft.com/office/drawing/2014/main" id="{00000000-0008-0000-0100-0000C8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377</xdr:row>
          <xdr:rowOff>19050</xdr:rowOff>
        </xdr:from>
        <xdr:to>
          <xdr:col>17</xdr:col>
          <xdr:colOff>546100</xdr:colOff>
          <xdr:row>377</xdr:row>
          <xdr:rowOff>171450</xdr:rowOff>
        </xdr:to>
        <xdr:sp macro="" textlink="">
          <xdr:nvSpPr>
            <xdr:cNvPr id="16841" name="Check Box 457" hidden="1">
              <a:extLst>
                <a:ext uri="{63B3BB69-23CF-44E3-9099-C40C66FF867C}">
                  <a14:compatExt spid="_x0000_s16841"/>
                </a:ext>
                <a:ext uri="{FF2B5EF4-FFF2-40B4-BE49-F238E27FC236}">
                  <a16:creationId xmlns:a16="http://schemas.microsoft.com/office/drawing/2014/main" id="{00000000-0008-0000-0100-0000C9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377</xdr:row>
          <xdr:rowOff>19050</xdr:rowOff>
        </xdr:from>
        <xdr:to>
          <xdr:col>18</xdr:col>
          <xdr:colOff>546100</xdr:colOff>
          <xdr:row>377</xdr:row>
          <xdr:rowOff>171450</xdr:rowOff>
        </xdr:to>
        <xdr:sp macro="" textlink="">
          <xdr:nvSpPr>
            <xdr:cNvPr id="16842" name="Check Box 458" hidden="1">
              <a:extLst>
                <a:ext uri="{63B3BB69-23CF-44E3-9099-C40C66FF867C}">
                  <a14:compatExt spid="_x0000_s16842"/>
                </a:ext>
                <a:ext uri="{FF2B5EF4-FFF2-40B4-BE49-F238E27FC236}">
                  <a16:creationId xmlns:a16="http://schemas.microsoft.com/office/drawing/2014/main" id="{00000000-0008-0000-0100-0000CA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378</xdr:row>
          <xdr:rowOff>19050</xdr:rowOff>
        </xdr:from>
        <xdr:to>
          <xdr:col>17</xdr:col>
          <xdr:colOff>546100</xdr:colOff>
          <xdr:row>378</xdr:row>
          <xdr:rowOff>171450</xdr:rowOff>
        </xdr:to>
        <xdr:sp macro="" textlink="">
          <xdr:nvSpPr>
            <xdr:cNvPr id="16843" name="Check Box 459" hidden="1">
              <a:extLst>
                <a:ext uri="{63B3BB69-23CF-44E3-9099-C40C66FF867C}">
                  <a14:compatExt spid="_x0000_s16843"/>
                </a:ext>
                <a:ext uri="{FF2B5EF4-FFF2-40B4-BE49-F238E27FC236}">
                  <a16:creationId xmlns:a16="http://schemas.microsoft.com/office/drawing/2014/main" id="{00000000-0008-0000-0100-0000CB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378</xdr:row>
          <xdr:rowOff>19050</xdr:rowOff>
        </xdr:from>
        <xdr:to>
          <xdr:col>18</xdr:col>
          <xdr:colOff>546100</xdr:colOff>
          <xdr:row>378</xdr:row>
          <xdr:rowOff>171450</xdr:rowOff>
        </xdr:to>
        <xdr:sp macro="" textlink="">
          <xdr:nvSpPr>
            <xdr:cNvPr id="16844" name="Check Box 460" hidden="1">
              <a:extLst>
                <a:ext uri="{63B3BB69-23CF-44E3-9099-C40C66FF867C}">
                  <a14:compatExt spid="_x0000_s16844"/>
                </a:ext>
                <a:ext uri="{FF2B5EF4-FFF2-40B4-BE49-F238E27FC236}">
                  <a16:creationId xmlns:a16="http://schemas.microsoft.com/office/drawing/2014/main" id="{00000000-0008-0000-0100-0000CC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379</xdr:row>
          <xdr:rowOff>19050</xdr:rowOff>
        </xdr:from>
        <xdr:to>
          <xdr:col>17</xdr:col>
          <xdr:colOff>546100</xdr:colOff>
          <xdr:row>379</xdr:row>
          <xdr:rowOff>171450</xdr:rowOff>
        </xdr:to>
        <xdr:sp macro="" textlink="">
          <xdr:nvSpPr>
            <xdr:cNvPr id="16845" name="Check Box 461" hidden="1">
              <a:extLst>
                <a:ext uri="{63B3BB69-23CF-44E3-9099-C40C66FF867C}">
                  <a14:compatExt spid="_x0000_s16845"/>
                </a:ext>
                <a:ext uri="{FF2B5EF4-FFF2-40B4-BE49-F238E27FC236}">
                  <a16:creationId xmlns:a16="http://schemas.microsoft.com/office/drawing/2014/main" id="{00000000-0008-0000-0100-0000CD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379</xdr:row>
          <xdr:rowOff>19050</xdr:rowOff>
        </xdr:from>
        <xdr:to>
          <xdr:col>18</xdr:col>
          <xdr:colOff>546100</xdr:colOff>
          <xdr:row>379</xdr:row>
          <xdr:rowOff>171450</xdr:rowOff>
        </xdr:to>
        <xdr:sp macro="" textlink="">
          <xdr:nvSpPr>
            <xdr:cNvPr id="16846" name="Check Box 462" hidden="1">
              <a:extLst>
                <a:ext uri="{63B3BB69-23CF-44E3-9099-C40C66FF867C}">
                  <a14:compatExt spid="_x0000_s16846"/>
                </a:ext>
                <a:ext uri="{FF2B5EF4-FFF2-40B4-BE49-F238E27FC236}">
                  <a16:creationId xmlns:a16="http://schemas.microsoft.com/office/drawing/2014/main" id="{00000000-0008-0000-0100-0000CE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380</xdr:row>
          <xdr:rowOff>19050</xdr:rowOff>
        </xdr:from>
        <xdr:to>
          <xdr:col>17</xdr:col>
          <xdr:colOff>546100</xdr:colOff>
          <xdr:row>380</xdr:row>
          <xdr:rowOff>171450</xdr:rowOff>
        </xdr:to>
        <xdr:sp macro="" textlink="">
          <xdr:nvSpPr>
            <xdr:cNvPr id="16847" name="Check Box 463" hidden="1">
              <a:extLst>
                <a:ext uri="{63B3BB69-23CF-44E3-9099-C40C66FF867C}">
                  <a14:compatExt spid="_x0000_s16847"/>
                </a:ext>
                <a:ext uri="{FF2B5EF4-FFF2-40B4-BE49-F238E27FC236}">
                  <a16:creationId xmlns:a16="http://schemas.microsoft.com/office/drawing/2014/main" id="{00000000-0008-0000-0100-0000CF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380</xdr:row>
          <xdr:rowOff>19050</xdr:rowOff>
        </xdr:from>
        <xdr:to>
          <xdr:col>18</xdr:col>
          <xdr:colOff>546100</xdr:colOff>
          <xdr:row>380</xdr:row>
          <xdr:rowOff>171450</xdr:rowOff>
        </xdr:to>
        <xdr:sp macro="" textlink="">
          <xdr:nvSpPr>
            <xdr:cNvPr id="16848" name="Check Box 464" hidden="1">
              <a:extLst>
                <a:ext uri="{63B3BB69-23CF-44E3-9099-C40C66FF867C}">
                  <a14:compatExt spid="_x0000_s16848"/>
                </a:ext>
                <a:ext uri="{FF2B5EF4-FFF2-40B4-BE49-F238E27FC236}">
                  <a16:creationId xmlns:a16="http://schemas.microsoft.com/office/drawing/2014/main" id="{00000000-0008-0000-0100-0000D0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381</xdr:row>
          <xdr:rowOff>19050</xdr:rowOff>
        </xdr:from>
        <xdr:to>
          <xdr:col>17</xdr:col>
          <xdr:colOff>546100</xdr:colOff>
          <xdr:row>381</xdr:row>
          <xdr:rowOff>171450</xdr:rowOff>
        </xdr:to>
        <xdr:sp macro="" textlink="">
          <xdr:nvSpPr>
            <xdr:cNvPr id="16849" name="Check Box 465" hidden="1">
              <a:extLst>
                <a:ext uri="{63B3BB69-23CF-44E3-9099-C40C66FF867C}">
                  <a14:compatExt spid="_x0000_s16849"/>
                </a:ext>
                <a:ext uri="{FF2B5EF4-FFF2-40B4-BE49-F238E27FC236}">
                  <a16:creationId xmlns:a16="http://schemas.microsoft.com/office/drawing/2014/main" id="{00000000-0008-0000-0100-0000D1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381</xdr:row>
          <xdr:rowOff>19050</xdr:rowOff>
        </xdr:from>
        <xdr:to>
          <xdr:col>18</xdr:col>
          <xdr:colOff>546100</xdr:colOff>
          <xdr:row>381</xdr:row>
          <xdr:rowOff>171450</xdr:rowOff>
        </xdr:to>
        <xdr:sp macro="" textlink="">
          <xdr:nvSpPr>
            <xdr:cNvPr id="16850" name="Check Box 466" hidden="1">
              <a:extLst>
                <a:ext uri="{63B3BB69-23CF-44E3-9099-C40C66FF867C}">
                  <a14:compatExt spid="_x0000_s16850"/>
                </a:ext>
                <a:ext uri="{FF2B5EF4-FFF2-40B4-BE49-F238E27FC236}">
                  <a16:creationId xmlns:a16="http://schemas.microsoft.com/office/drawing/2014/main" id="{00000000-0008-0000-0100-0000D2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382</xdr:row>
          <xdr:rowOff>19050</xdr:rowOff>
        </xdr:from>
        <xdr:to>
          <xdr:col>17</xdr:col>
          <xdr:colOff>546100</xdr:colOff>
          <xdr:row>382</xdr:row>
          <xdr:rowOff>171450</xdr:rowOff>
        </xdr:to>
        <xdr:sp macro="" textlink="">
          <xdr:nvSpPr>
            <xdr:cNvPr id="16851" name="Check Box 467" hidden="1">
              <a:extLst>
                <a:ext uri="{63B3BB69-23CF-44E3-9099-C40C66FF867C}">
                  <a14:compatExt spid="_x0000_s16851"/>
                </a:ext>
                <a:ext uri="{FF2B5EF4-FFF2-40B4-BE49-F238E27FC236}">
                  <a16:creationId xmlns:a16="http://schemas.microsoft.com/office/drawing/2014/main" id="{00000000-0008-0000-0100-0000D3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382</xdr:row>
          <xdr:rowOff>19050</xdr:rowOff>
        </xdr:from>
        <xdr:to>
          <xdr:col>18</xdr:col>
          <xdr:colOff>546100</xdr:colOff>
          <xdr:row>382</xdr:row>
          <xdr:rowOff>171450</xdr:rowOff>
        </xdr:to>
        <xdr:sp macro="" textlink="">
          <xdr:nvSpPr>
            <xdr:cNvPr id="16852" name="Check Box 468" hidden="1">
              <a:extLst>
                <a:ext uri="{63B3BB69-23CF-44E3-9099-C40C66FF867C}">
                  <a14:compatExt spid="_x0000_s16852"/>
                </a:ext>
                <a:ext uri="{FF2B5EF4-FFF2-40B4-BE49-F238E27FC236}">
                  <a16:creationId xmlns:a16="http://schemas.microsoft.com/office/drawing/2014/main" id="{00000000-0008-0000-0100-0000D4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383</xdr:row>
          <xdr:rowOff>19050</xdr:rowOff>
        </xdr:from>
        <xdr:to>
          <xdr:col>17</xdr:col>
          <xdr:colOff>546100</xdr:colOff>
          <xdr:row>383</xdr:row>
          <xdr:rowOff>171450</xdr:rowOff>
        </xdr:to>
        <xdr:sp macro="" textlink="">
          <xdr:nvSpPr>
            <xdr:cNvPr id="16853" name="Check Box 469" hidden="1">
              <a:extLst>
                <a:ext uri="{63B3BB69-23CF-44E3-9099-C40C66FF867C}">
                  <a14:compatExt spid="_x0000_s16853"/>
                </a:ext>
                <a:ext uri="{FF2B5EF4-FFF2-40B4-BE49-F238E27FC236}">
                  <a16:creationId xmlns:a16="http://schemas.microsoft.com/office/drawing/2014/main" id="{00000000-0008-0000-0100-0000D5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383</xdr:row>
          <xdr:rowOff>19050</xdr:rowOff>
        </xdr:from>
        <xdr:to>
          <xdr:col>18</xdr:col>
          <xdr:colOff>546100</xdr:colOff>
          <xdr:row>383</xdr:row>
          <xdr:rowOff>171450</xdr:rowOff>
        </xdr:to>
        <xdr:sp macro="" textlink="">
          <xdr:nvSpPr>
            <xdr:cNvPr id="16854" name="Check Box 470" hidden="1">
              <a:extLst>
                <a:ext uri="{63B3BB69-23CF-44E3-9099-C40C66FF867C}">
                  <a14:compatExt spid="_x0000_s16854"/>
                </a:ext>
                <a:ext uri="{FF2B5EF4-FFF2-40B4-BE49-F238E27FC236}">
                  <a16:creationId xmlns:a16="http://schemas.microsoft.com/office/drawing/2014/main" id="{00000000-0008-0000-0100-0000D6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384</xdr:row>
          <xdr:rowOff>19050</xdr:rowOff>
        </xdr:from>
        <xdr:to>
          <xdr:col>17</xdr:col>
          <xdr:colOff>546100</xdr:colOff>
          <xdr:row>384</xdr:row>
          <xdr:rowOff>171450</xdr:rowOff>
        </xdr:to>
        <xdr:sp macro="" textlink="">
          <xdr:nvSpPr>
            <xdr:cNvPr id="16855" name="Check Box 471" hidden="1">
              <a:extLst>
                <a:ext uri="{63B3BB69-23CF-44E3-9099-C40C66FF867C}">
                  <a14:compatExt spid="_x0000_s16855"/>
                </a:ext>
                <a:ext uri="{FF2B5EF4-FFF2-40B4-BE49-F238E27FC236}">
                  <a16:creationId xmlns:a16="http://schemas.microsoft.com/office/drawing/2014/main" id="{00000000-0008-0000-0100-0000D7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384</xdr:row>
          <xdr:rowOff>19050</xdr:rowOff>
        </xdr:from>
        <xdr:to>
          <xdr:col>18</xdr:col>
          <xdr:colOff>546100</xdr:colOff>
          <xdr:row>384</xdr:row>
          <xdr:rowOff>171450</xdr:rowOff>
        </xdr:to>
        <xdr:sp macro="" textlink="">
          <xdr:nvSpPr>
            <xdr:cNvPr id="16856" name="Check Box 472" hidden="1">
              <a:extLst>
                <a:ext uri="{63B3BB69-23CF-44E3-9099-C40C66FF867C}">
                  <a14:compatExt spid="_x0000_s16856"/>
                </a:ext>
                <a:ext uri="{FF2B5EF4-FFF2-40B4-BE49-F238E27FC236}">
                  <a16:creationId xmlns:a16="http://schemas.microsoft.com/office/drawing/2014/main" id="{00000000-0008-0000-0100-0000D8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385</xdr:row>
          <xdr:rowOff>19050</xdr:rowOff>
        </xdr:from>
        <xdr:to>
          <xdr:col>17</xdr:col>
          <xdr:colOff>546100</xdr:colOff>
          <xdr:row>385</xdr:row>
          <xdr:rowOff>171450</xdr:rowOff>
        </xdr:to>
        <xdr:sp macro="" textlink="">
          <xdr:nvSpPr>
            <xdr:cNvPr id="16857" name="Check Box 473" hidden="1">
              <a:extLst>
                <a:ext uri="{63B3BB69-23CF-44E3-9099-C40C66FF867C}">
                  <a14:compatExt spid="_x0000_s16857"/>
                </a:ext>
                <a:ext uri="{FF2B5EF4-FFF2-40B4-BE49-F238E27FC236}">
                  <a16:creationId xmlns:a16="http://schemas.microsoft.com/office/drawing/2014/main" id="{00000000-0008-0000-0100-0000D9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385</xdr:row>
          <xdr:rowOff>19050</xdr:rowOff>
        </xdr:from>
        <xdr:to>
          <xdr:col>18</xdr:col>
          <xdr:colOff>546100</xdr:colOff>
          <xdr:row>385</xdr:row>
          <xdr:rowOff>171450</xdr:rowOff>
        </xdr:to>
        <xdr:sp macro="" textlink="">
          <xdr:nvSpPr>
            <xdr:cNvPr id="16858" name="Check Box 474" hidden="1">
              <a:extLst>
                <a:ext uri="{63B3BB69-23CF-44E3-9099-C40C66FF867C}">
                  <a14:compatExt spid="_x0000_s16858"/>
                </a:ext>
                <a:ext uri="{FF2B5EF4-FFF2-40B4-BE49-F238E27FC236}">
                  <a16:creationId xmlns:a16="http://schemas.microsoft.com/office/drawing/2014/main" id="{00000000-0008-0000-0100-0000DA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386</xdr:row>
          <xdr:rowOff>19050</xdr:rowOff>
        </xdr:from>
        <xdr:to>
          <xdr:col>17</xdr:col>
          <xdr:colOff>546100</xdr:colOff>
          <xdr:row>386</xdr:row>
          <xdr:rowOff>171450</xdr:rowOff>
        </xdr:to>
        <xdr:sp macro="" textlink="">
          <xdr:nvSpPr>
            <xdr:cNvPr id="16859" name="Check Box 475" hidden="1">
              <a:extLst>
                <a:ext uri="{63B3BB69-23CF-44E3-9099-C40C66FF867C}">
                  <a14:compatExt spid="_x0000_s16859"/>
                </a:ext>
                <a:ext uri="{FF2B5EF4-FFF2-40B4-BE49-F238E27FC236}">
                  <a16:creationId xmlns:a16="http://schemas.microsoft.com/office/drawing/2014/main" id="{00000000-0008-0000-0100-0000DB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386</xdr:row>
          <xdr:rowOff>19050</xdr:rowOff>
        </xdr:from>
        <xdr:to>
          <xdr:col>18</xdr:col>
          <xdr:colOff>546100</xdr:colOff>
          <xdr:row>386</xdr:row>
          <xdr:rowOff>171450</xdr:rowOff>
        </xdr:to>
        <xdr:sp macro="" textlink="">
          <xdr:nvSpPr>
            <xdr:cNvPr id="16860" name="Check Box 476" hidden="1">
              <a:extLst>
                <a:ext uri="{63B3BB69-23CF-44E3-9099-C40C66FF867C}">
                  <a14:compatExt spid="_x0000_s16860"/>
                </a:ext>
                <a:ext uri="{FF2B5EF4-FFF2-40B4-BE49-F238E27FC236}">
                  <a16:creationId xmlns:a16="http://schemas.microsoft.com/office/drawing/2014/main" id="{00000000-0008-0000-0100-0000DC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387</xdr:row>
          <xdr:rowOff>19050</xdr:rowOff>
        </xdr:from>
        <xdr:to>
          <xdr:col>17</xdr:col>
          <xdr:colOff>546100</xdr:colOff>
          <xdr:row>387</xdr:row>
          <xdr:rowOff>171450</xdr:rowOff>
        </xdr:to>
        <xdr:sp macro="" textlink="">
          <xdr:nvSpPr>
            <xdr:cNvPr id="16861" name="Check Box 477" hidden="1">
              <a:extLst>
                <a:ext uri="{63B3BB69-23CF-44E3-9099-C40C66FF867C}">
                  <a14:compatExt spid="_x0000_s16861"/>
                </a:ext>
                <a:ext uri="{FF2B5EF4-FFF2-40B4-BE49-F238E27FC236}">
                  <a16:creationId xmlns:a16="http://schemas.microsoft.com/office/drawing/2014/main" id="{00000000-0008-0000-0100-0000DD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387</xdr:row>
          <xdr:rowOff>19050</xdr:rowOff>
        </xdr:from>
        <xdr:to>
          <xdr:col>18</xdr:col>
          <xdr:colOff>546100</xdr:colOff>
          <xdr:row>387</xdr:row>
          <xdr:rowOff>171450</xdr:rowOff>
        </xdr:to>
        <xdr:sp macro="" textlink="">
          <xdr:nvSpPr>
            <xdr:cNvPr id="16862" name="Check Box 478" hidden="1">
              <a:extLst>
                <a:ext uri="{63B3BB69-23CF-44E3-9099-C40C66FF867C}">
                  <a14:compatExt spid="_x0000_s16862"/>
                </a:ext>
                <a:ext uri="{FF2B5EF4-FFF2-40B4-BE49-F238E27FC236}">
                  <a16:creationId xmlns:a16="http://schemas.microsoft.com/office/drawing/2014/main" id="{00000000-0008-0000-0100-0000DE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388</xdr:row>
          <xdr:rowOff>19050</xdr:rowOff>
        </xdr:from>
        <xdr:to>
          <xdr:col>17</xdr:col>
          <xdr:colOff>546100</xdr:colOff>
          <xdr:row>388</xdr:row>
          <xdr:rowOff>171450</xdr:rowOff>
        </xdr:to>
        <xdr:sp macro="" textlink="">
          <xdr:nvSpPr>
            <xdr:cNvPr id="16863" name="Check Box 479" hidden="1">
              <a:extLst>
                <a:ext uri="{63B3BB69-23CF-44E3-9099-C40C66FF867C}">
                  <a14:compatExt spid="_x0000_s16863"/>
                </a:ext>
                <a:ext uri="{FF2B5EF4-FFF2-40B4-BE49-F238E27FC236}">
                  <a16:creationId xmlns:a16="http://schemas.microsoft.com/office/drawing/2014/main" id="{00000000-0008-0000-0100-0000DF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388</xdr:row>
          <xdr:rowOff>19050</xdr:rowOff>
        </xdr:from>
        <xdr:to>
          <xdr:col>18</xdr:col>
          <xdr:colOff>546100</xdr:colOff>
          <xdr:row>388</xdr:row>
          <xdr:rowOff>171450</xdr:rowOff>
        </xdr:to>
        <xdr:sp macro="" textlink="">
          <xdr:nvSpPr>
            <xdr:cNvPr id="16864" name="Check Box 480" hidden="1">
              <a:extLst>
                <a:ext uri="{63B3BB69-23CF-44E3-9099-C40C66FF867C}">
                  <a14:compatExt spid="_x0000_s16864"/>
                </a:ext>
                <a:ext uri="{FF2B5EF4-FFF2-40B4-BE49-F238E27FC236}">
                  <a16:creationId xmlns:a16="http://schemas.microsoft.com/office/drawing/2014/main" id="{00000000-0008-0000-0100-0000E0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389</xdr:row>
          <xdr:rowOff>19050</xdr:rowOff>
        </xdr:from>
        <xdr:to>
          <xdr:col>17</xdr:col>
          <xdr:colOff>546100</xdr:colOff>
          <xdr:row>389</xdr:row>
          <xdr:rowOff>171450</xdr:rowOff>
        </xdr:to>
        <xdr:sp macro="" textlink="">
          <xdr:nvSpPr>
            <xdr:cNvPr id="16865" name="Check Box 481" hidden="1">
              <a:extLst>
                <a:ext uri="{63B3BB69-23CF-44E3-9099-C40C66FF867C}">
                  <a14:compatExt spid="_x0000_s16865"/>
                </a:ext>
                <a:ext uri="{FF2B5EF4-FFF2-40B4-BE49-F238E27FC236}">
                  <a16:creationId xmlns:a16="http://schemas.microsoft.com/office/drawing/2014/main" id="{00000000-0008-0000-0100-0000E1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389</xdr:row>
          <xdr:rowOff>19050</xdr:rowOff>
        </xdr:from>
        <xdr:to>
          <xdr:col>18</xdr:col>
          <xdr:colOff>546100</xdr:colOff>
          <xdr:row>389</xdr:row>
          <xdr:rowOff>171450</xdr:rowOff>
        </xdr:to>
        <xdr:sp macro="" textlink="">
          <xdr:nvSpPr>
            <xdr:cNvPr id="16866" name="Check Box 482" hidden="1">
              <a:extLst>
                <a:ext uri="{63B3BB69-23CF-44E3-9099-C40C66FF867C}">
                  <a14:compatExt spid="_x0000_s16866"/>
                </a:ext>
                <a:ext uri="{FF2B5EF4-FFF2-40B4-BE49-F238E27FC236}">
                  <a16:creationId xmlns:a16="http://schemas.microsoft.com/office/drawing/2014/main" id="{00000000-0008-0000-0100-0000E2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390</xdr:row>
          <xdr:rowOff>19050</xdr:rowOff>
        </xdr:from>
        <xdr:to>
          <xdr:col>17</xdr:col>
          <xdr:colOff>546100</xdr:colOff>
          <xdr:row>390</xdr:row>
          <xdr:rowOff>171450</xdr:rowOff>
        </xdr:to>
        <xdr:sp macro="" textlink="">
          <xdr:nvSpPr>
            <xdr:cNvPr id="16867" name="Check Box 483" hidden="1">
              <a:extLst>
                <a:ext uri="{63B3BB69-23CF-44E3-9099-C40C66FF867C}">
                  <a14:compatExt spid="_x0000_s16867"/>
                </a:ext>
                <a:ext uri="{FF2B5EF4-FFF2-40B4-BE49-F238E27FC236}">
                  <a16:creationId xmlns:a16="http://schemas.microsoft.com/office/drawing/2014/main" id="{00000000-0008-0000-0100-0000E3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390</xdr:row>
          <xdr:rowOff>19050</xdr:rowOff>
        </xdr:from>
        <xdr:to>
          <xdr:col>18</xdr:col>
          <xdr:colOff>546100</xdr:colOff>
          <xdr:row>390</xdr:row>
          <xdr:rowOff>171450</xdr:rowOff>
        </xdr:to>
        <xdr:sp macro="" textlink="">
          <xdr:nvSpPr>
            <xdr:cNvPr id="16868" name="Check Box 484" hidden="1">
              <a:extLst>
                <a:ext uri="{63B3BB69-23CF-44E3-9099-C40C66FF867C}">
                  <a14:compatExt spid="_x0000_s16868"/>
                </a:ext>
                <a:ext uri="{FF2B5EF4-FFF2-40B4-BE49-F238E27FC236}">
                  <a16:creationId xmlns:a16="http://schemas.microsoft.com/office/drawing/2014/main" id="{00000000-0008-0000-0100-0000E4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391</xdr:row>
          <xdr:rowOff>19050</xdr:rowOff>
        </xdr:from>
        <xdr:to>
          <xdr:col>17</xdr:col>
          <xdr:colOff>546100</xdr:colOff>
          <xdr:row>391</xdr:row>
          <xdr:rowOff>171450</xdr:rowOff>
        </xdr:to>
        <xdr:sp macro="" textlink="">
          <xdr:nvSpPr>
            <xdr:cNvPr id="16869" name="Check Box 485" hidden="1">
              <a:extLst>
                <a:ext uri="{63B3BB69-23CF-44E3-9099-C40C66FF867C}">
                  <a14:compatExt spid="_x0000_s16869"/>
                </a:ext>
                <a:ext uri="{FF2B5EF4-FFF2-40B4-BE49-F238E27FC236}">
                  <a16:creationId xmlns:a16="http://schemas.microsoft.com/office/drawing/2014/main" id="{00000000-0008-0000-0100-0000E5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391</xdr:row>
          <xdr:rowOff>19050</xdr:rowOff>
        </xdr:from>
        <xdr:to>
          <xdr:col>18</xdr:col>
          <xdr:colOff>546100</xdr:colOff>
          <xdr:row>391</xdr:row>
          <xdr:rowOff>171450</xdr:rowOff>
        </xdr:to>
        <xdr:sp macro="" textlink="">
          <xdr:nvSpPr>
            <xdr:cNvPr id="16870" name="Check Box 486" hidden="1">
              <a:extLst>
                <a:ext uri="{63B3BB69-23CF-44E3-9099-C40C66FF867C}">
                  <a14:compatExt spid="_x0000_s16870"/>
                </a:ext>
                <a:ext uri="{FF2B5EF4-FFF2-40B4-BE49-F238E27FC236}">
                  <a16:creationId xmlns:a16="http://schemas.microsoft.com/office/drawing/2014/main" id="{00000000-0008-0000-0100-0000E6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392</xdr:row>
          <xdr:rowOff>19050</xdr:rowOff>
        </xdr:from>
        <xdr:to>
          <xdr:col>17</xdr:col>
          <xdr:colOff>546100</xdr:colOff>
          <xdr:row>392</xdr:row>
          <xdr:rowOff>171450</xdr:rowOff>
        </xdr:to>
        <xdr:sp macro="" textlink="">
          <xdr:nvSpPr>
            <xdr:cNvPr id="16871" name="Check Box 487" hidden="1">
              <a:extLst>
                <a:ext uri="{63B3BB69-23CF-44E3-9099-C40C66FF867C}">
                  <a14:compatExt spid="_x0000_s16871"/>
                </a:ext>
                <a:ext uri="{FF2B5EF4-FFF2-40B4-BE49-F238E27FC236}">
                  <a16:creationId xmlns:a16="http://schemas.microsoft.com/office/drawing/2014/main" id="{00000000-0008-0000-0100-0000E7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392</xdr:row>
          <xdr:rowOff>19050</xdr:rowOff>
        </xdr:from>
        <xdr:to>
          <xdr:col>18</xdr:col>
          <xdr:colOff>546100</xdr:colOff>
          <xdr:row>392</xdr:row>
          <xdr:rowOff>171450</xdr:rowOff>
        </xdr:to>
        <xdr:sp macro="" textlink="">
          <xdr:nvSpPr>
            <xdr:cNvPr id="16872" name="Check Box 488" hidden="1">
              <a:extLst>
                <a:ext uri="{63B3BB69-23CF-44E3-9099-C40C66FF867C}">
                  <a14:compatExt spid="_x0000_s16872"/>
                </a:ext>
                <a:ext uri="{FF2B5EF4-FFF2-40B4-BE49-F238E27FC236}">
                  <a16:creationId xmlns:a16="http://schemas.microsoft.com/office/drawing/2014/main" id="{00000000-0008-0000-0100-0000E8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398</xdr:row>
          <xdr:rowOff>19050</xdr:rowOff>
        </xdr:from>
        <xdr:to>
          <xdr:col>3</xdr:col>
          <xdr:colOff>546100</xdr:colOff>
          <xdr:row>398</xdr:row>
          <xdr:rowOff>171450</xdr:rowOff>
        </xdr:to>
        <xdr:sp macro="" textlink="">
          <xdr:nvSpPr>
            <xdr:cNvPr id="16873" name="Check Box 489" hidden="1">
              <a:extLst>
                <a:ext uri="{63B3BB69-23CF-44E3-9099-C40C66FF867C}">
                  <a14:compatExt spid="_x0000_s16873"/>
                </a:ext>
                <a:ext uri="{FF2B5EF4-FFF2-40B4-BE49-F238E27FC236}">
                  <a16:creationId xmlns:a16="http://schemas.microsoft.com/office/drawing/2014/main" id="{00000000-0008-0000-0100-0000E9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398</xdr:row>
          <xdr:rowOff>19050</xdr:rowOff>
        </xdr:from>
        <xdr:to>
          <xdr:col>4</xdr:col>
          <xdr:colOff>546100</xdr:colOff>
          <xdr:row>398</xdr:row>
          <xdr:rowOff>171450</xdr:rowOff>
        </xdr:to>
        <xdr:sp macro="" textlink="">
          <xdr:nvSpPr>
            <xdr:cNvPr id="16874" name="Check Box 490" hidden="1">
              <a:extLst>
                <a:ext uri="{63B3BB69-23CF-44E3-9099-C40C66FF867C}">
                  <a14:compatExt spid="_x0000_s16874"/>
                </a:ext>
                <a:ext uri="{FF2B5EF4-FFF2-40B4-BE49-F238E27FC236}">
                  <a16:creationId xmlns:a16="http://schemas.microsoft.com/office/drawing/2014/main" id="{00000000-0008-0000-0100-0000EA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399</xdr:row>
          <xdr:rowOff>19050</xdr:rowOff>
        </xdr:from>
        <xdr:to>
          <xdr:col>3</xdr:col>
          <xdr:colOff>546100</xdr:colOff>
          <xdr:row>399</xdr:row>
          <xdr:rowOff>171450</xdr:rowOff>
        </xdr:to>
        <xdr:sp macro="" textlink="">
          <xdr:nvSpPr>
            <xdr:cNvPr id="16875" name="Check Box 491" hidden="1">
              <a:extLst>
                <a:ext uri="{63B3BB69-23CF-44E3-9099-C40C66FF867C}">
                  <a14:compatExt spid="_x0000_s16875"/>
                </a:ext>
                <a:ext uri="{FF2B5EF4-FFF2-40B4-BE49-F238E27FC236}">
                  <a16:creationId xmlns:a16="http://schemas.microsoft.com/office/drawing/2014/main" id="{00000000-0008-0000-0100-0000EB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399</xdr:row>
          <xdr:rowOff>19050</xdr:rowOff>
        </xdr:from>
        <xdr:to>
          <xdr:col>4</xdr:col>
          <xdr:colOff>546100</xdr:colOff>
          <xdr:row>399</xdr:row>
          <xdr:rowOff>171450</xdr:rowOff>
        </xdr:to>
        <xdr:sp macro="" textlink="">
          <xdr:nvSpPr>
            <xdr:cNvPr id="16876" name="Check Box 492" hidden="1">
              <a:extLst>
                <a:ext uri="{63B3BB69-23CF-44E3-9099-C40C66FF867C}">
                  <a14:compatExt spid="_x0000_s16876"/>
                </a:ext>
                <a:ext uri="{FF2B5EF4-FFF2-40B4-BE49-F238E27FC236}">
                  <a16:creationId xmlns:a16="http://schemas.microsoft.com/office/drawing/2014/main" id="{00000000-0008-0000-0100-0000EC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400</xdr:row>
          <xdr:rowOff>19050</xdr:rowOff>
        </xdr:from>
        <xdr:to>
          <xdr:col>3</xdr:col>
          <xdr:colOff>546100</xdr:colOff>
          <xdr:row>400</xdr:row>
          <xdr:rowOff>171450</xdr:rowOff>
        </xdr:to>
        <xdr:sp macro="" textlink="">
          <xdr:nvSpPr>
            <xdr:cNvPr id="16877" name="Check Box 493" hidden="1">
              <a:extLst>
                <a:ext uri="{63B3BB69-23CF-44E3-9099-C40C66FF867C}">
                  <a14:compatExt spid="_x0000_s16877"/>
                </a:ext>
                <a:ext uri="{FF2B5EF4-FFF2-40B4-BE49-F238E27FC236}">
                  <a16:creationId xmlns:a16="http://schemas.microsoft.com/office/drawing/2014/main" id="{00000000-0008-0000-0100-0000ED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400</xdr:row>
          <xdr:rowOff>19050</xdr:rowOff>
        </xdr:from>
        <xdr:to>
          <xdr:col>4</xdr:col>
          <xdr:colOff>546100</xdr:colOff>
          <xdr:row>400</xdr:row>
          <xdr:rowOff>171450</xdr:rowOff>
        </xdr:to>
        <xdr:sp macro="" textlink="">
          <xdr:nvSpPr>
            <xdr:cNvPr id="16878" name="Check Box 494" hidden="1">
              <a:extLst>
                <a:ext uri="{63B3BB69-23CF-44E3-9099-C40C66FF867C}">
                  <a14:compatExt spid="_x0000_s16878"/>
                </a:ext>
                <a:ext uri="{FF2B5EF4-FFF2-40B4-BE49-F238E27FC236}">
                  <a16:creationId xmlns:a16="http://schemas.microsoft.com/office/drawing/2014/main" id="{00000000-0008-0000-0100-0000EE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401</xdr:row>
          <xdr:rowOff>19050</xdr:rowOff>
        </xdr:from>
        <xdr:to>
          <xdr:col>3</xdr:col>
          <xdr:colOff>546100</xdr:colOff>
          <xdr:row>401</xdr:row>
          <xdr:rowOff>171450</xdr:rowOff>
        </xdr:to>
        <xdr:sp macro="" textlink="">
          <xdr:nvSpPr>
            <xdr:cNvPr id="16879" name="Check Box 495" hidden="1">
              <a:extLst>
                <a:ext uri="{63B3BB69-23CF-44E3-9099-C40C66FF867C}">
                  <a14:compatExt spid="_x0000_s16879"/>
                </a:ext>
                <a:ext uri="{FF2B5EF4-FFF2-40B4-BE49-F238E27FC236}">
                  <a16:creationId xmlns:a16="http://schemas.microsoft.com/office/drawing/2014/main" id="{00000000-0008-0000-0100-0000EF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401</xdr:row>
          <xdr:rowOff>19050</xdr:rowOff>
        </xdr:from>
        <xdr:to>
          <xdr:col>4</xdr:col>
          <xdr:colOff>546100</xdr:colOff>
          <xdr:row>401</xdr:row>
          <xdr:rowOff>171450</xdr:rowOff>
        </xdr:to>
        <xdr:sp macro="" textlink="">
          <xdr:nvSpPr>
            <xdr:cNvPr id="16880" name="Check Box 496" hidden="1">
              <a:extLst>
                <a:ext uri="{63B3BB69-23CF-44E3-9099-C40C66FF867C}">
                  <a14:compatExt spid="_x0000_s16880"/>
                </a:ext>
                <a:ext uri="{FF2B5EF4-FFF2-40B4-BE49-F238E27FC236}">
                  <a16:creationId xmlns:a16="http://schemas.microsoft.com/office/drawing/2014/main" id="{00000000-0008-0000-0100-0000F0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398</xdr:row>
          <xdr:rowOff>19050</xdr:rowOff>
        </xdr:from>
        <xdr:to>
          <xdr:col>11</xdr:col>
          <xdr:colOff>546100</xdr:colOff>
          <xdr:row>398</xdr:row>
          <xdr:rowOff>171450</xdr:rowOff>
        </xdr:to>
        <xdr:sp macro="" textlink="">
          <xdr:nvSpPr>
            <xdr:cNvPr id="16883" name="Check Box 499" hidden="1">
              <a:extLst>
                <a:ext uri="{63B3BB69-23CF-44E3-9099-C40C66FF867C}">
                  <a14:compatExt spid="_x0000_s16883"/>
                </a:ext>
                <a:ext uri="{FF2B5EF4-FFF2-40B4-BE49-F238E27FC236}">
                  <a16:creationId xmlns:a16="http://schemas.microsoft.com/office/drawing/2014/main" id="{00000000-0008-0000-0100-0000F3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398</xdr:row>
          <xdr:rowOff>19050</xdr:rowOff>
        </xdr:from>
        <xdr:to>
          <xdr:col>12</xdr:col>
          <xdr:colOff>546100</xdr:colOff>
          <xdr:row>398</xdr:row>
          <xdr:rowOff>171450</xdr:rowOff>
        </xdr:to>
        <xdr:sp macro="" textlink="">
          <xdr:nvSpPr>
            <xdr:cNvPr id="16884" name="Check Box 500" hidden="1">
              <a:extLst>
                <a:ext uri="{63B3BB69-23CF-44E3-9099-C40C66FF867C}">
                  <a14:compatExt spid="_x0000_s16884"/>
                </a:ext>
                <a:ext uri="{FF2B5EF4-FFF2-40B4-BE49-F238E27FC236}">
                  <a16:creationId xmlns:a16="http://schemas.microsoft.com/office/drawing/2014/main" id="{00000000-0008-0000-0100-0000F4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399</xdr:row>
          <xdr:rowOff>19050</xdr:rowOff>
        </xdr:from>
        <xdr:to>
          <xdr:col>11</xdr:col>
          <xdr:colOff>546100</xdr:colOff>
          <xdr:row>399</xdr:row>
          <xdr:rowOff>171450</xdr:rowOff>
        </xdr:to>
        <xdr:sp macro="" textlink="">
          <xdr:nvSpPr>
            <xdr:cNvPr id="16885" name="Check Box 501" hidden="1">
              <a:extLst>
                <a:ext uri="{63B3BB69-23CF-44E3-9099-C40C66FF867C}">
                  <a14:compatExt spid="_x0000_s16885"/>
                </a:ext>
                <a:ext uri="{FF2B5EF4-FFF2-40B4-BE49-F238E27FC236}">
                  <a16:creationId xmlns:a16="http://schemas.microsoft.com/office/drawing/2014/main" id="{00000000-0008-0000-0100-0000F5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399</xdr:row>
          <xdr:rowOff>19050</xdr:rowOff>
        </xdr:from>
        <xdr:to>
          <xdr:col>12</xdr:col>
          <xdr:colOff>546100</xdr:colOff>
          <xdr:row>399</xdr:row>
          <xdr:rowOff>171450</xdr:rowOff>
        </xdr:to>
        <xdr:sp macro="" textlink="">
          <xdr:nvSpPr>
            <xdr:cNvPr id="16886" name="Check Box 502" hidden="1">
              <a:extLst>
                <a:ext uri="{63B3BB69-23CF-44E3-9099-C40C66FF867C}">
                  <a14:compatExt spid="_x0000_s16886"/>
                </a:ext>
                <a:ext uri="{FF2B5EF4-FFF2-40B4-BE49-F238E27FC236}">
                  <a16:creationId xmlns:a16="http://schemas.microsoft.com/office/drawing/2014/main" id="{00000000-0008-0000-0100-0000F6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400</xdr:row>
          <xdr:rowOff>19050</xdr:rowOff>
        </xdr:from>
        <xdr:to>
          <xdr:col>11</xdr:col>
          <xdr:colOff>546100</xdr:colOff>
          <xdr:row>400</xdr:row>
          <xdr:rowOff>171450</xdr:rowOff>
        </xdr:to>
        <xdr:sp macro="" textlink="">
          <xdr:nvSpPr>
            <xdr:cNvPr id="16887" name="Check Box 503" hidden="1">
              <a:extLst>
                <a:ext uri="{63B3BB69-23CF-44E3-9099-C40C66FF867C}">
                  <a14:compatExt spid="_x0000_s16887"/>
                </a:ext>
                <a:ext uri="{FF2B5EF4-FFF2-40B4-BE49-F238E27FC236}">
                  <a16:creationId xmlns:a16="http://schemas.microsoft.com/office/drawing/2014/main" id="{00000000-0008-0000-0100-0000F7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400</xdr:row>
          <xdr:rowOff>19050</xdr:rowOff>
        </xdr:from>
        <xdr:to>
          <xdr:col>12</xdr:col>
          <xdr:colOff>546100</xdr:colOff>
          <xdr:row>400</xdr:row>
          <xdr:rowOff>171450</xdr:rowOff>
        </xdr:to>
        <xdr:sp macro="" textlink="">
          <xdr:nvSpPr>
            <xdr:cNvPr id="16888" name="Check Box 504" hidden="1">
              <a:extLst>
                <a:ext uri="{63B3BB69-23CF-44E3-9099-C40C66FF867C}">
                  <a14:compatExt spid="_x0000_s16888"/>
                </a:ext>
                <a:ext uri="{FF2B5EF4-FFF2-40B4-BE49-F238E27FC236}">
                  <a16:creationId xmlns:a16="http://schemas.microsoft.com/office/drawing/2014/main" id="{00000000-0008-0000-0100-0000F8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401</xdr:row>
          <xdr:rowOff>19050</xdr:rowOff>
        </xdr:from>
        <xdr:to>
          <xdr:col>11</xdr:col>
          <xdr:colOff>546100</xdr:colOff>
          <xdr:row>401</xdr:row>
          <xdr:rowOff>171450</xdr:rowOff>
        </xdr:to>
        <xdr:sp macro="" textlink="">
          <xdr:nvSpPr>
            <xdr:cNvPr id="16889" name="Check Box 505" hidden="1">
              <a:extLst>
                <a:ext uri="{63B3BB69-23CF-44E3-9099-C40C66FF867C}">
                  <a14:compatExt spid="_x0000_s16889"/>
                </a:ext>
                <a:ext uri="{FF2B5EF4-FFF2-40B4-BE49-F238E27FC236}">
                  <a16:creationId xmlns:a16="http://schemas.microsoft.com/office/drawing/2014/main" id="{00000000-0008-0000-0100-0000F9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401</xdr:row>
          <xdr:rowOff>19050</xdr:rowOff>
        </xdr:from>
        <xdr:to>
          <xdr:col>12</xdr:col>
          <xdr:colOff>546100</xdr:colOff>
          <xdr:row>401</xdr:row>
          <xdr:rowOff>171450</xdr:rowOff>
        </xdr:to>
        <xdr:sp macro="" textlink="">
          <xdr:nvSpPr>
            <xdr:cNvPr id="16890" name="Check Box 506" hidden="1">
              <a:extLst>
                <a:ext uri="{63B3BB69-23CF-44E3-9099-C40C66FF867C}">
                  <a14:compatExt spid="_x0000_s16890"/>
                </a:ext>
                <a:ext uri="{FF2B5EF4-FFF2-40B4-BE49-F238E27FC236}">
                  <a16:creationId xmlns:a16="http://schemas.microsoft.com/office/drawing/2014/main" id="{00000000-0008-0000-0100-0000FA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402</xdr:row>
          <xdr:rowOff>19050</xdr:rowOff>
        </xdr:from>
        <xdr:to>
          <xdr:col>11</xdr:col>
          <xdr:colOff>546100</xdr:colOff>
          <xdr:row>402</xdr:row>
          <xdr:rowOff>171450</xdr:rowOff>
        </xdr:to>
        <xdr:sp macro="" textlink="">
          <xdr:nvSpPr>
            <xdr:cNvPr id="16891" name="Check Box 507" hidden="1">
              <a:extLst>
                <a:ext uri="{63B3BB69-23CF-44E3-9099-C40C66FF867C}">
                  <a14:compatExt spid="_x0000_s16891"/>
                </a:ext>
                <a:ext uri="{FF2B5EF4-FFF2-40B4-BE49-F238E27FC236}">
                  <a16:creationId xmlns:a16="http://schemas.microsoft.com/office/drawing/2014/main" id="{00000000-0008-0000-0100-0000FB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402</xdr:row>
          <xdr:rowOff>19050</xdr:rowOff>
        </xdr:from>
        <xdr:to>
          <xdr:col>12</xdr:col>
          <xdr:colOff>546100</xdr:colOff>
          <xdr:row>402</xdr:row>
          <xdr:rowOff>171450</xdr:rowOff>
        </xdr:to>
        <xdr:sp macro="" textlink="">
          <xdr:nvSpPr>
            <xdr:cNvPr id="16892" name="Check Box 508" hidden="1">
              <a:extLst>
                <a:ext uri="{63B3BB69-23CF-44E3-9099-C40C66FF867C}">
                  <a14:compatExt spid="_x0000_s16892"/>
                </a:ext>
                <a:ext uri="{FF2B5EF4-FFF2-40B4-BE49-F238E27FC236}">
                  <a16:creationId xmlns:a16="http://schemas.microsoft.com/office/drawing/2014/main" id="{00000000-0008-0000-0100-0000FC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398</xdr:row>
          <xdr:rowOff>19050</xdr:rowOff>
        </xdr:from>
        <xdr:to>
          <xdr:col>17</xdr:col>
          <xdr:colOff>546100</xdr:colOff>
          <xdr:row>398</xdr:row>
          <xdr:rowOff>171450</xdr:rowOff>
        </xdr:to>
        <xdr:sp macro="" textlink="">
          <xdr:nvSpPr>
            <xdr:cNvPr id="16893" name="Check Box 509" hidden="1">
              <a:extLst>
                <a:ext uri="{63B3BB69-23CF-44E3-9099-C40C66FF867C}">
                  <a14:compatExt spid="_x0000_s16893"/>
                </a:ext>
                <a:ext uri="{FF2B5EF4-FFF2-40B4-BE49-F238E27FC236}">
                  <a16:creationId xmlns:a16="http://schemas.microsoft.com/office/drawing/2014/main" id="{00000000-0008-0000-0100-0000FD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398</xdr:row>
          <xdr:rowOff>19050</xdr:rowOff>
        </xdr:from>
        <xdr:to>
          <xdr:col>18</xdr:col>
          <xdr:colOff>546100</xdr:colOff>
          <xdr:row>398</xdr:row>
          <xdr:rowOff>171450</xdr:rowOff>
        </xdr:to>
        <xdr:sp macro="" textlink="">
          <xdr:nvSpPr>
            <xdr:cNvPr id="16894" name="Check Box 510" hidden="1">
              <a:extLst>
                <a:ext uri="{63B3BB69-23CF-44E3-9099-C40C66FF867C}">
                  <a14:compatExt spid="_x0000_s16894"/>
                </a:ext>
                <a:ext uri="{FF2B5EF4-FFF2-40B4-BE49-F238E27FC236}">
                  <a16:creationId xmlns:a16="http://schemas.microsoft.com/office/drawing/2014/main" id="{00000000-0008-0000-0100-0000FE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399</xdr:row>
          <xdr:rowOff>19050</xdr:rowOff>
        </xdr:from>
        <xdr:to>
          <xdr:col>17</xdr:col>
          <xdr:colOff>546100</xdr:colOff>
          <xdr:row>399</xdr:row>
          <xdr:rowOff>171450</xdr:rowOff>
        </xdr:to>
        <xdr:sp macro="" textlink="">
          <xdr:nvSpPr>
            <xdr:cNvPr id="16895" name="Check Box 511" hidden="1">
              <a:extLst>
                <a:ext uri="{63B3BB69-23CF-44E3-9099-C40C66FF867C}">
                  <a14:compatExt spid="_x0000_s16895"/>
                </a:ext>
                <a:ext uri="{FF2B5EF4-FFF2-40B4-BE49-F238E27FC236}">
                  <a16:creationId xmlns:a16="http://schemas.microsoft.com/office/drawing/2014/main" id="{00000000-0008-0000-0100-0000FF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399</xdr:row>
          <xdr:rowOff>19050</xdr:rowOff>
        </xdr:from>
        <xdr:to>
          <xdr:col>18</xdr:col>
          <xdr:colOff>546100</xdr:colOff>
          <xdr:row>399</xdr:row>
          <xdr:rowOff>171450</xdr:rowOff>
        </xdr:to>
        <xdr:sp macro="" textlink="">
          <xdr:nvSpPr>
            <xdr:cNvPr id="16896" name="Check Box 512" hidden="1">
              <a:extLst>
                <a:ext uri="{63B3BB69-23CF-44E3-9099-C40C66FF867C}">
                  <a14:compatExt spid="_x0000_s16896"/>
                </a:ext>
                <a:ext uri="{FF2B5EF4-FFF2-40B4-BE49-F238E27FC236}">
                  <a16:creationId xmlns:a16="http://schemas.microsoft.com/office/drawing/2014/main" id="{00000000-0008-0000-0100-000000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400</xdr:row>
          <xdr:rowOff>19050</xdr:rowOff>
        </xdr:from>
        <xdr:to>
          <xdr:col>17</xdr:col>
          <xdr:colOff>546100</xdr:colOff>
          <xdr:row>400</xdr:row>
          <xdr:rowOff>171450</xdr:rowOff>
        </xdr:to>
        <xdr:sp macro="" textlink="">
          <xdr:nvSpPr>
            <xdr:cNvPr id="16897" name="Check Box 513" hidden="1">
              <a:extLst>
                <a:ext uri="{63B3BB69-23CF-44E3-9099-C40C66FF867C}">
                  <a14:compatExt spid="_x0000_s16897"/>
                </a:ext>
                <a:ext uri="{FF2B5EF4-FFF2-40B4-BE49-F238E27FC236}">
                  <a16:creationId xmlns:a16="http://schemas.microsoft.com/office/drawing/2014/main" id="{00000000-0008-0000-0100-000001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400</xdr:row>
          <xdr:rowOff>19050</xdr:rowOff>
        </xdr:from>
        <xdr:to>
          <xdr:col>18</xdr:col>
          <xdr:colOff>546100</xdr:colOff>
          <xdr:row>400</xdr:row>
          <xdr:rowOff>171450</xdr:rowOff>
        </xdr:to>
        <xdr:sp macro="" textlink="">
          <xdr:nvSpPr>
            <xdr:cNvPr id="16898" name="Check Box 514" hidden="1">
              <a:extLst>
                <a:ext uri="{63B3BB69-23CF-44E3-9099-C40C66FF867C}">
                  <a14:compatExt spid="_x0000_s16898"/>
                </a:ext>
                <a:ext uri="{FF2B5EF4-FFF2-40B4-BE49-F238E27FC236}">
                  <a16:creationId xmlns:a16="http://schemas.microsoft.com/office/drawing/2014/main" id="{00000000-0008-0000-0100-000002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401</xdr:row>
          <xdr:rowOff>19050</xdr:rowOff>
        </xdr:from>
        <xdr:to>
          <xdr:col>17</xdr:col>
          <xdr:colOff>546100</xdr:colOff>
          <xdr:row>401</xdr:row>
          <xdr:rowOff>171450</xdr:rowOff>
        </xdr:to>
        <xdr:sp macro="" textlink="">
          <xdr:nvSpPr>
            <xdr:cNvPr id="16899" name="Check Box 515" hidden="1">
              <a:extLst>
                <a:ext uri="{63B3BB69-23CF-44E3-9099-C40C66FF867C}">
                  <a14:compatExt spid="_x0000_s16899"/>
                </a:ext>
                <a:ext uri="{FF2B5EF4-FFF2-40B4-BE49-F238E27FC236}">
                  <a16:creationId xmlns:a16="http://schemas.microsoft.com/office/drawing/2014/main" id="{00000000-0008-0000-0100-000003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401</xdr:row>
          <xdr:rowOff>19050</xdr:rowOff>
        </xdr:from>
        <xdr:to>
          <xdr:col>18</xdr:col>
          <xdr:colOff>546100</xdr:colOff>
          <xdr:row>401</xdr:row>
          <xdr:rowOff>171450</xdr:rowOff>
        </xdr:to>
        <xdr:sp macro="" textlink="">
          <xdr:nvSpPr>
            <xdr:cNvPr id="16900" name="Check Box 516" hidden="1">
              <a:extLst>
                <a:ext uri="{63B3BB69-23CF-44E3-9099-C40C66FF867C}">
                  <a14:compatExt spid="_x0000_s16900"/>
                </a:ext>
                <a:ext uri="{FF2B5EF4-FFF2-40B4-BE49-F238E27FC236}">
                  <a16:creationId xmlns:a16="http://schemas.microsoft.com/office/drawing/2014/main" id="{00000000-0008-0000-0100-000004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407</xdr:row>
          <xdr:rowOff>19050</xdr:rowOff>
        </xdr:from>
        <xdr:to>
          <xdr:col>3</xdr:col>
          <xdr:colOff>546100</xdr:colOff>
          <xdr:row>407</xdr:row>
          <xdr:rowOff>171450</xdr:rowOff>
        </xdr:to>
        <xdr:sp macro="" textlink="">
          <xdr:nvSpPr>
            <xdr:cNvPr id="16901" name="Check Box 517" hidden="1">
              <a:extLst>
                <a:ext uri="{63B3BB69-23CF-44E3-9099-C40C66FF867C}">
                  <a14:compatExt spid="_x0000_s16901"/>
                </a:ext>
                <a:ext uri="{FF2B5EF4-FFF2-40B4-BE49-F238E27FC236}">
                  <a16:creationId xmlns:a16="http://schemas.microsoft.com/office/drawing/2014/main" id="{00000000-0008-0000-0100-000005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407</xdr:row>
          <xdr:rowOff>19050</xdr:rowOff>
        </xdr:from>
        <xdr:to>
          <xdr:col>4</xdr:col>
          <xdr:colOff>546100</xdr:colOff>
          <xdr:row>407</xdr:row>
          <xdr:rowOff>171450</xdr:rowOff>
        </xdr:to>
        <xdr:sp macro="" textlink="">
          <xdr:nvSpPr>
            <xdr:cNvPr id="16902" name="Check Box 518" hidden="1">
              <a:extLst>
                <a:ext uri="{63B3BB69-23CF-44E3-9099-C40C66FF867C}">
                  <a14:compatExt spid="_x0000_s16902"/>
                </a:ext>
                <a:ext uri="{FF2B5EF4-FFF2-40B4-BE49-F238E27FC236}">
                  <a16:creationId xmlns:a16="http://schemas.microsoft.com/office/drawing/2014/main" id="{00000000-0008-0000-0100-000006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408</xdr:row>
          <xdr:rowOff>19050</xdr:rowOff>
        </xdr:from>
        <xdr:to>
          <xdr:col>3</xdr:col>
          <xdr:colOff>546100</xdr:colOff>
          <xdr:row>408</xdr:row>
          <xdr:rowOff>171450</xdr:rowOff>
        </xdr:to>
        <xdr:sp macro="" textlink="">
          <xdr:nvSpPr>
            <xdr:cNvPr id="16903" name="Check Box 519" hidden="1">
              <a:extLst>
                <a:ext uri="{63B3BB69-23CF-44E3-9099-C40C66FF867C}">
                  <a14:compatExt spid="_x0000_s16903"/>
                </a:ext>
                <a:ext uri="{FF2B5EF4-FFF2-40B4-BE49-F238E27FC236}">
                  <a16:creationId xmlns:a16="http://schemas.microsoft.com/office/drawing/2014/main" id="{00000000-0008-0000-0100-000007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408</xdr:row>
          <xdr:rowOff>19050</xdr:rowOff>
        </xdr:from>
        <xdr:to>
          <xdr:col>4</xdr:col>
          <xdr:colOff>546100</xdr:colOff>
          <xdr:row>408</xdr:row>
          <xdr:rowOff>171450</xdr:rowOff>
        </xdr:to>
        <xdr:sp macro="" textlink="">
          <xdr:nvSpPr>
            <xdr:cNvPr id="16904" name="Check Box 520" hidden="1">
              <a:extLst>
                <a:ext uri="{63B3BB69-23CF-44E3-9099-C40C66FF867C}">
                  <a14:compatExt spid="_x0000_s16904"/>
                </a:ext>
                <a:ext uri="{FF2B5EF4-FFF2-40B4-BE49-F238E27FC236}">
                  <a16:creationId xmlns:a16="http://schemas.microsoft.com/office/drawing/2014/main" id="{00000000-0008-0000-0100-000008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409</xdr:row>
          <xdr:rowOff>19050</xdr:rowOff>
        </xdr:from>
        <xdr:to>
          <xdr:col>3</xdr:col>
          <xdr:colOff>546100</xdr:colOff>
          <xdr:row>409</xdr:row>
          <xdr:rowOff>171450</xdr:rowOff>
        </xdr:to>
        <xdr:sp macro="" textlink="">
          <xdr:nvSpPr>
            <xdr:cNvPr id="16905" name="Check Box 521" hidden="1">
              <a:extLst>
                <a:ext uri="{63B3BB69-23CF-44E3-9099-C40C66FF867C}">
                  <a14:compatExt spid="_x0000_s16905"/>
                </a:ext>
                <a:ext uri="{FF2B5EF4-FFF2-40B4-BE49-F238E27FC236}">
                  <a16:creationId xmlns:a16="http://schemas.microsoft.com/office/drawing/2014/main" id="{00000000-0008-0000-0100-000009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409</xdr:row>
          <xdr:rowOff>19050</xdr:rowOff>
        </xdr:from>
        <xdr:to>
          <xdr:col>4</xdr:col>
          <xdr:colOff>546100</xdr:colOff>
          <xdr:row>409</xdr:row>
          <xdr:rowOff>171450</xdr:rowOff>
        </xdr:to>
        <xdr:sp macro="" textlink="">
          <xdr:nvSpPr>
            <xdr:cNvPr id="16906" name="Check Box 522" hidden="1">
              <a:extLst>
                <a:ext uri="{63B3BB69-23CF-44E3-9099-C40C66FF867C}">
                  <a14:compatExt spid="_x0000_s16906"/>
                </a:ext>
                <a:ext uri="{FF2B5EF4-FFF2-40B4-BE49-F238E27FC236}">
                  <a16:creationId xmlns:a16="http://schemas.microsoft.com/office/drawing/2014/main" id="{00000000-0008-0000-0100-00000A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410</xdr:row>
          <xdr:rowOff>19050</xdr:rowOff>
        </xdr:from>
        <xdr:to>
          <xdr:col>3</xdr:col>
          <xdr:colOff>546100</xdr:colOff>
          <xdr:row>410</xdr:row>
          <xdr:rowOff>171450</xdr:rowOff>
        </xdr:to>
        <xdr:sp macro="" textlink="">
          <xdr:nvSpPr>
            <xdr:cNvPr id="16907" name="Check Box 523" hidden="1">
              <a:extLst>
                <a:ext uri="{63B3BB69-23CF-44E3-9099-C40C66FF867C}">
                  <a14:compatExt spid="_x0000_s16907"/>
                </a:ext>
                <a:ext uri="{FF2B5EF4-FFF2-40B4-BE49-F238E27FC236}">
                  <a16:creationId xmlns:a16="http://schemas.microsoft.com/office/drawing/2014/main" id="{00000000-0008-0000-0100-00000B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410</xdr:row>
          <xdr:rowOff>19050</xdr:rowOff>
        </xdr:from>
        <xdr:to>
          <xdr:col>4</xdr:col>
          <xdr:colOff>546100</xdr:colOff>
          <xdr:row>410</xdr:row>
          <xdr:rowOff>171450</xdr:rowOff>
        </xdr:to>
        <xdr:sp macro="" textlink="">
          <xdr:nvSpPr>
            <xdr:cNvPr id="16908" name="Check Box 524" hidden="1">
              <a:extLst>
                <a:ext uri="{63B3BB69-23CF-44E3-9099-C40C66FF867C}">
                  <a14:compatExt spid="_x0000_s16908"/>
                </a:ext>
                <a:ext uri="{FF2B5EF4-FFF2-40B4-BE49-F238E27FC236}">
                  <a16:creationId xmlns:a16="http://schemas.microsoft.com/office/drawing/2014/main" id="{00000000-0008-0000-0100-00000C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407</xdr:row>
          <xdr:rowOff>19050</xdr:rowOff>
        </xdr:from>
        <xdr:to>
          <xdr:col>11</xdr:col>
          <xdr:colOff>546100</xdr:colOff>
          <xdr:row>407</xdr:row>
          <xdr:rowOff>171450</xdr:rowOff>
        </xdr:to>
        <xdr:sp macro="" textlink="">
          <xdr:nvSpPr>
            <xdr:cNvPr id="16911" name="Check Box 527" hidden="1">
              <a:extLst>
                <a:ext uri="{63B3BB69-23CF-44E3-9099-C40C66FF867C}">
                  <a14:compatExt spid="_x0000_s16911"/>
                </a:ext>
                <a:ext uri="{FF2B5EF4-FFF2-40B4-BE49-F238E27FC236}">
                  <a16:creationId xmlns:a16="http://schemas.microsoft.com/office/drawing/2014/main" id="{00000000-0008-0000-0100-00000F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407</xdr:row>
          <xdr:rowOff>19050</xdr:rowOff>
        </xdr:from>
        <xdr:to>
          <xdr:col>12</xdr:col>
          <xdr:colOff>546100</xdr:colOff>
          <xdr:row>407</xdr:row>
          <xdr:rowOff>171450</xdr:rowOff>
        </xdr:to>
        <xdr:sp macro="" textlink="">
          <xdr:nvSpPr>
            <xdr:cNvPr id="16912" name="Check Box 528" hidden="1">
              <a:extLst>
                <a:ext uri="{63B3BB69-23CF-44E3-9099-C40C66FF867C}">
                  <a14:compatExt spid="_x0000_s16912"/>
                </a:ext>
                <a:ext uri="{FF2B5EF4-FFF2-40B4-BE49-F238E27FC236}">
                  <a16:creationId xmlns:a16="http://schemas.microsoft.com/office/drawing/2014/main" id="{00000000-0008-0000-0100-000010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408</xdr:row>
          <xdr:rowOff>19050</xdr:rowOff>
        </xdr:from>
        <xdr:to>
          <xdr:col>11</xdr:col>
          <xdr:colOff>546100</xdr:colOff>
          <xdr:row>408</xdr:row>
          <xdr:rowOff>171450</xdr:rowOff>
        </xdr:to>
        <xdr:sp macro="" textlink="">
          <xdr:nvSpPr>
            <xdr:cNvPr id="16913" name="Check Box 529" hidden="1">
              <a:extLst>
                <a:ext uri="{63B3BB69-23CF-44E3-9099-C40C66FF867C}">
                  <a14:compatExt spid="_x0000_s16913"/>
                </a:ext>
                <a:ext uri="{FF2B5EF4-FFF2-40B4-BE49-F238E27FC236}">
                  <a16:creationId xmlns:a16="http://schemas.microsoft.com/office/drawing/2014/main" id="{00000000-0008-0000-0100-000011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408</xdr:row>
          <xdr:rowOff>19050</xdr:rowOff>
        </xdr:from>
        <xdr:to>
          <xdr:col>12</xdr:col>
          <xdr:colOff>546100</xdr:colOff>
          <xdr:row>408</xdr:row>
          <xdr:rowOff>171450</xdr:rowOff>
        </xdr:to>
        <xdr:sp macro="" textlink="">
          <xdr:nvSpPr>
            <xdr:cNvPr id="16914" name="Check Box 530" hidden="1">
              <a:extLst>
                <a:ext uri="{63B3BB69-23CF-44E3-9099-C40C66FF867C}">
                  <a14:compatExt spid="_x0000_s16914"/>
                </a:ext>
                <a:ext uri="{FF2B5EF4-FFF2-40B4-BE49-F238E27FC236}">
                  <a16:creationId xmlns:a16="http://schemas.microsoft.com/office/drawing/2014/main" id="{00000000-0008-0000-0100-000012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416</xdr:row>
          <xdr:rowOff>19050</xdr:rowOff>
        </xdr:from>
        <xdr:to>
          <xdr:col>3</xdr:col>
          <xdr:colOff>546100</xdr:colOff>
          <xdr:row>416</xdr:row>
          <xdr:rowOff>171450</xdr:rowOff>
        </xdr:to>
        <xdr:sp macro="" textlink="">
          <xdr:nvSpPr>
            <xdr:cNvPr id="16915" name="Check Box 531" hidden="1">
              <a:extLst>
                <a:ext uri="{63B3BB69-23CF-44E3-9099-C40C66FF867C}">
                  <a14:compatExt spid="_x0000_s16915"/>
                </a:ext>
                <a:ext uri="{FF2B5EF4-FFF2-40B4-BE49-F238E27FC236}">
                  <a16:creationId xmlns:a16="http://schemas.microsoft.com/office/drawing/2014/main" id="{00000000-0008-0000-0100-000013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416</xdr:row>
          <xdr:rowOff>19050</xdr:rowOff>
        </xdr:from>
        <xdr:to>
          <xdr:col>4</xdr:col>
          <xdr:colOff>546100</xdr:colOff>
          <xdr:row>416</xdr:row>
          <xdr:rowOff>171450</xdr:rowOff>
        </xdr:to>
        <xdr:sp macro="" textlink="">
          <xdr:nvSpPr>
            <xdr:cNvPr id="16916" name="Check Box 532" hidden="1">
              <a:extLst>
                <a:ext uri="{63B3BB69-23CF-44E3-9099-C40C66FF867C}">
                  <a14:compatExt spid="_x0000_s16916"/>
                </a:ext>
                <a:ext uri="{FF2B5EF4-FFF2-40B4-BE49-F238E27FC236}">
                  <a16:creationId xmlns:a16="http://schemas.microsoft.com/office/drawing/2014/main" id="{00000000-0008-0000-0100-000014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417</xdr:row>
          <xdr:rowOff>19050</xdr:rowOff>
        </xdr:from>
        <xdr:to>
          <xdr:col>3</xdr:col>
          <xdr:colOff>546100</xdr:colOff>
          <xdr:row>417</xdr:row>
          <xdr:rowOff>171450</xdr:rowOff>
        </xdr:to>
        <xdr:sp macro="" textlink="">
          <xdr:nvSpPr>
            <xdr:cNvPr id="16917" name="Check Box 533" hidden="1">
              <a:extLst>
                <a:ext uri="{63B3BB69-23CF-44E3-9099-C40C66FF867C}">
                  <a14:compatExt spid="_x0000_s16917"/>
                </a:ext>
                <a:ext uri="{FF2B5EF4-FFF2-40B4-BE49-F238E27FC236}">
                  <a16:creationId xmlns:a16="http://schemas.microsoft.com/office/drawing/2014/main" id="{00000000-0008-0000-0100-000015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417</xdr:row>
          <xdr:rowOff>19050</xdr:rowOff>
        </xdr:from>
        <xdr:to>
          <xdr:col>4</xdr:col>
          <xdr:colOff>546100</xdr:colOff>
          <xdr:row>417</xdr:row>
          <xdr:rowOff>171450</xdr:rowOff>
        </xdr:to>
        <xdr:sp macro="" textlink="">
          <xdr:nvSpPr>
            <xdr:cNvPr id="16918" name="Check Box 534" hidden="1">
              <a:extLst>
                <a:ext uri="{63B3BB69-23CF-44E3-9099-C40C66FF867C}">
                  <a14:compatExt spid="_x0000_s16918"/>
                </a:ext>
                <a:ext uri="{FF2B5EF4-FFF2-40B4-BE49-F238E27FC236}">
                  <a16:creationId xmlns:a16="http://schemas.microsoft.com/office/drawing/2014/main" id="{00000000-0008-0000-0100-000016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418</xdr:row>
          <xdr:rowOff>19050</xdr:rowOff>
        </xdr:from>
        <xdr:to>
          <xdr:col>3</xdr:col>
          <xdr:colOff>546100</xdr:colOff>
          <xdr:row>418</xdr:row>
          <xdr:rowOff>171450</xdr:rowOff>
        </xdr:to>
        <xdr:sp macro="" textlink="">
          <xdr:nvSpPr>
            <xdr:cNvPr id="16919" name="Check Box 535" hidden="1">
              <a:extLst>
                <a:ext uri="{63B3BB69-23CF-44E3-9099-C40C66FF867C}">
                  <a14:compatExt spid="_x0000_s16919"/>
                </a:ext>
                <a:ext uri="{FF2B5EF4-FFF2-40B4-BE49-F238E27FC236}">
                  <a16:creationId xmlns:a16="http://schemas.microsoft.com/office/drawing/2014/main" id="{00000000-0008-0000-0100-000017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418</xdr:row>
          <xdr:rowOff>19050</xdr:rowOff>
        </xdr:from>
        <xdr:to>
          <xdr:col>4</xdr:col>
          <xdr:colOff>546100</xdr:colOff>
          <xdr:row>418</xdr:row>
          <xdr:rowOff>171450</xdr:rowOff>
        </xdr:to>
        <xdr:sp macro="" textlink="">
          <xdr:nvSpPr>
            <xdr:cNvPr id="16920" name="Check Box 536" hidden="1">
              <a:extLst>
                <a:ext uri="{63B3BB69-23CF-44E3-9099-C40C66FF867C}">
                  <a14:compatExt spid="_x0000_s16920"/>
                </a:ext>
                <a:ext uri="{FF2B5EF4-FFF2-40B4-BE49-F238E27FC236}">
                  <a16:creationId xmlns:a16="http://schemas.microsoft.com/office/drawing/2014/main" id="{00000000-0008-0000-0100-000018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419</xdr:row>
          <xdr:rowOff>19050</xdr:rowOff>
        </xdr:from>
        <xdr:to>
          <xdr:col>3</xdr:col>
          <xdr:colOff>546100</xdr:colOff>
          <xdr:row>419</xdr:row>
          <xdr:rowOff>171450</xdr:rowOff>
        </xdr:to>
        <xdr:sp macro="" textlink="">
          <xdr:nvSpPr>
            <xdr:cNvPr id="16921" name="Check Box 537" hidden="1">
              <a:extLst>
                <a:ext uri="{63B3BB69-23CF-44E3-9099-C40C66FF867C}">
                  <a14:compatExt spid="_x0000_s16921"/>
                </a:ext>
                <a:ext uri="{FF2B5EF4-FFF2-40B4-BE49-F238E27FC236}">
                  <a16:creationId xmlns:a16="http://schemas.microsoft.com/office/drawing/2014/main" id="{00000000-0008-0000-0100-000019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419</xdr:row>
          <xdr:rowOff>19050</xdr:rowOff>
        </xdr:from>
        <xdr:to>
          <xdr:col>4</xdr:col>
          <xdr:colOff>546100</xdr:colOff>
          <xdr:row>419</xdr:row>
          <xdr:rowOff>171450</xdr:rowOff>
        </xdr:to>
        <xdr:sp macro="" textlink="">
          <xdr:nvSpPr>
            <xdr:cNvPr id="16922" name="Check Box 538" hidden="1">
              <a:extLst>
                <a:ext uri="{63B3BB69-23CF-44E3-9099-C40C66FF867C}">
                  <a14:compatExt spid="_x0000_s16922"/>
                </a:ext>
                <a:ext uri="{FF2B5EF4-FFF2-40B4-BE49-F238E27FC236}">
                  <a16:creationId xmlns:a16="http://schemas.microsoft.com/office/drawing/2014/main" id="{00000000-0008-0000-0100-00001A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425</xdr:row>
          <xdr:rowOff>19050</xdr:rowOff>
        </xdr:from>
        <xdr:to>
          <xdr:col>3</xdr:col>
          <xdr:colOff>546100</xdr:colOff>
          <xdr:row>425</xdr:row>
          <xdr:rowOff>171450</xdr:rowOff>
        </xdr:to>
        <xdr:sp macro="" textlink="">
          <xdr:nvSpPr>
            <xdr:cNvPr id="16925" name="Check Box 541" hidden="1">
              <a:extLst>
                <a:ext uri="{63B3BB69-23CF-44E3-9099-C40C66FF867C}">
                  <a14:compatExt spid="_x0000_s16925"/>
                </a:ext>
                <a:ext uri="{FF2B5EF4-FFF2-40B4-BE49-F238E27FC236}">
                  <a16:creationId xmlns:a16="http://schemas.microsoft.com/office/drawing/2014/main" id="{00000000-0008-0000-0100-00001D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425</xdr:row>
          <xdr:rowOff>19050</xdr:rowOff>
        </xdr:from>
        <xdr:to>
          <xdr:col>4</xdr:col>
          <xdr:colOff>546100</xdr:colOff>
          <xdr:row>425</xdr:row>
          <xdr:rowOff>171450</xdr:rowOff>
        </xdr:to>
        <xdr:sp macro="" textlink="">
          <xdr:nvSpPr>
            <xdr:cNvPr id="16926" name="Check Box 542" hidden="1">
              <a:extLst>
                <a:ext uri="{63B3BB69-23CF-44E3-9099-C40C66FF867C}">
                  <a14:compatExt spid="_x0000_s16926"/>
                </a:ext>
                <a:ext uri="{FF2B5EF4-FFF2-40B4-BE49-F238E27FC236}">
                  <a16:creationId xmlns:a16="http://schemas.microsoft.com/office/drawing/2014/main" id="{00000000-0008-0000-0100-00001E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426</xdr:row>
          <xdr:rowOff>19050</xdr:rowOff>
        </xdr:from>
        <xdr:to>
          <xdr:col>3</xdr:col>
          <xdr:colOff>546100</xdr:colOff>
          <xdr:row>426</xdr:row>
          <xdr:rowOff>171450</xdr:rowOff>
        </xdr:to>
        <xdr:sp macro="" textlink="">
          <xdr:nvSpPr>
            <xdr:cNvPr id="16927" name="Check Box 543" hidden="1">
              <a:extLst>
                <a:ext uri="{63B3BB69-23CF-44E3-9099-C40C66FF867C}">
                  <a14:compatExt spid="_x0000_s16927"/>
                </a:ext>
                <a:ext uri="{FF2B5EF4-FFF2-40B4-BE49-F238E27FC236}">
                  <a16:creationId xmlns:a16="http://schemas.microsoft.com/office/drawing/2014/main" id="{00000000-0008-0000-0100-00001F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426</xdr:row>
          <xdr:rowOff>19050</xdr:rowOff>
        </xdr:from>
        <xdr:to>
          <xdr:col>4</xdr:col>
          <xdr:colOff>546100</xdr:colOff>
          <xdr:row>426</xdr:row>
          <xdr:rowOff>171450</xdr:rowOff>
        </xdr:to>
        <xdr:sp macro="" textlink="">
          <xdr:nvSpPr>
            <xdr:cNvPr id="16928" name="Check Box 544" hidden="1">
              <a:extLst>
                <a:ext uri="{63B3BB69-23CF-44E3-9099-C40C66FF867C}">
                  <a14:compatExt spid="_x0000_s16928"/>
                </a:ext>
                <a:ext uri="{FF2B5EF4-FFF2-40B4-BE49-F238E27FC236}">
                  <a16:creationId xmlns:a16="http://schemas.microsoft.com/office/drawing/2014/main" id="{00000000-0008-0000-0100-000020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427</xdr:row>
          <xdr:rowOff>19050</xdr:rowOff>
        </xdr:from>
        <xdr:to>
          <xdr:col>3</xdr:col>
          <xdr:colOff>546100</xdr:colOff>
          <xdr:row>427</xdr:row>
          <xdr:rowOff>171450</xdr:rowOff>
        </xdr:to>
        <xdr:sp macro="" textlink="">
          <xdr:nvSpPr>
            <xdr:cNvPr id="16929" name="Check Box 545" hidden="1">
              <a:extLst>
                <a:ext uri="{63B3BB69-23CF-44E3-9099-C40C66FF867C}">
                  <a14:compatExt spid="_x0000_s16929"/>
                </a:ext>
                <a:ext uri="{FF2B5EF4-FFF2-40B4-BE49-F238E27FC236}">
                  <a16:creationId xmlns:a16="http://schemas.microsoft.com/office/drawing/2014/main" id="{00000000-0008-0000-0100-000021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427</xdr:row>
          <xdr:rowOff>19050</xdr:rowOff>
        </xdr:from>
        <xdr:to>
          <xdr:col>4</xdr:col>
          <xdr:colOff>546100</xdr:colOff>
          <xdr:row>427</xdr:row>
          <xdr:rowOff>171450</xdr:rowOff>
        </xdr:to>
        <xdr:sp macro="" textlink="">
          <xdr:nvSpPr>
            <xdr:cNvPr id="16930" name="Check Box 546" hidden="1">
              <a:extLst>
                <a:ext uri="{63B3BB69-23CF-44E3-9099-C40C66FF867C}">
                  <a14:compatExt spid="_x0000_s16930"/>
                </a:ext>
                <a:ext uri="{FF2B5EF4-FFF2-40B4-BE49-F238E27FC236}">
                  <a16:creationId xmlns:a16="http://schemas.microsoft.com/office/drawing/2014/main" id="{00000000-0008-0000-0100-000022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428</xdr:row>
          <xdr:rowOff>19050</xdr:rowOff>
        </xdr:from>
        <xdr:to>
          <xdr:col>3</xdr:col>
          <xdr:colOff>546100</xdr:colOff>
          <xdr:row>428</xdr:row>
          <xdr:rowOff>171450</xdr:rowOff>
        </xdr:to>
        <xdr:sp macro="" textlink="">
          <xdr:nvSpPr>
            <xdr:cNvPr id="16931" name="Check Box 547" hidden="1">
              <a:extLst>
                <a:ext uri="{63B3BB69-23CF-44E3-9099-C40C66FF867C}">
                  <a14:compatExt spid="_x0000_s16931"/>
                </a:ext>
                <a:ext uri="{FF2B5EF4-FFF2-40B4-BE49-F238E27FC236}">
                  <a16:creationId xmlns:a16="http://schemas.microsoft.com/office/drawing/2014/main" id="{00000000-0008-0000-0100-000023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428</xdr:row>
          <xdr:rowOff>19050</xdr:rowOff>
        </xdr:from>
        <xdr:to>
          <xdr:col>4</xdr:col>
          <xdr:colOff>546100</xdr:colOff>
          <xdr:row>428</xdr:row>
          <xdr:rowOff>171450</xdr:rowOff>
        </xdr:to>
        <xdr:sp macro="" textlink="">
          <xdr:nvSpPr>
            <xdr:cNvPr id="16932" name="Check Box 548" hidden="1">
              <a:extLst>
                <a:ext uri="{63B3BB69-23CF-44E3-9099-C40C66FF867C}">
                  <a14:compatExt spid="_x0000_s16932"/>
                </a:ext>
                <a:ext uri="{FF2B5EF4-FFF2-40B4-BE49-F238E27FC236}">
                  <a16:creationId xmlns:a16="http://schemas.microsoft.com/office/drawing/2014/main" id="{00000000-0008-0000-0100-000024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425</xdr:row>
          <xdr:rowOff>19050</xdr:rowOff>
        </xdr:from>
        <xdr:to>
          <xdr:col>11</xdr:col>
          <xdr:colOff>546100</xdr:colOff>
          <xdr:row>425</xdr:row>
          <xdr:rowOff>171450</xdr:rowOff>
        </xdr:to>
        <xdr:sp macro="" textlink="">
          <xdr:nvSpPr>
            <xdr:cNvPr id="16935" name="Check Box 551" hidden="1">
              <a:extLst>
                <a:ext uri="{63B3BB69-23CF-44E3-9099-C40C66FF867C}">
                  <a14:compatExt spid="_x0000_s16935"/>
                </a:ext>
                <a:ext uri="{FF2B5EF4-FFF2-40B4-BE49-F238E27FC236}">
                  <a16:creationId xmlns:a16="http://schemas.microsoft.com/office/drawing/2014/main" id="{00000000-0008-0000-0100-000027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425</xdr:row>
          <xdr:rowOff>19050</xdr:rowOff>
        </xdr:from>
        <xdr:to>
          <xdr:col>12</xdr:col>
          <xdr:colOff>546100</xdr:colOff>
          <xdr:row>425</xdr:row>
          <xdr:rowOff>171450</xdr:rowOff>
        </xdr:to>
        <xdr:sp macro="" textlink="">
          <xdr:nvSpPr>
            <xdr:cNvPr id="16936" name="Check Box 552" hidden="1">
              <a:extLst>
                <a:ext uri="{63B3BB69-23CF-44E3-9099-C40C66FF867C}">
                  <a14:compatExt spid="_x0000_s16936"/>
                </a:ext>
                <a:ext uri="{FF2B5EF4-FFF2-40B4-BE49-F238E27FC236}">
                  <a16:creationId xmlns:a16="http://schemas.microsoft.com/office/drawing/2014/main" id="{00000000-0008-0000-0100-000028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426</xdr:row>
          <xdr:rowOff>19050</xdr:rowOff>
        </xdr:from>
        <xdr:to>
          <xdr:col>11</xdr:col>
          <xdr:colOff>546100</xdr:colOff>
          <xdr:row>426</xdr:row>
          <xdr:rowOff>171450</xdr:rowOff>
        </xdr:to>
        <xdr:sp macro="" textlink="">
          <xdr:nvSpPr>
            <xdr:cNvPr id="16937" name="Check Box 553" hidden="1">
              <a:extLst>
                <a:ext uri="{63B3BB69-23CF-44E3-9099-C40C66FF867C}">
                  <a14:compatExt spid="_x0000_s16937"/>
                </a:ext>
                <a:ext uri="{FF2B5EF4-FFF2-40B4-BE49-F238E27FC236}">
                  <a16:creationId xmlns:a16="http://schemas.microsoft.com/office/drawing/2014/main" id="{00000000-0008-0000-0100-000029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426</xdr:row>
          <xdr:rowOff>19050</xdr:rowOff>
        </xdr:from>
        <xdr:to>
          <xdr:col>12</xdr:col>
          <xdr:colOff>546100</xdr:colOff>
          <xdr:row>426</xdr:row>
          <xdr:rowOff>171450</xdr:rowOff>
        </xdr:to>
        <xdr:sp macro="" textlink="">
          <xdr:nvSpPr>
            <xdr:cNvPr id="16938" name="Check Box 554" hidden="1">
              <a:extLst>
                <a:ext uri="{63B3BB69-23CF-44E3-9099-C40C66FF867C}">
                  <a14:compatExt spid="_x0000_s16938"/>
                </a:ext>
                <a:ext uri="{FF2B5EF4-FFF2-40B4-BE49-F238E27FC236}">
                  <a16:creationId xmlns:a16="http://schemas.microsoft.com/office/drawing/2014/main" id="{00000000-0008-0000-0100-00002A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427</xdr:row>
          <xdr:rowOff>19050</xdr:rowOff>
        </xdr:from>
        <xdr:to>
          <xdr:col>11</xdr:col>
          <xdr:colOff>546100</xdr:colOff>
          <xdr:row>427</xdr:row>
          <xdr:rowOff>171450</xdr:rowOff>
        </xdr:to>
        <xdr:sp macro="" textlink="">
          <xdr:nvSpPr>
            <xdr:cNvPr id="16939" name="Check Box 555" hidden="1">
              <a:extLst>
                <a:ext uri="{63B3BB69-23CF-44E3-9099-C40C66FF867C}">
                  <a14:compatExt spid="_x0000_s16939"/>
                </a:ext>
                <a:ext uri="{FF2B5EF4-FFF2-40B4-BE49-F238E27FC236}">
                  <a16:creationId xmlns:a16="http://schemas.microsoft.com/office/drawing/2014/main" id="{00000000-0008-0000-0100-00002B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427</xdr:row>
          <xdr:rowOff>19050</xdr:rowOff>
        </xdr:from>
        <xdr:to>
          <xdr:col>12</xdr:col>
          <xdr:colOff>546100</xdr:colOff>
          <xdr:row>427</xdr:row>
          <xdr:rowOff>171450</xdr:rowOff>
        </xdr:to>
        <xdr:sp macro="" textlink="">
          <xdr:nvSpPr>
            <xdr:cNvPr id="16940" name="Check Box 556" hidden="1">
              <a:extLst>
                <a:ext uri="{63B3BB69-23CF-44E3-9099-C40C66FF867C}">
                  <a14:compatExt spid="_x0000_s16940"/>
                </a:ext>
                <a:ext uri="{FF2B5EF4-FFF2-40B4-BE49-F238E27FC236}">
                  <a16:creationId xmlns:a16="http://schemas.microsoft.com/office/drawing/2014/main" id="{00000000-0008-0000-0100-00002C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428</xdr:row>
          <xdr:rowOff>19050</xdr:rowOff>
        </xdr:from>
        <xdr:to>
          <xdr:col>11</xdr:col>
          <xdr:colOff>546100</xdr:colOff>
          <xdr:row>428</xdr:row>
          <xdr:rowOff>171450</xdr:rowOff>
        </xdr:to>
        <xdr:sp macro="" textlink="">
          <xdr:nvSpPr>
            <xdr:cNvPr id="16941" name="Check Box 557" hidden="1">
              <a:extLst>
                <a:ext uri="{63B3BB69-23CF-44E3-9099-C40C66FF867C}">
                  <a14:compatExt spid="_x0000_s16941"/>
                </a:ext>
                <a:ext uri="{FF2B5EF4-FFF2-40B4-BE49-F238E27FC236}">
                  <a16:creationId xmlns:a16="http://schemas.microsoft.com/office/drawing/2014/main" id="{00000000-0008-0000-0100-00002D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428</xdr:row>
          <xdr:rowOff>19050</xdr:rowOff>
        </xdr:from>
        <xdr:to>
          <xdr:col>12</xdr:col>
          <xdr:colOff>546100</xdr:colOff>
          <xdr:row>428</xdr:row>
          <xdr:rowOff>171450</xdr:rowOff>
        </xdr:to>
        <xdr:sp macro="" textlink="">
          <xdr:nvSpPr>
            <xdr:cNvPr id="16942" name="Check Box 558" hidden="1">
              <a:extLst>
                <a:ext uri="{63B3BB69-23CF-44E3-9099-C40C66FF867C}">
                  <a14:compatExt spid="_x0000_s16942"/>
                </a:ext>
                <a:ext uri="{FF2B5EF4-FFF2-40B4-BE49-F238E27FC236}">
                  <a16:creationId xmlns:a16="http://schemas.microsoft.com/office/drawing/2014/main" id="{00000000-0008-0000-0100-00002E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429</xdr:row>
          <xdr:rowOff>19050</xdr:rowOff>
        </xdr:from>
        <xdr:to>
          <xdr:col>11</xdr:col>
          <xdr:colOff>546100</xdr:colOff>
          <xdr:row>429</xdr:row>
          <xdr:rowOff>171450</xdr:rowOff>
        </xdr:to>
        <xdr:sp macro="" textlink="">
          <xdr:nvSpPr>
            <xdr:cNvPr id="16943" name="Check Box 559" hidden="1">
              <a:extLst>
                <a:ext uri="{63B3BB69-23CF-44E3-9099-C40C66FF867C}">
                  <a14:compatExt spid="_x0000_s16943"/>
                </a:ext>
                <a:ext uri="{FF2B5EF4-FFF2-40B4-BE49-F238E27FC236}">
                  <a16:creationId xmlns:a16="http://schemas.microsoft.com/office/drawing/2014/main" id="{00000000-0008-0000-0100-00002F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429</xdr:row>
          <xdr:rowOff>19050</xdr:rowOff>
        </xdr:from>
        <xdr:to>
          <xdr:col>12</xdr:col>
          <xdr:colOff>546100</xdr:colOff>
          <xdr:row>429</xdr:row>
          <xdr:rowOff>171450</xdr:rowOff>
        </xdr:to>
        <xdr:sp macro="" textlink="">
          <xdr:nvSpPr>
            <xdr:cNvPr id="16944" name="Check Box 560" hidden="1">
              <a:extLst>
                <a:ext uri="{63B3BB69-23CF-44E3-9099-C40C66FF867C}">
                  <a14:compatExt spid="_x0000_s16944"/>
                </a:ext>
                <a:ext uri="{FF2B5EF4-FFF2-40B4-BE49-F238E27FC236}">
                  <a16:creationId xmlns:a16="http://schemas.microsoft.com/office/drawing/2014/main" id="{00000000-0008-0000-0100-000030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416</xdr:row>
          <xdr:rowOff>19050</xdr:rowOff>
        </xdr:from>
        <xdr:to>
          <xdr:col>11</xdr:col>
          <xdr:colOff>546100</xdr:colOff>
          <xdr:row>416</xdr:row>
          <xdr:rowOff>171450</xdr:rowOff>
        </xdr:to>
        <xdr:sp macro="" textlink="">
          <xdr:nvSpPr>
            <xdr:cNvPr id="16945" name="Check Box 561" hidden="1">
              <a:extLst>
                <a:ext uri="{63B3BB69-23CF-44E3-9099-C40C66FF867C}">
                  <a14:compatExt spid="_x0000_s16945"/>
                </a:ext>
                <a:ext uri="{FF2B5EF4-FFF2-40B4-BE49-F238E27FC236}">
                  <a16:creationId xmlns:a16="http://schemas.microsoft.com/office/drawing/2014/main" id="{00000000-0008-0000-0100-000031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416</xdr:row>
          <xdr:rowOff>19050</xdr:rowOff>
        </xdr:from>
        <xdr:to>
          <xdr:col>12</xdr:col>
          <xdr:colOff>546100</xdr:colOff>
          <xdr:row>416</xdr:row>
          <xdr:rowOff>171450</xdr:rowOff>
        </xdr:to>
        <xdr:sp macro="" textlink="">
          <xdr:nvSpPr>
            <xdr:cNvPr id="16946" name="Check Box 562" hidden="1">
              <a:extLst>
                <a:ext uri="{63B3BB69-23CF-44E3-9099-C40C66FF867C}">
                  <a14:compatExt spid="_x0000_s16946"/>
                </a:ext>
                <a:ext uri="{FF2B5EF4-FFF2-40B4-BE49-F238E27FC236}">
                  <a16:creationId xmlns:a16="http://schemas.microsoft.com/office/drawing/2014/main" id="{00000000-0008-0000-0100-000032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434</xdr:row>
          <xdr:rowOff>19050</xdr:rowOff>
        </xdr:from>
        <xdr:to>
          <xdr:col>3</xdr:col>
          <xdr:colOff>546100</xdr:colOff>
          <xdr:row>434</xdr:row>
          <xdr:rowOff>171450</xdr:rowOff>
        </xdr:to>
        <xdr:sp macro="" textlink="">
          <xdr:nvSpPr>
            <xdr:cNvPr id="16947" name="Check Box 563" hidden="1">
              <a:extLst>
                <a:ext uri="{63B3BB69-23CF-44E3-9099-C40C66FF867C}">
                  <a14:compatExt spid="_x0000_s16947"/>
                </a:ext>
                <a:ext uri="{FF2B5EF4-FFF2-40B4-BE49-F238E27FC236}">
                  <a16:creationId xmlns:a16="http://schemas.microsoft.com/office/drawing/2014/main" id="{00000000-0008-0000-0100-000033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434</xdr:row>
          <xdr:rowOff>19050</xdr:rowOff>
        </xdr:from>
        <xdr:to>
          <xdr:col>4</xdr:col>
          <xdr:colOff>546100</xdr:colOff>
          <xdr:row>434</xdr:row>
          <xdr:rowOff>171450</xdr:rowOff>
        </xdr:to>
        <xdr:sp macro="" textlink="">
          <xdr:nvSpPr>
            <xdr:cNvPr id="16948" name="Check Box 564" hidden="1">
              <a:extLst>
                <a:ext uri="{63B3BB69-23CF-44E3-9099-C40C66FF867C}">
                  <a14:compatExt spid="_x0000_s16948"/>
                </a:ext>
                <a:ext uri="{FF2B5EF4-FFF2-40B4-BE49-F238E27FC236}">
                  <a16:creationId xmlns:a16="http://schemas.microsoft.com/office/drawing/2014/main" id="{00000000-0008-0000-0100-000034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435</xdr:row>
          <xdr:rowOff>19050</xdr:rowOff>
        </xdr:from>
        <xdr:to>
          <xdr:col>3</xdr:col>
          <xdr:colOff>546100</xdr:colOff>
          <xdr:row>435</xdr:row>
          <xdr:rowOff>171450</xdr:rowOff>
        </xdr:to>
        <xdr:sp macro="" textlink="">
          <xdr:nvSpPr>
            <xdr:cNvPr id="16949" name="Check Box 565" hidden="1">
              <a:extLst>
                <a:ext uri="{63B3BB69-23CF-44E3-9099-C40C66FF867C}">
                  <a14:compatExt spid="_x0000_s16949"/>
                </a:ext>
                <a:ext uri="{FF2B5EF4-FFF2-40B4-BE49-F238E27FC236}">
                  <a16:creationId xmlns:a16="http://schemas.microsoft.com/office/drawing/2014/main" id="{00000000-0008-0000-0100-000035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435</xdr:row>
          <xdr:rowOff>19050</xdr:rowOff>
        </xdr:from>
        <xdr:to>
          <xdr:col>4</xdr:col>
          <xdr:colOff>546100</xdr:colOff>
          <xdr:row>435</xdr:row>
          <xdr:rowOff>171450</xdr:rowOff>
        </xdr:to>
        <xdr:sp macro="" textlink="">
          <xdr:nvSpPr>
            <xdr:cNvPr id="16950" name="Check Box 566" hidden="1">
              <a:extLst>
                <a:ext uri="{63B3BB69-23CF-44E3-9099-C40C66FF867C}">
                  <a14:compatExt spid="_x0000_s16950"/>
                </a:ext>
                <a:ext uri="{FF2B5EF4-FFF2-40B4-BE49-F238E27FC236}">
                  <a16:creationId xmlns:a16="http://schemas.microsoft.com/office/drawing/2014/main" id="{00000000-0008-0000-0100-000036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436</xdr:row>
          <xdr:rowOff>19050</xdr:rowOff>
        </xdr:from>
        <xdr:to>
          <xdr:col>3</xdr:col>
          <xdr:colOff>546100</xdr:colOff>
          <xdr:row>436</xdr:row>
          <xdr:rowOff>171450</xdr:rowOff>
        </xdr:to>
        <xdr:sp macro="" textlink="">
          <xdr:nvSpPr>
            <xdr:cNvPr id="16951" name="Check Box 567" hidden="1">
              <a:extLst>
                <a:ext uri="{63B3BB69-23CF-44E3-9099-C40C66FF867C}">
                  <a14:compatExt spid="_x0000_s16951"/>
                </a:ext>
                <a:ext uri="{FF2B5EF4-FFF2-40B4-BE49-F238E27FC236}">
                  <a16:creationId xmlns:a16="http://schemas.microsoft.com/office/drawing/2014/main" id="{00000000-0008-0000-0100-000037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436</xdr:row>
          <xdr:rowOff>19050</xdr:rowOff>
        </xdr:from>
        <xdr:to>
          <xdr:col>4</xdr:col>
          <xdr:colOff>546100</xdr:colOff>
          <xdr:row>436</xdr:row>
          <xdr:rowOff>171450</xdr:rowOff>
        </xdr:to>
        <xdr:sp macro="" textlink="">
          <xdr:nvSpPr>
            <xdr:cNvPr id="16952" name="Check Box 568" hidden="1">
              <a:extLst>
                <a:ext uri="{63B3BB69-23CF-44E3-9099-C40C66FF867C}">
                  <a14:compatExt spid="_x0000_s16952"/>
                </a:ext>
                <a:ext uri="{FF2B5EF4-FFF2-40B4-BE49-F238E27FC236}">
                  <a16:creationId xmlns:a16="http://schemas.microsoft.com/office/drawing/2014/main" id="{00000000-0008-0000-0100-000038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437</xdr:row>
          <xdr:rowOff>19050</xdr:rowOff>
        </xdr:from>
        <xdr:to>
          <xdr:col>3</xdr:col>
          <xdr:colOff>546100</xdr:colOff>
          <xdr:row>437</xdr:row>
          <xdr:rowOff>171450</xdr:rowOff>
        </xdr:to>
        <xdr:sp macro="" textlink="">
          <xdr:nvSpPr>
            <xdr:cNvPr id="16953" name="Check Box 569" hidden="1">
              <a:extLst>
                <a:ext uri="{63B3BB69-23CF-44E3-9099-C40C66FF867C}">
                  <a14:compatExt spid="_x0000_s16953"/>
                </a:ext>
                <a:ext uri="{FF2B5EF4-FFF2-40B4-BE49-F238E27FC236}">
                  <a16:creationId xmlns:a16="http://schemas.microsoft.com/office/drawing/2014/main" id="{00000000-0008-0000-0100-000039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437</xdr:row>
          <xdr:rowOff>19050</xdr:rowOff>
        </xdr:from>
        <xdr:to>
          <xdr:col>4</xdr:col>
          <xdr:colOff>546100</xdr:colOff>
          <xdr:row>437</xdr:row>
          <xdr:rowOff>171450</xdr:rowOff>
        </xdr:to>
        <xdr:sp macro="" textlink="">
          <xdr:nvSpPr>
            <xdr:cNvPr id="16954" name="Check Box 570" hidden="1">
              <a:extLst>
                <a:ext uri="{63B3BB69-23CF-44E3-9099-C40C66FF867C}">
                  <a14:compatExt spid="_x0000_s16954"/>
                </a:ext>
                <a:ext uri="{FF2B5EF4-FFF2-40B4-BE49-F238E27FC236}">
                  <a16:creationId xmlns:a16="http://schemas.microsoft.com/office/drawing/2014/main" id="{00000000-0008-0000-0100-00003A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434</xdr:row>
          <xdr:rowOff>19050</xdr:rowOff>
        </xdr:from>
        <xdr:to>
          <xdr:col>11</xdr:col>
          <xdr:colOff>546100</xdr:colOff>
          <xdr:row>434</xdr:row>
          <xdr:rowOff>171450</xdr:rowOff>
        </xdr:to>
        <xdr:sp macro="" textlink="">
          <xdr:nvSpPr>
            <xdr:cNvPr id="16957" name="Check Box 573" hidden="1">
              <a:extLst>
                <a:ext uri="{63B3BB69-23CF-44E3-9099-C40C66FF867C}">
                  <a14:compatExt spid="_x0000_s16957"/>
                </a:ext>
                <a:ext uri="{FF2B5EF4-FFF2-40B4-BE49-F238E27FC236}">
                  <a16:creationId xmlns:a16="http://schemas.microsoft.com/office/drawing/2014/main" id="{00000000-0008-0000-0100-00003D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434</xdr:row>
          <xdr:rowOff>19050</xdr:rowOff>
        </xdr:from>
        <xdr:to>
          <xdr:col>12</xdr:col>
          <xdr:colOff>546100</xdr:colOff>
          <xdr:row>434</xdr:row>
          <xdr:rowOff>171450</xdr:rowOff>
        </xdr:to>
        <xdr:sp macro="" textlink="">
          <xdr:nvSpPr>
            <xdr:cNvPr id="16958" name="Check Box 574" hidden="1">
              <a:extLst>
                <a:ext uri="{63B3BB69-23CF-44E3-9099-C40C66FF867C}">
                  <a14:compatExt spid="_x0000_s16958"/>
                </a:ext>
                <a:ext uri="{FF2B5EF4-FFF2-40B4-BE49-F238E27FC236}">
                  <a16:creationId xmlns:a16="http://schemas.microsoft.com/office/drawing/2014/main" id="{00000000-0008-0000-0100-00003E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443</xdr:row>
          <xdr:rowOff>19050</xdr:rowOff>
        </xdr:from>
        <xdr:to>
          <xdr:col>3</xdr:col>
          <xdr:colOff>546100</xdr:colOff>
          <xdr:row>443</xdr:row>
          <xdr:rowOff>171450</xdr:rowOff>
        </xdr:to>
        <xdr:sp macro="" textlink="">
          <xdr:nvSpPr>
            <xdr:cNvPr id="16959" name="Check Box 575" hidden="1">
              <a:extLst>
                <a:ext uri="{63B3BB69-23CF-44E3-9099-C40C66FF867C}">
                  <a14:compatExt spid="_x0000_s16959"/>
                </a:ext>
                <a:ext uri="{FF2B5EF4-FFF2-40B4-BE49-F238E27FC236}">
                  <a16:creationId xmlns:a16="http://schemas.microsoft.com/office/drawing/2014/main" id="{00000000-0008-0000-0100-00003F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443</xdr:row>
          <xdr:rowOff>19050</xdr:rowOff>
        </xdr:from>
        <xdr:to>
          <xdr:col>4</xdr:col>
          <xdr:colOff>546100</xdr:colOff>
          <xdr:row>443</xdr:row>
          <xdr:rowOff>171450</xdr:rowOff>
        </xdr:to>
        <xdr:sp macro="" textlink="">
          <xdr:nvSpPr>
            <xdr:cNvPr id="16960" name="Check Box 576" hidden="1">
              <a:extLst>
                <a:ext uri="{63B3BB69-23CF-44E3-9099-C40C66FF867C}">
                  <a14:compatExt spid="_x0000_s16960"/>
                </a:ext>
                <a:ext uri="{FF2B5EF4-FFF2-40B4-BE49-F238E27FC236}">
                  <a16:creationId xmlns:a16="http://schemas.microsoft.com/office/drawing/2014/main" id="{00000000-0008-0000-0100-000040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444</xdr:row>
          <xdr:rowOff>19050</xdr:rowOff>
        </xdr:from>
        <xdr:to>
          <xdr:col>3</xdr:col>
          <xdr:colOff>546100</xdr:colOff>
          <xdr:row>444</xdr:row>
          <xdr:rowOff>171450</xdr:rowOff>
        </xdr:to>
        <xdr:sp macro="" textlink="">
          <xdr:nvSpPr>
            <xdr:cNvPr id="16961" name="Check Box 577" hidden="1">
              <a:extLst>
                <a:ext uri="{63B3BB69-23CF-44E3-9099-C40C66FF867C}">
                  <a14:compatExt spid="_x0000_s16961"/>
                </a:ext>
                <a:ext uri="{FF2B5EF4-FFF2-40B4-BE49-F238E27FC236}">
                  <a16:creationId xmlns:a16="http://schemas.microsoft.com/office/drawing/2014/main" id="{00000000-0008-0000-0100-000041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444</xdr:row>
          <xdr:rowOff>19050</xdr:rowOff>
        </xdr:from>
        <xdr:to>
          <xdr:col>4</xdr:col>
          <xdr:colOff>546100</xdr:colOff>
          <xdr:row>444</xdr:row>
          <xdr:rowOff>171450</xdr:rowOff>
        </xdr:to>
        <xdr:sp macro="" textlink="">
          <xdr:nvSpPr>
            <xdr:cNvPr id="16962" name="Check Box 578" hidden="1">
              <a:extLst>
                <a:ext uri="{63B3BB69-23CF-44E3-9099-C40C66FF867C}">
                  <a14:compatExt spid="_x0000_s16962"/>
                </a:ext>
                <a:ext uri="{FF2B5EF4-FFF2-40B4-BE49-F238E27FC236}">
                  <a16:creationId xmlns:a16="http://schemas.microsoft.com/office/drawing/2014/main" id="{00000000-0008-0000-0100-000042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445</xdr:row>
          <xdr:rowOff>19050</xdr:rowOff>
        </xdr:from>
        <xdr:to>
          <xdr:col>3</xdr:col>
          <xdr:colOff>546100</xdr:colOff>
          <xdr:row>445</xdr:row>
          <xdr:rowOff>171450</xdr:rowOff>
        </xdr:to>
        <xdr:sp macro="" textlink="">
          <xdr:nvSpPr>
            <xdr:cNvPr id="16963" name="Check Box 579" hidden="1">
              <a:extLst>
                <a:ext uri="{63B3BB69-23CF-44E3-9099-C40C66FF867C}">
                  <a14:compatExt spid="_x0000_s16963"/>
                </a:ext>
                <a:ext uri="{FF2B5EF4-FFF2-40B4-BE49-F238E27FC236}">
                  <a16:creationId xmlns:a16="http://schemas.microsoft.com/office/drawing/2014/main" id="{00000000-0008-0000-0100-000043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445</xdr:row>
          <xdr:rowOff>19050</xdr:rowOff>
        </xdr:from>
        <xdr:to>
          <xdr:col>4</xdr:col>
          <xdr:colOff>546100</xdr:colOff>
          <xdr:row>445</xdr:row>
          <xdr:rowOff>171450</xdr:rowOff>
        </xdr:to>
        <xdr:sp macro="" textlink="">
          <xdr:nvSpPr>
            <xdr:cNvPr id="16964" name="Check Box 580" hidden="1">
              <a:extLst>
                <a:ext uri="{63B3BB69-23CF-44E3-9099-C40C66FF867C}">
                  <a14:compatExt spid="_x0000_s16964"/>
                </a:ext>
                <a:ext uri="{FF2B5EF4-FFF2-40B4-BE49-F238E27FC236}">
                  <a16:creationId xmlns:a16="http://schemas.microsoft.com/office/drawing/2014/main" id="{00000000-0008-0000-0100-000044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446</xdr:row>
          <xdr:rowOff>19050</xdr:rowOff>
        </xdr:from>
        <xdr:to>
          <xdr:col>3</xdr:col>
          <xdr:colOff>546100</xdr:colOff>
          <xdr:row>446</xdr:row>
          <xdr:rowOff>171450</xdr:rowOff>
        </xdr:to>
        <xdr:sp macro="" textlink="">
          <xdr:nvSpPr>
            <xdr:cNvPr id="16965" name="Check Box 581" hidden="1">
              <a:extLst>
                <a:ext uri="{63B3BB69-23CF-44E3-9099-C40C66FF867C}">
                  <a14:compatExt spid="_x0000_s16965"/>
                </a:ext>
                <a:ext uri="{FF2B5EF4-FFF2-40B4-BE49-F238E27FC236}">
                  <a16:creationId xmlns:a16="http://schemas.microsoft.com/office/drawing/2014/main" id="{00000000-0008-0000-0100-000045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446</xdr:row>
          <xdr:rowOff>19050</xdr:rowOff>
        </xdr:from>
        <xdr:to>
          <xdr:col>4</xdr:col>
          <xdr:colOff>546100</xdr:colOff>
          <xdr:row>446</xdr:row>
          <xdr:rowOff>171450</xdr:rowOff>
        </xdr:to>
        <xdr:sp macro="" textlink="">
          <xdr:nvSpPr>
            <xdr:cNvPr id="16966" name="Check Box 582" hidden="1">
              <a:extLst>
                <a:ext uri="{63B3BB69-23CF-44E3-9099-C40C66FF867C}">
                  <a14:compatExt spid="_x0000_s16966"/>
                </a:ext>
                <a:ext uri="{FF2B5EF4-FFF2-40B4-BE49-F238E27FC236}">
                  <a16:creationId xmlns:a16="http://schemas.microsoft.com/office/drawing/2014/main" id="{00000000-0008-0000-0100-000046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443</xdr:row>
          <xdr:rowOff>19050</xdr:rowOff>
        </xdr:from>
        <xdr:to>
          <xdr:col>11</xdr:col>
          <xdr:colOff>546100</xdr:colOff>
          <xdr:row>443</xdr:row>
          <xdr:rowOff>171450</xdr:rowOff>
        </xdr:to>
        <xdr:sp macro="" textlink="">
          <xdr:nvSpPr>
            <xdr:cNvPr id="16969" name="Check Box 585" hidden="1">
              <a:extLst>
                <a:ext uri="{63B3BB69-23CF-44E3-9099-C40C66FF867C}">
                  <a14:compatExt spid="_x0000_s16969"/>
                </a:ext>
                <a:ext uri="{FF2B5EF4-FFF2-40B4-BE49-F238E27FC236}">
                  <a16:creationId xmlns:a16="http://schemas.microsoft.com/office/drawing/2014/main" id="{00000000-0008-0000-0100-000049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443</xdr:row>
          <xdr:rowOff>19050</xdr:rowOff>
        </xdr:from>
        <xdr:to>
          <xdr:col>12</xdr:col>
          <xdr:colOff>546100</xdr:colOff>
          <xdr:row>443</xdr:row>
          <xdr:rowOff>171450</xdr:rowOff>
        </xdr:to>
        <xdr:sp macro="" textlink="">
          <xdr:nvSpPr>
            <xdr:cNvPr id="16970" name="Check Box 586" hidden="1">
              <a:extLst>
                <a:ext uri="{63B3BB69-23CF-44E3-9099-C40C66FF867C}">
                  <a14:compatExt spid="_x0000_s16970"/>
                </a:ext>
                <a:ext uri="{FF2B5EF4-FFF2-40B4-BE49-F238E27FC236}">
                  <a16:creationId xmlns:a16="http://schemas.microsoft.com/office/drawing/2014/main" id="{00000000-0008-0000-0100-00004A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452</xdr:row>
          <xdr:rowOff>19050</xdr:rowOff>
        </xdr:from>
        <xdr:to>
          <xdr:col>3</xdr:col>
          <xdr:colOff>546100</xdr:colOff>
          <xdr:row>452</xdr:row>
          <xdr:rowOff>171450</xdr:rowOff>
        </xdr:to>
        <xdr:sp macro="" textlink="">
          <xdr:nvSpPr>
            <xdr:cNvPr id="16971" name="Check Box 587" hidden="1">
              <a:extLst>
                <a:ext uri="{63B3BB69-23CF-44E3-9099-C40C66FF867C}">
                  <a14:compatExt spid="_x0000_s16971"/>
                </a:ext>
                <a:ext uri="{FF2B5EF4-FFF2-40B4-BE49-F238E27FC236}">
                  <a16:creationId xmlns:a16="http://schemas.microsoft.com/office/drawing/2014/main" id="{00000000-0008-0000-0100-00004B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452</xdr:row>
          <xdr:rowOff>19050</xdr:rowOff>
        </xdr:from>
        <xdr:to>
          <xdr:col>4</xdr:col>
          <xdr:colOff>546100</xdr:colOff>
          <xdr:row>452</xdr:row>
          <xdr:rowOff>171450</xdr:rowOff>
        </xdr:to>
        <xdr:sp macro="" textlink="">
          <xdr:nvSpPr>
            <xdr:cNvPr id="16972" name="Check Box 588" hidden="1">
              <a:extLst>
                <a:ext uri="{63B3BB69-23CF-44E3-9099-C40C66FF867C}">
                  <a14:compatExt spid="_x0000_s16972"/>
                </a:ext>
                <a:ext uri="{FF2B5EF4-FFF2-40B4-BE49-F238E27FC236}">
                  <a16:creationId xmlns:a16="http://schemas.microsoft.com/office/drawing/2014/main" id="{00000000-0008-0000-0100-00004C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453</xdr:row>
          <xdr:rowOff>19050</xdr:rowOff>
        </xdr:from>
        <xdr:to>
          <xdr:col>3</xdr:col>
          <xdr:colOff>546100</xdr:colOff>
          <xdr:row>453</xdr:row>
          <xdr:rowOff>171450</xdr:rowOff>
        </xdr:to>
        <xdr:sp macro="" textlink="">
          <xdr:nvSpPr>
            <xdr:cNvPr id="16973" name="Check Box 589" hidden="1">
              <a:extLst>
                <a:ext uri="{63B3BB69-23CF-44E3-9099-C40C66FF867C}">
                  <a14:compatExt spid="_x0000_s16973"/>
                </a:ext>
                <a:ext uri="{FF2B5EF4-FFF2-40B4-BE49-F238E27FC236}">
                  <a16:creationId xmlns:a16="http://schemas.microsoft.com/office/drawing/2014/main" id="{00000000-0008-0000-0100-00004D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453</xdr:row>
          <xdr:rowOff>19050</xdr:rowOff>
        </xdr:from>
        <xdr:to>
          <xdr:col>4</xdr:col>
          <xdr:colOff>546100</xdr:colOff>
          <xdr:row>453</xdr:row>
          <xdr:rowOff>171450</xdr:rowOff>
        </xdr:to>
        <xdr:sp macro="" textlink="">
          <xdr:nvSpPr>
            <xdr:cNvPr id="16974" name="Check Box 590" hidden="1">
              <a:extLst>
                <a:ext uri="{63B3BB69-23CF-44E3-9099-C40C66FF867C}">
                  <a14:compatExt spid="_x0000_s16974"/>
                </a:ext>
                <a:ext uri="{FF2B5EF4-FFF2-40B4-BE49-F238E27FC236}">
                  <a16:creationId xmlns:a16="http://schemas.microsoft.com/office/drawing/2014/main" id="{00000000-0008-0000-0100-00004E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454</xdr:row>
          <xdr:rowOff>19050</xdr:rowOff>
        </xdr:from>
        <xdr:to>
          <xdr:col>3</xdr:col>
          <xdr:colOff>546100</xdr:colOff>
          <xdr:row>454</xdr:row>
          <xdr:rowOff>171450</xdr:rowOff>
        </xdr:to>
        <xdr:sp macro="" textlink="">
          <xdr:nvSpPr>
            <xdr:cNvPr id="16975" name="Check Box 591" hidden="1">
              <a:extLst>
                <a:ext uri="{63B3BB69-23CF-44E3-9099-C40C66FF867C}">
                  <a14:compatExt spid="_x0000_s16975"/>
                </a:ext>
                <a:ext uri="{FF2B5EF4-FFF2-40B4-BE49-F238E27FC236}">
                  <a16:creationId xmlns:a16="http://schemas.microsoft.com/office/drawing/2014/main" id="{00000000-0008-0000-0100-00004F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454</xdr:row>
          <xdr:rowOff>19050</xdr:rowOff>
        </xdr:from>
        <xdr:to>
          <xdr:col>4</xdr:col>
          <xdr:colOff>546100</xdr:colOff>
          <xdr:row>454</xdr:row>
          <xdr:rowOff>171450</xdr:rowOff>
        </xdr:to>
        <xdr:sp macro="" textlink="">
          <xdr:nvSpPr>
            <xdr:cNvPr id="16976" name="Check Box 592" hidden="1">
              <a:extLst>
                <a:ext uri="{63B3BB69-23CF-44E3-9099-C40C66FF867C}">
                  <a14:compatExt spid="_x0000_s16976"/>
                </a:ext>
                <a:ext uri="{FF2B5EF4-FFF2-40B4-BE49-F238E27FC236}">
                  <a16:creationId xmlns:a16="http://schemas.microsoft.com/office/drawing/2014/main" id="{00000000-0008-0000-0100-000050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455</xdr:row>
          <xdr:rowOff>19050</xdr:rowOff>
        </xdr:from>
        <xdr:to>
          <xdr:col>3</xdr:col>
          <xdr:colOff>546100</xdr:colOff>
          <xdr:row>455</xdr:row>
          <xdr:rowOff>171450</xdr:rowOff>
        </xdr:to>
        <xdr:sp macro="" textlink="">
          <xdr:nvSpPr>
            <xdr:cNvPr id="16977" name="Check Box 593" hidden="1">
              <a:extLst>
                <a:ext uri="{63B3BB69-23CF-44E3-9099-C40C66FF867C}">
                  <a14:compatExt spid="_x0000_s16977"/>
                </a:ext>
                <a:ext uri="{FF2B5EF4-FFF2-40B4-BE49-F238E27FC236}">
                  <a16:creationId xmlns:a16="http://schemas.microsoft.com/office/drawing/2014/main" id="{00000000-0008-0000-0100-000051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455</xdr:row>
          <xdr:rowOff>19050</xdr:rowOff>
        </xdr:from>
        <xdr:to>
          <xdr:col>4</xdr:col>
          <xdr:colOff>546100</xdr:colOff>
          <xdr:row>455</xdr:row>
          <xdr:rowOff>171450</xdr:rowOff>
        </xdr:to>
        <xdr:sp macro="" textlink="">
          <xdr:nvSpPr>
            <xdr:cNvPr id="16978" name="Check Box 594" hidden="1">
              <a:extLst>
                <a:ext uri="{63B3BB69-23CF-44E3-9099-C40C66FF867C}">
                  <a14:compatExt spid="_x0000_s16978"/>
                </a:ext>
                <a:ext uri="{FF2B5EF4-FFF2-40B4-BE49-F238E27FC236}">
                  <a16:creationId xmlns:a16="http://schemas.microsoft.com/office/drawing/2014/main" id="{00000000-0008-0000-0100-000052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452</xdr:row>
          <xdr:rowOff>19050</xdr:rowOff>
        </xdr:from>
        <xdr:to>
          <xdr:col>11</xdr:col>
          <xdr:colOff>546100</xdr:colOff>
          <xdr:row>452</xdr:row>
          <xdr:rowOff>171450</xdr:rowOff>
        </xdr:to>
        <xdr:sp macro="" textlink="">
          <xdr:nvSpPr>
            <xdr:cNvPr id="16981" name="Check Box 597" hidden="1">
              <a:extLst>
                <a:ext uri="{63B3BB69-23CF-44E3-9099-C40C66FF867C}">
                  <a14:compatExt spid="_x0000_s16981"/>
                </a:ext>
                <a:ext uri="{FF2B5EF4-FFF2-40B4-BE49-F238E27FC236}">
                  <a16:creationId xmlns:a16="http://schemas.microsoft.com/office/drawing/2014/main" id="{00000000-0008-0000-0100-000055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452</xdr:row>
          <xdr:rowOff>19050</xdr:rowOff>
        </xdr:from>
        <xdr:to>
          <xdr:col>12</xdr:col>
          <xdr:colOff>546100</xdr:colOff>
          <xdr:row>452</xdr:row>
          <xdr:rowOff>171450</xdr:rowOff>
        </xdr:to>
        <xdr:sp macro="" textlink="">
          <xdr:nvSpPr>
            <xdr:cNvPr id="16982" name="Check Box 598" hidden="1">
              <a:extLst>
                <a:ext uri="{63B3BB69-23CF-44E3-9099-C40C66FF867C}">
                  <a14:compatExt spid="_x0000_s16982"/>
                </a:ext>
                <a:ext uri="{FF2B5EF4-FFF2-40B4-BE49-F238E27FC236}">
                  <a16:creationId xmlns:a16="http://schemas.microsoft.com/office/drawing/2014/main" id="{00000000-0008-0000-0100-000056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590550</xdr:colOff>
          <xdr:row>472</xdr:row>
          <xdr:rowOff>146050</xdr:rowOff>
        </xdr:from>
        <xdr:to>
          <xdr:col>5</xdr:col>
          <xdr:colOff>590550</xdr:colOff>
          <xdr:row>476</xdr:row>
          <xdr:rowOff>38100</xdr:rowOff>
        </xdr:to>
        <xdr:sp macro="" textlink="">
          <xdr:nvSpPr>
            <xdr:cNvPr id="16983" name="Group Box 599" hidden="1">
              <a:extLst>
                <a:ext uri="{63B3BB69-23CF-44E3-9099-C40C66FF867C}">
                  <a14:compatExt spid="_x0000_s16983"/>
                </a:ext>
                <a:ext uri="{FF2B5EF4-FFF2-40B4-BE49-F238E27FC236}">
                  <a16:creationId xmlns:a16="http://schemas.microsoft.com/office/drawing/2014/main" id="{00000000-0008-0000-0100-0000574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146050</xdr:colOff>
          <xdr:row>473</xdr:row>
          <xdr:rowOff>12700</xdr:rowOff>
        </xdr:from>
        <xdr:to>
          <xdr:col>4</xdr:col>
          <xdr:colOff>203200</xdr:colOff>
          <xdr:row>473</xdr:row>
          <xdr:rowOff>152400</xdr:rowOff>
        </xdr:to>
        <xdr:sp macro="" textlink="">
          <xdr:nvSpPr>
            <xdr:cNvPr id="16984" name="Option Button 600" hidden="1">
              <a:extLst>
                <a:ext uri="{63B3BB69-23CF-44E3-9099-C40C66FF867C}">
                  <a14:compatExt spid="_x0000_s16984"/>
                </a:ext>
                <a:ext uri="{FF2B5EF4-FFF2-40B4-BE49-F238E27FC236}">
                  <a16:creationId xmlns:a16="http://schemas.microsoft.com/office/drawing/2014/main" id="{00000000-0008-0000-0100-000058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146050</xdr:colOff>
          <xdr:row>474</xdr:row>
          <xdr:rowOff>12700</xdr:rowOff>
        </xdr:from>
        <xdr:to>
          <xdr:col>4</xdr:col>
          <xdr:colOff>203200</xdr:colOff>
          <xdr:row>474</xdr:row>
          <xdr:rowOff>152400</xdr:rowOff>
        </xdr:to>
        <xdr:sp macro="" textlink="">
          <xdr:nvSpPr>
            <xdr:cNvPr id="16985" name="Option Button 601" hidden="1">
              <a:extLst>
                <a:ext uri="{63B3BB69-23CF-44E3-9099-C40C66FF867C}">
                  <a14:compatExt spid="_x0000_s16985"/>
                </a:ext>
                <a:ext uri="{FF2B5EF4-FFF2-40B4-BE49-F238E27FC236}">
                  <a16:creationId xmlns:a16="http://schemas.microsoft.com/office/drawing/2014/main" id="{00000000-0008-0000-0100-000059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146050</xdr:colOff>
          <xdr:row>475</xdr:row>
          <xdr:rowOff>12700</xdr:rowOff>
        </xdr:from>
        <xdr:to>
          <xdr:col>4</xdr:col>
          <xdr:colOff>203200</xdr:colOff>
          <xdr:row>475</xdr:row>
          <xdr:rowOff>152400</xdr:rowOff>
        </xdr:to>
        <xdr:sp macro="" textlink="">
          <xdr:nvSpPr>
            <xdr:cNvPr id="16986" name="Option Button 602" hidden="1">
              <a:extLst>
                <a:ext uri="{63B3BB69-23CF-44E3-9099-C40C66FF867C}">
                  <a14:compatExt spid="_x0000_s16986"/>
                </a:ext>
                <a:ext uri="{FF2B5EF4-FFF2-40B4-BE49-F238E27FC236}">
                  <a16:creationId xmlns:a16="http://schemas.microsoft.com/office/drawing/2014/main" id="{00000000-0008-0000-0100-00005A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460</xdr:row>
          <xdr:rowOff>19050</xdr:rowOff>
        </xdr:from>
        <xdr:to>
          <xdr:col>4</xdr:col>
          <xdr:colOff>546100</xdr:colOff>
          <xdr:row>460</xdr:row>
          <xdr:rowOff>171450</xdr:rowOff>
        </xdr:to>
        <xdr:sp macro="" textlink="">
          <xdr:nvSpPr>
            <xdr:cNvPr id="16987" name="Check Box 603" hidden="1">
              <a:extLst>
                <a:ext uri="{63B3BB69-23CF-44E3-9099-C40C66FF867C}">
                  <a14:compatExt spid="_x0000_s16987"/>
                </a:ext>
                <a:ext uri="{FF2B5EF4-FFF2-40B4-BE49-F238E27FC236}">
                  <a16:creationId xmlns:a16="http://schemas.microsoft.com/office/drawing/2014/main" id="{00000000-0008-0000-0100-00005B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590550</xdr:colOff>
          <xdr:row>482</xdr:row>
          <xdr:rowOff>146050</xdr:rowOff>
        </xdr:from>
        <xdr:to>
          <xdr:col>5</xdr:col>
          <xdr:colOff>590550</xdr:colOff>
          <xdr:row>486</xdr:row>
          <xdr:rowOff>38100</xdr:rowOff>
        </xdr:to>
        <xdr:sp macro="" textlink="">
          <xdr:nvSpPr>
            <xdr:cNvPr id="16988" name="Group Box 604" hidden="1">
              <a:extLst>
                <a:ext uri="{63B3BB69-23CF-44E3-9099-C40C66FF867C}">
                  <a14:compatExt spid="_x0000_s16988"/>
                </a:ext>
                <a:ext uri="{FF2B5EF4-FFF2-40B4-BE49-F238E27FC236}">
                  <a16:creationId xmlns:a16="http://schemas.microsoft.com/office/drawing/2014/main" id="{00000000-0008-0000-0100-00005C4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xdr:colOff>
          <xdr:row>483</xdr:row>
          <xdr:rowOff>19050</xdr:rowOff>
        </xdr:from>
        <xdr:to>
          <xdr:col>4</xdr:col>
          <xdr:colOff>133350</xdr:colOff>
          <xdr:row>483</xdr:row>
          <xdr:rowOff>165100</xdr:rowOff>
        </xdr:to>
        <xdr:sp macro="" textlink="">
          <xdr:nvSpPr>
            <xdr:cNvPr id="16990" name="Option Button 606" hidden="1">
              <a:extLst>
                <a:ext uri="{63B3BB69-23CF-44E3-9099-C40C66FF867C}">
                  <a14:compatExt spid="_x0000_s16990"/>
                </a:ext>
                <a:ext uri="{FF2B5EF4-FFF2-40B4-BE49-F238E27FC236}">
                  <a16:creationId xmlns:a16="http://schemas.microsoft.com/office/drawing/2014/main" id="{00000000-0008-0000-0100-00005E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xdr:colOff>
          <xdr:row>485</xdr:row>
          <xdr:rowOff>31750</xdr:rowOff>
        </xdr:from>
        <xdr:to>
          <xdr:col>4</xdr:col>
          <xdr:colOff>133350</xdr:colOff>
          <xdr:row>486</xdr:row>
          <xdr:rowOff>0</xdr:rowOff>
        </xdr:to>
        <xdr:sp macro="" textlink="">
          <xdr:nvSpPr>
            <xdr:cNvPr id="16994" name="Option Button 610" hidden="1">
              <a:extLst>
                <a:ext uri="{63B3BB69-23CF-44E3-9099-C40C66FF867C}">
                  <a14:compatExt spid="_x0000_s16994"/>
                </a:ext>
                <a:ext uri="{FF2B5EF4-FFF2-40B4-BE49-F238E27FC236}">
                  <a16:creationId xmlns:a16="http://schemas.microsoft.com/office/drawing/2014/main" id="{00000000-0008-0000-0100-000062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400050</xdr:colOff>
          <xdr:row>481</xdr:row>
          <xdr:rowOff>12700</xdr:rowOff>
        </xdr:from>
        <xdr:to>
          <xdr:col>14</xdr:col>
          <xdr:colOff>228600</xdr:colOff>
          <xdr:row>481</xdr:row>
          <xdr:rowOff>171450</xdr:rowOff>
        </xdr:to>
        <xdr:sp macro="" textlink="">
          <xdr:nvSpPr>
            <xdr:cNvPr id="16995" name="Check Box 611" hidden="1">
              <a:extLst>
                <a:ext uri="{63B3BB69-23CF-44E3-9099-C40C66FF867C}">
                  <a14:compatExt spid="_x0000_s16995"/>
                </a:ext>
                <a:ext uri="{FF2B5EF4-FFF2-40B4-BE49-F238E27FC236}">
                  <a16:creationId xmlns:a16="http://schemas.microsoft.com/office/drawing/2014/main" id="{00000000-0008-0000-0100-000063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285750</xdr:colOff>
      <xdr:row>341</xdr:row>
      <xdr:rowOff>161925</xdr:rowOff>
    </xdr:from>
    <xdr:to>
      <xdr:col>26</xdr:col>
      <xdr:colOff>238125</xdr:colOff>
      <xdr:row>341</xdr:row>
      <xdr:rowOff>161925</xdr:rowOff>
    </xdr:to>
    <xdr:cxnSp macro="">
      <xdr:nvCxnSpPr>
        <xdr:cNvPr id="512" name="Straight Connector 511">
          <a:extLst>
            <a:ext uri="{FF2B5EF4-FFF2-40B4-BE49-F238E27FC236}">
              <a16:creationId xmlns:a16="http://schemas.microsoft.com/office/drawing/2014/main" id="{00000000-0008-0000-0100-000000020000}"/>
            </a:ext>
          </a:extLst>
        </xdr:cNvPr>
        <xdr:cNvCxnSpPr/>
      </xdr:nvCxnSpPr>
      <xdr:spPr>
        <a:xfrm>
          <a:off x="466725" y="51625500"/>
          <a:ext cx="15192375"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285750</xdr:colOff>
      <xdr:row>457</xdr:row>
      <xdr:rowOff>134472</xdr:rowOff>
    </xdr:from>
    <xdr:to>
      <xdr:col>26</xdr:col>
      <xdr:colOff>285750</xdr:colOff>
      <xdr:row>457</xdr:row>
      <xdr:rowOff>134472</xdr:rowOff>
    </xdr:to>
    <xdr:cxnSp macro="">
      <xdr:nvCxnSpPr>
        <xdr:cNvPr id="513" name="Straight Connector 512">
          <a:extLst>
            <a:ext uri="{FF2B5EF4-FFF2-40B4-BE49-F238E27FC236}">
              <a16:creationId xmlns:a16="http://schemas.microsoft.com/office/drawing/2014/main" id="{00000000-0008-0000-0100-000001020000}"/>
            </a:ext>
          </a:extLst>
        </xdr:cNvPr>
        <xdr:cNvCxnSpPr/>
      </xdr:nvCxnSpPr>
      <xdr:spPr>
        <a:xfrm>
          <a:off x="466725" y="73105497"/>
          <a:ext cx="15240000"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273050</xdr:colOff>
      <xdr:row>477</xdr:row>
      <xdr:rowOff>104403</xdr:rowOff>
    </xdr:from>
    <xdr:to>
      <xdr:col>26</xdr:col>
      <xdr:colOff>180975</xdr:colOff>
      <xdr:row>477</xdr:row>
      <xdr:rowOff>104403</xdr:rowOff>
    </xdr:to>
    <xdr:cxnSp macro="">
      <xdr:nvCxnSpPr>
        <xdr:cNvPr id="515" name="Straight Connector 514">
          <a:extLst>
            <a:ext uri="{FF2B5EF4-FFF2-40B4-BE49-F238E27FC236}">
              <a16:creationId xmlns:a16="http://schemas.microsoft.com/office/drawing/2014/main" id="{00000000-0008-0000-0100-000003020000}"/>
            </a:ext>
          </a:extLst>
        </xdr:cNvPr>
        <xdr:cNvCxnSpPr/>
      </xdr:nvCxnSpPr>
      <xdr:spPr>
        <a:xfrm>
          <a:off x="454025" y="76713978"/>
          <a:ext cx="15147925"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266700</xdr:colOff>
      <xdr:row>466</xdr:row>
      <xdr:rowOff>95250</xdr:rowOff>
    </xdr:from>
    <xdr:to>
      <xdr:col>26</xdr:col>
      <xdr:colOff>285750</xdr:colOff>
      <xdr:row>466</xdr:row>
      <xdr:rowOff>95250</xdr:rowOff>
    </xdr:to>
    <xdr:cxnSp macro="">
      <xdr:nvCxnSpPr>
        <xdr:cNvPr id="516" name="Straight Connector 515">
          <a:extLst>
            <a:ext uri="{FF2B5EF4-FFF2-40B4-BE49-F238E27FC236}">
              <a16:creationId xmlns:a16="http://schemas.microsoft.com/office/drawing/2014/main" id="{00000000-0008-0000-0100-000004020000}"/>
            </a:ext>
          </a:extLst>
        </xdr:cNvPr>
        <xdr:cNvCxnSpPr/>
      </xdr:nvCxnSpPr>
      <xdr:spPr>
        <a:xfrm>
          <a:off x="447675" y="74714100"/>
          <a:ext cx="15259050"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8</xdr:col>
          <xdr:colOff>457200</xdr:colOff>
          <xdr:row>495</xdr:row>
          <xdr:rowOff>0</xdr:rowOff>
        </xdr:from>
        <xdr:to>
          <xdr:col>9</xdr:col>
          <xdr:colOff>260350</xdr:colOff>
          <xdr:row>495</xdr:row>
          <xdr:rowOff>171450</xdr:rowOff>
        </xdr:to>
        <xdr:sp macro="" textlink="">
          <xdr:nvSpPr>
            <xdr:cNvPr id="16996" name="Check Box 612" hidden="1">
              <a:extLst>
                <a:ext uri="{63B3BB69-23CF-44E3-9099-C40C66FF867C}">
                  <a14:compatExt spid="_x0000_s16996"/>
                </a:ext>
                <a:ext uri="{FF2B5EF4-FFF2-40B4-BE49-F238E27FC236}">
                  <a16:creationId xmlns:a16="http://schemas.microsoft.com/office/drawing/2014/main" id="{00000000-0008-0000-0100-000064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549275</xdr:colOff>
      <xdr:row>494</xdr:row>
      <xdr:rowOff>161925</xdr:rowOff>
    </xdr:from>
    <xdr:to>
      <xdr:col>13</xdr:col>
      <xdr:colOff>10085</xdr:colOff>
      <xdr:row>501</xdr:row>
      <xdr:rowOff>66675</xdr:rowOff>
    </xdr:to>
    <xdr:sp macro="" textlink="">
      <xdr:nvSpPr>
        <xdr:cNvPr id="518" name="Rectangle 517">
          <a:extLst>
            <a:ext uri="{FF2B5EF4-FFF2-40B4-BE49-F238E27FC236}">
              <a16:creationId xmlns:a16="http://schemas.microsoft.com/office/drawing/2014/main" id="{00000000-0008-0000-0100-000006020000}"/>
            </a:ext>
          </a:extLst>
        </xdr:cNvPr>
        <xdr:cNvSpPr/>
      </xdr:nvSpPr>
      <xdr:spPr>
        <a:xfrm>
          <a:off x="1339850" y="85934550"/>
          <a:ext cx="6166410" cy="1304925"/>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3</xdr:col>
          <xdr:colOff>69850</xdr:colOff>
          <xdr:row>685</xdr:row>
          <xdr:rowOff>165100</xdr:rowOff>
        </xdr:from>
        <xdr:to>
          <xdr:col>5</xdr:col>
          <xdr:colOff>107950</xdr:colOff>
          <xdr:row>689</xdr:row>
          <xdr:rowOff>31750</xdr:rowOff>
        </xdr:to>
        <xdr:sp macro="" textlink="">
          <xdr:nvSpPr>
            <xdr:cNvPr id="17001" name="Group Box 617" hidden="1">
              <a:extLst>
                <a:ext uri="{63B3BB69-23CF-44E3-9099-C40C66FF867C}">
                  <a14:compatExt spid="_x0000_s17001"/>
                </a:ext>
                <a:ext uri="{FF2B5EF4-FFF2-40B4-BE49-F238E27FC236}">
                  <a16:creationId xmlns:a16="http://schemas.microsoft.com/office/drawing/2014/main" id="{00000000-0008-0000-0100-0000694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686</xdr:row>
          <xdr:rowOff>19050</xdr:rowOff>
        </xdr:from>
        <xdr:to>
          <xdr:col>4</xdr:col>
          <xdr:colOff>209550</xdr:colOff>
          <xdr:row>686</xdr:row>
          <xdr:rowOff>165100</xdr:rowOff>
        </xdr:to>
        <xdr:sp macro="" textlink="">
          <xdr:nvSpPr>
            <xdr:cNvPr id="17002" name="Option Button 618" hidden="1">
              <a:extLst>
                <a:ext uri="{63B3BB69-23CF-44E3-9099-C40C66FF867C}">
                  <a14:compatExt spid="_x0000_s17002"/>
                </a:ext>
                <a:ext uri="{FF2B5EF4-FFF2-40B4-BE49-F238E27FC236}">
                  <a16:creationId xmlns:a16="http://schemas.microsoft.com/office/drawing/2014/main" id="{00000000-0008-0000-0100-00006A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688</xdr:row>
          <xdr:rowOff>19050</xdr:rowOff>
        </xdr:from>
        <xdr:to>
          <xdr:col>4</xdr:col>
          <xdr:colOff>203200</xdr:colOff>
          <xdr:row>689</xdr:row>
          <xdr:rowOff>0</xdr:rowOff>
        </xdr:to>
        <xdr:sp macro="" textlink="">
          <xdr:nvSpPr>
            <xdr:cNvPr id="17003" name="Option Button 619" hidden="1">
              <a:extLst>
                <a:ext uri="{63B3BB69-23CF-44E3-9099-C40C66FF867C}">
                  <a14:compatExt spid="_x0000_s17003"/>
                </a:ext>
                <a:ext uri="{FF2B5EF4-FFF2-40B4-BE49-F238E27FC236}">
                  <a16:creationId xmlns:a16="http://schemas.microsoft.com/office/drawing/2014/main" id="{00000000-0008-0000-0100-00006B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603250</xdr:colOff>
          <xdr:row>697</xdr:row>
          <xdr:rowOff>146050</xdr:rowOff>
        </xdr:from>
        <xdr:to>
          <xdr:col>5</xdr:col>
          <xdr:colOff>0</xdr:colOff>
          <xdr:row>700</xdr:row>
          <xdr:rowOff>57150</xdr:rowOff>
        </xdr:to>
        <xdr:sp macro="" textlink="">
          <xdr:nvSpPr>
            <xdr:cNvPr id="17004" name="Group Box 620" hidden="1">
              <a:extLst>
                <a:ext uri="{63B3BB69-23CF-44E3-9099-C40C66FF867C}">
                  <a14:compatExt spid="_x0000_s17004"/>
                </a:ext>
                <a:ext uri="{FF2B5EF4-FFF2-40B4-BE49-F238E27FC236}">
                  <a16:creationId xmlns:a16="http://schemas.microsoft.com/office/drawing/2014/main" id="{00000000-0008-0000-0100-00006C42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698</xdr:row>
          <xdr:rowOff>0</xdr:rowOff>
        </xdr:from>
        <xdr:to>
          <xdr:col>3</xdr:col>
          <xdr:colOff>552450</xdr:colOff>
          <xdr:row>699</xdr:row>
          <xdr:rowOff>0</xdr:rowOff>
        </xdr:to>
        <xdr:sp macro="" textlink="">
          <xdr:nvSpPr>
            <xdr:cNvPr id="17005" name="Option Button 621" hidden="1">
              <a:extLst>
                <a:ext uri="{63B3BB69-23CF-44E3-9099-C40C66FF867C}">
                  <a14:compatExt spid="_x0000_s17005"/>
                </a:ext>
                <a:ext uri="{FF2B5EF4-FFF2-40B4-BE49-F238E27FC236}">
                  <a16:creationId xmlns:a16="http://schemas.microsoft.com/office/drawing/2014/main" id="{00000000-0008-0000-0100-00006D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699</xdr:row>
          <xdr:rowOff>0</xdr:rowOff>
        </xdr:from>
        <xdr:to>
          <xdr:col>3</xdr:col>
          <xdr:colOff>514350</xdr:colOff>
          <xdr:row>699</xdr:row>
          <xdr:rowOff>171450</xdr:rowOff>
        </xdr:to>
        <xdr:sp macro="" textlink="">
          <xdr:nvSpPr>
            <xdr:cNvPr id="17006" name="Option Button 622" hidden="1">
              <a:extLst>
                <a:ext uri="{63B3BB69-23CF-44E3-9099-C40C66FF867C}">
                  <a14:compatExt spid="_x0000_s17006"/>
                </a:ext>
                <a:ext uri="{FF2B5EF4-FFF2-40B4-BE49-F238E27FC236}">
                  <a16:creationId xmlns:a16="http://schemas.microsoft.com/office/drawing/2014/main" id="{00000000-0008-0000-0100-00006E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590550</xdr:colOff>
          <xdr:row>697</xdr:row>
          <xdr:rowOff>146050</xdr:rowOff>
        </xdr:from>
        <xdr:to>
          <xdr:col>12</xdr:col>
          <xdr:colOff>133350</xdr:colOff>
          <xdr:row>704</xdr:row>
          <xdr:rowOff>88900</xdr:rowOff>
        </xdr:to>
        <xdr:sp macro="" textlink="">
          <xdr:nvSpPr>
            <xdr:cNvPr id="17007" name="Group Box 623" hidden="1">
              <a:extLst>
                <a:ext uri="{63B3BB69-23CF-44E3-9099-C40C66FF867C}">
                  <a14:compatExt spid="_x0000_s17007"/>
                </a:ext>
                <a:ext uri="{FF2B5EF4-FFF2-40B4-BE49-F238E27FC236}">
                  <a16:creationId xmlns:a16="http://schemas.microsoft.com/office/drawing/2014/main" id="{00000000-0008-0000-0100-00006F42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127000</xdr:colOff>
          <xdr:row>698</xdr:row>
          <xdr:rowOff>31750</xdr:rowOff>
        </xdr:from>
        <xdr:to>
          <xdr:col>8</xdr:col>
          <xdr:colOff>285750</xdr:colOff>
          <xdr:row>698</xdr:row>
          <xdr:rowOff>171450</xdr:rowOff>
        </xdr:to>
        <xdr:sp macro="" textlink="">
          <xdr:nvSpPr>
            <xdr:cNvPr id="17008" name="Option Button 624" hidden="1">
              <a:extLst>
                <a:ext uri="{63B3BB69-23CF-44E3-9099-C40C66FF867C}">
                  <a14:compatExt spid="_x0000_s17008"/>
                </a:ext>
                <a:ext uri="{FF2B5EF4-FFF2-40B4-BE49-F238E27FC236}">
                  <a16:creationId xmlns:a16="http://schemas.microsoft.com/office/drawing/2014/main" id="{00000000-0008-0000-0100-000070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127000</xdr:colOff>
          <xdr:row>699</xdr:row>
          <xdr:rowOff>31750</xdr:rowOff>
        </xdr:from>
        <xdr:to>
          <xdr:col>8</xdr:col>
          <xdr:colOff>285750</xdr:colOff>
          <xdr:row>699</xdr:row>
          <xdr:rowOff>171450</xdr:rowOff>
        </xdr:to>
        <xdr:sp macro="" textlink="">
          <xdr:nvSpPr>
            <xdr:cNvPr id="17009" name="Option Button 625" hidden="1">
              <a:extLst>
                <a:ext uri="{63B3BB69-23CF-44E3-9099-C40C66FF867C}">
                  <a14:compatExt spid="_x0000_s17009"/>
                </a:ext>
                <a:ext uri="{FF2B5EF4-FFF2-40B4-BE49-F238E27FC236}">
                  <a16:creationId xmlns:a16="http://schemas.microsoft.com/office/drawing/2014/main" id="{00000000-0008-0000-0100-000071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127000</xdr:colOff>
          <xdr:row>700</xdr:row>
          <xdr:rowOff>31750</xdr:rowOff>
        </xdr:from>
        <xdr:to>
          <xdr:col>8</xdr:col>
          <xdr:colOff>285750</xdr:colOff>
          <xdr:row>700</xdr:row>
          <xdr:rowOff>171450</xdr:rowOff>
        </xdr:to>
        <xdr:sp macro="" textlink="">
          <xdr:nvSpPr>
            <xdr:cNvPr id="17010" name="Option Button 626" hidden="1">
              <a:extLst>
                <a:ext uri="{63B3BB69-23CF-44E3-9099-C40C66FF867C}">
                  <a14:compatExt spid="_x0000_s17010"/>
                </a:ext>
                <a:ext uri="{FF2B5EF4-FFF2-40B4-BE49-F238E27FC236}">
                  <a16:creationId xmlns:a16="http://schemas.microsoft.com/office/drawing/2014/main" id="{00000000-0008-0000-0100-000072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127000</xdr:colOff>
          <xdr:row>701</xdr:row>
          <xdr:rowOff>31750</xdr:rowOff>
        </xdr:from>
        <xdr:to>
          <xdr:col>8</xdr:col>
          <xdr:colOff>285750</xdr:colOff>
          <xdr:row>701</xdr:row>
          <xdr:rowOff>171450</xdr:rowOff>
        </xdr:to>
        <xdr:sp macro="" textlink="">
          <xdr:nvSpPr>
            <xdr:cNvPr id="17011" name="Option Button 627" hidden="1">
              <a:extLst>
                <a:ext uri="{63B3BB69-23CF-44E3-9099-C40C66FF867C}">
                  <a14:compatExt spid="_x0000_s17011"/>
                </a:ext>
                <a:ext uri="{FF2B5EF4-FFF2-40B4-BE49-F238E27FC236}">
                  <a16:creationId xmlns:a16="http://schemas.microsoft.com/office/drawing/2014/main" id="{00000000-0008-0000-0100-000073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127000</xdr:colOff>
          <xdr:row>702</xdr:row>
          <xdr:rowOff>31750</xdr:rowOff>
        </xdr:from>
        <xdr:to>
          <xdr:col>8</xdr:col>
          <xdr:colOff>285750</xdr:colOff>
          <xdr:row>702</xdr:row>
          <xdr:rowOff>184150</xdr:rowOff>
        </xdr:to>
        <xdr:sp macro="" textlink="">
          <xdr:nvSpPr>
            <xdr:cNvPr id="17012" name="Option Button 628" hidden="1">
              <a:extLst>
                <a:ext uri="{63B3BB69-23CF-44E3-9099-C40C66FF867C}">
                  <a14:compatExt spid="_x0000_s17012"/>
                </a:ext>
                <a:ext uri="{FF2B5EF4-FFF2-40B4-BE49-F238E27FC236}">
                  <a16:creationId xmlns:a16="http://schemas.microsoft.com/office/drawing/2014/main" id="{00000000-0008-0000-0100-000074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127000</xdr:colOff>
          <xdr:row>703</xdr:row>
          <xdr:rowOff>31750</xdr:rowOff>
        </xdr:from>
        <xdr:to>
          <xdr:col>8</xdr:col>
          <xdr:colOff>285750</xdr:colOff>
          <xdr:row>703</xdr:row>
          <xdr:rowOff>171450</xdr:rowOff>
        </xdr:to>
        <xdr:sp macro="" textlink="">
          <xdr:nvSpPr>
            <xdr:cNvPr id="17013" name="Option Button 629" hidden="1">
              <a:extLst>
                <a:ext uri="{63B3BB69-23CF-44E3-9099-C40C66FF867C}">
                  <a14:compatExt spid="_x0000_s17013"/>
                </a:ext>
                <a:ext uri="{FF2B5EF4-FFF2-40B4-BE49-F238E27FC236}">
                  <a16:creationId xmlns:a16="http://schemas.microsoft.com/office/drawing/2014/main" id="{00000000-0008-0000-0100-000075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552450</xdr:colOff>
          <xdr:row>698</xdr:row>
          <xdr:rowOff>0</xdr:rowOff>
        </xdr:from>
        <xdr:to>
          <xdr:col>20</xdr:col>
          <xdr:colOff>355600</xdr:colOff>
          <xdr:row>698</xdr:row>
          <xdr:rowOff>171450</xdr:rowOff>
        </xdr:to>
        <xdr:sp macro="" textlink="">
          <xdr:nvSpPr>
            <xdr:cNvPr id="17014" name="Check Box 630" hidden="1">
              <a:extLst>
                <a:ext uri="{63B3BB69-23CF-44E3-9099-C40C66FF867C}">
                  <a14:compatExt spid="_x0000_s17014"/>
                </a:ext>
                <a:ext uri="{FF2B5EF4-FFF2-40B4-BE49-F238E27FC236}">
                  <a16:creationId xmlns:a16="http://schemas.microsoft.com/office/drawing/2014/main" id="{00000000-0008-0000-0100-000076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14</xdr:col>
      <xdr:colOff>0</xdr:colOff>
      <xdr:row>697</xdr:row>
      <xdr:rowOff>149225</xdr:rowOff>
    </xdr:from>
    <xdr:to>
      <xdr:col>24</xdr:col>
      <xdr:colOff>67235</xdr:colOff>
      <xdr:row>704</xdr:row>
      <xdr:rowOff>76200</xdr:rowOff>
    </xdr:to>
    <xdr:sp macro="" textlink="">
      <xdr:nvSpPr>
        <xdr:cNvPr id="533" name="Rectangle 532">
          <a:extLst>
            <a:ext uri="{FF2B5EF4-FFF2-40B4-BE49-F238E27FC236}">
              <a16:creationId xmlns:a16="http://schemas.microsoft.com/office/drawing/2014/main" id="{00000000-0008-0000-0100-000015020000}"/>
            </a:ext>
          </a:extLst>
        </xdr:cNvPr>
        <xdr:cNvSpPr/>
      </xdr:nvSpPr>
      <xdr:spPr>
        <a:xfrm>
          <a:off x="8105775" y="116659025"/>
          <a:ext cx="6163235" cy="1231900"/>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590550</xdr:colOff>
          <xdr:row>710</xdr:row>
          <xdr:rowOff>146050</xdr:rowOff>
        </xdr:from>
        <xdr:to>
          <xdr:col>5</xdr:col>
          <xdr:colOff>590550</xdr:colOff>
          <xdr:row>716</xdr:row>
          <xdr:rowOff>107950</xdr:rowOff>
        </xdr:to>
        <xdr:sp macro="" textlink="">
          <xdr:nvSpPr>
            <xdr:cNvPr id="17015" name="Group Box 631" hidden="1">
              <a:extLst>
                <a:ext uri="{63B3BB69-23CF-44E3-9099-C40C66FF867C}">
                  <a14:compatExt spid="_x0000_s17015"/>
                </a:ext>
                <a:ext uri="{FF2B5EF4-FFF2-40B4-BE49-F238E27FC236}">
                  <a16:creationId xmlns:a16="http://schemas.microsoft.com/office/drawing/2014/main" id="{00000000-0008-0000-0100-0000774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711</xdr:row>
          <xdr:rowOff>19050</xdr:rowOff>
        </xdr:from>
        <xdr:to>
          <xdr:col>4</xdr:col>
          <xdr:colOff>76200</xdr:colOff>
          <xdr:row>711</xdr:row>
          <xdr:rowOff>165100</xdr:rowOff>
        </xdr:to>
        <xdr:sp macro="" textlink="">
          <xdr:nvSpPr>
            <xdr:cNvPr id="17016" name="Option Button 632" hidden="1">
              <a:extLst>
                <a:ext uri="{63B3BB69-23CF-44E3-9099-C40C66FF867C}">
                  <a14:compatExt spid="_x0000_s17016"/>
                </a:ext>
                <a:ext uri="{FF2B5EF4-FFF2-40B4-BE49-F238E27FC236}">
                  <a16:creationId xmlns:a16="http://schemas.microsoft.com/office/drawing/2014/main" id="{00000000-0008-0000-0100-000078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713</xdr:row>
          <xdr:rowOff>31750</xdr:rowOff>
        </xdr:from>
        <xdr:to>
          <xdr:col>4</xdr:col>
          <xdr:colOff>76200</xdr:colOff>
          <xdr:row>714</xdr:row>
          <xdr:rowOff>0</xdr:rowOff>
        </xdr:to>
        <xdr:sp macro="" textlink="">
          <xdr:nvSpPr>
            <xdr:cNvPr id="17017" name="Option Button 633" hidden="1">
              <a:extLst>
                <a:ext uri="{63B3BB69-23CF-44E3-9099-C40C66FF867C}">
                  <a14:compatExt spid="_x0000_s17017"/>
                </a:ext>
                <a:ext uri="{FF2B5EF4-FFF2-40B4-BE49-F238E27FC236}">
                  <a16:creationId xmlns:a16="http://schemas.microsoft.com/office/drawing/2014/main" id="{00000000-0008-0000-0100-000079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552450</xdr:colOff>
          <xdr:row>711</xdr:row>
          <xdr:rowOff>0</xdr:rowOff>
        </xdr:from>
        <xdr:to>
          <xdr:col>20</xdr:col>
          <xdr:colOff>355600</xdr:colOff>
          <xdr:row>711</xdr:row>
          <xdr:rowOff>171450</xdr:rowOff>
        </xdr:to>
        <xdr:sp macro="" textlink="">
          <xdr:nvSpPr>
            <xdr:cNvPr id="17018" name="Check Box 634" hidden="1">
              <a:extLst>
                <a:ext uri="{63B3BB69-23CF-44E3-9099-C40C66FF867C}">
                  <a14:compatExt spid="_x0000_s17018"/>
                </a:ext>
                <a:ext uri="{FF2B5EF4-FFF2-40B4-BE49-F238E27FC236}">
                  <a16:creationId xmlns:a16="http://schemas.microsoft.com/office/drawing/2014/main" id="{00000000-0008-0000-0100-00007A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14</xdr:col>
      <xdr:colOff>0</xdr:colOff>
      <xdr:row>710</xdr:row>
      <xdr:rowOff>161925</xdr:rowOff>
    </xdr:from>
    <xdr:to>
      <xdr:col>24</xdr:col>
      <xdr:colOff>67235</xdr:colOff>
      <xdr:row>719</xdr:row>
      <xdr:rowOff>107949</xdr:rowOff>
    </xdr:to>
    <xdr:sp macro="" textlink="">
      <xdr:nvSpPr>
        <xdr:cNvPr id="538" name="Rectangle 537">
          <a:extLst>
            <a:ext uri="{FF2B5EF4-FFF2-40B4-BE49-F238E27FC236}">
              <a16:creationId xmlns:a16="http://schemas.microsoft.com/office/drawing/2014/main" id="{00000000-0008-0000-0100-00001A020000}"/>
            </a:ext>
          </a:extLst>
        </xdr:cNvPr>
        <xdr:cNvSpPr/>
      </xdr:nvSpPr>
      <xdr:spPr>
        <a:xfrm>
          <a:off x="8105775" y="119081550"/>
          <a:ext cx="6163235" cy="1384299"/>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603250</xdr:colOff>
          <xdr:row>726</xdr:row>
          <xdr:rowOff>146050</xdr:rowOff>
        </xdr:from>
        <xdr:to>
          <xdr:col>5</xdr:col>
          <xdr:colOff>0</xdr:colOff>
          <xdr:row>729</xdr:row>
          <xdr:rowOff>57150</xdr:rowOff>
        </xdr:to>
        <xdr:sp macro="" textlink="">
          <xdr:nvSpPr>
            <xdr:cNvPr id="17019" name="Group Box 635" hidden="1">
              <a:extLst>
                <a:ext uri="{63B3BB69-23CF-44E3-9099-C40C66FF867C}">
                  <a14:compatExt spid="_x0000_s17019"/>
                </a:ext>
                <a:ext uri="{FF2B5EF4-FFF2-40B4-BE49-F238E27FC236}">
                  <a16:creationId xmlns:a16="http://schemas.microsoft.com/office/drawing/2014/main" id="{00000000-0008-0000-0100-00007B42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727</xdr:row>
          <xdr:rowOff>0</xdr:rowOff>
        </xdr:from>
        <xdr:to>
          <xdr:col>3</xdr:col>
          <xdr:colOff>552450</xdr:colOff>
          <xdr:row>728</xdr:row>
          <xdr:rowOff>0</xdr:rowOff>
        </xdr:to>
        <xdr:sp macro="" textlink="">
          <xdr:nvSpPr>
            <xdr:cNvPr id="17020" name="Option Button 636" hidden="1">
              <a:extLst>
                <a:ext uri="{63B3BB69-23CF-44E3-9099-C40C66FF867C}">
                  <a14:compatExt spid="_x0000_s17020"/>
                </a:ext>
                <a:ext uri="{FF2B5EF4-FFF2-40B4-BE49-F238E27FC236}">
                  <a16:creationId xmlns:a16="http://schemas.microsoft.com/office/drawing/2014/main" id="{00000000-0008-0000-0100-00007C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728</xdr:row>
          <xdr:rowOff>0</xdr:rowOff>
        </xdr:from>
        <xdr:to>
          <xdr:col>3</xdr:col>
          <xdr:colOff>514350</xdr:colOff>
          <xdr:row>728</xdr:row>
          <xdr:rowOff>171450</xdr:rowOff>
        </xdr:to>
        <xdr:sp macro="" textlink="">
          <xdr:nvSpPr>
            <xdr:cNvPr id="17021" name="Option Button 637" hidden="1">
              <a:extLst>
                <a:ext uri="{63B3BB69-23CF-44E3-9099-C40C66FF867C}">
                  <a14:compatExt spid="_x0000_s17021"/>
                </a:ext>
                <a:ext uri="{FF2B5EF4-FFF2-40B4-BE49-F238E27FC236}">
                  <a16:creationId xmlns:a16="http://schemas.microsoft.com/office/drawing/2014/main" id="{00000000-0008-0000-0100-00007D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276225</xdr:colOff>
      <xdr:row>501</xdr:row>
      <xdr:rowOff>133350</xdr:rowOff>
    </xdr:from>
    <xdr:to>
      <xdr:col>26</xdr:col>
      <xdr:colOff>177800</xdr:colOff>
      <xdr:row>501</xdr:row>
      <xdr:rowOff>133350</xdr:rowOff>
    </xdr:to>
    <xdr:cxnSp macro="">
      <xdr:nvCxnSpPr>
        <xdr:cNvPr id="542" name="Straight Connector 541">
          <a:extLst>
            <a:ext uri="{FF2B5EF4-FFF2-40B4-BE49-F238E27FC236}">
              <a16:creationId xmlns:a16="http://schemas.microsoft.com/office/drawing/2014/main" id="{00000000-0008-0000-0100-00001E020000}"/>
            </a:ext>
          </a:extLst>
        </xdr:cNvPr>
        <xdr:cNvCxnSpPr/>
      </xdr:nvCxnSpPr>
      <xdr:spPr>
        <a:xfrm>
          <a:off x="457200" y="79971900"/>
          <a:ext cx="15141575"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466725</xdr:colOff>
      <xdr:row>564</xdr:row>
      <xdr:rowOff>123825</xdr:rowOff>
    </xdr:from>
    <xdr:to>
      <xdr:col>26</xdr:col>
      <xdr:colOff>377825</xdr:colOff>
      <xdr:row>564</xdr:row>
      <xdr:rowOff>123825</xdr:rowOff>
    </xdr:to>
    <xdr:cxnSp macro="">
      <xdr:nvCxnSpPr>
        <xdr:cNvPr id="543" name="Straight Connector 542">
          <a:extLst>
            <a:ext uri="{FF2B5EF4-FFF2-40B4-BE49-F238E27FC236}">
              <a16:creationId xmlns:a16="http://schemas.microsoft.com/office/drawing/2014/main" id="{00000000-0008-0000-0100-00001F020000}"/>
            </a:ext>
          </a:extLst>
        </xdr:cNvPr>
        <xdr:cNvCxnSpPr/>
      </xdr:nvCxnSpPr>
      <xdr:spPr>
        <a:xfrm>
          <a:off x="647700" y="84343875"/>
          <a:ext cx="15151100"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419100</xdr:colOff>
      <xdr:row>638</xdr:row>
      <xdr:rowOff>133350</xdr:rowOff>
    </xdr:from>
    <xdr:to>
      <xdr:col>26</xdr:col>
      <xdr:colOff>330200</xdr:colOff>
      <xdr:row>638</xdr:row>
      <xdr:rowOff>133350</xdr:rowOff>
    </xdr:to>
    <xdr:cxnSp macro="">
      <xdr:nvCxnSpPr>
        <xdr:cNvPr id="544" name="Straight Connector 543">
          <a:extLst>
            <a:ext uri="{FF2B5EF4-FFF2-40B4-BE49-F238E27FC236}">
              <a16:creationId xmlns:a16="http://schemas.microsoft.com/office/drawing/2014/main" id="{00000000-0008-0000-0100-000020020000}"/>
            </a:ext>
          </a:extLst>
        </xdr:cNvPr>
        <xdr:cNvCxnSpPr/>
      </xdr:nvCxnSpPr>
      <xdr:spPr>
        <a:xfrm>
          <a:off x="600075" y="87620475"/>
          <a:ext cx="15151100"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476250</xdr:colOff>
      <xdr:row>648</xdr:row>
      <xdr:rowOff>142875</xdr:rowOff>
    </xdr:from>
    <xdr:to>
      <xdr:col>26</xdr:col>
      <xdr:colOff>387350</xdr:colOff>
      <xdr:row>648</xdr:row>
      <xdr:rowOff>142875</xdr:rowOff>
    </xdr:to>
    <xdr:cxnSp macro="">
      <xdr:nvCxnSpPr>
        <xdr:cNvPr id="545" name="Straight Connector 544">
          <a:extLst>
            <a:ext uri="{FF2B5EF4-FFF2-40B4-BE49-F238E27FC236}">
              <a16:creationId xmlns:a16="http://schemas.microsoft.com/office/drawing/2014/main" id="{00000000-0008-0000-0100-000021020000}"/>
            </a:ext>
          </a:extLst>
        </xdr:cNvPr>
        <xdr:cNvCxnSpPr/>
      </xdr:nvCxnSpPr>
      <xdr:spPr>
        <a:xfrm>
          <a:off x="657225" y="89134950"/>
          <a:ext cx="15151100"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282575</xdr:colOff>
      <xdr:row>665</xdr:row>
      <xdr:rowOff>73025</xdr:rowOff>
    </xdr:from>
    <xdr:to>
      <xdr:col>26</xdr:col>
      <xdr:colOff>196850</xdr:colOff>
      <xdr:row>665</xdr:row>
      <xdr:rowOff>73025</xdr:rowOff>
    </xdr:to>
    <xdr:cxnSp macro="">
      <xdr:nvCxnSpPr>
        <xdr:cNvPr id="546" name="Straight Connector 545">
          <a:extLst>
            <a:ext uri="{FF2B5EF4-FFF2-40B4-BE49-F238E27FC236}">
              <a16:creationId xmlns:a16="http://schemas.microsoft.com/office/drawing/2014/main" id="{00000000-0008-0000-0100-000022020000}"/>
            </a:ext>
          </a:extLst>
        </xdr:cNvPr>
        <xdr:cNvCxnSpPr/>
      </xdr:nvCxnSpPr>
      <xdr:spPr>
        <a:xfrm>
          <a:off x="463550" y="92770325"/>
          <a:ext cx="15154275"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381000</xdr:colOff>
      <xdr:row>681</xdr:row>
      <xdr:rowOff>123825</xdr:rowOff>
    </xdr:from>
    <xdr:to>
      <xdr:col>26</xdr:col>
      <xdr:colOff>292100</xdr:colOff>
      <xdr:row>681</xdr:row>
      <xdr:rowOff>123825</xdr:rowOff>
    </xdr:to>
    <xdr:cxnSp macro="">
      <xdr:nvCxnSpPr>
        <xdr:cNvPr id="547" name="Straight Connector 546">
          <a:extLst>
            <a:ext uri="{FF2B5EF4-FFF2-40B4-BE49-F238E27FC236}">
              <a16:creationId xmlns:a16="http://schemas.microsoft.com/office/drawing/2014/main" id="{00000000-0008-0000-0100-000023020000}"/>
            </a:ext>
          </a:extLst>
        </xdr:cNvPr>
        <xdr:cNvCxnSpPr/>
      </xdr:nvCxnSpPr>
      <xdr:spPr>
        <a:xfrm>
          <a:off x="561975" y="96307275"/>
          <a:ext cx="15151100"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342900</xdr:colOff>
      <xdr:row>692</xdr:row>
      <xdr:rowOff>123825</xdr:rowOff>
    </xdr:from>
    <xdr:to>
      <xdr:col>26</xdr:col>
      <xdr:colOff>254000</xdr:colOff>
      <xdr:row>692</xdr:row>
      <xdr:rowOff>123825</xdr:rowOff>
    </xdr:to>
    <xdr:cxnSp macro="">
      <xdr:nvCxnSpPr>
        <xdr:cNvPr id="548" name="Straight Connector 547">
          <a:extLst>
            <a:ext uri="{FF2B5EF4-FFF2-40B4-BE49-F238E27FC236}">
              <a16:creationId xmlns:a16="http://schemas.microsoft.com/office/drawing/2014/main" id="{00000000-0008-0000-0100-000024020000}"/>
            </a:ext>
          </a:extLst>
        </xdr:cNvPr>
        <xdr:cNvCxnSpPr/>
      </xdr:nvCxnSpPr>
      <xdr:spPr>
        <a:xfrm>
          <a:off x="523875" y="97936050"/>
          <a:ext cx="15151100"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238125</xdr:colOff>
      <xdr:row>704</xdr:row>
      <xdr:rowOff>149225</xdr:rowOff>
    </xdr:from>
    <xdr:to>
      <xdr:col>26</xdr:col>
      <xdr:colOff>152400</xdr:colOff>
      <xdr:row>704</xdr:row>
      <xdr:rowOff>149225</xdr:rowOff>
    </xdr:to>
    <xdr:cxnSp macro="">
      <xdr:nvCxnSpPr>
        <xdr:cNvPr id="549" name="Straight Connector 548">
          <a:extLst>
            <a:ext uri="{FF2B5EF4-FFF2-40B4-BE49-F238E27FC236}">
              <a16:creationId xmlns:a16="http://schemas.microsoft.com/office/drawing/2014/main" id="{00000000-0008-0000-0100-000025020000}"/>
            </a:ext>
          </a:extLst>
        </xdr:cNvPr>
        <xdr:cNvCxnSpPr/>
      </xdr:nvCxnSpPr>
      <xdr:spPr>
        <a:xfrm>
          <a:off x="419100" y="100190300"/>
          <a:ext cx="15154275"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266700</xdr:colOff>
      <xdr:row>720</xdr:row>
      <xdr:rowOff>104775</xdr:rowOff>
    </xdr:from>
    <xdr:to>
      <xdr:col>26</xdr:col>
      <xdr:colOff>177800</xdr:colOff>
      <xdr:row>720</xdr:row>
      <xdr:rowOff>104775</xdr:rowOff>
    </xdr:to>
    <xdr:cxnSp macro="">
      <xdr:nvCxnSpPr>
        <xdr:cNvPr id="550" name="Straight Connector 549">
          <a:extLst>
            <a:ext uri="{FF2B5EF4-FFF2-40B4-BE49-F238E27FC236}">
              <a16:creationId xmlns:a16="http://schemas.microsoft.com/office/drawing/2014/main" id="{00000000-0008-0000-0100-000026020000}"/>
            </a:ext>
          </a:extLst>
        </xdr:cNvPr>
        <xdr:cNvCxnSpPr/>
      </xdr:nvCxnSpPr>
      <xdr:spPr>
        <a:xfrm>
          <a:off x="447675" y="102717600"/>
          <a:ext cx="15151100"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276225</xdr:colOff>
      <xdr:row>745</xdr:row>
      <xdr:rowOff>161925</xdr:rowOff>
    </xdr:from>
    <xdr:to>
      <xdr:col>26</xdr:col>
      <xdr:colOff>187325</xdr:colOff>
      <xdr:row>745</xdr:row>
      <xdr:rowOff>161925</xdr:rowOff>
    </xdr:to>
    <xdr:cxnSp macro="">
      <xdr:nvCxnSpPr>
        <xdr:cNvPr id="551" name="Straight Connector 550">
          <a:extLst>
            <a:ext uri="{FF2B5EF4-FFF2-40B4-BE49-F238E27FC236}">
              <a16:creationId xmlns:a16="http://schemas.microsoft.com/office/drawing/2014/main" id="{00000000-0008-0000-0100-000027020000}"/>
            </a:ext>
          </a:extLst>
        </xdr:cNvPr>
        <xdr:cNvCxnSpPr/>
      </xdr:nvCxnSpPr>
      <xdr:spPr>
        <a:xfrm>
          <a:off x="457200" y="104403525"/>
          <a:ext cx="15151100"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xdr:col>
          <xdr:colOff>393700</xdr:colOff>
          <xdr:row>754</xdr:row>
          <xdr:rowOff>0</xdr:rowOff>
        </xdr:from>
        <xdr:to>
          <xdr:col>3</xdr:col>
          <xdr:colOff>508000</xdr:colOff>
          <xdr:row>755</xdr:row>
          <xdr:rowOff>31750</xdr:rowOff>
        </xdr:to>
        <xdr:sp macro="" textlink="">
          <xdr:nvSpPr>
            <xdr:cNvPr id="17025" name="Option Button 641" hidden="1">
              <a:extLst>
                <a:ext uri="{63B3BB69-23CF-44E3-9099-C40C66FF867C}">
                  <a14:compatExt spid="_x0000_s17025"/>
                </a:ext>
                <a:ext uri="{FF2B5EF4-FFF2-40B4-BE49-F238E27FC236}">
                  <a16:creationId xmlns:a16="http://schemas.microsoft.com/office/drawing/2014/main" id="{00000000-0008-0000-0100-000081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393700</xdr:colOff>
          <xdr:row>754</xdr:row>
          <xdr:rowOff>184150</xdr:rowOff>
        </xdr:from>
        <xdr:to>
          <xdr:col>4</xdr:col>
          <xdr:colOff>69850</xdr:colOff>
          <xdr:row>756</xdr:row>
          <xdr:rowOff>19050</xdr:rowOff>
        </xdr:to>
        <xdr:sp macro="" textlink="">
          <xdr:nvSpPr>
            <xdr:cNvPr id="17026" name="Option Button 642" hidden="1">
              <a:extLst>
                <a:ext uri="{63B3BB69-23CF-44E3-9099-C40C66FF867C}">
                  <a14:compatExt spid="_x0000_s17026"/>
                </a:ext>
                <a:ext uri="{FF2B5EF4-FFF2-40B4-BE49-F238E27FC236}">
                  <a16:creationId xmlns:a16="http://schemas.microsoft.com/office/drawing/2014/main" id="{00000000-0008-0000-0100-000082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393700</xdr:colOff>
          <xdr:row>755</xdr:row>
          <xdr:rowOff>184150</xdr:rowOff>
        </xdr:from>
        <xdr:to>
          <xdr:col>4</xdr:col>
          <xdr:colOff>69850</xdr:colOff>
          <xdr:row>757</xdr:row>
          <xdr:rowOff>19050</xdr:rowOff>
        </xdr:to>
        <xdr:sp macro="" textlink="">
          <xdr:nvSpPr>
            <xdr:cNvPr id="17029" name="Option Button 645" hidden="1">
              <a:extLst>
                <a:ext uri="{63B3BB69-23CF-44E3-9099-C40C66FF867C}">
                  <a14:compatExt spid="_x0000_s17029"/>
                </a:ext>
                <a:ext uri="{FF2B5EF4-FFF2-40B4-BE49-F238E27FC236}">
                  <a16:creationId xmlns:a16="http://schemas.microsoft.com/office/drawing/2014/main" id="{00000000-0008-0000-0100-000085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361950</xdr:colOff>
          <xdr:row>759</xdr:row>
          <xdr:rowOff>146050</xdr:rowOff>
        </xdr:from>
        <xdr:to>
          <xdr:col>7</xdr:col>
          <xdr:colOff>285750</xdr:colOff>
          <xdr:row>764</xdr:row>
          <xdr:rowOff>31750</xdr:rowOff>
        </xdr:to>
        <xdr:sp macro="" textlink="">
          <xdr:nvSpPr>
            <xdr:cNvPr id="17030" name="Group Box 646" hidden="1">
              <a:extLst>
                <a:ext uri="{63B3BB69-23CF-44E3-9099-C40C66FF867C}">
                  <a14:compatExt spid="_x0000_s17030"/>
                </a:ext>
                <a:ext uri="{FF2B5EF4-FFF2-40B4-BE49-F238E27FC236}">
                  <a16:creationId xmlns:a16="http://schemas.microsoft.com/office/drawing/2014/main" id="{00000000-0008-0000-0100-0000864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393700</xdr:colOff>
          <xdr:row>760</xdr:row>
          <xdr:rowOff>31750</xdr:rowOff>
        </xdr:from>
        <xdr:to>
          <xdr:col>3</xdr:col>
          <xdr:colOff>336550</xdr:colOff>
          <xdr:row>760</xdr:row>
          <xdr:rowOff>171450</xdr:rowOff>
        </xdr:to>
        <xdr:sp macro="" textlink="">
          <xdr:nvSpPr>
            <xdr:cNvPr id="17032" name="Option Button 648" hidden="1">
              <a:extLst>
                <a:ext uri="{63B3BB69-23CF-44E3-9099-C40C66FF867C}">
                  <a14:compatExt spid="_x0000_s17032"/>
                </a:ext>
                <a:ext uri="{FF2B5EF4-FFF2-40B4-BE49-F238E27FC236}">
                  <a16:creationId xmlns:a16="http://schemas.microsoft.com/office/drawing/2014/main" id="{00000000-0008-0000-0100-000088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393700</xdr:colOff>
          <xdr:row>761</xdr:row>
          <xdr:rowOff>31750</xdr:rowOff>
        </xdr:from>
        <xdr:to>
          <xdr:col>3</xdr:col>
          <xdr:colOff>336550</xdr:colOff>
          <xdr:row>761</xdr:row>
          <xdr:rowOff>171450</xdr:rowOff>
        </xdr:to>
        <xdr:sp macro="" textlink="">
          <xdr:nvSpPr>
            <xdr:cNvPr id="17034" name="Option Button 650" hidden="1">
              <a:extLst>
                <a:ext uri="{63B3BB69-23CF-44E3-9099-C40C66FF867C}">
                  <a14:compatExt spid="_x0000_s17034"/>
                </a:ext>
                <a:ext uri="{FF2B5EF4-FFF2-40B4-BE49-F238E27FC236}">
                  <a16:creationId xmlns:a16="http://schemas.microsoft.com/office/drawing/2014/main" id="{00000000-0008-0000-0100-00008A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393700</xdr:colOff>
          <xdr:row>762</xdr:row>
          <xdr:rowOff>31750</xdr:rowOff>
        </xdr:from>
        <xdr:to>
          <xdr:col>3</xdr:col>
          <xdr:colOff>336550</xdr:colOff>
          <xdr:row>762</xdr:row>
          <xdr:rowOff>171450</xdr:rowOff>
        </xdr:to>
        <xdr:sp macro="" textlink="">
          <xdr:nvSpPr>
            <xdr:cNvPr id="17035" name="Option Button 651" hidden="1">
              <a:extLst>
                <a:ext uri="{63B3BB69-23CF-44E3-9099-C40C66FF867C}">
                  <a14:compatExt spid="_x0000_s17035"/>
                </a:ext>
                <a:ext uri="{FF2B5EF4-FFF2-40B4-BE49-F238E27FC236}">
                  <a16:creationId xmlns:a16="http://schemas.microsoft.com/office/drawing/2014/main" id="{00000000-0008-0000-0100-00008B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393700</xdr:colOff>
          <xdr:row>763</xdr:row>
          <xdr:rowOff>31750</xdr:rowOff>
        </xdr:from>
        <xdr:to>
          <xdr:col>3</xdr:col>
          <xdr:colOff>336550</xdr:colOff>
          <xdr:row>763</xdr:row>
          <xdr:rowOff>171450</xdr:rowOff>
        </xdr:to>
        <xdr:sp macro="" textlink="">
          <xdr:nvSpPr>
            <xdr:cNvPr id="17036" name="Option Button 652" hidden="1">
              <a:extLst>
                <a:ext uri="{63B3BB69-23CF-44E3-9099-C40C66FF867C}">
                  <a14:compatExt spid="_x0000_s17036"/>
                </a:ext>
                <a:ext uri="{FF2B5EF4-FFF2-40B4-BE49-F238E27FC236}">
                  <a16:creationId xmlns:a16="http://schemas.microsoft.com/office/drawing/2014/main" id="{00000000-0008-0000-0100-00008C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434975</xdr:colOff>
      <xdr:row>730</xdr:row>
      <xdr:rowOff>123825</xdr:rowOff>
    </xdr:from>
    <xdr:to>
      <xdr:col>26</xdr:col>
      <xdr:colOff>352425</xdr:colOff>
      <xdr:row>730</xdr:row>
      <xdr:rowOff>123825</xdr:rowOff>
    </xdr:to>
    <xdr:cxnSp macro="">
      <xdr:nvCxnSpPr>
        <xdr:cNvPr id="539" name="Straight Connector 538">
          <a:extLst>
            <a:ext uri="{FF2B5EF4-FFF2-40B4-BE49-F238E27FC236}">
              <a16:creationId xmlns:a16="http://schemas.microsoft.com/office/drawing/2014/main" id="{00000000-0008-0000-0100-00001B020000}"/>
            </a:ext>
          </a:extLst>
        </xdr:cNvPr>
        <xdr:cNvCxnSpPr/>
      </xdr:nvCxnSpPr>
      <xdr:spPr>
        <a:xfrm>
          <a:off x="615950" y="119024400"/>
          <a:ext cx="15157450"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1</xdr:col>
          <xdr:colOff>565150</xdr:colOff>
          <xdr:row>790</xdr:row>
          <xdr:rowOff>12700</xdr:rowOff>
        </xdr:from>
        <xdr:to>
          <xdr:col>6</xdr:col>
          <xdr:colOff>552450</xdr:colOff>
          <xdr:row>793</xdr:row>
          <xdr:rowOff>152400</xdr:rowOff>
        </xdr:to>
        <xdr:sp macro="" textlink="">
          <xdr:nvSpPr>
            <xdr:cNvPr id="17048" name="Group Box 664" hidden="1">
              <a:extLst>
                <a:ext uri="{63B3BB69-23CF-44E3-9099-C40C66FF867C}">
                  <a14:compatExt spid="_x0000_s17048"/>
                </a:ext>
                <a:ext uri="{FF2B5EF4-FFF2-40B4-BE49-F238E27FC236}">
                  <a16:creationId xmlns:a16="http://schemas.microsoft.com/office/drawing/2014/main" id="{00000000-0008-0000-0100-0000984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Address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791</xdr:row>
          <xdr:rowOff>38100</xdr:rowOff>
        </xdr:from>
        <xdr:to>
          <xdr:col>3</xdr:col>
          <xdr:colOff>146050</xdr:colOff>
          <xdr:row>792</xdr:row>
          <xdr:rowOff>0</xdr:rowOff>
        </xdr:to>
        <xdr:sp macro="" textlink="">
          <xdr:nvSpPr>
            <xdr:cNvPr id="17049" name="Option Button 665" hidden="1">
              <a:extLst>
                <a:ext uri="{63B3BB69-23CF-44E3-9099-C40C66FF867C}">
                  <a14:compatExt spid="_x0000_s17049"/>
                </a:ext>
                <a:ext uri="{FF2B5EF4-FFF2-40B4-BE49-F238E27FC236}">
                  <a16:creationId xmlns:a16="http://schemas.microsoft.com/office/drawing/2014/main" id="{00000000-0008-0000-0100-000099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792</xdr:row>
          <xdr:rowOff>0</xdr:rowOff>
        </xdr:from>
        <xdr:to>
          <xdr:col>3</xdr:col>
          <xdr:colOff>317500</xdr:colOff>
          <xdr:row>793</xdr:row>
          <xdr:rowOff>31750</xdr:rowOff>
        </xdr:to>
        <xdr:sp macro="" textlink="">
          <xdr:nvSpPr>
            <xdr:cNvPr id="17050" name="Option Button 666" hidden="1">
              <a:extLst>
                <a:ext uri="{63B3BB69-23CF-44E3-9099-C40C66FF867C}">
                  <a14:compatExt spid="_x0000_s17050"/>
                </a:ext>
                <a:ext uri="{FF2B5EF4-FFF2-40B4-BE49-F238E27FC236}">
                  <a16:creationId xmlns:a16="http://schemas.microsoft.com/office/drawing/2014/main" id="{00000000-0008-0000-0100-00009A42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9</xdr:col>
      <xdr:colOff>567651</xdr:colOff>
      <xdr:row>785</xdr:row>
      <xdr:rowOff>202045</xdr:rowOff>
    </xdr:from>
    <xdr:to>
      <xdr:col>14</xdr:col>
      <xdr:colOff>59651</xdr:colOff>
      <xdr:row>787</xdr:row>
      <xdr:rowOff>59171</xdr:rowOff>
    </xdr:to>
    <xdr:sp macro="" textlink="">
      <xdr:nvSpPr>
        <xdr:cNvPr id="555" name="Rectangle 554">
          <a:extLst>
            <a:ext uri="{FF2B5EF4-FFF2-40B4-BE49-F238E27FC236}">
              <a16:creationId xmlns:a16="http://schemas.microsoft.com/office/drawing/2014/main" id="{00000000-0008-0000-0100-00002B020000}"/>
            </a:ext>
          </a:extLst>
        </xdr:cNvPr>
        <xdr:cNvSpPr/>
      </xdr:nvSpPr>
      <xdr:spPr>
        <a:xfrm>
          <a:off x="4403051" y="105135795"/>
          <a:ext cx="2543175" cy="250826"/>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558800</xdr:colOff>
      <xdr:row>785</xdr:row>
      <xdr:rowOff>200025</xdr:rowOff>
    </xdr:from>
    <xdr:to>
      <xdr:col>19</xdr:col>
      <xdr:colOff>57150</xdr:colOff>
      <xdr:row>787</xdr:row>
      <xdr:rowOff>53975</xdr:rowOff>
    </xdr:to>
    <xdr:sp macro="" textlink="">
      <xdr:nvSpPr>
        <xdr:cNvPr id="556" name="Rectangle 555">
          <a:extLst>
            <a:ext uri="{FF2B5EF4-FFF2-40B4-BE49-F238E27FC236}">
              <a16:creationId xmlns:a16="http://schemas.microsoft.com/office/drawing/2014/main" id="{00000000-0008-0000-0100-00002C020000}"/>
            </a:ext>
          </a:extLst>
        </xdr:cNvPr>
        <xdr:cNvSpPr/>
      </xdr:nvSpPr>
      <xdr:spPr>
        <a:xfrm>
          <a:off x="8664575" y="138483975"/>
          <a:ext cx="2546350" cy="311150"/>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533400</xdr:colOff>
      <xdr:row>133</xdr:row>
      <xdr:rowOff>179294</xdr:rowOff>
    </xdr:from>
    <xdr:to>
      <xdr:col>24</xdr:col>
      <xdr:colOff>31749</xdr:colOff>
      <xdr:row>141</xdr:row>
      <xdr:rowOff>158750</xdr:rowOff>
    </xdr:to>
    <xdr:sp macro="" textlink="">
      <xdr:nvSpPr>
        <xdr:cNvPr id="540" name="Rectangle 539">
          <a:extLst>
            <a:ext uri="{FF2B5EF4-FFF2-40B4-BE49-F238E27FC236}">
              <a16:creationId xmlns:a16="http://schemas.microsoft.com/office/drawing/2014/main" id="{00000000-0008-0000-0100-00001C020000}"/>
            </a:ext>
          </a:extLst>
        </xdr:cNvPr>
        <xdr:cNvSpPr/>
      </xdr:nvSpPr>
      <xdr:spPr>
        <a:xfrm>
          <a:off x="1317812" y="18108706"/>
          <a:ext cx="12810937" cy="1537073"/>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523875</xdr:colOff>
      <xdr:row>142</xdr:row>
      <xdr:rowOff>165099</xdr:rowOff>
    </xdr:from>
    <xdr:to>
      <xdr:col>24</xdr:col>
      <xdr:colOff>47626</xdr:colOff>
      <xdr:row>146</xdr:row>
      <xdr:rowOff>152400</xdr:rowOff>
    </xdr:to>
    <xdr:sp macro="" textlink="">
      <xdr:nvSpPr>
        <xdr:cNvPr id="541" name="Rectangle 540">
          <a:extLst>
            <a:ext uri="{FF2B5EF4-FFF2-40B4-BE49-F238E27FC236}">
              <a16:creationId xmlns:a16="http://schemas.microsoft.com/office/drawing/2014/main" id="{00000000-0008-0000-0100-00001D020000}"/>
            </a:ext>
          </a:extLst>
        </xdr:cNvPr>
        <xdr:cNvSpPr/>
      </xdr:nvSpPr>
      <xdr:spPr>
        <a:xfrm>
          <a:off x="1314450" y="19786599"/>
          <a:ext cx="12934951" cy="720726"/>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533400</xdr:colOff>
      <xdr:row>147</xdr:row>
      <xdr:rowOff>152400</xdr:rowOff>
    </xdr:from>
    <xdr:to>
      <xdr:col>24</xdr:col>
      <xdr:colOff>57151</xdr:colOff>
      <xdr:row>173</xdr:row>
      <xdr:rowOff>47625</xdr:rowOff>
    </xdr:to>
    <xdr:sp macro="" textlink="">
      <xdr:nvSpPr>
        <xdr:cNvPr id="552" name="Rectangle 551">
          <a:extLst>
            <a:ext uri="{FF2B5EF4-FFF2-40B4-BE49-F238E27FC236}">
              <a16:creationId xmlns:a16="http://schemas.microsoft.com/office/drawing/2014/main" id="{00000000-0008-0000-0100-000028020000}"/>
            </a:ext>
          </a:extLst>
        </xdr:cNvPr>
        <xdr:cNvSpPr/>
      </xdr:nvSpPr>
      <xdr:spPr>
        <a:xfrm>
          <a:off x="1323975" y="20688300"/>
          <a:ext cx="12934951" cy="3105150"/>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527050</xdr:colOff>
          <xdr:row>175</xdr:row>
          <xdr:rowOff>165100</xdr:rowOff>
        </xdr:from>
        <xdr:to>
          <xdr:col>26</xdr:col>
          <xdr:colOff>495300</xdr:colOff>
          <xdr:row>183</xdr:row>
          <xdr:rowOff>107950</xdr:rowOff>
        </xdr:to>
        <xdr:sp macro="" textlink="">
          <xdr:nvSpPr>
            <xdr:cNvPr id="17068" name="Group Box 684" hidden="1">
              <a:extLst>
                <a:ext uri="{63B3BB69-23CF-44E3-9099-C40C66FF867C}">
                  <a14:compatExt spid="_x0000_s17068"/>
                </a:ext>
                <a:ext uri="{FF2B5EF4-FFF2-40B4-BE49-F238E27FC236}">
                  <a16:creationId xmlns:a16="http://schemas.microsoft.com/office/drawing/2014/main" id="{00000000-0008-0000-0100-0000AC4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US &amp; Non-US Markets Instructions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527050</xdr:colOff>
          <xdr:row>184</xdr:row>
          <xdr:rowOff>12700</xdr:rowOff>
        </xdr:from>
        <xdr:to>
          <xdr:col>26</xdr:col>
          <xdr:colOff>514350</xdr:colOff>
          <xdr:row>212</xdr:row>
          <xdr:rowOff>127000</xdr:rowOff>
        </xdr:to>
        <xdr:sp macro="" textlink="">
          <xdr:nvSpPr>
            <xdr:cNvPr id="17069" name="Group Box 685" hidden="1">
              <a:extLst>
                <a:ext uri="{63B3BB69-23CF-44E3-9099-C40C66FF867C}">
                  <a14:compatExt spid="_x0000_s17069"/>
                </a:ext>
                <a:ext uri="{FF2B5EF4-FFF2-40B4-BE49-F238E27FC236}">
                  <a16:creationId xmlns:a16="http://schemas.microsoft.com/office/drawing/2014/main" id="{00000000-0008-0000-0100-0000AD4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US Market Instructions</a:t>
              </a:r>
            </a:p>
          </xdr:txBody>
        </xdr:sp>
        <xdr:clientData/>
      </xdr:twoCellAnchor>
    </mc:Choice>
    <mc:Fallback/>
  </mc:AlternateContent>
  <xdr:twoCellAnchor>
    <xdr:from>
      <xdr:col>3</xdr:col>
      <xdr:colOff>476250</xdr:colOff>
      <xdr:row>281</xdr:row>
      <xdr:rowOff>11906</xdr:rowOff>
    </xdr:from>
    <xdr:to>
      <xdr:col>24</xdr:col>
      <xdr:colOff>60324</xdr:colOff>
      <xdr:row>286</xdr:row>
      <xdr:rowOff>47624</xdr:rowOff>
    </xdr:to>
    <xdr:sp macro="" textlink="">
      <xdr:nvSpPr>
        <xdr:cNvPr id="557" name="Rectangle 556">
          <a:extLst>
            <a:ext uri="{FF2B5EF4-FFF2-40B4-BE49-F238E27FC236}">
              <a16:creationId xmlns:a16="http://schemas.microsoft.com/office/drawing/2014/main" id="{00000000-0008-0000-0100-00002D020000}"/>
            </a:ext>
          </a:extLst>
        </xdr:cNvPr>
        <xdr:cNvSpPr/>
      </xdr:nvSpPr>
      <xdr:spPr>
        <a:xfrm>
          <a:off x="1809750" y="52292250"/>
          <a:ext cx="11942762" cy="1059655"/>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476250</xdr:colOff>
      <xdr:row>286</xdr:row>
      <xdr:rowOff>119065</xdr:rowOff>
    </xdr:from>
    <xdr:to>
      <xdr:col>24</xdr:col>
      <xdr:colOff>60324</xdr:colOff>
      <xdr:row>290</xdr:row>
      <xdr:rowOff>59532</xdr:rowOff>
    </xdr:to>
    <xdr:sp macro="" textlink="">
      <xdr:nvSpPr>
        <xdr:cNvPr id="558" name="Rectangle 557">
          <a:extLst>
            <a:ext uri="{FF2B5EF4-FFF2-40B4-BE49-F238E27FC236}">
              <a16:creationId xmlns:a16="http://schemas.microsoft.com/office/drawing/2014/main" id="{00000000-0008-0000-0100-00002E020000}"/>
            </a:ext>
          </a:extLst>
        </xdr:cNvPr>
        <xdr:cNvSpPr/>
      </xdr:nvSpPr>
      <xdr:spPr>
        <a:xfrm>
          <a:off x="1809750" y="53423346"/>
          <a:ext cx="11942762" cy="714374"/>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504263</xdr:colOff>
      <xdr:row>323</xdr:row>
      <xdr:rowOff>104027</xdr:rowOff>
    </xdr:from>
    <xdr:to>
      <xdr:col>13</xdr:col>
      <xdr:colOff>160056</xdr:colOff>
      <xdr:row>340</xdr:row>
      <xdr:rowOff>11204</xdr:rowOff>
    </xdr:to>
    <xdr:sp macro="" textlink="">
      <xdr:nvSpPr>
        <xdr:cNvPr id="559" name="Rectangle 558">
          <a:extLst>
            <a:ext uri="{FF2B5EF4-FFF2-40B4-BE49-F238E27FC236}">
              <a16:creationId xmlns:a16="http://schemas.microsoft.com/office/drawing/2014/main" id="{00000000-0008-0000-0100-00002F020000}"/>
            </a:ext>
          </a:extLst>
        </xdr:cNvPr>
        <xdr:cNvSpPr/>
      </xdr:nvSpPr>
      <xdr:spPr>
        <a:xfrm>
          <a:off x="1288675" y="48266909"/>
          <a:ext cx="6312087" cy="3033619"/>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523501</xdr:colOff>
      <xdr:row>323</xdr:row>
      <xdr:rowOff>115234</xdr:rowOff>
    </xdr:from>
    <xdr:to>
      <xdr:col>25</xdr:col>
      <xdr:colOff>179294</xdr:colOff>
      <xdr:row>340</xdr:row>
      <xdr:rowOff>16061</xdr:rowOff>
    </xdr:to>
    <xdr:sp macro="" textlink="">
      <xdr:nvSpPr>
        <xdr:cNvPr id="560" name="Rectangle 559">
          <a:extLst>
            <a:ext uri="{FF2B5EF4-FFF2-40B4-BE49-F238E27FC236}">
              <a16:creationId xmlns:a16="http://schemas.microsoft.com/office/drawing/2014/main" id="{00000000-0008-0000-0100-000030020000}"/>
            </a:ext>
          </a:extLst>
        </xdr:cNvPr>
        <xdr:cNvSpPr/>
      </xdr:nvSpPr>
      <xdr:spPr>
        <a:xfrm>
          <a:off x="8569325" y="48278116"/>
          <a:ext cx="6312087" cy="3027269"/>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392206</xdr:colOff>
      <xdr:row>345</xdr:row>
      <xdr:rowOff>168088</xdr:rowOff>
    </xdr:from>
    <xdr:to>
      <xdr:col>10</xdr:col>
      <xdr:colOff>551649</xdr:colOff>
      <xdr:row>346</xdr:row>
      <xdr:rowOff>171671</xdr:rowOff>
    </xdr:to>
    <xdr:pic>
      <xdr:nvPicPr>
        <xdr:cNvPr id="660" name="Graphic 659" descr="Information">
          <a:extLst>
            <a:ext uri="{FF2B5EF4-FFF2-40B4-BE49-F238E27FC236}">
              <a16:creationId xmlns:a16="http://schemas.microsoft.com/office/drawing/2014/main" id="{00000000-0008-0000-0100-00009402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017559" y="53239147"/>
          <a:ext cx="164523" cy="171448"/>
        </a:xfrm>
        <a:prstGeom prst="rect">
          <a:avLst/>
        </a:prstGeom>
      </xdr:spPr>
    </xdr:pic>
    <xdr:clientData/>
  </xdr:twoCellAnchor>
  <xdr:oneCellAnchor>
    <xdr:from>
      <xdr:col>10</xdr:col>
      <xdr:colOff>392206</xdr:colOff>
      <xdr:row>360</xdr:row>
      <xdr:rowOff>168088</xdr:rowOff>
    </xdr:from>
    <xdr:ext cx="170873" cy="177798"/>
    <xdr:pic>
      <xdr:nvPicPr>
        <xdr:cNvPr id="662" name="Graphic 661" descr="Information">
          <a:extLst>
            <a:ext uri="{FF2B5EF4-FFF2-40B4-BE49-F238E27FC236}">
              <a16:creationId xmlns:a16="http://schemas.microsoft.com/office/drawing/2014/main" id="{00000000-0008-0000-0100-00009602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014384" y="53235972"/>
          <a:ext cx="170873" cy="177798"/>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11</xdr:col>
          <xdr:colOff>203200</xdr:colOff>
          <xdr:row>347</xdr:row>
          <xdr:rowOff>19050</xdr:rowOff>
        </xdr:from>
        <xdr:to>
          <xdr:col>11</xdr:col>
          <xdr:colOff>546100</xdr:colOff>
          <xdr:row>347</xdr:row>
          <xdr:rowOff>171450</xdr:rowOff>
        </xdr:to>
        <xdr:sp macro="" textlink="">
          <xdr:nvSpPr>
            <xdr:cNvPr id="17202" name="Check Box 818" hidden="1">
              <a:extLst>
                <a:ext uri="{63B3BB69-23CF-44E3-9099-C40C66FF867C}">
                  <a14:compatExt spid="_x0000_s17202"/>
                </a:ext>
                <a:ext uri="{FF2B5EF4-FFF2-40B4-BE49-F238E27FC236}">
                  <a16:creationId xmlns:a16="http://schemas.microsoft.com/office/drawing/2014/main" id="{00000000-0008-0000-0100-000032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347</xdr:row>
          <xdr:rowOff>19050</xdr:rowOff>
        </xdr:from>
        <xdr:to>
          <xdr:col>12</xdr:col>
          <xdr:colOff>546100</xdr:colOff>
          <xdr:row>347</xdr:row>
          <xdr:rowOff>171450</xdr:rowOff>
        </xdr:to>
        <xdr:sp macro="" textlink="">
          <xdr:nvSpPr>
            <xdr:cNvPr id="17203" name="Check Box 819" hidden="1">
              <a:extLst>
                <a:ext uri="{63B3BB69-23CF-44E3-9099-C40C66FF867C}">
                  <a14:compatExt spid="_x0000_s17203"/>
                </a:ext>
                <a:ext uri="{FF2B5EF4-FFF2-40B4-BE49-F238E27FC236}">
                  <a16:creationId xmlns:a16="http://schemas.microsoft.com/office/drawing/2014/main" id="{00000000-0008-0000-0100-000033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348</xdr:row>
          <xdr:rowOff>19050</xdr:rowOff>
        </xdr:from>
        <xdr:to>
          <xdr:col>11</xdr:col>
          <xdr:colOff>546100</xdr:colOff>
          <xdr:row>348</xdr:row>
          <xdr:rowOff>171450</xdr:rowOff>
        </xdr:to>
        <xdr:sp macro="" textlink="">
          <xdr:nvSpPr>
            <xdr:cNvPr id="17204" name="Check Box 820" hidden="1">
              <a:extLst>
                <a:ext uri="{63B3BB69-23CF-44E3-9099-C40C66FF867C}">
                  <a14:compatExt spid="_x0000_s17204"/>
                </a:ext>
                <a:ext uri="{FF2B5EF4-FFF2-40B4-BE49-F238E27FC236}">
                  <a16:creationId xmlns:a16="http://schemas.microsoft.com/office/drawing/2014/main" id="{00000000-0008-0000-0100-000034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349</xdr:row>
          <xdr:rowOff>19050</xdr:rowOff>
        </xdr:from>
        <xdr:to>
          <xdr:col>11</xdr:col>
          <xdr:colOff>546100</xdr:colOff>
          <xdr:row>349</xdr:row>
          <xdr:rowOff>171450</xdr:rowOff>
        </xdr:to>
        <xdr:sp macro="" textlink="">
          <xdr:nvSpPr>
            <xdr:cNvPr id="17206" name="Check Box 822" hidden="1">
              <a:extLst>
                <a:ext uri="{63B3BB69-23CF-44E3-9099-C40C66FF867C}">
                  <a14:compatExt spid="_x0000_s17206"/>
                </a:ext>
                <a:ext uri="{FF2B5EF4-FFF2-40B4-BE49-F238E27FC236}">
                  <a16:creationId xmlns:a16="http://schemas.microsoft.com/office/drawing/2014/main" id="{00000000-0008-0000-0100-000036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350</xdr:row>
          <xdr:rowOff>19050</xdr:rowOff>
        </xdr:from>
        <xdr:to>
          <xdr:col>11</xdr:col>
          <xdr:colOff>546100</xdr:colOff>
          <xdr:row>350</xdr:row>
          <xdr:rowOff>171450</xdr:rowOff>
        </xdr:to>
        <xdr:sp macro="" textlink="">
          <xdr:nvSpPr>
            <xdr:cNvPr id="17208" name="Check Box 824" hidden="1">
              <a:extLst>
                <a:ext uri="{63B3BB69-23CF-44E3-9099-C40C66FF867C}">
                  <a14:compatExt spid="_x0000_s17208"/>
                </a:ext>
                <a:ext uri="{FF2B5EF4-FFF2-40B4-BE49-F238E27FC236}">
                  <a16:creationId xmlns:a16="http://schemas.microsoft.com/office/drawing/2014/main" id="{00000000-0008-0000-0100-000038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351</xdr:row>
          <xdr:rowOff>19050</xdr:rowOff>
        </xdr:from>
        <xdr:to>
          <xdr:col>11</xdr:col>
          <xdr:colOff>546100</xdr:colOff>
          <xdr:row>351</xdr:row>
          <xdr:rowOff>171450</xdr:rowOff>
        </xdr:to>
        <xdr:sp macro="" textlink="">
          <xdr:nvSpPr>
            <xdr:cNvPr id="17210" name="Check Box 826" hidden="1">
              <a:extLst>
                <a:ext uri="{63B3BB69-23CF-44E3-9099-C40C66FF867C}">
                  <a14:compatExt spid="_x0000_s17210"/>
                </a:ext>
                <a:ext uri="{FF2B5EF4-FFF2-40B4-BE49-F238E27FC236}">
                  <a16:creationId xmlns:a16="http://schemas.microsoft.com/office/drawing/2014/main" id="{00000000-0008-0000-0100-00003A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352</xdr:row>
          <xdr:rowOff>19050</xdr:rowOff>
        </xdr:from>
        <xdr:to>
          <xdr:col>11</xdr:col>
          <xdr:colOff>546100</xdr:colOff>
          <xdr:row>352</xdr:row>
          <xdr:rowOff>171450</xdr:rowOff>
        </xdr:to>
        <xdr:sp macro="" textlink="">
          <xdr:nvSpPr>
            <xdr:cNvPr id="17212" name="Check Box 828" hidden="1">
              <a:extLst>
                <a:ext uri="{63B3BB69-23CF-44E3-9099-C40C66FF867C}">
                  <a14:compatExt spid="_x0000_s17212"/>
                </a:ext>
                <a:ext uri="{FF2B5EF4-FFF2-40B4-BE49-F238E27FC236}">
                  <a16:creationId xmlns:a16="http://schemas.microsoft.com/office/drawing/2014/main" id="{00000000-0008-0000-0100-00003C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353</xdr:row>
          <xdr:rowOff>19050</xdr:rowOff>
        </xdr:from>
        <xdr:to>
          <xdr:col>11</xdr:col>
          <xdr:colOff>546100</xdr:colOff>
          <xdr:row>353</xdr:row>
          <xdr:rowOff>171450</xdr:rowOff>
        </xdr:to>
        <xdr:sp macro="" textlink="">
          <xdr:nvSpPr>
            <xdr:cNvPr id="17214" name="Check Box 830" hidden="1">
              <a:extLst>
                <a:ext uri="{63B3BB69-23CF-44E3-9099-C40C66FF867C}">
                  <a14:compatExt spid="_x0000_s17214"/>
                </a:ext>
                <a:ext uri="{FF2B5EF4-FFF2-40B4-BE49-F238E27FC236}">
                  <a16:creationId xmlns:a16="http://schemas.microsoft.com/office/drawing/2014/main" id="{00000000-0008-0000-0100-00003E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354</xdr:row>
          <xdr:rowOff>19050</xdr:rowOff>
        </xdr:from>
        <xdr:to>
          <xdr:col>11</xdr:col>
          <xdr:colOff>546100</xdr:colOff>
          <xdr:row>354</xdr:row>
          <xdr:rowOff>171450</xdr:rowOff>
        </xdr:to>
        <xdr:sp macro="" textlink="">
          <xdr:nvSpPr>
            <xdr:cNvPr id="17216" name="Check Box 832" hidden="1">
              <a:extLst>
                <a:ext uri="{63B3BB69-23CF-44E3-9099-C40C66FF867C}">
                  <a14:compatExt spid="_x0000_s17216"/>
                </a:ext>
                <a:ext uri="{FF2B5EF4-FFF2-40B4-BE49-F238E27FC236}">
                  <a16:creationId xmlns:a16="http://schemas.microsoft.com/office/drawing/2014/main" id="{00000000-0008-0000-0100-000040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355</xdr:row>
          <xdr:rowOff>19050</xdr:rowOff>
        </xdr:from>
        <xdr:to>
          <xdr:col>11</xdr:col>
          <xdr:colOff>546100</xdr:colOff>
          <xdr:row>355</xdr:row>
          <xdr:rowOff>171450</xdr:rowOff>
        </xdr:to>
        <xdr:sp macro="" textlink="">
          <xdr:nvSpPr>
            <xdr:cNvPr id="17218" name="Check Box 834" hidden="1">
              <a:extLst>
                <a:ext uri="{63B3BB69-23CF-44E3-9099-C40C66FF867C}">
                  <a14:compatExt spid="_x0000_s17218"/>
                </a:ext>
                <a:ext uri="{FF2B5EF4-FFF2-40B4-BE49-F238E27FC236}">
                  <a16:creationId xmlns:a16="http://schemas.microsoft.com/office/drawing/2014/main" id="{00000000-0008-0000-0100-000042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356</xdr:row>
          <xdr:rowOff>19050</xdr:rowOff>
        </xdr:from>
        <xdr:to>
          <xdr:col>11</xdr:col>
          <xdr:colOff>546100</xdr:colOff>
          <xdr:row>356</xdr:row>
          <xdr:rowOff>171450</xdr:rowOff>
        </xdr:to>
        <xdr:sp macro="" textlink="">
          <xdr:nvSpPr>
            <xdr:cNvPr id="17220" name="Check Box 836" hidden="1">
              <a:extLst>
                <a:ext uri="{63B3BB69-23CF-44E3-9099-C40C66FF867C}">
                  <a14:compatExt spid="_x0000_s17220"/>
                </a:ext>
                <a:ext uri="{FF2B5EF4-FFF2-40B4-BE49-F238E27FC236}">
                  <a16:creationId xmlns:a16="http://schemas.microsoft.com/office/drawing/2014/main" id="{00000000-0008-0000-0100-000044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347</xdr:row>
          <xdr:rowOff>19050</xdr:rowOff>
        </xdr:from>
        <xdr:to>
          <xdr:col>17</xdr:col>
          <xdr:colOff>546100</xdr:colOff>
          <xdr:row>347</xdr:row>
          <xdr:rowOff>171450</xdr:rowOff>
        </xdr:to>
        <xdr:sp macro="" textlink="">
          <xdr:nvSpPr>
            <xdr:cNvPr id="17222" name="Check Box 838" hidden="1">
              <a:extLst>
                <a:ext uri="{63B3BB69-23CF-44E3-9099-C40C66FF867C}">
                  <a14:compatExt spid="_x0000_s17222"/>
                </a:ext>
                <a:ext uri="{FF2B5EF4-FFF2-40B4-BE49-F238E27FC236}">
                  <a16:creationId xmlns:a16="http://schemas.microsoft.com/office/drawing/2014/main" id="{00000000-0008-0000-0100-000046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348</xdr:row>
          <xdr:rowOff>19050</xdr:rowOff>
        </xdr:from>
        <xdr:to>
          <xdr:col>17</xdr:col>
          <xdr:colOff>546100</xdr:colOff>
          <xdr:row>348</xdr:row>
          <xdr:rowOff>171450</xdr:rowOff>
        </xdr:to>
        <xdr:sp macro="" textlink="">
          <xdr:nvSpPr>
            <xdr:cNvPr id="17224" name="Check Box 840" hidden="1">
              <a:extLst>
                <a:ext uri="{63B3BB69-23CF-44E3-9099-C40C66FF867C}">
                  <a14:compatExt spid="_x0000_s17224"/>
                </a:ext>
                <a:ext uri="{FF2B5EF4-FFF2-40B4-BE49-F238E27FC236}">
                  <a16:creationId xmlns:a16="http://schemas.microsoft.com/office/drawing/2014/main" id="{00000000-0008-0000-0100-000048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349</xdr:row>
          <xdr:rowOff>19050</xdr:rowOff>
        </xdr:from>
        <xdr:to>
          <xdr:col>17</xdr:col>
          <xdr:colOff>546100</xdr:colOff>
          <xdr:row>349</xdr:row>
          <xdr:rowOff>171450</xdr:rowOff>
        </xdr:to>
        <xdr:sp macro="" textlink="">
          <xdr:nvSpPr>
            <xdr:cNvPr id="17226" name="Check Box 842" hidden="1">
              <a:extLst>
                <a:ext uri="{63B3BB69-23CF-44E3-9099-C40C66FF867C}">
                  <a14:compatExt spid="_x0000_s17226"/>
                </a:ext>
                <a:ext uri="{FF2B5EF4-FFF2-40B4-BE49-F238E27FC236}">
                  <a16:creationId xmlns:a16="http://schemas.microsoft.com/office/drawing/2014/main" id="{00000000-0008-0000-0100-00004A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350</xdr:row>
          <xdr:rowOff>19050</xdr:rowOff>
        </xdr:from>
        <xdr:to>
          <xdr:col>17</xdr:col>
          <xdr:colOff>546100</xdr:colOff>
          <xdr:row>350</xdr:row>
          <xdr:rowOff>171450</xdr:rowOff>
        </xdr:to>
        <xdr:sp macro="" textlink="">
          <xdr:nvSpPr>
            <xdr:cNvPr id="17228" name="Check Box 844" hidden="1">
              <a:extLst>
                <a:ext uri="{63B3BB69-23CF-44E3-9099-C40C66FF867C}">
                  <a14:compatExt spid="_x0000_s17228"/>
                </a:ext>
                <a:ext uri="{FF2B5EF4-FFF2-40B4-BE49-F238E27FC236}">
                  <a16:creationId xmlns:a16="http://schemas.microsoft.com/office/drawing/2014/main" id="{00000000-0008-0000-0100-00004C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351</xdr:row>
          <xdr:rowOff>19050</xdr:rowOff>
        </xdr:from>
        <xdr:to>
          <xdr:col>17</xdr:col>
          <xdr:colOff>546100</xdr:colOff>
          <xdr:row>351</xdr:row>
          <xdr:rowOff>171450</xdr:rowOff>
        </xdr:to>
        <xdr:sp macro="" textlink="">
          <xdr:nvSpPr>
            <xdr:cNvPr id="17230" name="Check Box 846" hidden="1">
              <a:extLst>
                <a:ext uri="{63B3BB69-23CF-44E3-9099-C40C66FF867C}">
                  <a14:compatExt spid="_x0000_s17230"/>
                </a:ext>
                <a:ext uri="{FF2B5EF4-FFF2-40B4-BE49-F238E27FC236}">
                  <a16:creationId xmlns:a16="http://schemas.microsoft.com/office/drawing/2014/main" id="{00000000-0008-0000-0100-00004E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352</xdr:row>
          <xdr:rowOff>19050</xdr:rowOff>
        </xdr:from>
        <xdr:to>
          <xdr:col>17</xdr:col>
          <xdr:colOff>546100</xdr:colOff>
          <xdr:row>352</xdr:row>
          <xdr:rowOff>171450</xdr:rowOff>
        </xdr:to>
        <xdr:sp macro="" textlink="">
          <xdr:nvSpPr>
            <xdr:cNvPr id="17232" name="Check Box 848" hidden="1">
              <a:extLst>
                <a:ext uri="{63B3BB69-23CF-44E3-9099-C40C66FF867C}">
                  <a14:compatExt spid="_x0000_s17232"/>
                </a:ext>
                <a:ext uri="{FF2B5EF4-FFF2-40B4-BE49-F238E27FC236}">
                  <a16:creationId xmlns:a16="http://schemas.microsoft.com/office/drawing/2014/main" id="{00000000-0008-0000-0100-000050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353</xdr:row>
          <xdr:rowOff>19050</xdr:rowOff>
        </xdr:from>
        <xdr:to>
          <xdr:col>17</xdr:col>
          <xdr:colOff>546100</xdr:colOff>
          <xdr:row>353</xdr:row>
          <xdr:rowOff>171450</xdr:rowOff>
        </xdr:to>
        <xdr:sp macro="" textlink="">
          <xdr:nvSpPr>
            <xdr:cNvPr id="17234" name="Check Box 850" hidden="1">
              <a:extLst>
                <a:ext uri="{63B3BB69-23CF-44E3-9099-C40C66FF867C}">
                  <a14:compatExt spid="_x0000_s17234"/>
                </a:ext>
                <a:ext uri="{FF2B5EF4-FFF2-40B4-BE49-F238E27FC236}">
                  <a16:creationId xmlns:a16="http://schemas.microsoft.com/office/drawing/2014/main" id="{00000000-0008-0000-0100-000052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354</xdr:row>
          <xdr:rowOff>19050</xdr:rowOff>
        </xdr:from>
        <xdr:to>
          <xdr:col>17</xdr:col>
          <xdr:colOff>546100</xdr:colOff>
          <xdr:row>354</xdr:row>
          <xdr:rowOff>171450</xdr:rowOff>
        </xdr:to>
        <xdr:sp macro="" textlink="">
          <xdr:nvSpPr>
            <xdr:cNvPr id="17236" name="Check Box 852" hidden="1">
              <a:extLst>
                <a:ext uri="{63B3BB69-23CF-44E3-9099-C40C66FF867C}">
                  <a14:compatExt spid="_x0000_s17236"/>
                </a:ext>
                <a:ext uri="{FF2B5EF4-FFF2-40B4-BE49-F238E27FC236}">
                  <a16:creationId xmlns:a16="http://schemas.microsoft.com/office/drawing/2014/main" id="{00000000-0008-0000-0100-000054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355</xdr:row>
          <xdr:rowOff>19050</xdr:rowOff>
        </xdr:from>
        <xdr:to>
          <xdr:col>17</xdr:col>
          <xdr:colOff>546100</xdr:colOff>
          <xdr:row>355</xdr:row>
          <xdr:rowOff>171450</xdr:rowOff>
        </xdr:to>
        <xdr:sp macro="" textlink="">
          <xdr:nvSpPr>
            <xdr:cNvPr id="17238" name="Check Box 854" hidden="1">
              <a:extLst>
                <a:ext uri="{63B3BB69-23CF-44E3-9099-C40C66FF867C}">
                  <a14:compatExt spid="_x0000_s17238"/>
                </a:ext>
                <a:ext uri="{FF2B5EF4-FFF2-40B4-BE49-F238E27FC236}">
                  <a16:creationId xmlns:a16="http://schemas.microsoft.com/office/drawing/2014/main" id="{00000000-0008-0000-0100-000056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356</xdr:row>
          <xdr:rowOff>19050</xdr:rowOff>
        </xdr:from>
        <xdr:to>
          <xdr:col>17</xdr:col>
          <xdr:colOff>546100</xdr:colOff>
          <xdr:row>356</xdr:row>
          <xdr:rowOff>171450</xdr:rowOff>
        </xdr:to>
        <xdr:sp macro="" textlink="">
          <xdr:nvSpPr>
            <xdr:cNvPr id="17240" name="Check Box 856" hidden="1">
              <a:extLst>
                <a:ext uri="{63B3BB69-23CF-44E3-9099-C40C66FF867C}">
                  <a14:compatExt spid="_x0000_s17240"/>
                </a:ext>
                <a:ext uri="{FF2B5EF4-FFF2-40B4-BE49-F238E27FC236}">
                  <a16:creationId xmlns:a16="http://schemas.microsoft.com/office/drawing/2014/main" id="{00000000-0008-0000-0100-000058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357</xdr:row>
          <xdr:rowOff>19050</xdr:rowOff>
        </xdr:from>
        <xdr:to>
          <xdr:col>17</xdr:col>
          <xdr:colOff>546100</xdr:colOff>
          <xdr:row>357</xdr:row>
          <xdr:rowOff>171450</xdr:rowOff>
        </xdr:to>
        <xdr:sp macro="" textlink="">
          <xdr:nvSpPr>
            <xdr:cNvPr id="17242" name="Check Box 858" hidden="1">
              <a:extLst>
                <a:ext uri="{63B3BB69-23CF-44E3-9099-C40C66FF867C}">
                  <a14:compatExt spid="_x0000_s17242"/>
                </a:ext>
                <a:ext uri="{FF2B5EF4-FFF2-40B4-BE49-F238E27FC236}">
                  <a16:creationId xmlns:a16="http://schemas.microsoft.com/office/drawing/2014/main" id="{00000000-0008-0000-0100-00005A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362</xdr:row>
          <xdr:rowOff>19050</xdr:rowOff>
        </xdr:from>
        <xdr:to>
          <xdr:col>11</xdr:col>
          <xdr:colOff>546100</xdr:colOff>
          <xdr:row>362</xdr:row>
          <xdr:rowOff>171450</xdr:rowOff>
        </xdr:to>
        <xdr:sp macro="" textlink="">
          <xdr:nvSpPr>
            <xdr:cNvPr id="17244" name="Check Box 860" hidden="1">
              <a:extLst>
                <a:ext uri="{63B3BB69-23CF-44E3-9099-C40C66FF867C}">
                  <a14:compatExt spid="_x0000_s17244"/>
                </a:ext>
                <a:ext uri="{FF2B5EF4-FFF2-40B4-BE49-F238E27FC236}">
                  <a16:creationId xmlns:a16="http://schemas.microsoft.com/office/drawing/2014/main" id="{00000000-0008-0000-0100-00005C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363</xdr:row>
          <xdr:rowOff>19050</xdr:rowOff>
        </xdr:from>
        <xdr:to>
          <xdr:col>11</xdr:col>
          <xdr:colOff>546100</xdr:colOff>
          <xdr:row>363</xdr:row>
          <xdr:rowOff>171450</xdr:rowOff>
        </xdr:to>
        <xdr:sp macro="" textlink="">
          <xdr:nvSpPr>
            <xdr:cNvPr id="17246" name="Check Box 862" hidden="1">
              <a:extLst>
                <a:ext uri="{63B3BB69-23CF-44E3-9099-C40C66FF867C}">
                  <a14:compatExt spid="_x0000_s17246"/>
                </a:ext>
                <a:ext uri="{FF2B5EF4-FFF2-40B4-BE49-F238E27FC236}">
                  <a16:creationId xmlns:a16="http://schemas.microsoft.com/office/drawing/2014/main" id="{00000000-0008-0000-0100-00005E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364</xdr:row>
          <xdr:rowOff>19050</xdr:rowOff>
        </xdr:from>
        <xdr:to>
          <xdr:col>11</xdr:col>
          <xdr:colOff>546100</xdr:colOff>
          <xdr:row>364</xdr:row>
          <xdr:rowOff>171450</xdr:rowOff>
        </xdr:to>
        <xdr:sp macro="" textlink="">
          <xdr:nvSpPr>
            <xdr:cNvPr id="17248" name="Check Box 864" hidden="1">
              <a:extLst>
                <a:ext uri="{63B3BB69-23CF-44E3-9099-C40C66FF867C}">
                  <a14:compatExt spid="_x0000_s17248"/>
                </a:ext>
                <a:ext uri="{FF2B5EF4-FFF2-40B4-BE49-F238E27FC236}">
                  <a16:creationId xmlns:a16="http://schemas.microsoft.com/office/drawing/2014/main" id="{00000000-0008-0000-0100-000060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365</xdr:row>
          <xdr:rowOff>19050</xdr:rowOff>
        </xdr:from>
        <xdr:to>
          <xdr:col>11</xdr:col>
          <xdr:colOff>546100</xdr:colOff>
          <xdr:row>365</xdr:row>
          <xdr:rowOff>171450</xdr:rowOff>
        </xdr:to>
        <xdr:sp macro="" textlink="">
          <xdr:nvSpPr>
            <xdr:cNvPr id="17250" name="Check Box 866" hidden="1">
              <a:extLst>
                <a:ext uri="{63B3BB69-23CF-44E3-9099-C40C66FF867C}">
                  <a14:compatExt spid="_x0000_s17250"/>
                </a:ext>
                <a:ext uri="{FF2B5EF4-FFF2-40B4-BE49-F238E27FC236}">
                  <a16:creationId xmlns:a16="http://schemas.microsoft.com/office/drawing/2014/main" id="{00000000-0008-0000-0100-000062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366</xdr:row>
          <xdr:rowOff>19050</xdr:rowOff>
        </xdr:from>
        <xdr:to>
          <xdr:col>11</xdr:col>
          <xdr:colOff>546100</xdr:colOff>
          <xdr:row>366</xdr:row>
          <xdr:rowOff>171450</xdr:rowOff>
        </xdr:to>
        <xdr:sp macro="" textlink="">
          <xdr:nvSpPr>
            <xdr:cNvPr id="17252" name="Check Box 868" hidden="1">
              <a:extLst>
                <a:ext uri="{63B3BB69-23CF-44E3-9099-C40C66FF867C}">
                  <a14:compatExt spid="_x0000_s17252"/>
                </a:ext>
                <a:ext uri="{FF2B5EF4-FFF2-40B4-BE49-F238E27FC236}">
                  <a16:creationId xmlns:a16="http://schemas.microsoft.com/office/drawing/2014/main" id="{00000000-0008-0000-0100-000064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367</xdr:row>
          <xdr:rowOff>19050</xdr:rowOff>
        </xdr:from>
        <xdr:to>
          <xdr:col>11</xdr:col>
          <xdr:colOff>546100</xdr:colOff>
          <xdr:row>367</xdr:row>
          <xdr:rowOff>171450</xdr:rowOff>
        </xdr:to>
        <xdr:sp macro="" textlink="">
          <xdr:nvSpPr>
            <xdr:cNvPr id="17254" name="Check Box 870" hidden="1">
              <a:extLst>
                <a:ext uri="{63B3BB69-23CF-44E3-9099-C40C66FF867C}">
                  <a14:compatExt spid="_x0000_s17254"/>
                </a:ext>
                <a:ext uri="{FF2B5EF4-FFF2-40B4-BE49-F238E27FC236}">
                  <a16:creationId xmlns:a16="http://schemas.microsoft.com/office/drawing/2014/main" id="{00000000-0008-0000-0100-000066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362</xdr:row>
          <xdr:rowOff>19050</xdr:rowOff>
        </xdr:from>
        <xdr:to>
          <xdr:col>17</xdr:col>
          <xdr:colOff>546100</xdr:colOff>
          <xdr:row>362</xdr:row>
          <xdr:rowOff>171450</xdr:rowOff>
        </xdr:to>
        <xdr:sp macro="" textlink="">
          <xdr:nvSpPr>
            <xdr:cNvPr id="17256" name="Check Box 872" hidden="1">
              <a:extLst>
                <a:ext uri="{63B3BB69-23CF-44E3-9099-C40C66FF867C}">
                  <a14:compatExt spid="_x0000_s17256"/>
                </a:ext>
                <a:ext uri="{FF2B5EF4-FFF2-40B4-BE49-F238E27FC236}">
                  <a16:creationId xmlns:a16="http://schemas.microsoft.com/office/drawing/2014/main" id="{00000000-0008-0000-0100-000068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363</xdr:row>
          <xdr:rowOff>19050</xdr:rowOff>
        </xdr:from>
        <xdr:to>
          <xdr:col>17</xdr:col>
          <xdr:colOff>546100</xdr:colOff>
          <xdr:row>363</xdr:row>
          <xdr:rowOff>171450</xdr:rowOff>
        </xdr:to>
        <xdr:sp macro="" textlink="">
          <xdr:nvSpPr>
            <xdr:cNvPr id="17258" name="Check Box 874" hidden="1">
              <a:extLst>
                <a:ext uri="{63B3BB69-23CF-44E3-9099-C40C66FF867C}">
                  <a14:compatExt spid="_x0000_s17258"/>
                </a:ext>
                <a:ext uri="{FF2B5EF4-FFF2-40B4-BE49-F238E27FC236}">
                  <a16:creationId xmlns:a16="http://schemas.microsoft.com/office/drawing/2014/main" id="{00000000-0008-0000-0100-00006A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364</xdr:row>
          <xdr:rowOff>19050</xdr:rowOff>
        </xdr:from>
        <xdr:to>
          <xdr:col>17</xdr:col>
          <xdr:colOff>546100</xdr:colOff>
          <xdr:row>364</xdr:row>
          <xdr:rowOff>171450</xdr:rowOff>
        </xdr:to>
        <xdr:sp macro="" textlink="">
          <xdr:nvSpPr>
            <xdr:cNvPr id="17260" name="Check Box 876" hidden="1">
              <a:extLst>
                <a:ext uri="{63B3BB69-23CF-44E3-9099-C40C66FF867C}">
                  <a14:compatExt spid="_x0000_s17260"/>
                </a:ext>
                <a:ext uri="{FF2B5EF4-FFF2-40B4-BE49-F238E27FC236}">
                  <a16:creationId xmlns:a16="http://schemas.microsoft.com/office/drawing/2014/main" id="{00000000-0008-0000-0100-00006C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365</xdr:row>
          <xdr:rowOff>19050</xdr:rowOff>
        </xdr:from>
        <xdr:to>
          <xdr:col>17</xdr:col>
          <xdr:colOff>546100</xdr:colOff>
          <xdr:row>365</xdr:row>
          <xdr:rowOff>171450</xdr:rowOff>
        </xdr:to>
        <xdr:sp macro="" textlink="">
          <xdr:nvSpPr>
            <xdr:cNvPr id="17262" name="Check Box 878" hidden="1">
              <a:extLst>
                <a:ext uri="{63B3BB69-23CF-44E3-9099-C40C66FF867C}">
                  <a14:compatExt spid="_x0000_s17262"/>
                </a:ext>
                <a:ext uri="{FF2B5EF4-FFF2-40B4-BE49-F238E27FC236}">
                  <a16:creationId xmlns:a16="http://schemas.microsoft.com/office/drawing/2014/main" id="{00000000-0008-0000-0100-00006E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366</xdr:row>
          <xdr:rowOff>19050</xdr:rowOff>
        </xdr:from>
        <xdr:to>
          <xdr:col>17</xdr:col>
          <xdr:colOff>546100</xdr:colOff>
          <xdr:row>366</xdr:row>
          <xdr:rowOff>171450</xdr:rowOff>
        </xdr:to>
        <xdr:sp macro="" textlink="">
          <xdr:nvSpPr>
            <xdr:cNvPr id="17264" name="Check Box 880" hidden="1">
              <a:extLst>
                <a:ext uri="{63B3BB69-23CF-44E3-9099-C40C66FF867C}">
                  <a14:compatExt spid="_x0000_s17264"/>
                </a:ext>
                <a:ext uri="{FF2B5EF4-FFF2-40B4-BE49-F238E27FC236}">
                  <a16:creationId xmlns:a16="http://schemas.microsoft.com/office/drawing/2014/main" id="{00000000-0008-0000-0100-000070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348</xdr:row>
          <xdr:rowOff>19050</xdr:rowOff>
        </xdr:from>
        <xdr:to>
          <xdr:col>12</xdr:col>
          <xdr:colOff>546100</xdr:colOff>
          <xdr:row>348</xdr:row>
          <xdr:rowOff>171450</xdr:rowOff>
        </xdr:to>
        <xdr:sp macro="" textlink="">
          <xdr:nvSpPr>
            <xdr:cNvPr id="17268" name="Check Box 884" hidden="1">
              <a:extLst>
                <a:ext uri="{63B3BB69-23CF-44E3-9099-C40C66FF867C}">
                  <a14:compatExt spid="_x0000_s17268"/>
                </a:ext>
                <a:ext uri="{FF2B5EF4-FFF2-40B4-BE49-F238E27FC236}">
                  <a16:creationId xmlns:a16="http://schemas.microsoft.com/office/drawing/2014/main" id="{00000000-0008-0000-0100-000074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349</xdr:row>
          <xdr:rowOff>19050</xdr:rowOff>
        </xdr:from>
        <xdr:to>
          <xdr:col>12</xdr:col>
          <xdr:colOff>546100</xdr:colOff>
          <xdr:row>349</xdr:row>
          <xdr:rowOff>171450</xdr:rowOff>
        </xdr:to>
        <xdr:sp macro="" textlink="">
          <xdr:nvSpPr>
            <xdr:cNvPr id="17269" name="Check Box 885" hidden="1">
              <a:extLst>
                <a:ext uri="{63B3BB69-23CF-44E3-9099-C40C66FF867C}">
                  <a14:compatExt spid="_x0000_s17269"/>
                </a:ext>
                <a:ext uri="{FF2B5EF4-FFF2-40B4-BE49-F238E27FC236}">
                  <a16:creationId xmlns:a16="http://schemas.microsoft.com/office/drawing/2014/main" id="{00000000-0008-0000-0100-000075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350</xdr:row>
          <xdr:rowOff>19050</xdr:rowOff>
        </xdr:from>
        <xdr:to>
          <xdr:col>12</xdr:col>
          <xdr:colOff>546100</xdr:colOff>
          <xdr:row>350</xdr:row>
          <xdr:rowOff>171450</xdr:rowOff>
        </xdr:to>
        <xdr:sp macro="" textlink="">
          <xdr:nvSpPr>
            <xdr:cNvPr id="17270" name="Check Box 886" hidden="1">
              <a:extLst>
                <a:ext uri="{63B3BB69-23CF-44E3-9099-C40C66FF867C}">
                  <a14:compatExt spid="_x0000_s17270"/>
                </a:ext>
                <a:ext uri="{FF2B5EF4-FFF2-40B4-BE49-F238E27FC236}">
                  <a16:creationId xmlns:a16="http://schemas.microsoft.com/office/drawing/2014/main" id="{00000000-0008-0000-0100-000076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351</xdr:row>
          <xdr:rowOff>19050</xdr:rowOff>
        </xdr:from>
        <xdr:to>
          <xdr:col>12</xdr:col>
          <xdr:colOff>546100</xdr:colOff>
          <xdr:row>351</xdr:row>
          <xdr:rowOff>171450</xdr:rowOff>
        </xdr:to>
        <xdr:sp macro="" textlink="">
          <xdr:nvSpPr>
            <xdr:cNvPr id="17271" name="Check Box 887" hidden="1">
              <a:extLst>
                <a:ext uri="{63B3BB69-23CF-44E3-9099-C40C66FF867C}">
                  <a14:compatExt spid="_x0000_s17271"/>
                </a:ext>
                <a:ext uri="{FF2B5EF4-FFF2-40B4-BE49-F238E27FC236}">
                  <a16:creationId xmlns:a16="http://schemas.microsoft.com/office/drawing/2014/main" id="{00000000-0008-0000-0100-000077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352</xdr:row>
          <xdr:rowOff>19050</xdr:rowOff>
        </xdr:from>
        <xdr:to>
          <xdr:col>12</xdr:col>
          <xdr:colOff>546100</xdr:colOff>
          <xdr:row>352</xdr:row>
          <xdr:rowOff>171450</xdr:rowOff>
        </xdr:to>
        <xdr:sp macro="" textlink="">
          <xdr:nvSpPr>
            <xdr:cNvPr id="17272" name="Check Box 888" hidden="1">
              <a:extLst>
                <a:ext uri="{63B3BB69-23CF-44E3-9099-C40C66FF867C}">
                  <a14:compatExt spid="_x0000_s17272"/>
                </a:ext>
                <a:ext uri="{FF2B5EF4-FFF2-40B4-BE49-F238E27FC236}">
                  <a16:creationId xmlns:a16="http://schemas.microsoft.com/office/drawing/2014/main" id="{00000000-0008-0000-0100-000078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353</xdr:row>
          <xdr:rowOff>19050</xdr:rowOff>
        </xdr:from>
        <xdr:to>
          <xdr:col>12</xdr:col>
          <xdr:colOff>546100</xdr:colOff>
          <xdr:row>353</xdr:row>
          <xdr:rowOff>171450</xdr:rowOff>
        </xdr:to>
        <xdr:sp macro="" textlink="">
          <xdr:nvSpPr>
            <xdr:cNvPr id="17273" name="Check Box 889" hidden="1">
              <a:extLst>
                <a:ext uri="{63B3BB69-23CF-44E3-9099-C40C66FF867C}">
                  <a14:compatExt spid="_x0000_s17273"/>
                </a:ext>
                <a:ext uri="{FF2B5EF4-FFF2-40B4-BE49-F238E27FC236}">
                  <a16:creationId xmlns:a16="http://schemas.microsoft.com/office/drawing/2014/main" id="{00000000-0008-0000-0100-000079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354</xdr:row>
          <xdr:rowOff>19050</xdr:rowOff>
        </xdr:from>
        <xdr:to>
          <xdr:col>12</xdr:col>
          <xdr:colOff>546100</xdr:colOff>
          <xdr:row>354</xdr:row>
          <xdr:rowOff>171450</xdr:rowOff>
        </xdr:to>
        <xdr:sp macro="" textlink="">
          <xdr:nvSpPr>
            <xdr:cNvPr id="17274" name="Check Box 890" hidden="1">
              <a:extLst>
                <a:ext uri="{63B3BB69-23CF-44E3-9099-C40C66FF867C}">
                  <a14:compatExt spid="_x0000_s17274"/>
                </a:ext>
                <a:ext uri="{FF2B5EF4-FFF2-40B4-BE49-F238E27FC236}">
                  <a16:creationId xmlns:a16="http://schemas.microsoft.com/office/drawing/2014/main" id="{00000000-0008-0000-0100-00007A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355</xdr:row>
          <xdr:rowOff>19050</xdr:rowOff>
        </xdr:from>
        <xdr:to>
          <xdr:col>12</xdr:col>
          <xdr:colOff>546100</xdr:colOff>
          <xdr:row>355</xdr:row>
          <xdr:rowOff>171450</xdr:rowOff>
        </xdr:to>
        <xdr:sp macro="" textlink="">
          <xdr:nvSpPr>
            <xdr:cNvPr id="17275" name="Check Box 891" hidden="1">
              <a:extLst>
                <a:ext uri="{63B3BB69-23CF-44E3-9099-C40C66FF867C}">
                  <a14:compatExt spid="_x0000_s17275"/>
                </a:ext>
                <a:ext uri="{FF2B5EF4-FFF2-40B4-BE49-F238E27FC236}">
                  <a16:creationId xmlns:a16="http://schemas.microsoft.com/office/drawing/2014/main" id="{00000000-0008-0000-0100-00007B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356</xdr:row>
          <xdr:rowOff>19050</xdr:rowOff>
        </xdr:from>
        <xdr:to>
          <xdr:col>12</xdr:col>
          <xdr:colOff>546100</xdr:colOff>
          <xdr:row>356</xdr:row>
          <xdr:rowOff>171450</xdr:rowOff>
        </xdr:to>
        <xdr:sp macro="" textlink="">
          <xdr:nvSpPr>
            <xdr:cNvPr id="17276" name="Check Box 892" hidden="1">
              <a:extLst>
                <a:ext uri="{63B3BB69-23CF-44E3-9099-C40C66FF867C}">
                  <a14:compatExt spid="_x0000_s17276"/>
                </a:ext>
                <a:ext uri="{FF2B5EF4-FFF2-40B4-BE49-F238E27FC236}">
                  <a16:creationId xmlns:a16="http://schemas.microsoft.com/office/drawing/2014/main" id="{00000000-0008-0000-0100-00007C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347</xdr:row>
          <xdr:rowOff>19050</xdr:rowOff>
        </xdr:from>
        <xdr:to>
          <xdr:col>18</xdr:col>
          <xdr:colOff>546100</xdr:colOff>
          <xdr:row>347</xdr:row>
          <xdr:rowOff>171450</xdr:rowOff>
        </xdr:to>
        <xdr:sp macro="" textlink="">
          <xdr:nvSpPr>
            <xdr:cNvPr id="17277" name="Check Box 893" hidden="1">
              <a:extLst>
                <a:ext uri="{63B3BB69-23CF-44E3-9099-C40C66FF867C}">
                  <a14:compatExt spid="_x0000_s17277"/>
                </a:ext>
                <a:ext uri="{FF2B5EF4-FFF2-40B4-BE49-F238E27FC236}">
                  <a16:creationId xmlns:a16="http://schemas.microsoft.com/office/drawing/2014/main" id="{00000000-0008-0000-0100-00007D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348</xdr:row>
          <xdr:rowOff>19050</xdr:rowOff>
        </xdr:from>
        <xdr:to>
          <xdr:col>18</xdr:col>
          <xdr:colOff>546100</xdr:colOff>
          <xdr:row>348</xdr:row>
          <xdr:rowOff>171450</xdr:rowOff>
        </xdr:to>
        <xdr:sp macro="" textlink="">
          <xdr:nvSpPr>
            <xdr:cNvPr id="17278" name="Check Box 894" hidden="1">
              <a:extLst>
                <a:ext uri="{63B3BB69-23CF-44E3-9099-C40C66FF867C}">
                  <a14:compatExt spid="_x0000_s17278"/>
                </a:ext>
                <a:ext uri="{FF2B5EF4-FFF2-40B4-BE49-F238E27FC236}">
                  <a16:creationId xmlns:a16="http://schemas.microsoft.com/office/drawing/2014/main" id="{00000000-0008-0000-0100-00007E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349</xdr:row>
          <xdr:rowOff>19050</xdr:rowOff>
        </xdr:from>
        <xdr:to>
          <xdr:col>18</xdr:col>
          <xdr:colOff>546100</xdr:colOff>
          <xdr:row>349</xdr:row>
          <xdr:rowOff>171450</xdr:rowOff>
        </xdr:to>
        <xdr:sp macro="" textlink="">
          <xdr:nvSpPr>
            <xdr:cNvPr id="17279" name="Check Box 895" hidden="1">
              <a:extLst>
                <a:ext uri="{63B3BB69-23CF-44E3-9099-C40C66FF867C}">
                  <a14:compatExt spid="_x0000_s17279"/>
                </a:ext>
                <a:ext uri="{FF2B5EF4-FFF2-40B4-BE49-F238E27FC236}">
                  <a16:creationId xmlns:a16="http://schemas.microsoft.com/office/drawing/2014/main" id="{00000000-0008-0000-0100-00007F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350</xdr:row>
          <xdr:rowOff>19050</xdr:rowOff>
        </xdr:from>
        <xdr:to>
          <xdr:col>18</xdr:col>
          <xdr:colOff>546100</xdr:colOff>
          <xdr:row>350</xdr:row>
          <xdr:rowOff>171450</xdr:rowOff>
        </xdr:to>
        <xdr:sp macro="" textlink="">
          <xdr:nvSpPr>
            <xdr:cNvPr id="17280" name="Check Box 896" hidden="1">
              <a:extLst>
                <a:ext uri="{63B3BB69-23CF-44E3-9099-C40C66FF867C}">
                  <a14:compatExt spid="_x0000_s17280"/>
                </a:ext>
                <a:ext uri="{FF2B5EF4-FFF2-40B4-BE49-F238E27FC236}">
                  <a16:creationId xmlns:a16="http://schemas.microsoft.com/office/drawing/2014/main" id="{00000000-0008-0000-0100-000080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351</xdr:row>
          <xdr:rowOff>19050</xdr:rowOff>
        </xdr:from>
        <xdr:to>
          <xdr:col>18</xdr:col>
          <xdr:colOff>546100</xdr:colOff>
          <xdr:row>351</xdr:row>
          <xdr:rowOff>171450</xdr:rowOff>
        </xdr:to>
        <xdr:sp macro="" textlink="">
          <xdr:nvSpPr>
            <xdr:cNvPr id="17281" name="Check Box 897" hidden="1">
              <a:extLst>
                <a:ext uri="{63B3BB69-23CF-44E3-9099-C40C66FF867C}">
                  <a14:compatExt spid="_x0000_s17281"/>
                </a:ext>
                <a:ext uri="{FF2B5EF4-FFF2-40B4-BE49-F238E27FC236}">
                  <a16:creationId xmlns:a16="http://schemas.microsoft.com/office/drawing/2014/main" id="{00000000-0008-0000-0100-000081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352</xdr:row>
          <xdr:rowOff>19050</xdr:rowOff>
        </xdr:from>
        <xdr:to>
          <xdr:col>18</xdr:col>
          <xdr:colOff>546100</xdr:colOff>
          <xdr:row>352</xdr:row>
          <xdr:rowOff>171450</xdr:rowOff>
        </xdr:to>
        <xdr:sp macro="" textlink="">
          <xdr:nvSpPr>
            <xdr:cNvPr id="17282" name="Check Box 898" hidden="1">
              <a:extLst>
                <a:ext uri="{63B3BB69-23CF-44E3-9099-C40C66FF867C}">
                  <a14:compatExt spid="_x0000_s17282"/>
                </a:ext>
                <a:ext uri="{FF2B5EF4-FFF2-40B4-BE49-F238E27FC236}">
                  <a16:creationId xmlns:a16="http://schemas.microsoft.com/office/drawing/2014/main" id="{00000000-0008-0000-0100-000082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353</xdr:row>
          <xdr:rowOff>19050</xdr:rowOff>
        </xdr:from>
        <xdr:to>
          <xdr:col>18</xdr:col>
          <xdr:colOff>546100</xdr:colOff>
          <xdr:row>353</xdr:row>
          <xdr:rowOff>171450</xdr:rowOff>
        </xdr:to>
        <xdr:sp macro="" textlink="">
          <xdr:nvSpPr>
            <xdr:cNvPr id="17283" name="Check Box 899" hidden="1">
              <a:extLst>
                <a:ext uri="{63B3BB69-23CF-44E3-9099-C40C66FF867C}">
                  <a14:compatExt spid="_x0000_s17283"/>
                </a:ext>
                <a:ext uri="{FF2B5EF4-FFF2-40B4-BE49-F238E27FC236}">
                  <a16:creationId xmlns:a16="http://schemas.microsoft.com/office/drawing/2014/main" id="{00000000-0008-0000-0100-000083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354</xdr:row>
          <xdr:rowOff>19050</xdr:rowOff>
        </xdr:from>
        <xdr:to>
          <xdr:col>18</xdr:col>
          <xdr:colOff>546100</xdr:colOff>
          <xdr:row>354</xdr:row>
          <xdr:rowOff>171450</xdr:rowOff>
        </xdr:to>
        <xdr:sp macro="" textlink="">
          <xdr:nvSpPr>
            <xdr:cNvPr id="17284" name="Check Box 900" hidden="1">
              <a:extLst>
                <a:ext uri="{63B3BB69-23CF-44E3-9099-C40C66FF867C}">
                  <a14:compatExt spid="_x0000_s17284"/>
                </a:ext>
                <a:ext uri="{FF2B5EF4-FFF2-40B4-BE49-F238E27FC236}">
                  <a16:creationId xmlns:a16="http://schemas.microsoft.com/office/drawing/2014/main" id="{00000000-0008-0000-0100-000084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355</xdr:row>
          <xdr:rowOff>19050</xdr:rowOff>
        </xdr:from>
        <xdr:to>
          <xdr:col>18</xdr:col>
          <xdr:colOff>546100</xdr:colOff>
          <xdr:row>355</xdr:row>
          <xdr:rowOff>171450</xdr:rowOff>
        </xdr:to>
        <xdr:sp macro="" textlink="">
          <xdr:nvSpPr>
            <xdr:cNvPr id="17285" name="Check Box 901" hidden="1">
              <a:extLst>
                <a:ext uri="{63B3BB69-23CF-44E3-9099-C40C66FF867C}">
                  <a14:compatExt spid="_x0000_s17285"/>
                </a:ext>
                <a:ext uri="{FF2B5EF4-FFF2-40B4-BE49-F238E27FC236}">
                  <a16:creationId xmlns:a16="http://schemas.microsoft.com/office/drawing/2014/main" id="{00000000-0008-0000-0100-000085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356</xdr:row>
          <xdr:rowOff>19050</xdr:rowOff>
        </xdr:from>
        <xdr:to>
          <xdr:col>18</xdr:col>
          <xdr:colOff>546100</xdr:colOff>
          <xdr:row>356</xdr:row>
          <xdr:rowOff>171450</xdr:rowOff>
        </xdr:to>
        <xdr:sp macro="" textlink="">
          <xdr:nvSpPr>
            <xdr:cNvPr id="17286" name="Check Box 902" hidden="1">
              <a:extLst>
                <a:ext uri="{63B3BB69-23CF-44E3-9099-C40C66FF867C}">
                  <a14:compatExt spid="_x0000_s17286"/>
                </a:ext>
                <a:ext uri="{FF2B5EF4-FFF2-40B4-BE49-F238E27FC236}">
                  <a16:creationId xmlns:a16="http://schemas.microsoft.com/office/drawing/2014/main" id="{00000000-0008-0000-0100-000086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357</xdr:row>
          <xdr:rowOff>19050</xdr:rowOff>
        </xdr:from>
        <xdr:to>
          <xdr:col>18</xdr:col>
          <xdr:colOff>546100</xdr:colOff>
          <xdr:row>357</xdr:row>
          <xdr:rowOff>171450</xdr:rowOff>
        </xdr:to>
        <xdr:sp macro="" textlink="">
          <xdr:nvSpPr>
            <xdr:cNvPr id="17287" name="Check Box 903" hidden="1">
              <a:extLst>
                <a:ext uri="{63B3BB69-23CF-44E3-9099-C40C66FF867C}">
                  <a14:compatExt spid="_x0000_s17287"/>
                </a:ext>
                <a:ext uri="{FF2B5EF4-FFF2-40B4-BE49-F238E27FC236}">
                  <a16:creationId xmlns:a16="http://schemas.microsoft.com/office/drawing/2014/main" id="{00000000-0008-0000-0100-000087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362</xdr:row>
          <xdr:rowOff>19050</xdr:rowOff>
        </xdr:from>
        <xdr:to>
          <xdr:col>12</xdr:col>
          <xdr:colOff>546100</xdr:colOff>
          <xdr:row>362</xdr:row>
          <xdr:rowOff>171450</xdr:rowOff>
        </xdr:to>
        <xdr:sp macro="" textlink="">
          <xdr:nvSpPr>
            <xdr:cNvPr id="17288" name="Check Box 904" hidden="1">
              <a:extLst>
                <a:ext uri="{63B3BB69-23CF-44E3-9099-C40C66FF867C}">
                  <a14:compatExt spid="_x0000_s17288"/>
                </a:ext>
                <a:ext uri="{FF2B5EF4-FFF2-40B4-BE49-F238E27FC236}">
                  <a16:creationId xmlns:a16="http://schemas.microsoft.com/office/drawing/2014/main" id="{00000000-0008-0000-0100-000088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363</xdr:row>
          <xdr:rowOff>19050</xdr:rowOff>
        </xdr:from>
        <xdr:to>
          <xdr:col>12</xdr:col>
          <xdr:colOff>546100</xdr:colOff>
          <xdr:row>363</xdr:row>
          <xdr:rowOff>171450</xdr:rowOff>
        </xdr:to>
        <xdr:sp macro="" textlink="">
          <xdr:nvSpPr>
            <xdr:cNvPr id="17289" name="Check Box 905" hidden="1">
              <a:extLst>
                <a:ext uri="{63B3BB69-23CF-44E3-9099-C40C66FF867C}">
                  <a14:compatExt spid="_x0000_s17289"/>
                </a:ext>
                <a:ext uri="{FF2B5EF4-FFF2-40B4-BE49-F238E27FC236}">
                  <a16:creationId xmlns:a16="http://schemas.microsoft.com/office/drawing/2014/main" id="{00000000-0008-0000-0100-000089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364</xdr:row>
          <xdr:rowOff>19050</xdr:rowOff>
        </xdr:from>
        <xdr:to>
          <xdr:col>12</xdr:col>
          <xdr:colOff>546100</xdr:colOff>
          <xdr:row>364</xdr:row>
          <xdr:rowOff>171450</xdr:rowOff>
        </xdr:to>
        <xdr:sp macro="" textlink="">
          <xdr:nvSpPr>
            <xdr:cNvPr id="17290" name="Check Box 906" hidden="1">
              <a:extLst>
                <a:ext uri="{63B3BB69-23CF-44E3-9099-C40C66FF867C}">
                  <a14:compatExt spid="_x0000_s17290"/>
                </a:ext>
                <a:ext uri="{FF2B5EF4-FFF2-40B4-BE49-F238E27FC236}">
                  <a16:creationId xmlns:a16="http://schemas.microsoft.com/office/drawing/2014/main" id="{00000000-0008-0000-0100-00008A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365</xdr:row>
          <xdr:rowOff>19050</xdr:rowOff>
        </xdr:from>
        <xdr:to>
          <xdr:col>12</xdr:col>
          <xdr:colOff>546100</xdr:colOff>
          <xdr:row>365</xdr:row>
          <xdr:rowOff>171450</xdr:rowOff>
        </xdr:to>
        <xdr:sp macro="" textlink="">
          <xdr:nvSpPr>
            <xdr:cNvPr id="17291" name="Check Box 907" hidden="1">
              <a:extLst>
                <a:ext uri="{63B3BB69-23CF-44E3-9099-C40C66FF867C}">
                  <a14:compatExt spid="_x0000_s17291"/>
                </a:ext>
                <a:ext uri="{FF2B5EF4-FFF2-40B4-BE49-F238E27FC236}">
                  <a16:creationId xmlns:a16="http://schemas.microsoft.com/office/drawing/2014/main" id="{00000000-0008-0000-0100-00008B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366</xdr:row>
          <xdr:rowOff>19050</xdr:rowOff>
        </xdr:from>
        <xdr:to>
          <xdr:col>12</xdr:col>
          <xdr:colOff>546100</xdr:colOff>
          <xdr:row>366</xdr:row>
          <xdr:rowOff>171450</xdr:rowOff>
        </xdr:to>
        <xdr:sp macro="" textlink="">
          <xdr:nvSpPr>
            <xdr:cNvPr id="17292" name="Check Box 908" hidden="1">
              <a:extLst>
                <a:ext uri="{63B3BB69-23CF-44E3-9099-C40C66FF867C}">
                  <a14:compatExt spid="_x0000_s17292"/>
                </a:ext>
                <a:ext uri="{FF2B5EF4-FFF2-40B4-BE49-F238E27FC236}">
                  <a16:creationId xmlns:a16="http://schemas.microsoft.com/office/drawing/2014/main" id="{00000000-0008-0000-0100-00008C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367</xdr:row>
          <xdr:rowOff>19050</xdr:rowOff>
        </xdr:from>
        <xdr:to>
          <xdr:col>12</xdr:col>
          <xdr:colOff>546100</xdr:colOff>
          <xdr:row>367</xdr:row>
          <xdr:rowOff>171450</xdr:rowOff>
        </xdr:to>
        <xdr:sp macro="" textlink="">
          <xdr:nvSpPr>
            <xdr:cNvPr id="17293" name="Check Box 909" hidden="1">
              <a:extLst>
                <a:ext uri="{63B3BB69-23CF-44E3-9099-C40C66FF867C}">
                  <a14:compatExt spid="_x0000_s17293"/>
                </a:ext>
                <a:ext uri="{FF2B5EF4-FFF2-40B4-BE49-F238E27FC236}">
                  <a16:creationId xmlns:a16="http://schemas.microsoft.com/office/drawing/2014/main" id="{00000000-0008-0000-0100-00008D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362</xdr:row>
          <xdr:rowOff>19050</xdr:rowOff>
        </xdr:from>
        <xdr:to>
          <xdr:col>18</xdr:col>
          <xdr:colOff>546100</xdr:colOff>
          <xdr:row>362</xdr:row>
          <xdr:rowOff>171450</xdr:rowOff>
        </xdr:to>
        <xdr:sp macro="" textlink="">
          <xdr:nvSpPr>
            <xdr:cNvPr id="17294" name="Check Box 910" hidden="1">
              <a:extLst>
                <a:ext uri="{63B3BB69-23CF-44E3-9099-C40C66FF867C}">
                  <a14:compatExt spid="_x0000_s17294"/>
                </a:ext>
                <a:ext uri="{FF2B5EF4-FFF2-40B4-BE49-F238E27FC236}">
                  <a16:creationId xmlns:a16="http://schemas.microsoft.com/office/drawing/2014/main" id="{00000000-0008-0000-0100-00008E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363</xdr:row>
          <xdr:rowOff>19050</xdr:rowOff>
        </xdr:from>
        <xdr:to>
          <xdr:col>18</xdr:col>
          <xdr:colOff>546100</xdr:colOff>
          <xdr:row>363</xdr:row>
          <xdr:rowOff>171450</xdr:rowOff>
        </xdr:to>
        <xdr:sp macro="" textlink="">
          <xdr:nvSpPr>
            <xdr:cNvPr id="17295" name="Check Box 911" hidden="1">
              <a:extLst>
                <a:ext uri="{63B3BB69-23CF-44E3-9099-C40C66FF867C}">
                  <a14:compatExt spid="_x0000_s17295"/>
                </a:ext>
                <a:ext uri="{FF2B5EF4-FFF2-40B4-BE49-F238E27FC236}">
                  <a16:creationId xmlns:a16="http://schemas.microsoft.com/office/drawing/2014/main" id="{00000000-0008-0000-0100-00008F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364</xdr:row>
          <xdr:rowOff>19050</xdr:rowOff>
        </xdr:from>
        <xdr:to>
          <xdr:col>18</xdr:col>
          <xdr:colOff>546100</xdr:colOff>
          <xdr:row>364</xdr:row>
          <xdr:rowOff>171450</xdr:rowOff>
        </xdr:to>
        <xdr:sp macro="" textlink="">
          <xdr:nvSpPr>
            <xdr:cNvPr id="17296" name="Check Box 912" hidden="1">
              <a:extLst>
                <a:ext uri="{63B3BB69-23CF-44E3-9099-C40C66FF867C}">
                  <a14:compatExt spid="_x0000_s17296"/>
                </a:ext>
                <a:ext uri="{FF2B5EF4-FFF2-40B4-BE49-F238E27FC236}">
                  <a16:creationId xmlns:a16="http://schemas.microsoft.com/office/drawing/2014/main" id="{00000000-0008-0000-0100-000090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365</xdr:row>
          <xdr:rowOff>19050</xdr:rowOff>
        </xdr:from>
        <xdr:to>
          <xdr:col>18</xdr:col>
          <xdr:colOff>546100</xdr:colOff>
          <xdr:row>365</xdr:row>
          <xdr:rowOff>171450</xdr:rowOff>
        </xdr:to>
        <xdr:sp macro="" textlink="">
          <xdr:nvSpPr>
            <xdr:cNvPr id="17297" name="Check Box 913" hidden="1">
              <a:extLst>
                <a:ext uri="{63B3BB69-23CF-44E3-9099-C40C66FF867C}">
                  <a14:compatExt spid="_x0000_s17297"/>
                </a:ext>
                <a:ext uri="{FF2B5EF4-FFF2-40B4-BE49-F238E27FC236}">
                  <a16:creationId xmlns:a16="http://schemas.microsoft.com/office/drawing/2014/main" id="{00000000-0008-0000-0100-000091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366</xdr:row>
          <xdr:rowOff>19050</xdr:rowOff>
        </xdr:from>
        <xdr:to>
          <xdr:col>18</xdr:col>
          <xdr:colOff>546100</xdr:colOff>
          <xdr:row>366</xdr:row>
          <xdr:rowOff>171450</xdr:rowOff>
        </xdr:to>
        <xdr:sp macro="" textlink="">
          <xdr:nvSpPr>
            <xdr:cNvPr id="17298" name="Check Box 914" hidden="1">
              <a:extLst>
                <a:ext uri="{63B3BB69-23CF-44E3-9099-C40C66FF867C}">
                  <a14:compatExt spid="_x0000_s17298"/>
                </a:ext>
                <a:ext uri="{FF2B5EF4-FFF2-40B4-BE49-F238E27FC236}">
                  <a16:creationId xmlns:a16="http://schemas.microsoft.com/office/drawing/2014/main" id="{00000000-0008-0000-0100-00009243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10</xdr:col>
      <xdr:colOff>561975</xdr:colOff>
      <xdr:row>344</xdr:row>
      <xdr:rowOff>163782</xdr:rowOff>
    </xdr:from>
    <xdr:to>
      <xdr:col>26</xdr:col>
      <xdr:colOff>47624</xdr:colOff>
      <xdr:row>358</xdr:row>
      <xdr:rowOff>27052</xdr:rowOff>
    </xdr:to>
    <xdr:sp macro="" textlink="">
      <xdr:nvSpPr>
        <xdr:cNvPr id="465" name="Rectangle 464">
          <a:extLst>
            <a:ext uri="{FF2B5EF4-FFF2-40B4-BE49-F238E27FC236}">
              <a16:creationId xmlns:a16="http://schemas.microsoft.com/office/drawing/2014/main" id="{00000000-0008-0000-0100-0000D1010000}"/>
            </a:ext>
          </a:extLst>
        </xdr:cNvPr>
        <xdr:cNvSpPr/>
      </xdr:nvSpPr>
      <xdr:spPr>
        <a:xfrm>
          <a:off x="6229350" y="64543257"/>
          <a:ext cx="9239249" cy="2406445"/>
        </a:xfrm>
        <a:prstGeom prst="rect">
          <a:avLst/>
        </a:prstGeom>
        <a:solidFill>
          <a:srgbClr val="7F7F7F">
            <a:alpha val="15000"/>
          </a:srgbClr>
        </a:solid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457200</xdr:colOff>
          <xdr:row>345</xdr:row>
          <xdr:rowOff>114300</xdr:rowOff>
        </xdr:from>
        <xdr:to>
          <xdr:col>9</xdr:col>
          <xdr:colOff>457200</xdr:colOff>
          <xdr:row>352</xdr:row>
          <xdr:rowOff>69850</xdr:rowOff>
        </xdr:to>
        <xdr:sp macro="" textlink="">
          <xdr:nvSpPr>
            <xdr:cNvPr id="17301" name="Group Box 917" hidden="1">
              <a:extLst>
                <a:ext uri="{63B3BB69-23CF-44E3-9099-C40C66FF867C}">
                  <a14:compatExt spid="_x0000_s17301"/>
                </a:ext>
                <a:ext uri="{FF2B5EF4-FFF2-40B4-BE49-F238E27FC236}">
                  <a16:creationId xmlns:a16="http://schemas.microsoft.com/office/drawing/2014/main" id="{00000000-0008-0000-0100-00009543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Notification Types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457200</xdr:colOff>
          <xdr:row>360</xdr:row>
          <xdr:rowOff>114300</xdr:rowOff>
        </xdr:from>
        <xdr:to>
          <xdr:col>9</xdr:col>
          <xdr:colOff>457200</xdr:colOff>
          <xdr:row>367</xdr:row>
          <xdr:rowOff>57150</xdr:rowOff>
        </xdr:to>
        <xdr:sp macro="" textlink="">
          <xdr:nvSpPr>
            <xdr:cNvPr id="17302" name="Group Box 918" hidden="1">
              <a:extLst>
                <a:ext uri="{63B3BB69-23CF-44E3-9099-C40C66FF867C}">
                  <a14:compatExt spid="_x0000_s17302"/>
                </a:ext>
                <a:ext uri="{FF2B5EF4-FFF2-40B4-BE49-F238E27FC236}">
                  <a16:creationId xmlns:a16="http://schemas.microsoft.com/office/drawing/2014/main" id="{00000000-0008-0000-0100-00009643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Notification Types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457200</xdr:colOff>
          <xdr:row>370</xdr:row>
          <xdr:rowOff>114300</xdr:rowOff>
        </xdr:from>
        <xdr:to>
          <xdr:col>9</xdr:col>
          <xdr:colOff>457200</xdr:colOff>
          <xdr:row>376</xdr:row>
          <xdr:rowOff>95250</xdr:rowOff>
        </xdr:to>
        <xdr:sp macro="" textlink="">
          <xdr:nvSpPr>
            <xdr:cNvPr id="17303" name="Group Box 919" hidden="1">
              <a:extLst>
                <a:ext uri="{63B3BB69-23CF-44E3-9099-C40C66FF867C}">
                  <a14:compatExt spid="_x0000_s17303"/>
                </a:ext>
                <a:ext uri="{FF2B5EF4-FFF2-40B4-BE49-F238E27FC236}">
                  <a16:creationId xmlns:a16="http://schemas.microsoft.com/office/drawing/2014/main" id="{00000000-0008-0000-0100-00009743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Notification Types</a:t>
              </a:r>
            </a:p>
          </xdr:txBody>
        </xdr:sp>
        <xdr:clientData/>
      </xdr:twoCellAnchor>
    </mc:Choice>
    <mc:Fallback/>
  </mc:AlternateContent>
  <xdr:twoCellAnchor editAs="oneCell">
    <xdr:from>
      <xdr:col>7</xdr:col>
      <xdr:colOff>381000</xdr:colOff>
      <xdr:row>312</xdr:row>
      <xdr:rowOff>19050</xdr:rowOff>
    </xdr:from>
    <xdr:to>
      <xdr:col>7</xdr:col>
      <xdr:colOff>553180</xdr:colOff>
      <xdr:row>313</xdr:row>
      <xdr:rowOff>22223</xdr:rowOff>
    </xdr:to>
    <xdr:pic>
      <xdr:nvPicPr>
        <xdr:cNvPr id="671" name="Graphic 670" descr="Information">
          <a:extLst>
            <a:ext uri="{FF2B5EF4-FFF2-40B4-BE49-F238E27FC236}">
              <a16:creationId xmlns:a16="http://schemas.microsoft.com/office/drawing/2014/main" id="{00000000-0008-0000-0100-00009F02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219575" y="47043975"/>
          <a:ext cx="172180" cy="18414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19</xdr:col>
          <xdr:colOff>323850</xdr:colOff>
          <xdr:row>258</xdr:row>
          <xdr:rowOff>0</xdr:rowOff>
        </xdr:from>
        <xdr:to>
          <xdr:col>20</xdr:col>
          <xdr:colOff>76200</xdr:colOff>
          <xdr:row>259</xdr:row>
          <xdr:rowOff>12700</xdr:rowOff>
        </xdr:to>
        <xdr:sp macro="" textlink="">
          <xdr:nvSpPr>
            <xdr:cNvPr id="33841" name="Check Box 1073" hidden="1">
              <a:extLst>
                <a:ext uri="{63B3BB69-23CF-44E3-9099-C40C66FF867C}">
                  <a14:compatExt spid="_x0000_s33841"/>
                </a:ext>
                <a:ext uri="{FF2B5EF4-FFF2-40B4-BE49-F238E27FC236}">
                  <a16:creationId xmlns:a16="http://schemas.microsoft.com/office/drawing/2014/main" id="{00000000-0008-0000-0100-000031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259</xdr:row>
          <xdr:rowOff>0</xdr:rowOff>
        </xdr:from>
        <xdr:to>
          <xdr:col>20</xdr:col>
          <xdr:colOff>76200</xdr:colOff>
          <xdr:row>260</xdr:row>
          <xdr:rowOff>12700</xdr:rowOff>
        </xdr:to>
        <xdr:sp macro="" textlink="">
          <xdr:nvSpPr>
            <xdr:cNvPr id="33842" name="Check Box 1074" hidden="1">
              <a:extLst>
                <a:ext uri="{63B3BB69-23CF-44E3-9099-C40C66FF867C}">
                  <a14:compatExt spid="_x0000_s33842"/>
                </a:ext>
                <a:ext uri="{FF2B5EF4-FFF2-40B4-BE49-F238E27FC236}">
                  <a16:creationId xmlns:a16="http://schemas.microsoft.com/office/drawing/2014/main" id="{00000000-0008-0000-0100-000032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260</xdr:row>
          <xdr:rowOff>0</xdr:rowOff>
        </xdr:from>
        <xdr:to>
          <xdr:col>20</xdr:col>
          <xdr:colOff>76200</xdr:colOff>
          <xdr:row>261</xdr:row>
          <xdr:rowOff>12700</xdr:rowOff>
        </xdr:to>
        <xdr:sp macro="" textlink="">
          <xdr:nvSpPr>
            <xdr:cNvPr id="33843" name="Check Box 1075" hidden="1">
              <a:extLst>
                <a:ext uri="{63B3BB69-23CF-44E3-9099-C40C66FF867C}">
                  <a14:compatExt spid="_x0000_s33843"/>
                </a:ext>
                <a:ext uri="{FF2B5EF4-FFF2-40B4-BE49-F238E27FC236}">
                  <a16:creationId xmlns:a16="http://schemas.microsoft.com/office/drawing/2014/main" id="{00000000-0008-0000-0100-000033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261</xdr:row>
          <xdr:rowOff>0</xdr:rowOff>
        </xdr:from>
        <xdr:to>
          <xdr:col>20</xdr:col>
          <xdr:colOff>76200</xdr:colOff>
          <xdr:row>262</xdr:row>
          <xdr:rowOff>12700</xdr:rowOff>
        </xdr:to>
        <xdr:sp macro="" textlink="">
          <xdr:nvSpPr>
            <xdr:cNvPr id="33844" name="Check Box 1076" hidden="1">
              <a:extLst>
                <a:ext uri="{63B3BB69-23CF-44E3-9099-C40C66FF867C}">
                  <a14:compatExt spid="_x0000_s33844"/>
                </a:ext>
                <a:ext uri="{FF2B5EF4-FFF2-40B4-BE49-F238E27FC236}">
                  <a16:creationId xmlns:a16="http://schemas.microsoft.com/office/drawing/2014/main" id="{00000000-0008-0000-0100-000034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222</xdr:row>
          <xdr:rowOff>0</xdr:rowOff>
        </xdr:from>
        <xdr:to>
          <xdr:col>11</xdr:col>
          <xdr:colOff>31750</xdr:colOff>
          <xdr:row>223</xdr:row>
          <xdr:rowOff>0</xdr:rowOff>
        </xdr:to>
        <xdr:sp macro="" textlink="">
          <xdr:nvSpPr>
            <xdr:cNvPr id="33861" name="Check Box 1093" hidden="1">
              <a:extLst>
                <a:ext uri="{63B3BB69-23CF-44E3-9099-C40C66FF867C}">
                  <a14:compatExt spid="_x0000_s33861"/>
                </a:ext>
                <a:ext uri="{FF2B5EF4-FFF2-40B4-BE49-F238E27FC236}">
                  <a16:creationId xmlns:a16="http://schemas.microsoft.com/office/drawing/2014/main" id="{00000000-0008-0000-0100-000045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514350</xdr:colOff>
          <xdr:row>219</xdr:row>
          <xdr:rowOff>190500</xdr:rowOff>
        </xdr:from>
        <xdr:to>
          <xdr:col>13</xdr:col>
          <xdr:colOff>546100</xdr:colOff>
          <xdr:row>221</xdr:row>
          <xdr:rowOff>12700</xdr:rowOff>
        </xdr:to>
        <xdr:sp macro="" textlink="">
          <xdr:nvSpPr>
            <xdr:cNvPr id="33866" name="Group Box 1098" hidden="1">
              <a:extLst>
                <a:ext uri="{63B3BB69-23CF-44E3-9099-C40C66FF867C}">
                  <a14:compatExt spid="_x0000_s33866"/>
                </a:ext>
                <a:ext uri="{FF2B5EF4-FFF2-40B4-BE49-F238E27FC236}">
                  <a16:creationId xmlns:a16="http://schemas.microsoft.com/office/drawing/2014/main" id="{00000000-0008-0000-0100-00004A8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590550</xdr:colOff>
          <xdr:row>220</xdr:row>
          <xdr:rowOff>31750</xdr:rowOff>
        </xdr:from>
        <xdr:to>
          <xdr:col>12</xdr:col>
          <xdr:colOff>374650</xdr:colOff>
          <xdr:row>220</xdr:row>
          <xdr:rowOff>184150</xdr:rowOff>
        </xdr:to>
        <xdr:sp macro="" textlink="">
          <xdr:nvSpPr>
            <xdr:cNvPr id="33867" name="Option Button 1099" hidden="1">
              <a:extLst>
                <a:ext uri="{63B3BB69-23CF-44E3-9099-C40C66FF867C}">
                  <a14:compatExt spid="_x0000_s33867"/>
                </a:ext>
                <a:ext uri="{FF2B5EF4-FFF2-40B4-BE49-F238E27FC236}">
                  <a16:creationId xmlns:a16="http://schemas.microsoft.com/office/drawing/2014/main" id="{00000000-0008-0000-0100-00004B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527050</xdr:colOff>
          <xdr:row>220</xdr:row>
          <xdr:rowOff>31750</xdr:rowOff>
        </xdr:from>
        <xdr:to>
          <xdr:col>13</xdr:col>
          <xdr:colOff>304800</xdr:colOff>
          <xdr:row>220</xdr:row>
          <xdr:rowOff>184150</xdr:rowOff>
        </xdr:to>
        <xdr:sp macro="" textlink="">
          <xdr:nvSpPr>
            <xdr:cNvPr id="33868" name="Option Button 1100" hidden="1">
              <a:extLst>
                <a:ext uri="{63B3BB69-23CF-44E3-9099-C40C66FF867C}">
                  <a14:compatExt spid="_x0000_s33868"/>
                </a:ext>
                <a:ext uri="{FF2B5EF4-FFF2-40B4-BE49-F238E27FC236}">
                  <a16:creationId xmlns:a16="http://schemas.microsoft.com/office/drawing/2014/main" id="{00000000-0008-0000-0100-00004C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231</xdr:row>
          <xdr:rowOff>0</xdr:rowOff>
        </xdr:from>
        <xdr:to>
          <xdr:col>20</xdr:col>
          <xdr:colOff>76200</xdr:colOff>
          <xdr:row>232</xdr:row>
          <xdr:rowOff>12700</xdr:rowOff>
        </xdr:to>
        <xdr:sp macro="" textlink="">
          <xdr:nvSpPr>
            <xdr:cNvPr id="33873" name="Check Box 1105" hidden="1">
              <a:extLst>
                <a:ext uri="{63B3BB69-23CF-44E3-9099-C40C66FF867C}">
                  <a14:compatExt spid="_x0000_s33873"/>
                </a:ext>
                <a:ext uri="{FF2B5EF4-FFF2-40B4-BE49-F238E27FC236}">
                  <a16:creationId xmlns:a16="http://schemas.microsoft.com/office/drawing/2014/main" id="{00000000-0008-0000-0100-000051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232</xdr:row>
          <xdr:rowOff>0</xdr:rowOff>
        </xdr:from>
        <xdr:to>
          <xdr:col>20</xdr:col>
          <xdr:colOff>76200</xdr:colOff>
          <xdr:row>233</xdr:row>
          <xdr:rowOff>12700</xdr:rowOff>
        </xdr:to>
        <xdr:sp macro="" textlink="">
          <xdr:nvSpPr>
            <xdr:cNvPr id="33874" name="Check Box 1106" hidden="1">
              <a:extLst>
                <a:ext uri="{63B3BB69-23CF-44E3-9099-C40C66FF867C}">
                  <a14:compatExt spid="_x0000_s33874"/>
                </a:ext>
                <a:ext uri="{FF2B5EF4-FFF2-40B4-BE49-F238E27FC236}">
                  <a16:creationId xmlns:a16="http://schemas.microsoft.com/office/drawing/2014/main" id="{00000000-0008-0000-0100-000052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232</xdr:row>
          <xdr:rowOff>0</xdr:rowOff>
        </xdr:from>
        <xdr:to>
          <xdr:col>20</xdr:col>
          <xdr:colOff>76200</xdr:colOff>
          <xdr:row>233</xdr:row>
          <xdr:rowOff>12700</xdr:rowOff>
        </xdr:to>
        <xdr:sp macro="" textlink="">
          <xdr:nvSpPr>
            <xdr:cNvPr id="33875" name="Check Box 1107" hidden="1">
              <a:extLst>
                <a:ext uri="{63B3BB69-23CF-44E3-9099-C40C66FF867C}">
                  <a14:compatExt spid="_x0000_s33875"/>
                </a:ext>
                <a:ext uri="{FF2B5EF4-FFF2-40B4-BE49-F238E27FC236}">
                  <a16:creationId xmlns:a16="http://schemas.microsoft.com/office/drawing/2014/main" id="{00000000-0008-0000-0100-000053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233</xdr:row>
          <xdr:rowOff>0</xdr:rowOff>
        </xdr:from>
        <xdr:to>
          <xdr:col>20</xdr:col>
          <xdr:colOff>76200</xdr:colOff>
          <xdr:row>234</xdr:row>
          <xdr:rowOff>12700</xdr:rowOff>
        </xdr:to>
        <xdr:sp macro="" textlink="">
          <xdr:nvSpPr>
            <xdr:cNvPr id="33876" name="Check Box 1108" hidden="1">
              <a:extLst>
                <a:ext uri="{63B3BB69-23CF-44E3-9099-C40C66FF867C}">
                  <a14:compatExt spid="_x0000_s33876"/>
                </a:ext>
                <a:ext uri="{FF2B5EF4-FFF2-40B4-BE49-F238E27FC236}">
                  <a16:creationId xmlns:a16="http://schemas.microsoft.com/office/drawing/2014/main" id="{00000000-0008-0000-0100-000054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233</xdr:row>
          <xdr:rowOff>0</xdr:rowOff>
        </xdr:from>
        <xdr:to>
          <xdr:col>20</xdr:col>
          <xdr:colOff>76200</xdr:colOff>
          <xdr:row>234</xdr:row>
          <xdr:rowOff>12700</xdr:rowOff>
        </xdr:to>
        <xdr:sp macro="" textlink="">
          <xdr:nvSpPr>
            <xdr:cNvPr id="33877" name="Check Box 1109" hidden="1">
              <a:extLst>
                <a:ext uri="{63B3BB69-23CF-44E3-9099-C40C66FF867C}">
                  <a14:compatExt spid="_x0000_s33877"/>
                </a:ext>
                <a:ext uri="{FF2B5EF4-FFF2-40B4-BE49-F238E27FC236}">
                  <a16:creationId xmlns:a16="http://schemas.microsoft.com/office/drawing/2014/main" id="{00000000-0008-0000-0100-000055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233</xdr:row>
          <xdr:rowOff>0</xdr:rowOff>
        </xdr:from>
        <xdr:to>
          <xdr:col>20</xdr:col>
          <xdr:colOff>76200</xdr:colOff>
          <xdr:row>234</xdr:row>
          <xdr:rowOff>12700</xdr:rowOff>
        </xdr:to>
        <xdr:sp macro="" textlink="">
          <xdr:nvSpPr>
            <xdr:cNvPr id="33878" name="Check Box 1110" hidden="1">
              <a:extLst>
                <a:ext uri="{63B3BB69-23CF-44E3-9099-C40C66FF867C}">
                  <a14:compatExt spid="_x0000_s33878"/>
                </a:ext>
                <a:ext uri="{FF2B5EF4-FFF2-40B4-BE49-F238E27FC236}">
                  <a16:creationId xmlns:a16="http://schemas.microsoft.com/office/drawing/2014/main" id="{00000000-0008-0000-0100-000056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234</xdr:row>
          <xdr:rowOff>0</xdr:rowOff>
        </xdr:from>
        <xdr:to>
          <xdr:col>20</xdr:col>
          <xdr:colOff>76200</xdr:colOff>
          <xdr:row>235</xdr:row>
          <xdr:rowOff>12700</xdr:rowOff>
        </xdr:to>
        <xdr:sp macro="" textlink="">
          <xdr:nvSpPr>
            <xdr:cNvPr id="33879" name="Check Box 1111" hidden="1">
              <a:extLst>
                <a:ext uri="{63B3BB69-23CF-44E3-9099-C40C66FF867C}">
                  <a14:compatExt spid="_x0000_s33879"/>
                </a:ext>
                <a:ext uri="{FF2B5EF4-FFF2-40B4-BE49-F238E27FC236}">
                  <a16:creationId xmlns:a16="http://schemas.microsoft.com/office/drawing/2014/main" id="{00000000-0008-0000-0100-000057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234</xdr:row>
          <xdr:rowOff>0</xdr:rowOff>
        </xdr:from>
        <xdr:to>
          <xdr:col>20</xdr:col>
          <xdr:colOff>76200</xdr:colOff>
          <xdr:row>235</xdr:row>
          <xdr:rowOff>12700</xdr:rowOff>
        </xdr:to>
        <xdr:sp macro="" textlink="">
          <xdr:nvSpPr>
            <xdr:cNvPr id="33880" name="Check Box 1112" hidden="1">
              <a:extLst>
                <a:ext uri="{63B3BB69-23CF-44E3-9099-C40C66FF867C}">
                  <a14:compatExt spid="_x0000_s33880"/>
                </a:ext>
                <a:ext uri="{FF2B5EF4-FFF2-40B4-BE49-F238E27FC236}">
                  <a16:creationId xmlns:a16="http://schemas.microsoft.com/office/drawing/2014/main" id="{00000000-0008-0000-0100-000058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234</xdr:row>
          <xdr:rowOff>0</xdr:rowOff>
        </xdr:from>
        <xdr:to>
          <xdr:col>20</xdr:col>
          <xdr:colOff>76200</xdr:colOff>
          <xdr:row>235</xdr:row>
          <xdr:rowOff>12700</xdr:rowOff>
        </xdr:to>
        <xdr:sp macro="" textlink="">
          <xdr:nvSpPr>
            <xdr:cNvPr id="33881" name="Check Box 1113" hidden="1">
              <a:extLst>
                <a:ext uri="{63B3BB69-23CF-44E3-9099-C40C66FF867C}">
                  <a14:compatExt spid="_x0000_s33881"/>
                </a:ext>
                <a:ext uri="{FF2B5EF4-FFF2-40B4-BE49-F238E27FC236}">
                  <a16:creationId xmlns:a16="http://schemas.microsoft.com/office/drawing/2014/main" id="{00000000-0008-0000-0100-000059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235</xdr:row>
          <xdr:rowOff>0</xdr:rowOff>
        </xdr:from>
        <xdr:to>
          <xdr:col>20</xdr:col>
          <xdr:colOff>76200</xdr:colOff>
          <xdr:row>236</xdr:row>
          <xdr:rowOff>12700</xdr:rowOff>
        </xdr:to>
        <xdr:sp macro="" textlink="">
          <xdr:nvSpPr>
            <xdr:cNvPr id="33882" name="Check Box 1114" hidden="1">
              <a:extLst>
                <a:ext uri="{63B3BB69-23CF-44E3-9099-C40C66FF867C}">
                  <a14:compatExt spid="_x0000_s33882"/>
                </a:ext>
                <a:ext uri="{FF2B5EF4-FFF2-40B4-BE49-F238E27FC236}">
                  <a16:creationId xmlns:a16="http://schemas.microsoft.com/office/drawing/2014/main" id="{00000000-0008-0000-0100-00005A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235</xdr:row>
          <xdr:rowOff>0</xdr:rowOff>
        </xdr:from>
        <xdr:to>
          <xdr:col>20</xdr:col>
          <xdr:colOff>76200</xdr:colOff>
          <xdr:row>236</xdr:row>
          <xdr:rowOff>12700</xdr:rowOff>
        </xdr:to>
        <xdr:sp macro="" textlink="">
          <xdr:nvSpPr>
            <xdr:cNvPr id="33883" name="Check Box 1115" hidden="1">
              <a:extLst>
                <a:ext uri="{63B3BB69-23CF-44E3-9099-C40C66FF867C}">
                  <a14:compatExt spid="_x0000_s33883"/>
                </a:ext>
                <a:ext uri="{FF2B5EF4-FFF2-40B4-BE49-F238E27FC236}">
                  <a16:creationId xmlns:a16="http://schemas.microsoft.com/office/drawing/2014/main" id="{00000000-0008-0000-0100-00005B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235</xdr:row>
          <xdr:rowOff>0</xdr:rowOff>
        </xdr:from>
        <xdr:to>
          <xdr:col>20</xdr:col>
          <xdr:colOff>76200</xdr:colOff>
          <xdr:row>236</xdr:row>
          <xdr:rowOff>12700</xdr:rowOff>
        </xdr:to>
        <xdr:sp macro="" textlink="">
          <xdr:nvSpPr>
            <xdr:cNvPr id="33884" name="Check Box 1116" hidden="1">
              <a:extLst>
                <a:ext uri="{63B3BB69-23CF-44E3-9099-C40C66FF867C}">
                  <a14:compatExt spid="_x0000_s33884"/>
                </a:ext>
                <a:ext uri="{FF2B5EF4-FFF2-40B4-BE49-F238E27FC236}">
                  <a16:creationId xmlns:a16="http://schemas.microsoft.com/office/drawing/2014/main" id="{00000000-0008-0000-0100-00005C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237</xdr:row>
          <xdr:rowOff>0</xdr:rowOff>
        </xdr:from>
        <xdr:to>
          <xdr:col>20</xdr:col>
          <xdr:colOff>76200</xdr:colOff>
          <xdr:row>238</xdr:row>
          <xdr:rowOff>12700</xdr:rowOff>
        </xdr:to>
        <xdr:sp macro="" textlink="">
          <xdr:nvSpPr>
            <xdr:cNvPr id="33888" name="Check Box 1120" hidden="1">
              <a:extLst>
                <a:ext uri="{63B3BB69-23CF-44E3-9099-C40C66FF867C}">
                  <a14:compatExt spid="_x0000_s33888"/>
                </a:ext>
                <a:ext uri="{FF2B5EF4-FFF2-40B4-BE49-F238E27FC236}">
                  <a16:creationId xmlns:a16="http://schemas.microsoft.com/office/drawing/2014/main" id="{00000000-0008-0000-0100-000060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238</xdr:row>
          <xdr:rowOff>0</xdr:rowOff>
        </xdr:from>
        <xdr:to>
          <xdr:col>20</xdr:col>
          <xdr:colOff>76200</xdr:colOff>
          <xdr:row>239</xdr:row>
          <xdr:rowOff>12700</xdr:rowOff>
        </xdr:to>
        <xdr:sp macro="" textlink="">
          <xdr:nvSpPr>
            <xdr:cNvPr id="33889" name="Check Box 1121" hidden="1">
              <a:extLst>
                <a:ext uri="{63B3BB69-23CF-44E3-9099-C40C66FF867C}">
                  <a14:compatExt spid="_x0000_s33889"/>
                </a:ext>
                <a:ext uri="{FF2B5EF4-FFF2-40B4-BE49-F238E27FC236}">
                  <a16:creationId xmlns:a16="http://schemas.microsoft.com/office/drawing/2014/main" id="{00000000-0008-0000-0100-000061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239</xdr:row>
          <xdr:rowOff>0</xdr:rowOff>
        </xdr:from>
        <xdr:to>
          <xdr:col>20</xdr:col>
          <xdr:colOff>76200</xdr:colOff>
          <xdr:row>240</xdr:row>
          <xdr:rowOff>12700</xdr:rowOff>
        </xdr:to>
        <xdr:sp macro="" textlink="">
          <xdr:nvSpPr>
            <xdr:cNvPr id="33890" name="Check Box 1122" hidden="1">
              <a:extLst>
                <a:ext uri="{63B3BB69-23CF-44E3-9099-C40C66FF867C}">
                  <a14:compatExt spid="_x0000_s33890"/>
                </a:ext>
                <a:ext uri="{FF2B5EF4-FFF2-40B4-BE49-F238E27FC236}">
                  <a16:creationId xmlns:a16="http://schemas.microsoft.com/office/drawing/2014/main" id="{00000000-0008-0000-0100-000062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240</xdr:row>
          <xdr:rowOff>0</xdr:rowOff>
        </xdr:from>
        <xdr:to>
          <xdr:col>20</xdr:col>
          <xdr:colOff>76200</xdr:colOff>
          <xdr:row>241</xdr:row>
          <xdr:rowOff>12700</xdr:rowOff>
        </xdr:to>
        <xdr:sp macro="" textlink="">
          <xdr:nvSpPr>
            <xdr:cNvPr id="33891" name="Check Box 1123" hidden="1">
              <a:extLst>
                <a:ext uri="{63B3BB69-23CF-44E3-9099-C40C66FF867C}">
                  <a14:compatExt spid="_x0000_s33891"/>
                </a:ext>
                <a:ext uri="{FF2B5EF4-FFF2-40B4-BE49-F238E27FC236}">
                  <a16:creationId xmlns:a16="http://schemas.microsoft.com/office/drawing/2014/main" id="{00000000-0008-0000-0100-000063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240</xdr:row>
          <xdr:rowOff>0</xdr:rowOff>
        </xdr:from>
        <xdr:to>
          <xdr:col>20</xdr:col>
          <xdr:colOff>76200</xdr:colOff>
          <xdr:row>241</xdr:row>
          <xdr:rowOff>12700</xdr:rowOff>
        </xdr:to>
        <xdr:sp macro="" textlink="">
          <xdr:nvSpPr>
            <xdr:cNvPr id="33892" name="Check Box 1124" hidden="1">
              <a:extLst>
                <a:ext uri="{63B3BB69-23CF-44E3-9099-C40C66FF867C}">
                  <a14:compatExt spid="_x0000_s33892"/>
                </a:ext>
                <a:ext uri="{FF2B5EF4-FFF2-40B4-BE49-F238E27FC236}">
                  <a16:creationId xmlns:a16="http://schemas.microsoft.com/office/drawing/2014/main" id="{00000000-0008-0000-0100-000064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241</xdr:row>
          <xdr:rowOff>0</xdr:rowOff>
        </xdr:from>
        <xdr:to>
          <xdr:col>20</xdr:col>
          <xdr:colOff>76200</xdr:colOff>
          <xdr:row>242</xdr:row>
          <xdr:rowOff>12700</xdr:rowOff>
        </xdr:to>
        <xdr:sp macro="" textlink="">
          <xdr:nvSpPr>
            <xdr:cNvPr id="33893" name="Check Box 1125" hidden="1">
              <a:extLst>
                <a:ext uri="{63B3BB69-23CF-44E3-9099-C40C66FF867C}">
                  <a14:compatExt spid="_x0000_s33893"/>
                </a:ext>
                <a:ext uri="{FF2B5EF4-FFF2-40B4-BE49-F238E27FC236}">
                  <a16:creationId xmlns:a16="http://schemas.microsoft.com/office/drawing/2014/main" id="{00000000-0008-0000-0100-000065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241</xdr:row>
          <xdr:rowOff>0</xdr:rowOff>
        </xdr:from>
        <xdr:to>
          <xdr:col>20</xdr:col>
          <xdr:colOff>76200</xdr:colOff>
          <xdr:row>242</xdr:row>
          <xdr:rowOff>12700</xdr:rowOff>
        </xdr:to>
        <xdr:sp macro="" textlink="">
          <xdr:nvSpPr>
            <xdr:cNvPr id="33894" name="Check Box 1126" hidden="1">
              <a:extLst>
                <a:ext uri="{63B3BB69-23CF-44E3-9099-C40C66FF867C}">
                  <a14:compatExt spid="_x0000_s33894"/>
                </a:ext>
                <a:ext uri="{FF2B5EF4-FFF2-40B4-BE49-F238E27FC236}">
                  <a16:creationId xmlns:a16="http://schemas.microsoft.com/office/drawing/2014/main" id="{00000000-0008-0000-0100-000066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242</xdr:row>
          <xdr:rowOff>0</xdr:rowOff>
        </xdr:from>
        <xdr:to>
          <xdr:col>20</xdr:col>
          <xdr:colOff>76200</xdr:colOff>
          <xdr:row>243</xdr:row>
          <xdr:rowOff>12700</xdr:rowOff>
        </xdr:to>
        <xdr:sp macro="" textlink="">
          <xdr:nvSpPr>
            <xdr:cNvPr id="33895" name="Check Box 1127" hidden="1">
              <a:extLst>
                <a:ext uri="{63B3BB69-23CF-44E3-9099-C40C66FF867C}">
                  <a14:compatExt spid="_x0000_s33895"/>
                </a:ext>
                <a:ext uri="{FF2B5EF4-FFF2-40B4-BE49-F238E27FC236}">
                  <a16:creationId xmlns:a16="http://schemas.microsoft.com/office/drawing/2014/main" id="{00000000-0008-0000-0100-000067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242</xdr:row>
          <xdr:rowOff>0</xdr:rowOff>
        </xdr:from>
        <xdr:to>
          <xdr:col>20</xdr:col>
          <xdr:colOff>76200</xdr:colOff>
          <xdr:row>243</xdr:row>
          <xdr:rowOff>12700</xdr:rowOff>
        </xdr:to>
        <xdr:sp macro="" textlink="">
          <xdr:nvSpPr>
            <xdr:cNvPr id="33896" name="Check Box 1128" hidden="1">
              <a:extLst>
                <a:ext uri="{63B3BB69-23CF-44E3-9099-C40C66FF867C}">
                  <a14:compatExt spid="_x0000_s33896"/>
                </a:ext>
                <a:ext uri="{FF2B5EF4-FFF2-40B4-BE49-F238E27FC236}">
                  <a16:creationId xmlns:a16="http://schemas.microsoft.com/office/drawing/2014/main" id="{00000000-0008-0000-0100-000068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242</xdr:row>
          <xdr:rowOff>0</xdr:rowOff>
        </xdr:from>
        <xdr:to>
          <xdr:col>20</xdr:col>
          <xdr:colOff>76200</xdr:colOff>
          <xdr:row>243</xdr:row>
          <xdr:rowOff>12700</xdr:rowOff>
        </xdr:to>
        <xdr:sp macro="" textlink="">
          <xdr:nvSpPr>
            <xdr:cNvPr id="33897" name="Check Box 1129" hidden="1">
              <a:extLst>
                <a:ext uri="{63B3BB69-23CF-44E3-9099-C40C66FF867C}">
                  <a14:compatExt spid="_x0000_s33897"/>
                </a:ext>
                <a:ext uri="{FF2B5EF4-FFF2-40B4-BE49-F238E27FC236}">
                  <a16:creationId xmlns:a16="http://schemas.microsoft.com/office/drawing/2014/main" id="{00000000-0008-0000-0100-000069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243</xdr:row>
          <xdr:rowOff>0</xdr:rowOff>
        </xdr:from>
        <xdr:to>
          <xdr:col>20</xdr:col>
          <xdr:colOff>76200</xdr:colOff>
          <xdr:row>244</xdr:row>
          <xdr:rowOff>12700</xdr:rowOff>
        </xdr:to>
        <xdr:sp macro="" textlink="">
          <xdr:nvSpPr>
            <xdr:cNvPr id="33898" name="Check Box 1130" hidden="1">
              <a:extLst>
                <a:ext uri="{63B3BB69-23CF-44E3-9099-C40C66FF867C}">
                  <a14:compatExt spid="_x0000_s33898"/>
                </a:ext>
                <a:ext uri="{FF2B5EF4-FFF2-40B4-BE49-F238E27FC236}">
                  <a16:creationId xmlns:a16="http://schemas.microsoft.com/office/drawing/2014/main" id="{00000000-0008-0000-0100-00006A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243</xdr:row>
          <xdr:rowOff>0</xdr:rowOff>
        </xdr:from>
        <xdr:to>
          <xdr:col>20</xdr:col>
          <xdr:colOff>76200</xdr:colOff>
          <xdr:row>244</xdr:row>
          <xdr:rowOff>12700</xdr:rowOff>
        </xdr:to>
        <xdr:sp macro="" textlink="">
          <xdr:nvSpPr>
            <xdr:cNvPr id="33899" name="Check Box 1131" hidden="1">
              <a:extLst>
                <a:ext uri="{63B3BB69-23CF-44E3-9099-C40C66FF867C}">
                  <a14:compatExt spid="_x0000_s33899"/>
                </a:ext>
                <a:ext uri="{FF2B5EF4-FFF2-40B4-BE49-F238E27FC236}">
                  <a16:creationId xmlns:a16="http://schemas.microsoft.com/office/drawing/2014/main" id="{00000000-0008-0000-0100-00006B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243</xdr:row>
          <xdr:rowOff>0</xdr:rowOff>
        </xdr:from>
        <xdr:to>
          <xdr:col>20</xdr:col>
          <xdr:colOff>76200</xdr:colOff>
          <xdr:row>244</xdr:row>
          <xdr:rowOff>12700</xdr:rowOff>
        </xdr:to>
        <xdr:sp macro="" textlink="">
          <xdr:nvSpPr>
            <xdr:cNvPr id="33900" name="Check Box 1132" hidden="1">
              <a:extLst>
                <a:ext uri="{63B3BB69-23CF-44E3-9099-C40C66FF867C}">
                  <a14:compatExt spid="_x0000_s33900"/>
                </a:ext>
                <a:ext uri="{FF2B5EF4-FFF2-40B4-BE49-F238E27FC236}">
                  <a16:creationId xmlns:a16="http://schemas.microsoft.com/office/drawing/2014/main" id="{00000000-0008-0000-0100-00006C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244</xdr:row>
          <xdr:rowOff>0</xdr:rowOff>
        </xdr:from>
        <xdr:to>
          <xdr:col>20</xdr:col>
          <xdr:colOff>76200</xdr:colOff>
          <xdr:row>245</xdr:row>
          <xdr:rowOff>12700</xdr:rowOff>
        </xdr:to>
        <xdr:sp macro="" textlink="">
          <xdr:nvSpPr>
            <xdr:cNvPr id="33901" name="Check Box 1133" hidden="1">
              <a:extLst>
                <a:ext uri="{63B3BB69-23CF-44E3-9099-C40C66FF867C}">
                  <a14:compatExt spid="_x0000_s33901"/>
                </a:ext>
                <a:ext uri="{FF2B5EF4-FFF2-40B4-BE49-F238E27FC236}">
                  <a16:creationId xmlns:a16="http://schemas.microsoft.com/office/drawing/2014/main" id="{00000000-0008-0000-0100-00006D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244</xdr:row>
          <xdr:rowOff>0</xdr:rowOff>
        </xdr:from>
        <xdr:to>
          <xdr:col>20</xdr:col>
          <xdr:colOff>76200</xdr:colOff>
          <xdr:row>245</xdr:row>
          <xdr:rowOff>12700</xdr:rowOff>
        </xdr:to>
        <xdr:sp macro="" textlink="">
          <xdr:nvSpPr>
            <xdr:cNvPr id="33902" name="Check Box 1134" hidden="1">
              <a:extLst>
                <a:ext uri="{63B3BB69-23CF-44E3-9099-C40C66FF867C}">
                  <a14:compatExt spid="_x0000_s33902"/>
                </a:ext>
                <a:ext uri="{FF2B5EF4-FFF2-40B4-BE49-F238E27FC236}">
                  <a16:creationId xmlns:a16="http://schemas.microsoft.com/office/drawing/2014/main" id="{00000000-0008-0000-0100-00006E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244</xdr:row>
          <xdr:rowOff>0</xdr:rowOff>
        </xdr:from>
        <xdr:to>
          <xdr:col>20</xdr:col>
          <xdr:colOff>76200</xdr:colOff>
          <xdr:row>245</xdr:row>
          <xdr:rowOff>12700</xdr:rowOff>
        </xdr:to>
        <xdr:sp macro="" textlink="">
          <xdr:nvSpPr>
            <xdr:cNvPr id="33903" name="Check Box 1135" hidden="1">
              <a:extLst>
                <a:ext uri="{63B3BB69-23CF-44E3-9099-C40C66FF867C}">
                  <a14:compatExt spid="_x0000_s33903"/>
                </a:ext>
                <a:ext uri="{FF2B5EF4-FFF2-40B4-BE49-F238E27FC236}">
                  <a16:creationId xmlns:a16="http://schemas.microsoft.com/office/drawing/2014/main" id="{00000000-0008-0000-0100-00006F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245</xdr:row>
          <xdr:rowOff>0</xdr:rowOff>
        </xdr:from>
        <xdr:to>
          <xdr:col>20</xdr:col>
          <xdr:colOff>76200</xdr:colOff>
          <xdr:row>246</xdr:row>
          <xdr:rowOff>12700</xdr:rowOff>
        </xdr:to>
        <xdr:sp macro="" textlink="">
          <xdr:nvSpPr>
            <xdr:cNvPr id="33904" name="Check Box 1136" hidden="1">
              <a:extLst>
                <a:ext uri="{63B3BB69-23CF-44E3-9099-C40C66FF867C}">
                  <a14:compatExt spid="_x0000_s33904"/>
                </a:ext>
                <a:ext uri="{FF2B5EF4-FFF2-40B4-BE49-F238E27FC236}">
                  <a16:creationId xmlns:a16="http://schemas.microsoft.com/office/drawing/2014/main" id="{00000000-0008-0000-0100-000070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245</xdr:row>
          <xdr:rowOff>0</xdr:rowOff>
        </xdr:from>
        <xdr:to>
          <xdr:col>20</xdr:col>
          <xdr:colOff>76200</xdr:colOff>
          <xdr:row>246</xdr:row>
          <xdr:rowOff>12700</xdr:rowOff>
        </xdr:to>
        <xdr:sp macro="" textlink="">
          <xdr:nvSpPr>
            <xdr:cNvPr id="33905" name="Check Box 1137" hidden="1">
              <a:extLst>
                <a:ext uri="{63B3BB69-23CF-44E3-9099-C40C66FF867C}">
                  <a14:compatExt spid="_x0000_s33905"/>
                </a:ext>
                <a:ext uri="{FF2B5EF4-FFF2-40B4-BE49-F238E27FC236}">
                  <a16:creationId xmlns:a16="http://schemas.microsoft.com/office/drawing/2014/main" id="{00000000-0008-0000-0100-000071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227</xdr:row>
          <xdr:rowOff>0</xdr:rowOff>
        </xdr:from>
        <xdr:to>
          <xdr:col>11</xdr:col>
          <xdr:colOff>31750</xdr:colOff>
          <xdr:row>228</xdr:row>
          <xdr:rowOff>12700</xdr:rowOff>
        </xdr:to>
        <xdr:sp macro="" textlink="">
          <xdr:nvSpPr>
            <xdr:cNvPr id="33907" name="Check Box 1139" hidden="1">
              <a:extLst>
                <a:ext uri="{63B3BB69-23CF-44E3-9099-C40C66FF867C}">
                  <a14:compatExt spid="_x0000_s33907"/>
                </a:ext>
                <a:ext uri="{FF2B5EF4-FFF2-40B4-BE49-F238E27FC236}">
                  <a16:creationId xmlns:a16="http://schemas.microsoft.com/office/drawing/2014/main" id="{00000000-0008-0000-0100-000073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222</xdr:row>
          <xdr:rowOff>0</xdr:rowOff>
        </xdr:from>
        <xdr:to>
          <xdr:col>20</xdr:col>
          <xdr:colOff>76200</xdr:colOff>
          <xdr:row>223</xdr:row>
          <xdr:rowOff>12700</xdr:rowOff>
        </xdr:to>
        <xdr:sp macro="" textlink="">
          <xdr:nvSpPr>
            <xdr:cNvPr id="33908" name="Check Box 1140" hidden="1">
              <a:extLst>
                <a:ext uri="{63B3BB69-23CF-44E3-9099-C40C66FF867C}">
                  <a14:compatExt spid="_x0000_s33908"/>
                </a:ext>
                <a:ext uri="{FF2B5EF4-FFF2-40B4-BE49-F238E27FC236}">
                  <a16:creationId xmlns:a16="http://schemas.microsoft.com/office/drawing/2014/main" id="{00000000-0008-0000-0100-000074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590550</xdr:colOff>
          <xdr:row>9</xdr:row>
          <xdr:rowOff>152400</xdr:rowOff>
        </xdr:from>
        <xdr:to>
          <xdr:col>5</xdr:col>
          <xdr:colOff>31750</xdr:colOff>
          <xdr:row>12</xdr:row>
          <xdr:rowOff>50800</xdr:rowOff>
        </xdr:to>
        <xdr:sp macro="" textlink="">
          <xdr:nvSpPr>
            <xdr:cNvPr id="33911" name="Group Box 1143" hidden="1">
              <a:extLst>
                <a:ext uri="{63B3BB69-23CF-44E3-9099-C40C66FF867C}">
                  <a14:compatExt spid="_x0000_s33911"/>
                </a:ext>
                <a:ext uri="{FF2B5EF4-FFF2-40B4-BE49-F238E27FC236}">
                  <a16:creationId xmlns:a16="http://schemas.microsoft.com/office/drawing/2014/main" id="{00000000-0008-0000-0100-00007784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Format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95250</xdr:colOff>
          <xdr:row>23</xdr:row>
          <xdr:rowOff>12700</xdr:rowOff>
        </xdr:from>
        <xdr:to>
          <xdr:col>6</xdr:col>
          <xdr:colOff>457200</xdr:colOff>
          <xdr:row>24</xdr:row>
          <xdr:rowOff>0</xdr:rowOff>
        </xdr:to>
        <xdr:sp macro="" textlink="">
          <xdr:nvSpPr>
            <xdr:cNvPr id="33913" name="Check Box 1145" hidden="1">
              <a:extLst>
                <a:ext uri="{63B3BB69-23CF-44E3-9099-C40C66FF867C}">
                  <a14:compatExt spid="_x0000_s33913"/>
                </a:ext>
                <a:ext uri="{FF2B5EF4-FFF2-40B4-BE49-F238E27FC236}">
                  <a16:creationId xmlns:a16="http://schemas.microsoft.com/office/drawing/2014/main" id="{00000000-0008-0000-0100-000079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95250</xdr:colOff>
          <xdr:row>23</xdr:row>
          <xdr:rowOff>50800</xdr:rowOff>
        </xdr:from>
        <xdr:to>
          <xdr:col>12</xdr:col>
          <xdr:colOff>552450</xdr:colOff>
          <xdr:row>23</xdr:row>
          <xdr:rowOff>209550</xdr:rowOff>
        </xdr:to>
        <xdr:sp macro="" textlink="">
          <xdr:nvSpPr>
            <xdr:cNvPr id="33914" name="Check Box 1146" hidden="1">
              <a:extLst>
                <a:ext uri="{63B3BB69-23CF-44E3-9099-C40C66FF867C}">
                  <a14:compatExt spid="_x0000_s33914"/>
                </a:ext>
                <a:ext uri="{FF2B5EF4-FFF2-40B4-BE49-F238E27FC236}">
                  <a16:creationId xmlns:a16="http://schemas.microsoft.com/office/drawing/2014/main" id="{00000000-0008-0000-0100-00007A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127000</xdr:colOff>
          <xdr:row>23</xdr:row>
          <xdr:rowOff>12700</xdr:rowOff>
        </xdr:from>
        <xdr:to>
          <xdr:col>18</xdr:col>
          <xdr:colOff>660400</xdr:colOff>
          <xdr:row>24</xdr:row>
          <xdr:rowOff>0</xdr:rowOff>
        </xdr:to>
        <xdr:sp macro="" textlink="">
          <xdr:nvSpPr>
            <xdr:cNvPr id="33915" name="Check Box 1147" hidden="1">
              <a:extLst>
                <a:ext uri="{63B3BB69-23CF-44E3-9099-C40C66FF867C}">
                  <a14:compatExt spid="_x0000_s33915"/>
                </a:ext>
                <a:ext uri="{FF2B5EF4-FFF2-40B4-BE49-F238E27FC236}">
                  <a16:creationId xmlns:a16="http://schemas.microsoft.com/office/drawing/2014/main" id="{00000000-0008-0000-0100-00007B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292100</xdr:colOff>
      <xdr:row>31</xdr:row>
      <xdr:rowOff>145304</xdr:rowOff>
    </xdr:from>
    <xdr:to>
      <xdr:col>26</xdr:col>
      <xdr:colOff>342900</xdr:colOff>
      <xdr:row>31</xdr:row>
      <xdr:rowOff>145304</xdr:rowOff>
    </xdr:to>
    <xdr:cxnSp macro="">
      <xdr:nvCxnSpPr>
        <xdr:cNvPr id="770" name="Straight Connector 769">
          <a:extLst>
            <a:ext uri="{FF2B5EF4-FFF2-40B4-BE49-F238E27FC236}">
              <a16:creationId xmlns:a16="http://schemas.microsoft.com/office/drawing/2014/main" id="{00000000-0008-0000-0100-000002030000}"/>
            </a:ext>
          </a:extLst>
        </xdr:cNvPr>
        <xdr:cNvCxnSpPr/>
      </xdr:nvCxnSpPr>
      <xdr:spPr>
        <a:xfrm>
          <a:off x="476250" y="3894979"/>
          <a:ext cx="15287625"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3</xdr:col>
          <xdr:colOff>76200</xdr:colOff>
          <xdr:row>489</xdr:row>
          <xdr:rowOff>31750</xdr:rowOff>
        </xdr:from>
        <xdr:to>
          <xdr:col>3</xdr:col>
          <xdr:colOff>533400</xdr:colOff>
          <xdr:row>490</xdr:row>
          <xdr:rowOff>19050</xdr:rowOff>
        </xdr:to>
        <xdr:sp macro="" textlink="">
          <xdr:nvSpPr>
            <xdr:cNvPr id="33927" name="Check Box 1159" hidden="1">
              <a:extLst>
                <a:ext uri="{63B3BB69-23CF-44E3-9099-C40C66FF867C}">
                  <a14:compatExt spid="_x0000_s33927"/>
                </a:ext>
                <a:ext uri="{FF2B5EF4-FFF2-40B4-BE49-F238E27FC236}">
                  <a16:creationId xmlns:a16="http://schemas.microsoft.com/office/drawing/2014/main" id="{00000000-0008-0000-0100-000087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xdr:colOff>
          <xdr:row>490</xdr:row>
          <xdr:rowOff>38100</xdr:rowOff>
        </xdr:from>
        <xdr:to>
          <xdr:col>3</xdr:col>
          <xdr:colOff>533400</xdr:colOff>
          <xdr:row>491</xdr:row>
          <xdr:rowOff>12700</xdr:rowOff>
        </xdr:to>
        <xdr:sp macro="" textlink="">
          <xdr:nvSpPr>
            <xdr:cNvPr id="33928" name="Check Box 1160" hidden="1">
              <a:extLst>
                <a:ext uri="{63B3BB69-23CF-44E3-9099-C40C66FF867C}">
                  <a14:compatExt spid="_x0000_s33928"/>
                </a:ext>
                <a:ext uri="{FF2B5EF4-FFF2-40B4-BE49-F238E27FC236}">
                  <a16:creationId xmlns:a16="http://schemas.microsoft.com/office/drawing/2014/main" id="{00000000-0008-0000-0100-000088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xdr:colOff>
          <xdr:row>491</xdr:row>
          <xdr:rowOff>19050</xdr:rowOff>
        </xdr:from>
        <xdr:to>
          <xdr:col>3</xdr:col>
          <xdr:colOff>533400</xdr:colOff>
          <xdr:row>492</xdr:row>
          <xdr:rowOff>12700</xdr:rowOff>
        </xdr:to>
        <xdr:sp macro="" textlink="">
          <xdr:nvSpPr>
            <xdr:cNvPr id="33929" name="Check Box 1161" hidden="1">
              <a:extLst>
                <a:ext uri="{63B3BB69-23CF-44E3-9099-C40C66FF867C}">
                  <a14:compatExt spid="_x0000_s33929"/>
                </a:ext>
                <a:ext uri="{FF2B5EF4-FFF2-40B4-BE49-F238E27FC236}">
                  <a16:creationId xmlns:a16="http://schemas.microsoft.com/office/drawing/2014/main" id="{00000000-0008-0000-0100-000089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76200</xdr:colOff>
          <xdr:row>489</xdr:row>
          <xdr:rowOff>31750</xdr:rowOff>
        </xdr:from>
        <xdr:to>
          <xdr:col>10</xdr:col>
          <xdr:colOff>19050</xdr:colOff>
          <xdr:row>490</xdr:row>
          <xdr:rowOff>19050</xdr:rowOff>
        </xdr:to>
        <xdr:sp macro="" textlink="">
          <xdr:nvSpPr>
            <xdr:cNvPr id="33930" name="Check Box 1162" hidden="1">
              <a:extLst>
                <a:ext uri="{63B3BB69-23CF-44E3-9099-C40C66FF867C}">
                  <a14:compatExt spid="_x0000_s33930"/>
                </a:ext>
                <a:ext uri="{FF2B5EF4-FFF2-40B4-BE49-F238E27FC236}">
                  <a16:creationId xmlns:a16="http://schemas.microsoft.com/office/drawing/2014/main" id="{00000000-0008-0000-0100-00008A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76200</xdr:colOff>
          <xdr:row>490</xdr:row>
          <xdr:rowOff>38100</xdr:rowOff>
        </xdr:from>
        <xdr:to>
          <xdr:col>10</xdr:col>
          <xdr:colOff>19050</xdr:colOff>
          <xdr:row>491</xdr:row>
          <xdr:rowOff>12700</xdr:rowOff>
        </xdr:to>
        <xdr:sp macro="" textlink="">
          <xdr:nvSpPr>
            <xdr:cNvPr id="33931" name="Check Box 1163" hidden="1">
              <a:extLst>
                <a:ext uri="{63B3BB69-23CF-44E3-9099-C40C66FF867C}">
                  <a14:compatExt spid="_x0000_s33931"/>
                </a:ext>
                <a:ext uri="{FF2B5EF4-FFF2-40B4-BE49-F238E27FC236}">
                  <a16:creationId xmlns:a16="http://schemas.microsoft.com/office/drawing/2014/main" id="{00000000-0008-0000-0100-00008B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76200</xdr:colOff>
          <xdr:row>491</xdr:row>
          <xdr:rowOff>19050</xdr:rowOff>
        </xdr:from>
        <xdr:to>
          <xdr:col>10</xdr:col>
          <xdr:colOff>19050</xdr:colOff>
          <xdr:row>492</xdr:row>
          <xdr:rowOff>12700</xdr:rowOff>
        </xdr:to>
        <xdr:sp macro="" textlink="">
          <xdr:nvSpPr>
            <xdr:cNvPr id="33932" name="Check Box 1164" hidden="1">
              <a:extLst>
                <a:ext uri="{63B3BB69-23CF-44E3-9099-C40C66FF867C}">
                  <a14:compatExt spid="_x0000_s33932"/>
                </a:ext>
                <a:ext uri="{FF2B5EF4-FFF2-40B4-BE49-F238E27FC236}">
                  <a16:creationId xmlns:a16="http://schemas.microsoft.com/office/drawing/2014/main" id="{00000000-0008-0000-0100-00008C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549275</xdr:colOff>
      <xdr:row>480</xdr:row>
      <xdr:rowOff>120650</xdr:rowOff>
    </xdr:from>
    <xdr:to>
      <xdr:col>13</xdr:col>
      <xdr:colOff>211418</xdr:colOff>
      <xdr:row>486</xdr:row>
      <xdr:rowOff>95250</xdr:rowOff>
    </xdr:to>
    <xdr:sp macro="" textlink="">
      <xdr:nvSpPr>
        <xdr:cNvPr id="780" name="Rectangle 779">
          <a:extLst>
            <a:ext uri="{FF2B5EF4-FFF2-40B4-BE49-F238E27FC236}">
              <a16:creationId xmlns:a16="http://schemas.microsoft.com/office/drawing/2014/main" id="{00000000-0008-0000-0100-00000C030000}"/>
            </a:ext>
          </a:extLst>
        </xdr:cNvPr>
        <xdr:cNvSpPr/>
      </xdr:nvSpPr>
      <xdr:spPr>
        <a:xfrm>
          <a:off x="1339850" y="83378675"/>
          <a:ext cx="6367743" cy="879475"/>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377825</xdr:colOff>
      <xdr:row>480</xdr:row>
      <xdr:rowOff>123825</xdr:rowOff>
    </xdr:from>
    <xdr:to>
      <xdr:col>24</xdr:col>
      <xdr:colOff>46318</xdr:colOff>
      <xdr:row>486</xdr:row>
      <xdr:rowOff>95250</xdr:rowOff>
    </xdr:to>
    <xdr:sp macro="" textlink="">
      <xdr:nvSpPr>
        <xdr:cNvPr id="781" name="Rectangle 780">
          <a:extLst>
            <a:ext uri="{FF2B5EF4-FFF2-40B4-BE49-F238E27FC236}">
              <a16:creationId xmlns:a16="http://schemas.microsoft.com/office/drawing/2014/main" id="{00000000-0008-0000-0100-00000D030000}"/>
            </a:ext>
          </a:extLst>
        </xdr:cNvPr>
        <xdr:cNvSpPr/>
      </xdr:nvSpPr>
      <xdr:spPr>
        <a:xfrm>
          <a:off x="7874000" y="83381850"/>
          <a:ext cx="6374093" cy="876300"/>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9</xdr:col>
          <xdr:colOff>76200</xdr:colOff>
          <xdr:row>492</xdr:row>
          <xdr:rowOff>19050</xdr:rowOff>
        </xdr:from>
        <xdr:to>
          <xdr:col>10</xdr:col>
          <xdr:colOff>19050</xdr:colOff>
          <xdr:row>493</xdr:row>
          <xdr:rowOff>12700</xdr:rowOff>
        </xdr:to>
        <xdr:sp macro="" textlink="">
          <xdr:nvSpPr>
            <xdr:cNvPr id="33937" name="Check Box 1169" hidden="1">
              <a:extLst>
                <a:ext uri="{63B3BB69-23CF-44E3-9099-C40C66FF867C}">
                  <a14:compatExt spid="_x0000_s33937"/>
                </a:ext>
                <a:ext uri="{FF2B5EF4-FFF2-40B4-BE49-F238E27FC236}">
                  <a16:creationId xmlns:a16="http://schemas.microsoft.com/office/drawing/2014/main" id="{00000000-0008-0000-0100-000091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552450</xdr:colOff>
      <xdr:row>487</xdr:row>
      <xdr:rowOff>3174</xdr:rowOff>
    </xdr:from>
    <xdr:to>
      <xdr:col>24</xdr:col>
      <xdr:colOff>44450</xdr:colOff>
      <xdr:row>494</xdr:row>
      <xdr:rowOff>57149</xdr:rowOff>
    </xdr:to>
    <xdr:sp macro="" textlink="">
      <xdr:nvSpPr>
        <xdr:cNvPr id="784" name="Rectangle 783">
          <a:extLst>
            <a:ext uri="{FF2B5EF4-FFF2-40B4-BE49-F238E27FC236}">
              <a16:creationId xmlns:a16="http://schemas.microsoft.com/office/drawing/2014/main" id="{00000000-0008-0000-0100-000010030000}"/>
            </a:ext>
          </a:extLst>
        </xdr:cNvPr>
        <xdr:cNvSpPr/>
      </xdr:nvSpPr>
      <xdr:spPr>
        <a:xfrm>
          <a:off x="1343025" y="84347049"/>
          <a:ext cx="12903200" cy="1435100"/>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3</xdr:col>
          <xdr:colOff>171450</xdr:colOff>
          <xdr:row>504</xdr:row>
          <xdr:rowOff>57150</xdr:rowOff>
        </xdr:from>
        <xdr:to>
          <xdr:col>4</xdr:col>
          <xdr:colOff>304800</xdr:colOff>
          <xdr:row>505</xdr:row>
          <xdr:rowOff>88900</xdr:rowOff>
        </xdr:to>
        <xdr:sp macro="" textlink="">
          <xdr:nvSpPr>
            <xdr:cNvPr id="33940" name="Check Box 1172" hidden="1">
              <a:extLst>
                <a:ext uri="{63B3BB69-23CF-44E3-9099-C40C66FF867C}">
                  <a14:compatExt spid="_x0000_s33940"/>
                </a:ext>
                <a:ext uri="{FF2B5EF4-FFF2-40B4-BE49-F238E27FC236}">
                  <a16:creationId xmlns:a16="http://schemas.microsoft.com/office/drawing/2014/main" id="{00000000-0008-0000-0100-000094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95250</xdr:colOff>
          <xdr:row>512</xdr:row>
          <xdr:rowOff>19050</xdr:rowOff>
        </xdr:from>
        <xdr:to>
          <xdr:col>4</xdr:col>
          <xdr:colOff>552450</xdr:colOff>
          <xdr:row>516</xdr:row>
          <xdr:rowOff>19050</xdr:rowOff>
        </xdr:to>
        <xdr:sp macro="" textlink="">
          <xdr:nvSpPr>
            <xdr:cNvPr id="34016" name="Group Box 1248" hidden="1">
              <a:extLst>
                <a:ext uri="{63B3BB69-23CF-44E3-9099-C40C66FF867C}">
                  <a14:compatExt spid="_x0000_s34016"/>
                </a:ext>
                <a:ext uri="{FF2B5EF4-FFF2-40B4-BE49-F238E27FC236}">
                  <a16:creationId xmlns:a16="http://schemas.microsoft.com/office/drawing/2014/main" id="{00000000-0008-0000-0100-0000E08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512</xdr:row>
          <xdr:rowOff>38100</xdr:rowOff>
        </xdr:from>
        <xdr:to>
          <xdr:col>4</xdr:col>
          <xdr:colOff>114300</xdr:colOff>
          <xdr:row>513</xdr:row>
          <xdr:rowOff>0</xdr:rowOff>
        </xdr:to>
        <xdr:sp macro="" textlink="">
          <xdr:nvSpPr>
            <xdr:cNvPr id="34017" name="Option Button 1249" hidden="1">
              <a:extLst>
                <a:ext uri="{63B3BB69-23CF-44E3-9099-C40C66FF867C}">
                  <a14:compatExt spid="_x0000_s34017"/>
                </a:ext>
                <a:ext uri="{FF2B5EF4-FFF2-40B4-BE49-F238E27FC236}">
                  <a16:creationId xmlns:a16="http://schemas.microsoft.com/office/drawing/2014/main" id="{00000000-0008-0000-0100-0000E1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513</xdr:row>
          <xdr:rowOff>38100</xdr:rowOff>
        </xdr:from>
        <xdr:to>
          <xdr:col>4</xdr:col>
          <xdr:colOff>114300</xdr:colOff>
          <xdr:row>513</xdr:row>
          <xdr:rowOff>184150</xdr:rowOff>
        </xdr:to>
        <xdr:sp macro="" textlink="">
          <xdr:nvSpPr>
            <xdr:cNvPr id="34018" name="Option Button 1250" hidden="1">
              <a:extLst>
                <a:ext uri="{63B3BB69-23CF-44E3-9099-C40C66FF867C}">
                  <a14:compatExt spid="_x0000_s34018"/>
                </a:ext>
                <a:ext uri="{FF2B5EF4-FFF2-40B4-BE49-F238E27FC236}">
                  <a16:creationId xmlns:a16="http://schemas.microsoft.com/office/drawing/2014/main" id="{00000000-0008-0000-0100-0000E2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514</xdr:row>
          <xdr:rowOff>38100</xdr:rowOff>
        </xdr:from>
        <xdr:to>
          <xdr:col>4</xdr:col>
          <xdr:colOff>114300</xdr:colOff>
          <xdr:row>514</xdr:row>
          <xdr:rowOff>184150</xdr:rowOff>
        </xdr:to>
        <xdr:sp macro="" textlink="">
          <xdr:nvSpPr>
            <xdr:cNvPr id="34019" name="Option Button 1251" hidden="1">
              <a:extLst>
                <a:ext uri="{63B3BB69-23CF-44E3-9099-C40C66FF867C}">
                  <a14:compatExt spid="_x0000_s34019"/>
                </a:ext>
                <a:ext uri="{FF2B5EF4-FFF2-40B4-BE49-F238E27FC236}">
                  <a16:creationId xmlns:a16="http://schemas.microsoft.com/office/drawing/2014/main" id="{00000000-0008-0000-0100-0000E3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88900</xdr:colOff>
          <xdr:row>512</xdr:row>
          <xdr:rowOff>19050</xdr:rowOff>
        </xdr:from>
        <xdr:to>
          <xdr:col>6</xdr:col>
          <xdr:colOff>590550</xdr:colOff>
          <xdr:row>516</xdr:row>
          <xdr:rowOff>19050</xdr:rowOff>
        </xdr:to>
        <xdr:sp macro="" textlink="">
          <xdr:nvSpPr>
            <xdr:cNvPr id="34020" name="Group Box 1252" hidden="1">
              <a:extLst>
                <a:ext uri="{63B3BB69-23CF-44E3-9099-C40C66FF867C}">
                  <a14:compatExt spid="_x0000_s34020"/>
                </a:ext>
                <a:ext uri="{FF2B5EF4-FFF2-40B4-BE49-F238E27FC236}">
                  <a16:creationId xmlns:a16="http://schemas.microsoft.com/office/drawing/2014/main" id="{00000000-0008-0000-0100-0000E48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512</xdr:row>
          <xdr:rowOff>38100</xdr:rowOff>
        </xdr:from>
        <xdr:to>
          <xdr:col>6</xdr:col>
          <xdr:colOff>107950</xdr:colOff>
          <xdr:row>513</xdr:row>
          <xdr:rowOff>0</xdr:rowOff>
        </xdr:to>
        <xdr:sp macro="" textlink="">
          <xdr:nvSpPr>
            <xdr:cNvPr id="34021" name="Option Button 1253" hidden="1">
              <a:extLst>
                <a:ext uri="{63B3BB69-23CF-44E3-9099-C40C66FF867C}">
                  <a14:compatExt spid="_x0000_s34021"/>
                </a:ext>
                <a:ext uri="{FF2B5EF4-FFF2-40B4-BE49-F238E27FC236}">
                  <a16:creationId xmlns:a16="http://schemas.microsoft.com/office/drawing/2014/main" id="{00000000-0008-0000-0100-0000E5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513</xdr:row>
          <xdr:rowOff>38100</xdr:rowOff>
        </xdr:from>
        <xdr:to>
          <xdr:col>6</xdr:col>
          <xdr:colOff>114300</xdr:colOff>
          <xdr:row>513</xdr:row>
          <xdr:rowOff>184150</xdr:rowOff>
        </xdr:to>
        <xdr:sp macro="" textlink="">
          <xdr:nvSpPr>
            <xdr:cNvPr id="34022" name="Option Button 1254" hidden="1">
              <a:extLst>
                <a:ext uri="{63B3BB69-23CF-44E3-9099-C40C66FF867C}">
                  <a14:compatExt spid="_x0000_s34022"/>
                </a:ext>
                <a:ext uri="{FF2B5EF4-FFF2-40B4-BE49-F238E27FC236}">
                  <a16:creationId xmlns:a16="http://schemas.microsoft.com/office/drawing/2014/main" id="{00000000-0008-0000-0100-0000E6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514</xdr:row>
          <xdr:rowOff>38100</xdr:rowOff>
        </xdr:from>
        <xdr:to>
          <xdr:col>6</xdr:col>
          <xdr:colOff>114300</xdr:colOff>
          <xdr:row>514</xdr:row>
          <xdr:rowOff>184150</xdr:rowOff>
        </xdr:to>
        <xdr:sp macro="" textlink="">
          <xdr:nvSpPr>
            <xdr:cNvPr id="34023" name="Option Button 1255" hidden="1">
              <a:extLst>
                <a:ext uri="{63B3BB69-23CF-44E3-9099-C40C66FF867C}">
                  <a14:compatExt spid="_x0000_s34023"/>
                </a:ext>
                <a:ext uri="{FF2B5EF4-FFF2-40B4-BE49-F238E27FC236}">
                  <a16:creationId xmlns:a16="http://schemas.microsoft.com/office/drawing/2014/main" id="{00000000-0008-0000-0100-0000E7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512</xdr:row>
          <xdr:rowOff>38100</xdr:rowOff>
        </xdr:from>
        <xdr:to>
          <xdr:col>9</xdr:col>
          <xdr:colOff>152400</xdr:colOff>
          <xdr:row>513</xdr:row>
          <xdr:rowOff>12700</xdr:rowOff>
        </xdr:to>
        <xdr:sp macro="" textlink="">
          <xdr:nvSpPr>
            <xdr:cNvPr id="34025" name="Option Button 1257" hidden="1">
              <a:extLst>
                <a:ext uri="{63B3BB69-23CF-44E3-9099-C40C66FF867C}">
                  <a14:compatExt spid="_x0000_s34025"/>
                </a:ext>
                <a:ext uri="{FF2B5EF4-FFF2-40B4-BE49-F238E27FC236}">
                  <a16:creationId xmlns:a16="http://schemas.microsoft.com/office/drawing/2014/main" id="{00000000-0008-0000-0100-0000E9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513</xdr:row>
          <xdr:rowOff>38100</xdr:rowOff>
        </xdr:from>
        <xdr:to>
          <xdr:col>9</xdr:col>
          <xdr:colOff>114300</xdr:colOff>
          <xdr:row>513</xdr:row>
          <xdr:rowOff>184150</xdr:rowOff>
        </xdr:to>
        <xdr:sp macro="" textlink="">
          <xdr:nvSpPr>
            <xdr:cNvPr id="34026" name="Option Button 1258" hidden="1">
              <a:extLst>
                <a:ext uri="{63B3BB69-23CF-44E3-9099-C40C66FF867C}">
                  <a14:compatExt spid="_x0000_s34026"/>
                </a:ext>
                <a:ext uri="{FF2B5EF4-FFF2-40B4-BE49-F238E27FC236}">
                  <a16:creationId xmlns:a16="http://schemas.microsoft.com/office/drawing/2014/main" id="{00000000-0008-0000-0100-0000EA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514</xdr:row>
          <xdr:rowOff>38100</xdr:rowOff>
        </xdr:from>
        <xdr:to>
          <xdr:col>9</xdr:col>
          <xdr:colOff>114300</xdr:colOff>
          <xdr:row>514</xdr:row>
          <xdr:rowOff>184150</xdr:rowOff>
        </xdr:to>
        <xdr:sp macro="" textlink="">
          <xdr:nvSpPr>
            <xdr:cNvPr id="34027" name="Option Button 1259" hidden="1">
              <a:extLst>
                <a:ext uri="{63B3BB69-23CF-44E3-9099-C40C66FF867C}">
                  <a14:compatExt spid="_x0000_s34027"/>
                </a:ext>
                <a:ext uri="{FF2B5EF4-FFF2-40B4-BE49-F238E27FC236}">
                  <a16:creationId xmlns:a16="http://schemas.microsoft.com/office/drawing/2014/main" id="{00000000-0008-0000-0100-0000EB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512</xdr:row>
          <xdr:rowOff>38100</xdr:rowOff>
        </xdr:from>
        <xdr:to>
          <xdr:col>11</xdr:col>
          <xdr:colOff>114300</xdr:colOff>
          <xdr:row>513</xdr:row>
          <xdr:rowOff>19050</xdr:rowOff>
        </xdr:to>
        <xdr:sp macro="" textlink="">
          <xdr:nvSpPr>
            <xdr:cNvPr id="34029" name="Option Button 1261" hidden="1">
              <a:extLst>
                <a:ext uri="{63B3BB69-23CF-44E3-9099-C40C66FF867C}">
                  <a14:compatExt spid="_x0000_s34029"/>
                </a:ext>
                <a:ext uri="{FF2B5EF4-FFF2-40B4-BE49-F238E27FC236}">
                  <a16:creationId xmlns:a16="http://schemas.microsoft.com/office/drawing/2014/main" id="{00000000-0008-0000-0100-0000ED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513</xdr:row>
          <xdr:rowOff>38100</xdr:rowOff>
        </xdr:from>
        <xdr:to>
          <xdr:col>11</xdr:col>
          <xdr:colOff>69850</xdr:colOff>
          <xdr:row>513</xdr:row>
          <xdr:rowOff>184150</xdr:rowOff>
        </xdr:to>
        <xdr:sp macro="" textlink="">
          <xdr:nvSpPr>
            <xdr:cNvPr id="34030" name="Option Button 1262" hidden="1">
              <a:extLst>
                <a:ext uri="{63B3BB69-23CF-44E3-9099-C40C66FF867C}">
                  <a14:compatExt spid="_x0000_s34030"/>
                </a:ext>
                <a:ext uri="{FF2B5EF4-FFF2-40B4-BE49-F238E27FC236}">
                  <a16:creationId xmlns:a16="http://schemas.microsoft.com/office/drawing/2014/main" id="{00000000-0008-0000-0100-0000EE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514</xdr:row>
          <xdr:rowOff>38100</xdr:rowOff>
        </xdr:from>
        <xdr:to>
          <xdr:col>11</xdr:col>
          <xdr:colOff>69850</xdr:colOff>
          <xdr:row>514</xdr:row>
          <xdr:rowOff>184150</xdr:rowOff>
        </xdr:to>
        <xdr:sp macro="" textlink="">
          <xdr:nvSpPr>
            <xdr:cNvPr id="34031" name="Option Button 1263" hidden="1">
              <a:extLst>
                <a:ext uri="{63B3BB69-23CF-44E3-9099-C40C66FF867C}">
                  <a14:compatExt spid="_x0000_s34031"/>
                </a:ext>
                <a:ext uri="{FF2B5EF4-FFF2-40B4-BE49-F238E27FC236}">
                  <a16:creationId xmlns:a16="http://schemas.microsoft.com/office/drawing/2014/main" id="{00000000-0008-0000-0100-0000EF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512</xdr:row>
          <xdr:rowOff>38100</xdr:rowOff>
        </xdr:from>
        <xdr:to>
          <xdr:col>14</xdr:col>
          <xdr:colOff>184150</xdr:colOff>
          <xdr:row>513</xdr:row>
          <xdr:rowOff>19050</xdr:rowOff>
        </xdr:to>
        <xdr:sp macro="" textlink="">
          <xdr:nvSpPr>
            <xdr:cNvPr id="34033" name="Option Button 1265" hidden="1">
              <a:extLst>
                <a:ext uri="{63B3BB69-23CF-44E3-9099-C40C66FF867C}">
                  <a14:compatExt spid="_x0000_s34033"/>
                </a:ext>
                <a:ext uri="{FF2B5EF4-FFF2-40B4-BE49-F238E27FC236}">
                  <a16:creationId xmlns:a16="http://schemas.microsoft.com/office/drawing/2014/main" id="{00000000-0008-0000-0100-0000F1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513</xdr:row>
          <xdr:rowOff>38100</xdr:rowOff>
        </xdr:from>
        <xdr:to>
          <xdr:col>14</xdr:col>
          <xdr:colOff>114300</xdr:colOff>
          <xdr:row>513</xdr:row>
          <xdr:rowOff>184150</xdr:rowOff>
        </xdr:to>
        <xdr:sp macro="" textlink="">
          <xdr:nvSpPr>
            <xdr:cNvPr id="34034" name="Option Button 1266" hidden="1">
              <a:extLst>
                <a:ext uri="{63B3BB69-23CF-44E3-9099-C40C66FF867C}">
                  <a14:compatExt spid="_x0000_s34034"/>
                </a:ext>
                <a:ext uri="{FF2B5EF4-FFF2-40B4-BE49-F238E27FC236}">
                  <a16:creationId xmlns:a16="http://schemas.microsoft.com/office/drawing/2014/main" id="{00000000-0008-0000-0100-0000F2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514</xdr:row>
          <xdr:rowOff>38100</xdr:rowOff>
        </xdr:from>
        <xdr:to>
          <xdr:col>14</xdr:col>
          <xdr:colOff>114300</xdr:colOff>
          <xdr:row>514</xdr:row>
          <xdr:rowOff>184150</xdr:rowOff>
        </xdr:to>
        <xdr:sp macro="" textlink="">
          <xdr:nvSpPr>
            <xdr:cNvPr id="34035" name="Option Button 1267" hidden="1">
              <a:extLst>
                <a:ext uri="{63B3BB69-23CF-44E3-9099-C40C66FF867C}">
                  <a14:compatExt spid="_x0000_s34035"/>
                </a:ext>
                <a:ext uri="{FF2B5EF4-FFF2-40B4-BE49-F238E27FC236}">
                  <a16:creationId xmlns:a16="http://schemas.microsoft.com/office/drawing/2014/main" id="{00000000-0008-0000-0100-0000F3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512</xdr:row>
          <xdr:rowOff>38100</xdr:rowOff>
        </xdr:from>
        <xdr:to>
          <xdr:col>16</xdr:col>
          <xdr:colOff>184150</xdr:colOff>
          <xdr:row>513</xdr:row>
          <xdr:rowOff>19050</xdr:rowOff>
        </xdr:to>
        <xdr:sp macro="" textlink="">
          <xdr:nvSpPr>
            <xdr:cNvPr id="34037" name="Option Button 1269" hidden="1">
              <a:extLst>
                <a:ext uri="{63B3BB69-23CF-44E3-9099-C40C66FF867C}">
                  <a14:compatExt spid="_x0000_s34037"/>
                </a:ext>
                <a:ext uri="{FF2B5EF4-FFF2-40B4-BE49-F238E27FC236}">
                  <a16:creationId xmlns:a16="http://schemas.microsoft.com/office/drawing/2014/main" id="{00000000-0008-0000-0100-0000F5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513</xdr:row>
          <xdr:rowOff>38100</xdr:rowOff>
        </xdr:from>
        <xdr:to>
          <xdr:col>16</xdr:col>
          <xdr:colOff>114300</xdr:colOff>
          <xdr:row>513</xdr:row>
          <xdr:rowOff>184150</xdr:rowOff>
        </xdr:to>
        <xdr:sp macro="" textlink="">
          <xdr:nvSpPr>
            <xdr:cNvPr id="34038" name="Option Button 1270" hidden="1">
              <a:extLst>
                <a:ext uri="{63B3BB69-23CF-44E3-9099-C40C66FF867C}">
                  <a14:compatExt spid="_x0000_s34038"/>
                </a:ext>
                <a:ext uri="{FF2B5EF4-FFF2-40B4-BE49-F238E27FC236}">
                  <a16:creationId xmlns:a16="http://schemas.microsoft.com/office/drawing/2014/main" id="{00000000-0008-0000-0100-0000F6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514</xdr:row>
          <xdr:rowOff>38100</xdr:rowOff>
        </xdr:from>
        <xdr:to>
          <xdr:col>16</xdr:col>
          <xdr:colOff>114300</xdr:colOff>
          <xdr:row>514</xdr:row>
          <xdr:rowOff>184150</xdr:rowOff>
        </xdr:to>
        <xdr:sp macro="" textlink="">
          <xdr:nvSpPr>
            <xdr:cNvPr id="34039" name="Option Button 1271" hidden="1">
              <a:extLst>
                <a:ext uri="{63B3BB69-23CF-44E3-9099-C40C66FF867C}">
                  <a14:compatExt spid="_x0000_s34039"/>
                </a:ext>
                <a:ext uri="{FF2B5EF4-FFF2-40B4-BE49-F238E27FC236}">
                  <a16:creationId xmlns:a16="http://schemas.microsoft.com/office/drawing/2014/main" id="{00000000-0008-0000-0100-0000F7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512</xdr:row>
          <xdr:rowOff>38100</xdr:rowOff>
        </xdr:from>
        <xdr:to>
          <xdr:col>19</xdr:col>
          <xdr:colOff>69850</xdr:colOff>
          <xdr:row>513</xdr:row>
          <xdr:rowOff>19050</xdr:rowOff>
        </xdr:to>
        <xdr:sp macro="" textlink="">
          <xdr:nvSpPr>
            <xdr:cNvPr id="34041" name="Option Button 1273" hidden="1">
              <a:extLst>
                <a:ext uri="{63B3BB69-23CF-44E3-9099-C40C66FF867C}">
                  <a14:compatExt spid="_x0000_s34041"/>
                </a:ext>
                <a:ext uri="{FF2B5EF4-FFF2-40B4-BE49-F238E27FC236}">
                  <a16:creationId xmlns:a16="http://schemas.microsoft.com/office/drawing/2014/main" id="{00000000-0008-0000-0100-0000F9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513</xdr:row>
          <xdr:rowOff>38100</xdr:rowOff>
        </xdr:from>
        <xdr:to>
          <xdr:col>18</xdr:col>
          <xdr:colOff>698500</xdr:colOff>
          <xdr:row>513</xdr:row>
          <xdr:rowOff>184150</xdr:rowOff>
        </xdr:to>
        <xdr:sp macro="" textlink="">
          <xdr:nvSpPr>
            <xdr:cNvPr id="34042" name="Option Button 1274" hidden="1">
              <a:extLst>
                <a:ext uri="{63B3BB69-23CF-44E3-9099-C40C66FF867C}">
                  <a14:compatExt spid="_x0000_s34042"/>
                </a:ext>
                <a:ext uri="{FF2B5EF4-FFF2-40B4-BE49-F238E27FC236}">
                  <a16:creationId xmlns:a16="http://schemas.microsoft.com/office/drawing/2014/main" id="{00000000-0008-0000-0100-0000FA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514</xdr:row>
          <xdr:rowOff>38100</xdr:rowOff>
        </xdr:from>
        <xdr:to>
          <xdr:col>18</xdr:col>
          <xdr:colOff>698500</xdr:colOff>
          <xdr:row>514</xdr:row>
          <xdr:rowOff>184150</xdr:rowOff>
        </xdr:to>
        <xdr:sp macro="" textlink="">
          <xdr:nvSpPr>
            <xdr:cNvPr id="34043" name="Option Button 1275" hidden="1">
              <a:extLst>
                <a:ext uri="{63B3BB69-23CF-44E3-9099-C40C66FF867C}">
                  <a14:compatExt spid="_x0000_s34043"/>
                </a:ext>
                <a:ext uri="{FF2B5EF4-FFF2-40B4-BE49-F238E27FC236}">
                  <a16:creationId xmlns:a16="http://schemas.microsoft.com/office/drawing/2014/main" id="{00000000-0008-0000-0100-0000FB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512</xdr:row>
          <xdr:rowOff>38100</xdr:rowOff>
        </xdr:from>
        <xdr:to>
          <xdr:col>21</xdr:col>
          <xdr:colOff>209550</xdr:colOff>
          <xdr:row>513</xdr:row>
          <xdr:rowOff>19050</xdr:rowOff>
        </xdr:to>
        <xdr:sp macro="" textlink="">
          <xdr:nvSpPr>
            <xdr:cNvPr id="34045" name="Option Button 1277" hidden="1">
              <a:extLst>
                <a:ext uri="{63B3BB69-23CF-44E3-9099-C40C66FF867C}">
                  <a14:compatExt spid="_x0000_s34045"/>
                </a:ext>
                <a:ext uri="{FF2B5EF4-FFF2-40B4-BE49-F238E27FC236}">
                  <a16:creationId xmlns:a16="http://schemas.microsoft.com/office/drawing/2014/main" id="{00000000-0008-0000-0100-0000FD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513</xdr:row>
          <xdr:rowOff>38100</xdr:rowOff>
        </xdr:from>
        <xdr:to>
          <xdr:col>21</xdr:col>
          <xdr:colOff>114300</xdr:colOff>
          <xdr:row>513</xdr:row>
          <xdr:rowOff>184150</xdr:rowOff>
        </xdr:to>
        <xdr:sp macro="" textlink="">
          <xdr:nvSpPr>
            <xdr:cNvPr id="34046" name="Option Button 1278" hidden="1">
              <a:extLst>
                <a:ext uri="{63B3BB69-23CF-44E3-9099-C40C66FF867C}">
                  <a14:compatExt spid="_x0000_s34046"/>
                </a:ext>
                <a:ext uri="{FF2B5EF4-FFF2-40B4-BE49-F238E27FC236}">
                  <a16:creationId xmlns:a16="http://schemas.microsoft.com/office/drawing/2014/main" id="{00000000-0008-0000-0100-0000FE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514</xdr:row>
          <xdr:rowOff>38100</xdr:rowOff>
        </xdr:from>
        <xdr:to>
          <xdr:col>21</xdr:col>
          <xdr:colOff>114300</xdr:colOff>
          <xdr:row>514</xdr:row>
          <xdr:rowOff>184150</xdr:rowOff>
        </xdr:to>
        <xdr:sp macro="" textlink="">
          <xdr:nvSpPr>
            <xdr:cNvPr id="34047" name="Option Button 1279" hidden="1">
              <a:extLst>
                <a:ext uri="{63B3BB69-23CF-44E3-9099-C40C66FF867C}">
                  <a14:compatExt spid="_x0000_s34047"/>
                </a:ext>
                <a:ext uri="{FF2B5EF4-FFF2-40B4-BE49-F238E27FC236}">
                  <a16:creationId xmlns:a16="http://schemas.microsoft.com/office/drawing/2014/main" id="{00000000-0008-0000-0100-0000FF8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512</xdr:row>
          <xdr:rowOff>38100</xdr:rowOff>
        </xdr:from>
        <xdr:to>
          <xdr:col>24</xdr:col>
          <xdr:colOff>114300</xdr:colOff>
          <xdr:row>513</xdr:row>
          <xdr:rowOff>0</xdr:rowOff>
        </xdr:to>
        <xdr:sp macro="" textlink="">
          <xdr:nvSpPr>
            <xdr:cNvPr id="34049" name="Option Button 1281" hidden="1">
              <a:extLst>
                <a:ext uri="{63B3BB69-23CF-44E3-9099-C40C66FF867C}">
                  <a14:compatExt spid="_x0000_s34049"/>
                </a:ext>
                <a:ext uri="{FF2B5EF4-FFF2-40B4-BE49-F238E27FC236}">
                  <a16:creationId xmlns:a16="http://schemas.microsoft.com/office/drawing/2014/main" id="{00000000-0008-0000-0100-000001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513</xdr:row>
          <xdr:rowOff>38100</xdr:rowOff>
        </xdr:from>
        <xdr:to>
          <xdr:col>24</xdr:col>
          <xdr:colOff>114300</xdr:colOff>
          <xdr:row>513</xdr:row>
          <xdr:rowOff>184150</xdr:rowOff>
        </xdr:to>
        <xdr:sp macro="" textlink="">
          <xdr:nvSpPr>
            <xdr:cNvPr id="34050" name="Option Button 1282" hidden="1">
              <a:extLst>
                <a:ext uri="{63B3BB69-23CF-44E3-9099-C40C66FF867C}">
                  <a14:compatExt spid="_x0000_s34050"/>
                </a:ext>
                <a:ext uri="{FF2B5EF4-FFF2-40B4-BE49-F238E27FC236}">
                  <a16:creationId xmlns:a16="http://schemas.microsoft.com/office/drawing/2014/main" id="{00000000-0008-0000-0100-000002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514</xdr:row>
          <xdr:rowOff>38100</xdr:rowOff>
        </xdr:from>
        <xdr:to>
          <xdr:col>24</xdr:col>
          <xdr:colOff>114300</xdr:colOff>
          <xdr:row>514</xdr:row>
          <xdr:rowOff>184150</xdr:rowOff>
        </xdr:to>
        <xdr:sp macro="" textlink="">
          <xdr:nvSpPr>
            <xdr:cNvPr id="34051" name="Option Button 1283" hidden="1">
              <a:extLst>
                <a:ext uri="{63B3BB69-23CF-44E3-9099-C40C66FF867C}">
                  <a14:compatExt spid="_x0000_s34051"/>
                </a:ext>
                <a:ext uri="{FF2B5EF4-FFF2-40B4-BE49-F238E27FC236}">
                  <a16:creationId xmlns:a16="http://schemas.microsoft.com/office/drawing/2014/main" id="{00000000-0008-0000-0100-000003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512</xdr:row>
          <xdr:rowOff>38100</xdr:rowOff>
        </xdr:from>
        <xdr:to>
          <xdr:col>26</xdr:col>
          <xdr:colOff>114300</xdr:colOff>
          <xdr:row>513</xdr:row>
          <xdr:rowOff>0</xdr:rowOff>
        </xdr:to>
        <xdr:sp macro="" textlink="">
          <xdr:nvSpPr>
            <xdr:cNvPr id="34053" name="Option Button 1285" hidden="1">
              <a:extLst>
                <a:ext uri="{63B3BB69-23CF-44E3-9099-C40C66FF867C}">
                  <a14:compatExt spid="_x0000_s34053"/>
                </a:ext>
                <a:ext uri="{FF2B5EF4-FFF2-40B4-BE49-F238E27FC236}">
                  <a16:creationId xmlns:a16="http://schemas.microsoft.com/office/drawing/2014/main" id="{00000000-0008-0000-0100-000005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513</xdr:row>
          <xdr:rowOff>38100</xdr:rowOff>
        </xdr:from>
        <xdr:to>
          <xdr:col>26</xdr:col>
          <xdr:colOff>114300</xdr:colOff>
          <xdr:row>513</xdr:row>
          <xdr:rowOff>184150</xdr:rowOff>
        </xdr:to>
        <xdr:sp macro="" textlink="">
          <xdr:nvSpPr>
            <xdr:cNvPr id="34054" name="Option Button 1286" hidden="1">
              <a:extLst>
                <a:ext uri="{63B3BB69-23CF-44E3-9099-C40C66FF867C}">
                  <a14:compatExt spid="_x0000_s34054"/>
                </a:ext>
                <a:ext uri="{FF2B5EF4-FFF2-40B4-BE49-F238E27FC236}">
                  <a16:creationId xmlns:a16="http://schemas.microsoft.com/office/drawing/2014/main" id="{00000000-0008-0000-0100-000006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514</xdr:row>
          <xdr:rowOff>38100</xdr:rowOff>
        </xdr:from>
        <xdr:to>
          <xdr:col>26</xdr:col>
          <xdr:colOff>114300</xdr:colOff>
          <xdr:row>514</xdr:row>
          <xdr:rowOff>184150</xdr:rowOff>
        </xdr:to>
        <xdr:sp macro="" textlink="">
          <xdr:nvSpPr>
            <xdr:cNvPr id="34055" name="Option Button 1287" hidden="1">
              <a:extLst>
                <a:ext uri="{63B3BB69-23CF-44E3-9099-C40C66FF867C}">
                  <a14:compatExt spid="_x0000_s34055"/>
                </a:ext>
                <a:ext uri="{FF2B5EF4-FFF2-40B4-BE49-F238E27FC236}">
                  <a16:creationId xmlns:a16="http://schemas.microsoft.com/office/drawing/2014/main" id="{00000000-0008-0000-0100-000007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520</xdr:row>
          <xdr:rowOff>38100</xdr:rowOff>
        </xdr:from>
        <xdr:to>
          <xdr:col>4</xdr:col>
          <xdr:colOff>114300</xdr:colOff>
          <xdr:row>520</xdr:row>
          <xdr:rowOff>184150</xdr:rowOff>
        </xdr:to>
        <xdr:sp macro="" textlink="">
          <xdr:nvSpPr>
            <xdr:cNvPr id="34065" name="Option Button 1297" hidden="1">
              <a:extLst>
                <a:ext uri="{63B3BB69-23CF-44E3-9099-C40C66FF867C}">
                  <a14:compatExt spid="_x0000_s34065"/>
                </a:ext>
                <a:ext uri="{FF2B5EF4-FFF2-40B4-BE49-F238E27FC236}">
                  <a16:creationId xmlns:a16="http://schemas.microsoft.com/office/drawing/2014/main" id="{00000000-0008-0000-0100-000011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521</xdr:row>
          <xdr:rowOff>38100</xdr:rowOff>
        </xdr:from>
        <xdr:to>
          <xdr:col>4</xdr:col>
          <xdr:colOff>114300</xdr:colOff>
          <xdr:row>521</xdr:row>
          <xdr:rowOff>184150</xdr:rowOff>
        </xdr:to>
        <xdr:sp macro="" textlink="">
          <xdr:nvSpPr>
            <xdr:cNvPr id="34066" name="Option Button 1298" hidden="1">
              <a:extLst>
                <a:ext uri="{63B3BB69-23CF-44E3-9099-C40C66FF867C}">
                  <a14:compatExt spid="_x0000_s34066"/>
                </a:ext>
                <a:ext uri="{FF2B5EF4-FFF2-40B4-BE49-F238E27FC236}">
                  <a16:creationId xmlns:a16="http://schemas.microsoft.com/office/drawing/2014/main" id="{00000000-0008-0000-0100-000012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522</xdr:row>
          <xdr:rowOff>38100</xdr:rowOff>
        </xdr:from>
        <xdr:to>
          <xdr:col>4</xdr:col>
          <xdr:colOff>114300</xdr:colOff>
          <xdr:row>522</xdr:row>
          <xdr:rowOff>184150</xdr:rowOff>
        </xdr:to>
        <xdr:sp macro="" textlink="">
          <xdr:nvSpPr>
            <xdr:cNvPr id="34067" name="Option Button 1299" hidden="1">
              <a:extLst>
                <a:ext uri="{63B3BB69-23CF-44E3-9099-C40C66FF867C}">
                  <a14:compatExt spid="_x0000_s34067"/>
                </a:ext>
                <a:ext uri="{FF2B5EF4-FFF2-40B4-BE49-F238E27FC236}">
                  <a16:creationId xmlns:a16="http://schemas.microsoft.com/office/drawing/2014/main" id="{00000000-0008-0000-0100-000013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520</xdr:row>
          <xdr:rowOff>38100</xdr:rowOff>
        </xdr:from>
        <xdr:to>
          <xdr:col>6</xdr:col>
          <xdr:colOff>114300</xdr:colOff>
          <xdr:row>520</xdr:row>
          <xdr:rowOff>184150</xdr:rowOff>
        </xdr:to>
        <xdr:sp macro="" textlink="">
          <xdr:nvSpPr>
            <xdr:cNvPr id="34069" name="Option Button 1301" hidden="1">
              <a:extLst>
                <a:ext uri="{63B3BB69-23CF-44E3-9099-C40C66FF867C}">
                  <a14:compatExt spid="_x0000_s34069"/>
                </a:ext>
                <a:ext uri="{FF2B5EF4-FFF2-40B4-BE49-F238E27FC236}">
                  <a16:creationId xmlns:a16="http://schemas.microsoft.com/office/drawing/2014/main" id="{00000000-0008-0000-0100-000015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521</xdr:row>
          <xdr:rowOff>38100</xdr:rowOff>
        </xdr:from>
        <xdr:to>
          <xdr:col>6</xdr:col>
          <xdr:colOff>114300</xdr:colOff>
          <xdr:row>521</xdr:row>
          <xdr:rowOff>184150</xdr:rowOff>
        </xdr:to>
        <xdr:sp macro="" textlink="">
          <xdr:nvSpPr>
            <xdr:cNvPr id="34070" name="Option Button 1302" hidden="1">
              <a:extLst>
                <a:ext uri="{63B3BB69-23CF-44E3-9099-C40C66FF867C}">
                  <a14:compatExt spid="_x0000_s34070"/>
                </a:ext>
                <a:ext uri="{FF2B5EF4-FFF2-40B4-BE49-F238E27FC236}">
                  <a16:creationId xmlns:a16="http://schemas.microsoft.com/office/drawing/2014/main" id="{00000000-0008-0000-0100-000016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522</xdr:row>
          <xdr:rowOff>38100</xdr:rowOff>
        </xdr:from>
        <xdr:to>
          <xdr:col>6</xdr:col>
          <xdr:colOff>114300</xdr:colOff>
          <xdr:row>522</xdr:row>
          <xdr:rowOff>184150</xdr:rowOff>
        </xdr:to>
        <xdr:sp macro="" textlink="">
          <xdr:nvSpPr>
            <xdr:cNvPr id="34071" name="Option Button 1303" hidden="1">
              <a:extLst>
                <a:ext uri="{63B3BB69-23CF-44E3-9099-C40C66FF867C}">
                  <a14:compatExt spid="_x0000_s34071"/>
                </a:ext>
                <a:ext uri="{FF2B5EF4-FFF2-40B4-BE49-F238E27FC236}">
                  <a16:creationId xmlns:a16="http://schemas.microsoft.com/office/drawing/2014/main" id="{00000000-0008-0000-0100-000017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520</xdr:row>
          <xdr:rowOff>38100</xdr:rowOff>
        </xdr:from>
        <xdr:to>
          <xdr:col>9</xdr:col>
          <xdr:colOff>114300</xdr:colOff>
          <xdr:row>520</xdr:row>
          <xdr:rowOff>184150</xdr:rowOff>
        </xdr:to>
        <xdr:sp macro="" textlink="">
          <xdr:nvSpPr>
            <xdr:cNvPr id="34073" name="Option Button 1305" hidden="1">
              <a:extLst>
                <a:ext uri="{63B3BB69-23CF-44E3-9099-C40C66FF867C}">
                  <a14:compatExt spid="_x0000_s34073"/>
                </a:ext>
                <a:ext uri="{FF2B5EF4-FFF2-40B4-BE49-F238E27FC236}">
                  <a16:creationId xmlns:a16="http://schemas.microsoft.com/office/drawing/2014/main" id="{00000000-0008-0000-0100-000019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521</xdr:row>
          <xdr:rowOff>38100</xdr:rowOff>
        </xdr:from>
        <xdr:to>
          <xdr:col>9</xdr:col>
          <xdr:colOff>114300</xdr:colOff>
          <xdr:row>521</xdr:row>
          <xdr:rowOff>184150</xdr:rowOff>
        </xdr:to>
        <xdr:sp macro="" textlink="">
          <xdr:nvSpPr>
            <xdr:cNvPr id="34074" name="Option Button 1306" hidden="1">
              <a:extLst>
                <a:ext uri="{63B3BB69-23CF-44E3-9099-C40C66FF867C}">
                  <a14:compatExt spid="_x0000_s34074"/>
                </a:ext>
                <a:ext uri="{FF2B5EF4-FFF2-40B4-BE49-F238E27FC236}">
                  <a16:creationId xmlns:a16="http://schemas.microsoft.com/office/drawing/2014/main" id="{00000000-0008-0000-0100-00001A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522</xdr:row>
          <xdr:rowOff>38100</xdr:rowOff>
        </xdr:from>
        <xdr:to>
          <xdr:col>9</xdr:col>
          <xdr:colOff>114300</xdr:colOff>
          <xdr:row>522</xdr:row>
          <xdr:rowOff>184150</xdr:rowOff>
        </xdr:to>
        <xdr:sp macro="" textlink="">
          <xdr:nvSpPr>
            <xdr:cNvPr id="34075" name="Option Button 1307" hidden="1">
              <a:extLst>
                <a:ext uri="{63B3BB69-23CF-44E3-9099-C40C66FF867C}">
                  <a14:compatExt spid="_x0000_s34075"/>
                </a:ext>
                <a:ext uri="{FF2B5EF4-FFF2-40B4-BE49-F238E27FC236}">
                  <a16:creationId xmlns:a16="http://schemas.microsoft.com/office/drawing/2014/main" id="{00000000-0008-0000-0100-00001B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520</xdr:row>
          <xdr:rowOff>38100</xdr:rowOff>
        </xdr:from>
        <xdr:to>
          <xdr:col>11</xdr:col>
          <xdr:colOff>69850</xdr:colOff>
          <xdr:row>520</xdr:row>
          <xdr:rowOff>184150</xdr:rowOff>
        </xdr:to>
        <xdr:sp macro="" textlink="">
          <xdr:nvSpPr>
            <xdr:cNvPr id="34077" name="Option Button 1309" hidden="1">
              <a:extLst>
                <a:ext uri="{63B3BB69-23CF-44E3-9099-C40C66FF867C}">
                  <a14:compatExt spid="_x0000_s34077"/>
                </a:ext>
                <a:ext uri="{FF2B5EF4-FFF2-40B4-BE49-F238E27FC236}">
                  <a16:creationId xmlns:a16="http://schemas.microsoft.com/office/drawing/2014/main" id="{00000000-0008-0000-0100-00001D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521</xdr:row>
          <xdr:rowOff>38100</xdr:rowOff>
        </xdr:from>
        <xdr:to>
          <xdr:col>11</xdr:col>
          <xdr:colOff>69850</xdr:colOff>
          <xdr:row>521</xdr:row>
          <xdr:rowOff>184150</xdr:rowOff>
        </xdr:to>
        <xdr:sp macro="" textlink="">
          <xdr:nvSpPr>
            <xdr:cNvPr id="34078" name="Option Button 1310" hidden="1">
              <a:extLst>
                <a:ext uri="{63B3BB69-23CF-44E3-9099-C40C66FF867C}">
                  <a14:compatExt spid="_x0000_s34078"/>
                </a:ext>
                <a:ext uri="{FF2B5EF4-FFF2-40B4-BE49-F238E27FC236}">
                  <a16:creationId xmlns:a16="http://schemas.microsoft.com/office/drawing/2014/main" id="{00000000-0008-0000-0100-00001E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522</xdr:row>
          <xdr:rowOff>38100</xdr:rowOff>
        </xdr:from>
        <xdr:to>
          <xdr:col>11</xdr:col>
          <xdr:colOff>69850</xdr:colOff>
          <xdr:row>522</xdr:row>
          <xdr:rowOff>184150</xdr:rowOff>
        </xdr:to>
        <xdr:sp macro="" textlink="">
          <xdr:nvSpPr>
            <xdr:cNvPr id="34079" name="Option Button 1311" hidden="1">
              <a:extLst>
                <a:ext uri="{63B3BB69-23CF-44E3-9099-C40C66FF867C}">
                  <a14:compatExt spid="_x0000_s34079"/>
                </a:ext>
                <a:ext uri="{FF2B5EF4-FFF2-40B4-BE49-F238E27FC236}">
                  <a16:creationId xmlns:a16="http://schemas.microsoft.com/office/drawing/2014/main" id="{00000000-0008-0000-0100-00001F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520</xdr:row>
          <xdr:rowOff>38100</xdr:rowOff>
        </xdr:from>
        <xdr:to>
          <xdr:col>14</xdr:col>
          <xdr:colOff>114300</xdr:colOff>
          <xdr:row>520</xdr:row>
          <xdr:rowOff>184150</xdr:rowOff>
        </xdr:to>
        <xdr:sp macro="" textlink="">
          <xdr:nvSpPr>
            <xdr:cNvPr id="34081" name="Option Button 1313" hidden="1">
              <a:extLst>
                <a:ext uri="{63B3BB69-23CF-44E3-9099-C40C66FF867C}">
                  <a14:compatExt spid="_x0000_s34081"/>
                </a:ext>
                <a:ext uri="{FF2B5EF4-FFF2-40B4-BE49-F238E27FC236}">
                  <a16:creationId xmlns:a16="http://schemas.microsoft.com/office/drawing/2014/main" id="{00000000-0008-0000-0100-000021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521</xdr:row>
          <xdr:rowOff>38100</xdr:rowOff>
        </xdr:from>
        <xdr:to>
          <xdr:col>14</xdr:col>
          <xdr:colOff>114300</xdr:colOff>
          <xdr:row>521</xdr:row>
          <xdr:rowOff>184150</xdr:rowOff>
        </xdr:to>
        <xdr:sp macro="" textlink="">
          <xdr:nvSpPr>
            <xdr:cNvPr id="34082" name="Option Button 1314" hidden="1">
              <a:extLst>
                <a:ext uri="{63B3BB69-23CF-44E3-9099-C40C66FF867C}">
                  <a14:compatExt spid="_x0000_s34082"/>
                </a:ext>
                <a:ext uri="{FF2B5EF4-FFF2-40B4-BE49-F238E27FC236}">
                  <a16:creationId xmlns:a16="http://schemas.microsoft.com/office/drawing/2014/main" id="{00000000-0008-0000-0100-000022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522</xdr:row>
          <xdr:rowOff>38100</xdr:rowOff>
        </xdr:from>
        <xdr:to>
          <xdr:col>14</xdr:col>
          <xdr:colOff>114300</xdr:colOff>
          <xdr:row>522</xdr:row>
          <xdr:rowOff>184150</xdr:rowOff>
        </xdr:to>
        <xdr:sp macro="" textlink="">
          <xdr:nvSpPr>
            <xdr:cNvPr id="34083" name="Option Button 1315" hidden="1">
              <a:extLst>
                <a:ext uri="{63B3BB69-23CF-44E3-9099-C40C66FF867C}">
                  <a14:compatExt spid="_x0000_s34083"/>
                </a:ext>
                <a:ext uri="{FF2B5EF4-FFF2-40B4-BE49-F238E27FC236}">
                  <a16:creationId xmlns:a16="http://schemas.microsoft.com/office/drawing/2014/main" id="{00000000-0008-0000-0100-000023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520</xdr:row>
          <xdr:rowOff>38100</xdr:rowOff>
        </xdr:from>
        <xdr:to>
          <xdr:col>16</xdr:col>
          <xdr:colOff>114300</xdr:colOff>
          <xdr:row>520</xdr:row>
          <xdr:rowOff>184150</xdr:rowOff>
        </xdr:to>
        <xdr:sp macro="" textlink="">
          <xdr:nvSpPr>
            <xdr:cNvPr id="34085" name="Option Button 1317" hidden="1">
              <a:extLst>
                <a:ext uri="{63B3BB69-23CF-44E3-9099-C40C66FF867C}">
                  <a14:compatExt spid="_x0000_s34085"/>
                </a:ext>
                <a:ext uri="{FF2B5EF4-FFF2-40B4-BE49-F238E27FC236}">
                  <a16:creationId xmlns:a16="http://schemas.microsoft.com/office/drawing/2014/main" id="{00000000-0008-0000-0100-000025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521</xdr:row>
          <xdr:rowOff>38100</xdr:rowOff>
        </xdr:from>
        <xdr:to>
          <xdr:col>16</xdr:col>
          <xdr:colOff>114300</xdr:colOff>
          <xdr:row>521</xdr:row>
          <xdr:rowOff>184150</xdr:rowOff>
        </xdr:to>
        <xdr:sp macro="" textlink="">
          <xdr:nvSpPr>
            <xdr:cNvPr id="34086" name="Option Button 1318" hidden="1">
              <a:extLst>
                <a:ext uri="{63B3BB69-23CF-44E3-9099-C40C66FF867C}">
                  <a14:compatExt spid="_x0000_s34086"/>
                </a:ext>
                <a:ext uri="{FF2B5EF4-FFF2-40B4-BE49-F238E27FC236}">
                  <a16:creationId xmlns:a16="http://schemas.microsoft.com/office/drawing/2014/main" id="{00000000-0008-0000-0100-000026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522</xdr:row>
          <xdr:rowOff>38100</xdr:rowOff>
        </xdr:from>
        <xdr:to>
          <xdr:col>16</xdr:col>
          <xdr:colOff>114300</xdr:colOff>
          <xdr:row>522</xdr:row>
          <xdr:rowOff>184150</xdr:rowOff>
        </xdr:to>
        <xdr:sp macro="" textlink="">
          <xdr:nvSpPr>
            <xdr:cNvPr id="34087" name="Option Button 1319" hidden="1">
              <a:extLst>
                <a:ext uri="{63B3BB69-23CF-44E3-9099-C40C66FF867C}">
                  <a14:compatExt spid="_x0000_s34087"/>
                </a:ext>
                <a:ext uri="{FF2B5EF4-FFF2-40B4-BE49-F238E27FC236}">
                  <a16:creationId xmlns:a16="http://schemas.microsoft.com/office/drawing/2014/main" id="{00000000-0008-0000-0100-000027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520</xdr:row>
          <xdr:rowOff>38100</xdr:rowOff>
        </xdr:from>
        <xdr:to>
          <xdr:col>18</xdr:col>
          <xdr:colOff>698500</xdr:colOff>
          <xdr:row>520</xdr:row>
          <xdr:rowOff>184150</xdr:rowOff>
        </xdr:to>
        <xdr:sp macro="" textlink="">
          <xdr:nvSpPr>
            <xdr:cNvPr id="34089" name="Option Button 1321" hidden="1">
              <a:extLst>
                <a:ext uri="{63B3BB69-23CF-44E3-9099-C40C66FF867C}">
                  <a14:compatExt spid="_x0000_s34089"/>
                </a:ext>
                <a:ext uri="{FF2B5EF4-FFF2-40B4-BE49-F238E27FC236}">
                  <a16:creationId xmlns:a16="http://schemas.microsoft.com/office/drawing/2014/main" id="{00000000-0008-0000-0100-000029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521</xdr:row>
          <xdr:rowOff>38100</xdr:rowOff>
        </xdr:from>
        <xdr:to>
          <xdr:col>18</xdr:col>
          <xdr:colOff>698500</xdr:colOff>
          <xdr:row>521</xdr:row>
          <xdr:rowOff>184150</xdr:rowOff>
        </xdr:to>
        <xdr:sp macro="" textlink="">
          <xdr:nvSpPr>
            <xdr:cNvPr id="34090" name="Option Button 1322" hidden="1">
              <a:extLst>
                <a:ext uri="{63B3BB69-23CF-44E3-9099-C40C66FF867C}">
                  <a14:compatExt spid="_x0000_s34090"/>
                </a:ext>
                <a:ext uri="{FF2B5EF4-FFF2-40B4-BE49-F238E27FC236}">
                  <a16:creationId xmlns:a16="http://schemas.microsoft.com/office/drawing/2014/main" id="{00000000-0008-0000-0100-00002A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522</xdr:row>
          <xdr:rowOff>38100</xdr:rowOff>
        </xdr:from>
        <xdr:to>
          <xdr:col>18</xdr:col>
          <xdr:colOff>698500</xdr:colOff>
          <xdr:row>522</xdr:row>
          <xdr:rowOff>184150</xdr:rowOff>
        </xdr:to>
        <xdr:sp macro="" textlink="">
          <xdr:nvSpPr>
            <xdr:cNvPr id="34091" name="Option Button 1323" hidden="1">
              <a:extLst>
                <a:ext uri="{63B3BB69-23CF-44E3-9099-C40C66FF867C}">
                  <a14:compatExt spid="_x0000_s34091"/>
                </a:ext>
                <a:ext uri="{FF2B5EF4-FFF2-40B4-BE49-F238E27FC236}">
                  <a16:creationId xmlns:a16="http://schemas.microsoft.com/office/drawing/2014/main" id="{00000000-0008-0000-0100-00002B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520</xdr:row>
          <xdr:rowOff>38100</xdr:rowOff>
        </xdr:from>
        <xdr:to>
          <xdr:col>21</xdr:col>
          <xdr:colOff>114300</xdr:colOff>
          <xdr:row>520</xdr:row>
          <xdr:rowOff>184150</xdr:rowOff>
        </xdr:to>
        <xdr:sp macro="" textlink="">
          <xdr:nvSpPr>
            <xdr:cNvPr id="34093" name="Option Button 1325" hidden="1">
              <a:extLst>
                <a:ext uri="{63B3BB69-23CF-44E3-9099-C40C66FF867C}">
                  <a14:compatExt spid="_x0000_s34093"/>
                </a:ext>
                <a:ext uri="{FF2B5EF4-FFF2-40B4-BE49-F238E27FC236}">
                  <a16:creationId xmlns:a16="http://schemas.microsoft.com/office/drawing/2014/main" id="{00000000-0008-0000-0100-00002D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521</xdr:row>
          <xdr:rowOff>38100</xdr:rowOff>
        </xdr:from>
        <xdr:to>
          <xdr:col>21</xdr:col>
          <xdr:colOff>114300</xdr:colOff>
          <xdr:row>521</xdr:row>
          <xdr:rowOff>184150</xdr:rowOff>
        </xdr:to>
        <xdr:sp macro="" textlink="">
          <xdr:nvSpPr>
            <xdr:cNvPr id="34094" name="Option Button 1326" hidden="1">
              <a:extLst>
                <a:ext uri="{63B3BB69-23CF-44E3-9099-C40C66FF867C}">
                  <a14:compatExt spid="_x0000_s34094"/>
                </a:ext>
                <a:ext uri="{FF2B5EF4-FFF2-40B4-BE49-F238E27FC236}">
                  <a16:creationId xmlns:a16="http://schemas.microsoft.com/office/drawing/2014/main" id="{00000000-0008-0000-0100-00002E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522</xdr:row>
          <xdr:rowOff>38100</xdr:rowOff>
        </xdr:from>
        <xdr:to>
          <xdr:col>21</xdr:col>
          <xdr:colOff>114300</xdr:colOff>
          <xdr:row>522</xdr:row>
          <xdr:rowOff>184150</xdr:rowOff>
        </xdr:to>
        <xdr:sp macro="" textlink="">
          <xdr:nvSpPr>
            <xdr:cNvPr id="34095" name="Option Button 1327" hidden="1">
              <a:extLst>
                <a:ext uri="{63B3BB69-23CF-44E3-9099-C40C66FF867C}">
                  <a14:compatExt spid="_x0000_s34095"/>
                </a:ext>
                <a:ext uri="{FF2B5EF4-FFF2-40B4-BE49-F238E27FC236}">
                  <a16:creationId xmlns:a16="http://schemas.microsoft.com/office/drawing/2014/main" id="{00000000-0008-0000-0100-00002F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520</xdr:row>
          <xdr:rowOff>38100</xdr:rowOff>
        </xdr:from>
        <xdr:to>
          <xdr:col>24</xdr:col>
          <xdr:colOff>114300</xdr:colOff>
          <xdr:row>520</xdr:row>
          <xdr:rowOff>184150</xdr:rowOff>
        </xdr:to>
        <xdr:sp macro="" textlink="">
          <xdr:nvSpPr>
            <xdr:cNvPr id="34097" name="Option Button 1329" hidden="1">
              <a:extLst>
                <a:ext uri="{63B3BB69-23CF-44E3-9099-C40C66FF867C}">
                  <a14:compatExt spid="_x0000_s34097"/>
                </a:ext>
                <a:ext uri="{FF2B5EF4-FFF2-40B4-BE49-F238E27FC236}">
                  <a16:creationId xmlns:a16="http://schemas.microsoft.com/office/drawing/2014/main" id="{00000000-0008-0000-0100-000031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521</xdr:row>
          <xdr:rowOff>38100</xdr:rowOff>
        </xdr:from>
        <xdr:to>
          <xdr:col>24</xdr:col>
          <xdr:colOff>114300</xdr:colOff>
          <xdr:row>521</xdr:row>
          <xdr:rowOff>184150</xdr:rowOff>
        </xdr:to>
        <xdr:sp macro="" textlink="">
          <xdr:nvSpPr>
            <xdr:cNvPr id="34098" name="Option Button 1330" hidden="1">
              <a:extLst>
                <a:ext uri="{63B3BB69-23CF-44E3-9099-C40C66FF867C}">
                  <a14:compatExt spid="_x0000_s34098"/>
                </a:ext>
                <a:ext uri="{FF2B5EF4-FFF2-40B4-BE49-F238E27FC236}">
                  <a16:creationId xmlns:a16="http://schemas.microsoft.com/office/drawing/2014/main" id="{00000000-0008-0000-0100-000032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522</xdr:row>
          <xdr:rowOff>38100</xdr:rowOff>
        </xdr:from>
        <xdr:to>
          <xdr:col>24</xdr:col>
          <xdr:colOff>114300</xdr:colOff>
          <xdr:row>522</xdr:row>
          <xdr:rowOff>184150</xdr:rowOff>
        </xdr:to>
        <xdr:sp macro="" textlink="">
          <xdr:nvSpPr>
            <xdr:cNvPr id="34099" name="Option Button 1331" hidden="1">
              <a:extLst>
                <a:ext uri="{63B3BB69-23CF-44E3-9099-C40C66FF867C}">
                  <a14:compatExt spid="_x0000_s34099"/>
                </a:ext>
                <a:ext uri="{FF2B5EF4-FFF2-40B4-BE49-F238E27FC236}">
                  <a16:creationId xmlns:a16="http://schemas.microsoft.com/office/drawing/2014/main" id="{00000000-0008-0000-0100-000033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520</xdr:row>
          <xdr:rowOff>38100</xdr:rowOff>
        </xdr:from>
        <xdr:to>
          <xdr:col>26</xdr:col>
          <xdr:colOff>114300</xdr:colOff>
          <xdr:row>520</xdr:row>
          <xdr:rowOff>184150</xdr:rowOff>
        </xdr:to>
        <xdr:sp macro="" textlink="">
          <xdr:nvSpPr>
            <xdr:cNvPr id="34101" name="Option Button 1333" hidden="1">
              <a:extLst>
                <a:ext uri="{63B3BB69-23CF-44E3-9099-C40C66FF867C}">
                  <a14:compatExt spid="_x0000_s34101"/>
                </a:ext>
                <a:ext uri="{FF2B5EF4-FFF2-40B4-BE49-F238E27FC236}">
                  <a16:creationId xmlns:a16="http://schemas.microsoft.com/office/drawing/2014/main" id="{00000000-0008-0000-0100-000035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521</xdr:row>
          <xdr:rowOff>38100</xdr:rowOff>
        </xdr:from>
        <xdr:to>
          <xdr:col>26</xdr:col>
          <xdr:colOff>114300</xdr:colOff>
          <xdr:row>521</xdr:row>
          <xdr:rowOff>184150</xdr:rowOff>
        </xdr:to>
        <xdr:sp macro="" textlink="">
          <xdr:nvSpPr>
            <xdr:cNvPr id="34102" name="Option Button 1334" hidden="1">
              <a:extLst>
                <a:ext uri="{63B3BB69-23CF-44E3-9099-C40C66FF867C}">
                  <a14:compatExt spid="_x0000_s34102"/>
                </a:ext>
                <a:ext uri="{FF2B5EF4-FFF2-40B4-BE49-F238E27FC236}">
                  <a16:creationId xmlns:a16="http://schemas.microsoft.com/office/drawing/2014/main" id="{00000000-0008-0000-0100-000036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522</xdr:row>
          <xdr:rowOff>38100</xdr:rowOff>
        </xdr:from>
        <xdr:to>
          <xdr:col>26</xdr:col>
          <xdr:colOff>114300</xdr:colOff>
          <xdr:row>522</xdr:row>
          <xdr:rowOff>184150</xdr:rowOff>
        </xdr:to>
        <xdr:sp macro="" textlink="">
          <xdr:nvSpPr>
            <xdr:cNvPr id="34103" name="Option Button 1335" hidden="1">
              <a:extLst>
                <a:ext uri="{63B3BB69-23CF-44E3-9099-C40C66FF867C}">
                  <a14:compatExt spid="_x0000_s34103"/>
                </a:ext>
                <a:ext uri="{FF2B5EF4-FFF2-40B4-BE49-F238E27FC236}">
                  <a16:creationId xmlns:a16="http://schemas.microsoft.com/office/drawing/2014/main" id="{00000000-0008-0000-0100-000037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xdr:colOff>
          <xdr:row>528</xdr:row>
          <xdr:rowOff>19050</xdr:rowOff>
        </xdr:from>
        <xdr:to>
          <xdr:col>4</xdr:col>
          <xdr:colOff>546100</xdr:colOff>
          <xdr:row>532</xdr:row>
          <xdr:rowOff>19050</xdr:rowOff>
        </xdr:to>
        <xdr:sp macro="" textlink="">
          <xdr:nvSpPr>
            <xdr:cNvPr id="34104" name="Group Box 1336" hidden="1">
              <a:extLst>
                <a:ext uri="{63B3BB69-23CF-44E3-9099-C40C66FF867C}">
                  <a14:compatExt spid="_x0000_s34104"/>
                </a:ext>
                <a:ext uri="{FF2B5EF4-FFF2-40B4-BE49-F238E27FC236}">
                  <a16:creationId xmlns:a16="http://schemas.microsoft.com/office/drawing/2014/main" id="{00000000-0008-0000-0100-0000388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528</xdr:row>
          <xdr:rowOff>38100</xdr:rowOff>
        </xdr:from>
        <xdr:to>
          <xdr:col>4</xdr:col>
          <xdr:colOff>114300</xdr:colOff>
          <xdr:row>528</xdr:row>
          <xdr:rowOff>184150</xdr:rowOff>
        </xdr:to>
        <xdr:sp macro="" textlink="">
          <xdr:nvSpPr>
            <xdr:cNvPr id="34105" name="Option Button 1337" hidden="1">
              <a:extLst>
                <a:ext uri="{63B3BB69-23CF-44E3-9099-C40C66FF867C}">
                  <a14:compatExt spid="_x0000_s34105"/>
                </a:ext>
                <a:ext uri="{FF2B5EF4-FFF2-40B4-BE49-F238E27FC236}">
                  <a16:creationId xmlns:a16="http://schemas.microsoft.com/office/drawing/2014/main" id="{00000000-0008-0000-0100-000039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528</xdr:row>
          <xdr:rowOff>38100</xdr:rowOff>
        </xdr:from>
        <xdr:to>
          <xdr:col>6</xdr:col>
          <xdr:colOff>114300</xdr:colOff>
          <xdr:row>528</xdr:row>
          <xdr:rowOff>184150</xdr:rowOff>
        </xdr:to>
        <xdr:sp macro="" textlink="">
          <xdr:nvSpPr>
            <xdr:cNvPr id="34109" name="Option Button 1341" hidden="1">
              <a:extLst>
                <a:ext uri="{63B3BB69-23CF-44E3-9099-C40C66FF867C}">
                  <a14:compatExt spid="_x0000_s34109"/>
                </a:ext>
                <a:ext uri="{FF2B5EF4-FFF2-40B4-BE49-F238E27FC236}">
                  <a16:creationId xmlns:a16="http://schemas.microsoft.com/office/drawing/2014/main" id="{00000000-0008-0000-0100-00003D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529</xdr:row>
          <xdr:rowOff>38100</xdr:rowOff>
        </xdr:from>
        <xdr:to>
          <xdr:col>6</xdr:col>
          <xdr:colOff>114300</xdr:colOff>
          <xdr:row>529</xdr:row>
          <xdr:rowOff>184150</xdr:rowOff>
        </xdr:to>
        <xdr:sp macro="" textlink="">
          <xdr:nvSpPr>
            <xdr:cNvPr id="34110" name="Option Button 1342" hidden="1">
              <a:extLst>
                <a:ext uri="{63B3BB69-23CF-44E3-9099-C40C66FF867C}">
                  <a14:compatExt spid="_x0000_s34110"/>
                </a:ext>
                <a:ext uri="{FF2B5EF4-FFF2-40B4-BE49-F238E27FC236}">
                  <a16:creationId xmlns:a16="http://schemas.microsoft.com/office/drawing/2014/main" id="{00000000-0008-0000-0100-00003E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530</xdr:row>
          <xdr:rowOff>38100</xdr:rowOff>
        </xdr:from>
        <xdr:to>
          <xdr:col>6</xdr:col>
          <xdr:colOff>114300</xdr:colOff>
          <xdr:row>530</xdr:row>
          <xdr:rowOff>184150</xdr:rowOff>
        </xdr:to>
        <xdr:sp macro="" textlink="">
          <xdr:nvSpPr>
            <xdr:cNvPr id="34111" name="Option Button 1343" hidden="1">
              <a:extLst>
                <a:ext uri="{63B3BB69-23CF-44E3-9099-C40C66FF867C}">
                  <a14:compatExt spid="_x0000_s34111"/>
                </a:ext>
                <a:ext uri="{FF2B5EF4-FFF2-40B4-BE49-F238E27FC236}">
                  <a16:creationId xmlns:a16="http://schemas.microsoft.com/office/drawing/2014/main" id="{00000000-0008-0000-0100-00003F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528</xdr:row>
          <xdr:rowOff>38100</xdr:rowOff>
        </xdr:from>
        <xdr:to>
          <xdr:col>9</xdr:col>
          <xdr:colOff>114300</xdr:colOff>
          <xdr:row>528</xdr:row>
          <xdr:rowOff>184150</xdr:rowOff>
        </xdr:to>
        <xdr:sp macro="" textlink="">
          <xdr:nvSpPr>
            <xdr:cNvPr id="34113" name="Option Button 1345" hidden="1">
              <a:extLst>
                <a:ext uri="{63B3BB69-23CF-44E3-9099-C40C66FF867C}">
                  <a14:compatExt spid="_x0000_s34113"/>
                </a:ext>
                <a:ext uri="{FF2B5EF4-FFF2-40B4-BE49-F238E27FC236}">
                  <a16:creationId xmlns:a16="http://schemas.microsoft.com/office/drawing/2014/main" id="{00000000-0008-0000-0100-000041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529</xdr:row>
          <xdr:rowOff>38100</xdr:rowOff>
        </xdr:from>
        <xdr:to>
          <xdr:col>9</xdr:col>
          <xdr:colOff>114300</xdr:colOff>
          <xdr:row>529</xdr:row>
          <xdr:rowOff>184150</xdr:rowOff>
        </xdr:to>
        <xdr:sp macro="" textlink="">
          <xdr:nvSpPr>
            <xdr:cNvPr id="34114" name="Option Button 1346" hidden="1">
              <a:extLst>
                <a:ext uri="{63B3BB69-23CF-44E3-9099-C40C66FF867C}">
                  <a14:compatExt spid="_x0000_s34114"/>
                </a:ext>
                <a:ext uri="{FF2B5EF4-FFF2-40B4-BE49-F238E27FC236}">
                  <a16:creationId xmlns:a16="http://schemas.microsoft.com/office/drawing/2014/main" id="{00000000-0008-0000-0100-000042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530</xdr:row>
          <xdr:rowOff>38100</xdr:rowOff>
        </xdr:from>
        <xdr:to>
          <xdr:col>9</xdr:col>
          <xdr:colOff>114300</xdr:colOff>
          <xdr:row>530</xdr:row>
          <xdr:rowOff>184150</xdr:rowOff>
        </xdr:to>
        <xdr:sp macro="" textlink="">
          <xdr:nvSpPr>
            <xdr:cNvPr id="34115" name="Option Button 1347" hidden="1">
              <a:extLst>
                <a:ext uri="{63B3BB69-23CF-44E3-9099-C40C66FF867C}">
                  <a14:compatExt spid="_x0000_s34115"/>
                </a:ext>
                <a:ext uri="{FF2B5EF4-FFF2-40B4-BE49-F238E27FC236}">
                  <a16:creationId xmlns:a16="http://schemas.microsoft.com/office/drawing/2014/main" id="{00000000-0008-0000-0100-000043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528</xdr:row>
          <xdr:rowOff>38100</xdr:rowOff>
        </xdr:from>
        <xdr:to>
          <xdr:col>11</xdr:col>
          <xdr:colOff>69850</xdr:colOff>
          <xdr:row>528</xdr:row>
          <xdr:rowOff>184150</xdr:rowOff>
        </xdr:to>
        <xdr:sp macro="" textlink="">
          <xdr:nvSpPr>
            <xdr:cNvPr id="34117" name="Option Button 1349" hidden="1">
              <a:extLst>
                <a:ext uri="{63B3BB69-23CF-44E3-9099-C40C66FF867C}">
                  <a14:compatExt spid="_x0000_s34117"/>
                </a:ext>
                <a:ext uri="{FF2B5EF4-FFF2-40B4-BE49-F238E27FC236}">
                  <a16:creationId xmlns:a16="http://schemas.microsoft.com/office/drawing/2014/main" id="{00000000-0008-0000-0100-000045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529</xdr:row>
          <xdr:rowOff>38100</xdr:rowOff>
        </xdr:from>
        <xdr:to>
          <xdr:col>11</xdr:col>
          <xdr:colOff>69850</xdr:colOff>
          <xdr:row>529</xdr:row>
          <xdr:rowOff>184150</xdr:rowOff>
        </xdr:to>
        <xdr:sp macro="" textlink="">
          <xdr:nvSpPr>
            <xdr:cNvPr id="34118" name="Option Button 1350" hidden="1">
              <a:extLst>
                <a:ext uri="{63B3BB69-23CF-44E3-9099-C40C66FF867C}">
                  <a14:compatExt spid="_x0000_s34118"/>
                </a:ext>
                <a:ext uri="{FF2B5EF4-FFF2-40B4-BE49-F238E27FC236}">
                  <a16:creationId xmlns:a16="http://schemas.microsoft.com/office/drawing/2014/main" id="{00000000-0008-0000-0100-000046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530</xdr:row>
          <xdr:rowOff>38100</xdr:rowOff>
        </xdr:from>
        <xdr:to>
          <xdr:col>11</xdr:col>
          <xdr:colOff>69850</xdr:colOff>
          <xdr:row>530</xdr:row>
          <xdr:rowOff>184150</xdr:rowOff>
        </xdr:to>
        <xdr:sp macro="" textlink="">
          <xdr:nvSpPr>
            <xdr:cNvPr id="34119" name="Option Button 1351" hidden="1">
              <a:extLst>
                <a:ext uri="{63B3BB69-23CF-44E3-9099-C40C66FF867C}">
                  <a14:compatExt spid="_x0000_s34119"/>
                </a:ext>
                <a:ext uri="{FF2B5EF4-FFF2-40B4-BE49-F238E27FC236}">
                  <a16:creationId xmlns:a16="http://schemas.microsoft.com/office/drawing/2014/main" id="{00000000-0008-0000-0100-000047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528</xdr:row>
          <xdr:rowOff>38100</xdr:rowOff>
        </xdr:from>
        <xdr:to>
          <xdr:col>14</xdr:col>
          <xdr:colOff>114300</xdr:colOff>
          <xdr:row>528</xdr:row>
          <xdr:rowOff>184150</xdr:rowOff>
        </xdr:to>
        <xdr:sp macro="" textlink="">
          <xdr:nvSpPr>
            <xdr:cNvPr id="34121" name="Option Button 1353" hidden="1">
              <a:extLst>
                <a:ext uri="{63B3BB69-23CF-44E3-9099-C40C66FF867C}">
                  <a14:compatExt spid="_x0000_s34121"/>
                </a:ext>
                <a:ext uri="{FF2B5EF4-FFF2-40B4-BE49-F238E27FC236}">
                  <a16:creationId xmlns:a16="http://schemas.microsoft.com/office/drawing/2014/main" id="{00000000-0008-0000-0100-000049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529</xdr:row>
          <xdr:rowOff>38100</xdr:rowOff>
        </xdr:from>
        <xdr:to>
          <xdr:col>14</xdr:col>
          <xdr:colOff>114300</xdr:colOff>
          <xdr:row>529</xdr:row>
          <xdr:rowOff>184150</xdr:rowOff>
        </xdr:to>
        <xdr:sp macro="" textlink="">
          <xdr:nvSpPr>
            <xdr:cNvPr id="34122" name="Option Button 1354" hidden="1">
              <a:extLst>
                <a:ext uri="{63B3BB69-23CF-44E3-9099-C40C66FF867C}">
                  <a14:compatExt spid="_x0000_s34122"/>
                </a:ext>
                <a:ext uri="{FF2B5EF4-FFF2-40B4-BE49-F238E27FC236}">
                  <a16:creationId xmlns:a16="http://schemas.microsoft.com/office/drawing/2014/main" id="{00000000-0008-0000-0100-00004A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530</xdr:row>
          <xdr:rowOff>38100</xdr:rowOff>
        </xdr:from>
        <xdr:to>
          <xdr:col>14</xdr:col>
          <xdr:colOff>114300</xdr:colOff>
          <xdr:row>530</xdr:row>
          <xdr:rowOff>184150</xdr:rowOff>
        </xdr:to>
        <xdr:sp macro="" textlink="">
          <xdr:nvSpPr>
            <xdr:cNvPr id="34123" name="Option Button 1355" hidden="1">
              <a:extLst>
                <a:ext uri="{63B3BB69-23CF-44E3-9099-C40C66FF867C}">
                  <a14:compatExt spid="_x0000_s34123"/>
                </a:ext>
                <a:ext uri="{FF2B5EF4-FFF2-40B4-BE49-F238E27FC236}">
                  <a16:creationId xmlns:a16="http://schemas.microsoft.com/office/drawing/2014/main" id="{00000000-0008-0000-0100-00004B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528</xdr:row>
          <xdr:rowOff>38100</xdr:rowOff>
        </xdr:from>
        <xdr:to>
          <xdr:col>16</xdr:col>
          <xdr:colOff>114300</xdr:colOff>
          <xdr:row>528</xdr:row>
          <xdr:rowOff>184150</xdr:rowOff>
        </xdr:to>
        <xdr:sp macro="" textlink="">
          <xdr:nvSpPr>
            <xdr:cNvPr id="34125" name="Option Button 1357" hidden="1">
              <a:extLst>
                <a:ext uri="{63B3BB69-23CF-44E3-9099-C40C66FF867C}">
                  <a14:compatExt spid="_x0000_s34125"/>
                </a:ext>
                <a:ext uri="{FF2B5EF4-FFF2-40B4-BE49-F238E27FC236}">
                  <a16:creationId xmlns:a16="http://schemas.microsoft.com/office/drawing/2014/main" id="{00000000-0008-0000-0100-00004D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529</xdr:row>
          <xdr:rowOff>38100</xdr:rowOff>
        </xdr:from>
        <xdr:to>
          <xdr:col>16</xdr:col>
          <xdr:colOff>114300</xdr:colOff>
          <xdr:row>529</xdr:row>
          <xdr:rowOff>184150</xdr:rowOff>
        </xdr:to>
        <xdr:sp macro="" textlink="">
          <xdr:nvSpPr>
            <xdr:cNvPr id="34126" name="Option Button 1358" hidden="1">
              <a:extLst>
                <a:ext uri="{63B3BB69-23CF-44E3-9099-C40C66FF867C}">
                  <a14:compatExt spid="_x0000_s34126"/>
                </a:ext>
                <a:ext uri="{FF2B5EF4-FFF2-40B4-BE49-F238E27FC236}">
                  <a16:creationId xmlns:a16="http://schemas.microsoft.com/office/drawing/2014/main" id="{00000000-0008-0000-0100-00004E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530</xdr:row>
          <xdr:rowOff>38100</xdr:rowOff>
        </xdr:from>
        <xdr:to>
          <xdr:col>16</xdr:col>
          <xdr:colOff>114300</xdr:colOff>
          <xdr:row>530</xdr:row>
          <xdr:rowOff>184150</xdr:rowOff>
        </xdr:to>
        <xdr:sp macro="" textlink="">
          <xdr:nvSpPr>
            <xdr:cNvPr id="34127" name="Option Button 1359" hidden="1">
              <a:extLst>
                <a:ext uri="{63B3BB69-23CF-44E3-9099-C40C66FF867C}">
                  <a14:compatExt spid="_x0000_s34127"/>
                </a:ext>
                <a:ext uri="{FF2B5EF4-FFF2-40B4-BE49-F238E27FC236}">
                  <a16:creationId xmlns:a16="http://schemas.microsoft.com/office/drawing/2014/main" id="{00000000-0008-0000-0100-00004F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528</xdr:row>
          <xdr:rowOff>38100</xdr:rowOff>
        </xdr:from>
        <xdr:to>
          <xdr:col>18</xdr:col>
          <xdr:colOff>698500</xdr:colOff>
          <xdr:row>528</xdr:row>
          <xdr:rowOff>184150</xdr:rowOff>
        </xdr:to>
        <xdr:sp macro="" textlink="">
          <xdr:nvSpPr>
            <xdr:cNvPr id="34129" name="Option Button 1361" hidden="1">
              <a:extLst>
                <a:ext uri="{63B3BB69-23CF-44E3-9099-C40C66FF867C}">
                  <a14:compatExt spid="_x0000_s34129"/>
                </a:ext>
                <a:ext uri="{FF2B5EF4-FFF2-40B4-BE49-F238E27FC236}">
                  <a16:creationId xmlns:a16="http://schemas.microsoft.com/office/drawing/2014/main" id="{00000000-0008-0000-0100-000051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529</xdr:row>
          <xdr:rowOff>38100</xdr:rowOff>
        </xdr:from>
        <xdr:to>
          <xdr:col>18</xdr:col>
          <xdr:colOff>698500</xdr:colOff>
          <xdr:row>529</xdr:row>
          <xdr:rowOff>184150</xdr:rowOff>
        </xdr:to>
        <xdr:sp macro="" textlink="">
          <xdr:nvSpPr>
            <xdr:cNvPr id="34130" name="Option Button 1362" hidden="1">
              <a:extLst>
                <a:ext uri="{63B3BB69-23CF-44E3-9099-C40C66FF867C}">
                  <a14:compatExt spid="_x0000_s34130"/>
                </a:ext>
                <a:ext uri="{FF2B5EF4-FFF2-40B4-BE49-F238E27FC236}">
                  <a16:creationId xmlns:a16="http://schemas.microsoft.com/office/drawing/2014/main" id="{00000000-0008-0000-0100-000052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530</xdr:row>
          <xdr:rowOff>38100</xdr:rowOff>
        </xdr:from>
        <xdr:to>
          <xdr:col>18</xdr:col>
          <xdr:colOff>698500</xdr:colOff>
          <xdr:row>530</xdr:row>
          <xdr:rowOff>184150</xdr:rowOff>
        </xdr:to>
        <xdr:sp macro="" textlink="">
          <xdr:nvSpPr>
            <xdr:cNvPr id="34131" name="Option Button 1363" hidden="1">
              <a:extLst>
                <a:ext uri="{63B3BB69-23CF-44E3-9099-C40C66FF867C}">
                  <a14:compatExt spid="_x0000_s34131"/>
                </a:ext>
                <a:ext uri="{FF2B5EF4-FFF2-40B4-BE49-F238E27FC236}">
                  <a16:creationId xmlns:a16="http://schemas.microsoft.com/office/drawing/2014/main" id="{00000000-0008-0000-0100-000053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528</xdr:row>
          <xdr:rowOff>38100</xdr:rowOff>
        </xdr:from>
        <xdr:to>
          <xdr:col>21</xdr:col>
          <xdr:colOff>114300</xdr:colOff>
          <xdr:row>528</xdr:row>
          <xdr:rowOff>184150</xdr:rowOff>
        </xdr:to>
        <xdr:sp macro="" textlink="">
          <xdr:nvSpPr>
            <xdr:cNvPr id="34133" name="Option Button 1365" hidden="1">
              <a:extLst>
                <a:ext uri="{63B3BB69-23CF-44E3-9099-C40C66FF867C}">
                  <a14:compatExt spid="_x0000_s34133"/>
                </a:ext>
                <a:ext uri="{FF2B5EF4-FFF2-40B4-BE49-F238E27FC236}">
                  <a16:creationId xmlns:a16="http://schemas.microsoft.com/office/drawing/2014/main" id="{00000000-0008-0000-0100-000055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529</xdr:row>
          <xdr:rowOff>38100</xdr:rowOff>
        </xdr:from>
        <xdr:to>
          <xdr:col>21</xdr:col>
          <xdr:colOff>114300</xdr:colOff>
          <xdr:row>529</xdr:row>
          <xdr:rowOff>184150</xdr:rowOff>
        </xdr:to>
        <xdr:sp macro="" textlink="">
          <xdr:nvSpPr>
            <xdr:cNvPr id="34134" name="Option Button 1366" hidden="1">
              <a:extLst>
                <a:ext uri="{63B3BB69-23CF-44E3-9099-C40C66FF867C}">
                  <a14:compatExt spid="_x0000_s34134"/>
                </a:ext>
                <a:ext uri="{FF2B5EF4-FFF2-40B4-BE49-F238E27FC236}">
                  <a16:creationId xmlns:a16="http://schemas.microsoft.com/office/drawing/2014/main" id="{00000000-0008-0000-0100-000056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530</xdr:row>
          <xdr:rowOff>38100</xdr:rowOff>
        </xdr:from>
        <xdr:to>
          <xdr:col>21</xdr:col>
          <xdr:colOff>114300</xdr:colOff>
          <xdr:row>530</xdr:row>
          <xdr:rowOff>184150</xdr:rowOff>
        </xdr:to>
        <xdr:sp macro="" textlink="">
          <xdr:nvSpPr>
            <xdr:cNvPr id="34135" name="Option Button 1367" hidden="1">
              <a:extLst>
                <a:ext uri="{63B3BB69-23CF-44E3-9099-C40C66FF867C}">
                  <a14:compatExt spid="_x0000_s34135"/>
                </a:ext>
                <a:ext uri="{FF2B5EF4-FFF2-40B4-BE49-F238E27FC236}">
                  <a16:creationId xmlns:a16="http://schemas.microsoft.com/office/drawing/2014/main" id="{00000000-0008-0000-0100-000057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528</xdr:row>
          <xdr:rowOff>38100</xdr:rowOff>
        </xdr:from>
        <xdr:to>
          <xdr:col>24</xdr:col>
          <xdr:colOff>114300</xdr:colOff>
          <xdr:row>528</xdr:row>
          <xdr:rowOff>184150</xdr:rowOff>
        </xdr:to>
        <xdr:sp macro="" textlink="">
          <xdr:nvSpPr>
            <xdr:cNvPr id="34137" name="Option Button 1369" hidden="1">
              <a:extLst>
                <a:ext uri="{63B3BB69-23CF-44E3-9099-C40C66FF867C}">
                  <a14:compatExt spid="_x0000_s34137"/>
                </a:ext>
                <a:ext uri="{FF2B5EF4-FFF2-40B4-BE49-F238E27FC236}">
                  <a16:creationId xmlns:a16="http://schemas.microsoft.com/office/drawing/2014/main" id="{00000000-0008-0000-0100-000059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529</xdr:row>
          <xdr:rowOff>38100</xdr:rowOff>
        </xdr:from>
        <xdr:to>
          <xdr:col>24</xdr:col>
          <xdr:colOff>114300</xdr:colOff>
          <xdr:row>529</xdr:row>
          <xdr:rowOff>184150</xdr:rowOff>
        </xdr:to>
        <xdr:sp macro="" textlink="">
          <xdr:nvSpPr>
            <xdr:cNvPr id="34138" name="Option Button 1370" hidden="1">
              <a:extLst>
                <a:ext uri="{63B3BB69-23CF-44E3-9099-C40C66FF867C}">
                  <a14:compatExt spid="_x0000_s34138"/>
                </a:ext>
                <a:ext uri="{FF2B5EF4-FFF2-40B4-BE49-F238E27FC236}">
                  <a16:creationId xmlns:a16="http://schemas.microsoft.com/office/drawing/2014/main" id="{00000000-0008-0000-0100-00005A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530</xdr:row>
          <xdr:rowOff>38100</xdr:rowOff>
        </xdr:from>
        <xdr:to>
          <xdr:col>24</xdr:col>
          <xdr:colOff>114300</xdr:colOff>
          <xdr:row>530</xdr:row>
          <xdr:rowOff>184150</xdr:rowOff>
        </xdr:to>
        <xdr:sp macro="" textlink="">
          <xdr:nvSpPr>
            <xdr:cNvPr id="34139" name="Option Button 1371" hidden="1">
              <a:extLst>
                <a:ext uri="{63B3BB69-23CF-44E3-9099-C40C66FF867C}">
                  <a14:compatExt spid="_x0000_s34139"/>
                </a:ext>
                <a:ext uri="{FF2B5EF4-FFF2-40B4-BE49-F238E27FC236}">
                  <a16:creationId xmlns:a16="http://schemas.microsoft.com/office/drawing/2014/main" id="{00000000-0008-0000-0100-00005B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528</xdr:row>
          <xdr:rowOff>38100</xdr:rowOff>
        </xdr:from>
        <xdr:to>
          <xdr:col>26</xdr:col>
          <xdr:colOff>114300</xdr:colOff>
          <xdr:row>528</xdr:row>
          <xdr:rowOff>184150</xdr:rowOff>
        </xdr:to>
        <xdr:sp macro="" textlink="">
          <xdr:nvSpPr>
            <xdr:cNvPr id="34141" name="Option Button 1373" hidden="1">
              <a:extLst>
                <a:ext uri="{63B3BB69-23CF-44E3-9099-C40C66FF867C}">
                  <a14:compatExt spid="_x0000_s34141"/>
                </a:ext>
                <a:ext uri="{FF2B5EF4-FFF2-40B4-BE49-F238E27FC236}">
                  <a16:creationId xmlns:a16="http://schemas.microsoft.com/office/drawing/2014/main" id="{00000000-0008-0000-0100-00005D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529</xdr:row>
          <xdr:rowOff>38100</xdr:rowOff>
        </xdr:from>
        <xdr:to>
          <xdr:col>26</xdr:col>
          <xdr:colOff>114300</xdr:colOff>
          <xdr:row>529</xdr:row>
          <xdr:rowOff>184150</xdr:rowOff>
        </xdr:to>
        <xdr:sp macro="" textlink="">
          <xdr:nvSpPr>
            <xdr:cNvPr id="34142" name="Option Button 1374" hidden="1">
              <a:extLst>
                <a:ext uri="{63B3BB69-23CF-44E3-9099-C40C66FF867C}">
                  <a14:compatExt spid="_x0000_s34142"/>
                </a:ext>
                <a:ext uri="{FF2B5EF4-FFF2-40B4-BE49-F238E27FC236}">
                  <a16:creationId xmlns:a16="http://schemas.microsoft.com/office/drawing/2014/main" id="{00000000-0008-0000-0100-00005E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530</xdr:row>
          <xdr:rowOff>38100</xdr:rowOff>
        </xdr:from>
        <xdr:to>
          <xdr:col>26</xdr:col>
          <xdr:colOff>114300</xdr:colOff>
          <xdr:row>530</xdr:row>
          <xdr:rowOff>184150</xdr:rowOff>
        </xdr:to>
        <xdr:sp macro="" textlink="">
          <xdr:nvSpPr>
            <xdr:cNvPr id="34143" name="Option Button 1375" hidden="1">
              <a:extLst>
                <a:ext uri="{63B3BB69-23CF-44E3-9099-C40C66FF867C}">
                  <a14:compatExt spid="_x0000_s34143"/>
                </a:ext>
                <a:ext uri="{FF2B5EF4-FFF2-40B4-BE49-F238E27FC236}">
                  <a16:creationId xmlns:a16="http://schemas.microsoft.com/office/drawing/2014/main" id="{00000000-0008-0000-0100-00005F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536</xdr:row>
          <xdr:rowOff>38100</xdr:rowOff>
        </xdr:from>
        <xdr:to>
          <xdr:col>4</xdr:col>
          <xdr:colOff>114300</xdr:colOff>
          <xdr:row>536</xdr:row>
          <xdr:rowOff>184150</xdr:rowOff>
        </xdr:to>
        <xdr:sp macro="" textlink="">
          <xdr:nvSpPr>
            <xdr:cNvPr id="34145" name="Option Button 1377" hidden="1">
              <a:extLst>
                <a:ext uri="{63B3BB69-23CF-44E3-9099-C40C66FF867C}">
                  <a14:compatExt spid="_x0000_s34145"/>
                </a:ext>
                <a:ext uri="{FF2B5EF4-FFF2-40B4-BE49-F238E27FC236}">
                  <a16:creationId xmlns:a16="http://schemas.microsoft.com/office/drawing/2014/main" id="{00000000-0008-0000-0100-000061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537</xdr:row>
          <xdr:rowOff>38100</xdr:rowOff>
        </xdr:from>
        <xdr:to>
          <xdr:col>4</xdr:col>
          <xdr:colOff>114300</xdr:colOff>
          <xdr:row>537</xdr:row>
          <xdr:rowOff>184150</xdr:rowOff>
        </xdr:to>
        <xdr:sp macro="" textlink="">
          <xdr:nvSpPr>
            <xdr:cNvPr id="34146" name="Option Button 1378" hidden="1">
              <a:extLst>
                <a:ext uri="{63B3BB69-23CF-44E3-9099-C40C66FF867C}">
                  <a14:compatExt spid="_x0000_s34146"/>
                </a:ext>
                <a:ext uri="{FF2B5EF4-FFF2-40B4-BE49-F238E27FC236}">
                  <a16:creationId xmlns:a16="http://schemas.microsoft.com/office/drawing/2014/main" id="{00000000-0008-0000-0100-000062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538</xdr:row>
          <xdr:rowOff>38100</xdr:rowOff>
        </xdr:from>
        <xdr:to>
          <xdr:col>4</xdr:col>
          <xdr:colOff>114300</xdr:colOff>
          <xdr:row>538</xdr:row>
          <xdr:rowOff>184150</xdr:rowOff>
        </xdr:to>
        <xdr:sp macro="" textlink="">
          <xdr:nvSpPr>
            <xdr:cNvPr id="34147" name="Option Button 1379" hidden="1">
              <a:extLst>
                <a:ext uri="{63B3BB69-23CF-44E3-9099-C40C66FF867C}">
                  <a14:compatExt spid="_x0000_s34147"/>
                </a:ext>
                <a:ext uri="{FF2B5EF4-FFF2-40B4-BE49-F238E27FC236}">
                  <a16:creationId xmlns:a16="http://schemas.microsoft.com/office/drawing/2014/main" id="{00000000-0008-0000-0100-000063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536</xdr:row>
          <xdr:rowOff>38100</xdr:rowOff>
        </xdr:from>
        <xdr:to>
          <xdr:col>6</xdr:col>
          <xdr:colOff>114300</xdr:colOff>
          <xdr:row>536</xdr:row>
          <xdr:rowOff>184150</xdr:rowOff>
        </xdr:to>
        <xdr:sp macro="" textlink="">
          <xdr:nvSpPr>
            <xdr:cNvPr id="34149" name="Option Button 1381" hidden="1">
              <a:extLst>
                <a:ext uri="{63B3BB69-23CF-44E3-9099-C40C66FF867C}">
                  <a14:compatExt spid="_x0000_s34149"/>
                </a:ext>
                <a:ext uri="{FF2B5EF4-FFF2-40B4-BE49-F238E27FC236}">
                  <a16:creationId xmlns:a16="http://schemas.microsoft.com/office/drawing/2014/main" id="{00000000-0008-0000-0100-000065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537</xdr:row>
          <xdr:rowOff>38100</xdr:rowOff>
        </xdr:from>
        <xdr:to>
          <xdr:col>6</xdr:col>
          <xdr:colOff>114300</xdr:colOff>
          <xdr:row>537</xdr:row>
          <xdr:rowOff>184150</xdr:rowOff>
        </xdr:to>
        <xdr:sp macro="" textlink="">
          <xdr:nvSpPr>
            <xdr:cNvPr id="34150" name="Option Button 1382" hidden="1">
              <a:extLst>
                <a:ext uri="{63B3BB69-23CF-44E3-9099-C40C66FF867C}">
                  <a14:compatExt spid="_x0000_s34150"/>
                </a:ext>
                <a:ext uri="{FF2B5EF4-FFF2-40B4-BE49-F238E27FC236}">
                  <a16:creationId xmlns:a16="http://schemas.microsoft.com/office/drawing/2014/main" id="{00000000-0008-0000-0100-000066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538</xdr:row>
          <xdr:rowOff>38100</xdr:rowOff>
        </xdr:from>
        <xdr:to>
          <xdr:col>6</xdr:col>
          <xdr:colOff>114300</xdr:colOff>
          <xdr:row>538</xdr:row>
          <xdr:rowOff>184150</xdr:rowOff>
        </xdr:to>
        <xdr:sp macro="" textlink="">
          <xdr:nvSpPr>
            <xdr:cNvPr id="34151" name="Option Button 1383" hidden="1">
              <a:extLst>
                <a:ext uri="{63B3BB69-23CF-44E3-9099-C40C66FF867C}">
                  <a14:compatExt spid="_x0000_s34151"/>
                </a:ext>
                <a:ext uri="{FF2B5EF4-FFF2-40B4-BE49-F238E27FC236}">
                  <a16:creationId xmlns:a16="http://schemas.microsoft.com/office/drawing/2014/main" id="{00000000-0008-0000-0100-000067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536</xdr:row>
          <xdr:rowOff>38100</xdr:rowOff>
        </xdr:from>
        <xdr:to>
          <xdr:col>9</xdr:col>
          <xdr:colOff>114300</xdr:colOff>
          <xdr:row>536</xdr:row>
          <xdr:rowOff>184150</xdr:rowOff>
        </xdr:to>
        <xdr:sp macro="" textlink="">
          <xdr:nvSpPr>
            <xdr:cNvPr id="34153" name="Option Button 1385" hidden="1">
              <a:extLst>
                <a:ext uri="{63B3BB69-23CF-44E3-9099-C40C66FF867C}">
                  <a14:compatExt spid="_x0000_s34153"/>
                </a:ext>
                <a:ext uri="{FF2B5EF4-FFF2-40B4-BE49-F238E27FC236}">
                  <a16:creationId xmlns:a16="http://schemas.microsoft.com/office/drawing/2014/main" id="{00000000-0008-0000-0100-000069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537</xdr:row>
          <xdr:rowOff>38100</xdr:rowOff>
        </xdr:from>
        <xdr:to>
          <xdr:col>9</xdr:col>
          <xdr:colOff>114300</xdr:colOff>
          <xdr:row>537</xdr:row>
          <xdr:rowOff>184150</xdr:rowOff>
        </xdr:to>
        <xdr:sp macro="" textlink="">
          <xdr:nvSpPr>
            <xdr:cNvPr id="34154" name="Option Button 1386" hidden="1">
              <a:extLst>
                <a:ext uri="{63B3BB69-23CF-44E3-9099-C40C66FF867C}">
                  <a14:compatExt spid="_x0000_s34154"/>
                </a:ext>
                <a:ext uri="{FF2B5EF4-FFF2-40B4-BE49-F238E27FC236}">
                  <a16:creationId xmlns:a16="http://schemas.microsoft.com/office/drawing/2014/main" id="{00000000-0008-0000-0100-00006A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538</xdr:row>
          <xdr:rowOff>38100</xdr:rowOff>
        </xdr:from>
        <xdr:to>
          <xdr:col>9</xdr:col>
          <xdr:colOff>114300</xdr:colOff>
          <xdr:row>538</xdr:row>
          <xdr:rowOff>184150</xdr:rowOff>
        </xdr:to>
        <xdr:sp macro="" textlink="">
          <xdr:nvSpPr>
            <xdr:cNvPr id="34155" name="Option Button 1387" hidden="1">
              <a:extLst>
                <a:ext uri="{63B3BB69-23CF-44E3-9099-C40C66FF867C}">
                  <a14:compatExt spid="_x0000_s34155"/>
                </a:ext>
                <a:ext uri="{FF2B5EF4-FFF2-40B4-BE49-F238E27FC236}">
                  <a16:creationId xmlns:a16="http://schemas.microsoft.com/office/drawing/2014/main" id="{00000000-0008-0000-0100-00006B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536</xdr:row>
          <xdr:rowOff>38100</xdr:rowOff>
        </xdr:from>
        <xdr:to>
          <xdr:col>11</xdr:col>
          <xdr:colOff>69850</xdr:colOff>
          <xdr:row>536</xdr:row>
          <xdr:rowOff>184150</xdr:rowOff>
        </xdr:to>
        <xdr:sp macro="" textlink="">
          <xdr:nvSpPr>
            <xdr:cNvPr id="34157" name="Option Button 1389" hidden="1">
              <a:extLst>
                <a:ext uri="{63B3BB69-23CF-44E3-9099-C40C66FF867C}">
                  <a14:compatExt spid="_x0000_s34157"/>
                </a:ext>
                <a:ext uri="{FF2B5EF4-FFF2-40B4-BE49-F238E27FC236}">
                  <a16:creationId xmlns:a16="http://schemas.microsoft.com/office/drawing/2014/main" id="{00000000-0008-0000-0100-00006D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537</xdr:row>
          <xdr:rowOff>38100</xdr:rowOff>
        </xdr:from>
        <xdr:to>
          <xdr:col>11</xdr:col>
          <xdr:colOff>69850</xdr:colOff>
          <xdr:row>537</xdr:row>
          <xdr:rowOff>184150</xdr:rowOff>
        </xdr:to>
        <xdr:sp macro="" textlink="">
          <xdr:nvSpPr>
            <xdr:cNvPr id="34158" name="Option Button 1390" hidden="1">
              <a:extLst>
                <a:ext uri="{63B3BB69-23CF-44E3-9099-C40C66FF867C}">
                  <a14:compatExt spid="_x0000_s34158"/>
                </a:ext>
                <a:ext uri="{FF2B5EF4-FFF2-40B4-BE49-F238E27FC236}">
                  <a16:creationId xmlns:a16="http://schemas.microsoft.com/office/drawing/2014/main" id="{00000000-0008-0000-0100-00006E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538</xdr:row>
          <xdr:rowOff>38100</xdr:rowOff>
        </xdr:from>
        <xdr:to>
          <xdr:col>11</xdr:col>
          <xdr:colOff>69850</xdr:colOff>
          <xdr:row>538</xdr:row>
          <xdr:rowOff>184150</xdr:rowOff>
        </xdr:to>
        <xdr:sp macro="" textlink="">
          <xdr:nvSpPr>
            <xdr:cNvPr id="34159" name="Option Button 1391" hidden="1">
              <a:extLst>
                <a:ext uri="{63B3BB69-23CF-44E3-9099-C40C66FF867C}">
                  <a14:compatExt spid="_x0000_s34159"/>
                </a:ext>
                <a:ext uri="{FF2B5EF4-FFF2-40B4-BE49-F238E27FC236}">
                  <a16:creationId xmlns:a16="http://schemas.microsoft.com/office/drawing/2014/main" id="{00000000-0008-0000-0100-00006F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536</xdr:row>
          <xdr:rowOff>38100</xdr:rowOff>
        </xdr:from>
        <xdr:to>
          <xdr:col>14</xdr:col>
          <xdr:colOff>114300</xdr:colOff>
          <xdr:row>536</xdr:row>
          <xdr:rowOff>184150</xdr:rowOff>
        </xdr:to>
        <xdr:sp macro="" textlink="">
          <xdr:nvSpPr>
            <xdr:cNvPr id="34161" name="Option Button 1393" hidden="1">
              <a:extLst>
                <a:ext uri="{63B3BB69-23CF-44E3-9099-C40C66FF867C}">
                  <a14:compatExt spid="_x0000_s34161"/>
                </a:ext>
                <a:ext uri="{FF2B5EF4-FFF2-40B4-BE49-F238E27FC236}">
                  <a16:creationId xmlns:a16="http://schemas.microsoft.com/office/drawing/2014/main" id="{00000000-0008-0000-0100-000071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537</xdr:row>
          <xdr:rowOff>38100</xdr:rowOff>
        </xdr:from>
        <xdr:to>
          <xdr:col>14</xdr:col>
          <xdr:colOff>114300</xdr:colOff>
          <xdr:row>537</xdr:row>
          <xdr:rowOff>184150</xdr:rowOff>
        </xdr:to>
        <xdr:sp macro="" textlink="">
          <xdr:nvSpPr>
            <xdr:cNvPr id="34162" name="Option Button 1394" hidden="1">
              <a:extLst>
                <a:ext uri="{63B3BB69-23CF-44E3-9099-C40C66FF867C}">
                  <a14:compatExt spid="_x0000_s34162"/>
                </a:ext>
                <a:ext uri="{FF2B5EF4-FFF2-40B4-BE49-F238E27FC236}">
                  <a16:creationId xmlns:a16="http://schemas.microsoft.com/office/drawing/2014/main" id="{00000000-0008-0000-0100-000072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538</xdr:row>
          <xdr:rowOff>38100</xdr:rowOff>
        </xdr:from>
        <xdr:to>
          <xdr:col>14</xdr:col>
          <xdr:colOff>114300</xdr:colOff>
          <xdr:row>538</xdr:row>
          <xdr:rowOff>184150</xdr:rowOff>
        </xdr:to>
        <xdr:sp macro="" textlink="">
          <xdr:nvSpPr>
            <xdr:cNvPr id="34163" name="Option Button 1395" hidden="1">
              <a:extLst>
                <a:ext uri="{63B3BB69-23CF-44E3-9099-C40C66FF867C}">
                  <a14:compatExt spid="_x0000_s34163"/>
                </a:ext>
                <a:ext uri="{FF2B5EF4-FFF2-40B4-BE49-F238E27FC236}">
                  <a16:creationId xmlns:a16="http://schemas.microsoft.com/office/drawing/2014/main" id="{00000000-0008-0000-0100-000073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536</xdr:row>
          <xdr:rowOff>38100</xdr:rowOff>
        </xdr:from>
        <xdr:to>
          <xdr:col>16</xdr:col>
          <xdr:colOff>114300</xdr:colOff>
          <xdr:row>536</xdr:row>
          <xdr:rowOff>184150</xdr:rowOff>
        </xdr:to>
        <xdr:sp macro="" textlink="">
          <xdr:nvSpPr>
            <xdr:cNvPr id="34165" name="Option Button 1397" hidden="1">
              <a:extLst>
                <a:ext uri="{63B3BB69-23CF-44E3-9099-C40C66FF867C}">
                  <a14:compatExt spid="_x0000_s34165"/>
                </a:ext>
                <a:ext uri="{FF2B5EF4-FFF2-40B4-BE49-F238E27FC236}">
                  <a16:creationId xmlns:a16="http://schemas.microsoft.com/office/drawing/2014/main" id="{00000000-0008-0000-0100-000075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537</xdr:row>
          <xdr:rowOff>38100</xdr:rowOff>
        </xdr:from>
        <xdr:to>
          <xdr:col>16</xdr:col>
          <xdr:colOff>114300</xdr:colOff>
          <xdr:row>537</xdr:row>
          <xdr:rowOff>184150</xdr:rowOff>
        </xdr:to>
        <xdr:sp macro="" textlink="">
          <xdr:nvSpPr>
            <xdr:cNvPr id="34166" name="Option Button 1398" hidden="1">
              <a:extLst>
                <a:ext uri="{63B3BB69-23CF-44E3-9099-C40C66FF867C}">
                  <a14:compatExt spid="_x0000_s34166"/>
                </a:ext>
                <a:ext uri="{FF2B5EF4-FFF2-40B4-BE49-F238E27FC236}">
                  <a16:creationId xmlns:a16="http://schemas.microsoft.com/office/drawing/2014/main" id="{00000000-0008-0000-0100-000076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538</xdr:row>
          <xdr:rowOff>38100</xdr:rowOff>
        </xdr:from>
        <xdr:to>
          <xdr:col>16</xdr:col>
          <xdr:colOff>114300</xdr:colOff>
          <xdr:row>538</xdr:row>
          <xdr:rowOff>184150</xdr:rowOff>
        </xdr:to>
        <xdr:sp macro="" textlink="">
          <xdr:nvSpPr>
            <xdr:cNvPr id="34167" name="Option Button 1399" hidden="1">
              <a:extLst>
                <a:ext uri="{63B3BB69-23CF-44E3-9099-C40C66FF867C}">
                  <a14:compatExt spid="_x0000_s34167"/>
                </a:ext>
                <a:ext uri="{FF2B5EF4-FFF2-40B4-BE49-F238E27FC236}">
                  <a16:creationId xmlns:a16="http://schemas.microsoft.com/office/drawing/2014/main" id="{00000000-0008-0000-0100-000077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536</xdr:row>
          <xdr:rowOff>38100</xdr:rowOff>
        </xdr:from>
        <xdr:to>
          <xdr:col>18</xdr:col>
          <xdr:colOff>698500</xdr:colOff>
          <xdr:row>536</xdr:row>
          <xdr:rowOff>184150</xdr:rowOff>
        </xdr:to>
        <xdr:sp macro="" textlink="">
          <xdr:nvSpPr>
            <xdr:cNvPr id="34169" name="Option Button 1401" hidden="1">
              <a:extLst>
                <a:ext uri="{63B3BB69-23CF-44E3-9099-C40C66FF867C}">
                  <a14:compatExt spid="_x0000_s34169"/>
                </a:ext>
                <a:ext uri="{FF2B5EF4-FFF2-40B4-BE49-F238E27FC236}">
                  <a16:creationId xmlns:a16="http://schemas.microsoft.com/office/drawing/2014/main" id="{00000000-0008-0000-0100-000079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537</xdr:row>
          <xdr:rowOff>38100</xdr:rowOff>
        </xdr:from>
        <xdr:to>
          <xdr:col>18</xdr:col>
          <xdr:colOff>698500</xdr:colOff>
          <xdr:row>537</xdr:row>
          <xdr:rowOff>184150</xdr:rowOff>
        </xdr:to>
        <xdr:sp macro="" textlink="">
          <xdr:nvSpPr>
            <xdr:cNvPr id="34170" name="Option Button 1402" hidden="1">
              <a:extLst>
                <a:ext uri="{63B3BB69-23CF-44E3-9099-C40C66FF867C}">
                  <a14:compatExt spid="_x0000_s34170"/>
                </a:ext>
                <a:ext uri="{FF2B5EF4-FFF2-40B4-BE49-F238E27FC236}">
                  <a16:creationId xmlns:a16="http://schemas.microsoft.com/office/drawing/2014/main" id="{00000000-0008-0000-0100-00007A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538</xdr:row>
          <xdr:rowOff>38100</xdr:rowOff>
        </xdr:from>
        <xdr:to>
          <xdr:col>18</xdr:col>
          <xdr:colOff>698500</xdr:colOff>
          <xdr:row>538</xdr:row>
          <xdr:rowOff>184150</xdr:rowOff>
        </xdr:to>
        <xdr:sp macro="" textlink="">
          <xdr:nvSpPr>
            <xdr:cNvPr id="34171" name="Option Button 1403" hidden="1">
              <a:extLst>
                <a:ext uri="{63B3BB69-23CF-44E3-9099-C40C66FF867C}">
                  <a14:compatExt spid="_x0000_s34171"/>
                </a:ext>
                <a:ext uri="{FF2B5EF4-FFF2-40B4-BE49-F238E27FC236}">
                  <a16:creationId xmlns:a16="http://schemas.microsoft.com/office/drawing/2014/main" id="{00000000-0008-0000-0100-00007B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536</xdr:row>
          <xdr:rowOff>38100</xdr:rowOff>
        </xdr:from>
        <xdr:to>
          <xdr:col>21</xdr:col>
          <xdr:colOff>114300</xdr:colOff>
          <xdr:row>536</xdr:row>
          <xdr:rowOff>184150</xdr:rowOff>
        </xdr:to>
        <xdr:sp macro="" textlink="">
          <xdr:nvSpPr>
            <xdr:cNvPr id="34173" name="Option Button 1405" hidden="1">
              <a:extLst>
                <a:ext uri="{63B3BB69-23CF-44E3-9099-C40C66FF867C}">
                  <a14:compatExt spid="_x0000_s34173"/>
                </a:ext>
                <a:ext uri="{FF2B5EF4-FFF2-40B4-BE49-F238E27FC236}">
                  <a16:creationId xmlns:a16="http://schemas.microsoft.com/office/drawing/2014/main" id="{00000000-0008-0000-0100-00007D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537</xdr:row>
          <xdr:rowOff>38100</xdr:rowOff>
        </xdr:from>
        <xdr:to>
          <xdr:col>21</xdr:col>
          <xdr:colOff>114300</xdr:colOff>
          <xdr:row>537</xdr:row>
          <xdr:rowOff>184150</xdr:rowOff>
        </xdr:to>
        <xdr:sp macro="" textlink="">
          <xdr:nvSpPr>
            <xdr:cNvPr id="34174" name="Option Button 1406" hidden="1">
              <a:extLst>
                <a:ext uri="{63B3BB69-23CF-44E3-9099-C40C66FF867C}">
                  <a14:compatExt spid="_x0000_s34174"/>
                </a:ext>
                <a:ext uri="{FF2B5EF4-FFF2-40B4-BE49-F238E27FC236}">
                  <a16:creationId xmlns:a16="http://schemas.microsoft.com/office/drawing/2014/main" id="{00000000-0008-0000-0100-00007E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538</xdr:row>
          <xdr:rowOff>38100</xdr:rowOff>
        </xdr:from>
        <xdr:to>
          <xdr:col>21</xdr:col>
          <xdr:colOff>114300</xdr:colOff>
          <xdr:row>538</xdr:row>
          <xdr:rowOff>184150</xdr:rowOff>
        </xdr:to>
        <xdr:sp macro="" textlink="">
          <xdr:nvSpPr>
            <xdr:cNvPr id="34175" name="Option Button 1407" hidden="1">
              <a:extLst>
                <a:ext uri="{63B3BB69-23CF-44E3-9099-C40C66FF867C}">
                  <a14:compatExt spid="_x0000_s34175"/>
                </a:ext>
                <a:ext uri="{FF2B5EF4-FFF2-40B4-BE49-F238E27FC236}">
                  <a16:creationId xmlns:a16="http://schemas.microsoft.com/office/drawing/2014/main" id="{00000000-0008-0000-0100-00007F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536</xdr:row>
          <xdr:rowOff>38100</xdr:rowOff>
        </xdr:from>
        <xdr:to>
          <xdr:col>24</xdr:col>
          <xdr:colOff>114300</xdr:colOff>
          <xdr:row>536</xdr:row>
          <xdr:rowOff>184150</xdr:rowOff>
        </xdr:to>
        <xdr:sp macro="" textlink="">
          <xdr:nvSpPr>
            <xdr:cNvPr id="34177" name="Option Button 1409" hidden="1">
              <a:extLst>
                <a:ext uri="{63B3BB69-23CF-44E3-9099-C40C66FF867C}">
                  <a14:compatExt spid="_x0000_s34177"/>
                </a:ext>
                <a:ext uri="{FF2B5EF4-FFF2-40B4-BE49-F238E27FC236}">
                  <a16:creationId xmlns:a16="http://schemas.microsoft.com/office/drawing/2014/main" id="{00000000-0008-0000-0100-000081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537</xdr:row>
          <xdr:rowOff>38100</xdr:rowOff>
        </xdr:from>
        <xdr:to>
          <xdr:col>24</xdr:col>
          <xdr:colOff>114300</xdr:colOff>
          <xdr:row>537</xdr:row>
          <xdr:rowOff>184150</xdr:rowOff>
        </xdr:to>
        <xdr:sp macro="" textlink="">
          <xdr:nvSpPr>
            <xdr:cNvPr id="34178" name="Option Button 1410" hidden="1">
              <a:extLst>
                <a:ext uri="{63B3BB69-23CF-44E3-9099-C40C66FF867C}">
                  <a14:compatExt spid="_x0000_s34178"/>
                </a:ext>
                <a:ext uri="{FF2B5EF4-FFF2-40B4-BE49-F238E27FC236}">
                  <a16:creationId xmlns:a16="http://schemas.microsoft.com/office/drawing/2014/main" id="{00000000-0008-0000-0100-000082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538</xdr:row>
          <xdr:rowOff>38100</xdr:rowOff>
        </xdr:from>
        <xdr:to>
          <xdr:col>24</xdr:col>
          <xdr:colOff>114300</xdr:colOff>
          <xdr:row>538</xdr:row>
          <xdr:rowOff>184150</xdr:rowOff>
        </xdr:to>
        <xdr:sp macro="" textlink="">
          <xdr:nvSpPr>
            <xdr:cNvPr id="34179" name="Option Button 1411" hidden="1">
              <a:extLst>
                <a:ext uri="{63B3BB69-23CF-44E3-9099-C40C66FF867C}">
                  <a14:compatExt spid="_x0000_s34179"/>
                </a:ext>
                <a:ext uri="{FF2B5EF4-FFF2-40B4-BE49-F238E27FC236}">
                  <a16:creationId xmlns:a16="http://schemas.microsoft.com/office/drawing/2014/main" id="{00000000-0008-0000-0100-000083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536</xdr:row>
          <xdr:rowOff>38100</xdr:rowOff>
        </xdr:from>
        <xdr:to>
          <xdr:col>26</xdr:col>
          <xdr:colOff>114300</xdr:colOff>
          <xdr:row>536</xdr:row>
          <xdr:rowOff>184150</xdr:rowOff>
        </xdr:to>
        <xdr:sp macro="" textlink="">
          <xdr:nvSpPr>
            <xdr:cNvPr id="34181" name="Option Button 1413" hidden="1">
              <a:extLst>
                <a:ext uri="{63B3BB69-23CF-44E3-9099-C40C66FF867C}">
                  <a14:compatExt spid="_x0000_s34181"/>
                </a:ext>
                <a:ext uri="{FF2B5EF4-FFF2-40B4-BE49-F238E27FC236}">
                  <a16:creationId xmlns:a16="http://schemas.microsoft.com/office/drawing/2014/main" id="{00000000-0008-0000-0100-000085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537</xdr:row>
          <xdr:rowOff>38100</xdr:rowOff>
        </xdr:from>
        <xdr:to>
          <xdr:col>26</xdr:col>
          <xdr:colOff>114300</xdr:colOff>
          <xdr:row>537</xdr:row>
          <xdr:rowOff>184150</xdr:rowOff>
        </xdr:to>
        <xdr:sp macro="" textlink="">
          <xdr:nvSpPr>
            <xdr:cNvPr id="34182" name="Option Button 1414" hidden="1">
              <a:extLst>
                <a:ext uri="{63B3BB69-23CF-44E3-9099-C40C66FF867C}">
                  <a14:compatExt spid="_x0000_s34182"/>
                </a:ext>
                <a:ext uri="{FF2B5EF4-FFF2-40B4-BE49-F238E27FC236}">
                  <a16:creationId xmlns:a16="http://schemas.microsoft.com/office/drawing/2014/main" id="{00000000-0008-0000-0100-000086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538</xdr:row>
          <xdr:rowOff>38100</xdr:rowOff>
        </xdr:from>
        <xdr:to>
          <xdr:col>26</xdr:col>
          <xdr:colOff>114300</xdr:colOff>
          <xdr:row>538</xdr:row>
          <xdr:rowOff>184150</xdr:rowOff>
        </xdr:to>
        <xdr:sp macro="" textlink="">
          <xdr:nvSpPr>
            <xdr:cNvPr id="34183" name="Option Button 1415" hidden="1">
              <a:extLst>
                <a:ext uri="{63B3BB69-23CF-44E3-9099-C40C66FF867C}">
                  <a14:compatExt spid="_x0000_s34183"/>
                </a:ext>
                <a:ext uri="{FF2B5EF4-FFF2-40B4-BE49-F238E27FC236}">
                  <a16:creationId xmlns:a16="http://schemas.microsoft.com/office/drawing/2014/main" id="{00000000-0008-0000-0100-000087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544</xdr:row>
          <xdr:rowOff>38100</xdr:rowOff>
        </xdr:from>
        <xdr:to>
          <xdr:col>4</xdr:col>
          <xdr:colOff>114300</xdr:colOff>
          <xdr:row>544</xdr:row>
          <xdr:rowOff>184150</xdr:rowOff>
        </xdr:to>
        <xdr:sp macro="" textlink="">
          <xdr:nvSpPr>
            <xdr:cNvPr id="34185" name="Option Button 1417" hidden="1">
              <a:extLst>
                <a:ext uri="{63B3BB69-23CF-44E3-9099-C40C66FF867C}">
                  <a14:compatExt spid="_x0000_s34185"/>
                </a:ext>
                <a:ext uri="{FF2B5EF4-FFF2-40B4-BE49-F238E27FC236}">
                  <a16:creationId xmlns:a16="http://schemas.microsoft.com/office/drawing/2014/main" id="{00000000-0008-0000-0100-000089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545</xdr:row>
          <xdr:rowOff>38100</xdr:rowOff>
        </xdr:from>
        <xdr:to>
          <xdr:col>4</xdr:col>
          <xdr:colOff>114300</xdr:colOff>
          <xdr:row>545</xdr:row>
          <xdr:rowOff>184150</xdr:rowOff>
        </xdr:to>
        <xdr:sp macro="" textlink="">
          <xdr:nvSpPr>
            <xdr:cNvPr id="34186" name="Option Button 1418" hidden="1">
              <a:extLst>
                <a:ext uri="{63B3BB69-23CF-44E3-9099-C40C66FF867C}">
                  <a14:compatExt spid="_x0000_s34186"/>
                </a:ext>
                <a:ext uri="{FF2B5EF4-FFF2-40B4-BE49-F238E27FC236}">
                  <a16:creationId xmlns:a16="http://schemas.microsoft.com/office/drawing/2014/main" id="{00000000-0008-0000-0100-00008A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546</xdr:row>
          <xdr:rowOff>38100</xdr:rowOff>
        </xdr:from>
        <xdr:to>
          <xdr:col>4</xdr:col>
          <xdr:colOff>114300</xdr:colOff>
          <xdr:row>546</xdr:row>
          <xdr:rowOff>184150</xdr:rowOff>
        </xdr:to>
        <xdr:sp macro="" textlink="">
          <xdr:nvSpPr>
            <xdr:cNvPr id="34187" name="Option Button 1419" hidden="1">
              <a:extLst>
                <a:ext uri="{63B3BB69-23CF-44E3-9099-C40C66FF867C}">
                  <a14:compatExt spid="_x0000_s34187"/>
                </a:ext>
                <a:ext uri="{FF2B5EF4-FFF2-40B4-BE49-F238E27FC236}">
                  <a16:creationId xmlns:a16="http://schemas.microsoft.com/office/drawing/2014/main" id="{00000000-0008-0000-0100-00008B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544</xdr:row>
          <xdr:rowOff>38100</xdr:rowOff>
        </xdr:from>
        <xdr:to>
          <xdr:col>6</xdr:col>
          <xdr:colOff>114300</xdr:colOff>
          <xdr:row>544</xdr:row>
          <xdr:rowOff>184150</xdr:rowOff>
        </xdr:to>
        <xdr:sp macro="" textlink="">
          <xdr:nvSpPr>
            <xdr:cNvPr id="34189" name="Option Button 1421" hidden="1">
              <a:extLst>
                <a:ext uri="{63B3BB69-23CF-44E3-9099-C40C66FF867C}">
                  <a14:compatExt spid="_x0000_s34189"/>
                </a:ext>
                <a:ext uri="{FF2B5EF4-FFF2-40B4-BE49-F238E27FC236}">
                  <a16:creationId xmlns:a16="http://schemas.microsoft.com/office/drawing/2014/main" id="{00000000-0008-0000-0100-00008D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545</xdr:row>
          <xdr:rowOff>38100</xdr:rowOff>
        </xdr:from>
        <xdr:to>
          <xdr:col>6</xdr:col>
          <xdr:colOff>114300</xdr:colOff>
          <xdr:row>545</xdr:row>
          <xdr:rowOff>184150</xdr:rowOff>
        </xdr:to>
        <xdr:sp macro="" textlink="">
          <xdr:nvSpPr>
            <xdr:cNvPr id="34190" name="Option Button 1422" hidden="1">
              <a:extLst>
                <a:ext uri="{63B3BB69-23CF-44E3-9099-C40C66FF867C}">
                  <a14:compatExt spid="_x0000_s34190"/>
                </a:ext>
                <a:ext uri="{FF2B5EF4-FFF2-40B4-BE49-F238E27FC236}">
                  <a16:creationId xmlns:a16="http://schemas.microsoft.com/office/drawing/2014/main" id="{00000000-0008-0000-0100-00008E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546</xdr:row>
          <xdr:rowOff>38100</xdr:rowOff>
        </xdr:from>
        <xdr:to>
          <xdr:col>6</xdr:col>
          <xdr:colOff>114300</xdr:colOff>
          <xdr:row>546</xdr:row>
          <xdr:rowOff>184150</xdr:rowOff>
        </xdr:to>
        <xdr:sp macro="" textlink="">
          <xdr:nvSpPr>
            <xdr:cNvPr id="34191" name="Option Button 1423" hidden="1">
              <a:extLst>
                <a:ext uri="{63B3BB69-23CF-44E3-9099-C40C66FF867C}">
                  <a14:compatExt spid="_x0000_s34191"/>
                </a:ext>
                <a:ext uri="{FF2B5EF4-FFF2-40B4-BE49-F238E27FC236}">
                  <a16:creationId xmlns:a16="http://schemas.microsoft.com/office/drawing/2014/main" id="{00000000-0008-0000-0100-00008F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544</xdr:row>
          <xdr:rowOff>38100</xdr:rowOff>
        </xdr:from>
        <xdr:to>
          <xdr:col>9</xdr:col>
          <xdr:colOff>114300</xdr:colOff>
          <xdr:row>544</xdr:row>
          <xdr:rowOff>184150</xdr:rowOff>
        </xdr:to>
        <xdr:sp macro="" textlink="">
          <xdr:nvSpPr>
            <xdr:cNvPr id="34193" name="Option Button 1425" hidden="1">
              <a:extLst>
                <a:ext uri="{63B3BB69-23CF-44E3-9099-C40C66FF867C}">
                  <a14:compatExt spid="_x0000_s34193"/>
                </a:ext>
                <a:ext uri="{FF2B5EF4-FFF2-40B4-BE49-F238E27FC236}">
                  <a16:creationId xmlns:a16="http://schemas.microsoft.com/office/drawing/2014/main" id="{00000000-0008-0000-0100-000091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545</xdr:row>
          <xdr:rowOff>38100</xdr:rowOff>
        </xdr:from>
        <xdr:to>
          <xdr:col>9</xdr:col>
          <xdr:colOff>114300</xdr:colOff>
          <xdr:row>545</xdr:row>
          <xdr:rowOff>184150</xdr:rowOff>
        </xdr:to>
        <xdr:sp macro="" textlink="">
          <xdr:nvSpPr>
            <xdr:cNvPr id="34194" name="Option Button 1426" hidden="1">
              <a:extLst>
                <a:ext uri="{63B3BB69-23CF-44E3-9099-C40C66FF867C}">
                  <a14:compatExt spid="_x0000_s34194"/>
                </a:ext>
                <a:ext uri="{FF2B5EF4-FFF2-40B4-BE49-F238E27FC236}">
                  <a16:creationId xmlns:a16="http://schemas.microsoft.com/office/drawing/2014/main" id="{00000000-0008-0000-0100-000092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546</xdr:row>
          <xdr:rowOff>38100</xdr:rowOff>
        </xdr:from>
        <xdr:to>
          <xdr:col>9</xdr:col>
          <xdr:colOff>114300</xdr:colOff>
          <xdr:row>546</xdr:row>
          <xdr:rowOff>184150</xdr:rowOff>
        </xdr:to>
        <xdr:sp macro="" textlink="">
          <xdr:nvSpPr>
            <xdr:cNvPr id="34195" name="Option Button 1427" hidden="1">
              <a:extLst>
                <a:ext uri="{63B3BB69-23CF-44E3-9099-C40C66FF867C}">
                  <a14:compatExt spid="_x0000_s34195"/>
                </a:ext>
                <a:ext uri="{FF2B5EF4-FFF2-40B4-BE49-F238E27FC236}">
                  <a16:creationId xmlns:a16="http://schemas.microsoft.com/office/drawing/2014/main" id="{00000000-0008-0000-0100-000093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544</xdr:row>
          <xdr:rowOff>38100</xdr:rowOff>
        </xdr:from>
        <xdr:to>
          <xdr:col>11</xdr:col>
          <xdr:colOff>69850</xdr:colOff>
          <xdr:row>544</xdr:row>
          <xdr:rowOff>184150</xdr:rowOff>
        </xdr:to>
        <xdr:sp macro="" textlink="">
          <xdr:nvSpPr>
            <xdr:cNvPr id="34197" name="Option Button 1429" hidden="1">
              <a:extLst>
                <a:ext uri="{63B3BB69-23CF-44E3-9099-C40C66FF867C}">
                  <a14:compatExt spid="_x0000_s34197"/>
                </a:ext>
                <a:ext uri="{FF2B5EF4-FFF2-40B4-BE49-F238E27FC236}">
                  <a16:creationId xmlns:a16="http://schemas.microsoft.com/office/drawing/2014/main" id="{00000000-0008-0000-0100-000095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545</xdr:row>
          <xdr:rowOff>38100</xdr:rowOff>
        </xdr:from>
        <xdr:to>
          <xdr:col>11</xdr:col>
          <xdr:colOff>69850</xdr:colOff>
          <xdr:row>545</xdr:row>
          <xdr:rowOff>184150</xdr:rowOff>
        </xdr:to>
        <xdr:sp macro="" textlink="">
          <xdr:nvSpPr>
            <xdr:cNvPr id="34198" name="Option Button 1430" hidden="1">
              <a:extLst>
                <a:ext uri="{63B3BB69-23CF-44E3-9099-C40C66FF867C}">
                  <a14:compatExt spid="_x0000_s34198"/>
                </a:ext>
                <a:ext uri="{FF2B5EF4-FFF2-40B4-BE49-F238E27FC236}">
                  <a16:creationId xmlns:a16="http://schemas.microsoft.com/office/drawing/2014/main" id="{00000000-0008-0000-0100-000096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546</xdr:row>
          <xdr:rowOff>38100</xdr:rowOff>
        </xdr:from>
        <xdr:to>
          <xdr:col>11</xdr:col>
          <xdr:colOff>69850</xdr:colOff>
          <xdr:row>546</xdr:row>
          <xdr:rowOff>184150</xdr:rowOff>
        </xdr:to>
        <xdr:sp macro="" textlink="">
          <xdr:nvSpPr>
            <xdr:cNvPr id="34199" name="Option Button 1431" hidden="1">
              <a:extLst>
                <a:ext uri="{63B3BB69-23CF-44E3-9099-C40C66FF867C}">
                  <a14:compatExt spid="_x0000_s34199"/>
                </a:ext>
                <a:ext uri="{FF2B5EF4-FFF2-40B4-BE49-F238E27FC236}">
                  <a16:creationId xmlns:a16="http://schemas.microsoft.com/office/drawing/2014/main" id="{00000000-0008-0000-0100-000097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544</xdr:row>
          <xdr:rowOff>38100</xdr:rowOff>
        </xdr:from>
        <xdr:to>
          <xdr:col>14</xdr:col>
          <xdr:colOff>114300</xdr:colOff>
          <xdr:row>544</xdr:row>
          <xdr:rowOff>184150</xdr:rowOff>
        </xdr:to>
        <xdr:sp macro="" textlink="">
          <xdr:nvSpPr>
            <xdr:cNvPr id="34201" name="Option Button 1433" hidden="1">
              <a:extLst>
                <a:ext uri="{63B3BB69-23CF-44E3-9099-C40C66FF867C}">
                  <a14:compatExt spid="_x0000_s34201"/>
                </a:ext>
                <a:ext uri="{FF2B5EF4-FFF2-40B4-BE49-F238E27FC236}">
                  <a16:creationId xmlns:a16="http://schemas.microsoft.com/office/drawing/2014/main" id="{00000000-0008-0000-0100-000099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545</xdr:row>
          <xdr:rowOff>38100</xdr:rowOff>
        </xdr:from>
        <xdr:to>
          <xdr:col>14</xdr:col>
          <xdr:colOff>114300</xdr:colOff>
          <xdr:row>545</xdr:row>
          <xdr:rowOff>184150</xdr:rowOff>
        </xdr:to>
        <xdr:sp macro="" textlink="">
          <xdr:nvSpPr>
            <xdr:cNvPr id="34202" name="Option Button 1434" hidden="1">
              <a:extLst>
                <a:ext uri="{63B3BB69-23CF-44E3-9099-C40C66FF867C}">
                  <a14:compatExt spid="_x0000_s34202"/>
                </a:ext>
                <a:ext uri="{FF2B5EF4-FFF2-40B4-BE49-F238E27FC236}">
                  <a16:creationId xmlns:a16="http://schemas.microsoft.com/office/drawing/2014/main" id="{00000000-0008-0000-0100-00009A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546</xdr:row>
          <xdr:rowOff>38100</xdr:rowOff>
        </xdr:from>
        <xdr:to>
          <xdr:col>14</xdr:col>
          <xdr:colOff>114300</xdr:colOff>
          <xdr:row>546</xdr:row>
          <xdr:rowOff>184150</xdr:rowOff>
        </xdr:to>
        <xdr:sp macro="" textlink="">
          <xdr:nvSpPr>
            <xdr:cNvPr id="34203" name="Option Button 1435" hidden="1">
              <a:extLst>
                <a:ext uri="{63B3BB69-23CF-44E3-9099-C40C66FF867C}">
                  <a14:compatExt spid="_x0000_s34203"/>
                </a:ext>
                <a:ext uri="{FF2B5EF4-FFF2-40B4-BE49-F238E27FC236}">
                  <a16:creationId xmlns:a16="http://schemas.microsoft.com/office/drawing/2014/main" id="{00000000-0008-0000-0100-00009B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544</xdr:row>
          <xdr:rowOff>38100</xdr:rowOff>
        </xdr:from>
        <xdr:to>
          <xdr:col>16</xdr:col>
          <xdr:colOff>114300</xdr:colOff>
          <xdr:row>544</xdr:row>
          <xdr:rowOff>184150</xdr:rowOff>
        </xdr:to>
        <xdr:sp macro="" textlink="">
          <xdr:nvSpPr>
            <xdr:cNvPr id="34205" name="Option Button 1437" hidden="1">
              <a:extLst>
                <a:ext uri="{63B3BB69-23CF-44E3-9099-C40C66FF867C}">
                  <a14:compatExt spid="_x0000_s34205"/>
                </a:ext>
                <a:ext uri="{FF2B5EF4-FFF2-40B4-BE49-F238E27FC236}">
                  <a16:creationId xmlns:a16="http://schemas.microsoft.com/office/drawing/2014/main" id="{00000000-0008-0000-0100-00009D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545</xdr:row>
          <xdr:rowOff>38100</xdr:rowOff>
        </xdr:from>
        <xdr:to>
          <xdr:col>16</xdr:col>
          <xdr:colOff>114300</xdr:colOff>
          <xdr:row>545</xdr:row>
          <xdr:rowOff>184150</xdr:rowOff>
        </xdr:to>
        <xdr:sp macro="" textlink="">
          <xdr:nvSpPr>
            <xdr:cNvPr id="34206" name="Option Button 1438" hidden="1">
              <a:extLst>
                <a:ext uri="{63B3BB69-23CF-44E3-9099-C40C66FF867C}">
                  <a14:compatExt spid="_x0000_s34206"/>
                </a:ext>
                <a:ext uri="{FF2B5EF4-FFF2-40B4-BE49-F238E27FC236}">
                  <a16:creationId xmlns:a16="http://schemas.microsoft.com/office/drawing/2014/main" id="{00000000-0008-0000-0100-00009E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546</xdr:row>
          <xdr:rowOff>38100</xdr:rowOff>
        </xdr:from>
        <xdr:to>
          <xdr:col>16</xdr:col>
          <xdr:colOff>114300</xdr:colOff>
          <xdr:row>546</xdr:row>
          <xdr:rowOff>184150</xdr:rowOff>
        </xdr:to>
        <xdr:sp macro="" textlink="">
          <xdr:nvSpPr>
            <xdr:cNvPr id="34207" name="Option Button 1439" hidden="1">
              <a:extLst>
                <a:ext uri="{63B3BB69-23CF-44E3-9099-C40C66FF867C}">
                  <a14:compatExt spid="_x0000_s34207"/>
                </a:ext>
                <a:ext uri="{FF2B5EF4-FFF2-40B4-BE49-F238E27FC236}">
                  <a16:creationId xmlns:a16="http://schemas.microsoft.com/office/drawing/2014/main" id="{00000000-0008-0000-0100-00009F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544</xdr:row>
          <xdr:rowOff>38100</xdr:rowOff>
        </xdr:from>
        <xdr:to>
          <xdr:col>18</xdr:col>
          <xdr:colOff>698500</xdr:colOff>
          <xdr:row>544</xdr:row>
          <xdr:rowOff>184150</xdr:rowOff>
        </xdr:to>
        <xdr:sp macro="" textlink="">
          <xdr:nvSpPr>
            <xdr:cNvPr id="34209" name="Option Button 1441" hidden="1">
              <a:extLst>
                <a:ext uri="{63B3BB69-23CF-44E3-9099-C40C66FF867C}">
                  <a14:compatExt spid="_x0000_s34209"/>
                </a:ext>
                <a:ext uri="{FF2B5EF4-FFF2-40B4-BE49-F238E27FC236}">
                  <a16:creationId xmlns:a16="http://schemas.microsoft.com/office/drawing/2014/main" id="{00000000-0008-0000-0100-0000A1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545</xdr:row>
          <xdr:rowOff>38100</xdr:rowOff>
        </xdr:from>
        <xdr:to>
          <xdr:col>18</xdr:col>
          <xdr:colOff>698500</xdr:colOff>
          <xdr:row>545</xdr:row>
          <xdr:rowOff>184150</xdr:rowOff>
        </xdr:to>
        <xdr:sp macro="" textlink="">
          <xdr:nvSpPr>
            <xdr:cNvPr id="34210" name="Option Button 1442" hidden="1">
              <a:extLst>
                <a:ext uri="{63B3BB69-23CF-44E3-9099-C40C66FF867C}">
                  <a14:compatExt spid="_x0000_s34210"/>
                </a:ext>
                <a:ext uri="{FF2B5EF4-FFF2-40B4-BE49-F238E27FC236}">
                  <a16:creationId xmlns:a16="http://schemas.microsoft.com/office/drawing/2014/main" id="{00000000-0008-0000-0100-0000A2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546</xdr:row>
          <xdr:rowOff>38100</xdr:rowOff>
        </xdr:from>
        <xdr:to>
          <xdr:col>18</xdr:col>
          <xdr:colOff>698500</xdr:colOff>
          <xdr:row>546</xdr:row>
          <xdr:rowOff>184150</xdr:rowOff>
        </xdr:to>
        <xdr:sp macro="" textlink="">
          <xdr:nvSpPr>
            <xdr:cNvPr id="34211" name="Option Button 1443" hidden="1">
              <a:extLst>
                <a:ext uri="{63B3BB69-23CF-44E3-9099-C40C66FF867C}">
                  <a14:compatExt spid="_x0000_s34211"/>
                </a:ext>
                <a:ext uri="{FF2B5EF4-FFF2-40B4-BE49-F238E27FC236}">
                  <a16:creationId xmlns:a16="http://schemas.microsoft.com/office/drawing/2014/main" id="{00000000-0008-0000-0100-0000A3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544</xdr:row>
          <xdr:rowOff>38100</xdr:rowOff>
        </xdr:from>
        <xdr:to>
          <xdr:col>21</xdr:col>
          <xdr:colOff>114300</xdr:colOff>
          <xdr:row>544</xdr:row>
          <xdr:rowOff>184150</xdr:rowOff>
        </xdr:to>
        <xdr:sp macro="" textlink="">
          <xdr:nvSpPr>
            <xdr:cNvPr id="34213" name="Option Button 1445" hidden="1">
              <a:extLst>
                <a:ext uri="{63B3BB69-23CF-44E3-9099-C40C66FF867C}">
                  <a14:compatExt spid="_x0000_s34213"/>
                </a:ext>
                <a:ext uri="{FF2B5EF4-FFF2-40B4-BE49-F238E27FC236}">
                  <a16:creationId xmlns:a16="http://schemas.microsoft.com/office/drawing/2014/main" id="{00000000-0008-0000-0100-0000A5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545</xdr:row>
          <xdr:rowOff>38100</xdr:rowOff>
        </xdr:from>
        <xdr:to>
          <xdr:col>21</xdr:col>
          <xdr:colOff>114300</xdr:colOff>
          <xdr:row>545</xdr:row>
          <xdr:rowOff>184150</xdr:rowOff>
        </xdr:to>
        <xdr:sp macro="" textlink="">
          <xdr:nvSpPr>
            <xdr:cNvPr id="34214" name="Option Button 1446" hidden="1">
              <a:extLst>
                <a:ext uri="{63B3BB69-23CF-44E3-9099-C40C66FF867C}">
                  <a14:compatExt spid="_x0000_s34214"/>
                </a:ext>
                <a:ext uri="{FF2B5EF4-FFF2-40B4-BE49-F238E27FC236}">
                  <a16:creationId xmlns:a16="http://schemas.microsoft.com/office/drawing/2014/main" id="{00000000-0008-0000-0100-0000A6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546</xdr:row>
          <xdr:rowOff>38100</xdr:rowOff>
        </xdr:from>
        <xdr:to>
          <xdr:col>21</xdr:col>
          <xdr:colOff>114300</xdr:colOff>
          <xdr:row>546</xdr:row>
          <xdr:rowOff>184150</xdr:rowOff>
        </xdr:to>
        <xdr:sp macro="" textlink="">
          <xdr:nvSpPr>
            <xdr:cNvPr id="34215" name="Option Button 1447" hidden="1">
              <a:extLst>
                <a:ext uri="{63B3BB69-23CF-44E3-9099-C40C66FF867C}">
                  <a14:compatExt spid="_x0000_s34215"/>
                </a:ext>
                <a:ext uri="{FF2B5EF4-FFF2-40B4-BE49-F238E27FC236}">
                  <a16:creationId xmlns:a16="http://schemas.microsoft.com/office/drawing/2014/main" id="{00000000-0008-0000-0100-0000A7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544</xdr:row>
          <xdr:rowOff>38100</xdr:rowOff>
        </xdr:from>
        <xdr:to>
          <xdr:col>24</xdr:col>
          <xdr:colOff>114300</xdr:colOff>
          <xdr:row>544</xdr:row>
          <xdr:rowOff>184150</xdr:rowOff>
        </xdr:to>
        <xdr:sp macro="" textlink="">
          <xdr:nvSpPr>
            <xdr:cNvPr id="34217" name="Option Button 1449" hidden="1">
              <a:extLst>
                <a:ext uri="{63B3BB69-23CF-44E3-9099-C40C66FF867C}">
                  <a14:compatExt spid="_x0000_s34217"/>
                </a:ext>
                <a:ext uri="{FF2B5EF4-FFF2-40B4-BE49-F238E27FC236}">
                  <a16:creationId xmlns:a16="http://schemas.microsoft.com/office/drawing/2014/main" id="{00000000-0008-0000-0100-0000A9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545</xdr:row>
          <xdr:rowOff>38100</xdr:rowOff>
        </xdr:from>
        <xdr:to>
          <xdr:col>24</xdr:col>
          <xdr:colOff>114300</xdr:colOff>
          <xdr:row>545</xdr:row>
          <xdr:rowOff>184150</xdr:rowOff>
        </xdr:to>
        <xdr:sp macro="" textlink="">
          <xdr:nvSpPr>
            <xdr:cNvPr id="34218" name="Option Button 1450" hidden="1">
              <a:extLst>
                <a:ext uri="{63B3BB69-23CF-44E3-9099-C40C66FF867C}">
                  <a14:compatExt spid="_x0000_s34218"/>
                </a:ext>
                <a:ext uri="{FF2B5EF4-FFF2-40B4-BE49-F238E27FC236}">
                  <a16:creationId xmlns:a16="http://schemas.microsoft.com/office/drawing/2014/main" id="{00000000-0008-0000-0100-0000AA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546</xdr:row>
          <xdr:rowOff>38100</xdr:rowOff>
        </xdr:from>
        <xdr:to>
          <xdr:col>24</xdr:col>
          <xdr:colOff>114300</xdr:colOff>
          <xdr:row>546</xdr:row>
          <xdr:rowOff>184150</xdr:rowOff>
        </xdr:to>
        <xdr:sp macro="" textlink="">
          <xdr:nvSpPr>
            <xdr:cNvPr id="34219" name="Option Button 1451" hidden="1">
              <a:extLst>
                <a:ext uri="{63B3BB69-23CF-44E3-9099-C40C66FF867C}">
                  <a14:compatExt spid="_x0000_s34219"/>
                </a:ext>
                <a:ext uri="{FF2B5EF4-FFF2-40B4-BE49-F238E27FC236}">
                  <a16:creationId xmlns:a16="http://schemas.microsoft.com/office/drawing/2014/main" id="{00000000-0008-0000-0100-0000AB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544</xdr:row>
          <xdr:rowOff>38100</xdr:rowOff>
        </xdr:from>
        <xdr:to>
          <xdr:col>26</xdr:col>
          <xdr:colOff>114300</xdr:colOff>
          <xdr:row>544</xdr:row>
          <xdr:rowOff>184150</xdr:rowOff>
        </xdr:to>
        <xdr:sp macro="" textlink="">
          <xdr:nvSpPr>
            <xdr:cNvPr id="34221" name="Option Button 1453" hidden="1">
              <a:extLst>
                <a:ext uri="{63B3BB69-23CF-44E3-9099-C40C66FF867C}">
                  <a14:compatExt spid="_x0000_s34221"/>
                </a:ext>
                <a:ext uri="{FF2B5EF4-FFF2-40B4-BE49-F238E27FC236}">
                  <a16:creationId xmlns:a16="http://schemas.microsoft.com/office/drawing/2014/main" id="{00000000-0008-0000-0100-0000AD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545</xdr:row>
          <xdr:rowOff>38100</xdr:rowOff>
        </xdr:from>
        <xdr:to>
          <xdr:col>26</xdr:col>
          <xdr:colOff>114300</xdr:colOff>
          <xdr:row>545</xdr:row>
          <xdr:rowOff>184150</xdr:rowOff>
        </xdr:to>
        <xdr:sp macro="" textlink="">
          <xdr:nvSpPr>
            <xdr:cNvPr id="34222" name="Option Button 1454" hidden="1">
              <a:extLst>
                <a:ext uri="{63B3BB69-23CF-44E3-9099-C40C66FF867C}">
                  <a14:compatExt spid="_x0000_s34222"/>
                </a:ext>
                <a:ext uri="{FF2B5EF4-FFF2-40B4-BE49-F238E27FC236}">
                  <a16:creationId xmlns:a16="http://schemas.microsoft.com/office/drawing/2014/main" id="{00000000-0008-0000-0100-0000AE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546</xdr:row>
          <xdr:rowOff>38100</xdr:rowOff>
        </xdr:from>
        <xdr:to>
          <xdr:col>26</xdr:col>
          <xdr:colOff>114300</xdr:colOff>
          <xdr:row>546</xdr:row>
          <xdr:rowOff>184150</xdr:rowOff>
        </xdr:to>
        <xdr:sp macro="" textlink="">
          <xdr:nvSpPr>
            <xdr:cNvPr id="34223" name="Option Button 1455" hidden="1">
              <a:extLst>
                <a:ext uri="{63B3BB69-23CF-44E3-9099-C40C66FF867C}">
                  <a14:compatExt spid="_x0000_s34223"/>
                </a:ext>
                <a:ext uri="{FF2B5EF4-FFF2-40B4-BE49-F238E27FC236}">
                  <a16:creationId xmlns:a16="http://schemas.microsoft.com/office/drawing/2014/main" id="{00000000-0008-0000-0100-0000AF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552</xdr:row>
          <xdr:rowOff>38100</xdr:rowOff>
        </xdr:from>
        <xdr:to>
          <xdr:col>4</xdr:col>
          <xdr:colOff>114300</xdr:colOff>
          <xdr:row>552</xdr:row>
          <xdr:rowOff>184150</xdr:rowOff>
        </xdr:to>
        <xdr:sp macro="" textlink="">
          <xdr:nvSpPr>
            <xdr:cNvPr id="34225" name="Option Button 1457" hidden="1">
              <a:extLst>
                <a:ext uri="{63B3BB69-23CF-44E3-9099-C40C66FF867C}">
                  <a14:compatExt spid="_x0000_s34225"/>
                </a:ext>
                <a:ext uri="{FF2B5EF4-FFF2-40B4-BE49-F238E27FC236}">
                  <a16:creationId xmlns:a16="http://schemas.microsoft.com/office/drawing/2014/main" id="{00000000-0008-0000-0100-0000B1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553</xdr:row>
          <xdr:rowOff>38100</xdr:rowOff>
        </xdr:from>
        <xdr:to>
          <xdr:col>4</xdr:col>
          <xdr:colOff>114300</xdr:colOff>
          <xdr:row>553</xdr:row>
          <xdr:rowOff>184150</xdr:rowOff>
        </xdr:to>
        <xdr:sp macro="" textlink="">
          <xdr:nvSpPr>
            <xdr:cNvPr id="34226" name="Option Button 1458" hidden="1">
              <a:extLst>
                <a:ext uri="{63B3BB69-23CF-44E3-9099-C40C66FF867C}">
                  <a14:compatExt spid="_x0000_s34226"/>
                </a:ext>
                <a:ext uri="{FF2B5EF4-FFF2-40B4-BE49-F238E27FC236}">
                  <a16:creationId xmlns:a16="http://schemas.microsoft.com/office/drawing/2014/main" id="{00000000-0008-0000-0100-0000B2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554</xdr:row>
          <xdr:rowOff>38100</xdr:rowOff>
        </xdr:from>
        <xdr:to>
          <xdr:col>4</xdr:col>
          <xdr:colOff>114300</xdr:colOff>
          <xdr:row>554</xdr:row>
          <xdr:rowOff>184150</xdr:rowOff>
        </xdr:to>
        <xdr:sp macro="" textlink="">
          <xdr:nvSpPr>
            <xdr:cNvPr id="34227" name="Option Button 1459" hidden="1">
              <a:extLst>
                <a:ext uri="{63B3BB69-23CF-44E3-9099-C40C66FF867C}">
                  <a14:compatExt spid="_x0000_s34227"/>
                </a:ext>
                <a:ext uri="{FF2B5EF4-FFF2-40B4-BE49-F238E27FC236}">
                  <a16:creationId xmlns:a16="http://schemas.microsoft.com/office/drawing/2014/main" id="{00000000-0008-0000-0100-0000B3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552</xdr:row>
          <xdr:rowOff>38100</xdr:rowOff>
        </xdr:from>
        <xdr:to>
          <xdr:col>6</xdr:col>
          <xdr:colOff>114300</xdr:colOff>
          <xdr:row>552</xdr:row>
          <xdr:rowOff>184150</xdr:rowOff>
        </xdr:to>
        <xdr:sp macro="" textlink="">
          <xdr:nvSpPr>
            <xdr:cNvPr id="34229" name="Option Button 1461" hidden="1">
              <a:extLst>
                <a:ext uri="{63B3BB69-23CF-44E3-9099-C40C66FF867C}">
                  <a14:compatExt spid="_x0000_s34229"/>
                </a:ext>
                <a:ext uri="{FF2B5EF4-FFF2-40B4-BE49-F238E27FC236}">
                  <a16:creationId xmlns:a16="http://schemas.microsoft.com/office/drawing/2014/main" id="{00000000-0008-0000-0100-0000B5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553</xdr:row>
          <xdr:rowOff>38100</xdr:rowOff>
        </xdr:from>
        <xdr:to>
          <xdr:col>6</xdr:col>
          <xdr:colOff>114300</xdr:colOff>
          <xdr:row>553</xdr:row>
          <xdr:rowOff>184150</xdr:rowOff>
        </xdr:to>
        <xdr:sp macro="" textlink="">
          <xdr:nvSpPr>
            <xdr:cNvPr id="34230" name="Option Button 1462" hidden="1">
              <a:extLst>
                <a:ext uri="{63B3BB69-23CF-44E3-9099-C40C66FF867C}">
                  <a14:compatExt spid="_x0000_s34230"/>
                </a:ext>
                <a:ext uri="{FF2B5EF4-FFF2-40B4-BE49-F238E27FC236}">
                  <a16:creationId xmlns:a16="http://schemas.microsoft.com/office/drawing/2014/main" id="{00000000-0008-0000-0100-0000B6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554</xdr:row>
          <xdr:rowOff>38100</xdr:rowOff>
        </xdr:from>
        <xdr:to>
          <xdr:col>6</xdr:col>
          <xdr:colOff>114300</xdr:colOff>
          <xdr:row>554</xdr:row>
          <xdr:rowOff>184150</xdr:rowOff>
        </xdr:to>
        <xdr:sp macro="" textlink="">
          <xdr:nvSpPr>
            <xdr:cNvPr id="34231" name="Option Button 1463" hidden="1">
              <a:extLst>
                <a:ext uri="{63B3BB69-23CF-44E3-9099-C40C66FF867C}">
                  <a14:compatExt spid="_x0000_s34231"/>
                </a:ext>
                <a:ext uri="{FF2B5EF4-FFF2-40B4-BE49-F238E27FC236}">
                  <a16:creationId xmlns:a16="http://schemas.microsoft.com/office/drawing/2014/main" id="{00000000-0008-0000-0100-0000B7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552</xdr:row>
          <xdr:rowOff>38100</xdr:rowOff>
        </xdr:from>
        <xdr:to>
          <xdr:col>9</xdr:col>
          <xdr:colOff>114300</xdr:colOff>
          <xdr:row>552</xdr:row>
          <xdr:rowOff>184150</xdr:rowOff>
        </xdr:to>
        <xdr:sp macro="" textlink="">
          <xdr:nvSpPr>
            <xdr:cNvPr id="34233" name="Option Button 1465" hidden="1">
              <a:extLst>
                <a:ext uri="{63B3BB69-23CF-44E3-9099-C40C66FF867C}">
                  <a14:compatExt spid="_x0000_s34233"/>
                </a:ext>
                <a:ext uri="{FF2B5EF4-FFF2-40B4-BE49-F238E27FC236}">
                  <a16:creationId xmlns:a16="http://schemas.microsoft.com/office/drawing/2014/main" id="{00000000-0008-0000-0100-0000B9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553</xdr:row>
          <xdr:rowOff>38100</xdr:rowOff>
        </xdr:from>
        <xdr:to>
          <xdr:col>9</xdr:col>
          <xdr:colOff>114300</xdr:colOff>
          <xdr:row>553</xdr:row>
          <xdr:rowOff>184150</xdr:rowOff>
        </xdr:to>
        <xdr:sp macro="" textlink="">
          <xdr:nvSpPr>
            <xdr:cNvPr id="34234" name="Option Button 1466" hidden="1">
              <a:extLst>
                <a:ext uri="{63B3BB69-23CF-44E3-9099-C40C66FF867C}">
                  <a14:compatExt spid="_x0000_s34234"/>
                </a:ext>
                <a:ext uri="{FF2B5EF4-FFF2-40B4-BE49-F238E27FC236}">
                  <a16:creationId xmlns:a16="http://schemas.microsoft.com/office/drawing/2014/main" id="{00000000-0008-0000-0100-0000BA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554</xdr:row>
          <xdr:rowOff>38100</xdr:rowOff>
        </xdr:from>
        <xdr:to>
          <xdr:col>9</xdr:col>
          <xdr:colOff>114300</xdr:colOff>
          <xdr:row>554</xdr:row>
          <xdr:rowOff>184150</xdr:rowOff>
        </xdr:to>
        <xdr:sp macro="" textlink="">
          <xdr:nvSpPr>
            <xdr:cNvPr id="34235" name="Option Button 1467" hidden="1">
              <a:extLst>
                <a:ext uri="{63B3BB69-23CF-44E3-9099-C40C66FF867C}">
                  <a14:compatExt spid="_x0000_s34235"/>
                </a:ext>
                <a:ext uri="{FF2B5EF4-FFF2-40B4-BE49-F238E27FC236}">
                  <a16:creationId xmlns:a16="http://schemas.microsoft.com/office/drawing/2014/main" id="{00000000-0008-0000-0100-0000BB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552</xdr:row>
          <xdr:rowOff>38100</xdr:rowOff>
        </xdr:from>
        <xdr:to>
          <xdr:col>11</xdr:col>
          <xdr:colOff>69850</xdr:colOff>
          <xdr:row>552</xdr:row>
          <xdr:rowOff>184150</xdr:rowOff>
        </xdr:to>
        <xdr:sp macro="" textlink="">
          <xdr:nvSpPr>
            <xdr:cNvPr id="34237" name="Option Button 1469" hidden="1">
              <a:extLst>
                <a:ext uri="{63B3BB69-23CF-44E3-9099-C40C66FF867C}">
                  <a14:compatExt spid="_x0000_s34237"/>
                </a:ext>
                <a:ext uri="{FF2B5EF4-FFF2-40B4-BE49-F238E27FC236}">
                  <a16:creationId xmlns:a16="http://schemas.microsoft.com/office/drawing/2014/main" id="{00000000-0008-0000-0100-0000BD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553</xdr:row>
          <xdr:rowOff>38100</xdr:rowOff>
        </xdr:from>
        <xdr:to>
          <xdr:col>11</xdr:col>
          <xdr:colOff>69850</xdr:colOff>
          <xdr:row>553</xdr:row>
          <xdr:rowOff>184150</xdr:rowOff>
        </xdr:to>
        <xdr:sp macro="" textlink="">
          <xdr:nvSpPr>
            <xdr:cNvPr id="34238" name="Option Button 1470" hidden="1">
              <a:extLst>
                <a:ext uri="{63B3BB69-23CF-44E3-9099-C40C66FF867C}">
                  <a14:compatExt spid="_x0000_s34238"/>
                </a:ext>
                <a:ext uri="{FF2B5EF4-FFF2-40B4-BE49-F238E27FC236}">
                  <a16:creationId xmlns:a16="http://schemas.microsoft.com/office/drawing/2014/main" id="{00000000-0008-0000-0100-0000BE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554</xdr:row>
          <xdr:rowOff>38100</xdr:rowOff>
        </xdr:from>
        <xdr:to>
          <xdr:col>11</xdr:col>
          <xdr:colOff>69850</xdr:colOff>
          <xdr:row>554</xdr:row>
          <xdr:rowOff>184150</xdr:rowOff>
        </xdr:to>
        <xdr:sp macro="" textlink="">
          <xdr:nvSpPr>
            <xdr:cNvPr id="34239" name="Option Button 1471" hidden="1">
              <a:extLst>
                <a:ext uri="{63B3BB69-23CF-44E3-9099-C40C66FF867C}">
                  <a14:compatExt spid="_x0000_s34239"/>
                </a:ext>
                <a:ext uri="{FF2B5EF4-FFF2-40B4-BE49-F238E27FC236}">
                  <a16:creationId xmlns:a16="http://schemas.microsoft.com/office/drawing/2014/main" id="{00000000-0008-0000-0100-0000BF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552</xdr:row>
          <xdr:rowOff>38100</xdr:rowOff>
        </xdr:from>
        <xdr:to>
          <xdr:col>14</xdr:col>
          <xdr:colOff>114300</xdr:colOff>
          <xdr:row>552</xdr:row>
          <xdr:rowOff>184150</xdr:rowOff>
        </xdr:to>
        <xdr:sp macro="" textlink="">
          <xdr:nvSpPr>
            <xdr:cNvPr id="34241" name="Option Button 1473" hidden="1">
              <a:extLst>
                <a:ext uri="{63B3BB69-23CF-44E3-9099-C40C66FF867C}">
                  <a14:compatExt spid="_x0000_s34241"/>
                </a:ext>
                <a:ext uri="{FF2B5EF4-FFF2-40B4-BE49-F238E27FC236}">
                  <a16:creationId xmlns:a16="http://schemas.microsoft.com/office/drawing/2014/main" id="{00000000-0008-0000-0100-0000C1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553</xdr:row>
          <xdr:rowOff>38100</xdr:rowOff>
        </xdr:from>
        <xdr:to>
          <xdr:col>14</xdr:col>
          <xdr:colOff>114300</xdr:colOff>
          <xdr:row>553</xdr:row>
          <xdr:rowOff>184150</xdr:rowOff>
        </xdr:to>
        <xdr:sp macro="" textlink="">
          <xdr:nvSpPr>
            <xdr:cNvPr id="34242" name="Option Button 1474" hidden="1">
              <a:extLst>
                <a:ext uri="{63B3BB69-23CF-44E3-9099-C40C66FF867C}">
                  <a14:compatExt spid="_x0000_s34242"/>
                </a:ext>
                <a:ext uri="{FF2B5EF4-FFF2-40B4-BE49-F238E27FC236}">
                  <a16:creationId xmlns:a16="http://schemas.microsoft.com/office/drawing/2014/main" id="{00000000-0008-0000-0100-0000C2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554</xdr:row>
          <xdr:rowOff>38100</xdr:rowOff>
        </xdr:from>
        <xdr:to>
          <xdr:col>14</xdr:col>
          <xdr:colOff>114300</xdr:colOff>
          <xdr:row>554</xdr:row>
          <xdr:rowOff>184150</xdr:rowOff>
        </xdr:to>
        <xdr:sp macro="" textlink="">
          <xdr:nvSpPr>
            <xdr:cNvPr id="34243" name="Option Button 1475" hidden="1">
              <a:extLst>
                <a:ext uri="{63B3BB69-23CF-44E3-9099-C40C66FF867C}">
                  <a14:compatExt spid="_x0000_s34243"/>
                </a:ext>
                <a:ext uri="{FF2B5EF4-FFF2-40B4-BE49-F238E27FC236}">
                  <a16:creationId xmlns:a16="http://schemas.microsoft.com/office/drawing/2014/main" id="{00000000-0008-0000-0100-0000C3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552</xdr:row>
          <xdr:rowOff>38100</xdr:rowOff>
        </xdr:from>
        <xdr:to>
          <xdr:col>16</xdr:col>
          <xdr:colOff>114300</xdr:colOff>
          <xdr:row>552</xdr:row>
          <xdr:rowOff>184150</xdr:rowOff>
        </xdr:to>
        <xdr:sp macro="" textlink="">
          <xdr:nvSpPr>
            <xdr:cNvPr id="34245" name="Option Button 1477" hidden="1">
              <a:extLst>
                <a:ext uri="{63B3BB69-23CF-44E3-9099-C40C66FF867C}">
                  <a14:compatExt spid="_x0000_s34245"/>
                </a:ext>
                <a:ext uri="{FF2B5EF4-FFF2-40B4-BE49-F238E27FC236}">
                  <a16:creationId xmlns:a16="http://schemas.microsoft.com/office/drawing/2014/main" id="{00000000-0008-0000-0100-0000C5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553</xdr:row>
          <xdr:rowOff>38100</xdr:rowOff>
        </xdr:from>
        <xdr:to>
          <xdr:col>16</xdr:col>
          <xdr:colOff>114300</xdr:colOff>
          <xdr:row>553</xdr:row>
          <xdr:rowOff>184150</xdr:rowOff>
        </xdr:to>
        <xdr:sp macro="" textlink="">
          <xdr:nvSpPr>
            <xdr:cNvPr id="34246" name="Option Button 1478" hidden="1">
              <a:extLst>
                <a:ext uri="{63B3BB69-23CF-44E3-9099-C40C66FF867C}">
                  <a14:compatExt spid="_x0000_s34246"/>
                </a:ext>
                <a:ext uri="{FF2B5EF4-FFF2-40B4-BE49-F238E27FC236}">
                  <a16:creationId xmlns:a16="http://schemas.microsoft.com/office/drawing/2014/main" id="{00000000-0008-0000-0100-0000C6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554</xdr:row>
          <xdr:rowOff>38100</xdr:rowOff>
        </xdr:from>
        <xdr:to>
          <xdr:col>16</xdr:col>
          <xdr:colOff>114300</xdr:colOff>
          <xdr:row>554</xdr:row>
          <xdr:rowOff>184150</xdr:rowOff>
        </xdr:to>
        <xdr:sp macro="" textlink="">
          <xdr:nvSpPr>
            <xdr:cNvPr id="34247" name="Option Button 1479" hidden="1">
              <a:extLst>
                <a:ext uri="{63B3BB69-23CF-44E3-9099-C40C66FF867C}">
                  <a14:compatExt spid="_x0000_s34247"/>
                </a:ext>
                <a:ext uri="{FF2B5EF4-FFF2-40B4-BE49-F238E27FC236}">
                  <a16:creationId xmlns:a16="http://schemas.microsoft.com/office/drawing/2014/main" id="{00000000-0008-0000-0100-0000C7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552</xdr:row>
          <xdr:rowOff>38100</xdr:rowOff>
        </xdr:from>
        <xdr:to>
          <xdr:col>18</xdr:col>
          <xdr:colOff>698500</xdr:colOff>
          <xdr:row>552</xdr:row>
          <xdr:rowOff>184150</xdr:rowOff>
        </xdr:to>
        <xdr:sp macro="" textlink="">
          <xdr:nvSpPr>
            <xdr:cNvPr id="34249" name="Option Button 1481" hidden="1">
              <a:extLst>
                <a:ext uri="{63B3BB69-23CF-44E3-9099-C40C66FF867C}">
                  <a14:compatExt spid="_x0000_s34249"/>
                </a:ext>
                <a:ext uri="{FF2B5EF4-FFF2-40B4-BE49-F238E27FC236}">
                  <a16:creationId xmlns:a16="http://schemas.microsoft.com/office/drawing/2014/main" id="{00000000-0008-0000-0100-0000C9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553</xdr:row>
          <xdr:rowOff>38100</xdr:rowOff>
        </xdr:from>
        <xdr:to>
          <xdr:col>18</xdr:col>
          <xdr:colOff>698500</xdr:colOff>
          <xdr:row>553</xdr:row>
          <xdr:rowOff>184150</xdr:rowOff>
        </xdr:to>
        <xdr:sp macro="" textlink="">
          <xdr:nvSpPr>
            <xdr:cNvPr id="34250" name="Option Button 1482" hidden="1">
              <a:extLst>
                <a:ext uri="{63B3BB69-23CF-44E3-9099-C40C66FF867C}">
                  <a14:compatExt spid="_x0000_s34250"/>
                </a:ext>
                <a:ext uri="{FF2B5EF4-FFF2-40B4-BE49-F238E27FC236}">
                  <a16:creationId xmlns:a16="http://schemas.microsoft.com/office/drawing/2014/main" id="{00000000-0008-0000-0100-0000CA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554</xdr:row>
          <xdr:rowOff>38100</xdr:rowOff>
        </xdr:from>
        <xdr:to>
          <xdr:col>18</xdr:col>
          <xdr:colOff>698500</xdr:colOff>
          <xdr:row>554</xdr:row>
          <xdr:rowOff>184150</xdr:rowOff>
        </xdr:to>
        <xdr:sp macro="" textlink="">
          <xdr:nvSpPr>
            <xdr:cNvPr id="34251" name="Option Button 1483" hidden="1">
              <a:extLst>
                <a:ext uri="{63B3BB69-23CF-44E3-9099-C40C66FF867C}">
                  <a14:compatExt spid="_x0000_s34251"/>
                </a:ext>
                <a:ext uri="{FF2B5EF4-FFF2-40B4-BE49-F238E27FC236}">
                  <a16:creationId xmlns:a16="http://schemas.microsoft.com/office/drawing/2014/main" id="{00000000-0008-0000-0100-0000CB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552</xdr:row>
          <xdr:rowOff>38100</xdr:rowOff>
        </xdr:from>
        <xdr:to>
          <xdr:col>21</xdr:col>
          <xdr:colOff>114300</xdr:colOff>
          <xdr:row>552</xdr:row>
          <xdr:rowOff>184150</xdr:rowOff>
        </xdr:to>
        <xdr:sp macro="" textlink="">
          <xdr:nvSpPr>
            <xdr:cNvPr id="34253" name="Option Button 1485" hidden="1">
              <a:extLst>
                <a:ext uri="{63B3BB69-23CF-44E3-9099-C40C66FF867C}">
                  <a14:compatExt spid="_x0000_s34253"/>
                </a:ext>
                <a:ext uri="{FF2B5EF4-FFF2-40B4-BE49-F238E27FC236}">
                  <a16:creationId xmlns:a16="http://schemas.microsoft.com/office/drawing/2014/main" id="{00000000-0008-0000-0100-0000CD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553</xdr:row>
          <xdr:rowOff>38100</xdr:rowOff>
        </xdr:from>
        <xdr:to>
          <xdr:col>21</xdr:col>
          <xdr:colOff>114300</xdr:colOff>
          <xdr:row>553</xdr:row>
          <xdr:rowOff>184150</xdr:rowOff>
        </xdr:to>
        <xdr:sp macro="" textlink="">
          <xdr:nvSpPr>
            <xdr:cNvPr id="34254" name="Option Button 1486" hidden="1">
              <a:extLst>
                <a:ext uri="{63B3BB69-23CF-44E3-9099-C40C66FF867C}">
                  <a14:compatExt spid="_x0000_s34254"/>
                </a:ext>
                <a:ext uri="{FF2B5EF4-FFF2-40B4-BE49-F238E27FC236}">
                  <a16:creationId xmlns:a16="http://schemas.microsoft.com/office/drawing/2014/main" id="{00000000-0008-0000-0100-0000CE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554</xdr:row>
          <xdr:rowOff>38100</xdr:rowOff>
        </xdr:from>
        <xdr:to>
          <xdr:col>21</xdr:col>
          <xdr:colOff>114300</xdr:colOff>
          <xdr:row>554</xdr:row>
          <xdr:rowOff>184150</xdr:rowOff>
        </xdr:to>
        <xdr:sp macro="" textlink="">
          <xdr:nvSpPr>
            <xdr:cNvPr id="34255" name="Option Button 1487" hidden="1">
              <a:extLst>
                <a:ext uri="{63B3BB69-23CF-44E3-9099-C40C66FF867C}">
                  <a14:compatExt spid="_x0000_s34255"/>
                </a:ext>
                <a:ext uri="{FF2B5EF4-FFF2-40B4-BE49-F238E27FC236}">
                  <a16:creationId xmlns:a16="http://schemas.microsoft.com/office/drawing/2014/main" id="{00000000-0008-0000-0100-0000CF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552</xdr:row>
          <xdr:rowOff>38100</xdr:rowOff>
        </xdr:from>
        <xdr:to>
          <xdr:col>24</xdr:col>
          <xdr:colOff>114300</xdr:colOff>
          <xdr:row>552</xdr:row>
          <xdr:rowOff>184150</xdr:rowOff>
        </xdr:to>
        <xdr:sp macro="" textlink="">
          <xdr:nvSpPr>
            <xdr:cNvPr id="34257" name="Option Button 1489" hidden="1">
              <a:extLst>
                <a:ext uri="{63B3BB69-23CF-44E3-9099-C40C66FF867C}">
                  <a14:compatExt spid="_x0000_s34257"/>
                </a:ext>
                <a:ext uri="{FF2B5EF4-FFF2-40B4-BE49-F238E27FC236}">
                  <a16:creationId xmlns:a16="http://schemas.microsoft.com/office/drawing/2014/main" id="{00000000-0008-0000-0100-0000D1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553</xdr:row>
          <xdr:rowOff>38100</xdr:rowOff>
        </xdr:from>
        <xdr:to>
          <xdr:col>24</xdr:col>
          <xdr:colOff>114300</xdr:colOff>
          <xdr:row>553</xdr:row>
          <xdr:rowOff>184150</xdr:rowOff>
        </xdr:to>
        <xdr:sp macro="" textlink="">
          <xdr:nvSpPr>
            <xdr:cNvPr id="34258" name="Option Button 1490" hidden="1">
              <a:extLst>
                <a:ext uri="{63B3BB69-23CF-44E3-9099-C40C66FF867C}">
                  <a14:compatExt spid="_x0000_s34258"/>
                </a:ext>
                <a:ext uri="{FF2B5EF4-FFF2-40B4-BE49-F238E27FC236}">
                  <a16:creationId xmlns:a16="http://schemas.microsoft.com/office/drawing/2014/main" id="{00000000-0008-0000-0100-0000D2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554</xdr:row>
          <xdr:rowOff>38100</xdr:rowOff>
        </xdr:from>
        <xdr:to>
          <xdr:col>24</xdr:col>
          <xdr:colOff>114300</xdr:colOff>
          <xdr:row>554</xdr:row>
          <xdr:rowOff>184150</xdr:rowOff>
        </xdr:to>
        <xdr:sp macro="" textlink="">
          <xdr:nvSpPr>
            <xdr:cNvPr id="34259" name="Option Button 1491" hidden="1">
              <a:extLst>
                <a:ext uri="{63B3BB69-23CF-44E3-9099-C40C66FF867C}">
                  <a14:compatExt spid="_x0000_s34259"/>
                </a:ext>
                <a:ext uri="{FF2B5EF4-FFF2-40B4-BE49-F238E27FC236}">
                  <a16:creationId xmlns:a16="http://schemas.microsoft.com/office/drawing/2014/main" id="{00000000-0008-0000-0100-0000D3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552</xdr:row>
          <xdr:rowOff>38100</xdr:rowOff>
        </xdr:from>
        <xdr:to>
          <xdr:col>26</xdr:col>
          <xdr:colOff>114300</xdr:colOff>
          <xdr:row>552</xdr:row>
          <xdr:rowOff>184150</xdr:rowOff>
        </xdr:to>
        <xdr:sp macro="" textlink="">
          <xdr:nvSpPr>
            <xdr:cNvPr id="34261" name="Option Button 1493" hidden="1">
              <a:extLst>
                <a:ext uri="{63B3BB69-23CF-44E3-9099-C40C66FF867C}">
                  <a14:compatExt spid="_x0000_s34261"/>
                </a:ext>
                <a:ext uri="{FF2B5EF4-FFF2-40B4-BE49-F238E27FC236}">
                  <a16:creationId xmlns:a16="http://schemas.microsoft.com/office/drawing/2014/main" id="{00000000-0008-0000-0100-0000D5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553</xdr:row>
          <xdr:rowOff>38100</xdr:rowOff>
        </xdr:from>
        <xdr:to>
          <xdr:col>26</xdr:col>
          <xdr:colOff>114300</xdr:colOff>
          <xdr:row>553</xdr:row>
          <xdr:rowOff>184150</xdr:rowOff>
        </xdr:to>
        <xdr:sp macro="" textlink="">
          <xdr:nvSpPr>
            <xdr:cNvPr id="34262" name="Option Button 1494" hidden="1">
              <a:extLst>
                <a:ext uri="{63B3BB69-23CF-44E3-9099-C40C66FF867C}">
                  <a14:compatExt spid="_x0000_s34262"/>
                </a:ext>
                <a:ext uri="{FF2B5EF4-FFF2-40B4-BE49-F238E27FC236}">
                  <a16:creationId xmlns:a16="http://schemas.microsoft.com/office/drawing/2014/main" id="{00000000-0008-0000-0100-0000D6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554</xdr:row>
          <xdr:rowOff>38100</xdr:rowOff>
        </xdr:from>
        <xdr:to>
          <xdr:col>26</xdr:col>
          <xdr:colOff>114300</xdr:colOff>
          <xdr:row>554</xdr:row>
          <xdr:rowOff>184150</xdr:rowOff>
        </xdr:to>
        <xdr:sp macro="" textlink="">
          <xdr:nvSpPr>
            <xdr:cNvPr id="34263" name="Option Button 1495" hidden="1">
              <a:extLst>
                <a:ext uri="{63B3BB69-23CF-44E3-9099-C40C66FF867C}">
                  <a14:compatExt spid="_x0000_s34263"/>
                </a:ext>
                <a:ext uri="{FF2B5EF4-FFF2-40B4-BE49-F238E27FC236}">
                  <a16:creationId xmlns:a16="http://schemas.microsoft.com/office/drawing/2014/main" id="{00000000-0008-0000-0100-0000D7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560</xdr:row>
          <xdr:rowOff>38100</xdr:rowOff>
        </xdr:from>
        <xdr:to>
          <xdr:col>4</xdr:col>
          <xdr:colOff>114300</xdr:colOff>
          <xdr:row>560</xdr:row>
          <xdr:rowOff>184150</xdr:rowOff>
        </xdr:to>
        <xdr:sp macro="" textlink="">
          <xdr:nvSpPr>
            <xdr:cNvPr id="34265" name="Option Button 1497" hidden="1">
              <a:extLst>
                <a:ext uri="{63B3BB69-23CF-44E3-9099-C40C66FF867C}">
                  <a14:compatExt spid="_x0000_s34265"/>
                </a:ext>
                <a:ext uri="{FF2B5EF4-FFF2-40B4-BE49-F238E27FC236}">
                  <a16:creationId xmlns:a16="http://schemas.microsoft.com/office/drawing/2014/main" id="{00000000-0008-0000-0100-0000D9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561</xdr:row>
          <xdr:rowOff>38100</xdr:rowOff>
        </xdr:from>
        <xdr:to>
          <xdr:col>4</xdr:col>
          <xdr:colOff>114300</xdr:colOff>
          <xdr:row>561</xdr:row>
          <xdr:rowOff>184150</xdr:rowOff>
        </xdr:to>
        <xdr:sp macro="" textlink="">
          <xdr:nvSpPr>
            <xdr:cNvPr id="34266" name="Option Button 1498" hidden="1">
              <a:extLst>
                <a:ext uri="{63B3BB69-23CF-44E3-9099-C40C66FF867C}">
                  <a14:compatExt spid="_x0000_s34266"/>
                </a:ext>
                <a:ext uri="{FF2B5EF4-FFF2-40B4-BE49-F238E27FC236}">
                  <a16:creationId xmlns:a16="http://schemas.microsoft.com/office/drawing/2014/main" id="{00000000-0008-0000-0100-0000DA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562</xdr:row>
          <xdr:rowOff>38100</xdr:rowOff>
        </xdr:from>
        <xdr:to>
          <xdr:col>4</xdr:col>
          <xdr:colOff>114300</xdr:colOff>
          <xdr:row>562</xdr:row>
          <xdr:rowOff>184150</xdr:rowOff>
        </xdr:to>
        <xdr:sp macro="" textlink="">
          <xdr:nvSpPr>
            <xdr:cNvPr id="34267" name="Option Button 1499" hidden="1">
              <a:extLst>
                <a:ext uri="{63B3BB69-23CF-44E3-9099-C40C66FF867C}">
                  <a14:compatExt spid="_x0000_s34267"/>
                </a:ext>
                <a:ext uri="{FF2B5EF4-FFF2-40B4-BE49-F238E27FC236}">
                  <a16:creationId xmlns:a16="http://schemas.microsoft.com/office/drawing/2014/main" id="{00000000-0008-0000-0100-0000DB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560</xdr:row>
          <xdr:rowOff>38100</xdr:rowOff>
        </xdr:from>
        <xdr:to>
          <xdr:col>6</xdr:col>
          <xdr:colOff>114300</xdr:colOff>
          <xdr:row>560</xdr:row>
          <xdr:rowOff>184150</xdr:rowOff>
        </xdr:to>
        <xdr:sp macro="" textlink="">
          <xdr:nvSpPr>
            <xdr:cNvPr id="34269" name="Option Button 1501" hidden="1">
              <a:extLst>
                <a:ext uri="{63B3BB69-23CF-44E3-9099-C40C66FF867C}">
                  <a14:compatExt spid="_x0000_s34269"/>
                </a:ext>
                <a:ext uri="{FF2B5EF4-FFF2-40B4-BE49-F238E27FC236}">
                  <a16:creationId xmlns:a16="http://schemas.microsoft.com/office/drawing/2014/main" id="{00000000-0008-0000-0100-0000DD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561</xdr:row>
          <xdr:rowOff>38100</xdr:rowOff>
        </xdr:from>
        <xdr:to>
          <xdr:col>6</xdr:col>
          <xdr:colOff>114300</xdr:colOff>
          <xdr:row>561</xdr:row>
          <xdr:rowOff>184150</xdr:rowOff>
        </xdr:to>
        <xdr:sp macro="" textlink="">
          <xdr:nvSpPr>
            <xdr:cNvPr id="34270" name="Option Button 1502" hidden="1">
              <a:extLst>
                <a:ext uri="{63B3BB69-23CF-44E3-9099-C40C66FF867C}">
                  <a14:compatExt spid="_x0000_s34270"/>
                </a:ext>
                <a:ext uri="{FF2B5EF4-FFF2-40B4-BE49-F238E27FC236}">
                  <a16:creationId xmlns:a16="http://schemas.microsoft.com/office/drawing/2014/main" id="{00000000-0008-0000-0100-0000DE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562</xdr:row>
          <xdr:rowOff>38100</xdr:rowOff>
        </xdr:from>
        <xdr:to>
          <xdr:col>6</xdr:col>
          <xdr:colOff>114300</xdr:colOff>
          <xdr:row>562</xdr:row>
          <xdr:rowOff>184150</xdr:rowOff>
        </xdr:to>
        <xdr:sp macro="" textlink="">
          <xdr:nvSpPr>
            <xdr:cNvPr id="34271" name="Option Button 1503" hidden="1">
              <a:extLst>
                <a:ext uri="{63B3BB69-23CF-44E3-9099-C40C66FF867C}">
                  <a14:compatExt spid="_x0000_s34271"/>
                </a:ext>
                <a:ext uri="{FF2B5EF4-FFF2-40B4-BE49-F238E27FC236}">
                  <a16:creationId xmlns:a16="http://schemas.microsoft.com/office/drawing/2014/main" id="{00000000-0008-0000-0100-0000DF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560</xdr:row>
          <xdr:rowOff>38100</xdr:rowOff>
        </xdr:from>
        <xdr:to>
          <xdr:col>9</xdr:col>
          <xdr:colOff>114300</xdr:colOff>
          <xdr:row>560</xdr:row>
          <xdr:rowOff>184150</xdr:rowOff>
        </xdr:to>
        <xdr:sp macro="" textlink="">
          <xdr:nvSpPr>
            <xdr:cNvPr id="34273" name="Option Button 1505" hidden="1">
              <a:extLst>
                <a:ext uri="{63B3BB69-23CF-44E3-9099-C40C66FF867C}">
                  <a14:compatExt spid="_x0000_s34273"/>
                </a:ext>
                <a:ext uri="{FF2B5EF4-FFF2-40B4-BE49-F238E27FC236}">
                  <a16:creationId xmlns:a16="http://schemas.microsoft.com/office/drawing/2014/main" id="{00000000-0008-0000-0100-0000E1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561</xdr:row>
          <xdr:rowOff>38100</xdr:rowOff>
        </xdr:from>
        <xdr:to>
          <xdr:col>9</xdr:col>
          <xdr:colOff>114300</xdr:colOff>
          <xdr:row>561</xdr:row>
          <xdr:rowOff>184150</xdr:rowOff>
        </xdr:to>
        <xdr:sp macro="" textlink="">
          <xdr:nvSpPr>
            <xdr:cNvPr id="34274" name="Option Button 1506" hidden="1">
              <a:extLst>
                <a:ext uri="{63B3BB69-23CF-44E3-9099-C40C66FF867C}">
                  <a14:compatExt spid="_x0000_s34274"/>
                </a:ext>
                <a:ext uri="{FF2B5EF4-FFF2-40B4-BE49-F238E27FC236}">
                  <a16:creationId xmlns:a16="http://schemas.microsoft.com/office/drawing/2014/main" id="{00000000-0008-0000-0100-0000E2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562</xdr:row>
          <xdr:rowOff>38100</xdr:rowOff>
        </xdr:from>
        <xdr:to>
          <xdr:col>9</xdr:col>
          <xdr:colOff>114300</xdr:colOff>
          <xdr:row>562</xdr:row>
          <xdr:rowOff>184150</xdr:rowOff>
        </xdr:to>
        <xdr:sp macro="" textlink="">
          <xdr:nvSpPr>
            <xdr:cNvPr id="34275" name="Option Button 1507" hidden="1">
              <a:extLst>
                <a:ext uri="{63B3BB69-23CF-44E3-9099-C40C66FF867C}">
                  <a14:compatExt spid="_x0000_s34275"/>
                </a:ext>
                <a:ext uri="{FF2B5EF4-FFF2-40B4-BE49-F238E27FC236}">
                  <a16:creationId xmlns:a16="http://schemas.microsoft.com/office/drawing/2014/main" id="{00000000-0008-0000-0100-0000E3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560</xdr:row>
          <xdr:rowOff>38100</xdr:rowOff>
        </xdr:from>
        <xdr:to>
          <xdr:col>11</xdr:col>
          <xdr:colOff>69850</xdr:colOff>
          <xdr:row>560</xdr:row>
          <xdr:rowOff>184150</xdr:rowOff>
        </xdr:to>
        <xdr:sp macro="" textlink="">
          <xdr:nvSpPr>
            <xdr:cNvPr id="34277" name="Option Button 1509" hidden="1">
              <a:extLst>
                <a:ext uri="{63B3BB69-23CF-44E3-9099-C40C66FF867C}">
                  <a14:compatExt spid="_x0000_s34277"/>
                </a:ext>
                <a:ext uri="{FF2B5EF4-FFF2-40B4-BE49-F238E27FC236}">
                  <a16:creationId xmlns:a16="http://schemas.microsoft.com/office/drawing/2014/main" id="{00000000-0008-0000-0100-0000E5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561</xdr:row>
          <xdr:rowOff>38100</xdr:rowOff>
        </xdr:from>
        <xdr:to>
          <xdr:col>11</xdr:col>
          <xdr:colOff>69850</xdr:colOff>
          <xdr:row>561</xdr:row>
          <xdr:rowOff>184150</xdr:rowOff>
        </xdr:to>
        <xdr:sp macro="" textlink="">
          <xdr:nvSpPr>
            <xdr:cNvPr id="34278" name="Option Button 1510" hidden="1">
              <a:extLst>
                <a:ext uri="{63B3BB69-23CF-44E3-9099-C40C66FF867C}">
                  <a14:compatExt spid="_x0000_s34278"/>
                </a:ext>
                <a:ext uri="{FF2B5EF4-FFF2-40B4-BE49-F238E27FC236}">
                  <a16:creationId xmlns:a16="http://schemas.microsoft.com/office/drawing/2014/main" id="{00000000-0008-0000-0100-0000E6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562</xdr:row>
          <xdr:rowOff>38100</xdr:rowOff>
        </xdr:from>
        <xdr:to>
          <xdr:col>11</xdr:col>
          <xdr:colOff>69850</xdr:colOff>
          <xdr:row>562</xdr:row>
          <xdr:rowOff>184150</xdr:rowOff>
        </xdr:to>
        <xdr:sp macro="" textlink="">
          <xdr:nvSpPr>
            <xdr:cNvPr id="34279" name="Option Button 1511" hidden="1">
              <a:extLst>
                <a:ext uri="{63B3BB69-23CF-44E3-9099-C40C66FF867C}">
                  <a14:compatExt spid="_x0000_s34279"/>
                </a:ext>
                <a:ext uri="{FF2B5EF4-FFF2-40B4-BE49-F238E27FC236}">
                  <a16:creationId xmlns:a16="http://schemas.microsoft.com/office/drawing/2014/main" id="{00000000-0008-0000-0100-0000E7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560</xdr:row>
          <xdr:rowOff>19050</xdr:rowOff>
        </xdr:from>
        <xdr:to>
          <xdr:col>16</xdr:col>
          <xdr:colOff>514350</xdr:colOff>
          <xdr:row>564</xdr:row>
          <xdr:rowOff>19050</xdr:rowOff>
        </xdr:to>
        <xdr:sp macro="" textlink="">
          <xdr:nvSpPr>
            <xdr:cNvPr id="34280" name="Group Box 1512" hidden="1">
              <a:extLst>
                <a:ext uri="{63B3BB69-23CF-44E3-9099-C40C66FF867C}">
                  <a14:compatExt spid="_x0000_s34280"/>
                </a:ext>
                <a:ext uri="{FF2B5EF4-FFF2-40B4-BE49-F238E27FC236}">
                  <a16:creationId xmlns:a16="http://schemas.microsoft.com/office/drawing/2014/main" id="{00000000-0008-0000-0100-0000E88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560</xdr:row>
          <xdr:rowOff>38100</xdr:rowOff>
        </xdr:from>
        <xdr:to>
          <xdr:col>14</xdr:col>
          <xdr:colOff>114300</xdr:colOff>
          <xdr:row>560</xdr:row>
          <xdr:rowOff>184150</xdr:rowOff>
        </xdr:to>
        <xdr:sp macro="" textlink="">
          <xdr:nvSpPr>
            <xdr:cNvPr id="34281" name="Option Button 1513" hidden="1">
              <a:extLst>
                <a:ext uri="{63B3BB69-23CF-44E3-9099-C40C66FF867C}">
                  <a14:compatExt spid="_x0000_s34281"/>
                </a:ext>
                <a:ext uri="{FF2B5EF4-FFF2-40B4-BE49-F238E27FC236}">
                  <a16:creationId xmlns:a16="http://schemas.microsoft.com/office/drawing/2014/main" id="{00000000-0008-0000-0100-0000E9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561</xdr:row>
          <xdr:rowOff>38100</xdr:rowOff>
        </xdr:from>
        <xdr:to>
          <xdr:col>14</xdr:col>
          <xdr:colOff>114300</xdr:colOff>
          <xdr:row>561</xdr:row>
          <xdr:rowOff>184150</xdr:rowOff>
        </xdr:to>
        <xdr:sp macro="" textlink="">
          <xdr:nvSpPr>
            <xdr:cNvPr id="34282" name="Option Button 1514" hidden="1">
              <a:extLst>
                <a:ext uri="{63B3BB69-23CF-44E3-9099-C40C66FF867C}">
                  <a14:compatExt spid="_x0000_s34282"/>
                </a:ext>
                <a:ext uri="{FF2B5EF4-FFF2-40B4-BE49-F238E27FC236}">
                  <a16:creationId xmlns:a16="http://schemas.microsoft.com/office/drawing/2014/main" id="{00000000-0008-0000-0100-0000EA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562</xdr:row>
          <xdr:rowOff>38100</xdr:rowOff>
        </xdr:from>
        <xdr:to>
          <xdr:col>14</xdr:col>
          <xdr:colOff>114300</xdr:colOff>
          <xdr:row>562</xdr:row>
          <xdr:rowOff>184150</xdr:rowOff>
        </xdr:to>
        <xdr:sp macro="" textlink="">
          <xdr:nvSpPr>
            <xdr:cNvPr id="34283" name="Option Button 1515" hidden="1">
              <a:extLst>
                <a:ext uri="{63B3BB69-23CF-44E3-9099-C40C66FF867C}">
                  <a14:compatExt spid="_x0000_s34283"/>
                </a:ext>
                <a:ext uri="{FF2B5EF4-FFF2-40B4-BE49-F238E27FC236}">
                  <a16:creationId xmlns:a16="http://schemas.microsoft.com/office/drawing/2014/main" id="{00000000-0008-0000-0100-0000EB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171450</xdr:colOff>
          <xdr:row>567</xdr:row>
          <xdr:rowOff>57150</xdr:rowOff>
        </xdr:from>
        <xdr:to>
          <xdr:col>4</xdr:col>
          <xdr:colOff>304800</xdr:colOff>
          <xdr:row>568</xdr:row>
          <xdr:rowOff>95250</xdr:rowOff>
        </xdr:to>
        <xdr:sp macro="" textlink="">
          <xdr:nvSpPr>
            <xdr:cNvPr id="34290" name="Check Box 1522" hidden="1">
              <a:extLst>
                <a:ext uri="{63B3BB69-23CF-44E3-9099-C40C66FF867C}">
                  <a14:compatExt spid="_x0000_s34290"/>
                </a:ext>
                <a:ext uri="{FF2B5EF4-FFF2-40B4-BE49-F238E27FC236}">
                  <a16:creationId xmlns:a16="http://schemas.microsoft.com/office/drawing/2014/main" id="{00000000-0008-0000-0100-0000F28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533400</xdr:colOff>
      <xdr:row>566</xdr:row>
      <xdr:rowOff>133350</xdr:rowOff>
    </xdr:from>
    <xdr:to>
      <xdr:col>26</xdr:col>
      <xdr:colOff>590550</xdr:colOff>
      <xdr:row>569</xdr:row>
      <xdr:rowOff>25400</xdr:rowOff>
    </xdr:to>
    <xdr:sp macro="" textlink="">
      <xdr:nvSpPr>
        <xdr:cNvPr id="1139" name="Rectangle 1138">
          <a:extLst>
            <a:ext uri="{FF2B5EF4-FFF2-40B4-BE49-F238E27FC236}">
              <a16:creationId xmlns:a16="http://schemas.microsoft.com/office/drawing/2014/main" id="{00000000-0008-0000-0100-000073040000}"/>
            </a:ext>
          </a:extLst>
        </xdr:cNvPr>
        <xdr:cNvSpPr/>
      </xdr:nvSpPr>
      <xdr:spPr>
        <a:xfrm>
          <a:off x="1323975" y="87677625"/>
          <a:ext cx="14687550" cy="457200"/>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3</xdr:col>
          <xdr:colOff>88900</xdr:colOff>
          <xdr:row>573</xdr:row>
          <xdr:rowOff>19050</xdr:rowOff>
        </xdr:from>
        <xdr:to>
          <xdr:col>5</xdr:col>
          <xdr:colOff>508000</xdr:colOff>
          <xdr:row>575</xdr:row>
          <xdr:rowOff>50800</xdr:rowOff>
        </xdr:to>
        <xdr:sp macro="" textlink="">
          <xdr:nvSpPr>
            <xdr:cNvPr id="34291" name="Group Box 1523" hidden="1">
              <a:extLst>
                <a:ext uri="{63B3BB69-23CF-44E3-9099-C40C66FF867C}">
                  <a14:compatExt spid="_x0000_s34291"/>
                </a:ext>
                <a:ext uri="{FF2B5EF4-FFF2-40B4-BE49-F238E27FC236}">
                  <a16:creationId xmlns:a16="http://schemas.microsoft.com/office/drawing/2014/main" id="{00000000-0008-0000-0100-0000F38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171450</xdr:colOff>
          <xdr:row>641</xdr:row>
          <xdr:rowOff>57150</xdr:rowOff>
        </xdr:from>
        <xdr:to>
          <xdr:col>4</xdr:col>
          <xdr:colOff>304800</xdr:colOff>
          <xdr:row>642</xdr:row>
          <xdr:rowOff>76200</xdr:rowOff>
        </xdr:to>
        <xdr:sp macro="" textlink="">
          <xdr:nvSpPr>
            <xdr:cNvPr id="34396" name="Check Box 1628" hidden="1">
              <a:extLst>
                <a:ext uri="{63B3BB69-23CF-44E3-9099-C40C66FF867C}">
                  <a14:compatExt spid="_x0000_s34396"/>
                </a:ext>
                <a:ext uri="{FF2B5EF4-FFF2-40B4-BE49-F238E27FC236}">
                  <a16:creationId xmlns:a16="http://schemas.microsoft.com/office/drawing/2014/main" id="{00000000-0008-0000-0100-00005C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533400</xdr:colOff>
      <xdr:row>640</xdr:row>
      <xdr:rowOff>133350</xdr:rowOff>
    </xdr:from>
    <xdr:to>
      <xdr:col>26</xdr:col>
      <xdr:colOff>590550</xdr:colOff>
      <xdr:row>643</xdr:row>
      <xdr:rowOff>25400</xdr:rowOff>
    </xdr:to>
    <xdr:sp macro="" textlink="">
      <xdr:nvSpPr>
        <xdr:cNvPr id="1145" name="Rectangle 1144">
          <a:extLst>
            <a:ext uri="{FF2B5EF4-FFF2-40B4-BE49-F238E27FC236}">
              <a16:creationId xmlns:a16="http://schemas.microsoft.com/office/drawing/2014/main" id="{00000000-0008-0000-0100-000079040000}"/>
            </a:ext>
          </a:extLst>
        </xdr:cNvPr>
        <xdr:cNvSpPr/>
      </xdr:nvSpPr>
      <xdr:spPr>
        <a:xfrm>
          <a:off x="1323975" y="99612450"/>
          <a:ext cx="14687550" cy="447675"/>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3</xdr:col>
          <xdr:colOff>88900</xdr:colOff>
          <xdr:row>645</xdr:row>
          <xdr:rowOff>184150</xdr:rowOff>
        </xdr:from>
        <xdr:to>
          <xdr:col>5</xdr:col>
          <xdr:colOff>508000</xdr:colOff>
          <xdr:row>648</xdr:row>
          <xdr:rowOff>31750</xdr:rowOff>
        </xdr:to>
        <xdr:sp macro="" textlink="">
          <xdr:nvSpPr>
            <xdr:cNvPr id="34398" name="Group Box 1630" hidden="1">
              <a:extLst>
                <a:ext uri="{63B3BB69-23CF-44E3-9099-C40C66FF867C}">
                  <a14:compatExt spid="_x0000_s34398"/>
                </a:ext>
                <a:ext uri="{FF2B5EF4-FFF2-40B4-BE49-F238E27FC236}">
                  <a16:creationId xmlns:a16="http://schemas.microsoft.com/office/drawing/2014/main" id="{00000000-0008-0000-0100-00005E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646</xdr:row>
          <xdr:rowOff>38100</xdr:rowOff>
        </xdr:from>
        <xdr:to>
          <xdr:col>4</xdr:col>
          <xdr:colOff>114300</xdr:colOff>
          <xdr:row>647</xdr:row>
          <xdr:rowOff>0</xdr:rowOff>
        </xdr:to>
        <xdr:sp macro="" textlink="">
          <xdr:nvSpPr>
            <xdr:cNvPr id="34399" name="Option Button 1631" hidden="1">
              <a:extLst>
                <a:ext uri="{63B3BB69-23CF-44E3-9099-C40C66FF867C}">
                  <a14:compatExt spid="_x0000_s34399"/>
                </a:ext>
                <a:ext uri="{FF2B5EF4-FFF2-40B4-BE49-F238E27FC236}">
                  <a16:creationId xmlns:a16="http://schemas.microsoft.com/office/drawing/2014/main" id="{00000000-0008-0000-0100-00005F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647</xdr:row>
          <xdr:rowOff>38100</xdr:rowOff>
        </xdr:from>
        <xdr:to>
          <xdr:col>4</xdr:col>
          <xdr:colOff>114300</xdr:colOff>
          <xdr:row>648</xdr:row>
          <xdr:rowOff>0</xdr:rowOff>
        </xdr:to>
        <xdr:sp macro="" textlink="">
          <xdr:nvSpPr>
            <xdr:cNvPr id="34400" name="Option Button 1632" hidden="1">
              <a:extLst>
                <a:ext uri="{63B3BB69-23CF-44E3-9099-C40C66FF867C}">
                  <a14:compatExt spid="_x0000_s34400"/>
                </a:ext>
                <a:ext uri="{FF2B5EF4-FFF2-40B4-BE49-F238E27FC236}">
                  <a16:creationId xmlns:a16="http://schemas.microsoft.com/office/drawing/2014/main" id="{00000000-0008-0000-0100-000060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xdr:colOff>
          <xdr:row>652</xdr:row>
          <xdr:rowOff>19050</xdr:rowOff>
        </xdr:from>
        <xdr:to>
          <xdr:col>5</xdr:col>
          <xdr:colOff>114300</xdr:colOff>
          <xdr:row>655</xdr:row>
          <xdr:rowOff>38100</xdr:rowOff>
        </xdr:to>
        <xdr:sp macro="" textlink="">
          <xdr:nvSpPr>
            <xdr:cNvPr id="34401" name="Group Box 1633" hidden="1">
              <a:extLst>
                <a:ext uri="{63B3BB69-23CF-44E3-9099-C40C66FF867C}">
                  <a14:compatExt spid="_x0000_s34401"/>
                </a:ext>
                <a:ext uri="{FF2B5EF4-FFF2-40B4-BE49-F238E27FC236}">
                  <a16:creationId xmlns:a16="http://schemas.microsoft.com/office/drawing/2014/main" id="{00000000-0008-0000-0100-000061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652</xdr:row>
          <xdr:rowOff>38100</xdr:rowOff>
        </xdr:from>
        <xdr:to>
          <xdr:col>4</xdr:col>
          <xdr:colOff>114300</xdr:colOff>
          <xdr:row>652</xdr:row>
          <xdr:rowOff>184150</xdr:rowOff>
        </xdr:to>
        <xdr:sp macro="" textlink="">
          <xdr:nvSpPr>
            <xdr:cNvPr id="34402" name="Option Button 1634" hidden="1">
              <a:extLst>
                <a:ext uri="{63B3BB69-23CF-44E3-9099-C40C66FF867C}">
                  <a14:compatExt spid="_x0000_s34402"/>
                </a:ext>
                <a:ext uri="{FF2B5EF4-FFF2-40B4-BE49-F238E27FC236}">
                  <a16:creationId xmlns:a16="http://schemas.microsoft.com/office/drawing/2014/main" id="{00000000-0008-0000-0100-000062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653</xdr:row>
          <xdr:rowOff>38100</xdr:rowOff>
        </xdr:from>
        <xdr:to>
          <xdr:col>4</xdr:col>
          <xdr:colOff>114300</xdr:colOff>
          <xdr:row>653</xdr:row>
          <xdr:rowOff>184150</xdr:rowOff>
        </xdr:to>
        <xdr:sp macro="" textlink="">
          <xdr:nvSpPr>
            <xdr:cNvPr id="34403" name="Option Button 1635" hidden="1">
              <a:extLst>
                <a:ext uri="{63B3BB69-23CF-44E3-9099-C40C66FF867C}">
                  <a14:compatExt spid="_x0000_s34403"/>
                </a:ext>
                <a:ext uri="{FF2B5EF4-FFF2-40B4-BE49-F238E27FC236}">
                  <a16:creationId xmlns:a16="http://schemas.microsoft.com/office/drawing/2014/main" id="{00000000-0008-0000-0100-000063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654</xdr:row>
          <xdr:rowOff>38100</xdr:rowOff>
        </xdr:from>
        <xdr:to>
          <xdr:col>4</xdr:col>
          <xdr:colOff>114300</xdr:colOff>
          <xdr:row>654</xdr:row>
          <xdr:rowOff>184150</xdr:rowOff>
        </xdr:to>
        <xdr:sp macro="" textlink="">
          <xdr:nvSpPr>
            <xdr:cNvPr id="34404" name="Option Button 1636" hidden="1">
              <a:extLst>
                <a:ext uri="{63B3BB69-23CF-44E3-9099-C40C66FF867C}">
                  <a14:compatExt spid="_x0000_s34404"/>
                </a:ext>
                <a:ext uri="{FF2B5EF4-FFF2-40B4-BE49-F238E27FC236}">
                  <a16:creationId xmlns:a16="http://schemas.microsoft.com/office/drawing/2014/main" id="{00000000-0008-0000-0100-000064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xdr:colOff>
          <xdr:row>672</xdr:row>
          <xdr:rowOff>19050</xdr:rowOff>
        </xdr:from>
        <xdr:to>
          <xdr:col>4</xdr:col>
          <xdr:colOff>546100</xdr:colOff>
          <xdr:row>674</xdr:row>
          <xdr:rowOff>19050</xdr:rowOff>
        </xdr:to>
        <xdr:sp macro="" textlink="">
          <xdr:nvSpPr>
            <xdr:cNvPr id="34405" name="Group Box 1637" hidden="1">
              <a:extLst>
                <a:ext uri="{63B3BB69-23CF-44E3-9099-C40C66FF867C}">
                  <a14:compatExt spid="_x0000_s34405"/>
                </a:ext>
                <a:ext uri="{FF2B5EF4-FFF2-40B4-BE49-F238E27FC236}">
                  <a16:creationId xmlns:a16="http://schemas.microsoft.com/office/drawing/2014/main" id="{00000000-0008-0000-0100-000065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672</xdr:row>
          <xdr:rowOff>38100</xdr:rowOff>
        </xdr:from>
        <xdr:to>
          <xdr:col>4</xdr:col>
          <xdr:colOff>114300</xdr:colOff>
          <xdr:row>673</xdr:row>
          <xdr:rowOff>0</xdr:rowOff>
        </xdr:to>
        <xdr:sp macro="" textlink="">
          <xdr:nvSpPr>
            <xdr:cNvPr id="34406" name="Option Button 1638" hidden="1">
              <a:extLst>
                <a:ext uri="{63B3BB69-23CF-44E3-9099-C40C66FF867C}">
                  <a14:compatExt spid="_x0000_s34406"/>
                </a:ext>
                <a:ext uri="{FF2B5EF4-FFF2-40B4-BE49-F238E27FC236}">
                  <a16:creationId xmlns:a16="http://schemas.microsoft.com/office/drawing/2014/main" id="{00000000-0008-0000-0100-000066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673</xdr:row>
          <xdr:rowOff>38100</xdr:rowOff>
        </xdr:from>
        <xdr:to>
          <xdr:col>4</xdr:col>
          <xdr:colOff>114300</xdr:colOff>
          <xdr:row>673</xdr:row>
          <xdr:rowOff>184150</xdr:rowOff>
        </xdr:to>
        <xdr:sp macro="" textlink="">
          <xdr:nvSpPr>
            <xdr:cNvPr id="34407" name="Option Button 1639" hidden="1">
              <a:extLst>
                <a:ext uri="{63B3BB69-23CF-44E3-9099-C40C66FF867C}">
                  <a14:compatExt spid="_x0000_s34407"/>
                </a:ext>
                <a:ext uri="{FF2B5EF4-FFF2-40B4-BE49-F238E27FC236}">
                  <a16:creationId xmlns:a16="http://schemas.microsoft.com/office/drawing/2014/main" id="{00000000-0008-0000-0100-000067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715</xdr:row>
          <xdr:rowOff>31750</xdr:rowOff>
        </xdr:from>
        <xdr:to>
          <xdr:col>4</xdr:col>
          <xdr:colOff>69850</xdr:colOff>
          <xdr:row>716</xdr:row>
          <xdr:rowOff>0</xdr:rowOff>
        </xdr:to>
        <xdr:sp macro="" textlink="">
          <xdr:nvSpPr>
            <xdr:cNvPr id="34410" name="Option Button 1642" hidden="1">
              <a:extLst>
                <a:ext uri="{63B3BB69-23CF-44E3-9099-C40C66FF867C}">
                  <a14:compatExt spid="_x0000_s34410"/>
                </a:ext>
                <a:ext uri="{FF2B5EF4-FFF2-40B4-BE49-F238E27FC236}">
                  <a16:creationId xmlns:a16="http://schemas.microsoft.com/office/drawing/2014/main" id="{00000000-0008-0000-0100-00006A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374650</xdr:colOff>
          <xdr:row>753</xdr:row>
          <xdr:rowOff>133350</xdr:rowOff>
        </xdr:from>
        <xdr:to>
          <xdr:col>7</xdr:col>
          <xdr:colOff>317500</xdr:colOff>
          <xdr:row>757</xdr:row>
          <xdr:rowOff>76200</xdr:rowOff>
        </xdr:to>
        <xdr:sp macro="" textlink="">
          <xdr:nvSpPr>
            <xdr:cNvPr id="34411" name="Group Box 1643" hidden="1">
              <a:extLst>
                <a:ext uri="{63B3BB69-23CF-44E3-9099-C40C66FF867C}">
                  <a14:compatExt spid="_x0000_s34411"/>
                </a:ext>
                <a:ext uri="{FF2B5EF4-FFF2-40B4-BE49-F238E27FC236}">
                  <a16:creationId xmlns:a16="http://schemas.microsoft.com/office/drawing/2014/main" id="{00000000-0008-0000-0100-00006B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xdr:from>
      <xdr:col>1</xdr:col>
      <xdr:colOff>533400</xdr:colOff>
      <xdr:row>770</xdr:row>
      <xdr:rowOff>123825</xdr:rowOff>
    </xdr:from>
    <xdr:to>
      <xdr:col>19</xdr:col>
      <xdr:colOff>393699</xdr:colOff>
      <xdr:row>781</xdr:row>
      <xdr:rowOff>38100</xdr:rowOff>
    </xdr:to>
    <xdr:sp macro="" textlink="">
      <xdr:nvSpPr>
        <xdr:cNvPr id="1161" name="Rectangle 1160">
          <a:extLst>
            <a:ext uri="{FF2B5EF4-FFF2-40B4-BE49-F238E27FC236}">
              <a16:creationId xmlns:a16="http://schemas.microsoft.com/office/drawing/2014/main" id="{00000000-0008-0000-0100-000089040000}"/>
            </a:ext>
          </a:extLst>
        </xdr:cNvPr>
        <xdr:cNvSpPr/>
      </xdr:nvSpPr>
      <xdr:spPr>
        <a:xfrm>
          <a:off x="714375" y="131730750"/>
          <a:ext cx="10833099" cy="1790700"/>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533400</xdr:colOff>
      <xdr:row>750</xdr:row>
      <xdr:rowOff>142876</xdr:rowOff>
    </xdr:from>
    <xdr:to>
      <xdr:col>19</xdr:col>
      <xdr:colOff>400050</xdr:colOff>
      <xdr:row>769</xdr:row>
      <xdr:rowOff>114301</xdr:rowOff>
    </xdr:to>
    <xdr:sp macro="" textlink="">
      <xdr:nvSpPr>
        <xdr:cNvPr id="1163" name="Rectangle 1162">
          <a:extLst>
            <a:ext uri="{FF2B5EF4-FFF2-40B4-BE49-F238E27FC236}">
              <a16:creationId xmlns:a16="http://schemas.microsoft.com/office/drawing/2014/main" id="{00000000-0008-0000-0100-00008B040000}"/>
            </a:ext>
          </a:extLst>
        </xdr:cNvPr>
        <xdr:cNvSpPr/>
      </xdr:nvSpPr>
      <xdr:spPr>
        <a:xfrm>
          <a:off x="714375" y="128063626"/>
          <a:ext cx="10839450" cy="3619500"/>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450850</xdr:colOff>
          <xdr:row>764</xdr:row>
          <xdr:rowOff>241300</xdr:rowOff>
        </xdr:from>
        <xdr:to>
          <xdr:col>7</xdr:col>
          <xdr:colOff>222250</xdr:colOff>
          <xdr:row>767</xdr:row>
          <xdr:rowOff>50800</xdr:rowOff>
        </xdr:to>
        <xdr:sp macro="" textlink="">
          <xdr:nvSpPr>
            <xdr:cNvPr id="34413" name="Group Box 1645" hidden="1">
              <a:extLst>
                <a:ext uri="{63B3BB69-23CF-44E3-9099-C40C66FF867C}">
                  <a14:compatExt spid="_x0000_s34413"/>
                </a:ext>
                <a:ext uri="{FF2B5EF4-FFF2-40B4-BE49-F238E27FC236}">
                  <a16:creationId xmlns:a16="http://schemas.microsoft.com/office/drawing/2014/main" id="{00000000-0008-0000-0100-00006D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765</xdr:row>
          <xdr:rowOff>184150</xdr:rowOff>
        </xdr:from>
        <xdr:to>
          <xdr:col>4</xdr:col>
          <xdr:colOff>342900</xdr:colOff>
          <xdr:row>767</xdr:row>
          <xdr:rowOff>19050</xdr:rowOff>
        </xdr:to>
        <xdr:sp macro="" textlink="">
          <xdr:nvSpPr>
            <xdr:cNvPr id="34417" name="Option Button 1649" hidden="1">
              <a:extLst>
                <a:ext uri="{63B3BB69-23CF-44E3-9099-C40C66FF867C}">
                  <a14:compatExt spid="_x0000_s34417"/>
                </a:ext>
                <a:ext uri="{FF2B5EF4-FFF2-40B4-BE49-F238E27FC236}">
                  <a16:creationId xmlns:a16="http://schemas.microsoft.com/office/drawing/2014/main" id="{00000000-0008-0000-0100-000071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146050</xdr:colOff>
          <xdr:row>765</xdr:row>
          <xdr:rowOff>184150</xdr:rowOff>
        </xdr:from>
        <xdr:to>
          <xdr:col>6</xdr:col>
          <xdr:colOff>209550</xdr:colOff>
          <xdr:row>767</xdr:row>
          <xdr:rowOff>31750</xdr:rowOff>
        </xdr:to>
        <xdr:sp macro="" textlink="">
          <xdr:nvSpPr>
            <xdr:cNvPr id="34418" name="Option Button 1650" hidden="1">
              <a:extLst>
                <a:ext uri="{63B3BB69-23CF-44E3-9099-C40C66FF867C}">
                  <a14:compatExt spid="_x0000_s34418"/>
                </a:ext>
                <a:ext uri="{FF2B5EF4-FFF2-40B4-BE49-F238E27FC236}">
                  <a16:creationId xmlns:a16="http://schemas.microsoft.com/office/drawing/2014/main" id="{00000000-0008-0000-0100-000072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450850</xdr:colOff>
          <xdr:row>774</xdr:row>
          <xdr:rowOff>0</xdr:rowOff>
        </xdr:from>
        <xdr:to>
          <xdr:col>7</xdr:col>
          <xdr:colOff>222250</xdr:colOff>
          <xdr:row>776</xdr:row>
          <xdr:rowOff>69850</xdr:rowOff>
        </xdr:to>
        <xdr:sp macro="" textlink="">
          <xdr:nvSpPr>
            <xdr:cNvPr id="34419" name="Group Box 1651" hidden="1">
              <a:extLst>
                <a:ext uri="{63B3BB69-23CF-44E3-9099-C40C66FF867C}">
                  <a14:compatExt spid="_x0000_s34419"/>
                </a:ext>
                <a:ext uri="{FF2B5EF4-FFF2-40B4-BE49-F238E27FC236}">
                  <a16:creationId xmlns:a16="http://schemas.microsoft.com/office/drawing/2014/main" id="{00000000-0008-0000-0100-000073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774</xdr:row>
          <xdr:rowOff>184150</xdr:rowOff>
        </xdr:from>
        <xdr:to>
          <xdr:col>4</xdr:col>
          <xdr:colOff>342900</xdr:colOff>
          <xdr:row>776</xdr:row>
          <xdr:rowOff>38100</xdr:rowOff>
        </xdr:to>
        <xdr:sp macro="" textlink="">
          <xdr:nvSpPr>
            <xdr:cNvPr id="34420" name="Option Button 1652" hidden="1">
              <a:extLst>
                <a:ext uri="{63B3BB69-23CF-44E3-9099-C40C66FF867C}">
                  <a14:compatExt spid="_x0000_s34420"/>
                </a:ext>
                <a:ext uri="{FF2B5EF4-FFF2-40B4-BE49-F238E27FC236}">
                  <a16:creationId xmlns:a16="http://schemas.microsoft.com/office/drawing/2014/main" id="{00000000-0008-0000-0100-000074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146050</xdr:colOff>
          <xdr:row>775</xdr:row>
          <xdr:rowOff>0</xdr:rowOff>
        </xdr:from>
        <xdr:to>
          <xdr:col>6</xdr:col>
          <xdr:colOff>222250</xdr:colOff>
          <xdr:row>776</xdr:row>
          <xdr:rowOff>31750</xdr:rowOff>
        </xdr:to>
        <xdr:sp macro="" textlink="">
          <xdr:nvSpPr>
            <xdr:cNvPr id="34421" name="Option Button 1653" hidden="1">
              <a:extLst>
                <a:ext uri="{63B3BB69-23CF-44E3-9099-C40C66FF867C}">
                  <a14:compatExt spid="_x0000_s34421"/>
                </a:ext>
                <a:ext uri="{FF2B5EF4-FFF2-40B4-BE49-F238E27FC236}">
                  <a16:creationId xmlns:a16="http://schemas.microsoft.com/office/drawing/2014/main" id="{00000000-0008-0000-0100-000075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590550</xdr:colOff>
          <xdr:row>786</xdr:row>
          <xdr:rowOff>152400</xdr:rowOff>
        </xdr:from>
        <xdr:to>
          <xdr:col>4</xdr:col>
          <xdr:colOff>203200</xdr:colOff>
          <xdr:row>789</xdr:row>
          <xdr:rowOff>50800</xdr:rowOff>
        </xdr:to>
        <xdr:sp macro="" textlink="">
          <xdr:nvSpPr>
            <xdr:cNvPr id="34426" name="Group Box 1658" hidden="1">
              <a:extLst>
                <a:ext uri="{63B3BB69-23CF-44E3-9099-C40C66FF867C}">
                  <a14:compatExt spid="_x0000_s34426"/>
                </a:ext>
                <a:ext uri="{FF2B5EF4-FFF2-40B4-BE49-F238E27FC236}">
                  <a16:creationId xmlns:a16="http://schemas.microsoft.com/office/drawing/2014/main" id="{00000000-0008-0000-0100-00007A86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Format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788</xdr:row>
          <xdr:rowOff>12700</xdr:rowOff>
        </xdr:from>
        <xdr:to>
          <xdr:col>2</xdr:col>
          <xdr:colOff>514350</xdr:colOff>
          <xdr:row>789</xdr:row>
          <xdr:rowOff>0</xdr:rowOff>
        </xdr:to>
        <xdr:sp macro="" textlink="">
          <xdr:nvSpPr>
            <xdr:cNvPr id="34427" name="Option Button 1659" hidden="1">
              <a:extLst>
                <a:ext uri="{63B3BB69-23CF-44E3-9099-C40C66FF867C}">
                  <a14:compatExt spid="_x0000_s34427"/>
                </a:ext>
                <a:ext uri="{FF2B5EF4-FFF2-40B4-BE49-F238E27FC236}">
                  <a16:creationId xmlns:a16="http://schemas.microsoft.com/office/drawing/2014/main" id="{00000000-0008-0000-0100-00007B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787</xdr:row>
          <xdr:rowOff>12700</xdr:rowOff>
        </xdr:from>
        <xdr:to>
          <xdr:col>2</xdr:col>
          <xdr:colOff>527050</xdr:colOff>
          <xdr:row>788</xdr:row>
          <xdr:rowOff>19050</xdr:rowOff>
        </xdr:to>
        <xdr:sp macro="" textlink="">
          <xdr:nvSpPr>
            <xdr:cNvPr id="34428" name="Option Button 1660" hidden="1">
              <a:extLst>
                <a:ext uri="{63B3BB69-23CF-44E3-9099-C40C66FF867C}">
                  <a14:compatExt spid="_x0000_s34428"/>
                </a:ext>
                <a:ext uri="{FF2B5EF4-FFF2-40B4-BE49-F238E27FC236}">
                  <a16:creationId xmlns:a16="http://schemas.microsoft.com/office/drawing/2014/main" id="{00000000-0008-0000-0100-00007C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3</xdr:col>
      <xdr:colOff>0</xdr:colOff>
      <xdr:row>503</xdr:row>
      <xdr:rowOff>142875</xdr:rowOff>
    </xdr:from>
    <xdr:to>
      <xdr:col>27</xdr:col>
      <xdr:colOff>57150</xdr:colOff>
      <xdr:row>506</xdr:row>
      <xdr:rowOff>28575</xdr:rowOff>
    </xdr:to>
    <xdr:sp macro="" textlink="">
      <xdr:nvSpPr>
        <xdr:cNvPr id="1162" name="Rectangle 1161">
          <a:extLst>
            <a:ext uri="{FF2B5EF4-FFF2-40B4-BE49-F238E27FC236}">
              <a16:creationId xmlns:a16="http://schemas.microsoft.com/office/drawing/2014/main" id="{00000000-0008-0000-0100-00008A040000}"/>
            </a:ext>
          </a:extLst>
        </xdr:cNvPr>
        <xdr:cNvSpPr/>
      </xdr:nvSpPr>
      <xdr:spPr>
        <a:xfrm>
          <a:off x="1400175" y="87687150"/>
          <a:ext cx="14687550" cy="447675"/>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466725</xdr:colOff>
      <xdr:row>177</xdr:row>
      <xdr:rowOff>19050</xdr:rowOff>
    </xdr:from>
    <xdr:to>
      <xdr:col>21</xdr:col>
      <xdr:colOff>25458</xdr:colOff>
      <xdr:row>178</xdr:row>
      <xdr:rowOff>20728</xdr:rowOff>
    </xdr:to>
    <xdr:pic>
      <xdr:nvPicPr>
        <xdr:cNvPr id="1094" name="Graphic 1093" descr="Information">
          <a:extLst>
            <a:ext uri="{FF2B5EF4-FFF2-40B4-BE49-F238E27FC236}">
              <a16:creationId xmlns:a16="http://schemas.microsoft.com/office/drawing/2014/main" id="{00000000-0008-0000-0100-00004604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2230100" y="25603200"/>
          <a:ext cx="170873" cy="182654"/>
        </a:xfrm>
        <a:prstGeom prst="rect">
          <a:avLst/>
        </a:prstGeom>
      </xdr:spPr>
    </xdr:pic>
    <xdr:clientData/>
  </xdr:twoCellAnchor>
  <xdr:twoCellAnchor editAs="oneCell">
    <xdr:from>
      <xdr:col>15</xdr:col>
      <xdr:colOff>414245</xdr:colOff>
      <xdr:row>177</xdr:row>
      <xdr:rowOff>0</xdr:rowOff>
    </xdr:from>
    <xdr:to>
      <xdr:col>16</xdr:col>
      <xdr:colOff>365</xdr:colOff>
      <xdr:row>178</xdr:row>
      <xdr:rowOff>1678</xdr:rowOff>
    </xdr:to>
    <xdr:pic>
      <xdr:nvPicPr>
        <xdr:cNvPr id="1096" name="Graphic 1095" descr="Information">
          <a:extLst>
            <a:ext uri="{FF2B5EF4-FFF2-40B4-BE49-F238E27FC236}">
              <a16:creationId xmlns:a16="http://schemas.microsoft.com/office/drawing/2014/main" id="{00000000-0008-0000-0100-00004804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065186" y="25000324"/>
          <a:ext cx="180904" cy="180973"/>
        </a:xfrm>
        <a:prstGeom prst="rect">
          <a:avLst/>
        </a:prstGeom>
      </xdr:spPr>
    </xdr:pic>
    <xdr:clientData/>
  </xdr:twoCellAnchor>
  <xdr:twoCellAnchor editAs="oneCell">
    <xdr:from>
      <xdr:col>4</xdr:col>
      <xdr:colOff>447675</xdr:colOff>
      <xdr:row>184</xdr:row>
      <xdr:rowOff>180975</xdr:rowOff>
    </xdr:from>
    <xdr:to>
      <xdr:col>5</xdr:col>
      <xdr:colOff>18473</xdr:colOff>
      <xdr:row>186</xdr:row>
      <xdr:rowOff>12157</xdr:rowOff>
    </xdr:to>
    <xdr:pic>
      <xdr:nvPicPr>
        <xdr:cNvPr id="1097" name="Graphic 1096" descr="Information">
          <a:extLst>
            <a:ext uri="{FF2B5EF4-FFF2-40B4-BE49-F238E27FC236}">
              <a16:creationId xmlns:a16="http://schemas.microsoft.com/office/drawing/2014/main" id="{00000000-0008-0000-0100-00004904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457450" y="26336625"/>
          <a:ext cx="180398" cy="182654"/>
        </a:xfrm>
        <a:prstGeom prst="rect">
          <a:avLst/>
        </a:prstGeom>
      </xdr:spPr>
    </xdr:pic>
    <xdr:clientData/>
  </xdr:twoCellAnchor>
  <xdr:twoCellAnchor editAs="oneCell">
    <xdr:from>
      <xdr:col>12</xdr:col>
      <xdr:colOff>438150</xdr:colOff>
      <xdr:row>184</xdr:row>
      <xdr:rowOff>180975</xdr:rowOff>
    </xdr:from>
    <xdr:to>
      <xdr:col>13</xdr:col>
      <xdr:colOff>20378</xdr:colOff>
      <xdr:row>186</xdr:row>
      <xdr:rowOff>1679</xdr:rowOff>
    </xdr:to>
    <xdr:pic>
      <xdr:nvPicPr>
        <xdr:cNvPr id="1098" name="Graphic 1097" descr="Information">
          <a:extLst>
            <a:ext uri="{FF2B5EF4-FFF2-40B4-BE49-F238E27FC236}">
              <a16:creationId xmlns:a16="http://schemas.microsoft.com/office/drawing/2014/main" id="{00000000-0008-0000-0100-00004A04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324725" y="26336625"/>
          <a:ext cx="180398" cy="189004"/>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438150</xdr:colOff>
          <xdr:row>4</xdr:row>
          <xdr:rowOff>19050</xdr:rowOff>
        </xdr:from>
        <xdr:to>
          <xdr:col>24</xdr:col>
          <xdr:colOff>241300</xdr:colOff>
          <xdr:row>5</xdr:row>
          <xdr:rowOff>0</xdr:rowOff>
        </xdr:to>
        <xdr:sp macro="" textlink="">
          <xdr:nvSpPr>
            <xdr:cNvPr id="34436" name="Check Box 1668" hidden="1">
              <a:extLst>
                <a:ext uri="{63B3BB69-23CF-44E3-9099-C40C66FF867C}">
                  <a14:compatExt spid="_x0000_s34436"/>
                </a:ext>
                <a:ext uri="{FF2B5EF4-FFF2-40B4-BE49-F238E27FC236}">
                  <a16:creationId xmlns:a16="http://schemas.microsoft.com/office/drawing/2014/main" id="{00000000-0008-0000-0100-000084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22</xdr:col>
      <xdr:colOff>142876</xdr:colOff>
      <xdr:row>3</xdr:row>
      <xdr:rowOff>187326</xdr:rowOff>
    </xdr:from>
    <xdr:to>
      <xdr:col>25</xdr:col>
      <xdr:colOff>238125</xdr:colOff>
      <xdr:row>5</xdr:row>
      <xdr:rowOff>34925</xdr:rowOff>
    </xdr:to>
    <xdr:sp macro="" textlink="">
      <xdr:nvSpPr>
        <xdr:cNvPr id="1084" name="Rectangle 1083">
          <a:extLst>
            <a:ext uri="{FF2B5EF4-FFF2-40B4-BE49-F238E27FC236}">
              <a16:creationId xmlns:a16="http://schemas.microsoft.com/office/drawing/2014/main" id="{00000000-0008-0000-0100-00003C040000}"/>
            </a:ext>
          </a:extLst>
        </xdr:cNvPr>
        <xdr:cNvSpPr/>
      </xdr:nvSpPr>
      <xdr:spPr>
        <a:xfrm>
          <a:off x="12668251" y="723107"/>
          <a:ext cx="1845468" cy="300037"/>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aa</a:t>
          </a:r>
        </a:p>
      </xdr:txBody>
    </xdr:sp>
    <xdr:clientData/>
  </xdr:twoCellAnchor>
  <mc:AlternateContent xmlns:mc="http://schemas.openxmlformats.org/markup-compatibility/2006">
    <mc:Choice xmlns:a14="http://schemas.microsoft.com/office/drawing/2010/main" Requires="a14">
      <xdr:twoCellAnchor editAs="oneCell">
        <xdr:from>
          <xdr:col>22</xdr:col>
          <xdr:colOff>438150</xdr:colOff>
          <xdr:row>95</xdr:row>
          <xdr:rowOff>19050</xdr:rowOff>
        </xdr:from>
        <xdr:to>
          <xdr:col>24</xdr:col>
          <xdr:colOff>241300</xdr:colOff>
          <xdr:row>96</xdr:row>
          <xdr:rowOff>0</xdr:rowOff>
        </xdr:to>
        <xdr:sp macro="" textlink="">
          <xdr:nvSpPr>
            <xdr:cNvPr id="34437" name="Check Box 1669" hidden="1">
              <a:extLst>
                <a:ext uri="{63B3BB69-23CF-44E3-9099-C40C66FF867C}">
                  <a14:compatExt spid="_x0000_s34437"/>
                </a:ext>
                <a:ext uri="{FF2B5EF4-FFF2-40B4-BE49-F238E27FC236}">
                  <a16:creationId xmlns:a16="http://schemas.microsoft.com/office/drawing/2014/main" id="{00000000-0008-0000-0100-000085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22</xdr:col>
      <xdr:colOff>173265</xdr:colOff>
      <xdr:row>72</xdr:row>
      <xdr:rowOff>200025</xdr:rowOff>
    </xdr:from>
    <xdr:to>
      <xdr:col>25</xdr:col>
      <xdr:colOff>166687</xdr:colOff>
      <xdr:row>96</xdr:row>
      <xdr:rowOff>44450</xdr:rowOff>
    </xdr:to>
    <xdr:sp macro="" textlink="">
      <xdr:nvSpPr>
        <xdr:cNvPr id="1086" name="Rectangle 1085">
          <a:extLst>
            <a:ext uri="{FF2B5EF4-FFF2-40B4-BE49-F238E27FC236}">
              <a16:creationId xmlns:a16="http://schemas.microsoft.com/office/drawing/2014/main" id="{00000000-0008-0000-0100-00003E040000}"/>
            </a:ext>
          </a:extLst>
        </xdr:cNvPr>
        <xdr:cNvSpPr/>
      </xdr:nvSpPr>
      <xdr:spPr>
        <a:xfrm>
          <a:off x="12698640" y="15618619"/>
          <a:ext cx="1743641" cy="296862"/>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22</xdr:col>
          <xdr:colOff>438150</xdr:colOff>
          <xdr:row>106</xdr:row>
          <xdr:rowOff>19050</xdr:rowOff>
        </xdr:from>
        <xdr:to>
          <xdr:col>24</xdr:col>
          <xdr:colOff>241300</xdr:colOff>
          <xdr:row>107</xdr:row>
          <xdr:rowOff>0</xdr:rowOff>
        </xdr:to>
        <xdr:sp macro="" textlink="">
          <xdr:nvSpPr>
            <xdr:cNvPr id="34438" name="Check Box 1670" hidden="1">
              <a:extLst>
                <a:ext uri="{63B3BB69-23CF-44E3-9099-C40C66FF867C}">
                  <a14:compatExt spid="_x0000_s34438"/>
                </a:ext>
                <a:ext uri="{FF2B5EF4-FFF2-40B4-BE49-F238E27FC236}">
                  <a16:creationId xmlns:a16="http://schemas.microsoft.com/office/drawing/2014/main" id="{00000000-0008-0000-0100-000086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22</xdr:col>
      <xdr:colOff>142876</xdr:colOff>
      <xdr:row>105</xdr:row>
      <xdr:rowOff>187326</xdr:rowOff>
    </xdr:from>
    <xdr:to>
      <xdr:col>25</xdr:col>
      <xdr:colOff>226218</xdr:colOff>
      <xdr:row>107</xdr:row>
      <xdr:rowOff>34925</xdr:rowOff>
    </xdr:to>
    <xdr:sp macro="" textlink="">
      <xdr:nvSpPr>
        <xdr:cNvPr id="1088" name="Rectangle 1087">
          <a:extLst>
            <a:ext uri="{FF2B5EF4-FFF2-40B4-BE49-F238E27FC236}">
              <a16:creationId xmlns:a16="http://schemas.microsoft.com/office/drawing/2014/main" id="{00000000-0008-0000-0100-000040040000}"/>
            </a:ext>
          </a:extLst>
        </xdr:cNvPr>
        <xdr:cNvSpPr/>
      </xdr:nvSpPr>
      <xdr:spPr>
        <a:xfrm>
          <a:off x="12668251" y="17939545"/>
          <a:ext cx="1833561" cy="300036"/>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22</xdr:col>
          <xdr:colOff>438150</xdr:colOff>
          <xdr:row>129</xdr:row>
          <xdr:rowOff>19050</xdr:rowOff>
        </xdr:from>
        <xdr:to>
          <xdr:col>24</xdr:col>
          <xdr:colOff>241300</xdr:colOff>
          <xdr:row>130</xdr:row>
          <xdr:rowOff>0</xdr:rowOff>
        </xdr:to>
        <xdr:sp macro="" textlink="">
          <xdr:nvSpPr>
            <xdr:cNvPr id="34439" name="Check Box 1671" hidden="1">
              <a:extLst>
                <a:ext uri="{63B3BB69-23CF-44E3-9099-C40C66FF867C}">
                  <a14:compatExt spid="_x0000_s34439"/>
                </a:ext>
                <a:ext uri="{FF2B5EF4-FFF2-40B4-BE49-F238E27FC236}">
                  <a16:creationId xmlns:a16="http://schemas.microsoft.com/office/drawing/2014/main" id="{00000000-0008-0000-0100-000087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22</xdr:col>
      <xdr:colOff>139701</xdr:colOff>
      <xdr:row>128</xdr:row>
      <xdr:rowOff>148167</xdr:rowOff>
    </xdr:from>
    <xdr:to>
      <xdr:col>25</xdr:col>
      <xdr:colOff>166687</xdr:colOff>
      <xdr:row>131</xdr:row>
      <xdr:rowOff>19282</xdr:rowOff>
    </xdr:to>
    <xdr:sp macro="" textlink="">
      <xdr:nvSpPr>
        <xdr:cNvPr id="1090" name="Rectangle 1089">
          <a:extLst>
            <a:ext uri="{FF2B5EF4-FFF2-40B4-BE49-F238E27FC236}">
              <a16:creationId xmlns:a16="http://schemas.microsoft.com/office/drawing/2014/main" id="{00000000-0008-0000-0100-000042040000}"/>
            </a:ext>
          </a:extLst>
        </xdr:cNvPr>
        <xdr:cNvSpPr/>
      </xdr:nvSpPr>
      <xdr:spPr>
        <a:xfrm>
          <a:off x="12665076" y="22591448"/>
          <a:ext cx="1777205" cy="323553"/>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323850</xdr:colOff>
          <xdr:row>220</xdr:row>
          <xdr:rowOff>0</xdr:rowOff>
        </xdr:from>
        <xdr:to>
          <xdr:col>3</xdr:col>
          <xdr:colOff>76200</xdr:colOff>
          <xdr:row>221</xdr:row>
          <xdr:rowOff>12700</xdr:rowOff>
        </xdr:to>
        <xdr:sp macro="" textlink="">
          <xdr:nvSpPr>
            <xdr:cNvPr id="34440" name="Check Box 1672" hidden="1">
              <a:extLst>
                <a:ext uri="{63B3BB69-23CF-44E3-9099-C40C66FF867C}">
                  <a14:compatExt spid="_x0000_s34440"/>
                </a:ext>
                <a:ext uri="{FF2B5EF4-FFF2-40B4-BE49-F238E27FC236}">
                  <a16:creationId xmlns:a16="http://schemas.microsoft.com/office/drawing/2014/main" id="{00000000-0008-0000-0100-000088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226</xdr:row>
          <xdr:rowOff>0</xdr:rowOff>
        </xdr:from>
        <xdr:to>
          <xdr:col>3</xdr:col>
          <xdr:colOff>76200</xdr:colOff>
          <xdr:row>227</xdr:row>
          <xdr:rowOff>12700</xdr:rowOff>
        </xdr:to>
        <xdr:sp macro="" textlink="">
          <xdr:nvSpPr>
            <xdr:cNvPr id="34441" name="Check Box 1673" hidden="1">
              <a:extLst>
                <a:ext uri="{63B3BB69-23CF-44E3-9099-C40C66FF867C}">
                  <a14:compatExt spid="_x0000_s34441"/>
                </a:ext>
                <a:ext uri="{FF2B5EF4-FFF2-40B4-BE49-F238E27FC236}">
                  <a16:creationId xmlns:a16="http://schemas.microsoft.com/office/drawing/2014/main" id="{00000000-0008-0000-0100-000089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227</xdr:row>
          <xdr:rowOff>0</xdr:rowOff>
        </xdr:from>
        <xdr:to>
          <xdr:col>3</xdr:col>
          <xdr:colOff>76200</xdr:colOff>
          <xdr:row>228</xdr:row>
          <xdr:rowOff>12700</xdr:rowOff>
        </xdr:to>
        <xdr:sp macro="" textlink="">
          <xdr:nvSpPr>
            <xdr:cNvPr id="34442" name="Check Box 1674" hidden="1">
              <a:extLst>
                <a:ext uri="{63B3BB69-23CF-44E3-9099-C40C66FF867C}">
                  <a14:compatExt spid="_x0000_s34442"/>
                </a:ext>
                <a:ext uri="{FF2B5EF4-FFF2-40B4-BE49-F238E27FC236}">
                  <a16:creationId xmlns:a16="http://schemas.microsoft.com/office/drawing/2014/main" id="{00000000-0008-0000-0100-00008A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233</xdr:row>
          <xdr:rowOff>0</xdr:rowOff>
        </xdr:from>
        <xdr:to>
          <xdr:col>3</xdr:col>
          <xdr:colOff>76200</xdr:colOff>
          <xdr:row>234</xdr:row>
          <xdr:rowOff>12700</xdr:rowOff>
        </xdr:to>
        <xdr:sp macro="" textlink="">
          <xdr:nvSpPr>
            <xdr:cNvPr id="34443" name="Check Box 1675" hidden="1">
              <a:extLst>
                <a:ext uri="{63B3BB69-23CF-44E3-9099-C40C66FF867C}">
                  <a14:compatExt spid="_x0000_s34443"/>
                </a:ext>
                <a:ext uri="{FF2B5EF4-FFF2-40B4-BE49-F238E27FC236}">
                  <a16:creationId xmlns:a16="http://schemas.microsoft.com/office/drawing/2014/main" id="{00000000-0008-0000-0100-00008B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527050</xdr:colOff>
          <xdr:row>231</xdr:row>
          <xdr:rowOff>171450</xdr:rowOff>
        </xdr:from>
        <xdr:to>
          <xdr:col>7</xdr:col>
          <xdr:colOff>0</xdr:colOff>
          <xdr:row>233</xdr:row>
          <xdr:rowOff>12700</xdr:rowOff>
        </xdr:to>
        <xdr:sp macro="" textlink="">
          <xdr:nvSpPr>
            <xdr:cNvPr id="34444" name="Group Box 1676" hidden="1">
              <a:extLst>
                <a:ext uri="{63B3BB69-23CF-44E3-9099-C40C66FF867C}">
                  <a14:compatExt spid="_x0000_s34444"/>
                </a:ext>
                <a:ext uri="{FF2B5EF4-FFF2-40B4-BE49-F238E27FC236}">
                  <a16:creationId xmlns:a16="http://schemas.microsoft.com/office/drawing/2014/main" id="{00000000-0008-0000-0100-00008C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590550</xdr:colOff>
          <xdr:row>232</xdr:row>
          <xdr:rowOff>31750</xdr:rowOff>
        </xdr:from>
        <xdr:to>
          <xdr:col>4</xdr:col>
          <xdr:colOff>374650</xdr:colOff>
          <xdr:row>232</xdr:row>
          <xdr:rowOff>184150</xdr:rowOff>
        </xdr:to>
        <xdr:sp macro="" textlink="">
          <xdr:nvSpPr>
            <xdr:cNvPr id="34445" name="Option Button 1677" hidden="1">
              <a:extLst>
                <a:ext uri="{63B3BB69-23CF-44E3-9099-C40C66FF867C}">
                  <a14:compatExt spid="_x0000_s34445"/>
                </a:ext>
                <a:ext uri="{FF2B5EF4-FFF2-40B4-BE49-F238E27FC236}">
                  <a16:creationId xmlns:a16="http://schemas.microsoft.com/office/drawing/2014/main" id="{00000000-0008-0000-0100-00008D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232</xdr:row>
          <xdr:rowOff>31750</xdr:rowOff>
        </xdr:from>
        <xdr:to>
          <xdr:col>5</xdr:col>
          <xdr:colOff>304800</xdr:colOff>
          <xdr:row>232</xdr:row>
          <xdr:rowOff>184150</xdr:rowOff>
        </xdr:to>
        <xdr:sp macro="" textlink="">
          <xdr:nvSpPr>
            <xdr:cNvPr id="34446" name="Option Button 1678" hidden="1">
              <a:extLst>
                <a:ext uri="{63B3BB69-23CF-44E3-9099-C40C66FF867C}">
                  <a14:compatExt spid="_x0000_s34446"/>
                </a:ext>
                <a:ext uri="{FF2B5EF4-FFF2-40B4-BE49-F238E27FC236}">
                  <a16:creationId xmlns:a16="http://schemas.microsoft.com/office/drawing/2014/main" id="{00000000-0008-0000-0100-00008E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238</xdr:row>
          <xdr:rowOff>0</xdr:rowOff>
        </xdr:from>
        <xdr:to>
          <xdr:col>3</xdr:col>
          <xdr:colOff>76200</xdr:colOff>
          <xdr:row>239</xdr:row>
          <xdr:rowOff>12700</xdr:rowOff>
        </xdr:to>
        <xdr:sp macro="" textlink="">
          <xdr:nvSpPr>
            <xdr:cNvPr id="34448" name="Check Box 1680" hidden="1">
              <a:extLst>
                <a:ext uri="{63B3BB69-23CF-44E3-9099-C40C66FF867C}">
                  <a14:compatExt spid="_x0000_s34448"/>
                </a:ext>
                <a:ext uri="{FF2B5EF4-FFF2-40B4-BE49-F238E27FC236}">
                  <a16:creationId xmlns:a16="http://schemas.microsoft.com/office/drawing/2014/main" id="{00000000-0008-0000-0100-000090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239</xdr:row>
          <xdr:rowOff>0</xdr:rowOff>
        </xdr:from>
        <xdr:to>
          <xdr:col>3</xdr:col>
          <xdr:colOff>76200</xdr:colOff>
          <xdr:row>240</xdr:row>
          <xdr:rowOff>12700</xdr:rowOff>
        </xdr:to>
        <xdr:sp macro="" textlink="">
          <xdr:nvSpPr>
            <xdr:cNvPr id="34449" name="Check Box 1681" hidden="1">
              <a:extLst>
                <a:ext uri="{63B3BB69-23CF-44E3-9099-C40C66FF867C}">
                  <a14:compatExt spid="_x0000_s34449"/>
                </a:ext>
                <a:ext uri="{FF2B5EF4-FFF2-40B4-BE49-F238E27FC236}">
                  <a16:creationId xmlns:a16="http://schemas.microsoft.com/office/drawing/2014/main" id="{00000000-0008-0000-0100-000091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240</xdr:row>
          <xdr:rowOff>0</xdr:rowOff>
        </xdr:from>
        <xdr:to>
          <xdr:col>3</xdr:col>
          <xdr:colOff>76200</xdr:colOff>
          <xdr:row>241</xdr:row>
          <xdr:rowOff>12700</xdr:rowOff>
        </xdr:to>
        <xdr:sp macro="" textlink="">
          <xdr:nvSpPr>
            <xdr:cNvPr id="34450" name="Check Box 1682" hidden="1">
              <a:extLst>
                <a:ext uri="{63B3BB69-23CF-44E3-9099-C40C66FF867C}">
                  <a14:compatExt spid="_x0000_s34450"/>
                </a:ext>
                <a:ext uri="{FF2B5EF4-FFF2-40B4-BE49-F238E27FC236}">
                  <a16:creationId xmlns:a16="http://schemas.microsoft.com/office/drawing/2014/main" id="{00000000-0008-0000-0100-000092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241</xdr:row>
          <xdr:rowOff>0</xdr:rowOff>
        </xdr:from>
        <xdr:to>
          <xdr:col>3</xdr:col>
          <xdr:colOff>76200</xdr:colOff>
          <xdr:row>242</xdr:row>
          <xdr:rowOff>12700</xdr:rowOff>
        </xdr:to>
        <xdr:sp macro="" textlink="">
          <xdr:nvSpPr>
            <xdr:cNvPr id="34451" name="Check Box 1683" hidden="1">
              <a:extLst>
                <a:ext uri="{63B3BB69-23CF-44E3-9099-C40C66FF867C}">
                  <a14:compatExt spid="_x0000_s34451"/>
                </a:ext>
                <a:ext uri="{FF2B5EF4-FFF2-40B4-BE49-F238E27FC236}">
                  <a16:creationId xmlns:a16="http://schemas.microsoft.com/office/drawing/2014/main" id="{00000000-0008-0000-0100-000093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242</xdr:row>
          <xdr:rowOff>0</xdr:rowOff>
        </xdr:from>
        <xdr:to>
          <xdr:col>3</xdr:col>
          <xdr:colOff>76200</xdr:colOff>
          <xdr:row>243</xdr:row>
          <xdr:rowOff>12700</xdr:rowOff>
        </xdr:to>
        <xdr:sp macro="" textlink="">
          <xdr:nvSpPr>
            <xdr:cNvPr id="34452" name="Check Box 1684" hidden="1">
              <a:extLst>
                <a:ext uri="{63B3BB69-23CF-44E3-9099-C40C66FF867C}">
                  <a14:compatExt spid="_x0000_s34452"/>
                </a:ext>
                <a:ext uri="{FF2B5EF4-FFF2-40B4-BE49-F238E27FC236}">
                  <a16:creationId xmlns:a16="http://schemas.microsoft.com/office/drawing/2014/main" id="{00000000-0008-0000-0100-000094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232</xdr:row>
          <xdr:rowOff>0</xdr:rowOff>
        </xdr:from>
        <xdr:to>
          <xdr:col>11</xdr:col>
          <xdr:colOff>31750</xdr:colOff>
          <xdr:row>233</xdr:row>
          <xdr:rowOff>0</xdr:rowOff>
        </xdr:to>
        <xdr:sp macro="" textlink="">
          <xdr:nvSpPr>
            <xdr:cNvPr id="34453" name="Check Box 1685" hidden="1">
              <a:extLst>
                <a:ext uri="{63B3BB69-23CF-44E3-9099-C40C66FF867C}">
                  <a14:compatExt spid="_x0000_s34453"/>
                </a:ext>
                <a:ext uri="{FF2B5EF4-FFF2-40B4-BE49-F238E27FC236}">
                  <a16:creationId xmlns:a16="http://schemas.microsoft.com/office/drawing/2014/main" id="{00000000-0008-0000-0100-000095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233</xdr:row>
          <xdr:rowOff>0</xdr:rowOff>
        </xdr:from>
        <xdr:to>
          <xdr:col>11</xdr:col>
          <xdr:colOff>31750</xdr:colOff>
          <xdr:row>234</xdr:row>
          <xdr:rowOff>0</xdr:rowOff>
        </xdr:to>
        <xdr:sp macro="" textlink="">
          <xdr:nvSpPr>
            <xdr:cNvPr id="34454" name="Check Box 1686" hidden="1">
              <a:extLst>
                <a:ext uri="{63B3BB69-23CF-44E3-9099-C40C66FF867C}">
                  <a14:compatExt spid="_x0000_s34454"/>
                </a:ext>
                <a:ext uri="{FF2B5EF4-FFF2-40B4-BE49-F238E27FC236}">
                  <a16:creationId xmlns:a16="http://schemas.microsoft.com/office/drawing/2014/main" id="{00000000-0008-0000-0100-000096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438150</xdr:colOff>
          <xdr:row>277</xdr:row>
          <xdr:rowOff>19050</xdr:rowOff>
        </xdr:from>
        <xdr:to>
          <xdr:col>24</xdr:col>
          <xdr:colOff>241300</xdr:colOff>
          <xdr:row>278</xdr:row>
          <xdr:rowOff>0</xdr:rowOff>
        </xdr:to>
        <xdr:sp macro="" textlink="">
          <xdr:nvSpPr>
            <xdr:cNvPr id="34455" name="Check Box 1687" hidden="1">
              <a:extLst>
                <a:ext uri="{63B3BB69-23CF-44E3-9099-C40C66FF867C}">
                  <a14:compatExt spid="_x0000_s34455"/>
                </a:ext>
                <a:ext uri="{FF2B5EF4-FFF2-40B4-BE49-F238E27FC236}">
                  <a16:creationId xmlns:a16="http://schemas.microsoft.com/office/drawing/2014/main" id="{00000000-0008-0000-0100-000097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22</xdr:col>
      <xdr:colOff>139702</xdr:colOff>
      <xdr:row>276</xdr:row>
      <xdr:rowOff>142875</xdr:rowOff>
    </xdr:from>
    <xdr:to>
      <xdr:col>25</xdr:col>
      <xdr:colOff>202407</xdr:colOff>
      <xdr:row>278</xdr:row>
      <xdr:rowOff>43493</xdr:rowOff>
    </xdr:to>
    <xdr:sp macro="" textlink="">
      <xdr:nvSpPr>
        <xdr:cNvPr id="1107" name="Rectangle 1106">
          <a:extLst>
            <a:ext uri="{FF2B5EF4-FFF2-40B4-BE49-F238E27FC236}">
              <a16:creationId xmlns:a16="http://schemas.microsoft.com/office/drawing/2014/main" id="{00000000-0008-0000-0100-000053040000}"/>
            </a:ext>
          </a:extLst>
        </xdr:cNvPr>
        <xdr:cNvSpPr/>
      </xdr:nvSpPr>
      <xdr:spPr>
        <a:xfrm>
          <a:off x="12665077" y="51304031"/>
          <a:ext cx="1812924" cy="317337"/>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22</xdr:col>
          <xdr:colOff>438150</xdr:colOff>
          <xdr:row>295</xdr:row>
          <xdr:rowOff>19050</xdr:rowOff>
        </xdr:from>
        <xdr:to>
          <xdr:col>24</xdr:col>
          <xdr:colOff>241300</xdr:colOff>
          <xdr:row>296</xdr:row>
          <xdr:rowOff>0</xdr:rowOff>
        </xdr:to>
        <xdr:sp macro="" textlink="">
          <xdr:nvSpPr>
            <xdr:cNvPr id="34456" name="Check Box 1688" hidden="1">
              <a:extLst>
                <a:ext uri="{63B3BB69-23CF-44E3-9099-C40C66FF867C}">
                  <a14:compatExt spid="_x0000_s34456"/>
                </a:ext>
                <a:ext uri="{FF2B5EF4-FFF2-40B4-BE49-F238E27FC236}">
                  <a16:creationId xmlns:a16="http://schemas.microsoft.com/office/drawing/2014/main" id="{00000000-0008-0000-0100-000098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22</xdr:col>
      <xdr:colOff>142876</xdr:colOff>
      <xdr:row>294</xdr:row>
      <xdr:rowOff>139700</xdr:rowOff>
    </xdr:from>
    <xdr:to>
      <xdr:col>25</xdr:col>
      <xdr:colOff>214312</xdr:colOff>
      <xdr:row>296</xdr:row>
      <xdr:rowOff>47625</xdr:rowOff>
    </xdr:to>
    <xdr:sp macro="" textlink="">
      <xdr:nvSpPr>
        <xdr:cNvPr id="1109" name="Rectangle 1108">
          <a:extLst>
            <a:ext uri="{FF2B5EF4-FFF2-40B4-BE49-F238E27FC236}">
              <a16:creationId xmlns:a16="http://schemas.microsoft.com/office/drawing/2014/main" id="{00000000-0008-0000-0100-000055040000}"/>
            </a:ext>
          </a:extLst>
        </xdr:cNvPr>
        <xdr:cNvSpPr/>
      </xdr:nvSpPr>
      <xdr:spPr>
        <a:xfrm>
          <a:off x="12668251" y="54979888"/>
          <a:ext cx="1821655" cy="348456"/>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22</xdr:col>
          <xdr:colOff>438150</xdr:colOff>
          <xdr:row>782</xdr:row>
          <xdr:rowOff>19050</xdr:rowOff>
        </xdr:from>
        <xdr:to>
          <xdr:col>24</xdr:col>
          <xdr:colOff>241300</xdr:colOff>
          <xdr:row>783</xdr:row>
          <xdr:rowOff>0</xdr:rowOff>
        </xdr:to>
        <xdr:sp macro="" textlink="">
          <xdr:nvSpPr>
            <xdr:cNvPr id="34457" name="Check Box 1689" hidden="1">
              <a:extLst>
                <a:ext uri="{63B3BB69-23CF-44E3-9099-C40C66FF867C}">
                  <a14:compatExt spid="_x0000_s34457"/>
                </a:ext>
                <a:ext uri="{FF2B5EF4-FFF2-40B4-BE49-F238E27FC236}">
                  <a16:creationId xmlns:a16="http://schemas.microsoft.com/office/drawing/2014/main" id="{00000000-0008-0000-0100-000099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22</xdr:col>
      <xdr:colOff>142876</xdr:colOff>
      <xdr:row>781</xdr:row>
      <xdr:rowOff>139700</xdr:rowOff>
    </xdr:from>
    <xdr:to>
      <xdr:col>25</xdr:col>
      <xdr:colOff>154781</xdr:colOff>
      <xdr:row>783</xdr:row>
      <xdr:rowOff>47625</xdr:rowOff>
    </xdr:to>
    <xdr:sp macro="" textlink="">
      <xdr:nvSpPr>
        <xdr:cNvPr id="1111" name="Rectangle 1110">
          <a:extLst>
            <a:ext uri="{FF2B5EF4-FFF2-40B4-BE49-F238E27FC236}">
              <a16:creationId xmlns:a16="http://schemas.microsoft.com/office/drawing/2014/main" id="{00000000-0008-0000-0100-000057040000}"/>
            </a:ext>
          </a:extLst>
        </xdr:cNvPr>
        <xdr:cNvSpPr/>
      </xdr:nvSpPr>
      <xdr:spPr>
        <a:xfrm>
          <a:off x="12668251" y="147943888"/>
          <a:ext cx="1762124" cy="336550"/>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3</xdr:col>
          <xdr:colOff>152400</xdr:colOff>
          <xdr:row>515</xdr:row>
          <xdr:rowOff>38100</xdr:rowOff>
        </xdr:from>
        <xdr:to>
          <xdr:col>4</xdr:col>
          <xdr:colOff>114300</xdr:colOff>
          <xdr:row>515</xdr:row>
          <xdr:rowOff>184150</xdr:rowOff>
        </xdr:to>
        <xdr:sp macro="" textlink="">
          <xdr:nvSpPr>
            <xdr:cNvPr id="34485" name="Option Button 1717" hidden="1">
              <a:extLst>
                <a:ext uri="{63B3BB69-23CF-44E3-9099-C40C66FF867C}">
                  <a14:compatExt spid="_x0000_s34485"/>
                </a:ext>
                <a:ext uri="{FF2B5EF4-FFF2-40B4-BE49-F238E27FC236}">
                  <a16:creationId xmlns:a16="http://schemas.microsoft.com/office/drawing/2014/main" id="{00000000-0008-0000-0100-0000B5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515</xdr:row>
          <xdr:rowOff>38100</xdr:rowOff>
        </xdr:from>
        <xdr:to>
          <xdr:col>6</xdr:col>
          <xdr:colOff>114300</xdr:colOff>
          <xdr:row>515</xdr:row>
          <xdr:rowOff>184150</xdr:rowOff>
        </xdr:to>
        <xdr:sp macro="" textlink="">
          <xdr:nvSpPr>
            <xdr:cNvPr id="34486" name="Option Button 1718" hidden="1">
              <a:extLst>
                <a:ext uri="{63B3BB69-23CF-44E3-9099-C40C66FF867C}">
                  <a14:compatExt spid="_x0000_s34486"/>
                </a:ext>
                <a:ext uri="{FF2B5EF4-FFF2-40B4-BE49-F238E27FC236}">
                  <a16:creationId xmlns:a16="http://schemas.microsoft.com/office/drawing/2014/main" id="{00000000-0008-0000-0100-0000B6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512</xdr:row>
          <xdr:rowOff>19050</xdr:rowOff>
        </xdr:from>
        <xdr:to>
          <xdr:col>10</xdr:col>
          <xdr:colOff>38100</xdr:colOff>
          <xdr:row>516</xdr:row>
          <xdr:rowOff>19050</xdr:rowOff>
        </xdr:to>
        <xdr:sp macro="" textlink="">
          <xdr:nvSpPr>
            <xdr:cNvPr id="34487" name="Group Box 1719" hidden="1">
              <a:extLst>
                <a:ext uri="{63B3BB69-23CF-44E3-9099-C40C66FF867C}">
                  <a14:compatExt spid="_x0000_s34487"/>
                </a:ext>
                <a:ext uri="{FF2B5EF4-FFF2-40B4-BE49-F238E27FC236}">
                  <a16:creationId xmlns:a16="http://schemas.microsoft.com/office/drawing/2014/main" id="{00000000-0008-0000-0100-0000B7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95250</xdr:colOff>
          <xdr:row>512</xdr:row>
          <xdr:rowOff>19050</xdr:rowOff>
        </xdr:from>
        <xdr:to>
          <xdr:col>11</xdr:col>
          <xdr:colOff>508000</xdr:colOff>
          <xdr:row>516</xdr:row>
          <xdr:rowOff>19050</xdr:rowOff>
        </xdr:to>
        <xdr:sp macro="" textlink="">
          <xdr:nvSpPr>
            <xdr:cNvPr id="34488" name="Group Box 1720" hidden="1">
              <a:extLst>
                <a:ext uri="{63B3BB69-23CF-44E3-9099-C40C66FF867C}">
                  <a14:compatExt spid="_x0000_s34488"/>
                </a:ext>
                <a:ext uri="{FF2B5EF4-FFF2-40B4-BE49-F238E27FC236}">
                  <a16:creationId xmlns:a16="http://schemas.microsoft.com/office/drawing/2014/main" id="{00000000-0008-0000-0100-0000B8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512</xdr:row>
          <xdr:rowOff>19050</xdr:rowOff>
        </xdr:from>
        <xdr:to>
          <xdr:col>14</xdr:col>
          <xdr:colOff>552450</xdr:colOff>
          <xdr:row>516</xdr:row>
          <xdr:rowOff>19050</xdr:rowOff>
        </xdr:to>
        <xdr:sp macro="" textlink="">
          <xdr:nvSpPr>
            <xdr:cNvPr id="34489" name="Group Box 1721" hidden="1">
              <a:extLst>
                <a:ext uri="{63B3BB69-23CF-44E3-9099-C40C66FF867C}">
                  <a14:compatExt spid="_x0000_s34489"/>
                </a:ext>
                <a:ext uri="{FF2B5EF4-FFF2-40B4-BE49-F238E27FC236}">
                  <a16:creationId xmlns:a16="http://schemas.microsoft.com/office/drawing/2014/main" id="{00000000-0008-0000-0100-0000B9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95250</xdr:colOff>
          <xdr:row>512</xdr:row>
          <xdr:rowOff>19050</xdr:rowOff>
        </xdr:from>
        <xdr:to>
          <xdr:col>16</xdr:col>
          <xdr:colOff>552450</xdr:colOff>
          <xdr:row>516</xdr:row>
          <xdr:rowOff>19050</xdr:rowOff>
        </xdr:to>
        <xdr:sp macro="" textlink="">
          <xdr:nvSpPr>
            <xdr:cNvPr id="34490" name="Group Box 1722" hidden="1">
              <a:extLst>
                <a:ext uri="{63B3BB69-23CF-44E3-9099-C40C66FF867C}">
                  <a14:compatExt spid="_x0000_s34490"/>
                </a:ext>
                <a:ext uri="{FF2B5EF4-FFF2-40B4-BE49-F238E27FC236}">
                  <a16:creationId xmlns:a16="http://schemas.microsoft.com/office/drawing/2014/main" id="{00000000-0008-0000-0100-0000BA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95250</xdr:colOff>
          <xdr:row>512</xdr:row>
          <xdr:rowOff>19050</xdr:rowOff>
        </xdr:from>
        <xdr:to>
          <xdr:col>19</xdr:col>
          <xdr:colOff>419100</xdr:colOff>
          <xdr:row>516</xdr:row>
          <xdr:rowOff>19050</xdr:rowOff>
        </xdr:to>
        <xdr:sp macro="" textlink="">
          <xdr:nvSpPr>
            <xdr:cNvPr id="34491" name="Group Box 1723" hidden="1">
              <a:extLst>
                <a:ext uri="{63B3BB69-23CF-44E3-9099-C40C66FF867C}">
                  <a14:compatExt spid="_x0000_s34491"/>
                </a:ext>
                <a:ext uri="{FF2B5EF4-FFF2-40B4-BE49-F238E27FC236}">
                  <a16:creationId xmlns:a16="http://schemas.microsoft.com/office/drawing/2014/main" id="{00000000-0008-0000-0100-0000BB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95250</xdr:colOff>
          <xdr:row>512</xdr:row>
          <xdr:rowOff>19050</xdr:rowOff>
        </xdr:from>
        <xdr:to>
          <xdr:col>21</xdr:col>
          <xdr:colOff>552450</xdr:colOff>
          <xdr:row>516</xdr:row>
          <xdr:rowOff>19050</xdr:rowOff>
        </xdr:to>
        <xdr:sp macro="" textlink="">
          <xdr:nvSpPr>
            <xdr:cNvPr id="34492" name="Group Box 1724" hidden="1">
              <a:extLst>
                <a:ext uri="{63B3BB69-23CF-44E3-9099-C40C66FF867C}">
                  <a14:compatExt spid="_x0000_s34492"/>
                </a:ext>
                <a:ext uri="{FF2B5EF4-FFF2-40B4-BE49-F238E27FC236}">
                  <a16:creationId xmlns:a16="http://schemas.microsoft.com/office/drawing/2014/main" id="{00000000-0008-0000-0100-0000BC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95250</xdr:colOff>
          <xdr:row>512</xdr:row>
          <xdr:rowOff>19050</xdr:rowOff>
        </xdr:from>
        <xdr:to>
          <xdr:col>24</xdr:col>
          <xdr:colOff>552450</xdr:colOff>
          <xdr:row>516</xdr:row>
          <xdr:rowOff>19050</xdr:rowOff>
        </xdr:to>
        <xdr:sp macro="" textlink="">
          <xdr:nvSpPr>
            <xdr:cNvPr id="34493" name="Group Box 1725" hidden="1">
              <a:extLst>
                <a:ext uri="{63B3BB69-23CF-44E3-9099-C40C66FF867C}">
                  <a14:compatExt spid="_x0000_s34493"/>
                </a:ext>
                <a:ext uri="{FF2B5EF4-FFF2-40B4-BE49-F238E27FC236}">
                  <a16:creationId xmlns:a16="http://schemas.microsoft.com/office/drawing/2014/main" id="{00000000-0008-0000-0100-0000BD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95250</xdr:colOff>
          <xdr:row>512</xdr:row>
          <xdr:rowOff>19050</xdr:rowOff>
        </xdr:from>
        <xdr:to>
          <xdr:col>26</xdr:col>
          <xdr:colOff>552450</xdr:colOff>
          <xdr:row>516</xdr:row>
          <xdr:rowOff>19050</xdr:rowOff>
        </xdr:to>
        <xdr:sp macro="" textlink="">
          <xdr:nvSpPr>
            <xdr:cNvPr id="34494" name="Group Box 1726" hidden="1">
              <a:extLst>
                <a:ext uri="{63B3BB69-23CF-44E3-9099-C40C66FF867C}">
                  <a14:compatExt spid="_x0000_s34494"/>
                </a:ext>
                <a:ext uri="{FF2B5EF4-FFF2-40B4-BE49-F238E27FC236}">
                  <a16:creationId xmlns:a16="http://schemas.microsoft.com/office/drawing/2014/main" id="{00000000-0008-0000-0100-0000BE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95250</xdr:colOff>
          <xdr:row>520</xdr:row>
          <xdr:rowOff>19050</xdr:rowOff>
        </xdr:from>
        <xdr:to>
          <xdr:col>4</xdr:col>
          <xdr:colOff>552450</xdr:colOff>
          <xdr:row>524</xdr:row>
          <xdr:rowOff>19050</xdr:rowOff>
        </xdr:to>
        <xdr:sp macro="" textlink="">
          <xdr:nvSpPr>
            <xdr:cNvPr id="34495" name="Group Box 1727" hidden="1">
              <a:extLst>
                <a:ext uri="{63B3BB69-23CF-44E3-9099-C40C66FF867C}">
                  <a14:compatExt spid="_x0000_s34495"/>
                </a:ext>
                <a:ext uri="{FF2B5EF4-FFF2-40B4-BE49-F238E27FC236}">
                  <a16:creationId xmlns:a16="http://schemas.microsoft.com/office/drawing/2014/main" id="{00000000-0008-0000-0100-0000BF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95250</xdr:colOff>
          <xdr:row>520</xdr:row>
          <xdr:rowOff>19050</xdr:rowOff>
        </xdr:from>
        <xdr:to>
          <xdr:col>6</xdr:col>
          <xdr:colOff>552450</xdr:colOff>
          <xdr:row>524</xdr:row>
          <xdr:rowOff>19050</xdr:rowOff>
        </xdr:to>
        <xdr:sp macro="" textlink="">
          <xdr:nvSpPr>
            <xdr:cNvPr id="34496" name="Group Box 1728" hidden="1">
              <a:extLst>
                <a:ext uri="{63B3BB69-23CF-44E3-9099-C40C66FF867C}">
                  <a14:compatExt spid="_x0000_s34496"/>
                </a:ext>
                <a:ext uri="{FF2B5EF4-FFF2-40B4-BE49-F238E27FC236}">
                  <a16:creationId xmlns:a16="http://schemas.microsoft.com/office/drawing/2014/main" id="{00000000-0008-0000-0100-0000C0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520</xdr:row>
          <xdr:rowOff>19050</xdr:rowOff>
        </xdr:from>
        <xdr:to>
          <xdr:col>10</xdr:col>
          <xdr:colOff>38100</xdr:colOff>
          <xdr:row>524</xdr:row>
          <xdr:rowOff>19050</xdr:rowOff>
        </xdr:to>
        <xdr:sp macro="" textlink="">
          <xdr:nvSpPr>
            <xdr:cNvPr id="34497" name="Group Box 1729" hidden="1">
              <a:extLst>
                <a:ext uri="{63B3BB69-23CF-44E3-9099-C40C66FF867C}">
                  <a14:compatExt spid="_x0000_s34497"/>
                </a:ext>
                <a:ext uri="{FF2B5EF4-FFF2-40B4-BE49-F238E27FC236}">
                  <a16:creationId xmlns:a16="http://schemas.microsoft.com/office/drawing/2014/main" id="{00000000-0008-0000-0100-0000C1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95250</xdr:colOff>
          <xdr:row>520</xdr:row>
          <xdr:rowOff>19050</xdr:rowOff>
        </xdr:from>
        <xdr:to>
          <xdr:col>11</xdr:col>
          <xdr:colOff>508000</xdr:colOff>
          <xdr:row>524</xdr:row>
          <xdr:rowOff>19050</xdr:rowOff>
        </xdr:to>
        <xdr:sp macro="" textlink="">
          <xdr:nvSpPr>
            <xdr:cNvPr id="34498" name="Group Box 1730" hidden="1">
              <a:extLst>
                <a:ext uri="{63B3BB69-23CF-44E3-9099-C40C66FF867C}">
                  <a14:compatExt spid="_x0000_s34498"/>
                </a:ext>
                <a:ext uri="{FF2B5EF4-FFF2-40B4-BE49-F238E27FC236}">
                  <a16:creationId xmlns:a16="http://schemas.microsoft.com/office/drawing/2014/main" id="{00000000-0008-0000-0100-0000C2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520</xdr:row>
          <xdr:rowOff>19050</xdr:rowOff>
        </xdr:from>
        <xdr:to>
          <xdr:col>14</xdr:col>
          <xdr:colOff>552450</xdr:colOff>
          <xdr:row>524</xdr:row>
          <xdr:rowOff>19050</xdr:rowOff>
        </xdr:to>
        <xdr:sp macro="" textlink="">
          <xdr:nvSpPr>
            <xdr:cNvPr id="34499" name="Group Box 1731" hidden="1">
              <a:extLst>
                <a:ext uri="{63B3BB69-23CF-44E3-9099-C40C66FF867C}">
                  <a14:compatExt spid="_x0000_s34499"/>
                </a:ext>
                <a:ext uri="{FF2B5EF4-FFF2-40B4-BE49-F238E27FC236}">
                  <a16:creationId xmlns:a16="http://schemas.microsoft.com/office/drawing/2014/main" id="{00000000-0008-0000-0100-0000C3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95250</xdr:colOff>
          <xdr:row>520</xdr:row>
          <xdr:rowOff>19050</xdr:rowOff>
        </xdr:from>
        <xdr:to>
          <xdr:col>16</xdr:col>
          <xdr:colOff>552450</xdr:colOff>
          <xdr:row>524</xdr:row>
          <xdr:rowOff>19050</xdr:rowOff>
        </xdr:to>
        <xdr:sp macro="" textlink="">
          <xdr:nvSpPr>
            <xdr:cNvPr id="34500" name="Group Box 1732" hidden="1">
              <a:extLst>
                <a:ext uri="{63B3BB69-23CF-44E3-9099-C40C66FF867C}">
                  <a14:compatExt spid="_x0000_s34500"/>
                </a:ext>
                <a:ext uri="{FF2B5EF4-FFF2-40B4-BE49-F238E27FC236}">
                  <a16:creationId xmlns:a16="http://schemas.microsoft.com/office/drawing/2014/main" id="{00000000-0008-0000-0100-0000C4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95250</xdr:colOff>
          <xdr:row>520</xdr:row>
          <xdr:rowOff>19050</xdr:rowOff>
        </xdr:from>
        <xdr:to>
          <xdr:col>19</xdr:col>
          <xdr:colOff>419100</xdr:colOff>
          <xdr:row>524</xdr:row>
          <xdr:rowOff>19050</xdr:rowOff>
        </xdr:to>
        <xdr:sp macro="" textlink="">
          <xdr:nvSpPr>
            <xdr:cNvPr id="34501" name="Group Box 1733" hidden="1">
              <a:extLst>
                <a:ext uri="{63B3BB69-23CF-44E3-9099-C40C66FF867C}">
                  <a14:compatExt spid="_x0000_s34501"/>
                </a:ext>
                <a:ext uri="{FF2B5EF4-FFF2-40B4-BE49-F238E27FC236}">
                  <a16:creationId xmlns:a16="http://schemas.microsoft.com/office/drawing/2014/main" id="{00000000-0008-0000-0100-0000C5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95250</xdr:colOff>
          <xdr:row>520</xdr:row>
          <xdr:rowOff>19050</xdr:rowOff>
        </xdr:from>
        <xdr:to>
          <xdr:col>21</xdr:col>
          <xdr:colOff>552450</xdr:colOff>
          <xdr:row>524</xdr:row>
          <xdr:rowOff>19050</xdr:rowOff>
        </xdr:to>
        <xdr:sp macro="" textlink="">
          <xdr:nvSpPr>
            <xdr:cNvPr id="34502" name="Group Box 1734" hidden="1">
              <a:extLst>
                <a:ext uri="{63B3BB69-23CF-44E3-9099-C40C66FF867C}">
                  <a14:compatExt spid="_x0000_s34502"/>
                </a:ext>
                <a:ext uri="{FF2B5EF4-FFF2-40B4-BE49-F238E27FC236}">
                  <a16:creationId xmlns:a16="http://schemas.microsoft.com/office/drawing/2014/main" id="{00000000-0008-0000-0100-0000C6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95250</xdr:colOff>
          <xdr:row>520</xdr:row>
          <xdr:rowOff>19050</xdr:rowOff>
        </xdr:from>
        <xdr:to>
          <xdr:col>24</xdr:col>
          <xdr:colOff>552450</xdr:colOff>
          <xdr:row>524</xdr:row>
          <xdr:rowOff>19050</xdr:rowOff>
        </xdr:to>
        <xdr:sp macro="" textlink="">
          <xdr:nvSpPr>
            <xdr:cNvPr id="34503" name="Group Box 1735" hidden="1">
              <a:extLst>
                <a:ext uri="{63B3BB69-23CF-44E3-9099-C40C66FF867C}">
                  <a14:compatExt spid="_x0000_s34503"/>
                </a:ext>
                <a:ext uri="{FF2B5EF4-FFF2-40B4-BE49-F238E27FC236}">
                  <a16:creationId xmlns:a16="http://schemas.microsoft.com/office/drawing/2014/main" id="{00000000-0008-0000-0100-0000C7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95250</xdr:colOff>
          <xdr:row>520</xdr:row>
          <xdr:rowOff>19050</xdr:rowOff>
        </xdr:from>
        <xdr:to>
          <xdr:col>26</xdr:col>
          <xdr:colOff>552450</xdr:colOff>
          <xdr:row>524</xdr:row>
          <xdr:rowOff>19050</xdr:rowOff>
        </xdr:to>
        <xdr:sp macro="" textlink="">
          <xdr:nvSpPr>
            <xdr:cNvPr id="34504" name="Group Box 1736" hidden="1">
              <a:extLst>
                <a:ext uri="{63B3BB69-23CF-44E3-9099-C40C66FF867C}">
                  <a14:compatExt spid="_x0000_s34504"/>
                </a:ext>
                <a:ext uri="{FF2B5EF4-FFF2-40B4-BE49-F238E27FC236}">
                  <a16:creationId xmlns:a16="http://schemas.microsoft.com/office/drawing/2014/main" id="{00000000-0008-0000-0100-0000C8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515</xdr:row>
          <xdr:rowOff>38100</xdr:rowOff>
        </xdr:from>
        <xdr:to>
          <xdr:col>9</xdr:col>
          <xdr:colOff>114300</xdr:colOff>
          <xdr:row>515</xdr:row>
          <xdr:rowOff>184150</xdr:rowOff>
        </xdr:to>
        <xdr:sp macro="" textlink="">
          <xdr:nvSpPr>
            <xdr:cNvPr id="34505" name="Option Button 1737" hidden="1">
              <a:extLst>
                <a:ext uri="{63B3BB69-23CF-44E3-9099-C40C66FF867C}">
                  <a14:compatExt spid="_x0000_s34505"/>
                </a:ext>
                <a:ext uri="{FF2B5EF4-FFF2-40B4-BE49-F238E27FC236}">
                  <a16:creationId xmlns:a16="http://schemas.microsoft.com/office/drawing/2014/main" id="{00000000-0008-0000-0100-0000C9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515</xdr:row>
          <xdr:rowOff>38100</xdr:rowOff>
        </xdr:from>
        <xdr:to>
          <xdr:col>11</xdr:col>
          <xdr:colOff>69850</xdr:colOff>
          <xdr:row>515</xdr:row>
          <xdr:rowOff>184150</xdr:rowOff>
        </xdr:to>
        <xdr:sp macro="" textlink="">
          <xdr:nvSpPr>
            <xdr:cNvPr id="34506" name="Option Button 1738" hidden="1">
              <a:extLst>
                <a:ext uri="{63B3BB69-23CF-44E3-9099-C40C66FF867C}">
                  <a14:compatExt spid="_x0000_s34506"/>
                </a:ext>
                <a:ext uri="{FF2B5EF4-FFF2-40B4-BE49-F238E27FC236}">
                  <a16:creationId xmlns:a16="http://schemas.microsoft.com/office/drawing/2014/main" id="{00000000-0008-0000-0100-0000CA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515</xdr:row>
          <xdr:rowOff>38100</xdr:rowOff>
        </xdr:from>
        <xdr:to>
          <xdr:col>14</xdr:col>
          <xdr:colOff>114300</xdr:colOff>
          <xdr:row>515</xdr:row>
          <xdr:rowOff>184150</xdr:rowOff>
        </xdr:to>
        <xdr:sp macro="" textlink="">
          <xdr:nvSpPr>
            <xdr:cNvPr id="34507" name="Option Button 1739" hidden="1">
              <a:extLst>
                <a:ext uri="{63B3BB69-23CF-44E3-9099-C40C66FF867C}">
                  <a14:compatExt spid="_x0000_s34507"/>
                </a:ext>
                <a:ext uri="{FF2B5EF4-FFF2-40B4-BE49-F238E27FC236}">
                  <a16:creationId xmlns:a16="http://schemas.microsoft.com/office/drawing/2014/main" id="{00000000-0008-0000-0100-0000CB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515</xdr:row>
          <xdr:rowOff>38100</xdr:rowOff>
        </xdr:from>
        <xdr:to>
          <xdr:col>16</xdr:col>
          <xdr:colOff>114300</xdr:colOff>
          <xdr:row>515</xdr:row>
          <xdr:rowOff>184150</xdr:rowOff>
        </xdr:to>
        <xdr:sp macro="" textlink="">
          <xdr:nvSpPr>
            <xdr:cNvPr id="34508" name="Option Button 1740" hidden="1">
              <a:extLst>
                <a:ext uri="{63B3BB69-23CF-44E3-9099-C40C66FF867C}">
                  <a14:compatExt spid="_x0000_s34508"/>
                </a:ext>
                <a:ext uri="{FF2B5EF4-FFF2-40B4-BE49-F238E27FC236}">
                  <a16:creationId xmlns:a16="http://schemas.microsoft.com/office/drawing/2014/main" id="{00000000-0008-0000-0100-0000CC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515</xdr:row>
          <xdr:rowOff>38100</xdr:rowOff>
        </xdr:from>
        <xdr:to>
          <xdr:col>18</xdr:col>
          <xdr:colOff>698500</xdr:colOff>
          <xdr:row>515</xdr:row>
          <xdr:rowOff>184150</xdr:rowOff>
        </xdr:to>
        <xdr:sp macro="" textlink="">
          <xdr:nvSpPr>
            <xdr:cNvPr id="34509" name="Option Button 1741" hidden="1">
              <a:extLst>
                <a:ext uri="{63B3BB69-23CF-44E3-9099-C40C66FF867C}">
                  <a14:compatExt spid="_x0000_s34509"/>
                </a:ext>
                <a:ext uri="{FF2B5EF4-FFF2-40B4-BE49-F238E27FC236}">
                  <a16:creationId xmlns:a16="http://schemas.microsoft.com/office/drawing/2014/main" id="{00000000-0008-0000-0100-0000CD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515</xdr:row>
          <xdr:rowOff>38100</xdr:rowOff>
        </xdr:from>
        <xdr:to>
          <xdr:col>21</xdr:col>
          <xdr:colOff>114300</xdr:colOff>
          <xdr:row>515</xdr:row>
          <xdr:rowOff>184150</xdr:rowOff>
        </xdr:to>
        <xdr:sp macro="" textlink="">
          <xdr:nvSpPr>
            <xdr:cNvPr id="34510" name="Option Button 1742" hidden="1">
              <a:extLst>
                <a:ext uri="{63B3BB69-23CF-44E3-9099-C40C66FF867C}">
                  <a14:compatExt spid="_x0000_s34510"/>
                </a:ext>
                <a:ext uri="{FF2B5EF4-FFF2-40B4-BE49-F238E27FC236}">
                  <a16:creationId xmlns:a16="http://schemas.microsoft.com/office/drawing/2014/main" id="{00000000-0008-0000-0100-0000CE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515</xdr:row>
          <xdr:rowOff>38100</xdr:rowOff>
        </xdr:from>
        <xdr:to>
          <xdr:col>24</xdr:col>
          <xdr:colOff>114300</xdr:colOff>
          <xdr:row>515</xdr:row>
          <xdr:rowOff>184150</xdr:rowOff>
        </xdr:to>
        <xdr:sp macro="" textlink="">
          <xdr:nvSpPr>
            <xdr:cNvPr id="34511" name="Option Button 1743" hidden="1">
              <a:extLst>
                <a:ext uri="{63B3BB69-23CF-44E3-9099-C40C66FF867C}">
                  <a14:compatExt spid="_x0000_s34511"/>
                </a:ext>
                <a:ext uri="{FF2B5EF4-FFF2-40B4-BE49-F238E27FC236}">
                  <a16:creationId xmlns:a16="http://schemas.microsoft.com/office/drawing/2014/main" id="{00000000-0008-0000-0100-0000CF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515</xdr:row>
          <xdr:rowOff>38100</xdr:rowOff>
        </xdr:from>
        <xdr:to>
          <xdr:col>26</xdr:col>
          <xdr:colOff>114300</xdr:colOff>
          <xdr:row>515</xdr:row>
          <xdr:rowOff>184150</xdr:rowOff>
        </xdr:to>
        <xdr:sp macro="" textlink="">
          <xdr:nvSpPr>
            <xdr:cNvPr id="34512" name="Option Button 1744" hidden="1">
              <a:extLst>
                <a:ext uri="{63B3BB69-23CF-44E3-9099-C40C66FF867C}">
                  <a14:compatExt spid="_x0000_s34512"/>
                </a:ext>
                <a:ext uri="{FF2B5EF4-FFF2-40B4-BE49-F238E27FC236}">
                  <a16:creationId xmlns:a16="http://schemas.microsoft.com/office/drawing/2014/main" id="{00000000-0008-0000-0100-0000D0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523</xdr:row>
          <xdr:rowOff>38100</xdr:rowOff>
        </xdr:from>
        <xdr:to>
          <xdr:col>4</xdr:col>
          <xdr:colOff>114300</xdr:colOff>
          <xdr:row>523</xdr:row>
          <xdr:rowOff>184150</xdr:rowOff>
        </xdr:to>
        <xdr:sp macro="" textlink="">
          <xdr:nvSpPr>
            <xdr:cNvPr id="34523" name="Option Button 1755" hidden="1">
              <a:extLst>
                <a:ext uri="{63B3BB69-23CF-44E3-9099-C40C66FF867C}">
                  <a14:compatExt spid="_x0000_s34523"/>
                </a:ext>
                <a:ext uri="{FF2B5EF4-FFF2-40B4-BE49-F238E27FC236}">
                  <a16:creationId xmlns:a16="http://schemas.microsoft.com/office/drawing/2014/main" id="{00000000-0008-0000-0100-0000DB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523</xdr:row>
          <xdr:rowOff>38100</xdr:rowOff>
        </xdr:from>
        <xdr:to>
          <xdr:col>6</xdr:col>
          <xdr:colOff>114300</xdr:colOff>
          <xdr:row>523</xdr:row>
          <xdr:rowOff>184150</xdr:rowOff>
        </xdr:to>
        <xdr:sp macro="" textlink="">
          <xdr:nvSpPr>
            <xdr:cNvPr id="34524" name="Option Button 1756" hidden="1">
              <a:extLst>
                <a:ext uri="{63B3BB69-23CF-44E3-9099-C40C66FF867C}">
                  <a14:compatExt spid="_x0000_s34524"/>
                </a:ext>
                <a:ext uri="{FF2B5EF4-FFF2-40B4-BE49-F238E27FC236}">
                  <a16:creationId xmlns:a16="http://schemas.microsoft.com/office/drawing/2014/main" id="{00000000-0008-0000-0100-0000DC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523</xdr:row>
          <xdr:rowOff>38100</xdr:rowOff>
        </xdr:from>
        <xdr:to>
          <xdr:col>9</xdr:col>
          <xdr:colOff>114300</xdr:colOff>
          <xdr:row>523</xdr:row>
          <xdr:rowOff>184150</xdr:rowOff>
        </xdr:to>
        <xdr:sp macro="" textlink="">
          <xdr:nvSpPr>
            <xdr:cNvPr id="34525" name="Option Button 1757" hidden="1">
              <a:extLst>
                <a:ext uri="{63B3BB69-23CF-44E3-9099-C40C66FF867C}">
                  <a14:compatExt spid="_x0000_s34525"/>
                </a:ext>
                <a:ext uri="{FF2B5EF4-FFF2-40B4-BE49-F238E27FC236}">
                  <a16:creationId xmlns:a16="http://schemas.microsoft.com/office/drawing/2014/main" id="{00000000-0008-0000-0100-0000DD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523</xdr:row>
          <xdr:rowOff>38100</xdr:rowOff>
        </xdr:from>
        <xdr:to>
          <xdr:col>11</xdr:col>
          <xdr:colOff>69850</xdr:colOff>
          <xdr:row>523</xdr:row>
          <xdr:rowOff>184150</xdr:rowOff>
        </xdr:to>
        <xdr:sp macro="" textlink="">
          <xdr:nvSpPr>
            <xdr:cNvPr id="34526" name="Option Button 1758" hidden="1">
              <a:extLst>
                <a:ext uri="{63B3BB69-23CF-44E3-9099-C40C66FF867C}">
                  <a14:compatExt spid="_x0000_s34526"/>
                </a:ext>
                <a:ext uri="{FF2B5EF4-FFF2-40B4-BE49-F238E27FC236}">
                  <a16:creationId xmlns:a16="http://schemas.microsoft.com/office/drawing/2014/main" id="{00000000-0008-0000-0100-0000DE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523</xdr:row>
          <xdr:rowOff>38100</xdr:rowOff>
        </xdr:from>
        <xdr:to>
          <xdr:col>14</xdr:col>
          <xdr:colOff>114300</xdr:colOff>
          <xdr:row>523</xdr:row>
          <xdr:rowOff>184150</xdr:rowOff>
        </xdr:to>
        <xdr:sp macro="" textlink="">
          <xdr:nvSpPr>
            <xdr:cNvPr id="34527" name="Option Button 1759" hidden="1">
              <a:extLst>
                <a:ext uri="{63B3BB69-23CF-44E3-9099-C40C66FF867C}">
                  <a14:compatExt spid="_x0000_s34527"/>
                </a:ext>
                <a:ext uri="{FF2B5EF4-FFF2-40B4-BE49-F238E27FC236}">
                  <a16:creationId xmlns:a16="http://schemas.microsoft.com/office/drawing/2014/main" id="{00000000-0008-0000-0100-0000DF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523</xdr:row>
          <xdr:rowOff>38100</xdr:rowOff>
        </xdr:from>
        <xdr:to>
          <xdr:col>16</xdr:col>
          <xdr:colOff>114300</xdr:colOff>
          <xdr:row>523</xdr:row>
          <xdr:rowOff>184150</xdr:rowOff>
        </xdr:to>
        <xdr:sp macro="" textlink="">
          <xdr:nvSpPr>
            <xdr:cNvPr id="34528" name="Option Button 1760" hidden="1">
              <a:extLst>
                <a:ext uri="{63B3BB69-23CF-44E3-9099-C40C66FF867C}">
                  <a14:compatExt spid="_x0000_s34528"/>
                </a:ext>
                <a:ext uri="{FF2B5EF4-FFF2-40B4-BE49-F238E27FC236}">
                  <a16:creationId xmlns:a16="http://schemas.microsoft.com/office/drawing/2014/main" id="{00000000-0008-0000-0100-0000E0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523</xdr:row>
          <xdr:rowOff>38100</xdr:rowOff>
        </xdr:from>
        <xdr:to>
          <xdr:col>18</xdr:col>
          <xdr:colOff>698500</xdr:colOff>
          <xdr:row>523</xdr:row>
          <xdr:rowOff>184150</xdr:rowOff>
        </xdr:to>
        <xdr:sp macro="" textlink="">
          <xdr:nvSpPr>
            <xdr:cNvPr id="34529" name="Option Button 1761" hidden="1">
              <a:extLst>
                <a:ext uri="{63B3BB69-23CF-44E3-9099-C40C66FF867C}">
                  <a14:compatExt spid="_x0000_s34529"/>
                </a:ext>
                <a:ext uri="{FF2B5EF4-FFF2-40B4-BE49-F238E27FC236}">
                  <a16:creationId xmlns:a16="http://schemas.microsoft.com/office/drawing/2014/main" id="{00000000-0008-0000-0100-0000E1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523</xdr:row>
          <xdr:rowOff>38100</xdr:rowOff>
        </xdr:from>
        <xdr:to>
          <xdr:col>21</xdr:col>
          <xdr:colOff>114300</xdr:colOff>
          <xdr:row>523</xdr:row>
          <xdr:rowOff>184150</xdr:rowOff>
        </xdr:to>
        <xdr:sp macro="" textlink="">
          <xdr:nvSpPr>
            <xdr:cNvPr id="34530" name="Option Button 1762" hidden="1">
              <a:extLst>
                <a:ext uri="{63B3BB69-23CF-44E3-9099-C40C66FF867C}">
                  <a14:compatExt spid="_x0000_s34530"/>
                </a:ext>
                <a:ext uri="{FF2B5EF4-FFF2-40B4-BE49-F238E27FC236}">
                  <a16:creationId xmlns:a16="http://schemas.microsoft.com/office/drawing/2014/main" id="{00000000-0008-0000-0100-0000E2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523</xdr:row>
          <xdr:rowOff>38100</xdr:rowOff>
        </xdr:from>
        <xdr:to>
          <xdr:col>24</xdr:col>
          <xdr:colOff>114300</xdr:colOff>
          <xdr:row>523</xdr:row>
          <xdr:rowOff>184150</xdr:rowOff>
        </xdr:to>
        <xdr:sp macro="" textlink="">
          <xdr:nvSpPr>
            <xdr:cNvPr id="34531" name="Option Button 1763" hidden="1">
              <a:extLst>
                <a:ext uri="{63B3BB69-23CF-44E3-9099-C40C66FF867C}">
                  <a14:compatExt spid="_x0000_s34531"/>
                </a:ext>
                <a:ext uri="{FF2B5EF4-FFF2-40B4-BE49-F238E27FC236}">
                  <a16:creationId xmlns:a16="http://schemas.microsoft.com/office/drawing/2014/main" id="{00000000-0008-0000-0100-0000E3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523</xdr:row>
          <xdr:rowOff>38100</xdr:rowOff>
        </xdr:from>
        <xdr:to>
          <xdr:col>26</xdr:col>
          <xdr:colOff>114300</xdr:colOff>
          <xdr:row>523</xdr:row>
          <xdr:rowOff>184150</xdr:rowOff>
        </xdr:to>
        <xdr:sp macro="" textlink="">
          <xdr:nvSpPr>
            <xdr:cNvPr id="34532" name="Option Button 1764" hidden="1">
              <a:extLst>
                <a:ext uri="{63B3BB69-23CF-44E3-9099-C40C66FF867C}">
                  <a14:compatExt spid="_x0000_s34532"/>
                </a:ext>
                <a:ext uri="{FF2B5EF4-FFF2-40B4-BE49-F238E27FC236}">
                  <a16:creationId xmlns:a16="http://schemas.microsoft.com/office/drawing/2014/main" id="{00000000-0008-0000-0100-0000E48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95250</xdr:colOff>
          <xdr:row>528</xdr:row>
          <xdr:rowOff>19050</xdr:rowOff>
        </xdr:from>
        <xdr:to>
          <xdr:col>6</xdr:col>
          <xdr:colOff>552450</xdr:colOff>
          <xdr:row>532</xdr:row>
          <xdr:rowOff>19050</xdr:rowOff>
        </xdr:to>
        <xdr:sp macro="" textlink="">
          <xdr:nvSpPr>
            <xdr:cNvPr id="34538" name="Group Box 1770" hidden="1">
              <a:extLst>
                <a:ext uri="{63B3BB69-23CF-44E3-9099-C40C66FF867C}">
                  <a14:compatExt spid="_x0000_s34538"/>
                </a:ext>
                <a:ext uri="{FF2B5EF4-FFF2-40B4-BE49-F238E27FC236}">
                  <a16:creationId xmlns:a16="http://schemas.microsoft.com/office/drawing/2014/main" id="{00000000-0008-0000-0100-0000EA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528</xdr:row>
          <xdr:rowOff>19050</xdr:rowOff>
        </xdr:from>
        <xdr:to>
          <xdr:col>10</xdr:col>
          <xdr:colOff>38100</xdr:colOff>
          <xdr:row>532</xdr:row>
          <xdr:rowOff>19050</xdr:rowOff>
        </xdr:to>
        <xdr:sp macro="" textlink="">
          <xdr:nvSpPr>
            <xdr:cNvPr id="34544" name="Group Box 1776" hidden="1">
              <a:extLst>
                <a:ext uri="{63B3BB69-23CF-44E3-9099-C40C66FF867C}">
                  <a14:compatExt spid="_x0000_s34544"/>
                </a:ext>
                <a:ext uri="{FF2B5EF4-FFF2-40B4-BE49-F238E27FC236}">
                  <a16:creationId xmlns:a16="http://schemas.microsoft.com/office/drawing/2014/main" id="{00000000-0008-0000-0100-0000F0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95250</xdr:colOff>
          <xdr:row>528</xdr:row>
          <xdr:rowOff>19050</xdr:rowOff>
        </xdr:from>
        <xdr:to>
          <xdr:col>11</xdr:col>
          <xdr:colOff>508000</xdr:colOff>
          <xdr:row>532</xdr:row>
          <xdr:rowOff>19050</xdr:rowOff>
        </xdr:to>
        <xdr:sp macro="" textlink="">
          <xdr:nvSpPr>
            <xdr:cNvPr id="34545" name="Group Box 1777" hidden="1">
              <a:extLst>
                <a:ext uri="{63B3BB69-23CF-44E3-9099-C40C66FF867C}">
                  <a14:compatExt spid="_x0000_s34545"/>
                </a:ext>
                <a:ext uri="{FF2B5EF4-FFF2-40B4-BE49-F238E27FC236}">
                  <a16:creationId xmlns:a16="http://schemas.microsoft.com/office/drawing/2014/main" id="{00000000-0008-0000-0100-0000F1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528</xdr:row>
          <xdr:rowOff>19050</xdr:rowOff>
        </xdr:from>
        <xdr:to>
          <xdr:col>14</xdr:col>
          <xdr:colOff>552450</xdr:colOff>
          <xdr:row>532</xdr:row>
          <xdr:rowOff>19050</xdr:rowOff>
        </xdr:to>
        <xdr:sp macro="" textlink="">
          <xdr:nvSpPr>
            <xdr:cNvPr id="34546" name="Group Box 1778" hidden="1">
              <a:extLst>
                <a:ext uri="{63B3BB69-23CF-44E3-9099-C40C66FF867C}">
                  <a14:compatExt spid="_x0000_s34546"/>
                </a:ext>
                <a:ext uri="{FF2B5EF4-FFF2-40B4-BE49-F238E27FC236}">
                  <a16:creationId xmlns:a16="http://schemas.microsoft.com/office/drawing/2014/main" id="{00000000-0008-0000-0100-0000F2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95250</xdr:colOff>
          <xdr:row>528</xdr:row>
          <xdr:rowOff>19050</xdr:rowOff>
        </xdr:from>
        <xdr:to>
          <xdr:col>16</xdr:col>
          <xdr:colOff>552450</xdr:colOff>
          <xdr:row>532</xdr:row>
          <xdr:rowOff>19050</xdr:rowOff>
        </xdr:to>
        <xdr:sp macro="" textlink="">
          <xdr:nvSpPr>
            <xdr:cNvPr id="34547" name="Group Box 1779" hidden="1">
              <a:extLst>
                <a:ext uri="{63B3BB69-23CF-44E3-9099-C40C66FF867C}">
                  <a14:compatExt spid="_x0000_s34547"/>
                </a:ext>
                <a:ext uri="{FF2B5EF4-FFF2-40B4-BE49-F238E27FC236}">
                  <a16:creationId xmlns:a16="http://schemas.microsoft.com/office/drawing/2014/main" id="{00000000-0008-0000-0100-0000F3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95250</xdr:colOff>
          <xdr:row>528</xdr:row>
          <xdr:rowOff>19050</xdr:rowOff>
        </xdr:from>
        <xdr:to>
          <xdr:col>19</xdr:col>
          <xdr:colOff>419100</xdr:colOff>
          <xdr:row>532</xdr:row>
          <xdr:rowOff>19050</xdr:rowOff>
        </xdr:to>
        <xdr:sp macro="" textlink="">
          <xdr:nvSpPr>
            <xdr:cNvPr id="34548" name="Group Box 1780" hidden="1">
              <a:extLst>
                <a:ext uri="{63B3BB69-23CF-44E3-9099-C40C66FF867C}">
                  <a14:compatExt spid="_x0000_s34548"/>
                </a:ext>
                <a:ext uri="{FF2B5EF4-FFF2-40B4-BE49-F238E27FC236}">
                  <a16:creationId xmlns:a16="http://schemas.microsoft.com/office/drawing/2014/main" id="{00000000-0008-0000-0100-0000F4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95250</xdr:colOff>
          <xdr:row>528</xdr:row>
          <xdr:rowOff>19050</xdr:rowOff>
        </xdr:from>
        <xdr:to>
          <xdr:col>21</xdr:col>
          <xdr:colOff>552450</xdr:colOff>
          <xdr:row>532</xdr:row>
          <xdr:rowOff>19050</xdr:rowOff>
        </xdr:to>
        <xdr:sp macro="" textlink="">
          <xdr:nvSpPr>
            <xdr:cNvPr id="34549" name="Group Box 1781" hidden="1">
              <a:extLst>
                <a:ext uri="{63B3BB69-23CF-44E3-9099-C40C66FF867C}">
                  <a14:compatExt spid="_x0000_s34549"/>
                </a:ext>
                <a:ext uri="{FF2B5EF4-FFF2-40B4-BE49-F238E27FC236}">
                  <a16:creationId xmlns:a16="http://schemas.microsoft.com/office/drawing/2014/main" id="{00000000-0008-0000-0100-0000F5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95250</xdr:colOff>
          <xdr:row>528</xdr:row>
          <xdr:rowOff>19050</xdr:rowOff>
        </xdr:from>
        <xdr:to>
          <xdr:col>24</xdr:col>
          <xdr:colOff>552450</xdr:colOff>
          <xdr:row>532</xdr:row>
          <xdr:rowOff>19050</xdr:rowOff>
        </xdr:to>
        <xdr:sp macro="" textlink="">
          <xdr:nvSpPr>
            <xdr:cNvPr id="34550" name="Group Box 1782" hidden="1">
              <a:extLst>
                <a:ext uri="{63B3BB69-23CF-44E3-9099-C40C66FF867C}">
                  <a14:compatExt spid="_x0000_s34550"/>
                </a:ext>
                <a:ext uri="{FF2B5EF4-FFF2-40B4-BE49-F238E27FC236}">
                  <a16:creationId xmlns:a16="http://schemas.microsoft.com/office/drawing/2014/main" id="{00000000-0008-0000-0100-0000F6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95250</xdr:colOff>
          <xdr:row>528</xdr:row>
          <xdr:rowOff>19050</xdr:rowOff>
        </xdr:from>
        <xdr:to>
          <xdr:col>26</xdr:col>
          <xdr:colOff>552450</xdr:colOff>
          <xdr:row>532</xdr:row>
          <xdr:rowOff>19050</xdr:rowOff>
        </xdr:to>
        <xdr:sp macro="" textlink="">
          <xdr:nvSpPr>
            <xdr:cNvPr id="34551" name="Group Box 1783" hidden="1">
              <a:extLst>
                <a:ext uri="{63B3BB69-23CF-44E3-9099-C40C66FF867C}">
                  <a14:compatExt spid="_x0000_s34551"/>
                </a:ext>
                <a:ext uri="{FF2B5EF4-FFF2-40B4-BE49-F238E27FC236}">
                  <a16:creationId xmlns:a16="http://schemas.microsoft.com/office/drawing/2014/main" id="{00000000-0008-0000-0100-0000F786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xdr:colOff>
          <xdr:row>536</xdr:row>
          <xdr:rowOff>19050</xdr:rowOff>
        </xdr:from>
        <xdr:to>
          <xdr:col>4</xdr:col>
          <xdr:colOff>546100</xdr:colOff>
          <xdr:row>540</xdr:row>
          <xdr:rowOff>19050</xdr:rowOff>
        </xdr:to>
        <xdr:sp macro="" textlink="">
          <xdr:nvSpPr>
            <xdr:cNvPr id="34563" name="Group Box 1795" hidden="1">
              <a:extLst>
                <a:ext uri="{63B3BB69-23CF-44E3-9099-C40C66FF867C}">
                  <a14:compatExt spid="_x0000_s34563"/>
                </a:ext>
                <a:ext uri="{FF2B5EF4-FFF2-40B4-BE49-F238E27FC236}">
                  <a16:creationId xmlns:a16="http://schemas.microsoft.com/office/drawing/2014/main" id="{00000000-0008-0000-0100-000003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95250</xdr:colOff>
          <xdr:row>536</xdr:row>
          <xdr:rowOff>19050</xdr:rowOff>
        </xdr:from>
        <xdr:to>
          <xdr:col>6</xdr:col>
          <xdr:colOff>552450</xdr:colOff>
          <xdr:row>540</xdr:row>
          <xdr:rowOff>19050</xdr:rowOff>
        </xdr:to>
        <xdr:sp macro="" textlink="">
          <xdr:nvSpPr>
            <xdr:cNvPr id="34564" name="Group Box 1796" hidden="1">
              <a:extLst>
                <a:ext uri="{63B3BB69-23CF-44E3-9099-C40C66FF867C}">
                  <a14:compatExt spid="_x0000_s34564"/>
                </a:ext>
                <a:ext uri="{FF2B5EF4-FFF2-40B4-BE49-F238E27FC236}">
                  <a16:creationId xmlns:a16="http://schemas.microsoft.com/office/drawing/2014/main" id="{00000000-0008-0000-0100-000004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536</xdr:row>
          <xdr:rowOff>19050</xdr:rowOff>
        </xdr:from>
        <xdr:to>
          <xdr:col>10</xdr:col>
          <xdr:colOff>38100</xdr:colOff>
          <xdr:row>540</xdr:row>
          <xdr:rowOff>19050</xdr:rowOff>
        </xdr:to>
        <xdr:sp macro="" textlink="">
          <xdr:nvSpPr>
            <xdr:cNvPr id="34565" name="Group Box 1797" hidden="1">
              <a:extLst>
                <a:ext uri="{63B3BB69-23CF-44E3-9099-C40C66FF867C}">
                  <a14:compatExt spid="_x0000_s34565"/>
                </a:ext>
                <a:ext uri="{FF2B5EF4-FFF2-40B4-BE49-F238E27FC236}">
                  <a16:creationId xmlns:a16="http://schemas.microsoft.com/office/drawing/2014/main" id="{00000000-0008-0000-0100-000005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95250</xdr:colOff>
          <xdr:row>536</xdr:row>
          <xdr:rowOff>19050</xdr:rowOff>
        </xdr:from>
        <xdr:to>
          <xdr:col>11</xdr:col>
          <xdr:colOff>508000</xdr:colOff>
          <xdr:row>540</xdr:row>
          <xdr:rowOff>19050</xdr:rowOff>
        </xdr:to>
        <xdr:sp macro="" textlink="">
          <xdr:nvSpPr>
            <xdr:cNvPr id="34566" name="Group Box 1798" hidden="1">
              <a:extLst>
                <a:ext uri="{63B3BB69-23CF-44E3-9099-C40C66FF867C}">
                  <a14:compatExt spid="_x0000_s34566"/>
                </a:ext>
                <a:ext uri="{FF2B5EF4-FFF2-40B4-BE49-F238E27FC236}">
                  <a16:creationId xmlns:a16="http://schemas.microsoft.com/office/drawing/2014/main" id="{00000000-0008-0000-0100-000006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536</xdr:row>
          <xdr:rowOff>19050</xdr:rowOff>
        </xdr:from>
        <xdr:to>
          <xdr:col>14</xdr:col>
          <xdr:colOff>552450</xdr:colOff>
          <xdr:row>540</xdr:row>
          <xdr:rowOff>19050</xdr:rowOff>
        </xdr:to>
        <xdr:sp macro="" textlink="">
          <xdr:nvSpPr>
            <xdr:cNvPr id="34567" name="Group Box 1799" hidden="1">
              <a:extLst>
                <a:ext uri="{63B3BB69-23CF-44E3-9099-C40C66FF867C}">
                  <a14:compatExt spid="_x0000_s34567"/>
                </a:ext>
                <a:ext uri="{FF2B5EF4-FFF2-40B4-BE49-F238E27FC236}">
                  <a16:creationId xmlns:a16="http://schemas.microsoft.com/office/drawing/2014/main" id="{00000000-0008-0000-0100-000007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95250</xdr:colOff>
          <xdr:row>536</xdr:row>
          <xdr:rowOff>19050</xdr:rowOff>
        </xdr:from>
        <xdr:to>
          <xdr:col>16</xdr:col>
          <xdr:colOff>552450</xdr:colOff>
          <xdr:row>540</xdr:row>
          <xdr:rowOff>19050</xdr:rowOff>
        </xdr:to>
        <xdr:sp macro="" textlink="">
          <xdr:nvSpPr>
            <xdr:cNvPr id="34568" name="Group Box 1800" hidden="1">
              <a:extLst>
                <a:ext uri="{63B3BB69-23CF-44E3-9099-C40C66FF867C}">
                  <a14:compatExt spid="_x0000_s34568"/>
                </a:ext>
                <a:ext uri="{FF2B5EF4-FFF2-40B4-BE49-F238E27FC236}">
                  <a16:creationId xmlns:a16="http://schemas.microsoft.com/office/drawing/2014/main" id="{00000000-0008-0000-0100-000008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95250</xdr:colOff>
          <xdr:row>536</xdr:row>
          <xdr:rowOff>19050</xdr:rowOff>
        </xdr:from>
        <xdr:to>
          <xdr:col>19</xdr:col>
          <xdr:colOff>419100</xdr:colOff>
          <xdr:row>540</xdr:row>
          <xdr:rowOff>19050</xdr:rowOff>
        </xdr:to>
        <xdr:sp macro="" textlink="">
          <xdr:nvSpPr>
            <xdr:cNvPr id="34569" name="Group Box 1801" hidden="1">
              <a:extLst>
                <a:ext uri="{63B3BB69-23CF-44E3-9099-C40C66FF867C}">
                  <a14:compatExt spid="_x0000_s34569"/>
                </a:ext>
                <a:ext uri="{FF2B5EF4-FFF2-40B4-BE49-F238E27FC236}">
                  <a16:creationId xmlns:a16="http://schemas.microsoft.com/office/drawing/2014/main" id="{00000000-0008-0000-0100-000009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95250</xdr:colOff>
          <xdr:row>536</xdr:row>
          <xdr:rowOff>19050</xdr:rowOff>
        </xdr:from>
        <xdr:to>
          <xdr:col>21</xdr:col>
          <xdr:colOff>552450</xdr:colOff>
          <xdr:row>540</xdr:row>
          <xdr:rowOff>19050</xdr:rowOff>
        </xdr:to>
        <xdr:sp macro="" textlink="">
          <xdr:nvSpPr>
            <xdr:cNvPr id="34570" name="Group Box 1802" hidden="1">
              <a:extLst>
                <a:ext uri="{63B3BB69-23CF-44E3-9099-C40C66FF867C}">
                  <a14:compatExt spid="_x0000_s34570"/>
                </a:ext>
                <a:ext uri="{FF2B5EF4-FFF2-40B4-BE49-F238E27FC236}">
                  <a16:creationId xmlns:a16="http://schemas.microsoft.com/office/drawing/2014/main" id="{00000000-0008-0000-0100-00000A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95250</xdr:colOff>
          <xdr:row>536</xdr:row>
          <xdr:rowOff>19050</xdr:rowOff>
        </xdr:from>
        <xdr:to>
          <xdr:col>24</xdr:col>
          <xdr:colOff>552450</xdr:colOff>
          <xdr:row>540</xdr:row>
          <xdr:rowOff>19050</xdr:rowOff>
        </xdr:to>
        <xdr:sp macro="" textlink="">
          <xdr:nvSpPr>
            <xdr:cNvPr id="34571" name="Group Box 1803" hidden="1">
              <a:extLst>
                <a:ext uri="{63B3BB69-23CF-44E3-9099-C40C66FF867C}">
                  <a14:compatExt spid="_x0000_s34571"/>
                </a:ext>
                <a:ext uri="{FF2B5EF4-FFF2-40B4-BE49-F238E27FC236}">
                  <a16:creationId xmlns:a16="http://schemas.microsoft.com/office/drawing/2014/main" id="{00000000-0008-0000-0100-00000B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95250</xdr:colOff>
          <xdr:row>536</xdr:row>
          <xdr:rowOff>19050</xdr:rowOff>
        </xdr:from>
        <xdr:to>
          <xdr:col>26</xdr:col>
          <xdr:colOff>552450</xdr:colOff>
          <xdr:row>540</xdr:row>
          <xdr:rowOff>19050</xdr:rowOff>
        </xdr:to>
        <xdr:sp macro="" textlink="">
          <xdr:nvSpPr>
            <xdr:cNvPr id="34572" name="Group Box 1804" hidden="1">
              <a:extLst>
                <a:ext uri="{63B3BB69-23CF-44E3-9099-C40C66FF867C}">
                  <a14:compatExt spid="_x0000_s34572"/>
                </a:ext>
                <a:ext uri="{FF2B5EF4-FFF2-40B4-BE49-F238E27FC236}">
                  <a16:creationId xmlns:a16="http://schemas.microsoft.com/office/drawing/2014/main" id="{00000000-0008-0000-0100-00000C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xdr:colOff>
          <xdr:row>544</xdr:row>
          <xdr:rowOff>19050</xdr:rowOff>
        </xdr:from>
        <xdr:to>
          <xdr:col>4</xdr:col>
          <xdr:colOff>546100</xdr:colOff>
          <xdr:row>548</xdr:row>
          <xdr:rowOff>19050</xdr:rowOff>
        </xdr:to>
        <xdr:sp macro="" textlink="">
          <xdr:nvSpPr>
            <xdr:cNvPr id="34583" name="Group Box 1815" hidden="1">
              <a:extLst>
                <a:ext uri="{63B3BB69-23CF-44E3-9099-C40C66FF867C}">
                  <a14:compatExt spid="_x0000_s34583"/>
                </a:ext>
                <a:ext uri="{FF2B5EF4-FFF2-40B4-BE49-F238E27FC236}">
                  <a16:creationId xmlns:a16="http://schemas.microsoft.com/office/drawing/2014/main" id="{00000000-0008-0000-0100-000017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95250</xdr:colOff>
          <xdr:row>544</xdr:row>
          <xdr:rowOff>19050</xdr:rowOff>
        </xdr:from>
        <xdr:to>
          <xdr:col>6</xdr:col>
          <xdr:colOff>552450</xdr:colOff>
          <xdr:row>548</xdr:row>
          <xdr:rowOff>19050</xdr:rowOff>
        </xdr:to>
        <xdr:sp macro="" textlink="">
          <xdr:nvSpPr>
            <xdr:cNvPr id="34584" name="Group Box 1816" hidden="1">
              <a:extLst>
                <a:ext uri="{63B3BB69-23CF-44E3-9099-C40C66FF867C}">
                  <a14:compatExt spid="_x0000_s34584"/>
                </a:ext>
                <a:ext uri="{FF2B5EF4-FFF2-40B4-BE49-F238E27FC236}">
                  <a16:creationId xmlns:a16="http://schemas.microsoft.com/office/drawing/2014/main" id="{00000000-0008-0000-0100-000018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544</xdr:row>
          <xdr:rowOff>19050</xdr:rowOff>
        </xdr:from>
        <xdr:to>
          <xdr:col>10</xdr:col>
          <xdr:colOff>38100</xdr:colOff>
          <xdr:row>548</xdr:row>
          <xdr:rowOff>19050</xdr:rowOff>
        </xdr:to>
        <xdr:sp macro="" textlink="">
          <xdr:nvSpPr>
            <xdr:cNvPr id="34585" name="Group Box 1817" hidden="1">
              <a:extLst>
                <a:ext uri="{63B3BB69-23CF-44E3-9099-C40C66FF867C}">
                  <a14:compatExt spid="_x0000_s34585"/>
                </a:ext>
                <a:ext uri="{FF2B5EF4-FFF2-40B4-BE49-F238E27FC236}">
                  <a16:creationId xmlns:a16="http://schemas.microsoft.com/office/drawing/2014/main" id="{00000000-0008-0000-0100-000019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95250</xdr:colOff>
          <xdr:row>544</xdr:row>
          <xdr:rowOff>19050</xdr:rowOff>
        </xdr:from>
        <xdr:to>
          <xdr:col>11</xdr:col>
          <xdr:colOff>508000</xdr:colOff>
          <xdr:row>548</xdr:row>
          <xdr:rowOff>19050</xdr:rowOff>
        </xdr:to>
        <xdr:sp macro="" textlink="">
          <xdr:nvSpPr>
            <xdr:cNvPr id="34586" name="Group Box 1818" hidden="1">
              <a:extLst>
                <a:ext uri="{63B3BB69-23CF-44E3-9099-C40C66FF867C}">
                  <a14:compatExt spid="_x0000_s34586"/>
                </a:ext>
                <a:ext uri="{FF2B5EF4-FFF2-40B4-BE49-F238E27FC236}">
                  <a16:creationId xmlns:a16="http://schemas.microsoft.com/office/drawing/2014/main" id="{00000000-0008-0000-0100-00001A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544</xdr:row>
          <xdr:rowOff>19050</xdr:rowOff>
        </xdr:from>
        <xdr:to>
          <xdr:col>14</xdr:col>
          <xdr:colOff>552450</xdr:colOff>
          <xdr:row>548</xdr:row>
          <xdr:rowOff>19050</xdr:rowOff>
        </xdr:to>
        <xdr:sp macro="" textlink="">
          <xdr:nvSpPr>
            <xdr:cNvPr id="34587" name="Group Box 1819" hidden="1">
              <a:extLst>
                <a:ext uri="{63B3BB69-23CF-44E3-9099-C40C66FF867C}">
                  <a14:compatExt spid="_x0000_s34587"/>
                </a:ext>
                <a:ext uri="{FF2B5EF4-FFF2-40B4-BE49-F238E27FC236}">
                  <a16:creationId xmlns:a16="http://schemas.microsoft.com/office/drawing/2014/main" id="{00000000-0008-0000-0100-00001B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95250</xdr:colOff>
          <xdr:row>544</xdr:row>
          <xdr:rowOff>19050</xdr:rowOff>
        </xdr:from>
        <xdr:to>
          <xdr:col>16</xdr:col>
          <xdr:colOff>552450</xdr:colOff>
          <xdr:row>548</xdr:row>
          <xdr:rowOff>19050</xdr:rowOff>
        </xdr:to>
        <xdr:sp macro="" textlink="">
          <xdr:nvSpPr>
            <xdr:cNvPr id="34588" name="Group Box 1820" hidden="1">
              <a:extLst>
                <a:ext uri="{63B3BB69-23CF-44E3-9099-C40C66FF867C}">
                  <a14:compatExt spid="_x0000_s34588"/>
                </a:ext>
                <a:ext uri="{FF2B5EF4-FFF2-40B4-BE49-F238E27FC236}">
                  <a16:creationId xmlns:a16="http://schemas.microsoft.com/office/drawing/2014/main" id="{00000000-0008-0000-0100-00001C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95250</xdr:colOff>
          <xdr:row>544</xdr:row>
          <xdr:rowOff>19050</xdr:rowOff>
        </xdr:from>
        <xdr:to>
          <xdr:col>19</xdr:col>
          <xdr:colOff>419100</xdr:colOff>
          <xdr:row>548</xdr:row>
          <xdr:rowOff>19050</xdr:rowOff>
        </xdr:to>
        <xdr:sp macro="" textlink="">
          <xdr:nvSpPr>
            <xdr:cNvPr id="34589" name="Group Box 1821" hidden="1">
              <a:extLst>
                <a:ext uri="{63B3BB69-23CF-44E3-9099-C40C66FF867C}">
                  <a14:compatExt spid="_x0000_s34589"/>
                </a:ext>
                <a:ext uri="{FF2B5EF4-FFF2-40B4-BE49-F238E27FC236}">
                  <a16:creationId xmlns:a16="http://schemas.microsoft.com/office/drawing/2014/main" id="{00000000-0008-0000-0100-00001D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95250</xdr:colOff>
          <xdr:row>544</xdr:row>
          <xdr:rowOff>19050</xdr:rowOff>
        </xdr:from>
        <xdr:to>
          <xdr:col>21</xdr:col>
          <xdr:colOff>552450</xdr:colOff>
          <xdr:row>548</xdr:row>
          <xdr:rowOff>19050</xdr:rowOff>
        </xdr:to>
        <xdr:sp macro="" textlink="">
          <xdr:nvSpPr>
            <xdr:cNvPr id="34590" name="Group Box 1822" hidden="1">
              <a:extLst>
                <a:ext uri="{63B3BB69-23CF-44E3-9099-C40C66FF867C}">
                  <a14:compatExt spid="_x0000_s34590"/>
                </a:ext>
                <a:ext uri="{FF2B5EF4-FFF2-40B4-BE49-F238E27FC236}">
                  <a16:creationId xmlns:a16="http://schemas.microsoft.com/office/drawing/2014/main" id="{00000000-0008-0000-0100-00001E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95250</xdr:colOff>
          <xdr:row>544</xdr:row>
          <xdr:rowOff>19050</xdr:rowOff>
        </xdr:from>
        <xdr:to>
          <xdr:col>24</xdr:col>
          <xdr:colOff>552450</xdr:colOff>
          <xdr:row>548</xdr:row>
          <xdr:rowOff>19050</xdr:rowOff>
        </xdr:to>
        <xdr:sp macro="" textlink="">
          <xdr:nvSpPr>
            <xdr:cNvPr id="34591" name="Group Box 1823" hidden="1">
              <a:extLst>
                <a:ext uri="{63B3BB69-23CF-44E3-9099-C40C66FF867C}">
                  <a14:compatExt spid="_x0000_s34591"/>
                </a:ext>
                <a:ext uri="{FF2B5EF4-FFF2-40B4-BE49-F238E27FC236}">
                  <a16:creationId xmlns:a16="http://schemas.microsoft.com/office/drawing/2014/main" id="{00000000-0008-0000-0100-00001F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95250</xdr:colOff>
          <xdr:row>544</xdr:row>
          <xdr:rowOff>19050</xdr:rowOff>
        </xdr:from>
        <xdr:to>
          <xdr:col>26</xdr:col>
          <xdr:colOff>552450</xdr:colOff>
          <xdr:row>548</xdr:row>
          <xdr:rowOff>19050</xdr:rowOff>
        </xdr:to>
        <xdr:sp macro="" textlink="">
          <xdr:nvSpPr>
            <xdr:cNvPr id="34592" name="Group Box 1824" hidden="1">
              <a:extLst>
                <a:ext uri="{63B3BB69-23CF-44E3-9099-C40C66FF867C}">
                  <a14:compatExt spid="_x0000_s34592"/>
                </a:ext>
                <a:ext uri="{FF2B5EF4-FFF2-40B4-BE49-F238E27FC236}">
                  <a16:creationId xmlns:a16="http://schemas.microsoft.com/office/drawing/2014/main" id="{00000000-0008-0000-0100-000020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xdr:colOff>
          <xdr:row>552</xdr:row>
          <xdr:rowOff>19050</xdr:rowOff>
        </xdr:from>
        <xdr:to>
          <xdr:col>4</xdr:col>
          <xdr:colOff>546100</xdr:colOff>
          <xdr:row>556</xdr:row>
          <xdr:rowOff>19050</xdr:rowOff>
        </xdr:to>
        <xdr:sp macro="" textlink="">
          <xdr:nvSpPr>
            <xdr:cNvPr id="34603" name="Group Box 1835" hidden="1">
              <a:extLst>
                <a:ext uri="{63B3BB69-23CF-44E3-9099-C40C66FF867C}">
                  <a14:compatExt spid="_x0000_s34603"/>
                </a:ext>
                <a:ext uri="{FF2B5EF4-FFF2-40B4-BE49-F238E27FC236}">
                  <a16:creationId xmlns:a16="http://schemas.microsoft.com/office/drawing/2014/main" id="{00000000-0008-0000-0100-00002B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95250</xdr:colOff>
          <xdr:row>552</xdr:row>
          <xdr:rowOff>19050</xdr:rowOff>
        </xdr:from>
        <xdr:to>
          <xdr:col>6</xdr:col>
          <xdr:colOff>552450</xdr:colOff>
          <xdr:row>556</xdr:row>
          <xdr:rowOff>19050</xdr:rowOff>
        </xdr:to>
        <xdr:sp macro="" textlink="">
          <xdr:nvSpPr>
            <xdr:cNvPr id="34604" name="Group Box 1836" hidden="1">
              <a:extLst>
                <a:ext uri="{63B3BB69-23CF-44E3-9099-C40C66FF867C}">
                  <a14:compatExt spid="_x0000_s34604"/>
                </a:ext>
                <a:ext uri="{FF2B5EF4-FFF2-40B4-BE49-F238E27FC236}">
                  <a16:creationId xmlns:a16="http://schemas.microsoft.com/office/drawing/2014/main" id="{00000000-0008-0000-0100-00002C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552</xdr:row>
          <xdr:rowOff>19050</xdr:rowOff>
        </xdr:from>
        <xdr:to>
          <xdr:col>10</xdr:col>
          <xdr:colOff>38100</xdr:colOff>
          <xdr:row>556</xdr:row>
          <xdr:rowOff>19050</xdr:rowOff>
        </xdr:to>
        <xdr:sp macro="" textlink="">
          <xdr:nvSpPr>
            <xdr:cNvPr id="34605" name="Group Box 1837" hidden="1">
              <a:extLst>
                <a:ext uri="{63B3BB69-23CF-44E3-9099-C40C66FF867C}">
                  <a14:compatExt spid="_x0000_s34605"/>
                </a:ext>
                <a:ext uri="{FF2B5EF4-FFF2-40B4-BE49-F238E27FC236}">
                  <a16:creationId xmlns:a16="http://schemas.microsoft.com/office/drawing/2014/main" id="{00000000-0008-0000-0100-00002D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95250</xdr:colOff>
          <xdr:row>552</xdr:row>
          <xdr:rowOff>19050</xdr:rowOff>
        </xdr:from>
        <xdr:to>
          <xdr:col>11</xdr:col>
          <xdr:colOff>508000</xdr:colOff>
          <xdr:row>556</xdr:row>
          <xdr:rowOff>19050</xdr:rowOff>
        </xdr:to>
        <xdr:sp macro="" textlink="">
          <xdr:nvSpPr>
            <xdr:cNvPr id="34606" name="Group Box 1838" hidden="1">
              <a:extLst>
                <a:ext uri="{63B3BB69-23CF-44E3-9099-C40C66FF867C}">
                  <a14:compatExt spid="_x0000_s34606"/>
                </a:ext>
                <a:ext uri="{FF2B5EF4-FFF2-40B4-BE49-F238E27FC236}">
                  <a16:creationId xmlns:a16="http://schemas.microsoft.com/office/drawing/2014/main" id="{00000000-0008-0000-0100-00002E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552</xdr:row>
          <xdr:rowOff>19050</xdr:rowOff>
        </xdr:from>
        <xdr:to>
          <xdr:col>14</xdr:col>
          <xdr:colOff>552450</xdr:colOff>
          <xdr:row>556</xdr:row>
          <xdr:rowOff>19050</xdr:rowOff>
        </xdr:to>
        <xdr:sp macro="" textlink="">
          <xdr:nvSpPr>
            <xdr:cNvPr id="34607" name="Group Box 1839" hidden="1">
              <a:extLst>
                <a:ext uri="{63B3BB69-23CF-44E3-9099-C40C66FF867C}">
                  <a14:compatExt spid="_x0000_s34607"/>
                </a:ext>
                <a:ext uri="{FF2B5EF4-FFF2-40B4-BE49-F238E27FC236}">
                  <a16:creationId xmlns:a16="http://schemas.microsoft.com/office/drawing/2014/main" id="{00000000-0008-0000-0100-00002F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95250</xdr:colOff>
          <xdr:row>552</xdr:row>
          <xdr:rowOff>19050</xdr:rowOff>
        </xdr:from>
        <xdr:to>
          <xdr:col>16</xdr:col>
          <xdr:colOff>552450</xdr:colOff>
          <xdr:row>556</xdr:row>
          <xdr:rowOff>19050</xdr:rowOff>
        </xdr:to>
        <xdr:sp macro="" textlink="">
          <xdr:nvSpPr>
            <xdr:cNvPr id="34608" name="Group Box 1840" hidden="1">
              <a:extLst>
                <a:ext uri="{63B3BB69-23CF-44E3-9099-C40C66FF867C}">
                  <a14:compatExt spid="_x0000_s34608"/>
                </a:ext>
                <a:ext uri="{FF2B5EF4-FFF2-40B4-BE49-F238E27FC236}">
                  <a16:creationId xmlns:a16="http://schemas.microsoft.com/office/drawing/2014/main" id="{00000000-0008-0000-0100-000030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95250</xdr:colOff>
          <xdr:row>552</xdr:row>
          <xdr:rowOff>19050</xdr:rowOff>
        </xdr:from>
        <xdr:to>
          <xdr:col>19</xdr:col>
          <xdr:colOff>419100</xdr:colOff>
          <xdr:row>556</xdr:row>
          <xdr:rowOff>19050</xdr:rowOff>
        </xdr:to>
        <xdr:sp macro="" textlink="">
          <xdr:nvSpPr>
            <xdr:cNvPr id="34609" name="Group Box 1841" hidden="1">
              <a:extLst>
                <a:ext uri="{63B3BB69-23CF-44E3-9099-C40C66FF867C}">
                  <a14:compatExt spid="_x0000_s34609"/>
                </a:ext>
                <a:ext uri="{FF2B5EF4-FFF2-40B4-BE49-F238E27FC236}">
                  <a16:creationId xmlns:a16="http://schemas.microsoft.com/office/drawing/2014/main" id="{00000000-0008-0000-0100-000031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95250</xdr:colOff>
          <xdr:row>552</xdr:row>
          <xdr:rowOff>19050</xdr:rowOff>
        </xdr:from>
        <xdr:to>
          <xdr:col>21</xdr:col>
          <xdr:colOff>552450</xdr:colOff>
          <xdr:row>556</xdr:row>
          <xdr:rowOff>19050</xdr:rowOff>
        </xdr:to>
        <xdr:sp macro="" textlink="">
          <xdr:nvSpPr>
            <xdr:cNvPr id="34610" name="Group Box 1842" hidden="1">
              <a:extLst>
                <a:ext uri="{63B3BB69-23CF-44E3-9099-C40C66FF867C}">
                  <a14:compatExt spid="_x0000_s34610"/>
                </a:ext>
                <a:ext uri="{FF2B5EF4-FFF2-40B4-BE49-F238E27FC236}">
                  <a16:creationId xmlns:a16="http://schemas.microsoft.com/office/drawing/2014/main" id="{00000000-0008-0000-0100-000032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95250</xdr:colOff>
          <xdr:row>552</xdr:row>
          <xdr:rowOff>19050</xdr:rowOff>
        </xdr:from>
        <xdr:to>
          <xdr:col>24</xdr:col>
          <xdr:colOff>552450</xdr:colOff>
          <xdr:row>556</xdr:row>
          <xdr:rowOff>19050</xdr:rowOff>
        </xdr:to>
        <xdr:sp macro="" textlink="">
          <xdr:nvSpPr>
            <xdr:cNvPr id="34611" name="Group Box 1843" hidden="1">
              <a:extLst>
                <a:ext uri="{63B3BB69-23CF-44E3-9099-C40C66FF867C}">
                  <a14:compatExt spid="_x0000_s34611"/>
                </a:ext>
                <a:ext uri="{FF2B5EF4-FFF2-40B4-BE49-F238E27FC236}">
                  <a16:creationId xmlns:a16="http://schemas.microsoft.com/office/drawing/2014/main" id="{00000000-0008-0000-0100-000033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95250</xdr:colOff>
          <xdr:row>552</xdr:row>
          <xdr:rowOff>19050</xdr:rowOff>
        </xdr:from>
        <xdr:to>
          <xdr:col>26</xdr:col>
          <xdr:colOff>552450</xdr:colOff>
          <xdr:row>556</xdr:row>
          <xdr:rowOff>19050</xdr:rowOff>
        </xdr:to>
        <xdr:sp macro="" textlink="">
          <xdr:nvSpPr>
            <xdr:cNvPr id="34612" name="Group Box 1844" hidden="1">
              <a:extLst>
                <a:ext uri="{63B3BB69-23CF-44E3-9099-C40C66FF867C}">
                  <a14:compatExt spid="_x0000_s34612"/>
                </a:ext>
                <a:ext uri="{FF2B5EF4-FFF2-40B4-BE49-F238E27FC236}">
                  <a16:creationId xmlns:a16="http://schemas.microsoft.com/office/drawing/2014/main" id="{00000000-0008-0000-0100-000034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xdr:colOff>
          <xdr:row>560</xdr:row>
          <xdr:rowOff>19050</xdr:rowOff>
        </xdr:from>
        <xdr:to>
          <xdr:col>4</xdr:col>
          <xdr:colOff>546100</xdr:colOff>
          <xdr:row>564</xdr:row>
          <xdr:rowOff>19050</xdr:rowOff>
        </xdr:to>
        <xdr:sp macro="" textlink="">
          <xdr:nvSpPr>
            <xdr:cNvPr id="34613" name="Group Box 1845" hidden="1">
              <a:extLst>
                <a:ext uri="{63B3BB69-23CF-44E3-9099-C40C66FF867C}">
                  <a14:compatExt spid="_x0000_s34613"/>
                </a:ext>
                <a:ext uri="{FF2B5EF4-FFF2-40B4-BE49-F238E27FC236}">
                  <a16:creationId xmlns:a16="http://schemas.microsoft.com/office/drawing/2014/main" id="{00000000-0008-0000-0100-000035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95250</xdr:colOff>
          <xdr:row>560</xdr:row>
          <xdr:rowOff>19050</xdr:rowOff>
        </xdr:from>
        <xdr:to>
          <xdr:col>6</xdr:col>
          <xdr:colOff>552450</xdr:colOff>
          <xdr:row>564</xdr:row>
          <xdr:rowOff>19050</xdr:rowOff>
        </xdr:to>
        <xdr:sp macro="" textlink="">
          <xdr:nvSpPr>
            <xdr:cNvPr id="34614" name="Group Box 1846" hidden="1">
              <a:extLst>
                <a:ext uri="{63B3BB69-23CF-44E3-9099-C40C66FF867C}">
                  <a14:compatExt spid="_x0000_s34614"/>
                </a:ext>
                <a:ext uri="{FF2B5EF4-FFF2-40B4-BE49-F238E27FC236}">
                  <a16:creationId xmlns:a16="http://schemas.microsoft.com/office/drawing/2014/main" id="{00000000-0008-0000-0100-000036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560</xdr:row>
          <xdr:rowOff>19050</xdr:rowOff>
        </xdr:from>
        <xdr:to>
          <xdr:col>10</xdr:col>
          <xdr:colOff>38100</xdr:colOff>
          <xdr:row>564</xdr:row>
          <xdr:rowOff>19050</xdr:rowOff>
        </xdr:to>
        <xdr:sp macro="" textlink="">
          <xdr:nvSpPr>
            <xdr:cNvPr id="34615" name="Group Box 1847" hidden="1">
              <a:extLst>
                <a:ext uri="{63B3BB69-23CF-44E3-9099-C40C66FF867C}">
                  <a14:compatExt spid="_x0000_s34615"/>
                </a:ext>
                <a:ext uri="{FF2B5EF4-FFF2-40B4-BE49-F238E27FC236}">
                  <a16:creationId xmlns:a16="http://schemas.microsoft.com/office/drawing/2014/main" id="{00000000-0008-0000-0100-000037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95250</xdr:colOff>
          <xdr:row>560</xdr:row>
          <xdr:rowOff>19050</xdr:rowOff>
        </xdr:from>
        <xdr:to>
          <xdr:col>11</xdr:col>
          <xdr:colOff>508000</xdr:colOff>
          <xdr:row>564</xdr:row>
          <xdr:rowOff>19050</xdr:rowOff>
        </xdr:to>
        <xdr:sp macro="" textlink="">
          <xdr:nvSpPr>
            <xdr:cNvPr id="34616" name="Group Box 1848" hidden="1">
              <a:extLst>
                <a:ext uri="{63B3BB69-23CF-44E3-9099-C40C66FF867C}">
                  <a14:compatExt spid="_x0000_s34616"/>
                </a:ext>
                <a:ext uri="{FF2B5EF4-FFF2-40B4-BE49-F238E27FC236}">
                  <a16:creationId xmlns:a16="http://schemas.microsoft.com/office/drawing/2014/main" id="{00000000-0008-0000-0100-000038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xdr:from>
      <xdr:col>1</xdr:col>
      <xdr:colOff>303119</xdr:colOff>
      <xdr:row>263</xdr:row>
      <xdr:rowOff>93010</xdr:rowOff>
    </xdr:from>
    <xdr:to>
      <xdr:col>26</xdr:col>
      <xdr:colOff>303119</xdr:colOff>
      <xdr:row>263</xdr:row>
      <xdr:rowOff>93010</xdr:rowOff>
    </xdr:to>
    <xdr:cxnSp macro="">
      <xdr:nvCxnSpPr>
        <xdr:cNvPr id="1140" name="Straight Connector 1139">
          <a:extLst>
            <a:ext uri="{FF2B5EF4-FFF2-40B4-BE49-F238E27FC236}">
              <a16:creationId xmlns:a16="http://schemas.microsoft.com/office/drawing/2014/main" id="{00000000-0008-0000-0100-000074040000}"/>
            </a:ext>
          </a:extLst>
        </xdr:cNvPr>
        <xdr:cNvCxnSpPr/>
      </xdr:nvCxnSpPr>
      <xdr:spPr>
        <a:xfrm>
          <a:off x="484094" y="41145760"/>
          <a:ext cx="15240000"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xdr:col>
      <xdr:colOff>551707</xdr:colOff>
      <xdr:row>264</xdr:row>
      <xdr:rowOff>19050</xdr:rowOff>
    </xdr:from>
    <xdr:to>
      <xdr:col>7</xdr:col>
      <xdr:colOff>132573</xdr:colOff>
      <xdr:row>265</xdr:row>
      <xdr:rowOff>1680</xdr:rowOff>
    </xdr:to>
    <xdr:pic>
      <xdr:nvPicPr>
        <xdr:cNvPr id="1141" name="Graphic 1140" descr="Information">
          <a:extLst>
            <a:ext uri="{FF2B5EF4-FFF2-40B4-BE49-F238E27FC236}">
              <a16:creationId xmlns:a16="http://schemas.microsoft.com/office/drawing/2014/main" id="{00000000-0008-0000-0100-00007504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756589" y="42052315"/>
          <a:ext cx="196779" cy="18433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241300</xdr:colOff>
          <xdr:row>266</xdr:row>
          <xdr:rowOff>12700</xdr:rowOff>
        </xdr:from>
        <xdr:to>
          <xdr:col>4</xdr:col>
          <xdr:colOff>266700</xdr:colOff>
          <xdr:row>266</xdr:row>
          <xdr:rowOff>190500</xdr:rowOff>
        </xdr:to>
        <xdr:sp macro="" textlink="">
          <xdr:nvSpPr>
            <xdr:cNvPr id="34618" name="Option Button 1850" hidden="1">
              <a:extLst>
                <a:ext uri="{63B3BB69-23CF-44E3-9099-C40C66FF867C}">
                  <a14:compatExt spid="_x0000_s34618"/>
                </a:ext>
                <a:ext uri="{FF2B5EF4-FFF2-40B4-BE49-F238E27FC236}">
                  <a16:creationId xmlns:a16="http://schemas.microsoft.com/office/drawing/2014/main" id="{00000000-0008-0000-0100-00003A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241300</xdr:colOff>
          <xdr:row>267</xdr:row>
          <xdr:rowOff>171450</xdr:rowOff>
        </xdr:from>
        <xdr:to>
          <xdr:col>4</xdr:col>
          <xdr:colOff>266700</xdr:colOff>
          <xdr:row>269</xdr:row>
          <xdr:rowOff>12700</xdr:rowOff>
        </xdr:to>
        <xdr:sp macro="" textlink="">
          <xdr:nvSpPr>
            <xdr:cNvPr id="34619" name="Option Button 1851" hidden="1">
              <a:extLst>
                <a:ext uri="{63B3BB69-23CF-44E3-9099-C40C66FF867C}">
                  <a14:compatExt spid="_x0000_s34619"/>
                </a:ext>
                <a:ext uri="{FF2B5EF4-FFF2-40B4-BE49-F238E27FC236}">
                  <a16:creationId xmlns:a16="http://schemas.microsoft.com/office/drawing/2014/main" id="{00000000-0008-0000-0100-00003B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241300</xdr:colOff>
          <xdr:row>269</xdr:row>
          <xdr:rowOff>184150</xdr:rowOff>
        </xdr:from>
        <xdr:to>
          <xdr:col>4</xdr:col>
          <xdr:colOff>266700</xdr:colOff>
          <xdr:row>271</xdr:row>
          <xdr:rowOff>19050</xdr:rowOff>
        </xdr:to>
        <xdr:sp macro="" textlink="">
          <xdr:nvSpPr>
            <xdr:cNvPr id="34620" name="Option Button 1852" hidden="1">
              <a:extLst>
                <a:ext uri="{63B3BB69-23CF-44E3-9099-C40C66FF867C}">
                  <a14:compatExt spid="_x0000_s34620"/>
                </a:ext>
                <a:ext uri="{FF2B5EF4-FFF2-40B4-BE49-F238E27FC236}">
                  <a16:creationId xmlns:a16="http://schemas.microsoft.com/office/drawing/2014/main" id="{00000000-0008-0000-0100-00003C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529</xdr:row>
          <xdr:rowOff>38100</xdr:rowOff>
        </xdr:from>
        <xdr:to>
          <xdr:col>4</xdr:col>
          <xdr:colOff>114300</xdr:colOff>
          <xdr:row>529</xdr:row>
          <xdr:rowOff>184150</xdr:rowOff>
        </xdr:to>
        <xdr:sp macro="" textlink="">
          <xdr:nvSpPr>
            <xdr:cNvPr id="34640" name="Option Button 1872" hidden="1">
              <a:extLst>
                <a:ext uri="{63B3BB69-23CF-44E3-9099-C40C66FF867C}">
                  <a14:compatExt spid="_x0000_s34640"/>
                </a:ext>
                <a:ext uri="{FF2B5EF4-FFF2-40B4-BE49-F238E27FC236}">
                  <a16:creationId xmlns:a16="http://schemas.microsoft.com/office/drawing/2014/main" id="{00000000-0008-0000-0100-000050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530</xdr:row>
          <xdr:rowOff>38100</xdr:rowOff>
        </xdr:from>
        <xdr:to>
          <xdr:col>4</xdr:col>
          <xdr:colOff>114300</xdr:colOff>
          <xdr:row>530</xdr:row>
          <xdr:rowOff>184150</xdr:rowOff>
        </xdr:to>
        <xdr:sp macro="" textlink="">
          <xdr:nvSpPr>
            <xdr:cNvPr id="34641" name="Option Button 1873" hidden="1">
              <a:extLst>
                <a:ext uri="{63B3BB69-23CF-44E3-9099-C40C66FF867C}">
                  <a14:compatExt spid="_x0000_s34641"/>
                </a:ext>
                <a:ext uri="{FF2B5EF4-FFF2-40B4-BE49-F238E27FC236}">
                  <a16:creationId xmlns:a16="http://schemas.microsoft.com/office/drawing/2014/main" id="{00000000-0008-0000-0100-000051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531</xdr:row>
          <xdr:rowOff>38100</xdr:rowOff>
        </xdr:from>
        <xdr:to>
          <xdr:col>4</xdr:col>
          <xdr:colOff>114300</xdr:colOff>
          <xdr:row>531</xdr:row>
          <xdr:rowOff>184150</xdr:rowOff>
        </xdr:to>
        <xdr:sp macro="" textlink="">
          <xdr:nvSpPr>
            <xdr:cNvPr id="34643" name="Option Button 1875" hidden="1">
              <a:extLst>
                <a:ext uri="{63B3BB69-23CF-44E3-9099-C40C66FF867C}">
                  <a14:compatExt spid="_x0000_s34643"/>
                </a:ext>
                <a:ext uri="{FF2B5EF4-FFF2-40B4-BE49-F238E27FC236}">
                  <a16:creationId xmlns:a16="http://schemas.microsoft.com/office/drawing/2014/main" id="{00000000-0008-0000-0100-000053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531</xdr:row>
          <xdr:rowOff>38100</xdr:rowOff>
        </xdr:from>
        <xdr:to>
          <xdr:col>6</xdr:col>
          <xdr:colOff>114300</xdr:colOff>
          <xdr:row>531</xdr:row>
          <xdr:rowOff>184150</xdr:rowOff>
        </xdr:to>
        <xdr:sp macro="" textlink="">
          <xdr:nvSpPr>
            <xdr:cNvPr id="34645" name="Option Button 1877" hidden="1">
              <a:extLst>
                <a:ext uri="{63B3BB69-23CF-44E3-9099-C40C66FF867C}">
                  <a14:compatExt spid="_x0000_s34645"/>
                </a:ext>
                <a:ext uri="{FF2B5EF4-FFF2-40B4-BE49-F238E27FC236}">
                  <a16:creationId xmlns:a16="http://schemas.microsoft.com/office/drawing/2014/main" id="{00000000-0008-0000-0100-000055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531</xdr:row>
          <xdr:rowOff>38100</xdr:rowOff>
        </xdr:from>
        <xdr:to>
          <xdr:col>9</xdr:col>
          <xdr:colOff>114300</xdr:colOff>
          <xdr:row>531</xdr:row>
          <xdr:rowOff>184150</xdr:rowOff>
        </xdr:to>
        <xdr:sp macro="" textlink="">
          <xdr:nvSpPr>
            <xdr:cNvPr id="34646" name="Option Button 1878" hidden="1">
              <a:extLst>
                <a:ext uri="{63B3BB69-23CF-44E3-9099-C40C66FF867C}">
                  <a14:compatExt spid="_x0000_s34646"/>
                </a:ext>
                <a:ext uri="{FF2B5EF4-FFF2-40B4-BE49-F238E27FC236}">
                  <a16:creationId xmlns:a16="http://schemas.microsoft.com/office/drawing/2014/main" id="{00000000-0008-0000-0100-000056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531</xdr:row>
          <xdr:rowOff>38100</xdr:rowOff>
        </xdr:from>
        <xdr:to>
          <xdr:col>11</xdr:col>
          <xdr:colOff>69850</xdr:colOff>
          <xdr:row>531</xdr:row>
          <xdr:rowOff>184150</xdr:rowOff>
        </xdr:to>
        <xdr:sp macro="" textlink="">
          <xdr:nvSpPr>
            <xdr:cNvPr id="34648" name="Option Button 1880" hidden="1">
              <a:extLst>
                <a:ext uri="{63B3BB69-23CF-44E3-9099-C40C66FF867C}">
                  <a14:compatExt spid="_x0000_s34648"/>
                </a:ext>
                <a:ext uri="{FF2B5EF4-FFF2-40B4-BE49-F238E27FC236}">
                  <a16:creationId xmlns:a16="http://schemas.microsoft.com/office/drawing/2014/main" id="{00000000-0008-0000-0100-000058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531</xdr:row>
          <xdr:rowOff>38100</xdr:rowOff>
        </xdr:from>
        <xdr:to>
          <xdr:col>14</xdr:col>
          <xdr:colOff>114300</xdr:colOff>
          <xdr:row>531</xdr:row>
          <xdr:rowOff>184150</xdr:rowOff>
        </xdr:to>
        <xdr:sp macro="" textlink="">
          <xdr:nvSpPr>
            <xdr:cNvPr id="34649" name="Option Button 1881" hidden="1">
              <a:extLst>
                <a:ext uri="{63B3BB69-23CF-44E3-9099-C40C66FF867C}">
                  <a14:compatExt spid="_x0000_s34649"/>
                </a:ext>
                <a:ext uri="{FF2B5EF4-FFF2-40B4-BE49-F238E27FC236}">
                  <a16:creationId xmlns:a16="http://schemas.microsoft.com/office/drawing/2014/main" id="{00000000-0008-0000-0100-000059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531</xdr:row>
          <xdr:rowOff>38100</xdr:rowOff>
        </xdr:from>
        <xdr:to>
          <xdr:col>16</xdr:col>
          <xdr:colOff>114300</xdr:colOff>
          <xdr:row>531</xdr:row>
          <xdr:rowOff>184150</xdr:rowOff>
        </xdr:to>
        <xdr:sp macro="" textlink="">
          <xdr:nvSpPr>
            <xdr:cNvPr id="34650" name="Option Button 1882" hidden="1">
              <a:extLst>
                <a:ext uri="{63B3BB69-23CF-44E3-9099-C40C66FF867C}">
                  <a14:compatExt spid="_x0000_s34650"/>
                </a:ext>
                <a:ext uri="{FF2B5EF4-FFF2-40B4-BE49-F238E27FC236}">
                  <a16:creationId xmlns:a16="http://schemas.microsoft.com/office/drawing/2014/main" id="{00000000-0008-0000-0100-00005A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531</xdr:row>
          <xdr:rowOff>38100</xdr:rowOff>
        </xdr:from>
        <xdr:to>
          <xdr:col>18</xdr:col>
          <xdr:colOff>698500</xdr:colOff>
          <xdr:row>531</xdr:row>
          <xdr:rowOff>184150</xdr:rowOff>
        </xdr:to>
        <xdr:sp macro="" textlink="">
          <xdr:nvSpPr>
            <xdr:cNvPr id="34651" name="Option Button 1883" hidden="1">
              <a:extLst>
                <a:ext uri="{63B3BB69-23CF-44E3-9099-C40C66FF867C}">
                  <a14:compatExt spid="_x0000_s34651"/>
                </a:ext>
                <a:ext uri="{FF2B5EF4-FFF2-40B4-BE49-F238E27FC236}">
                  <a16:creationId xmlns:a16="http://schemas.microsoft.com/office/drawing/2014/main" id="{00000000-0008-0000-0100-00005B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531</xdr:row>
          <xdr:rowOff>38100</xdr:rowOff>
        </xdr:from>
        <xdr:to>
          <xdr:col>21</xdr:col>
          <xdr:colOff>114300</xdr:colOff>
          <xdr:row>531</xdr:row>
          <xdr:rowOff>184150</xdr:rowOff>
        </xdr:to>
        <xdr:sp macro="" textlink="">
          <xdr:nvSpPr>
            <xdr:cNvPr id="34652" name="Option Button 1884" hidden="1">
              <a:extLst>
                <a:ext uri="{63B3BB69-23CF-44E3-9099-C40C66FF867C}">
                  <a14:compatExt spid="_x0000_s34652"/>
                </a:ext>
                <a:ext uri="{FF2B5EF4-FFF2-40B4-BE49-F238E27FC236}">
                  <a16:creationId xmlns:a16="http://schemas.microsoft.com/office/drawing/2014/main" id="{00000000-0008-0000-0100-00005C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531</xdr:row>
          <xdr:rowOff>38100</xdr:rowOff>
        </xdr:from>
        <xdr:to>
          <xdr:col>24</xdr:col>
          <xdr:colOff>114300</xdr:colOff>
          <xdr:row>531</xdr:row>
          <xdr:rowOff>184150</xdr:rowOff>
        </xdr:to>
        <xdr:sp macro="" textlink="">
          <xdr:nvSpPr>
            <xdr:cNvPr id="34653" name="Option Button 1885" hidden="1">
              <a:extLst>
                <a:ext uri="{63B3BB69-23CF-44E3-9099-C40C66FF867C}">
                  <a14:compatExt spid="_x0000_s34653"/>
                </a:ext>
                <a:ext uri="{FF2B5EF4-FFF2-40B4-BE49-F238E27FC236}">
                  <a16:creationId xmlns:a16="http://schemas.microsoft.com/office/drawing/2014/main" id="{00000000-0008-0000-0100-00005D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531</xdr:row>
          <xdr:rowOff>38100</xdr:rowOff>
        </xdr:from>
        <xdr:to>
          <xdr:col>26</xdr:col>
          <xdr:colOff>114300</xdr:colOff>
          <xdr:row>531</xdr:row>
          <xdr:rowOff>184150</xdr:rowOff>
        </xdr:to>
        <xdr:sp macro="" textlink="">
          <xdr:nvSpPr>
            <xdr:cNvPr id="34654" name="Option Button 1886" hidden="1">
              <a:extLst>
                <a:ext uri="{63B3BB69-23CF-44E3-9099-C40C66FF867C}">
                  <a14:compatExt spid="_x0000_s34654"/>
                </a:ext>
                <a:ext uri="{FF2B5EF4-FFF2-40B4-BE49-F238E27FC236}">
                  <a16:creationId xmlns:a16="http://schemas.microsoft.com/office/drawing/2014/main" id="{00000000-0008-0000-0100-00005E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539</xdr:row>
          <xdr:rowOff>38100</xdr:rowOff>
        </xdr:from>
        <xdr:to>
          <xdr:col>4</xdr:col>
          <xdr:colOff>114300</xdr:colOff>
          <xdr:row>539</xdr:row>
          <xdr:rowOff>184150</xdr:rowOff>
        </xdr:to>
        <xdr:sp macro="" textlink="">
          <xdr:nvSpPr>
            <xdr:cNvPr id="34656" name="Option Button 1888" hidden="1">
              <a:extLst>
                <a:ext uri="{63B3BB69-23CF-44E3-9099-C40C66FF867C}">
                  <a14:compatExt spid="_x0000_s34656"/>
                </a:ext>
                <a:ext uri="{FF2B5EF4-FFF2-40B4-BE49-F238E27FC236}">
                  <a16:creationId xmlns:a16="http://schemas.microsoft.com/office/drawing/2014/main" id="{00000000-0008-0000-0100-000060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539</xdr:row>
          <xdr:rowOff>38100</xdr:rowOff>
        </xdr:from>
        <xdr:to>
          <xdr:col>6</xdr:col>
          <xdr:colOff>114300</xdr:colOff>
          <xdr:row>539</xdr:row>
          <xdr:rowOff>184150</xdr:rowOff>
        </xdr:to>
        <xdr:sp macro="" textlink="">
          <xdr:nvSpPr>
            <xdr:cNvPr id="34657" name="Option Button 1889" hidden="1">
              <a:extLst>
                <a:ext uri="{63B3BB69-23CF-44E3-9099-C40C66FF867C}">
                  <a14:compatExt spid="_x0000_s34657"/>
                </a:ext>
                <a:ext uri="{FF2B5EF4-FFF2-40B4-BE49-F238E27FC236}">
                  <a16:creationId xmlns:a16="http://schemas.microsoft.com/office/drawing/2014/main" id="{00000000-0008-0000-0100-000061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539</xdr:row>
          <xdr:rowOff>38100</xdr:rowOff>
        </xdr:from>
        <xdr:to>
          <xdr:col>9</xdr:col>
          <xdr:colOff>114300</xdr:colOff>
          <xdr:row>539</xdr:row>
          <xdr:rowOff>184150</xdr:rowOff>
        </xdr:to>
        <xdr:sp macro="" textlink="">
          <xdr:nvSpPr>
            <xdr:cNvPr id="34659" name="Option Button 1891" hidden="1">
              <a:extLst>
                <a:ext uri="{63B3BB69-23CF-44E3-9099-C40C66FF867C}">
                  <a14:compatExt spid="_x0000_s34659"/>
                </a:ext>
                <a:ext uri="{FF2B5EF4-FFF2-40B4-BE49-F238E27FC236}">
                  <a16:creationId xmlns:a16="http://schemas.microsoft.com/office/drawing/2014/main" id="{00000000-0008-0000-0100-000063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539</xdr:row>
          <xdr:rowOff>38100</xdr:rowOff>
        </xdr:from>
        <xdr:to>
          <xdr:col>11</xdr:col>
          <xdr:colOff>69850</xdr:colOff>
          <xdr:row>539</xdr:row>
          <xdr:rowOff>184150</xdr:rowOff>
        </xdr:to>
        <xdr:sp macro="" textlink="">
          <xdr:nvSpPr>
            <xdr:cNvPr id="34660" name="Option Button 1892" hidden="1">
              <a:extLst>
                <a:ext uri="{63B3BB69-23CF-44E3-9099-C40C66FF867C}">
                  <a14:compatExt spid="_x0000_s34660"/>
                </a:ext>
                <a:ext uri="{FF2B5EF4-FFF2-40B4-BE49-F238E27FC236}">
                  <a16:creationId xmlns:a16="http://schemas.microsoft.com/office/drawing/2014/main" id="{00000000-0008-0000-0100-000064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539</xdr:row>
          <xdr:rowOff>38100</xdr:rowOff>
        </xdr:from>
        <xdr:to>
          <xdr:col>14</xdr:col>
          <xdr:colOff>114300</xdr:colOff>
          <xdr:row>539</xdr:row>
          <xdr:rowOff>184150</xdr:rowOff>
        </xdr:to>
        <xdr:sp macro="" textlink="">
          <xdr:nvSpPr>
            <xdr:cNvPr id="34662" name="Option Button 1894" hidden="1">
              <a:extLst>
                <a:ext uri="{63B3BB69-23CF-44E3-9099-C40C66FF867C}">
                  <a14:compatExt spid="_x0000_s34662"/>
                </a:ext>
                <a:ext uri="{FF2B5EF4-FFF2-40B4-BE49-F238E27FC236}">
                  <a16:creationId xmlns:a16="http://schemas.microsoft.com/office/drawing/2014/main" id="{00000000-0008-0000-0100-000066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539</xdr:row>
          <xdr:rowOff>38100</xdr:rowOff>
        </xdr:from>
        <xdr:to>
          <xdr:col>16</xdr:col>
          <xdr:colOff>114300</xdr:colOff>
          <xdr:row>539</xdr:row>
          <xdr:rowOff>184150</xdr:rowOff>
        </xdr:to>
        <xdr:sp macro="" textlink="">
          <xdr:nvSpPr>
            <xdr:cNvPr id="34663" name="Option Button 1895" hidden="1">
              <a:extLst>
                <a:ext uri="{63B3BB69-23CF-44E3-9099-C40C66FF867C}">
                  <a14:compatExt spid="_x0000_s34663"/>
                </a:ext>
                <a:ext uri="{FF2B5EF4-FFF2-40B4-BE49-F238E27FC236}">
                  <a16:creationId xmlns:a16="http://schemas.microsoft.com/office/drawing/2014/main" id="{00000000-0008-0000-0100-000067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539</xdr:row>
          <xdr:rowOff>38100</xdr:rowOff>
        </xdr:from>
        <xdr:to>
          <xdr:col>18</xdr:col>
          <xdr:colOff>698500</xdr:colOff>
          <xdr:row>539</xdr:row>
          <xdr:rowOff>184150</xdr:rowOff>
        </xdr:to>
        <xdr:sp macro="" textlink="">
          <xdr:nvSpPr>
            <xdr:cNvPr id="34664" name="Option Button 1896" hidden="1">
              <a:extLst>
                <a:ext uri="{63B3BB69-23CF-44E3-9099-C40C66FF867C}">
                  <a14:compatExt spid="_x0000_s34664"/>
                </a:ext>
                <a:ext uri="{FF2B5EF4-FFF2-40B4-BE49-F238E27FC236}">
                  <a16:creationId xmlns:a16="http://schemas.microsoft.com/office/drawing/2014/main" id="{00000000-0008-0000-0100-000068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539</xdr:row>
          <xdr:rowOff>38100</xdr:rowOff>
        </xdr:from>
        <xdr:to>
          <xdr:col>21</xdr:col>
          <xdr:colOff>114300</xdr:colOff>
          <xdr:row>539</xdr:row>
          <xdr:rowOff>184150</xdr:rowOff>
        </xdr:to>
        <xdr:sp macro="" textlink="">
          <xdr:nvSpPr>
            <xdr:cNvPr id="34666" name="Option Button 1898" hidden="1">
              <a:extLst>
                <a:ext uri="{63B3BB69-23CF-44E3-9099-C40C66FF867C}">
                  <a14:compatExt spid="_x0000_s34666"/>
                </a:ext>
                <a:ext uri="{FF2B5EF4-FFF2-40B4-BE49-F238E27FC236}">
                  <a16:creationId xmlns:a16="http://schemas.microsoft.com/office/drawing/2014/main" id="{00000000-0008-0000-0100-00006A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539</xdr:row>
          <xdr:rowOff>38100</xdr:rowOff>
        </xdr:from>
        <xdr:to>
          <xdr:col>24</xdr:col>
          <xdr:colOff>114300</xdr:colOff>
          <xdr:row>539</xdr:row>
          <xdr:rowOff>184150</xdr:rowOff>
        </xdr:to>
        <xdr:sp macro="" textlink="">
          <xdr:nvSpPr>
            <xdr:cNvPr id="34667" name="Option Button 1899" hidden="1">
              <a:extLst>
                <a:ext uri="{63B3BB69-23CF-44E3-9099-C40C66FF867C}">
                  <a14:compatExt spid="_x0000_s34667"/>
                </a:ext>
                <a:ext uri="{FF2B5EF4-FFF2-40B4-BE49-F238E27FC236}">
                  <a16:creationId xmlns:a16="http://schemas.microsoft.com/office/drawing/2014/main" id="{00000000-0008-0000-0100-00006B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539</xdr:row>
          <xdr:rowOff>38100</xdr:rowOff>
        </xdr:from>
        <xdr:to>
          <xdr:col>26</xdr:col>
          <xdr:colOff>114300</xdr:colOff>
          <xdr:row>539</xdr:row>
          <xdr:rowOff>184150</xdr:rowOff>
        </xdr:to>
        <xdr:sp macro="" textlink="">
          <xdr:nvSpPr>
            <xdr:cNvPr id="34668" name="Option Button 1900" hidden="1">
              <a:extLst>
                <a:ext uri="{63B3BB69-23CF-44E3-9099-C40C66FF867C}">
                  <a14:compatExt spid="_x0000_s34668"/>
                </a:ext>
                <a:ext uri="{FF2B5EF4-FFF2-40B4-BE49-F238E27FC236}">
                  <a16:creationId xmlns:a16="http://schemas.microsoft.com/office/drawing/2014/main" id="{00000000-0008-0000-0100-00006C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547</xdr:row>
          <xdr:rowOff>38100</xdr:rowOff>
        </xdr:from>
        <xdr:to>
          <xdr:col>4</xdr:col>
          <xdr:colOff>114300</xdr:colOff>
          <xdr:row>547</xdr:row>
          <xdr:rowOff>184150</xdr:rowOff>
        </xdr:to>
        <xdr:sp macro="" textlink="">
          <xdr:nvSpPr>
            <xdr:cNvPr id="34670" name="Option Button 1902" hidden="1">
              <a:extLst>
                <a:ext uri="{63B3BB69-23CF-44E3-9099-C40C66FF867C}">
                  <a14:compatExt spid="_x0000_s34670"/>
                </a:ext>
                <a:ext uri="{FF2B5EF4-FFF2-40B4-BE49-F238E27FC236}">
                  <a16:creationId xmlns:a16="http://schemas.microsoft.com/office/drawing/2014/main" id="{00000000-0008-0000-0100-00006E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547</xdr:row>
          <xdr:rowOff>38100</xdr:rowOff>
        </xdr:from>
        <xdr:to>
          <xdr:col>6</xdr:col>
          <xdr:colOff>114300</xdr:colOff>
          <xdr:row>547</xdr:row>
          <xdr:rowOff>184150</xdr:rowOff>
        </xdr:to>
        <xdr:sp macro="" textlink="">
          <xdr:nvSpPr>
            <xdr:cNvPr id="34672" name="Option Button 1904" hidden="1">
              <a:extLst>
                <a:ext uri="{63B3BB69-23CF-44E3-9099-C40C66FF867C}">
                  <a14:compatExt spid="_x0000_s34672"/>
                </a:ext>
                <a:ext uri="{FF2B5EF4-FFF2-40B4-BE49-F238E27FC236}">
                  <a16:creationId xmlns:a16="http://schemas.microsoft.com/office/drawing/2014/main" id="{00000000-0008-0000-0100-000070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547</xdr:row>
          <xdr:rowOff>38100</xdr:rowOff>
        </xdr:from>
        <xdr:to>
          <xdr:col>9</xdr:col>
          <xdr:colOff>114300</xdr:colOff>
          <xdr:row>547</xdr:row>
          <xdr:rowOff>184150</xdr:rowOff>
        </xdr:to>
        <xdr:sp macro="" textlink="">
          <xdr:nvSpPr>
            <xdr:cNvPr id="34673" name="Option Button 1905" hidden="1">
              <a:extLst>
                <a:ext uri="{63B3BB69-23CF-44E3-9099-C40C66FF867C}">
                  <a14:compatExt spid="_x0000_s34673"/>
                </a:ext>
                <a:ext uri="{FF2B5EF4-FFF2-40B4-BE49-F238E27FC236}">
                  <a16:creationId xmlns:a16="http://schemas.microsoft.com/office/drawing/2014/main" id="{00000000-0008-0000-0100-000071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547</xdr:row>
          <xdr:rowOff>38100</xdr:rowOff>
        </xdr:from>
        <xdr:to>
          <xdr:col>11</xdr:col>
          <xdr:colOff>69850</xdr:colOff>
          <xdr:row>547</xdr:row>
          <xdr:rowOff>184150</xdr:rowOff>
        </xdr:to>
        <xdr:sp macro="" textlink="">
          <xdr:nvSpPr>
            <xdr:cNvPr id="34675" name="Option Button 1907" hidden="1">
              <a:extLst>
                <a:ext uri="{63B3BB69-23CF-44E3-9099-C40C66FF867C}">
                  <a14:compatExt spid="_x0000_s34675"/>
                </a:ext>
                <a:ext uri="{FF2B5EF4-FFF2-40B4-BE49-F238E27FC236}">
                  <a16:creationId xmlns:a16="http://schemas.microsoft.com/office/drawing/2014/main" id="{00000000-0008-0000-0100-000073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547</xdr:row>
          <xdr:rowOff>38100</xdr:rowOff>
        </xdr:from>
        <xdr:to>
          <xdr:col>14</xdr:col>
          <xdr:colOff>114300</xdr:colOff>
          <xdr:row>547</xdr:row>
          <xdr:rowOff>184150</xdr:rowOff>
        </xdr:to>
        <xdr:sp macro="" textlink="">
          <xdr:nvSpPr>
            <xdr:cNvPr id="34677" name="Option Button 1909" hidden="1">
              <a:extLst>
                <a:ext uri="{63B3BB69-23CF-44E3-9099-C40C66FF867C}">
                  <a14:compatExt spid="_x0000_s34677"/>
                </a:ext>
                <a:ext uri="{FF2B5EF4-FFF2-40B4-BE49-F238E27FC236}">
                  <a16:creationId xmlns:a16="http://schemas.microsoft.com/office/drawing/2014/main" id="{00000000-0008-0000-0100-000075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547</xdr:row>
          <xdr:rowOff>38100</xdr:rowOff>
        </xdr:from>
        <xdr:to>
          <xdr:col>16</xdr:col>
          <xdr:colOff>114300</xdr:colOff>
          <xdr:row>547</xdr:row>
          <xdr:rowOff>184150</xdr:rowOff>
        </xdr:to>
        <xdr:sp macro="" textlink="">
          <xdr:nvSpPr>
            <xdr:cNvPr id="34679" name="Option Button 1911" hidden="1">
              <a:extLst>
                <a:ext uri="{63B3BB69-23CF-44E3-9099-C40C66FF867C}">
                  <a14:compatExt spid="_x0000_s34679"/>
                </a:ext>
                <a:ext uri="{FF2B5EF4-FFF2-40B4-BE49-F238E27FC236}">
                  <a16:creationId xmlns:a16="http://schemas.microsoft.com/office/drawing/2014/main" id="{00000000-0008-0000-0100-000077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547</xdr:row>
          <xdr:rowOff>38100</xdr:rowOff>
        </xdr:from>
        <xdr:to>
          <xdr:col>18</xdr:col>
          <xdr:colOff>698500</xdr:colOff>
          <xdr:row>547</xdr:row>
          <xdr:rowOff>184150</xdr:rowOff>
        </xdr:to>
        <xdr:sp macro="" textlink="">
          <xdr:nvSpPr>
            <xdr:cNvPr id="34681" name="Option Button 1913" hidden="1">
              <a:extLst>
                <a:ext uri="{63B3BB69-23CF-44E3-9099-C40C66FF867C}">
                  <a14:compatExt spid="_x0000_s34681"/>
                </a:ext>
                <a:ext uri="{FF2B5EF4-FFF2-40B4-BE49-F238E27FC236}">
                  <a16:creationId xmlns:a16="http://schemas.microsoft.com/office/drawing/2014/main" id="{00000000-0008-0000-0100-000079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547</xdr:row>
          <xdr:rowOff>38100</xdr:rowOff>
        </xdr:from>
        <xdr:to>
          <xdr:col>21</xdr:col>
          <xdr:colOff>114300</xdr:colOff>
          <xdr:row>547</xdr:row>
          <xdr:rowOff>184150</xdr:rowOff>
        </xdr:to>
        <xdr:sp macro="" textlink="">
          <xdr:nvSpPr>
            <xdr:cNvPr id="34682" name="Option Button 1914" hidden="1">
              <a:extLst>
                <a:ext uri="{63B3BB69-23CF-44E3-9099-C40C66FF867C}">
                  <a14:compatExt spid="_x0000_s34682"/>
                </a:ext>
                <a:ext uri="{FF2B5EF4-FFF2-40B4-BE49-F238E27FC236}">
                  <a16:creationId xmlns:a16="http://schemas.microsoft.com/office/drawing/2014/main" id="{00000000-0008-0000-0100-00007A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547</xdr:row>
          <xdr:rowOff>38100</xdr:rowOff>
        </xdr:from>
        <xdr:to>
          <xdr:col>24</xdr:col>
          <xdr:colOff>114300</xdr:colOff>
          <xdr:row>547</xdr:row>
          <xdr:rowOff>184150</xdr:rowOff>
        </xdr:to>
        <xdr:sp macro="" textlink="">
          <xdr:nvSpPr>
            <xdr:cNvPr id="34683" name="Option Button 1915" hidden="1">
              <a:extLst>
                <a:ext uri="{63B3BB69-23CF-44E3-9099-C40C66FF867C}">
                  <a14:compatExt spid="_x0000_s34683"/>
                </a:ext>
                <a:ext uri="{FF2B5EF4-FFF2-40B4-BE49-F238E27FC236}">
                  <a16:creationId xmlns:a16="http://schemas.microsoft.com/office/drawing/2014/main" id="{00000000-0008-0000-0100-00007B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547</xdr:row>
          <xdr:rowOff>38100</xdr:rowOff>
        </xdr:from>
        <xdr:to>
          <xdr:col>26</xdr:col>
          <xdr:colOff>114300</xdr:colOff>
          <xdr:row>547</xdr:row>
          <xdr:rowOff>184150</xdr:rowOff>
        </xdr:to>
        <xdr:sp macro="" textlink="">
          <xdr:nvSpPr>
            <xdr:cNvPr id="34685" name="Option Button 1917" hidden="1">
              <a:extLst>
                <a:ext uri="{63B3BB69-23CF-44E3-9099-C40C66FF867C}">
                  <a14:compatExt spid="_x0000_s34685"/>
                </a:ext>
                <a:ext uri="{FF2B5EF4-FFF2-40B4-BE49-F238E27FC236}">
                  <a16:creationId xmlns:a16="http://schemas.microsoft.com/office/drawing/2014/main" id="{00000000-0008-0000-0100-00007D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555</xdr:row>
          <xdr:rowOff>38100</xdr:rowOff>
        </xdr:from>
        <xdr:to>
          <xdr:col>4</xdr:col>
          <xdr:colOff>114300</xdr:colOff>
          <xdr:row>555</xdr:row>
          <xdr:rowOff>184150</xdr:rowOff>
        </xdr:to>
        <xdr:sp macro="" textlink="">
          <xdr:nvSpPr>
            <xdr:cNvPr id="34687" name="Option Button 1919" hidden="1">
              <a:extLst>
                <a:ext uri="{63B3BB69-23CF-44E3-9099-C40C66FF867C}">
                  <a14:compatExt spid="_x0000_s34687"/>
                </a:ext>
                <a:ext uri="{FF2B5EF4-FFF2-40B4-BE49-F238E27FC236}">
                  <a16:creationId xmlns:a16="http://schemas.microsoft.com/office/drawing/2014/main" id="{00000000-0008-0000-0100-00007F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555</xdr:row>
          <xdr:rowOff>38100</xdr:rowOff>
        </xdr:from>
        <xdr:to>
          <xdr:col>6</xdr:col>
          <xdr:colOff>114300</xdr:colOff>
          <xdr:row>555</xdr:row>
          <xdr:rowOff>184150</xdr:rowOff>
        </xdr:to>
        <xdr:sp macro="" textlink="">
          <xdr:nvSpPr>
            <xdr:cNvPr id="34688" name="Option Button 1920" hidden="1">
              <a:extLst>
                <a:ext uri="{63B3BB69-23CF-44E3-9099-C40C66FF867C}">
                  <a14:compatExt spid="_x0000_s34688"/>
                </a:ext>
                <a:ext uri="{FF2B5EF4-FFF2-40B4-BE49-F238E27FC236}">
                  <a16:creationId xmlns:a16="http://schemas.microsoft.com/office/drawing/2014/main" id="{00000000-0008-0000-0100-000080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555</xdr:row>
          <xdr:rowOff>38100</xdr:rowOff>
        </xdr:from>
        <xdr:to>
          <xdr:col>9</xdr:col>
          <xdr:colOff>114300</xdr:colOff>
          <xdr:row>555</xdr:row>
          <xdr:rowOff>184150</xdr:rowOff>
        </xdr:to>
        <xdr:sp macro="" textlink="">
          <xdr:nvSpPr>
            <xdr:cNvPr id="34689" name="Option Button 1921" hidden="1">
              <a:extLst>
                <a:ext uri="{63B3BB69-23CF-44E3-9099-C40C66FF867C}">
                  <a14:compatExt spid="_x0000_s34689"/>
                </a:ext>
                <a:ext uri="{FF2B5EF4-FFF2-40B4-BE49-F238E27FC236}">
                  <a16:creationId xmlns:a16="http://schemas.microsoft.com/office/drawing/2014/main" id="{00000000-0008-0000-0100-000081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555</xdr:row>
          <xdr:rowOff>38100</xdr:rowOff>
        </xdr:from>
        <xdr:to>
          <xdr:col>11</xdr:col>
          <xdr:colOff>69850</xdr:colOff>
          <xdr:row>555</xdr:row>
          <xdr:rowOff>184150</xdr:rowOff>
        </xdr:to>
        <xdr:sp macro="" textlink="">
          <xdr:nvSpPr>
            <xdr:cNvPr id="34690" name="Option Button 1922" hidden="1">
              <a:extLst>
                <a:ext uri="{63B3BB69-23CF-44E3-9099-C40C66FF867C}">
                  <a14:compatExt spid="_x0000_s34690"/>
                </a:ext>
                <a:ext uri="{FF2B5EF4-FFF2-40B4-BE49-F238E27FC236}">
                  <a16:creationId xmlns:a16="http://schemas.microsoft.com/office/drawing/2014/main" id="{00000000-0008-0000-0100-000082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555</xdr:row>
          <xdr:rowOff>38100</xdr:rowOff>
        </xdr:from>
        <xdr:to>
          <xdr:col>14</xdr:col>
          <xdr:colOff>114300</xdr:colOff>
          <xdr:row>555</xdr:row>
          <xdr:rowOff>184150</xdr:rowOff>
        </xdr:to>
        <xdr:sp macro="" textlink="">
          <xdr:nvSpPr>
            <xdr:cNvPr id="34691" name="Option Button 1923" hidden="1">
              <a:extLst>
                <a:ext uri="{63B3BB69-23CF-44E3-9099-C40C66FF867C}">
                  <a14:compatExt spid="_x0000_s34691"/>
                </a:ext>
                <a:ext uri="{FF2B5EF4-FFF2-40B4-BE49-F238E27FC236}">
                  <a16:creationId xmlns:a16="http://schemas.microsoft.com/office/drawing/2014/main" id="{00000000-0008-0000-0100-000083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555</xdr:row>
          <xdr:rowOff>38100</xdr:rowOff>
        </xdr:from>
        <xdr:to>
          <xdr:col>16</xdr:col>
          <xdr:colOff>114300</xdr:colOff>
          <xdr:row>555</xdr:row>
          <xdr:rowOff>184150</xdr:rowOff>
        </xdr:to>
        <xdr:sp macro="" textlink="">
          <xdr:nvSpPr>
            <xdr:cNvPr id="34692" name="Option Button 1924" hidden="1">
              <a:extLst>
                <a:ext uri="{63B3BB69-23CF-44E3-9099-C40C66FF867C}">
                  <a14:compatExt spid="_x0000_s34692"/>
                </a:ext>
                <a:ext uri="{FF2B5EF4-FFF2-40B4-BE49-F238E27FC236}">
                  <a16:creationId xmlns:a16="http://schemas.microsoft.com/office/drawing/2014/main" id="{00000000-0008-0000-0100-000084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555</xdr:row>
          <xdr:rowOff>38100</xdr:rowOff>
        </xdr:from>
        <xdr:to>
          <xdr:col>18</xdr:col>
          <xdr:colOff>698500</xdr:colOff>
          <xdr:row>555</xdr:row>
          <xdr:rowOff>184150</xdr:rowOff>
        </xdr:to>
        <xdr:sp macro="" textlink="">
          <xdr:nvSpPr>
            <xdr:cNvPr id="34693" name="Option Button 1925" hidden="1">
              <a:extLst>
                <a:ext uri="{63B3BB69-23CF-44E3-9099-C40C66FF867C}">
                  <a14:compatExt spid="_x0000_s34693"/>
                </a:ext>
                <a:ext uri="{FF2B5EF4-FFF2-40B4-BE49-F238E27FC236}">
                  <a16:creationId xmlns:a16="http://schemas.microsoft.com/office/drawing/2014/main" id="{00000000-0008-0000-0100-000085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555</xdr:row>
          <xdr:rowOff>38100</xdr:rowOff>
        </xdr:from>
        <xdr:to>
          <xdr:col>21</xdr:col>
          <xdr:colOff>114300</xdr:colOff>
          <xdr:row>555</xdr:row>
          <xdr:rowOff>184150</xdr:rowOff>
        </xdr:to>
        <xdr:sp macro="" textlink="">
          <xdr:nvSpPr>
            <xdr:cNvPr id="34694" name="Option Button 1926" hidden="1">
              <a:extLst>
                <a:ext uri="{63B3BB69-23CF-44E3-9099-C40C66FF867C}">
                  <a14:compatExt spid="_x0000_s34694"/>
                </a:ext>
                <a:ext uri="{FF2B5EF4-FFF2-40B4-BE49-F238E27FC236}">
                  <a16:creationId xmlns:a16="http://schemas.microsoft.com/office/drawing/2014/main" id="{00000000-0008-0000-0100-000086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555</xdr:row>
          <xdr:rowOff>38100</xdr:rowOff>
        </xdr:from>
        <xdr:to>
          <xdr:col>24</xdr:col>
          <xdr:colOff>114300</xdr:colOff>
          <xdr:row>555</xdr:row>
          <xdr:rowOff>184150</xdr:rowOff>
        </xdr:to>
        <xdr:sp macro="" textlink="">
          <xdr:nvSpPr>
            <xdr:cNvPr id="34695" name="Option Button 1927" hidden="1">
              <a:extLst>
                <a:ext uri="{63B3BB69-23CF-44E3-9099-C40C66FF867C}">
                  <a14:compatExt spid="_x0000_s34695"/>
                </a:ext>
                <a:ext uri="{FF2B5EF4-FFF2-40B4-BE49-F238E27FC236}">
                  <a16:creationId xmlns:a16="http://schemas.microsoft.com/office/drawing/2014/main" id="{00000000-0008-0000-0100-000087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152400</xdr:colOff>
          <xdr:row>555</xdr:row>
          <xdr:rowOff>38100</xdr:rowOff>
        </xdr:from>
        <xdr:to>
          <xdr:col>26</xdr:col>
          <xdr:colOff>114300</xdr:colOff>
          <xdr:row>555</xdr:row>
          <xdr:rowOff>184150</xdr:rowOff>
        </xdr:to>
        <xdr:sp macro="" textlink="">
          <xdr:nvSpPr>
            <xdr:cNvPr id="34696" name="Option Button 1928" hidden="1">
              <a:extLst>
                <a:ext uri="{63B3BB69-23CF-44E3-9099-C40C66FF867C}">
                  <a14:compatExt spid="_x0000_s34696"/>
                </a:ext>
                <a:ext uri="{FF2B5EF4-FFF2-40B4-BE49-F238E27FC236}">
                  <a16:creationId xmlns:a16="http://schemas.microsoft.com/office/drawing/2014/main" id="{00000000-0008-0000-0100-000088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563</xdr:row>
          <xdr:rowOff>38100</xdr:rowOff>
        </xdr:from>
        <xdr:to>
          <xdr:col>4</xdr:col>
          <xdr:colOff>114300</xdr:colOff>
          <xdr:row>563</xdr:row>
          <xdr:rowOff>184150</xdr:rowOff>
        </xdr:to>
        <xdr:sp macro="" textlink="">
          <xdr:nvSpPr>
            <xdr:cNvPr id="34697" name="Option Button 1929" hidden="1">
              <a:extLst>
                <a:ext uri="{63B3BB69-23CF-44E3-9099-C40C66FF867C}">
                  <a14:compatExt spid="_x0000_s34697"/>
                </a:ext>
                <a:ext uri="{FF2B5EF4-FFF2-40B4-BE49-F238E27FC236}">
                  <a16:creationId xmlns:a16="http://schemas.microsoft.com/office/drawing/2014/main" id="{00000000-0008-0000-0100-000089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152400</xdr:colOff>
          <xdr:row>563</xdr:row>
          <xdr:rowOff>38100</xdr:rowOff>
        </xdr:from>
        <xdr:to>
          <xdr:col>6</xdr:col>
          <xdr:colOff>114300</xdr:colOff>
          <xdr:row>563</xdr:row>
          <xdr:rowOff>184150</xdr:rowOff>
        </xdr:to>
        <xdr:sp macro="" textlink="">
          <xdr:nvSpPr>
            <xdr:cNvPr id="34698" name="Option Button 1930" hidden="1">
              <a:extLst>
                <a:ext uri="{63B3BB69-23CF-44E3-9099-C40C66FF867C}">
                  <a14:compatExt spid="_x0000_s34698"/>
                </a:ext>
                <a:ext uri="{FF2B5EF4-FFF2-40B4-BE49-F238E27FC236}">
                  <a16:creationId xmlns:a16="http://schemas.microsoft.com/office/drawing/2014/main" id="{00000000-0008-0000-0100-00008A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563</xdr:row>
          <xdr:rowOff>38100</xdr:rowOff>
        </xdr:from>
        <xdr:to>
          <xdr:col>9</xdr:col>
          <xdr:colOff>127000</xdr:colOff>
          <xdr:row>563</xdr:row>
          <xdr:rowOff>184150</xdr:rowOff>
        </xdr:to>
        <xdr:sp macro="" textlink="">
          <xdr:nvSpPr>
            <xdr:cNvPr id="34699" name="Option Button 1931" hidden="1">
              <a:extLst>
                <a:ext uri="{63B3BB69-23CF-44E3-9099-C40C66FF867C}">
                  <a14:compatExt spid="_x0000_s34699"/>
                </a:ext>
                <a:ext uri="{FF2B5EF4-FFF2-40B4-BE49-F238E27FC236}">
                  <a16:creationId xmlns:a16="http://schemas.microsoft.com/office/drawing/2014/main" id="{00000000-0008-0000-0100-00008B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xdr:colOff>
          <xdr:row>563</xdr:row>
          <xdr:rowOff>38100</xdr:rowOff>
        </xdr:from>
        <xdr:to>
          <xdr:col>11</xdr:col>
          <xdr:colOff>69850</xdr:colOff>
          <xdr:row>563</xdr:row>
          <xdr:rowOff>184150</xdr:rowOff>
        </xdr:to>
        <xdr:sp macro="" textlink="">
          <xdr:nvSpPr>
            <xdr:cNvPr id="34700" name="Option Button 1932" hidden="1">
              <a:extLst>
                <a:ext uri="{63B3BB69-23CF-44E3-9099-C40C66FF867C}">
                  <a14:compatExt spid="_x0000_s34700"/>
                </a:ext>
                <a:ext uri="{FF2B5EF4-FFF2-40B4-BE49-F238E27FC236}">
                  <a16:creationId xmlns:a16="http://schemas.microsoft.com/office/drawing/2014/main" id="{00000000-0008-0000-0100-00008C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563</xdr:row>
          <xdr:rowOff>38100</xdr:rowOff>
        </xdr:from>
        <xdr:to>
          <xdr:col>14</xdr:col>
          <xdr:colOff>114300</xdr:colOff>
          <xdr:row>563</xdr:row>
          <xdr:rowOff>184150</xdr:rowOff>
        </xdr:to>
        <xdr:sp macro="" textlink="">
          <xdr:nvSpPr>
            <xdr:cNvPr id="34701" name="Option Button 1933" hidden="1">
              <a:extLst>
                <a:ext uri="{63B3BB69-23CF-44E3-9099-C40C66FF867C}">
                  <a14:compatExt spid="_x0000_s34701"/>
                </a:ext>
                <a:ext uri="{FF2B5EF4-FFF2-40B4-BE49-F238E27FC236}">
                  <a16:creationId xmlns:a16="http://schemas.microsoft.com/office/drawing/2014/main" id="{00000000-0008-0000-0100-00008D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31750</xdr:colOff>
          <xdr:row>778</xdr:row>
          <xdr:rowOff>31750</xdr:rowOff>
        </xdr:from>
        <xdr:to>
          <xdr:col>10</xdr:col>
          <xdr:colOff>450850</xdr:colOff>
          <xdr:row>780</xdr:row>
          <xdr:rowOff>31750</xdr:rowOff>
        </xdr:to>
        <xdr:sp macro="" textlink="">
          <xdr:nvSpPr>
            <xdr:cNvPr id="34702" name="Check Box 1934" hidden="1">
              <a:extLst>
                <a:ext uri="{63B3BB69-23CF-44E3-9099-C40C66FF867C}">
                  <a14:compatExt spid="_x0000_s34702"/>
                </a:ext>
                <a:ext uri="{FF2B5EF4-FFF2-40B4-BE49-F238E27FC236}">
                  <a16:creationId xmlns:a16="http://schemas.microsoft.com/office/drawing/2014/main" id="{00000000-0008-0000-0100-00008E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258</xdr:row>
          <xdr:rowOff>184150</xdr:rowOff>
        </xdr:from>
        <xdr:to>
          <xdr:col>17</xdr:col>
          <xdr:colOff>514350</xdr:colOff>
          <xdr:row>260</xdr:row>
          <xdr:rowOff>0</xdr:rowOff>
        </xdr:to>
        <xdr:sp macro="" textlink="">
          <xdr:nvSpPr>
            <xdr:cNvPr id="34709" name="Group Box 1941" hidden="1">
              <a:extLst>
                <a:ext uri="{63B3BB69-23CF-44E3-9099-C40C66FF867C}">
                  <a14:compatExt spid="_x0000_s34709"/>
                </a:ext>
                <a:ext uri="{FF2B5EF4-FFF2-40B4-BE49-F238E27FC236}">
                  <a16:creationId xmlns:a16="http://schemas.microsoft.com/office/drawing/2014/main" id="{00000000-0008-0000-0100-000095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260</xdr:row>
          <xdr:rowOff>190500</xdr:rowOff>
        </xdr:from>
        <xdr:to>
          <xdr:col>17</xdr:col>
          <xdr:colOff>514350</xdr:colOff>
          <xdr:row>262</xdr:row>
          <xdr:rowOff>12700</xdr:rowOff>
        </xdr:to>
        <xdr:sp macro="" textlink="">
          <xdr:nvSpPr>
            <xdr:cNvPr id="34711" name="Group Box 1943" hidden="1">
              <a:extLst>
                <a:ext uri="{63B3BB69-23CF-44E3-9099-C40C66FF867C}">
                  <a14:compatExt spid="_x0000_s34711"/>
                </a:ext>
                <a:ext uri="{FF2B5EF4-FFF2-40B4-BE49-F238E27FC236}">
                  <a16:creationId xmlns:a16="http://schemas.microsoft.com/office/drawing/2014/main" id="{00000000-0008-0000-0100-000097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259</xdr:row>
          <xdr:rowOff>12700</xdr:rowOff>
        </xdr:from>
        <xdr:to>
          <xdr:col>16</xdr:col>
          <xdr:colOff>400050</xdr:colOff>
          <xdr:row>259</xdr:row>
          <xdr:rowOff>184150</xdr:rowOff>
        </xdr:to>
        <xdr:sp macro="" textlink="">
          <xdr:nvSpPr>
            <xdr:cNvPr id="34712" name="Option Button 1944" hidden="1">
              <a:extLst>
                <a:ext uri="{63B3BB69-23CF-44E3-9099-C40C66FF867C}">
                  <a14:compatExt spid="_x0000_s34712"/>
                </a:ext>
                <a:ext uri="{FF2B5EF4-FFF2-40B4-BE49-F238E27FC236}">
                  <a16:creationId xmlns:a16="http://schemas.microsoft.com/office/drawing/2014/main" id="{00000000-0008-0000-0100-000098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19050</xdr:colOff>
          <xdr:row>259</xdr:row>
          <xdr:rowOff>12700</xdr:rowOff>
        </xdr:from>
        <xdr:to>
          <xdr:col>17</xdr:col>
          <xdr:colOff>400050</xdr:colOff>
          <xdr:row>259</xdr:row>
          <xdr:rowOff>184150</xdr:rowOff>
        </xdr:to>
        <xdr:sp macro="" textlink="">
          <xdr:nvSpPr>
            <xdr:cNvPr id="34713" name="Option Button 1945" hidden="1">
              <a:extLst>
                <a:ext uri="{63B3BB69-23CF-44E3-9099-C40C66FF867C}">
                  <a14:compatExt spid="_x0000_s34713"/>
                </a:ext>
                <a:ext uri="{FF2B5EF4-FFF2-40B4-BE49-F238E27FC236}">
                  <a16:creationId xmlns:a16="http://schemas.microsoft.com/office/drawing/2014/main" id="{00000000-0008-0000-0100-000099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261</xdr:row>
          <xdr:rowOff>12700</xdr:rowOff>
        </xdr:from>
        <xdr:to>
          <xdr:col>16</xdr:col>
          <xdr:colOff>400050</xdr:colOff>
          <xdr:row>261</xdr:row>
          <xdr:rowOff>184150</xdr:rowOff>
        </xdr:to>
        <xdr:sp macro="" textlink="">
          <xdr:nvSpPr>
            <xdr:cNvPr id="34714" name="Option Button 1946" hidden="1">
              <a:extLst>
                <a:ext uri="{63B3BB69-23CF-44E3-9099-C40C66FF867C}">
                  <a14:compatExt spid="_x0000_s34714"/>
                </a:ext>
                <a:ext uri="{FF2B5EF4-FFF2-40B4-BE49-F238E27FC236}">
                  <a16:creationId xmlns:a16="http://schemas.microsoft.com/office/drawing/2014/main" id="{00000000-0008-0000-0100-00009A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19050</xdr:colOff>
          <xdr:row>261</xdr:row>
          <xdr:rowOff>12700</xdr:rowOff>
        </xdr:from>
        <xdr:to>
          <xdr:col>17</xdr:col>
          <xdr:colOff>400050</xdr:colOff>
          <xdr:row>261</xdr:row>
          <xdr:rowOff>184150</xdr:rowOff>
        </xdr:to>
        <xdr:sp macro="" textlink="">
          <xdr:nvSpPr>
            <xdr:cNvPr id="34715" name="Option Button 1947" hidden="1">
              <a:extLst>
                <a:ext uri="{63B3BB69-23CF-44E3-9099-C40C66FF867C}">
                  <a14:compatExt spid="_x0000_s34715"/>
                </a:ext>
                <a:ext uri="{FF2B5EF4-FFF2-40B4-BE49-F238E27FC236}">
                  <a16:creationId xmlns:a16="http://schemas.microsoft.com/office/drawing/2014/main" id="{00000000-0008-0000-0100-00009B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203200</xdr:colOff>
          <xdr:row>347</xdr:row>
          <xdr:rowOff>19050</xdr:rowOff>
        </xdr:from>
        <xdr:to>
          <xdr:col>3</xdr:col>
          <xdr:colOff>546100</xdr:colOff>
          <xdr:row>347</xdr:row>
          <xdr:rowOff>171450</xdr:rowOff>
        </xdr:to>
        <xdr:sp macro="" textlink="">
          <xdr:nvSpPr>
            <xdr:cNvPr id="34719" name="Check Box 1951" hidden="1">
              <a:extLst>
                <a:ext uri="{63B3BB69-23CF-44E3-9099-C40C66FF867C}">
                  <a14:compatExt spid="_x0000_s34719"/>
                </a:ext>
                <a:ext uri="{FF2B5EF4-FFF2-40B4-BE49-F238E27FC236}">
                  <a16:creationId xmlns:a16="http://schemas.microsoft.com/office/drawing/2014/main" id="{00000000-0008-0000-0100-00009F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347</xdr:row>
          <xdr:rowOff>19050</xdr:rowOff>
        </xdr:from>
        <xdr:to>
          <xdr:col>4</xdr:col>
          <xdr:colOff>546100</xdr:colOff>
          <xdr:row>347</xdr:row>
          <xdr:rowOff>171450</xdr:rowOff>
        </xdr:to>
        <xdr:sp macro="" textlink="">
          <xdr:nvSpPr>
            <xdr:cNvPr id="34720" name="Check Box 1952" hidden="1">
              <a:extLst>
                <a:ext uri="{63B3BB69-23CF-44E3-9099-C40C66FF867C}">
                  <a14:compatExt spid="_x0000_s34720"/>
                </a:ext>
                <a:ext uri="{FF2B5EF4-FFF2-40B4-BE49-F238E27FC236}">
                  <a16:creationId xmlns:a16="http://schemas.microsoft.com/office/drawing/2014/main" id="{00000000-0008-0000-0100-0000A0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3</xdr:col>
      <xdr:colOff>26922</xdr:colOff>
      <xdr:row>347</xdr:row>
      <xdr:rowOff>19049</xdr:rowOff>
    </xdr:from>
    <xdr:to>
      <xdr:col>4</xdr:col>
      <xdr:colOff>585723</xdr:colOff>
      <xdr:row>347</xdr:row>
      <xdr:rowOff>171450</xdr:rowOff>
    </xdr:to>
    <xdr:sp macro="" textlink="">
      <xdr:nvSpPr>
        <xdr:cNvPr id="1202" name="Rectangle 1201">
          <a:extLst>
            <a:ext uri="{FF2B5EF4-FFF2-40B4-BE49-F238E27FC236}">
              <a16:creationId xmlns:a16="http://schemas.microsoft.com/office/drawing/2014/main" id="{00000000-0008-0000-0100-0000B2040000}"/>
            </a:ext>
          </a:extLst>
        </xdr:cNvPr>
        <xdr:cNvSpPr/>
      </xdr:nvSpPr>
      <xdr:spPr>
        <a:xfrm>
          <a:off x="1418703" y="64841241"/>
          <a:ext cx="1167705" cy="152401"/>
        </a:xfrm>
        <a:prstGeom prst="rect">
          <a:avLst/>
        </a:prstGeom>
        <a:solidFill>
          <a:srgbClr val="7F7F7F">
            <a:alpha val="15000"/>
          </a:srgbClr>
        </a:solid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3</xdr:col>
          <xdr:colOff>203200</xdr:colOff>
          <xdr:row>362</xdr:row>
          <xdr:rowOff>12700</xdr:rowOff>
        </xdr:from>
        <xdr:to>
          <xdr:col>3</xdr:col>
          <xdr:colOff>546100</xdr:colOff>
          <xdr:row>362</xdr:row>
          <xdr:rowOff>165100</xdr:rowOff>
        </xdr:to>
        <xdr:sp macro="" textlink="">
          <xdr:nvSpPr>
            <xdr:cNvPr id="34721" name="Check Box 1953" hidden="1">
              <a:extLst>
                <a:ext uri="{63B3BB69-23CF-44E3-9099-C40C66FF867C}">
                  <a14:compatExt spid="_x0000_s34721"/>
                </a:ext>
                <a:ext uri="{FF2B5EF4-FFF2-40B4-BE49-F238E27FC236}">
                  <a16:creationId xmlns:a16="http://schemas.microsoft.com/office/drawing/2014/main" id="{00000000-0008-0000-0100-0000A1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362</xdr:row>
          <xdr:rowOff>12700</xdr:rowOff>
        </xdr:from>
        <xdr:to>
          <xdr:col>4</xdr:col>
          <xdr:colOff>546100</xdr:colOff>
          <xdr:row>362</xdr:row>
          <xdr:rowOff>165100</xdr:rowOff>
        </xdr:to>
        <xdr:sp macro="" textlink="">
          <xdr:nvSpPr>
            <xdr:cNvPr id="34722" name="Check Box 1954" hidden="1">
              <a:extLst>
                <a:ext uri="{63B3BB69-23CF-44E3-9099-C40C66FF867C}">
                  <a14:compatExt spid="_x0000_s34722"/>
                </a:ext>
                <a:ext uri="{FF2B5EF4-FFF2-40B4-BE49-F238E27FC236}">
                  <a16:creationId xmlns:a16="http://schemas.microsoft.com/office/drawing/2014/main" id="{00000000-0008-0000-0100-0000A2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3</xdr:col>
      <xdr:colOff>17395</xdr:colOff>
      <xdr:row>362</xdr:row>
      <xdr:rowOff>15880</xdr:rowOff>
    </xdr:from>
    <xdr:to>
      <xdr:col>4</xdr:col>
      <xdr:colOff>579371</xdr:colOff>
      <xdr:row>362</xdr:row>
      <xdr:rowOff>168281</xdr:rowOff>
    </xdr:to>
    <xdr:sp macro="" textlink="">
      <xdr:nvSpPr>
        <xdr:cNvPr id="1205" name="Rectangle 1204">
          <a:extLst>
            <a:ext uri="{FF2B5EF4-FFF2-40B4-BE49-F238E27FC236}">
              <a16:creationId xmlns:a16="http://schemas.microsoft.com/office/drawing/2014/main" id="{00000000-0008-0000-0100-0000B5040000}"/>
            </a:ext>
          </a:extLst>
        </xdr:cNvPr>
        <xdr:cNvSpPr/>
      </xdr:nvSpPr>
      <xdr:spPr>
        <a:xfrm>
          <a:off x="1409176" y="67586839"/>
          <a:ext cx="1170880" cy="152401"/>
        </a:xfrm>
        <a:prstGeom prst="rect">
          <a:avLst/>
        </a:prstGeom>
        <a:solidFill>
          <a:srgbClr val="7F7F7F">
            <a:alpha val="15000"/>
          </a:srgbClr>
        </a:solid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10</xdr:col>
          <xdr:colOff>552450</xdr:colOff>
          <xdr:row>370</xdr:row>
          <xdr:rowOff>127000</xdr:rowOff>
        </xdr:from>
        <xdr:to>
          <xdr:col>25</xdr:col>
          <xdr:colOff>450850</xdr:colOff>
          <xdr:row>394</xdr:row>
          <xdr:rowOff>57150</xdr:rowOff>
        </xdr:to>
        <xdr:sp macro="" textlink="">
          <xdr:nvSpPr>
            <xdr:cNvPr id="34723" name="Group Box 1955" hidden="1">
              <a:extLst>
                <a:ext uri="{63B3BB69-23CF-44E3-9099-C40C66FF867C}">
                  <a14:compatExt spid="_x0000_s34723"/>
                </a:ext>
                <a:ext uri="{FF2B5EF4-FFF2-40B4-BE49-F238E27FC236}">
                  <a16:creationId xmlns:a16="http://schemas.microsoft.com/office/drawing/2014/main" id="{00000000-0008-0000-0100-0000A3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457200</xdr:colOff>
          <xdr:row>396</xdr:row>
          <xdr:rowOff>127000</xdr:rowOff>
        </xdr:from>
        <xdr:to>
          <xdr:col>9</xdr:col>
          <xdr:colOff>457200</xdr:colOff>
          <xdr:row>402</xdr:row>
          <xdr:rowOff>107950</xdr:rowOff>
        </xdr:to>
        <xdr:sp macro="" textlink="">
          <xdr:nvSpPr>
            <xdr:cNvPr id="34724" name="Group Box 1956" hidden="1">
              <a:extLst>
                <a:ext uri="{63B3BB69-23CF-44E3-9099-C40C66FF867C}">
                  <a14:compatExt spid="_x0000_s34724"/>
                </a:ext>
                <a:ext uri="{FF2B5EF4-FFF2-40B4-BE49-F238E27FC236}">
                  <a16:creationId xmlns:a16="http://schemas.microsoft.com/office/drawing/2014/main" id="{00000000-0008-0000-0100-0000A4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Notification Types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457200</xdr:colOff>
          <xdr:row>405</xdr:row>
          <xdr:rowOff>127000</xdr:rowOff>
        </xdr:from>
        <xdr:to>
          <xdr:col>9</xdr:col>
          <xdr:colOff>457200</xdr:colOff>
          <xdr:row>411</xdr:row>
          <xdr:rowOff>107950</xdr:rowOff>
        </xdr:to>
        <xdr:sp macro="" textlink="">
          <xdr:nvSpPr>
            <xdr:cNvPr id="34725" name="Group Box 1957" hidden="1">
              <a:extLst>
                <a:ext uri="{63B3BB69-23CF-44E3-9099-C40C66FF867C}">
                  <a14:compatExt spid="_x0000_s34725"/>
                </a:ext>
                <a:ext uri="{FF2B5EF4-FFF2-40B4-BE49-F238E27FC236}">
                  <a16:creationId xmlns:a16="http://schemas.microsoft.com/office/drawing/2014/main" id="{00000000-0008-0000-0100-0000A5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Notification Types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457200</xdr:colOff>
          <xdr:row>414</xdr:row>
          <xdr:rowOff>127000</xdr:rowOff>
        </xdr:from>
        <xdr:to>
          <xdr:col>9</xdr:col>
          <xdr:colOff>457200</xdr:colOff>
          <xdr:row>420</xdr:row>
          <xdr:rowOff>107950</xdr:rowOff>
        </xdr:to>
        <xdr:sp macro="" textlink="">
          <xdr:nvSpPr>
            <xdr:cNvPr id="34726" name="Group Box 1958" hidden="1">
              <a:extLst>
                <a:ext uri="{63B3BB69-23CF-44E3-9099-C40C66FF867C}">
                  <a14:compatExt spid="_x0000_s34726"/>
                </a:ext>
                <a:ext uri="{FF2B5EF4-FFF2-40B4-BE49-F238E27FC236}">
                  <a16:creationId xmlns:a16="http://schemas.microsoft.com/office/drawing/2014/main" id="{00000000-0008-0000-0100-0000A6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Notification Types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457200</xdr:colOff>
          <xdr:row>423</xdr:row>
          <xdr:rowOff>127000</xdr:rowOff>
        </xdr:from>
        <xdr:to>
          <xdr:col>9</xdr:col>
          <xdr:colOff>457200</xdr:colOff>
          <xdr:row>429</xdr:row>
          <xdr:rowOff>107950</xdr:rowOff>
        </xdr:to>
        <xdr:sp macro="" textlink="">
          <xdr:nvSpPr>
            <xdr:cNvPr id="34727" name="Group Box 1959" hidden="1">
              <a:extLst>
                <a:ext uri="{63B3BB69-23CF-44E3-9099-C40C66FF867C}">
                  <a14:compatExt spid="_x0000_s34727"/>
                </a:ext>
                <a:ext uri="{FF2B5EF4-FFF2-40B4-BE49-F238E27FC236}">
                  <a16:creationId xmlns:a16="http://schemas.microsoft.com/office/drawing/2014/main" id="{00000000-0008-0000-0100-0000A7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Notification Types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457200</xdr:colOff>
          <xdr:row>432</xdr:row>
          <xdr:rowOff>127000</xdr:rowOff>
        </xdr:from>
        <xdr:to>
          <xdr:col>9</xdr:col>
          <xdr:colOff>457200</xdr:colOff>
          <xdr:row>438</xdr:row>
          <xdr:rowOff>107950</xdr:rowOff>
        </xdr:to>
        <xdr:sp macro="" textlink="">
          <xdr:nvSpPr>
            <xdr:cNvPr id="34728" name="Group Box 1960" hidden="1">
              <a:extLst>
                <a:ext uri="{63B3BB69-23CF-44E3-9099-C40C66FF867C}">
                  <a14:compatExt spid="_x0000_s34728"/>
                </a:ext>
                <a:ext uri="{FF2B5EF4-FFF2-40B4-BE49-F238E27FC236}">
                  <a16:creationId xmlns:a16="http://schemas.microsoft.com/office/drawing/2014/main" id="{00000000-0008-0000-0100-0000A8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Notification Types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457200</xdr:colOff>
          <xdr:row>441</xdr:row>
          <xdr:rowOff>127000</xdr:rowOff>
        </xdr:from>
        <xdr:to>
          <xdr:col>9</xdr:col>
          <xdr:colOff>457200</xdr:colOff>
          <xdr:row>447</xdr:row>
          <xdr:rowOff>107950</xdr:rowOff>
        </xdr:to>
        <xdr:sp macro="" textlink="">
          <xdr:nvSpPr>
            <xdr:cNvPr id="34729" name="Group Box 1961" hidden="1">
              <a:extLst>
                <a:ext uri="{63B3BB69-23CF-44E3-9099-C40C66FF867C}">
                  <a14:compatExt spid="_x0000_s34729"/>
                </a:ext>
                <a:ext uri="{FF2B5EF4-FFF2-40B4-BE49-F238E27FC236}">
                  <a16:creationId xmlns:a16="http://schemas.microsoft.com/office/drawing/2014/main" id="{00000000-0008-0000-0100-0000A9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Notification Types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457200</xdr:colOff>
          <xdr:row>450</xdr:row>
          <xdr:rowOff>127000</xdr:rowOff>
        </xdr:from>
        <xdr:to>
          <xdr:col>9</xdr:col>
          <xdr:colOff>457200</xdr:colOff>
          <xdr:row>456</xdr:row>
          <xdr:rowOff>107950</xdr:rowOff>
        </xdr:to>
        <xdr:sp macro="" textlink="">
          <xdr:nvSpPr>
            <xdr:cNvPr id="34730" name="Group Box 1962" hidden="1">
              <a:extLst>
                <a:ext uri="{63B3BB69-23CF-44E3-9099-C40C66FF867C}">
                  <a14:compatExt spid="_x0000_s34730"/>
                </a:ext>
                <a:ext uri="{FF2B5EF4-FFF2-40B4-BE49-F238E27FC236}">
                  <a16:creationId xmlns:a16="http://schemas.microsoft.com/office/drawing/2014/main" id="{00000000-0008-0000-0100-0000AA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Notification Types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552450</xdr:colOff>
          <xdr:row>396</xdr:row>
          <xdr:rowOff>127000</xdr:rowOff>
        </xdr:from>
        <xdr:to>
          <xdr:col>25</xdr:col>
          <xdr:colOff>450850</xdr:colOff>
          <xdr:row>403</xdr:row>
          <xdr:rowOff>76200</xdr:rowOff>
        </xdr:to>
        <xdr:sp macro="" textlink="">
          <xdr:nvSpPr>
            <xdr:cNvPr id="34731" name="Group Box 1963" hidden="1">
              <a:extLst>
                <a:ext uri="{63B3BB69-23CF-44E3-9099-C40C66FF867C}">
                  <a14:compatExt spid="_x0000_s34731"/>
                </a:ext>
                <a:ext uri="{FF2B5EF4-FFF2-40B4-BE49-F238E27FC236}">
                  <a16:creationId xmlns:a16="http://schemas.microsoft.com/office/drawing/2014/main" id="{00000000-0008-0000-0100-0000AB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552450</xdr:colOff>
          <xdr:row>405</xdr:row>
          <xdr:rowOff>127000</xdr:rowOff>
        </xdr:from>
        <xdr:to>
          <xdr:col>25</xdr:col>
          <xdr:colOff>450850</xdr:colOff>
          <xdr:row>409</xdr:row>
          <xdr:rowOff>57150</xdr:rowOff>
        </xdr:to>
        <xdr:sp macro="" textlink="">
          <xdr:nvSpPr>
            <xdr:cNvPr id="34732" name="Group Box 1964" hidden="1">
              <a:extLst>
                <a:ext uri="{63B3BB69-23CF-44E3-9099-C40C66FF867C}">
                  <a14:compatExt spid="_x0000_s34732"/>
                </a:ext>
                <a:ext uri="{FF2B5EF4-FFF2-40B4-BE49-F238E27FC236}">
                  <a16:creationId xmlns:a16="http://schemas.microsoft.com/office/drawing/2014/main" id="{00000000-0008-0000-0100-0000AC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552450</xdr:colOff>
          <xdr:row>414</xdr:row>
          <xdr:rowOff>127000</xdr:rowOff>
        </xdr:from>
        <xdr:to>
          <xdr:col>25</xdr:col>
          <xdr:colOff>450850</xdr:colOff>
          <xdr:row>417</xdr:row>
          <xdr:rowOff>50800</xdr:rowOff>
        </xdr:to>
        <xdr:sp macro="" textlink="">
          <xdr:nvSpPr>
            <xdr:cNvPr id="34733" name="Group Box 1965" hidden="1">
              <a:extLst>
                <a:ext uri="{63B3BB69-23CF-44E3-9099-C40C66FF867C}">
                  <a14:compatExt spid="_x0000_s34733"/>
                </a:ext>
                <a:ext uri="{FF2B5EF4-FFF2-40B4-BE49-F238E27FC236}">
                  <a16:creationId xmlns:a16="http://schemas.microsoft.com/office/drawing/2014/main" id="{00000000-0008-0000-0100-0000AD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552450</xdr:colOff>
          <xdr:row>423</xdr:row>
          <xdr:rowOff>127000</xdr:rowOff>
        </xdr:from>
        <xdr:to>
          <xdr:col>25</xdr:col>
          <xdr:colOff>450850</xdr:colOff>
          <xdr:row>430</xdr:row>
          <xdr:rowOff>76200</xdr:rowOff>
        </xdr:to>
        <xdr:sp macro="" textlink="">
          <xdr:nvSpPr>
            <xdr:cNvPr id="34734" name="Group Box 1966" hidden="1">
              <a:extLst>
                <a:ext uri="{63B3BB69-23CF-44E3-9099-C40C66FF867C}">
                  <a14:compatExt spid="_x0000_s34734"/>
                </a:ext>
                <a:ext uri="{FF2B5EF4-FFF2-40B4-BE49-F238E27FC236}">
                  <a16:creationId xmlns:a16="http://schemas.microsoft.com/office/drawing/2014/main" id="{00000000-0008-0000-0100-0000AE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552450</xdr:colOff>
          <xdr:row>432</xdr:row>
          <xdr:rowOff>127000</xdr:rowOff>
        </xdr:from>
        <xdr:to>
          <xdr:col>25</xdr:col>
          <xdr:colOff>450850</xdr:colOff>
          <xdr:row>435</xdr:row>
          <xdr:rowOff>95250</xdr:rowOff>
        </xdr:to>
        <xdr:sp macro="" textlink="">
          <xdr:nvSpPr>
            <xdr:cNvPr id="34735" name="Group Box 1967" hidden="1">
              <a:extLst>
                <a:ext uri="{63B3BB69-23CF-44E3-9099-C40C66FF867C}">
                  <a14:compatExt spid="_x0000_s34735"/>
                </a:ext>
                <a:ext uri="{FF2B5EF4-FFF2-40B4-BE49-F238E27FC236}">
                  <a16:creationId xmlns:a16="http://schemas.microsoft.com/office/drawing/2014/main" id="{00000000-0008-0000-0100-0000AF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552450</xdr:colOff>
          <xdr:row>441</xdr:row>
          <xdr:rowOff>127000</xdr:rowOff>
        </xdr:from>
        <xdr:to>
          <xdr:col>25</xdr:col>
          <xdr:colOff>450850</xdr:colOff>
          <xdr:row>444</xdr:row>
          <xdr:rowOff>127000</xdr:rowOff>
        </xdr:to>
        <xdr:sp macro="" textlink="">
          <xdr:nvSpPr>
            <xdr:cNvPr id="34736" name="Group Box 1968" hidden="1">
              <a:extLst>
                <a:ext uri="{63B3BB69-23CF-44E3-9099-C40C66FF867C}">
                  <a14:compatExt spid="_x0000_s34736"/>
                </a:ext>
                <a:ext uri="{FF2B5EF4-FFF2-40B4-BE49-F238E27FC236}">
                  <a16:creationId xmlns:a16="http://schemas.microsoft.com/office/drawing/2014/main" id="{00000000-0008-0000-0100-0000B0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552450</xdr:colOff>
          <xdr:row>450</xdr:row>
          <xdr:rowOff>127000</xdr:rowOff>
        </xdr:from>
        <xdr:to>
          <xdr:col>25</xdr:col>
          <xdr:colOff>450850</xdr:colOff>
          <xdr:row>453</xdr:row>
          <xdr:rowOff>127000</xdr:rowOff>
        </xdr:to>
        <xdr:sp macro="" textlink="">
          <xdr:nvSpPr>
            <xdr:cNvPr id="34737" name="Group Box 1969" hidden="1">
              <a:extLst>
                <a:ext uri="{63B3BB69-23CF-44E3-9099-C40C66FF867C}">
                  <a14:compatExt spid="_x0000_s34737"/>
                </a:ext>
                <a:ext uri="{FF2B5EF4-FFF2-40B4-BE49-F238E27FC236}">
                  <a16:creationId xmlns:a16="http://schemas.microsoft.com/office/drawing/2014/main" id="{00000000-0008-0000-0100-0000B1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565150</xdr:colOff>
          <xdr:row>265</xdr:row>
          <xdr:rowOff>165100</xdr:rowOff>
        </xdr:from>
        <xdr:to>
          <xdr:col>26</xdr:col>
          <xdr:colOff>19050</xdr:colOff>
          <xdr:row>276</xdr:row>
          <xdr:rowOff>69850</xdr:rowOff>
        </xdr:to>
        <xdr:sp macro="" textlink="">
          <xdr:nvSpPr>
            <xdr:cNvPr id="34742" name="Group Box 1974" hidden="1">
              <a:extLst>
                <a:ext uri="{63B3BB69-23CF-44E3-9099-C40C66FF867C}">
                  <a14:compatExt spid="_x0000_s34742"/>
                </a:ext>
                <a:ext uri="{FF2B5EF4-FFF2-40B4-BE49-F238E27FC236}">
                  <a16:creationId xmlns:a16="http://schemas.microsoft.com/office/drawing/2014/main" id="{00000000-0008-0000-0100-0000B687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495300</xdr:colOff>
          <xdr:row>232</xdr:row>
          <xdr:rowOff>31750</xdr:rowOff>
        </xdr:from>
        <xdr:to>
          <xdr:col>6</xdr:col>
          <xdr:colOff>279400</xdr:colOff>
          <xdr:row>232</xdr:row>
          <xdr:rowOff>171450</xdr:rowOff>
        </xdr:to>
        <xdr:sp macro="" textlink="">
          <xdr:nvSpPr>
            <xdr:cNvPr id="34743" name="Option Button 1975" hidden="1">
              <a:extLst>
                <a:ext uri="{63B3BB69-23CF-44E3-9099-C40C66FF867C}">
                  <a14:compatExt spid="_x0000_s34743"/>
                </a:ext>
                <a:ext uri="{FF2B5EF4-FFF2-40B4-BE49-F238E27FC236}">
                  <a16:creationId xmlns:a16="http://schemas.microsoft.com/office/drawing/2014/main" id="{00000000-0008-0000-0100-0000B7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367</xdr:row>
          <xdr:rowOff>19050</xdr:rowOff>
        </xdr:from>
        <xdr:to>
          <xdr:col>17</xdr:col>
          <xdr:colOff>546100</xdr:colOff>
          <xdr:row>367</xdr:row>
          <xdr:rowOff>171450</xdr:rowOff>
        </xdr:to>
        <xdr:sp macro="" textlink="">
          <xdr:nvSpPr>
            <xdr:cNvPr id="34815" name="Check Box 2047" hidden="1">
              <a:extLst>
                <a:ext uri="{63B3BB69-23CF-44E3-9099-C40C66FF867C}">
                  <a14:compatExt spid="_x0000_s34815"/>
                </a:ext>
                <a:ext uri="{FF2B5EF4-FFF2-40B4-BE49-F238E27FC236}">
                  <a16:creationId xmlns:a16="http://schemas.microsoft.com/office/drawing/2014/main" id="{00000000-0008-0000-0100-0000FF8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367</xdr:row>
          <xdr:rowOff>19050</xdr:rowOff>
        </xdr:from>
        <xdr:to>
          <xdr:col>18</xdr:col>
          <xdr:colOff>546100</xdr:colOff>
          <xdr:row>367</xdr:row>
          <xdr:rowOff>171450</xdr:rowOff>
        </xdr:to>
        <xdr:sp macro="" textlink="">
          <xdr:nvSpPr>
            <xdr:cNvPr id="40960" name="Check Box 2048" hidden="1">
              <a:extLst>
                <a:ext uri="{63B3BB69-23CF-44E3-9099-C40C66FF867C}">
                  <a14:compatExt spid="_x0000_s40960"/>
                </a:ext>
                <a:ext uri="{FF2B5EF4-FFF2-40B4-BE49-F238E27FC236}">
                  <a16:creationId xmlns:a16="http://schemas.microsoft.com/office/drawing/2014/main" id="{00000000-0008-0000-0100-000000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171450</xdr:colOff>
          <xdr:row>604</xdr:row>
          <xdr:rowOff>57150</xdr:rowOff>
        </xdr:from>
        <xdr:to>
          <xdr:col>4</xdr:col>
          <xdr:colOff>304800</xdr:colOff>
          <xdr:row>605</xdr:row>
          <xdr:rowOff>95250</xdr:rowOff>
        </xdr:to>
        <xdr:sp macro="" textlink="">
          <xdr:nvSpPr>
            <xdr:cNvPr id="40961" name="Check Box 2049" hidden="1">
              <a:extLst>
                <a:ext uri="{63B3BB69-23CF-44E3-9099-C40C66FF867C}">
                  <a14:compatExt spid="_x0000_s40961"/>
                </a:ext>
                <a:ext uri="{FF2B5EF4-FFF2-40B4-BE49-F238E27FC236}">
                  <a16:creationId xmlns:a16="http://schemas.microsoft.com/office/drawing/2014/main" id="{00000000-0008-0000-0100-000001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533400</xdr:colOff>
      <xdr:row>603</xdr:row>
      <xdr:rowOff>133350</xdr:rowOff>
    </xdr:from>
    <xdr:to>
      <xdr:col>26</xdr:col>
      <xdr:colOff>590550</xdr:colOff>
      <xdr:row>606</xdr:row>
      <xdr:rowOff>25400</xdr:rowOff>
    </xdr:to>
    <xdr:sp macro="" textlink="">
      <xdr:nvSpPr>
        <xdr:cNvPr id="1156" name="Rectangle 1155">
          <a:extLst>
            <a:ext uri="{FF2B5EF4-FFF2-40B4-BE49-F238E27FC236}">
              <a16:creationId xmlns:a16="http://schemas.microsoft.com/office/drawing/2014/main" id="{00000000-0008-0000-0100-000084040000}"/>
            </a:ext>
          </a:extLst>
        </xdr:cNvPr>
        <xdr:cNvSpPr/>
      </xdr:nvSpPr>
      <xdr:spPr>
        <a:xfrm>
          <a:off x="1323975" y="103317675"/>
          <a:ext cx="14687550" cy="447675"/>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3</xdr:col>
          <xdr:colOff>88900</xdr:colOff>
          <xdr:row>610</xdr:row>
          <xdr:rowOff>19050</xdr:rowOff>
        </xdr:from>
        <xdr:to>
          <xdr:col>5</xdr:col>
          <xdr:colOff>508000</xdr:colOff>
          <xdr:row>612</xdr:row>
          <xdr:rowOff>50800</xdr:rowOff>
        </xdr:to>
        <xdr:sp macro="" textlink="">
          <xdr:nvSpPr>
            <xdr:cNvPr id="40962" name="Group Box 2050" hidden="1">
              <a:extLst>
                <a:ext uri="{63B3BB69-23CF-44E3-9099-C40C66FF867C}">
                  <a14:compatExt spid="_x0000_s40962"/>
                </a:ext>
                <a:ext uri="{FF2B5EF4-FFF2-40B4-BE49-F238E27FC236}">
                  <a16:creationId xmlns:a16="http://schemas.microsoft.com/office/drawing/2014/main" id="{00000000-0008-0000-0100-000002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88900</xdr:colOff>
          <xdr:row>610</xdr:row>
          <xdr:rowOff>19050</xdr:rowOff>
        </xdr:from>
        <xdr:to>
          <xdr:col>9</xdr:col>
          <xdr:colOff>508000</xdr:colOff>
          <xdr:row>612</xdr:row>
          <xdr:rowOff>50800</xdr:rowOff>
        </xdr:to>
        <xdr:sp macro="" textlink="">
          <xdr:nvSpPr>
            <xdr:cNvPr id="40963" name="Group Box 2051" hidden="1">
              <a:extLst>
                <a:ext uri="{63B3BB69-23CF-44E3-9099-C40C66FF867C}">
                  <a14:compatExt spid="_x0000_s40963"/>
                </a:ext>
                <a:ext uri="{FF2B5EF4-FFF2-40B4-BE49-F238E27FC236}">
                  <a16:creationId xmlns:a16="http://schemas.microsoft.com/office/drawing/2014/main" id="{00000000-0008-0000-0100-000003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88900</xdr:colOff>
          <xdr:row>610</xdr:row>
          <xdr:rowOff>19050</xdr:rowOff>
        </xdr:from>
        <xdr:to>
          <xdr:col>13</xdr:col>
          <xdr:colOff>508000</xdr:colOff>
          <xdr:row>612</xdr:row>
          <xdr:rowOff>50800</xdr:rowOff>
        </xdr:to>
        <xdr:sp macro="" textlink="">
          <xdr:nvSpPr>
            <xdr:cNvPr id="40964" name="Group Box 2052" hidden="1">
              <a:extLst>
                <a:ext uri="{63B3BB69-23CF-44E3-9099-C40C66FF867C}">
                  <a14:compatExt spid="_x0000_s40964"/>
                </a:ext>
                <a:ext uri="{FF2B5EF4-FFF2-40B4-BE49-F238E27FC236}">
                  <a16:creationId xmlns:a16="http://schemas.microsoft.com/office/drawing/2014/main" id="{00000000-0008-0000-0100-000004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88900</xdr:colOff>
          <xdr:row>610</xdr:row>
          <xdr:rowOff>19050</xdr:rowOff>
        </xdr:from>
        <xdr:to>
          <xdr:col>17</xdr:col>
          <xdr:colOff>508000</xdr:colOff>
          <xdr:row>612</xdr:row>
          <xdr:rowOff>50800</xdr:rowOff>
        </xdr:to>
        <xdr:sp macro="" textlink="">
          <xdr:nvSpPr>
            <xdr:cNvPr id="40965" name="Group Box 2053" hidden="1">
              <a:extLst>
                <a:ext uri="{63B3BB69-23CF-44E3-9099-C40C66FF867C}">
                  <a14:compatExt spid="_x0000_s40965"/>
                </a:ext>
                <a:ext uri="{FF2B5EF4-FFF2-40B4-BE49-F238E27FC236}">
                  <a16:creationId xmlns:a16="http://schemas.microsoft.com/office/drawing/2014/main" id="{00000000-0008-0000-0100-000005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88900</xdr:colOff>
          <xdr:row>610</xdr:row>
          <xdr:rowOff>19050</xdr:rowOff>
        </xdr:from>
        <xdr:to>
          <xdr:col>21</xdr:col>
          <xdr:colOff>508000</xdr:colOff>
          <xdr:row>612</xdr:row>
          <xdr:rowOff>50800</xdr:rowOff>
        </xdr:to>
        <xdr:sp macro="" textlink="">
          <xdr:nvSpPr>
            <xdr:cNvPr id="40966" name="Group Box 2054" hidden="1">
              <a:extLst>
                <a:ext uri="{63B3BB69-23CF-44E3-9099-C40C66FF867C}">
                  <a14:compatExt spid="_x0000_s40966"/>
                </a:ext>
                <a:ext uri="{FF2B5EF4-FFF2-40B4-BE49-F238E27FC236}">
                  <a16:creationId xmlns:a16="http://schemas.microsoft.com/office/drawing/2014/main" id="{00000000-0008-0000-0100-000006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88900</xdr:colOff>
          <xdr:row>610</xdr:row>
          <xdr:rowOff>19050</xdr:rowOff>
        </xdr:from>
        <xdr:to>
          <xdr:col>25</xdr:col>
          <xdr:colOff>508000</xdr:colOff>
          <xdr:row>612</xdr:row>
          <xdr:rowOff>50800</xdr:rowOff>
        </xdr:to>
        <xdr:sp macro="" textlink="">
          <xdr:nvSpPr>
            <xdr:cNvPr id="40967" name="Group Box 2055" hidden="1">
              <a:extLst>
                <a:ext uri="{63B3BB69-23CF-44E3-9099-C40C66FF867C}">
                  <a14:compatExt spid="_x0000_s40967"/>
                </a:ext>
                <a:ext uri="{FF2B5EF4-FFF2-40B4-BE49-F238E27FC236}">
                  <a16:creationId xmlns:a16="http://schemas.microsoft.com/office/drawing/2014/main" id="{00000000-0008-0000-0100-000007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xdr:colOff>
          <xdr:row>615</xdr:row>
          <xdr:rowOff>19050</xdr:rowOff>
        </xdr:from>
        <xdr:to>
          <xdr:col>5</xdr:col>
          <xdr:colOff>508000</xdr:colOff>
          <xdr:row>617</xdr:row>
          <xdr:rowOff>57150</xdr:rowOff>
        </xdr:to>
        <xdr:sp macro="" textlink="">
          <xdr:nvSpPr>
            <xdr:cNvPr id="40968" name="Group Box 2056" hidden="1">
              <a:extLst>
                <a:ext uri="{63B3BB69-23CF-44E3-9099-C40C66FF867C}">
                  <a14:compatExt spid="_x0000_s40968"/>
                </a:ext>
                <a:ext uri="{FF2B5EF4-FFF2-40B4-BE49-F238E27FC236}">
                  <a16:creationId xmlns:a16="http://schemas.microsoft.com/office/drawing/2014/main" id="{00000000-0008-0000-0100-000008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88900</xdr:colOff>
          <xdr:row>615</xdr:row>
          <xdr:rowOff>19050</xdr:rowOff>
        </xdr:from>
        <xdr:to>
          <xdr:col>9</xdr:col>
          <xdr:colOff>508000</xdr:colOff>
          <xdr:row>617</xdr:row>
          <xdr:rowOff>50800</xdr:rowOff>
        </xdr:to>
        <xdr:sp macro="" textlink="">
          <xdr:nvSpPr>
            <xdr:cNvPr id="40969" name="Group Box 2057" hidden="1">
              <a:extLst>
                <a:ext uri="{63B3BB69-23CF-44E3-9099-C40C66FF867C}">
                  <a14:compatExt spid="_x0000_s40969"/>
                </a:ext>
                <a:ext uri="{FF2B5EF4-FFF2-40B4-BE49-F238E27FC236}">
                  <a16:creationId xmlns:a16="http://schemas.microsoft.com/office/drawing/2014/main" id="{00000000-0008-0000-0100-000009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88900</xdr:colOff>
          <xdr:row>615</xdr:row>
          <xdr:rowOff>19050</xdr:rowOff>
        </xdr:from>
        <xdr:to>
          <xdr:col>13</xdr:col>
          <xdr:colOff>508000</xdr:colOff>
          <xdr:row>617</xdr:row>
          <xdr:rowOff>50800</xdr:rowOff>
        </xdr:to>
        <xdr:sp macro="" textlink="">
          <xdr:nvSpPr>
            <xdr:cNvPr id="40970" name="Group Box 2058" hidden="1">
              <a:extLst>
                <a:ext uri="{63B3BB69-23CF-44E3-9099-C40C66FF867C}">
                  <a14:compatExt spid="_x0000_s40970"/>
                </a:ext>
                <a:ext uri="{FF2B5EF4-FFF2-40B4-BE49-F238E27FC236}">
                  <a16:creationId xmlns:a16="http://schemas.microsoft.com/office/drawing/2014/main" id="{00000000-0008-0000-0100-00000A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88900</xdr:colOff>
          <xdr:row>615</xdr:row>
          <xdr:rowOff>19050</xdr:rowOff>
        </xdr:from>
        <xdr:to>
          <xdr:col>17</xdr:col>
          <xdr:colOff>508000</xdr:colOff>
          <xdr:row>617</xdr:row>
          <xdr:rowOff>50800</xdr:rowOff>
        </xdr:to>
        <xdr:sp macro="" textlink="">
          <xdr:nvSpPr>
            <xdr:cNvPr id="40971" name="Group Box 2059" hidden="1">
              <a:extLst>
                <a:ext uri="{63B3BB69-23CF-44E3-9099-C40C66FF867C}">
                  <a14:compatExt spid="_x0000_s40971"/>
                </a:ext>
                <a:ext uri="{FF2B5EF4-FFF2-40B4-BE49-F238E27FC236}">
                  <a16:creationId xmlns:a16="http://schemas.microsoft.com/office/drawing/2014/main" id="{00000000-0008-0000-0100-00000B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88900</xdr:colOff>
          <xdr:row>615</xdr:row>
          <xdr:rowOff>19050</xdr:rowOff>
        </xdr:from>
        <xdr:to>
          <xdr:col>21</xdr:col>
          <xdr:colOff>508000</xdr:colOff>
          <xdr:row>617</xdr:row>
          <xdr:rowOff>50800</xdr:rowOff>
        </xdr:to>
        <xdr:sp macro="" textlink="">
          <xdr:nvSpPr>
            <xdr:cNvPr id="40972" name="Group Box 2060" hidden="1">
              <a:extLst>
                <a:ext uri="{63B3BB69-23CF-44E3-9099-C40C66FF867C}">
                  <a14:compatExt spid="_x0000_s40972"/>
                </a:ext>
                <a:ext uri="{FF2B5EF4-FFF2-40B4-BE49-F238E27FC236}">
                  <a16:creationId xmlns:a16="http://schemas.microsoft.com/office/drawing/2014/main" id="{00000000-0008-0000-0100-00000C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88900</xdr:colOff>
          <xdr:row>615</xdr:row>
          <xdr:rowOff>19050</xdr:rowOff>
        </xdr:from>
        <xdr:to>
          <xdr:col>25</xdr:col>
          <xdr:colOff>508000</xdr:colOff>
          <xdr:row>617</xdr:row>
          <xdr:rowOff>50800</xdr:rowOff>
        </xdr:to>
        <xdr:sp macro="" textlink="">
          <xdr:nvSpPr>
            <xdr:cNvPr id="40973" name="Group Box 2061" hidden="1">
              <a:extLst>
                <a:ext uri="{63B3BB69-23CF-44E3-9099-C40C66FF867C}">
                  <a14:compatExt spid="_x0000_s40973"/>
                </a:ext>
                <a:ext uri="{FF2B5EF4-FFF2-40B4-BE49-F238E27FC236}">
                  <a16:creationId xmlns:a16="http://schemas.microsoft.com/office/drawing/2014/main" id="{00000000-0008-0000-0100-00000D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xdr:colOff>
          <xdr:row>620</xdr:row>
          <xdr:rowOff>19050</xdr:rowOff>
        </xdr:from>
        <xdr:to>
          <xdr:col>5</xdr:col>
          <xdr:colOff>508000</xdr:colOff>
          <xdr:row>622</xdr:row>
          <xdr:rowOff>57150</xdr:rowOff>
        </xdr:to>
        <xdr:sp macro="" textlink="">
          <xdr:nvSpPr>
            <xdr:cNvPr id="40974" name="Group Box 2062" hidden="1">
              <a:extLst>
                <a:ext uri="{63B3BB69-23CF-44E3-9099-C40C66FF867C}">
                  <a14:compatExt spid="_x0000_s40974"/>
                </a:ext>
                <a:ext uri="{FF2B5EF4-FFF2-40B4-BE49-F238E27FC236}">
                  <a16:creationId xmlns:a16="http://schemas.microsoft.com/office/drawing/2014/main" id="{00000000-0008-0000-0100-00000E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88900</xdr:colOff>
          <xdr:row>620</xdr:row>
          <xdr:rowOff>19050</xdr:rowOff>
        </xdr:from>
        <xdr:to>
          <xdr:col>9</xdr:col>
          <xdr:colOff>508000</xdr:colOff>
          <xdr:row>622</xdr:row>
          <xdr:rowOff>50800</xdr:rowOff>
        </xdr:to>
        <xdr:sp macro="" textlink="">
          <xdr:nvSpPr>
            <xdr:cNvPr id="40975" name="Group Box 2063" hidden="1">
              <a:extLst>
                <a:ext uri="{63B3BB69-23CF-44E3-9099-C40C66FF867C}">
                  <a14:compatExt spid="_x0000_s40975"/>
                </a:ext>
                <a:ext uri="{FF2B5EF4-FFF2-40B4-BE49-F238E27FC236}">
                  <a16:creationId xmlns:a16="http://schemas.microsoft.com/office/drawing/2014/main" id="{00000000-0008-0000-0100-00000F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88900</xdr:colOff>
          <xdr:row>620</xdr:row>
          <xdr:rowOff>19050</xdr:rowOff>
        </xdr:from>
        <xdr:to>
          <xdr:col>13</xdr:col>
          <xdr:colOff>508000</xdr:colOff>
          <xdr:row>622</xdr:row>
          <xdr:rowOff>50800</xdr:rowOff>
        </xdr:to>
        <xdr:sp macro="" textlink="">
          <xdr:nvSpPr>
            <xdr:cNvPr id="40976" name="Group Box 2064" hidden="1">
              <a:extLst>
                <a:ext uri="{63B3BB69-23CF-44E3-9099-C40C66FF867C}">
                  <a14:compatExt spid="_x0000_s40976"/>
                </a:ext>
                <a:ext uri="{FF2B5EF4-FFF2-40B4-BE49-F238E27FC236}">
                  <a16:creationId xmlns:a16="http://schemas.microsoft.com/office/drawing/2014/main" id="{00000000-0008-0000-0100-000010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88900</xdr:colOff>
          <xdr:row>620</xdr:row>
          <xdr:rowOff>19050</xdr:rowOff>
        </xdr:from>
        <xdr:to>
          <xdr:col>17</xdr:col>
          <xdr:colOff>508000</xdr:colOff>
          <xdr:row>622</xdr:row>
          <xdr:rowOff>50800</xdr:rowOff>
        </xdr:to>
        <xdr:sp macro="" textlink="">
          <xdr:nvSpPr>
            <xdr:cNvPr id="40977" name="Group Box 2065" hidden="1">
              <a:extLst>
                <a:ext uri="{63B3BB69-23CF-44E3-9099-C40C66FF867C}">
                  <a14:compatExt spid="_x0000_s40977"/>
                </a:ext>
                <a:ext uri="{FF2B5EF4-FFF2-40B4-BE49-F238E27FC236}">
                  <a16:creationId xmlns:a16="http://schemas.microsoft.com/office/drawing/2014/main" id="{00000000-0008-0000-0100-000011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88900</xdr:colOff>
          <xdr:row>620</xdr:row>
          <xdr:rowOff>19050</xdr:rowOff>
        </xdr:from>
        <xdr:to>
          <xdr:col>21</xdr:col>
          <xdr:colOff>508000</xdr:colOff>
          <xdr:row>622</xdr:row>
          <xdr:rowOff>50800</xdr:rowOff>
        </xdr:to>
        <xdr:sp macro="" textlink="">
          <xdr:nvSpPr>
            <xdr:cNvPr id="40978" name="Group Box 2066" hidden="1">
              <a:extLst>
                <a:ext uri="{63B3BB69-23CF-44E3-9099-C40C66FF867C}">
                  <a14:compatExt spid="_x0000_s40978"/>
                </a:ext>
                <a:ext uri="{FF2B5EF4-FFF2-40B4-BE49-F238E27FC236}">
                  <a16:creationId xmlns:a16="http://schemas.microsoft.com/office/drawing/2014/main" id="{00000000-0008-0000-0100-000012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88900</xdr:colOff>
          <xdr:row>620</xdr:row>
          <xdr:rowOff>19050</xdr:rowOff>
        </xdr:from>
        <xdr:to>
          <xdr:col>25</xdr:col>
          <xdr:colOff>508000</xdr:colOff>
          <xdr:row>622</xdr:row>
          <xdr:rowOff>50800</xdr:rowOff>
        </xdr:to>
        <xdr:sp macro="" textlink="">
          <xdr:nvSpPr>
            <xdr:cNvPr id="40979" name="Group Box 2067" hidden="1">
              <a:extLst>
                <a:ext uri="{63B3BB69-23CF-44E3-9099-C40C66FF867C}">
                  <a14:compatExt spid="_x0000_s40979"/>
                </a:ext>
                <a:ext uri="{FF2B5EF4-FFF2-40B4-BE49-F238E27FC236}">
                  <a16:creationId xmlns:a16="http://schemas.microsoft.com/office/drawing/2014/main" id="{00000000-0008-0000-0100-000013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xdr:colOff>
          <xdr:row>625</xdr:row>
          <xdr:rowOff>19050</xdr:rowOff>
        </xdr:from>
        <xdr:to>
          <xdr:col>5</xdr:col>
          <xdr:colOff>508000</xdr:colOff>
          <xdr:row>627</xdr:row>
          <xdr:rowOff>57150</xdr:rowOff>
        </xdr:to>
        <xdr:sp macro="" textlink="">
          <xdr:nvSpPr>
            <xdr:cNvPr id="40980" name="Group Box 2068" hidden="1">
              <a:extLst>
                <a:ext uri="{63B3BB69-23CF-44E3-9099-C40C66FF867C}">
                  <a14:compatExt spid="_x0000_s40980"/>
                </a:ext>
                <a:ext uri="{FF2B5EF4-FFF2-40B4-BE49-F238E27FC236}">
                  <a16:creationId xmlns:a16="http://schemas.microsoft.com/office/drawing/2014/main" id="{00000000-0008-0000-0100-000014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88900</xdr:colOff>
          <xdr:row>625</xdr:row>
          <xdr:rowOff>19050</xdr:rowOff>
        </xdr:from>
        <xdr:to>
          <xdr:col>9</xdr:col>
          <xdr:colOff>508000</xdr:colOff>
          <xdr:row>627</xdr:row>
          <xdr:rowOff>50800</xdr:rowOff>
        </xdr:to>
        <xdr:sp macro="" textlink="">
          <xdr:nvSpPr>
            <xdr:cNvPr id="40981" name="Group Box 2069" hidden="1">
              <a:extLst>
                <a:ext uri="{63B3BB69-23CF-44E3-9099-C40C66FF867C}">
                  <a14:compatExt spid="_x0000_s40981"/>
                </a:ext>
                <a:ext uri="{FF2B5EF4-FFF2-40B4-BE49-F238E27FC236}">
                  <a16:creationId xmlns:a16="http://schemas.microsoft.com/office/drawing/2014/main" id="{00000000-0008-0000-0100-000015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88900</xdr:colOff>
          <xdr:row>625</xdr:row>
          <xdr:rowOff>19050</xdr:rowOff>
        </xdr:from>
        <xdr:to>
          <xdr:col>13</xdr:col>
          <xdr:colOff>508000</xdr:colOff>
          <xdr:row>627</xdr:row>
          <xdr:rowOff>50800</xdr:rowOff>
        </xdr:to>
        <xdr:sp macro="" textlink="">
          <xdr:nvSpPr>
            <xdr:cNvPr id="40982" name="Group Box 2070" hidden="1">
              <a:extLst>
                <a:ext uri="{63B3BB69-23CF-44E3-9099-C40C66FF867C}">
                  <a14:compatExt spid="_x0000_s40982"/>
                </a:ext>
                <a:ext uri="{FF2B5EF4-FFF2-40B4-BE49-F238E27FC236}">
                  <a16:creationId xmlns:a16="http://schemas.microsoft.com/office/drawing/2014/main" id="{00000000-0008-0000-0100-000016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88900</xdr:colOff>
          <xdr:row>625</xdr:row>
          <xdr:rowOff>19050</xdr:rowOff>
        </xdr:from>
        <xdr:to>
          <xdr:col>17</xdr:col>
          <xdr:colOff>508000</xdr:colOff>
          <xdr:row>627</xdr:row>
          <xdr:rowOff>50800</xdr:rowOff>
        </xdr:to>
        <xdr:sp macro="" textlink="">
          <xdr:nvSpPr>
            <xdr:cNvPr id="40983" name="Group Box 2071" hidden="1">
              <a:extLst>
                <a:ext uri="{63B3BB69-23CF-44E3-9099-C40C66FF867C}">
                  <a14:compatExt spid="_x0000_s40983"/>
                </a:ext>
                <a:ext uri="{FF2B5EF4-FFF2-40B4-BE49-F238E27FC236}">
                  <a16:creationId xmlns:a16="http://schemas.microsoft.com/office/drawing/2014/main" id="{00000000-0008-0000-0100-000017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88900</xdr:colOff>
          <xdr:row>625</xdr:row>
          <xdr:rowOff>19050</xdr:rowOff>
        </xdr:from>
        <xdr:to>
          <xdr:col>21</xdr:col>
          <xdr:colOff>508000</xdr:colOff>
          <xdr:row>627</xdr:row>
          <xdr:rowOff>50800</xdr:rowOff>
        </xdr:to>
        <xdr:sp macro="" textlink="">
          <xdr:nvSpPr>
            <xdr:cNvPr id="40984" name="Group Box 2072" hidden="1">
              <a:extLst>
                <a:ext uri="{63B3BB69-23CF-44E3-9099-C40C66FF867C}">
                  <a14:compatExt spid="_x0000_s40984"/>
                </a:ext>
                <a:ext uri="{FF2B5EF4-FFF2-40B4-BE49-F238E27FC236}">
                  <a16:creationId xmlns:a16="http://schemas.microsoft.com/office/drawing/2014/main" id="{00000000-0008-0000-0100-000018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88900</xdr:colOff>
          <xdr:row>625</xdr:row>
          <xdr:rowOff>19050</xdr:rowOff>
        </xdr:from>
        <xdr:to>
          <xdr:col>25</xdr:col>
          <xdr:colOff>508000</xdr:colOff>
          <xdr:row>627</xdr:row>
          <xdr:rowOff>50800</xdr:rowOff>
        </xdr:to>
        <xdr:sp macro="" textlink="">
          <xdr:nvSpPr>
            <xdr:cNvPr id="40985" name="Group Box 2073" hidden="1">
              <a:extLst>
                <a:ext uri="{63B3BB69-23CF-44E3-9099-C40C66FF867C}">
                  <a14:compatExt spid="_x0000_s40985"/>
                </a:ext>
                <a:ext uri="{FF2B5EF4-FFF2-40B4-BE49-F238E27FC236}">
                  <a16:creationId xmlns:a16="http://schemas.microsoft.com/office/drawing/2014/main" id="{00000000-0008-0000-0100-000019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xdr:colOff>
          <xdr:row>630</xdr:row>
          <xdr:rowOff>19050</xdr:rowOff>
        </xdr:from>
        <xdr:to>
          <xdr:col>5</xdr:col>
          <xdr:colOff>508000</xdr:colOff>
          <xdr:row>632</xdr:row>
          <xdr:rowOff>57150</xdr:rowOff>
        </xdr:to>
        <xdr:sp macro="" textlink="">
          <xdr:nvSpPr>
            <xdr:cNvPr id="40986" name="Group Box 2074" hidden="1">
              <a:extLst>
                <a:ext uri="{63B3BB69-23CF-44E3-9099-C40C66FF867C}">
                  <a14:compatExt spid="_x0000_s40986"/>
                </a:ext>
                <a:ext uri="{FF2B5EF4-FFF2-40B4-BE49-F238E27FC236}">
                  <a16:creationId xmlns:a16="http://schemas.microsoft.com/office/drawing/2014/main" id="{00000000-0008-0000-0100-00001A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88900</xdr:colOff>
          <xdr:row>630</xdr:row>
          <xdr:rowOff>19050</xdr:rowOff>
        </xdr:from>
        <xdr:to>
          <xdr:col>9</xdr:col>
          <xdr:colOff>508000</xdr:colOff>
          <xdr:row>632</xdr:row>
          <xdr:rowOff>50800</xdr:rowOff>
        </xdr:to>
        <xdr:sp macro="" textlink="">
          <xdr:nvSpPr>
            <xdr:cNvPr id="40987" name="Group Box 2075" hidden="1">
              <a:extLst>
                <a:ext uri="{63B3BB69-23CF-44E3-9099-C40C66FF867C}">
                  <a14:compatExt spid="_x0000_s40987"/>
                </a:ext>
                <a:ext uri="{FF2B5EF4-FFF2-40B4-BE49-F238E27FC236}">
                  <a16:creationId xmlns:a16="http://schemas.microsoft.com/office/drawing/2014/main" id="{00000000-0008-0000-0100-00001B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88900</xdr:colOff>
          <xdr:row>630</xdr:row>
          <xdr:rowOff>19050</xdr:rowOff>
        </xdr:from>
        <xdr:to>
          <xdr:col>13</xdr:col>
          <xdr:colOff>508000</xdr:colOff>
          <xdr:row>632</xdr:row>
          <xdr:rowOff>50800</xdr:rowOff>
        </xdr:to>
        <xdr:sp macro="" textlink="">
          <xdr:nvSpPr>
            <xdr:cNvPr id="40988" name="Group Box 2076" hidden="1">
              <a:extLst>
                <a:ext uri="{63B3BB69-23CF-44E3-9099-C40C66FF867C}">
                  <a14:compatExt spid="_x0000_s40988"/>
                </a:ext>
                <a:ext uri="{FF2B5EF4-FFF2-40B4-BE49-F238E27FC236}">
                  <a16:creationId xmlns:a16="http://schemas.microsoft.com/office/drawing/2014/main" id="{00000000-0008-0000-0100-00001C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88900</xdr:colOff>
          <xdr:row>630</xdr:row>
          <xdr:rowOff>19050</xdr:rowOff>
        </xdr:from>
        <xdr:to>
          <xdr:col>17</xdr:col>
          <xdr:colOff>508000</xdr:colOff>
          <xdr:row>632</xdr:row>
          <xdr:rowOff>50800</xdr:rowOff>
        </xdr:to>
        <xdr:sp macro="" textlink="">
          <xdr:nvSpPr>
            <xdr:cNvPr id="40989" name="Group Box 2077" hidden="1">
              <a:extLst>
                <a:ext uri="{63B3BB69-23CF-44E3-9099-C40C66FF867C}">
                  <a14:compatExt spid="_x0000_s40989"/>
                </a:ext>
                <a:ext uri="{FF2B5EF4-FFF2-40B4-BE49-F238E27FC236}">
                  <a16:creationId xmlns:a16="http://schemas.microsoft.com/office/drawing/2014/main" id="{00000000-0008-0000-0100-00001D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88900</xdr:colOff>
          <xdr:row>630</xdr:row>
          <xdr:rowOff>19050</xdr:rowOff>
        </xdr:from>
        <xdr:to>
          <xdr:col>21</xdr:col>
          <xdr:colOff>508000</xdr:colOff>
          <xdr:row>632</xdr:row>
          <xdr:rowOff>50800</xdr:rowOff>
        </xdr:to>
        <xdr:sp macro="" textlink="">
          <xdr:nvSpPr>
            <xdr:cNvPr id="40990" name="Group Box 2078" hidden="1">
              <a:extLst>
                <a:ext uri="{63B3BB69-23CF-44E3-9099-C40C66FF867C}">
                  <a14:compatExt spid="_x0000_s40990"/>
                </a:ext>
                <a:ext uri="{FF2B5EF4-FFF2-40B4-BE49-F238E27FC236}">
                  <a16:creationId xmlns:a16="http://schemas.microsoft.com/office/drawing/2014/main" id="{00000000-0008-0000-0100-00001E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88900</xdr:colOff>
          <xdr:row>630</xdr:row>
          <xdr:rowOff>19050</xdr:rowOff>
        </xdr:from>
        <xdr:to>
          <xdr:col>25</xdr:col>
          <xdr:colOff>508000</xdr:colOff>
          <xdr:row>632</xdr:row>
          <xdr:rowOff>50800</xdr:rowOff>
        </xdr:to>
        <xdr:sp macro="" textlink="">
          <xdr:nvSpPr>
            <xdr:cNvPr id="40991" name="Group Box 2079" hidden="1">
              <a:extLst>
                <a:ext uri="{63B3BB69-23CF-44E3-9099-C40C66FF867C}">
                  <a14:compatExt spid="_x0000_s40991"/>
                </a:ext>
                <a:ext uri="{FF2B5EF4-FFF2-40B4-BE49-F238E27FC236}">
                  <a16:creationId xmlns:a16="http://schemas.microsoft.com/office/drawing/2014/main" id="{00000000-0008-0000-0100-00001F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xdr:colOff>
          <xdr:row>635</xdr:row>
          <xdr:rowOff>19050</xdr:rowOff>
        </xdr:from>
        <xdr:to>
          <xdr:col>5</xdr:col>
          <xdr:colOff>508000</xdr:colOff>
          <xdr:row>637</xdr:row>
          <xdr:rowOff>57150</xdr:rowOff>
        </xdr:to>
        <xdr:sp macro="" textlink="">
          <xdr:nvSpPr>
            <xdr:cNvPr id="40992" name="Group Box 2080" hidden="1">
              <a:extLst>
                <a:ext uri="{63B3BB69-23CF-44E3-9099-C40C66FF867C}">
                  <a14:compatExt spid="_x0000_s40992"/>
                </a:ext>
                <a:ext uri="{FF2B5EF4-FFF2-40B4-BE49-F238E27FC236}">
                  <a16:creationId xmlns:a16="http://schemas.microsoft.com/office/drawing/2014/main" id="{00000000-0008-0000-0100-000020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88900</xdr:colOff>
          <xdr:row>635</xdr:row>
          <xdr:rowOff>19050</xdr:rowOff>
        </xdr:from>
        <xdr:to>
          <xdr:col>9</xdr:col>
          <xdr:colOff>508000</xdr:colOff>
          <xdr:row>637</xdr:row>
          <xdr:rowOff>50800</xdr:rowOff>
        </xdr:to>
        <xdr:sp macro="" textlink="">
          <xdr:nvSpPr>
            <xdr:cNvPr id="40993" name="Group Box 2081" hidden="1">
              <a:extLst>
                <a:ext uri="{63B3BB69-23CF-44E3-9099-C40C66FF867C}">
                  <a14:compatExt spid="_x0000_s40993"/>
                </a:ext>
                <a:ext uri="{FF2B5EF4-FFF2-40B4-BE49-F238E27FC236}">
                  <a16:creationId xmlns:a16="http://schemas.microsoft.com/office/drawing/2014/main" id="{00000000-0008-0000-0100-000021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88900</xdr:colOff>
          <xdr:row>635</xdr:row>
          <xdr:rowOff>19050</xdr:rowOff>
        </xdr:from>
        <xdr:to>
          <xdr:col>13</xdr:col>
          <xdr:colOff>508000</xdr:colOff>
          <xdr:row>637</xdr:row>
          <xdr:rowOff>50800</xdr:rowOff>
        </xdr:to>
        <xdr:sp macro="" textlink="">
          <xdr:nvSpPr>
            <xdr:cNvPr id="40994" name="Group Box 2082" hidden="1">
              <a:extLst>
                <a:ext uri="{63B3BB69-23CF-44E3-9099-C40C66FF867C}">
                  <a14:compatExt spid="_x0000_s40994"/>
                </a:ext>
                <a:ext uri="{FF2B5EF4-FFF2-40B4-BE49-F238E27FC236}">
                  <a16:creationId xmlns:a16="http://schemas.microsoft.com/office/drawing/2014/main" id="{00000000-0008-0000-0100-000022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209550</xdr:colOff>
          <xdr:row>610</xdr:row>
          <xdr:rowOff>12700</xdr:rowOff>
        </xdr:from>
        <xdr:to>
          <xdr:col>5</xdr:col>
          <xdr:colOff>342900</xdr:colOff>
          <xdr:row>611</xdr:row>
          <xdr:rowOff>50800</xdr:rowOff>
        </xdr:to>
        <xdr:sp macro="" textlink="">
          <xdr:nvSpPr>
            <xdr:cNvPr id="40995" name="Check Box 2083" hidden="1">
              <a:extLst>
                <a:ext uri="{63B3BB69-23CF-44E3-9099-C40C66FF867C}">
                  <a14:compatExt spid="_x0000_s40995"/>
                </a:ext>
                <a:ext uri="{FF2B5EF4-FFF2-40B4-BE49-F238E27FC236}">
                  <a16:creationId xmlns:a16="http://schemas.microsoft.com/office/drawing/2014/main" id="{00000000-0008-0000-0100-000023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610</xdr:row>
          <xdr:rowOff>12700</xdr:rowOff>
        </xdr:from>
        <xdr:to>
          <xdr:col>9</xdr:col>
          <xdr:colOff>342900</xdr:colOff>
          <xdr:row>611</xdr:row>
          <xdr:rowOff>50800</xdr:rowOff>
        </xdr:to>
        <xdr:sp macro="" textlink="">
          <xdr:nvSpPr>
            <xdr:cNvPr id="40996" name="Check Box 2084" hidden="1">
              <a:extLst>
                <a:ext uri="{63B3BB69-23CF-44E3-9099-C40C66FF867C}">
                  <a14:compatExt spid="_x0000_s40996"/>
                </a:ext>
                <a:ext uri="{FF2B5EF4-FFF2-40B4-BE49-F238E27FC236}">
                  <a16:creationId xmlns:a16="http://schemas.microsoft.com/office/drawing/2014/main" id="{00000000-0008-0000-0100-000024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209550</xdr:colOff>
          <xdr:row>615</xdr:row>
          <xdr:rowOff>31750</xdr:rowOff>
        </xdr:from>
        <xdr:to>
          <xdr:col>5</xdr:col>
          <xdr:colOff>342900</xdr:colOff>
          <xdr:row>616</xdr:row>
          <xdr:rowOff>69850</xdr:rowOff>
        </xdr:to>
        <xdr:sp macro="" textlink="">
          <xdr:nvSpPr>
            <xdr:cNvPr id="40997" name="Check Box 2085" hidden="1">
              <a:extLst>
                <a:ext uri="{63B3BB69-23CF-44E3-9099-C40C66FF867C}">
                  <a14:compatExt spid="_x0000_s40997"/>
                </a:ext>
                <a:ext uri="{FF2B5EF4-FFF2-40B4-BE49-F238E27FC236}">
                  <a16:creationId xmlns:a16="http://schemas.microsoft.com/office/drawing/2014/main" id="{00000000-0008-0000-0100-000025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209550</xdr:colOff>
          <xdr:row>620</xdr:row>
          <xdr:rowOff>31750</xdr:rowOff>
        </xdr:from>
        <xdr:to>
          <xdr:col>5</xdr:col>
          <xdr:colOff>342900</xdr:colOff>
          <xdr:row>621</xdr:row>
          <xdr:rowOff>69850</xdr:rowOff>
        </xdr:to>
        <xdr:sp macro="" textlink="">
          <xdr:nvSpPr>
            <xdr:cNvPr id="40998" name="Check Box 2086" hidden="1">
              <a:extLst>
                <a:ext uri="{63B3BB69-23CF-44E3-9099-C40C66FF867C}">
                  <a14:compatExt spid="_x0000_s40998"/>
                </a:ext>
                <a:ext uri="{FF2B5EF4-FFF2-40B4-BE49-F238E27FC236}">
                  <a16:creationId xmlns:a16="http://schemas.microsoft.com/office/drawing/2014/main" id="{00000000-0008-0000-0100-000026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209550</xdr:colOff>
          <xdr:row>625</xdr:row>
          <xdr:rowOff>31750</xdr:rowOff>
        </xdr:from>
        <xdr:to>
          <xdr:col>5</xdr:col>
          <xdr:colOff>342900</xdr:colOff>
          <xdr:row>626</xdr:row>
          <xdr:rowOff>69850</xdr:rowOff>
        </xdr:to>
        <xdr:sp macro="" textlink="">
          <xdr:nvSpPr>
            <xdr:cNvPr id="40999" name="Check Box 2087" hidden="1">
              <a:extLst>
                <a:ext uri="{63B3BB69-23CF-44E3-9099-C40C66FF867C}">
                  <a14:compatExt spid="_x0000_s40999"/>
                </a:ext>
                <a:ext uri="{FF2B5EF4-FFF2-40B4-BE49-F238E27FC236}">
                  <a16:creationId xmlns:a16="http://schemas.microsoft.com/office/drawing/2014/main" id="{00000000-0008-0000-0100-000027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209550</xdr:colOff>
          <xdr:row>630</xdr:row>
          <xdr:rowOff>31750</xdr:rowOff>
        </xdr:from>
        <xdr:to>
          <xdr:col>5</xdr:col>
          <xdr:colOff>342900</xdr:colOff>
          <xdr:row>631</xdr:row>
          <xdr:rowOff>69850</xdr:rowOff>
        </xdr:to>
        <xdr:sp macro="" textlink="">
          <xdr:nvSpPr>
            <xdr:cNvPr id="41000" name="Check Box 2088" hidden="1">
              <a:extLst>
                <a:ext uri="{63B3BB69-23CF-44E3-9099-C40C66FF867C}">
                  <a14:compatExt spid="_x0000_s41000"/>
                </a:ext>
                <a:ext uri="{FF2B5EF4-FFF2-40B4-BE49-F238E27FC236}">
                  <a16:creationId xmlns:a16="http://schemas.microsoft.com/office/drawing/2014/main" id="{00000000-0008-0000-0100-000028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615</xdr:row>
          <xdr:rowOff>38100</xdr:rowOff>
        </xdr:from>
        <xdr:to>
          <xdr:col>9</xdr:col>
          <xdr:colOff>336550</xdr:colOff>
          <xdr:row>616</xdr:row>
          <xdr:rowOff>76200</xdr:rowOff>
        </xdr:to>
        <xdr:sp macro="" textlink="">
          <xdr:nvSpPr>
            <xdr:cNvPr id="41001" name="Check Box 2089" hidden="1">
              <a:extLst>
                <a:ext uri="{63B3BB69-23CF-44E3-9099-C40C66FF867C}">
                  <a14:compatExt spid="_x0000_s41001"/>
                </a:ext>
                <a:ext uri="{FF2B5EF4-FFF2-40B4-BE49-F238E27FC236}">
                  <a16:creationId xmlns:a16="http://schemas.microsoft.com/office/drawing/2014/main" id="{00000000-0008-0000-0100-000029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620</xdr:row>
          <xdr:rowOff>38100</xdr:rowOff>
        </xdr:from>
        <xdr:to>
          <xdr:col>9</xdr:col>
          <xdr:colOff>336550</xdr:colOff>
          <xdr:row>621</xdr:row>
          <xdr:rowOff>76200</xdr:rowOff>
        </xdr:to>
        <xdr:sp macro="" textlink="">
          <xdr:nvSpPr>
            <xdr:cNvPr id="41002" name="Check Box 2090" hidden="1">
              <a:extLst>
                <a:ext uri="{63B3BB69-23CF-44E3-9099-C40C66FF867C}">
                  <a14:compatExt spid="_x0000_s41002"/>
                </a:ext>
                <a:ext uri="{FF2B5EF4-FFF2-40B4-BE49-F238E27FC236}">
                  <a16:creationId xmlns:a16="http://schemas.microsoft.com/office/drawing/2014/main" id="{00000000-0008-0000-0100-00002A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625</xdr:row>
          <xdr:rowOff>38100</xdr:rowOff>
        </xdr:from>
        <xdr:to>
          <xdr:col>9</xdr:col>
          <xdr:colOff>336550</xdr:colOff>
          <xdr:row>626</xdr:row>
          <xdr:rowOff>76200</xdr:rowOff>
        </xdr:to>
        <xdr:sp macro="" textlink="">
          <xdr:nvSpPr>
            <xdr:cNvPr id="41003" name="Check Box 2091" hidden="1">
              <a:extLst>
                <a:ext uri="{63B3BB69-23CF-44E3-9099-C40C66FF867C}">
                  <a14:compatExt spid="_x0000_s41003"/>
                </a:ext>
                <a:ext uri="{FF2B5EF4-FFF2-40B4-BE49-F238E27FC236}">
                  <a16:creationId xmlns:a16="http://schemas.microsoft.com/office/drawing/2014/main" id="{00000000-0008-0000-0100-00002B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630</xdr:row>
          <xdr:rowOff>38100</xdr:rowOff>
        </xdr:from>
        <xdr:to>
          <xdr:col>9</xdr:col>
          <xdr:colOff>336550</xdr:colOff>
          <xdr:row>631</xdr:row>
          <xdr:rowOff>76200</xdr:rowOff>
        </xdr:to>
        <xdr:sp macro="" textlink="">
          <xdr:nvSpPr>
            <xdr:cNvPr id="41004" name="Check Box 2092" hidden="1">
              <a:extLst>
                <a:ext uri="{63B3BB69-23CF-44E3-9099-C40C66FF867C}">
                  <a14:compatExt spid="_x0000_s41004"/>
                </a:ext>
                <a:ext uri="{FF2B5EF4-FFF2-40B4-BE49-F238E27FC236}">
                  <a16:creationId xmlns:a16="http://schemas.microsoft.com/office/drawing/2014/main" id="{00000000-0008-0000-0100-00002C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190500</xdr:colOff>
          <xdr:row>615</xdr:row>
          <xdr:rowOff>31750</xdr:rowOff>
        </xdr:from>
        <xdr:to>
          <xdr:col>13</xdr:col>
          <xdr:colOff>323850</xdr:colOff>
          <xdr:row>616</xdr:row>
          <xdr:rowOff>69850</xdr:rowOff>
        </xdr:to>
        <xdr:sp macro="" textlink="">
          <xdr:nvSpPr>
            <xdr:cNvPr id="41005" name="Check Box 2093" hidden="1">
              <a:extLst>
                <a:ext uri="{63B3BB69-23CF-44E3-9099-C40C66FF867C}">
                  <a14:compatExt spid="_x0000_s41005"/>
                </a:ext>
                <a:ext uri="{FF2B5EF4-FFF2-40B4-BE49-F238E27FC236}">
                  <a16:creationId xmlns:a16="http://schemas.microsoft.com/office/drawing/2014/main" id="{00000000-0008-0000-0100-00002D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190500</xdr:colOff>
          <xdr:row>620</xdr:row>
          <xdr:rowOff>31750</xdr:rowOff>
        </xdr:from>
        <xdr:to>
          <xdr:col>13</xdr:col>
          <xdr:colOff>323850</xdr:colOff>
          <xdr:row>621</xdr:row>
          <xdr:rowOff>69850</xdr:rowOff>
        </xdr:to>
        <xdr:sp macro="" textlink="">
          <xdr:nvSpPr>
            <xdr:cNvPr id="41006" name="Check Box 2094" hidden="1">
              <a:extLst>
                <a:ext uri="{63B3BB69-23CF-44E3-9099-C40C66FF867C}">
                  <a14:compatExt spid="_x0000_s41006"/>
                </a:ext>
                <a:ext uri="{FF2B5EF4-FFF2-40B4-BE49-F238E27FC236}">
                  <a16:creationId xmlns:a16="http://schemas.microsoft.com/office/drawing/2014/main" id="{00000000-0008-0000-0100-00002E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190500</xdr:colOff>
          <xdr:row>625</xdr:row>
          <xdr:rowOff>31750</xdr:rowOff>
        </xdr:from>
        <xdr:to>
          <xdr:col>13</xdr:col>
          <xdr:colOff>323850</xdr:colOff>
          <xdr:row>626</xdr:row>
          <xdr:rowOff>69850</xdr:rowOff>
        </xdr:to>
        <xdr:sp macro="" textlink="">
          <xdr:nvSpPr>
            <xdr:cNvPr id="41007" name="Check Box 2095" hidden="1">
              <a:extLst>
                <a:ext uri="{63B3BB69-23CF-44E3-9099-C40C66FF867C}">
                  <a14:compatExt spid="_x0000_s41007"/>
                </a:ext>
                <a:ext uri="{FF2B5EF4-FFF2-40B4-BE49-F238E27FC236}">
                  <a16:creationId xmlns:a16="http://schemas.microsoft.com/office/drawing/2014/main" id="{00000000-0008-0000-0100-00002F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190500</xdr:colOff>
          <xdr:row>630</xdr:row>
          <xdr:rowOff>31750</xdr:rowOff>
        </xdr:from>
        <xdr:to>
          <xdr:col>13</xdr:col>
          <xdr:colOff>323850</xdr:colOff>
          <xdr:row>631</xdr:row>
          <xdr:rowOff>69850</xdr:rowOff>
        </xdr:to>
        <xdr:sp macro="" textlink="">
          <xdr:nvSpPr>
            <xdr:cNvPr id="41008" name="Check Box 2096" hidden="1">
              <a:extLst>
                <a:ext uri="{63B3BB69-23CF-44E3-9099-C40C66FF867C}">
                  <a14:compatExt spid="_x0000_s41008"/>
                </a:ext>
                <a:ext uri="{FF2B5EF4-FFF2-40B4-BE49-F238E27FC236}">
                  <a16:creationId xmlns:a16="http://schemas.microsoft.com/office/drawing/2014/main" id="{00000000-0008-0000-0100-000030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203200</xdr:colOff>
          <xdr:row>610</xdr:row>
          <xdr:rowOff>12700</xdr:rowOff>
        </xdr:from>
        <xdr:to>
          <xdr:col>13</xdr:col>
          <xdr:colOff>336550</xdr:colOff>
          <xdr:row>611</xdr:row>
          <xdr:rowOff>50800</xdr:rowOff>
        </xdr:to>
        <xdr:sp macro="" textlink="">
          <xdr:nvSpPr>
            <xdr:cNvPr id="41009" name="Check Box 2097" hidden="1">
              <a:extLst>
                <a:ext uri="{63B3BB69-23CF-44E3-9099-C40C66FF867C}">
                  <a14:compatExt spid="_x0000_s41009"/>
                </a:ext>
                <a:ext uri="{FF2B5EF4-FFF2-40B4-BE49-F238E27FC236}">
                  <a16:creationId xmlns:a16="http://schemas.microsoft.com/office/drawing/2014/main" id="{00000000-0008-0000-0100-000031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209550</xdr:colOff>
          <xdr:row>610</xdr:row>
          <xdr:rowOff>12700</xdr:rowOff>
        </xdr:from>
        <xdr:to>
          <xdr:col>17</xdr:col>
          <xdr:colOff>342900</xdr:colOff>
          <xdr:row>611</xdr:row>
          <xdr:rowOff>50800</xdr:rowOff>
        </xdr:to>
        <xdr:sp macro="" textlink="">
          <xdr:nvSpPr>
            <xdr:cNvPr id="41010" name="Check Box 2098" hidden="1">
              <a:extLst>
                <a:ext uri="{63B3BB69-23CF-44E3-9099-C40C66FF867C}">
                  <a14:compatExt spid="_x0000_s41010"/>
                </a:ext>
                <a:ext uri="{FF2B5EF4-FFF2-40B4-BE49-F238E27FC236}">
                  <a16:creationId xmlns:a16="http://schemas.microsoft.com/office/drawing/2014/main" id="{00000000-0008-0000-0100-000032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209550</xdr:colOff>
          <xdr:row>610</xdr:row>
          <xdr:rowOff>12700</xdr:rowOff>
        </xdr:from>
        <xdr:to>
          <xdr:col>21</xdr:col>
          <xdr:colOff>342900</xdr:colOff>
          <xdr:row>611</xdr:row>
          <xdr:rowOff>50800</xdr:rowOff>
        </xdr:to>
        <xdr:sp macro="" textlink="">
          <xdr:nvSpPr>
            <xdr:cNvPr id="41011" name="Check Box 2099" hidden="1">
              <a:extLst>
                <a:ext uri="{63B3BB69-23CF-44E3-9099-C40C66FF867C}">
                  <a14:compatExt spid="_x0000_s41011"/>
                </a:ext>
                <a:ext uri="{FF2B5EF4-FFF2-40B4-BE49-F238E27FC236}">
                  <a16:creationId xmlns:a16="http://schemas.microsoft.com/office/drawing/2014/main" id="{00000000-0008-0000-0100-000033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209550</xdr:colOff>
          <xdr:row>615</xdr:row>
          <xdr:rowOff>31750</xdr:rowOff>
        </xdr:from>
        <xdr:to>
          <xdr:col>17</xdr:col>
          <xdr:colOff>342900</xdr:colOff>
          <xdr:row>616</xdr:row>
          <xdr:rowOff>69850</xdr:rowOff>
        </xdr:to>
        <xdr:sp macro="" textlink="">
          <xdr:nvSpPr>
            <xdr:cNvPr id="41012" name="Check Box 2100" hidden="1">
              <a:extLst>
                <a:ext uri="{63B3BB69-23CF-44E3-9099-C40C66FF867C}">
                  <a14:compatExt spid="_x0000_s41012"/>
                </a:ext>
                <a:ext uri="{FF2B5EF4-FFF2-40B4-BE49-F238E27FC236}">
                  <a16:creationId xmlns:a16="http://schemas.microsoft.com/office/drawing/2014/main" id="{00000000-0008-0000-0100-000034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209550</xdr:colOff>
          <xdr:row>620</xdr:row>
          <xdr:rowOff>31750</xdr:rowOff>
        </xdr:from>
        <xdr:to>
          <xdr:col>17</xdr:col>
          <xdr:colOff>342900</xdr:colOff>
          <xdr:row>621</xdr:row>
          <xdr:rowOff>69850</xdr:rowOff>
        </xdr:to>
        <xdr:sp macro="" textlink="">
          <xdr:nvSpPr>
            <xdr:cNvPr id="41013" name="Check Box 2101" hidden="1">
              <a:extLst>
                <a:ext uri="{63B3BB69-23CF-44E3-9099-C40C66FF867C}">
                  <a14:compatExt spid="_x0000_s41013"/>
                </a:ext>
                <a:ext uri="{FF2B5EF4-FFF2-40B4-BE49-F238E27FC236}">
                  <a16:creationId xmlns:a16="http://schemas.microsoft.com/office/drawing/2014/main" id="{00000000-0008-0000-0100-000035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209550</xdr:colOff>
          <xdr:row>625</xdr:row>
          <xdr:rowOff>31750</xdr:rowOff>
        </xdr:from>
        <xdr:to>
          <xdr:col>17</xdr:col>
          <xdr:colOff>342900</xdr:colOff>
          <xdr:row>626</xdr:row>
          <xdr:rowOff>69850</xdr:rowOff>
        </xdr:to>
        <xdr:sp macro="" textlink="">
          <xdr:nvSpPr>
            <xdr:cNvPr id="41014" name="Check Box 2102" hidden="1">
              <a:extLst>
                <a:ext uri="{63B3BB69-23CF-44E3-9099-C40C66FF867C}">
                  <a14:compatExt spid="_x0000_s41014"/>
                </a:ext>
                <a:ext uri="{FF2B5EF4-FFF2-40B4-BE49-F238E27FC236}">
                  <a16:creationId xmlns:a16="http://schemas.microsoft.com/office/drawing/2014/main" id="{00000000-0008-0000-0100-000036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209550</xdr:colOff>
          <xdr:row>630</xdr:row>
          <xdr:rowOff>31750</xdr:rowOff>
        </xdr:from>
        <xdr:to>
          <xdr:col>17</xdr:col>
          <xdr:colOff>342900</xdr:colOff>
          <xdr:row>631</xdr:row>
          <xdr:rowOff>69850</xdr:rowOff>
        </xdr:to>
        <xdr:sp macro="" textlink="">
          <xdr:nvSpPr>
            <xdr:cNvPr id="41015" name="Check Box 2103" hidden="1">
              <a:extLst>
                <a:ext uri="{63B3BB69-23CF-44E3-9099-C40C66FF867C}">
                  <a14:compatExt spid="_x0000_s41015"/>
                </a:ext>
                <a:ext uri="{FF2B5EF4-FFF2-40B4-BE49-F238E27FC236}">
                  <a16:creationId xmlns:a16="http://schemas.microsoft.com/office/drawing/2014/main" id="{00000000-0008-0000-0100-000037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615</xdr:row>
          <xdr:rowOff>38100</xdr:rowOff>
        </xdr:from>
        <xdr:to>
          <xdr:col>21</xdr:col>
          <xdr:colOff>336550</xdr:colOff>
          <xdr:row>616</xdr:row>
          <xdr:rowOff>76200</xdr:rowOff>
        </xdr:to>
        <xdr:sp macro="" textlink="">
          <xdr:nvSpPr>
            <xdr:cNvPr id="41016" name="Check Box 2104" hidden="1">
              <a:extLst>
                <a:ext uri="{63B3BB69-23CF-44E3-9099-C40C66FF867C}">
                  <a14:compatExt spid="_x0000_s41016"/>
                </a:ext>
                <a:ext uri="{FF2B5EF4-FFF2-40B4-BE49-F238E27FC236}">
                  <a16:creationId xmlns:a16="http://schemas.microsoft.com/office/drawing/2014/main" id="{00000000-0008-0000-0100-000038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620</xdr:row>
          <xdr:rowOff>38100</xdr:rowOff>
        </xdr:from>
        <xdr:to>
          <xdr:col>21</xdr:col>
          <xdr:colOff>336550</xdr:colOff>
          <xdr:row>621</xdr:row>
          <xdr:rowOff>76200</xdr:rowOff>
        </xdr:to>
        <xdr:sp macro="" textlink="">
          <xdr:nvSpPr>
            <xdr:cNvPr id="41017" name="Check Box 2105" hidden="1">
              <a:extLst>
                <a:ext uri="{63B3BB69-23CF-44E3-9099-C40C66FF867C}">
                  <a14:compatExt spid="_x0000_s41017"/>
                </a:ext>
                <a:ext uri="{FF2B5EF4-FFF2-40B4-BE49-F238E27FC236}">
                  <a16:creationId xmlns:a16="http://schemas.microsoft.com/office/drawing/2014/main" id="{00000000-0008-0000-0100-000039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625</xdr:row>
          <xdr:rowOff>38100</xdr:rowOff>
        </xdr:from>
        <xdr:to>
          <xdr:col>21</xdr:col>
          <xdr:colOff>336550</xdr:colOff>
          <xdr:row>626</xdr:row>
          <xdr:rowOff>76200</xdr:rowOff>
        </xdr:to>
        <xdr:sp macro="" textlink="">
          <xdr:nvSpPr>
            <xdr:cNvPr id="41018" name="Check Box 2106" hidden="1">
              <a:extLst>
                <a:ext uri="{63B3BB69-23CF-44E3-9099-C40C66FF867C}">
                  <a14:compatExt spid="_x0000_s41018"/>
                </a:ext>
                <a:ext uri="{FF2B5EF4-FFF2-40B4-BE49-F238E27FC236}">
                  <a16:creationId xmlns:a16="http://schemas.microsoft.com/office/drawing/2014/main" id="{00000000-0008-0000-0100-00003A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203200</xdr:colOff>
          <xdr:row>630</xdr:row>
          <xdr:rowOff>38100</xdr:rowOff>
        </xdr:from>
        <xdr:to>
          <xdr:col>21</xdr:col>
          <xdr:colOff>336550</xdr:colOff>
          <xdr:row>631</xdr:row>
          <xdr:rowOff>76200</xdr:rowOff>
        </xdr:to>
        <xdr:sp macro="" textlink="">
          <xdr:nvSpPr>
            <xdr:cNvPr id="41019" name="Check Box 2107" hidden="1">
              <a:extLst>
                <a:ext uri="{63B3BB69-23CF-44E3-9099-C40C66FF867C}">
                  <a14:compatExt spid="_x0000_s41019"/>
                </a:ext>
                <a:ext uri="{FF2B5EF4-FFF2-40B4-BE49-F238E27FC236}">
                  <a16:creationId xmlns:a16="http://schemas.microsoft.com/office/drawing/2014/main" id="{00000000-0008-0000-0100-00003B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190500</xdr:colOff>
          <xdr:row>615</xdr:row>
          <xdr:rowOff>31750</xdr:rowOff>
        </xdr:from>
        <xdr:to>
          <xdr:col>25</xdr:col>
          <xdr:colOff>323850</xdr:colOff>
          <xdr:row>616</xdr:row>
          <xdr:rowOff>69850</xdr:rowOff>
        </xdr:to>
        <xdr:sp macro="" textlink="">
          <xdr:nvSpPr>
            <xdr:cNvPr id="41020" name="Check Box 2108" hidden="1">
              <a:extLst>
                <a:ext uri="{63B3BB69-23CF-44E3-9099-C40C66FF867C}">
                  <a14:compatExt spid="_x0000_s41020"/>
                </a:ext>
                <a:ext uri="{FF2B5EF4-FFF2-40B4-BE49-F238E27FC236}">
                  <a16:creationId xmlns:a16="http://schemas.microsoft.com/office/drawing/2014/main" id="{00000000-0008-0000-0100-00003C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190500</xdr:colOff>
          <xdr:row>620</xdr:row>
          <xdr:rowOff>31750</xdr:rowOff>
        </xdr:from>
        <xdr:to>
          <xdr:col>25</xdr:col>
          <xdr:colOff>323850</xdr:colOff>
          <xdr:row>621</xdr:row>
          <xdr:rowOff>69850</xdr:rowOff>
        </xdr:to>
        <xdr:sp macro="" textlink="">
          <xdr:nvSpPr>
            <xdr:cNvPr id="41021" name="Check Box 2109" hidden="1">
              <a:extLst>
                <a:ext uri="{63B3BB69-23CF-44E3-9099-C40C66FF867C}">
                  <a14:compatExt spid="_x0000_s41021"/>
                </a:ext>
                <a:ext uri="{FF2B5EF4-FFF2-40B4-BE49-F238E27FC236}">
                  <a16:creationId xmlns:a16="http://schemas.microsoft.com/office/drawing/2014/main" id="{00000000-0008-0000-0100-00003D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190500</xdr:colOff>
          <xdr:row>625</xdr:row>
          <xdr:rowOff>31750</xdr:rowOff>
        </xdr:from>
        <xdr:to>
          <xdr:col>25</xdr:col>
          <xdr:colOff>323850</xdr:colOff>
          <xdr:row>626</xdr:row>
          <xdr:rowOff>69850</xdr:rowOff>
        </xdr:to>
        <xdr:sp macro="" textlink="">
          <xdr:nvSpPr>
            <xdr:cNvPr id="41022" name="Check Box 2110" hidden="1">
              <a:extLst>
                <a:ext uri="{63B3BB69-23CF-44E3-9099-C40C66FF867C}">
                  <a14:compatExt spid="_x0000_s41022"/>
                </a:ext>
                <a:ext uri="{FF2B5EF4-FFF2-40B4-BE49-F238E27FC236}">
                  <a16:creationId xmlns:a16="http://schemas.microsoft.com/office/drawing/2014/main" id="{00000000-0008-0000-0100-00003E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190500</xdr:colOff>
          <xdr:row>630</xdr:row>
          <xdr:rowOff>31750</xdr:rowOff>
        </xdr:from>
        <xdr:to>
          <xdr:col>25</xdr:col>
          <xdr:colOff>323850</xdr:colOff>
          <xdr:row>631</xdr:row>
          <xdr:rowOff>69850</xdr:rowOff>
        </xdr:to>
        <xdr:sp macro="" textlink="">
          <xdr:nvSpPr>
            <xdr:cNvPr id="41023" name="Check Box 2111" hidden="1">
              <a:extLst>
                <a:ext uri="{63B3BB69-23CF-44E3-9099-C40C66FF867C}">
                  <a14:compatExt spid="_x0000_s41023"/>
                </a:ext>
                <a:ext uri="{FF2B5EF4-FFF2-40B4-BE49-F238E27FC236}">
                  <a16:creationId xmlns:a16="http://schemas.microsoft.com/office/drawing/2014/main" id="{00000000-0008-0000-0100-00003F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203200</xdr:colOff>
          <xdr:row>610</xdr:row>
          <xdr:rowOff>12700</xdr:rowOff>
        </xdr:from>
        <xdr:to>
          <xdr:col>25</xdr:col>
          <xdr:colOff>336550</xdr:colOff>
          <xdr:row>611</xdr:row>
          <xdr:rowOff>50800</xdr:rowOff>
        </xdr:to>
        <xdr:sp macro="" textlink="">
          <xdr:nvSpPr>
            <xdr:cNvPr id="41024" name="Check Box 2112" hidden="1">
              <a:extLst>
                <a:ext uri="{63B3BB69-23CF-44E3-9099-C40C66FF867C}">
                  <a14:compatExt spid="_x0000_s41024"/>
                </a:ext>
                <a:ext uri="{FF2B5EF4-FFF2-40B4-BE49-F238E27FC236}">
                  <a16:creationId xmlns:a16="http://schemas.microsoft.com/office/drawing/2014/main" id="{00000000-0008-0000-0100-000040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209550</xdr:colOff>
          <xdr:row>635</xdr:row>
          <xdr:rowOff>19050</xdr:rowOff>
        </xdr:from>
        <xdr:to>
          <xdr:col>5</xdr:col>
          <xdr:colOff>342900</xdr:colOff>
          <xdr:row>636</xdr:row>
          <xdr:rowOff>57150</xdr:rowOff>
        </xdr:to>
        <xdr:sp macro="" textlink="">
          <xdr:nvSpPr>
            <xdr:cNvPr id="41025" name="Check Box 2113" hidden="1">
              <a:extLst>
                <a:ext uri="{63B3BB69-23CF-44E3-9099-C40C66FF867C}">
                  <a14:compatExt spid="_x0000_s41025"/>
                </a:ext>
                <a:ext uri="{FF2B5EF4-FFF2-40B4-BE49-F238E27FC236}">
                  <a16:creationId xmlns:a16="http://schemas.microsoft.com/office/drawing/2014/main" id="{00000000-0008-0000-0100-000041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635</xdr:row>
          <xdr:rowOff>31750</xdr:rowOff>
        </xdr:from>
        <xdr:to>
          <xdr:col>9</xdr:col>
          <xdr:colOff>336550</xdr:colOff>
          <xdr:row>636</xdr:row>
          <xdr:rowOff>69850</xdr:rowOff>
        </xdr:to>
        <xdr:sp macro="" textlink="">
          <xdr:nvSpPr>
            <xdr:cNvPr id="41026" name="Check Box 2114" hidden="1">
              <a:extLst>
                <a:ext uri="{63B3BB69-23CF-44E3-9099-C40C66FF867C}">
                  <a14:compatExt spid="_x0000_s41026"/>
                </a:ext>
                <a:ext uri="{FF2B5EF4-FFF2-40B4-BE49-F238E27FC236}">
                  <a16:creationId xmlns:a16="http://schemas.microsoft.com/office/drawing/2014/main" id="{00000000-0008-0000-0100-000042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190500</xdr:colOff>
          <xdr:row>635</xdr:row>
          <xdr:rowOff>19050</xdr:rowOff>
        </xdr:from>
        <xdr:to>
          <xdr:col>13</xdr:col>
          <xdr:colOff>323850</xdr:colOff>
          <xdr:row>636</xdr:row>
          <xdr:rowOff>57150</xdr:rowOff>
        </xdr:to>
        <xdr:sp macro="" textlink="">
          <xdr:nvSpPr>
            <xdr:cNvPr id="41027" name="Check Box 2115" hidden="1">
              <a:extLst>
                <a:ext uri="{63B3BB69-23CF-44E3-9099-C40C66FF867C}">
                  <a14:compatExt spid="_x0000_s41027"/>
                </a:ext>
                <a:ext uri="{FF2B5EF4-FFF2-40B4-BE49-F238E27FC236}">
                  <a16:creationId xmlns:a16="http://schemas.microsoft.com/office/drawing/2014/main" id="{00000000-0008-0000-0100-000043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368300</xdr:colOff>
      <xdr:row>601</xdr:row>
      <xdr:rowOff>152400</xdr:rowOff>
    </xdr:from>
    <xdr:to>
      <xdr:col>26</xdr:col>
      <xdr:colOff>282575</xdr:colOff>
      <xdr:row>601</xdr:row>
      <xdr:rowOff>152400</xdr:rowOff>
    </xdr:to>
    <xdr:cxnSp macro="">
      <xdr:nvCxnSpPr>
        <xdr:cNvPr id="1223" name="Straight Connector 1222">
          <a:extLst>
            <a:ext uri="{FF2B5EF4-FFF2-40B4-BE49-F238E27FC236}">
              <a16:creationId xmlns:a16="http://schemas.microsoft.com/office/drawing/2014/main" id="{00000000-0008-0000-0100-0000C7040000}"/>
            </a:ext>
          </a:extLst>
        </xdr:cNvPr>
        <xdr:cNvCxnSpPr/>
      </xdr:nvCxnSpPr>
      <xdr:spPr>
        <a:xfrm>
          <a:off x="549275" y="109737525"/>
          <a:ext cx="15154275"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3</xdr:col>
          <xdr:colOff>152400</xdr:colOff>
          <xdr:row>573</xdr:row>
          <xdr:rowOff>38100</xdr:rowOff>
        </xdr:from>
        <xdr:to>
          <xdr:col>4</xdr:col>
          <xdr:colOff>114300</xdr:colOff>
          <xdr:row>574</xdr:row>
          <xdr:rowOff>0</xdr:rowOff>
        </xdr:to>
        <xdr:sp macro="" textlink="">
          <xdr:nvSpPr>
            <xdr:cNvPr id="41029" name="Option Button 2117" hidden="1">
              <a:extLst>
                <a:ext uri="{63B3BB69-23CF-44E3-9099-C40C66FF867C}">
                  <a14:compatExt spid="_x0000_s41029"/>
                </a:ext>
                <a:ext uri="{FF2B5EF4-FFF2-40B4-BE49-F238E27FC236}">
                  <a16:creationId xmlns:a16="http://schemas.microsoft.com/office/drawing/2014/main" id="{00000000-0008-0000-0100-000045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574</xdr:row>
          <xdr:rowOff>38100</xdr:rowOff>
        </xdr:from>
        <xdr:to>
          <xdr:col>4</xdr:col>
          <xdr:colOff>114300</xdr:colOff>
          <xdr:row>574</xdr:row>
          <xdr:rowOff>184150</xdr:rowOff>
        </xdr:to>
        <xdr:sp macro="" textlink="">
          <xdr:nvSpPr>
            <xdr:cNvPr id="41030" name="Option Button 2118" hidden="1">
              <a:extLst>
                <a:ext uri="{63B3BB69-23CF-44E3-9099-C40C66FF867C}">
                  <a14:compatExt spid="_x0000_s41030"/>
                </a:ext>
                <a:ext uri="{FF2B5EF4-FFF2-40B4-BE49-F238E27FC236}">
                  <a16:creationId xmlns:a16="http://schemas.microsoft.com/office/drawing/2014/main" id="{00000000-0008-0000-0100-000046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88900</xdr:colOff>
          <xdr:row>573</xdr:row>
          <xdr:rowOff>19050</xdr:rowOff>
        </xdr:from>
        <xdr:to>
          <xdr:col>9</xdr:col>
          <xdr:colOff>508000</xdr:colOff>
          <xdr:row>575</xdr:row>
          <xdr:rowOff>38100</xdr:rowOff>
        </xdr:to>
        <xdr:sp macro="" textlink="">
          <xdr:nvSpPr>
            <xdr:cNvPr id="41031" name="Group Box 2119" hidden="1">
              <a:extLst>
                <a:ext uri="{63B3BB69-23CF-44E3-9099-C40C66FF867C}">
                  <a14:compatExt spid="_x0000_s41031"/>
                </a:ext>
                <a:ext uri="{FF2B5EF4-FFF2-40B4-BE49-F238E27FC236}">
                  <a16:creationId xmlns:a16="http://schemas.microsoft.com/office/drawing/2014/main" id="{00000000-0008-0000-0100-000047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152400</xdr:colOff>
          <xdr:row>573</xdr:row>
          <xdr:rowOff>38100</xdr:rowOff>
        </xdr:from>
        <xdr:to>
          <xdr:col>8</xdr:col>
          <xdr:colOff>114300</xdr:colOff>
          <xdr:row>574</xdr:row>
          <xdr:rowOff>0</xdr:rowOff>
        </xdr:to>
        <xdr:sp macro="" textlink="">
          <xdr:nvSpPr>
            <xdr:cNvPr id="41032" name="Option Button 2120" hidden="1">
              <a:extLst>
                <a:ext uri="{63B3BB69-23CF-44E3-9099-C40C66FF867C}">
                  <a14:compatExt spid="_x0000_s41032"/>
                </a:ext>
                <a:ext uri="{FF2B5EF4-FFF2-40B4-BE49-F238E27FC236}">
                  <a16:creationId xmlns:a16="http://schemas.microsoft.com/office/drawing/2014/main" id="{00000000-0008-0000-0100-000048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152400</xdr:colOff>
          <xdr:row>574</xdr:row>
          <xdr:rowOff>38100</xdr:rowOff>
        </xdr:from>
        <xdr:to>
          <xdr:col>8</xdr:col>
          <xdr:colOff>114300</xdr:colOff>
          <xdr:row>574</xdr:row>
          <xdr:rowOff>184150</xdr:rowOff>
        </xdr:to>
        <xdr:sp macro="" textlink="">
          <xdr:nvSpPr>
            <xdr:cNvPr id="41033" name="Option Button 2121" hidden="1">
              <a:extLst>
                <a:ext uri="{63B3BB69-23CF-44E3-9099-C40C66FF867C}">
                  <a14:compatExt spid="_x0000_s41033"/>
                </a:ext>
                <a:ext uri="{FF2B5EF4-FFF2-40B4-BE49-F238E27FC236}">
                  <a16:creationId xmlns:a16="http://schemas.microsoft.com/office/drawing/2014/main" id="{00000000-0008-0000-0100-000049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88900</xdr:colOff>
          <xdr:row>573</xdr:row>
          <xdr:rowOff>19050</xdr:rowOff>
        </xdr:from>
        <xdr:to>
          <xdr:col>13</xdr:col>
          <xdr:colOff>508000</xdr:colOff>
          <xdr:row>575</xdr:row>
          <xdr:rowOff>38100</xdr:rowOff>
        </xdr:to>
        <xdr:sp macro="" textlink="">
          <xdr:nvSpPr>
            <xdr:cNvPr id="41034" name="Group Box 2122" hidden="1">
              <a:extLst>
                <a:ext uri="{63B3BB69-23CF-44E3-9099-C40C66FF867C}">
                  <a14:compatExt spid="_x0000_s41034"/>
                </a:ext>
                <a:ext uri="{FF2B5EF4-FFF2-40B4-BE49-F238E27FC236}">
                  <a16:creationId xmlns:a16="http://schemas.microsoft.com/office/drawing/2014/main" id="{00000000-0008-0000-0100-00004A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152400</xdr:colOff>
          <xdr:row>573</xdr:row>
          <xdr:rowOff>38100</xdr:rowOff>
        </xdr:from>
        <xdr:to>
          <xdr:col>12</xdr:col>
          <xdr:colOff>114300</xdr:colOff>
          <xdr:row>574</xdr:row>
          <xdr:rowOff>0</xdr:rowOff>
        </xdr:to>
        <xdr:sp macro="" textlink="">
          <xdr:nvSpPr>
            <xdr:cNvPr id="41035" name="Option Button 2123" hidden="1">
              <a:extLst>
                <a:ext uri="{63B3BB69-23CF-44E3-9099-C40C66FF867C}">
                  <a14:compatExt spid="_x0000_s41035"/>
                </a:ext>
                <a:ext uri="{FF2B5EF4-FFF2-40B4-BE49-F238E27FC236}">
                  <a16:creationId xmlns:a16="http://schemas.microsoft.com/office/drawing/2014/main" id="{00000000-0008-0000-0100-00004B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152400</xdr:colOff>
          <xdr:row>574</xdr:row>
          <xdr:rowOff>38100</xdr:rowOff>
        </xdr:from>
        <xdr:to>
          <xdr:col>12</xdr:col>
          <xdr:colOff>114300</xdr:colOff>
          <xdr:row>574</xdr:row>
          <xdr:rowOff>184150</xdr:rowOff>
        </xdr:to>
        <xdr:sp macro="" textlink="">
          <xdr:nvSpPr>
            <xdr:cNvPr id="41036" name="Option Button 2124" hidden="1">
              <a:extLst>
                <a:ext uri="{63B3BB69-23CF-44E3-9099-C40C66FF867C}">
                  <a14:compatExt spid="_x0000_s41036"/>
                </a:ext>
                <a:ext uri="{FF2B5EF4-FFF2-40B4-BE49-F238E27FC236}">
                  <a16:creationId xmlns:a16="http://schemas.microsoft.com/office/drawing/2014/main" id="{00000000-0008-0000-0100-00004C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88900</xdr:colOff>
          <xdr:row>573</xdr:row>
          <xdr:rowOff>19050</xdr:rowOff>
        </xdr:from>
        <xdr:to>
          <xdr:col>17</xdr:col>
          <xdr:colOff>508000</xdr:colOff>
          <xdr:row>575</xdr:row>
          <xdr:rowOff>38100</xdr:rowOff>
        </xdr:to>
        <xdr:sp macro="" textlink="">
          <xdr:nvSpPr>
            <xdr:cNvPr id="41037" name="Group Box 2125" hidden="1">
              <a:extLst>
                <a:ext uri="{63B3BB69-23CF-44E3-9099-C40C66FF867C}">
                  <a14:compatExt spid="_x0000_s41037"/>
                </a:ext>
                <a:ext uri="{FF2B5EF4-FFF2-40B4-BE49-F238E27FC236}">
                  <a16:creationId xmlns:a16="http://schemas.microsoft.com/office/drawing/2014/main" id="{00000000-0008-0000-0100-00004D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573</xdr:row>
          <xdr:rowOff>38100</xdr:rowOff>
        </xdr:from>
        <xdr:to>
          <xdr:col>16</xdr:col>
          <xdr:colOff>114300</xdr:colOff>
          <xdr:row>574</xdr:row>
          <xdr:rowOff>0</xdr:rowOff>
        </xdr:to>
        <xdr:sp macro="" textlink="">
          <xdr:nvSpPr>
            <xdr:cNvPr id="41038" name="Option Button 2126" hidden="1">
              <a:extLst>
                <a:ext uri="{63B3BB69-23CF-44E3-9099-C40C66FF867C}">
                  <a14:compatExt spid="_x0000_s41038"/>
                </a:ext>
                <a:ext uri="{FF2B5EF4-FFF2-40B4-BE49-F238E27FC236}">
                  <a16:creationId xmlns:a16="http://schemas.microsoft.com/office/drawing/2014/main" id="{00000000-0008-0000-0100-00004E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574</xdr:row>
          <xdr:rowOff>38100</xdr:rowOff>
        </xdr:from>
        <xdr:to>
          <xdr:col>16</xdr:col>
          <xdr:colOff>114300</xdr:colOff>
          <xdr:row>574</xdr:row>
          <xdr:rowOff>184150</xdr:rowOff>
        </xdr:to>
        <xdr:sp macro="" textlink="">
          <xdr:nvSpPr>
            <xdr:cNvPr id="41039" name="Option Button 2127" hidden="1">
              <a:extLst>
                <a:ext uri="{63B3BB69-23CF-44E3-9099-C40C66FF867C}">
                  <a14:compatExt spid="_x0000_s41039"/>
                </a:ext>
                <a:ext uri="{FF2B5EF4-FFF2-40B4-BE49-F238E27FC236}">
                  <a16:creationId xmlns:a16="http://schemas.microsoft.com/office/drawing/2014/main" id="{00000000-0008-0000-0100-00004F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88900</xdr:colOff>
          <xdr:row>573</xdr:row>
          <xdr:rowOff>19050</xdr:rowOff>
        </xdr:from>
        <xdr:to>
          <xdr:col>21</xdr:col>
          <xdr:colOff>508000</xdr:colOff>
          <xdr:row>575</xdr:row>
          <xdr:rowOff>38100</xdr:rowOff>
        </xdr:to>
        <xdr:sp macro="" textlink="">
          <xdr:nvSpPr>
            <xdr:cNvPr id="41040" name="Group Box 2128" hidden="1">
              <a:extLst>
                <a:ext uri="{63B3BB69-23CF-44E3-9099-C40C66FF867C}">
                  <a14:compatExt spid="_x0000_s41040"/>
                </a:ext>
                <a:ext uri="{FF2B5EF4-FFF2-40B4-BE49-F238E27FC236}">
                  <a16:creationId xmlns:a16="http://schemas.microsoft.com/office/drawing/2014/main" id="{00000000-0008-0000-0100-000050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152400</xdr:colOff>
          <xdr:row>573</xdr:row>
          <xdr:rowOff>38100</xdr:rowOff>
        </xdr:from>
        <xdr:to>
          <xdr:col>20</xdr:col>
          <xdr:colOff>114300</xdr:colOff>
          <xdr:row>574</xdr:row>
          <xdr:rowOff>0</xdr:rowOff>
        </xdr:to>
        <xdr:sp macro="" textlink="">
          <xdr:nvSpPr>
            <xdr:cNvPr id="41041" name="Option Button 2129" hidden="1">
              <a:extLst>
                <a:ext uri="{63B3BB69-23CF-44E3-9099-C40C66FF867C}">
                  <a14:compatExt spid="_x0000_s41041"/>
                </a:ext>
                <a:ext uri="{FF2B5EF4-FFF2-40B4-BE49-F238E27FC236}">
                  <a16:creationId xmlns:a16="http://schemas.microsoft.com/office/drawing/2014/main" id="{00000000-0008-0000-0100-000051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152400</xdr:colOff>
          <xdr:row>574</xdr:row>
          <xdr:rowOff>38100</xdr:rowOff>
        </xdr:from>
        <xdr:to>
          <xdr:col>20</xdr:col>
          <xdr:colOff>114300</xdr:colOff>
          <xdr:row>574</xdr:row>
          <xdr:rowOff>184150</xdr:rowOff>
        </xdr:to>
        <xdr:sp macro="" textlink="">
          <xdr:nvSpPr>
            <xdr:cNvPr id="41042" name="Option Button 2130" hidden="1">
              <a:extLst>
                <a:ext uri="{63B3BB69-23CF-44E3-9099-C40C66FF867C}">
                  <a14:compatExt spid="_x0000_s41042"/>
                </a:ext>
                <a:ext uri="{FF2B5EF4-FFF2-40B4-BE49-F238E27FC236}">
                  <a16:creationId xmlns:a16="http://schemas.microsoft.com/office/drawing/2014/main" id="{00000000-0008-0000-0100-000052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88900</xdr:colOff>
          <xdr:row>573</xdr:row>
          <xdr:rowOff>19050</xdr:rowOff>
        </xdr:from>
        <xdr:to>
          <xdr:col>25</xdr:col>
          <xdr:colOff>508000</xdr:colOff>
          <xdr:row>575</xdr:row>
          <xdr:rowOff>38100</xdr:rowOff>
        </xdr:to>
        <xdr:sp macro="" textlink="">
          <xdr:nvSpPr>
            <xdr:cNvPr id="41043" name="Group Box 2131" hidden="1">
              <a:extLst>
                <a:ext uri="{63B3BB69-23CF-44E3-9099-C40C66FF867C}">
                  <a14:compatExt spid="_x0000_s41043"/>
                </a:ext>
                <a:ext uri="{FF2B5EF4-FFF2-40B4-BE49-F238E27FC236}">
                  <a16:creationId xmlns:a16="http://schemas.microsoft.com/office/drawing/2014/main" id="{00000000-0008-0000-0100-000053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573</xdr:row>
          <xdr:rowOff>38100</xdr:rowOff>
        </xdr:from>
        <xdr:to>
          <xdr:col>24</xdr:col>
          <xdr:colOff>114300</xdr:colOff>
          <xdr:row>574</xdr:row>
          <xdr:rowOff>0</xdr:rowOff>
        </xdr:to>
        <xdr:sp macro="" textlink="">
          <xdr:nvSpPr>
            <xdr:cNvPr id="41044" name="Option Button 2132" hidden="1">
              <a:extLst>
                <a:ext uri="{63B3BB69-23CF-44E3-9099-C40C66FF867C}">
                  <a14:compatExt spid="_x0000_s41044"/>
                </a:ext>
                <a:ext uri="{FF2B5EF4-FFF2-40B4-BE49-F238E27FC236}">
                  <a16:creationId xmlns:a16="http://schemas.microsoft.com/office/drawing/2014/main" id="{00000000-0008-0000-0100-000054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574</xdr:row>
          <xdr:rowOff>38100</xdr:rowOff>
        </xdr:from>
        <xdr:to>
          <xdr:col>24</xdr:col>
          <xdr:colOff>114300</xdr:colOff>
          <xdr:row>574</xdr:row>
          <xdr:rowOff>184150</xdr:rowOff>
        </xdr:to>
        <xdr:sp macro="" textlink="">
          <xdr:nvSpPr>
            <xdr:cNvPr id="41045" name="Option Button 2133" hidden="1">
              <a:extLst>
                <a:ext uri="{63B3BB69-23CF-44E3-9099-C40C66FF867C}">
                  <a14:compatExt spid="_x0000_s41045"/>
                </a:ext>
                <a:ext uri="{FF2B5EF4-FFF2-40B4-BE49-F238E27FC236}">
                  <a16:creationId xmlns:a16="http://schemas.microsoft.com/office/drawing/2014/main" id="{00000000-0008-0000-0100-000055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xdr:colOff>
          <xdr:row>578</xdr:row>
          <xdr:rowOff>19050</xdr:rowOff>
        </xdr:from>
        <xdr:to>
          <xdr:col>5</xdr:col>
          <xdr:colOff>508000</xdr:colOff>
          <xdr:row>580</xdr:row>
          <xdr:rowOff>57150</xdr:rowOff>
        </xdr:to>
        <xdr:sp macro="" textlink="">
          <xdr:nvSpPr>
            <xdr:cNvPr id="41046" name="Group Box 2134" hidden="1">
              <a:extLst>
                <a:ext uri="{63B3BB69-23CF-44E3-9099-C40C66FF867C}">
                  <a14:compatExt spid="_x0000_s41046"/>
                </a:ext>
                <a:ext uri="{FF2B5EF4-FFF2-40B4-BE49-F238E27FC236}">
                  <a16:creationId xmlns:a16="http://schemas.microsoft.com/office/drawing/2014/main" id="{00000000-0008-0000-0100-000056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578</xdr:row>
          <xdr:rowOff>38100</xdr:rowOff>
        </xdr:from>
        <xdr:to>
          <xdr:col>4</xdr:col>
          <xdr:colOff>114300</xdr:colOff>
          <xdr:row>579</xdr:row>
          <xdr:rowOff>0</xdr:rowOff>
        </xdr:to>
        <xdr:sp macro="" textlink="">
          <xdr:nvSpPr>
            <xdr:cNvPr id="41047" name="Option Button 2135" hidden="1">
              <a:extLst>
                <a:ext uri="{63B3BB69-23CF-44E3-9099-C40C66FF867C}">
                  <a14:compatExt spid="_x0000_s41047"/>
                </a:ext>
                <a:ext uri="{FF2B5EF4-FFF2-40B4-BE49-F238E27FC236}">
                  <a16:creationId xmlns:a16="http://schemas.microsoft.com/office/drawing/2014/main" id="{00000000-0008-0000-0100-000057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579</xdr:row>
          <xdr:rowOff>38100</xdr:rowOff>
        </xdr:from>
        <xdr:to>
          <xdr:col>4</xdr:col>
          <xdr:colOff>114300</xdr:colOff>
          <xdr:row>579</xdr:row>
          <xdr:rowOff>184150</xdr:rowOff>
        </xdr:to>
        <xdr:sp macro="" textlink="">
          <xdr:nvSpPr>
            <xdr:cNvPr id="41048" name="Option Button 2136" hidden="1">
              <a:extLst>
                <a:ext uri="{63B3BB69-23CF-44E3-9099-C40C66FF867C}">
                  <a14:compatExt spid="_x0000_s41048"/>
                </a:ext>
                <a:ext uri="{FF2B5EF4-FFF2-40B4-BE49-F238E27FC236}">
                  <a16:creationId xmlns:a16="http://schemas.microsoft.com/office/drawing/2014/main" id="{00000000-0008-0000-0100-000058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88900</xdr:colOff>
          <xdr:row>578</xdr:row>
          <xdr:rowOff>19050</xdr:rowOff>
        </xdr:from>
        <xdr:to>
          <xdr:col>9</xdr:col>
          <xdr:colOff>508000</xdr:colOff>
          <xdr:row>580</xdr:row>
          <xdr:rowOff>50800</xdr:rowOff>
        </xdr:to>
        <xdr:sp macro="" textlink="">
          <xdr:nvSpPr>
            <xdr:cNvPr id="41049" name="Group Box 2137" hidden="1">
              <a:extLst>
                <a:ext uri="{63B3BB69-23CF-44E3-9099-C40C66FF867C}">
                  <a14:compatExt spid="_x0000_s41049"/>
                </a:ext>
                <a:ext uri="{FF2B5EF4-FFF2-40B4-BE49-F238E27FC236}">
                  <a16:creationId xmlns:a16="http://schemas.microsoft.com/office/drawing/2014/main" id="{00000000-0008-0000-0100-000059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152400</xdr:colOff>
          <xdr:row>578</xdr:row>
          <xdr:rowOff>38100</xdr:rowOff>
        </xdr:from>
        <xdr:to>
          <xdr:col>8</xdr:col>
          <xdr:colOff>114300</xdr:colOff>
          <xdr:row>579</xdr:row>
          <xdr:rowOff>0</xdr:rowOff>
        </xdr:to>
        <xdr:sp macro="" textlink="">
          <xdr:nvSpPr>
            <xdr:cNvPr id="41050" name="Option Button 2138" hidden="1">
              <a:extLst>
                <a:ext uri="{63B3BB69-23CF-44E3-9099-C40C66FF867C}">
                  <a14:compatExt spid="_x0000_s41050"/>
                </a:ext>
                <a:ext uri="{FF2B5EF4-FFF2-40B4-BE49-F238E27FC236}">
                  <a16:creationId xmlns:a16="http://schemas.microsoft.com/office/drawing/2014/main" id="{00000000-0008-0000-0100-00005A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152400</xdr:colOff>
          <xdr:row>579</xdr:row>
          <xdr:rowOff>38100</xdr:rowOff>
        </xdr:from>
        <xdr:to>
          <xdr:col>8</xdr:col>
          <xdr:colOff>114300</xdr:colOff>
          <xdr:row>579</xdr:row>
          <xdr:rowOff>184150</xdr:rowOff>
        </xdr:to>
        <xdr:sp macro="" textlink="">
          <xdr:nvSpPr>
            <xdr:cNvPr id="41051" name="Option Button 2139" hidden="1">
              <a:extLst>
                <a:ext uri="{63B3BB69-23CF-44E3-9099-C40C66FF867C}">
                  <a14:compatExt spid="_x0000_s41051"/>
                </a:ext>
                <a:ext uri="{FF2B5EF4-FFF2-40B4-BE49-F238E27FC236}">
                  <a16:creationId xmlns:a16="http://schemas.microsoft.com/office/drawing/2014/main" id="{00000000-0008-0000-0100-00005B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88900</xdr:colOff>
          <xdr:row>578</xdr:row>
          <xdr:rowOff>19050</xdr:rowOff>
        </xdr:from>
        <xdr:to>
          <xdr:col>13</xdr:col>
          <xdr:colOff>508000</xdr:colOff>
          <xdr:row>580</xdr:row>
          <xdr:rowOff>50800</xdr:rowOff>
        </xdr:to>
        <xdr:sp macro="" textlink="">
          <xdr:nvSpPr>
            <xdr:cNvPr id="41052" name="Group Box 2140" hidden="1">
              <a:extLst>
                <a:ext uri="{63B3BB69-23CF-44E3-9099-C40C66FF867C}">
                  <a14:compatExt spid="_x0000_s41052"/>
                </a:ext>
                <a:ext uri="{FF2B5EF4-FFF2-40B4-BE49-F238E27FC236}">
                  <a16:creationId xmlns:a16="http://schemas.microsoft.com/office/drawing/2014/main" id="{00000000-0008-0000-0100-00005C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152400</xdr:colOff>
          <xdr:row>578</xdr:row>
          <xdr:rowOff>38100</xdr:rowOff>
        </xdr:from>
        <xdr:to>
          <xdr:col>12</xdr:col>
          <xdr:colOff>114300</xdr:colOff>
          <xdr:row>579</xdr:row>
          <xdr:rowOff>0</xdr:rowOff>
        </xdr:to>
        <xdr:sp macro="" textlink="">
          <xdr:nvSpPr>
            <xdr:cNvPr id="41053" name="Option Button 2141" hidden="1">
              <a:extLst>
                <a:ext uri="{63B3BB69-23CF-44E3-9099-C40C66FF867C}">
                  <a14:compatExt spid="_x0000_s41053"/>
                </a:ext>
                <a:ext uri="{FF2B5EF4-FFF2-40B4-BE49-F238E27FC236}">
                  <a16:creationId xmlns:a16="http://schemas.microsoft.com/office/drawing/2014/main" id="{00000000-0008-0000-0100-00005D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152400</xdr:colOff>
          <xdr:row>579</xdr:row>
          <xdr:rowOff>38100</xdr:rowOff>
        </xdr:from>
        <xdr:to>
          <xdr:col>12</xdr:col>
          <xdr:colOff>114300</xdr:colOff>
          <xdr:row>579</xdr:row>
          <xdr:rowOff>184150</xdr:rowOff>
        </xdr:to>
        <xdr:sp macro="" textlink="">
          <xdr:nvSpPr>
            <xdr:cNvPr id="41054" name="Option Button 2142" hidden="1">
              <a:extLst>
                <a:ext uri="{63B3BB69-23CF-44E3-9099-C40C66FF867C}">
                  <a14:compatExt spid="_x0000_s41054"/>
                </a:ext>
                <a:ext uri="{FF2B5EF4-FFF2-40B4-BE49-F238E27FC236}">
                  <a16:creationId xmlns:a16="http://schemas.microsoft.com/office/drawing/2014/main" id="{00000000-0008-0000-0100-00005E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88900</xdr:colOff>
          <xdr:row>578</xdr:row>
          <xdr:rowOff>19050</xdr:rowOff>
        </xdr:from>
        <xdr:to>
          <xdr:col>17</xdr:col>
          <xdr:colOff>508000</xdr:colOff>
          <xdr:row>580</xdr:row>
          <xdr:rowOff>50800</xdr:rowOff>
        </xdr:to>
        <xdr:sp macro="" textlink="">
          <xdr:nvSpPr>
            <xdr:cNvPr id="41055" name="Group Box 2143" hidden="1">
              <a:extLst>
                <a:ext uri="{63B3BB69-23CF-44E3-9099-C40C66FF867C}">
                  <a14:compatExt spid="_x0000_s41055"/>
                </a:ext>
                <a:ext uri="{FF2B5EF4-FFF2-40B4-BE49-F238E27FC236}">
                  <a16:creationId xmlns:a16="http://schemas.microsoft.com/office/drawing/2014/main" id="{00000000-0008-0000-0100-00005F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578</xdr:row>
          <xdr:rowOff>38100</xdr:rowOff>
        </xdr:from>
        <xdr:to>
          <xdr:col>16</xdr:col>
          <xdr:colOff>114300</xdr:colOff>
          <xdr:row>579</xdr:row>
          <xdr:rowOff>0</xdr:rowOff>
        </xdr:to>
        <xdr:sp macro="" textlink="">
          <xdr:nvSpPr>
            <xdr:cNvPr id="41056" name="Option Button 2144" hidden="1">
              <a:extLst>
                <a:ext uri="{63B3BB69-23CF-44E3-9099-C40C66FF867C}">
                  <a14:compatExt spid="_x0000_s41056"/>
                </a:ext>
                <a:ext uri="{FF2B5EF4-FFF2-40B4-BE49-F238E27FC236}">
                  <a16:creationId xmlns:a16="http://schemas.microsoft.com/office/drawing/2014/main" id="{00000000-0008-0000-0100-000060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579</xdr:row>
          <xdr:rowOff>38100</xdr:rowOff>
        </xdr:from>
        <xdr:to>
          <xdr:col>16</xdr:col>
          <xdr:colOff>114300</xdr:colOff>
          <xdr:row>579</xdr:row>
          <xdr:rowOff>184150</xdr:rowOff>
        </xdr:to>
        <xdr:sp macro="" textlink="">
          <xdr:nvSpPr>
            <xdr:cNvPr id="41057" name="Option Button 2145" hidden="1">
              <a:extLst>
                <a:ext uri="{63B3BB69-23CF-44E3-9099-C40C66FF867C}">
                  <a14:compatExt spid="_x0000_s41057"/>
                </a:ext>
                <a:ext uri="{FF2B5EF4-FFF2-40B4-BE49-F238E27FC236}">
                  <a16:creationId xmlns:a16="http://schemas.microsoft.com/office/drawing/2014/main" id="{00000000-0008-0000-0100-000061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88900</xdr:colOff>
          <xdr:row>578</xdr:row>
          <xdr:rowOff>19050</xdr:rowOff>
        </xdr:from>
        <xdr:to>
          <xdr:col>21</xdr:col>
          <xdr:colOff>508000</xdr:colOff>
          <xdr:row>580</xdr:row>
          <xdr:rowOff>50800</xdr:rowOff>
        </xdr:to>
        <xdr:sp macro="" textlink="">
          <xdr:nvSpPr>
            <xdr:cNvPr id="41058" name="Group Box 2146" hidden="1">
              <a:extLst>
                <a:ext uri="{63B3BB69-23CF-44E3-9099-C40C66FF867C}">
                  <a14:compatExt spid="_x0000_s41058"/>
                </a:ext>
                <a:ext uri="{FF2B5EF4-FFF2-40B4-BE49-F238E27FC236}">
                  <a16:creationId xmlns:a16="http://schemas.microsoft.com/office/drawing/2014/main" id="{00000000-0008-0000-0100-000062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152400</xdr:colOff>
          <xdr:row>578</xdr:row>
          <xdr:rowOff>38100</xdr:rowOff>
        </xdr:from>
        <xdr:to>
          <xdr:col>20</xdr:col>
          <xdr:colOff>114300</xdr:colOff>
          <xdr:row>579</xdr:row>
          <xdr:rowOff>0</xdr:rowOff>
        </xdr:to>
        <xdr:sp macro="" textlink="">
          <xdr:nvSpPr>
            <xdr:cNvPr id="41059" name="Option Button 2147" hidden="1">
              <a:extLst>
                <a:ext uri="{63B3BB69-23CF-44E3-9099-C40C66FF867C}">
                  <a14:compatExt spid="_x0000_s41059"/>
                </a:ext>
                <a:ext uri="{FF2B5EF4-FFF2-40B4-BE49-F238E27FC236}">
                  <a16:creationId xmlns:a16="http://schemas.microsoft.com/office/drawing/2014/main" id="{00000000-0008-0000-0100-000063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152400</xdr:colOff>
          <xdr:row>579</xdr:row>
          <xdr:rowOff>38100</xdr:rowOff>
        </xdr:from>
        <xdr:to>
          <xdr:col>20</xdr:col>
          <xdr:colOff>114300</xdr:colOff>
          <xdr:row>579</xdr:row>
          <xdr:rowOff>184150</xdr:rowOff>
        </xdr:to>
        <xdr:sp macro="" textlink="">
          <xdr:nvSpPr>
            <xdr:cNvPr id="41060" name="Option Button 2148" hidden="1">
              <a:extLst>
                <a:ext uri="{63B3BB69-23CF-44E3-9099-C40C66FF867C}">
                  <a14:compatExt spid="_x0000_s41060"/>
                </a:ext>
                <a:ext uri="{FF2B5EF4-FFF2-40B4-BE49-F238E27FC236}">
                  <a16:creationId xmlns:a16="http://schemas.microsoft.com/office/drawing/2014/main" id="{00000000-0008-0000-0100-000064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88900</xdr:colOff>
          <xdr:row>578</xdr:row>
          <xdr:rowOff>19050</xdr:rowOff>
        </xdr:from>
        <xdr:to>
          <xdr:col>25</xdr:col>
          <xdr:colOff>508000</xdr:colOff>
          <xdr:row>580</xdr:row>
          <xdr:rowOff>50800</xdr:rowOff>
        </xdr:to>
        <xdr:sp macro="" textlink="">
          <xdr:nvSpPr>
            <xdr:cNvPr id="41061" name="Group Box 2149" hidden="1">
              <a:extLst>
                <a:ext uri="{63B3BB69-23CF-44E3-9099-C40C66FF867C}">
                  <a14:compatExt spid="_x0000_s41061"/>
                </a:ext>
                <a:ext uri="{FF2B5EF4-FFF2-40B4-BE49-F238E27FC236}">
                  <a16:creationId xmlns:a16="http://schemas.microsoft.com/office/drawing/2014/main" id="{00000000-0008-0000-0100-000065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578</xdr:row>
          <xdr:rowOff>38100</xdr:rowOff>
        </xdr:from>
        <xdr:to>
          <xdr:col>24</xdr:col>
          <xdr:colOff>114300</xdr:colOff>
          <xdr:row>579</xdr:row>
          <xdr:rowOff>0</xdr:rowOff>
        </xdr:to>
        <xdr:sp macro="" textlink="">
          <xdr:nvSpPr>
            <xdr:cNvPr id="41062" name="Option Button 2150" hidden="1">
              <a:extLst>
                <a:ext uri="{63B3BB69-23CF-44E3-9099-C40C66FF867C}">
                  <a14:compatExt spid="_x0000_s41062"/>
                </a:ext>
                <a:ext uri="{FF2B5EF4-FFF2-40B4-BE49-F238E27FC236}">
                  <a16:creationId xmlns:a16="http://schemas.microsoft.com/office/drawing/2014/main" id="{00000000-0008-0000-0100-000066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579</xdr:row>
          <xdr:rowOff>38100</xdr:rowOff>
        </xdr:from>
        <xdr:to>
          <xdr:col>24</xdr:col>
          <xdr:colOff>114300</xdr:colOff>
          <xdr:row>579</xdr:row>
          <xdr:rowOff>184150</xdr:rowOff>
        </xdr:to>
        <xdr:sp macro="" textlink="">
          <xdr:nvSpPr>
            <xdr:cNvPr id="41063" name="Option Button 2151" hidden="1">
              <a:extLst>
                <a:ext uri="{63B3BB69-23CF-44E3-9099-C40C66FF867C}">
                  <a14:compatExt spid="_x0000_s41063"/>
                </a:ext>
                <a:ext uri="{FF2B5EF4-FFF2-40B4-BE49-F238E27FC236}">
                  <a16:creationId xmlns:a16="http://schemas.microsoft.com/office/drawing/2014/main" id="{00000000-0008-0000-0100-000067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xdr:colOff>
          <xdr:row>583</xdr:row>
          <xdr:rowOff>19050</xdr:rowOff>
        </xdr:from>
        <xdr:to>
          <xdr:col>5</xdr:col>
          <xdr:colOff>508000</xdr:colOff>
          <xdr:row>585</xdr:row>
          <xdr:rowOff>57150</xdr:rowOff>
        </xdr:to>
        <xdr:sp macro="" textlink="">
          <xdr:nvSpPr>
            <xdr:cNvPr id="41064" name="Group Box 2152" hidden="1">
              <a:extLst>
                <a:ext uri="{63B3BB69-23CF-44E3-9099-C40C66FF867C}">
                  <a14:compatExt spid="_x0000_s41064"/>
                </a:ext>
                <a:ext uri="{FF2B5EF4-FFF2-40B4-BE49-F238E27FC236}">
                  <a16:creationId xmlns:a16="http://schemas.microsoft.com/office/drawing/2014/main" id="{00000000-0008-0000-0100-000068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583</xdr:row>
          <xdr:rowOff>38100</xdr:rowOff>
        </xdr:from>
        <xdr:to>
          <xdr:col>4</xdr:col>
          <xdr:colOff>114300</xdr:colOff>
          <xdr:row>584</xdr:row>
          <xdr:rowOff>0</xdr:rowOff>
        </xdr:to>
        <xdr:sp macro="" textlink="">
          <xdr:nvSpPr>
            <xdr:cNvPr id="41065" name="Option Button 2153" hidden="1">
              <a:extLst>
                <a:ext uri="{63B3BB69-23CF-44E3-9099-C40C66FF867C}">
                  <a14:compatExt spid="_x0000_s41065"/>
                </a:ext>
                <a:ext uri="{FF2B5EF4-FFF2-40B4-BE49-F238E27FC236}">
                  <a16:creationId xmlns:a16="http://schemas.microsoft.com/office/drawing/2014/main" id="{00000000-0008-0000-0100-000069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584</xdr:row>
          <xdr:rowOff>38100</xdr:rowOff>
        </xdr:from>
        <xdr:to>
          <xdr:col>4</xdr:col>
          <xdr:colOff>114300</xdr:colOff>
          <xdr:row>584</xdr:row>
          <xdr:rowOff>184150</xdr:rowOff>
        </xdr:to>
        <xdr:sp macro="" textlink="">
          <xdr:nvSpPr>
            <xdr:cNvPr id="41066" name="Option Button 2154" hidden="1">
              <a:extLst>
                <a:ext uri="{63B3BB69-23CF-44E3-9099-C40C66FF867C}">
                  <a14:compatExt spid="_x0000_s41066"/>
                </a:ext>
                <a:ext uri="{FF2B5EF4-FFF2-40B4-BE49-F238E27FC236}">
                  <a16:creationId xmlns:a16="http://schemas.microsoft.com/office/drawing/2014/main" id="{00000000-0008-0000-0100-00006A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88900</xdr:colOff>
          <xdr:row>583</xdr:row>
          <xdr:rowOff>19050</xdr:rowOff>
        </xdr:from>
        <xdr:to>
          <xdr:col>9</xdr:col>
          <xdr:colOff>508000</xdr:colOff>
          <xdr:row>585</xdr:row>
          <xdr:rowOff>50800</xdr:rowOff>
        </xdr:to>
        <xdr:sp macro="" textlink="">
          <xdr:nvSpPr>
            <xdr:cNvPr id="41067" name="Group Box 2155" hidden="1">
              <a:extLst>
                <a:ext uri="{63B3BB69-23CF-44E3-9099-C40C66FF867C}">
                  <a14:compatExt spid="_x0000_s41067"/>
                </a:ext>
                <a:ext uri="{FF2B5EF4-FFF2-40B4-BE49-F238E27FC236}">
                  <a16:creationId xmlns:a16="http://schemas.microsoft.com/office/drawing/2014/main" id="{00000000-0008-0000-0100-00006B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152400</xdr:colOff>
          <xdr:row>583</xdr:row>
          <xdr:rowOff>38100</xdr:rowOff>
        </xdr:from>
        <xdr:to>
          <xdr:col>8</xdr:col>
          <xdr:colOff>114300</xdr:colOff>
          <xdr:row>584</xdr:row>
          <xdr:rowOff>0</xdr:rowOff>
        </xdr:to>
        <xdr:sp macro="" textlink="">
          <xdr:nvSpPr>
            <xdr:cNvPr id="41068" name="Option Button 2156" hidden="1">
              <a:extLst>
                <a:ext uri="{63B3BB69-23CF-44E3-9099-C40C66FF867C}">
                  <a14:compatExt spid="_x0000_s41068"/>
                </a:ext>
                <a:ext uri="{FF2B5EF4-FFF2-40B4-BE49-F238E27FC236}">
                  <a16:creationId xmlns:a16="http://schemas.microsoft.com/office/drawing/2014/main" id="{00000000-0008-0000-0100-00006C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152400</xdr:colOff>
          <xdr:row>584</xdr:row>
          <xdr:rowOff>38100</xdr:rowOff>
        </xdr:from>
        <xdr:to>
          <xdr:col>8</xdr:col>
          <xdr:colOff>114300</xdr:colOff>
          <xdr:row>584</xdr:row>
          <xdr:rowOff>184150</xdr:rowOff>
        </xdr:to>
        <xdr:sp macro="" textlink="">
          <xdr:nvSpPr>
            <xdr:cNvPr id="41069" name="Option Button 2157" hidden="1">
              <a:extLst>
                <a:ext uri="{63B3BB69-23CF-44E3-9099-C40C66FF867C}">
                  <a14:compatExt spid="_x0000_s41069"/>
                </a:ext>
                <a:ext uri="{FF2B5EF4-FFF2-40B4-BE49-F238E27FC236}">
                  <a16:creationId xmlns:a16="http://schemas.microsoft.com/office/drawing/2014/main" id="{00000000-0008-0000-0100-00006D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88900</xdr:colOff>
          <xdr:row>583</xdr:row>
          <xdr:rowOff>19050</xdr:rowOff>
        </xdr:from>
        <xdr:to>
          <xdr:col>13</xdr:col>
          <xdr:colOff>508000</xdr:colOff>
          <xdr:row>585</xdr:row>
          <xdr:rowOff>50800</xdr:rowOff>
        </xdr:to>
        <xdr:sp macro="" textlink="">
          <xdr:nvSpPr>
            <xdr:cNvPr id="41070" name="Group Box 2158" hidden="1">
              <a:extLst>
                <a:ext uri="{63B3BB69-23CF-44E3-9099-C40C66FF867C}">
                  <a14:compatExt spid="_x0000_s41070"/>
                </a:ext>
                <a:ext uri="{FF2B5EF4-FFF2-40B4-BE49-F238E27FC236}">
                  <a16:creationId xmlns:a16="http://schemas.microsoft.com/office/drawing/2014/main" id="{00000000-0008-0000-0100-00006E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152400</xdr:colOff>
          <xdr:row>583</xdr:row>
          <xdr:rowOff>38100</xdr:rowOff>
        </xdr:from>
        <xdr:to>
          <xdr:col>12</xdr:col>
          <xdr:colOff>114300</xdr:colOff>
          <xdr:row>584</xdr:row>
          <xdr:rowOff>0</xdr:rowOff>
        </xdr:to>
        <xdr:sp macro="" textlink="">
          <xdr:nvSpPr>
            <xdr:cNvPr id="41071" name="Option Button 2159" hidden="1">
              <a:extLst>
                <a:ext uri="{63B3BB69-23CF-44E3-9099-C40C66FF867C}">
                  <a14:compatExt spid="_x0000_s41071"/>
                </a:ext>
                <a:ext uri="{FF2B5EF4-FFF2-40B4-BE49-F238E27FC236}">
                  <a16:creationId xmlns:a16="http://schemas.microsoft.com/office/drawing/2014/main" id="{00000000-0008-0000-0100-00006F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152400</xdr:colOff>
          <xdr:row>584</xdr:row>
          <xdr:rowOff>38100</xdr:rowOff>
        </xdr:from>
        <xdr:to>
          <xdr:col>12</xdr:col>
          <xdr:colOff>114300</xdr:colOff>
          <xdr:row>584</xdr:row>
          <xdr:rowOff>184150</xdr:rowOff>
        </xdr:to>
        <xdr:sp macro="" textlink="">
          <xdr:nvSpPr>
            <xdr:cNvPr id="41072" name="Option Button 2160" hidden="1">
              <a:extLst>
                <a:ext uri="{63B3BB69-23CF-44E3-9099-C40C66FF867C}">
                  <a14:compatExt spid="_x0000_s41072"/>
                </a:ext>
                <a:ext uri="{FF2B5EF4-FFF2-40B4-BE49-F238E27FC236}">
                  <a16:creationId xmlns:a16="http://schemas.microsoft.com/office/drawing/2014/main" id="{00000000-0008-0000-0100-000070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88900</xdr:colOff>
          <xdr:row>583</xdr:row>
          <xdr:rowOff>19050</xdr:rowOff>
        </xdr:from>
        <xdr:to>
          <xdr:col>17</xdr:col>
          <xdr:colOff>508000</xdr:colOff>
          <xdr:row>585</xdr:row>
          <xdr:rowOff>50800</xdr:rowOff>
        </xdr:to>
        <xdr:sp macro="" textlink="">
          <xdr:nvSpPr>
            <xdr:cNvPr id="41073" name="Group Box 2161" hidden="1">
              <a:extLst>
                <a:ext uri="{63B3BB69-23CF-44E3-9099-C40C66FF867C}">
                  <a14:compatExt spid="_x0000_s41073"/>
                </a:ext>
                <a:ext uri="{FF2B5EF4-FFF2-40B4-BE49-F238E27FC236}">
                  <a16:creationId xmlns:a16="http://schemas.microsoft.com/office/drawing/2014/main" id="{00000000-0008-0000-0100-000071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583</xdr:row>
          <xdr:rowOff>38100</xdr:rowOff>
        </xdr:from>
        <xdr:to>
          <xdr:col>16</xdr:col>
          <xdr:colOff>114300</xdr:colOff>
          <xdr:row>584</xdr:row>
          <xdr:rowOff>0</xdr:rowOff>
        </xdr:to>
        <xdr:sp macro="" textlink="">
          <xdr:nvSpPr>
            <xdr:cNvPr id="41074" name="Option Button 2162" hidden="1">
              <a:extLst>
                <a:ext uri="{63B3BB69-23CF-44E3-9099-C40C66FF867C}">
                  <a14:compatExt spid="_x0000_s41074"/>
                </a:ext>
                <a:ext uri="{FF2B5EF4-FFF2-40B4-BE49-F238E27FC236}">
                  <a16:creationId xmlns:a16="http://schemas.microsoft.com/office/drawing/2014/main" id="{00000000-0008-0000-0100-000072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584</xdr:row>
          <xdr:rowOff>38100</xdr:rowOff>
        </xdr:from>
        <xdr:to>
          <xdr:col>16</xdr:col>
          <xdr:colOff>114300</xdr:colOff>
          <xdr:row>584</xdr:row>
          <xdr:rowOff>184150</xdr:rowOff>
        </xdr:to>
        <xdr:sp macro="" textlink="">
          <xdr:nvSpPr>
            <xdr:cNvPr id="41075" name="Option Button 2163" hidden="1">
              <a:extLst>
                <a:ext uri="{63B3BB69-23CF-44E3-9099-C40C66FF867C}">
                  <a14:compatExt spid="_x0000_s41075"/>
                </a:ext>
                <a:ext uri="{FF2B5EF4-FFF2-40B4-BE49-F238E27FC236}">
                  <a16:creationId xmlns:a16="http://schemas.microsoft.com/office/drawing/2014/main" id="{00000000-0008-0000-0100-000073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88900</xdr:colOff>
          <xdr:row>583</xdr:row>
          <xdr:rowOff>19050</xdr:rowOff>
        </xdr:from>
        <xdr:to>
          <xdr:col>21</xdr:col>
          <xdr:colOff>508000</xdr:colOff>
          <xdr:row>585</xdr:row>
          <xdr:rowOff>50800</xdr:rowOff>
        </xdr:to>
        <xdr:sp macro="" textlink="">
          <xdr:nvSpPr>
            <xdr:cNvPr id="41076" name="Group Box 2164" hidden="1">
              <a:extLst>
                <a:ext uri="{63B3BB69-23CF-44E3-9099-C40C66FF867C}">
                  <a14:compatExt spid="_x0000_s41076"/>
                </a:ext>
                <a:ext uri="{FF2B5EF4-FFF2-40B4-BE49-F238E27FC236}">
                  <a16:creationId xmlns:a16="http://schemas.microsoft.com/office/drawing/2014/main" id="{00000000-0008-0000-0100-000074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152400</xdr:colOff>
          <xdr:row>583</xdr:row>
          <xdr:rowOff>38100</xdr:rowOff>
        </xdr:from>
        <xdr:to>
          <xdr:col>20</xdr:col>
          <xdr:colOff>114300</xdr:colOff>
          <xdr:row>584</xdr:row>
          <xdr:rowOff>0</xdr:rowOff>
        </xdr:to>
        <xdr:sp macro="" textlink="">
          <xdr:nvSpPr>
            <xdr:cNvPr id="41077" name="Option Button 2165" hidden="1">
              <a:extLst>
                <a:ext uri="{63B3BB69-23CF-44E3-9099-C40C66FF867C}">
                  <a14:compatExt spid="_x0000_s41077"/>
                </a:ext>
                <a:ext uri="{FF2B5EF4-FFF2-40B4-BE49-F238E27FC236}">
                  <a16:creationId xmlns:a16="http://schemas.microsoft.com/office/drawing/2014/main" id="{00000000-0008-0000-0100-000075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152400</xdr:colOff>
          <xdr:row>584</xdr:row>
          <xdr:rowOff>38100</xdr:rowOff>
        </xdr:from>
        <xdr:to>
          <xdr:col>20</xdr:col>
          <xdr:colOff>114300</xdr:colOff>
          <xdr:row>584</xdr:row>
          <xdr:rowOff>184150</xdr:rowOff>
        </xdr:to>
        <xdr:sp macro="" textlink="">
          <xdr:nvSpPr>
            <xdr:cNvPr id="41078" name="Option Button 2166" hidden="1">
              <a:extLst>
                <a:ext uri="{63B3BB69-23CF-44E3-9099-C40C66FF867C}">
                  <a14:compatExt spid="_x0000_s41078"/>
                </a:ext>
                <a:ext uri="{FF2B5EF4-FFF2-40B4-BE49-F238E27FC236}">
                  <a16:creationId xmlns:a16="http://schemas.microsoft.com/office/drawing/2014/main" id="{00000000-0008-0000-0100-000076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88900</xdr:colOff>
          <xdr:row>583</xdr:row>
          <xdr:rowOff>19050</xdr:rowOff>
        </xdr:from>
        <xdr:to>
          <xdr:col>25</xdr:col>
          <xdr:colOff>508000</xdr:colOff>
          <xdr:row>585</xdr:row>
          <xdr:rowOff>50800</xdr:rowOff>
        </xdr:to>
        <xdr:sp macro="" textlink="">
          <xdr:nvSpPr>
            <xdr:cNvPr id="41079" name="Group Box 2167" hidden="1">
              <a:extLst>
                <a:ext uri="{63B3BB69-23CF-44E3-9099-C40C66FF867C}">
                  <a14:compatExt spid="_x0000_s41079"/>
                </a:ext>
                <a:ext uri="{FF2B5EF4-FFF2-40B4-BE49-F238E27FC236}">
                  <a16:creationId xmlns:a16="http://schemas.microsoft.com/office/drawing/2014/main" id="{00000000-0008-0000-0100-000077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583</xdr:row>
          <xdr:rowOff>38100</xdr:rowOff>
        </xdr:from>
        <xdr:to>
          <xdr:col>24</xdr:col>
          <xdr:colOff>114300</xdr:colOff>
          <xdr:row>584</xdr:row>
          <xdr:rowOff>0</xdr:rowOff>
        </xdr:to>
        <xdr:sp macro="" textlink="">
          <xdr:nvSpPr>
            <xdr:cNvPr id="41080" name="Option Button 2168" hidden="1">
              <a:extLst>
                <a:ext uri="{63B3BB69-23CF-44E3-9099-C40C66FF867C}">
                  <a14:compatExt spid="_x0000_s41080"/>
                </a:ext>
                <a:ext uri="{FF2B5EF4-FFF2-40B4-BE49-F238E27FC236}">
                  <a16:creationId xmlns:a16="http://schemas.microsoft.com/office/drawing/2014/main" id="{00000000-0008-0000-0100-000078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584</xdr:row>
          <xdr:rowOff>38100</xdr:rowOff>
        </xdr:from>
        <xdr:to>
          <xdr:col>24</xdr:col>
          <xdr:colOff>114300</xdr:colOff>
          <xdr:row>584</xdr:row>
          <xdr:rowOff>184150</xdr:rowOff>
        </xdr:to>
        <xdr:sp macro="" textlink="">
          <xdr:nvSpPr>
            <xdr:cNvPr id="41081" name="Option Button 2169" hidden="1">
              <a:extLst>
                <a:ext uri="{63B3BB69-23CF-44E3-9099-C40C66FF867C}">
                  <a14:compatExt spid="_x0000_s41081"/>
                </a:ext>
                <a:ext uri="{FF2B5EF4-FFF2-40B4-BE49-F238E27FC236}">
                  <a16:creationId xmlns:a16="http://schemas.microsoft.com/office/drawing/2014/main" id="{00000000-0008-0000-0100-000079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xdr:colOff>
          <xdr:row>588</xdr:row>
          <xdr:rowOff>19050</xdr:rowOff>
        </xdr:from>
        <xdr:to>
          <xdr:col>5</xdr:col>
          <xdr:colOff>508000</xdr:colOff>
          <xdr:row>590</xdr:row>
          <xdr:rowOff>57150</xdr:rowOff>
        </xdr:to>
        <xdr:sp macro="" textlink="">
          <xdr:nvSpPr>
            <xdr:cNvPr id="41082" name="Group Box 2170" hidden="1">
              <a:extLst>
                <a:ext uri="{63B3BB69-23CF-44E3-9099-C40C66FF867C}">
                  <a14:compatExt spid="_x0000_s41082"/>
                </a:ext>
                <a:ext uri="{FF2B5EF4-FFF2-40B4-BE49-F238E27FC236}">
                  <a16:creationId xmlns:a16="http://schemas.microsoft.com/office/drawing/2014/main" id="{00000000-0008-0000-0100-00007A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588</xdr:row>
          <xdr:rowOff>38100</xdr:rowOff>
        </xdr:from>
        <xdr:to>
          <xdr:col>4</xdr:col>
          <xdr:colOff>114300</xdr:colOff>
          <xdr:row>589</xdr:row>
          <xdr:rowOff>0</xdr:rowOff>
        </xdr:to>
        <xdr:sp macro="" textlink="">
          <xdr:nvSpPr>
            <xdr:cNvPr id="41083" name="Option Button 2171" hidden="1">
              <a:extLst>
                <a:ext uri="{63B3BB69-23CF-44E3-9099-C40C66FF867C}">
                  <a14:compatExt spid="_x0000_s41083"/>
                </a:ext>
                <a:ext uri="{FF2B5EF4-FFF2-40B4-BE49-F238E27FC236}">
                  <a16:creationId xmlns:a16="http://schemas.microsoft.com/office/drawing/2014/main" id="{00000000-0008-0000-0100-00007B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589</xdr:row>
          <xdr:rowOff>38100</xdr:rowOff>
        </xdr:from>
        <xdr:to>
          <xdr:col>4</xdr:col>
          <xdr:colOff>114300</xdr:colOff>
          <xdr:row>589</xdr:row>
          <xdr:rowOff>184150</xdr:rowOff>
        </xdr:to>
        <xdr:sp macro="" textlink="">
          <xdr:nvSpPr>
            <xdr:cNvPr id="41084" name="Option Button 2172" hidden="1">
              <a:extLst>
                <a:ext uri="{63B3BB69-23CF-44E3-9099-C40C66FF867C}">
                  <a14:compatExt spid="_x0000_s41084"/>
                </a:ext>
                <a:ext uri="{FF2B5EF4-FFF2-40B4-BE49-F238E27FC236}">
                  <a16:creationId xmlns:a16="http://schemas.microsoft.com/office/drawing/2014/main" id="{00000000-0008-0000-0100-00007C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88900</xdr:colOff>
          <xdr:row>588</xdr:row>
          <xdr:rowOff>19050</xdr:rowOff>
        </xdr:from>
        <xdr:to>
          <xdr:col>9</xdr:col>
          <xdr:colOff>508000</xdr:colOff>
          <xdr:row>590</xdr:row>
          <xdr:rowOff>50800</xdr:rowOff>
        </xdr:to>
        <xdr:sp macro="" textlink="">
          <xdr:nvSpPr>
            <xdr:cNvPr id="41085" name="Group Box 2173" hidden="1">
              <a:extLst>
                <a:ext uri="{63B3BB69-23CF-44E3-9099-C40C66FF867C}">
                  <a14:compatExt spid="_x0000_s41085"/>
                </a:ext>
                <a:ext uri="{FF2B5EF4-FFF2-40B4-BE49-F238E27FC236}">
                  <a16:creationId xmlns:a16="http://schemas.microsoft.com/office/drawing/2014/main" id="{00000000-0008-0000-0100-00007D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152400</xdr:colOff>
          <xdr:row>588</xdr:row>
          <xdr:rowOff>38100</xdr:rowOff>
        </xdr:from>
        <xdr:to>
          <xdr:col>8</xdr:col>
          <xdr:colOff>114300</xdr:colOff>
          <xdr:row>589</xdr:row>
          <xdr:rowOff>0</xdr:rowOff>
        </xdr:to>
        <xdr:sp macro="" textlink="">
          <xdr:nvSpPr>
            <xdr:cNvPr id="41086" name="Option Button 2174" hidden="1">
              <a:extLst>
                <a:ext uri="{63B3BB69-23CF-44E3-9099-C40C66FF867C}">
                  <a14:compatExt spid="_x0000_s41086"/>
                </a:ext>
                <a:ext uri="{FF2B5EF4-FFF2-40B4-BE49-F238E27FC236}">
                  <a16:creationId xmlns:a16="http://schemas.microsoft.com/office/drawing/2014/main" id="{00000000-0008-0000-0100-00007E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152400</xdr:colOff>
          <xdr:row>589</xdr:row>
          <xdr:rowOff>38100</xdr:rowOff>
        </xdr:from>
        <xdr:to>
          <xdr:col>8</xdr:col>
          <xdr:colOff>114300</xdr:colOff>
          <xdr:row>589</xdr:row>
          <xdr:rowOff>184150</xdr:rowOff>
        </xdr:to>
        <xdr:sp macro="" textlink="">
          <xdr:nvSpPr>
            <xdr:cNvPr id="41087" name="Option Button 2175" hidden="1">
              <a:extLst>
                <a:ext uri="{63B3BB69-23CF-44E3-9099-C40C66FF867C}">
                  <a14:compatExt spid="_x0000_s41087"/>
                </a:ext>
                <a:ext uri="{FF2B5EF4-FFF2-40B4-BE49-F238E27FC236}">
                  <a16:creationId xmlns:a16="http://schemas.microsoft.com/office/drawing/2014/main" id="{00000000-0008-0000-0100-00007F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88900</xdr:colOff>
          <xdr:row>588</xdr:row>
          <xdr:rowOff>19050</xdr:rowOff>
        </xdr:from>
        <xdr:to>
          <xdr:col>13</xdr:col>
          <xdr:colOff>508000</xdr:colOff>
          <xdr:row>590</xdr:row>
          <xdr:rowOff>50800</xdr:rowOff>
        </xdr:to>
        <xdr:sp macro="" textlink="">
          <xdr:nvSpPr>
            <xdr:cNvPr id="41088" name="Group Box 2176" hidden="1">
              <a:extLst>
                <a:ext uri="{63B3BB69-23CF-44E3-9099-C40C66FF867C}">
                  <a14:compatExt spid="_x0000_s41088"/>
                </a:ext>
                <a:ext uri="{FF2B5EF4-FFF2-40B4-BE49-F238E27FC236}">
                  <a16:creationId xmlns:a16="http://schemas.microsoft.com/office/drawing/2014/main" id="{00000000-0008-0000-0100-000080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152400</xdr:colOff>
          <xdr:row>588</xdr:row>
          <xdr:rowOff>38100</xdr:rowOff>
        </xdr:from>
        <xdr:to>
          <xdr:col>12</xdr:col>
          <xdr:colOff>114300</xdr:colOff>
          <xdr:row>589</xdr:row>
          <xdr:rowOff>0</xdr:rowOff>
        </xdr:to>
        <xdr:sp macro="" textlink="">
          <xdr:nvSpPr>
            <xdr:cNvPr id="41089" name="Option Button 2177" hidden="1">
              <a:extLst>
                <a:ext uri="{63B3BB69-23CF-44E3-9099-C40C66FF867C}">
                  <a14:compatExt spid="_x0000_s41089"/>
                </a:ext>
                <a:ext uri="{FF2B5EF4-FFF2-40B4-BE49-F238E27FC236}">
                  <a16:creationId xmlns:a16="http://schemas.microsoft.com/office/drawing/2014/main" id="{00000000-0008-0000-0100-000081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152400</xdr:colOff>
          <xdr:row>589</xdr:row>
          <xdr:rowOff>38100</xdr:rowOff>
        </xdr:from>
        <xdr:to>
          <xdr:col>12</xdr:col>
          <xdr:colOff>114300</xdr:colOff>
          <xdr:row>589</xdr:row>
          <xdr:rowOff>184150</xdr:rowOff>
        </xdr:to>
        <xdr:sp macro="" textlink="">
          <xdr:nvSpPr>
            <xdr:cNvPr id="41090" name="Option Button 2178" hidden="1">
              <a:extLst>
                <a:ext uri="{63B3BB69-23CF-44E3-9099-C40C66FF867C}">
                  <a14:compatExt spid="_x0000_s41090"/>
                </a:ext>
                <a:ext uri="{FF2B5EF4-FFF2-40B4-BE49-F238E27FC236}">
                  <a16:creationId xmlns:a16="http://schemas.microsoft.com/office/drawing/2014/main" id="{00000000-0008-0000-0100-000082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88900</xdr:colOff>
          <xdr:row>588</xdr:row>
          <xdr:rowOff>19050</xdr:rowOff>
        </xdr:from>
        <xdr:to>
          <xdr:col>17</xdr:col>
          <xdr:colOff>508000</xdr:colOff>
          <xdr:row>590</xdr:row>
          <xdr:rowOff>50800</xdr:rowOff>
        </xdr:to>
        <xdr:sp macro="" textlink="">
          <xdr:nvSpPr>
            <xdr:cNvPr id="41091" name="Group Box 2179" hidden="1">
              <a:extLst>
                <a:ext uri="{63B3BB69-23CF-44E3-9099-C40C66FF867C}">
                  <a14:compatExt spid="_x0000_s41091"/>
                </a:ext>
                <a:ext uri="{FF2B5EF4-FFF2-40B4-BE49-F238E27FC236}">
                  <a16:creationId xmlns:a16="http://schemas.microsoft.com/office/drawing/2014/main" id="{00000000-0008-0000-0100-000083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588</xdr:row>
          <xdr:rowOff>38100</xdr:rowOff>
        </xdr:from>
        <xdr:to>
          <xdr:col>16</xdr:col>
          <xdr:colOff>114300</xdr:colOff>
          <xdr:row>589</xdr:row>
          <xdr:rowOff>0</xdr:rowOff>
        </xdr:to>
        <xdr:sp macro="" textlink="">
          <xdr:nvSpPr>
            <xdr:cNvPr id="41092" name="Option Button 2180" hidden="1">
              <a:extLst>
                <a:ext uri="{63B3BB69-23CF-44E3-9099-C40C66FF867C}">
                  <a14:compatExt spid="_x0000_s41092"/>
                </a:ext>
                <a:ext uri="{FF2B5EF4-FFF2-40B4-BE49-F238E27FC236}">
                  <a16:creationId xmlns:a16="http://schemas.microsoft.com/office/drawing/2014/main" id="{00000000-0008-0000-0100-000084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589</xdr:row>
          <xdr:rowOff>38100</xdr:rowOff>
        </xdr:from>
        <xdr:to>
          <xdr:col>16</xdr:col>
          <xdr:colOff>114300</xdr:colOff>
          <xdr:row>589</xdr:row>
          <xdr:rowOff>184150</xdr:rowOff>
        </xdr:to>
        <xdr:sp macro="" textlink="">
          <xdr:nvSpPr>
            <xdr:cNvPr id="41093" name="Option Button 2181" hidden="1">
              <a:extLst>
                <a:ext uri="{63B3BB69-23CF-44E3-9099-C40C66FF867C}">
                  <a14:compatExt spid="_x0000_s41093"/>
                </a:ext>
                <a:ext uri="{FF2B5EF4-FFF2-40B4-BE49-F238E27FC236}">
                  <a16:creationId xmlns:a16="http://schemas.microsoft.com/office/drawing/2014/main" id="{00000000-0008-0000-0100-000085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88900</xdr:colOff>
          <xdr:row>588</xdr:row>
          <xdr:rowOff>19050</xdr:rowOff>
        </xdr:from>
        <xdr:to>
          <xdr:col>21</xdr:col>
          <xdr:colOff>508000</xdr:colOff>
          <xdr:row>590</xdr:row>
          <xdr:rowOff>50800</xdr:rowOff>
        </xdr:to>
        <xdr:sp macro="" textlink="">
          <xdr:nvSpPr>
            <xdr:cNvPr id="41094" name="Group Box 2182" hidden="1">
              <a:extLst>
                <a:ext uri="{63B3BB69-23CF-44E3-9099-C40C66FF867C}">
                  <a14:compatExt spid="_x0000_s41094"/>
                </a:ext>
                <a:ext uri="{FF2B5EF4-FFF2-40B4-BE49-F238E27FC236}">
                  <a16:creationId xmlns:a16="http://schemas.microsoft.com/office/drawing/2014/main" id="{00000000-0008-0000-0100-000086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152400</xdr:colOff>
          <xdr:row>588</xdr:row>
          <xdr:rowOff>38100</xdr:rowOff>
        </xdr:from>
        <xdr:to>
          <xdr:col>20</xdr:col>
          <xdr:colOff>114300</xdr:colOff>
          <xdr:row>589</xdr:row>
          <xdr:rowOff>0</xdr:rowOff>
        </xdr:to>
        <xdr:sp macro="" textlink="">
          <xdr:nvSpPr>
            <xdr:cNvPr id="41095" name="Option Button 2183" hidden="1">
              <a:extLst>
                <a:ext uri="{63B3BB69-23CF-44E3-9099-C40C66FF867C}">
                  <a14:compatExt spid="_x0000_s41095"/>
                </a:ext>
                <a:ext uri="{FF2B5EF4-FFF2-40B4-BE49-F238E27FC236}">
                  <a16:creationId xmlns:a16="http://schemas.microsoft.com/office/drawing/2014/main" id="{00000000-0008-0000-0100-000087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152400</xdr:colOff>
          <xdr:row>589</xdr:row>
          <xdr:rowOff>38100</xdr:rowOff>
        </xdr:from>
        <xdr:to>
          <xdr:col>20</xdr:col>
          <xdr:colOff>114300</xdr:colOff>
          <xdr:row>589</xdr:row>
          <xdr:rowOff>184150</xdr:rowOff>
        </xdr:to>
        <xdr:sp macro="" textlink="">
          <xdr:nvSpPr>
            <xdr:cNvPr id="41096" name="Option Button 2184" hidden="1">
              <a:extLst>
                <a:ext uri="{63B3BB69-23CF-44E3-9099-C40C66FF867C}">
                  <a14:compatExt spid="_x0000_s41096"/>
                </a:ext>
                <a:ext uri="{FF2B5EF4-FFF2-40B4-BE49-F238E27FC236}">
                  <a16:creationId xmlns:a16="http://schemas.microsoft.com/office/drawing/2014/main" id="{00000000-0008-0000-0100-000088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88900</xdr:colOff>
          <xdr:row>588</xdr:row>
          <xdr:rowOff>19050</xdr:rowOff>
        </xdr:from>
        <xdr:to>
          <xdr:col>25</xdr:col>
          <xdr:colOff>508000</xdr:colOff>
          <xdr:row>590</xdr:row>
          <xdr:rowOff>50800</xdr:rowOff>
        </xdr:to>
        <xdr:sp macro="" textlink="">
          <xdr:nvSpPr>
            <xdr:cNvPr id="41097" name="Group Box 2185" hidden="1">
              <a:extLst>
                <a:ext uri="{63B3BB69-23CF-44E3-9099-C40C66FF867C}">
                  <a14:compatExt spid="_x0000_s41097"/>
                </a:ext>
                <a:ext uri="{FF2B5EF4-FFF2-40B4-BE49-F238E27FC236}">
                  <a16:creationId xmlns:a16="http://schemas.microsoft.com/office/drawing/2014/main" id="{00000000-0008-0000-0100-000089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588</xdr:row>
          <xdr:rowOff>38100</xdr:rowOff>
        </xdr:from>
        <xdr:to>
          <xdr:col>24</xdr:col>
          <xdr:colOff>114300</xdr:colOff>
          <xdr:row>589</xdr:row>
          <xdr:rowOff>0</xdr:rowOff>
        </xdr:to>
        <xdr:sp macro="" textlink="">
          <xdr:nvSpPr>
            <xdr:cNvPr id="41098" name="Option Button 2186" hidden="1">
              <a:extLst>
                <a:ext uri="{63B3BB69-23CF-44E3-9099-C40C66FF867C}">
                  <a14:compatExt spid="_x0000_s41098"/>
                </a:ext>
                <a:ext uri="{FF2B5EF4-FFF2-40B4-BE49-F238E27FC236}">
                  <a16:creationId xmlns:a16="http://schemas.microsoft.com/office/drawing/2014/main" id="{00000000-0008-0000-0100-00008A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589</xdr:row>
          <xdr:rowOff>38100</xdr:rowOff>
        </xdr:from>
        <xdr:to>
          <xdr:col>24</xdr:col>
          <xdr:colOff>114300</xdr:colOff>
          <xdr:row>589</xdr:row>
          <xdr:rowOff>184150</xdr:rowOff>
        </xdr:to>
        <xdr:sp macro="" textlink="">
          <xdr:nvSpPr>
            <xdr:cNvPr id="41099" name="Option Button 2187" hidden="1">
              <a:extLst>
                <a:ext uri="{63B3BB69-23CF-44E3-9099-C40C66FF867C}">
                  <a14:compatExt spid="_x0000_s41099"/>
                </a:ext>
                <a:ext uri="{FF2B5EF4-FFF2-40B4-BE49-F238E27FC236}">
                  <a16:creationId xmlns:a16="http://schemas.microsoft.com/office/drawing/2014/main" id="{00000000-0008-0000-0100-00008B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xdr:colOff>
          <xdr:row>593</xdr:row>
          <xdr:rowOff>19050</xdr:rowOff>
        </xdr:from>
        <xdr:to>
          <xdr:col>5</xdr:col>
          <xdr:colOff>508000</xdr:colOff>
          <xdr:row>595</xdr:row>
          <xdr:rowOff>57150</xdr:rowOff>
        </xdr:to>
        <xdr:sp macro="" textlink="">
          <xdr:nvSpPr>
            <xdr:cNvPr id="41100" name="Group Box 2188" hidden="1">
              <a:extLst>
                <a:ext uri="{63B3BB69-23CF-44E3-9099-C40C66FF867C}">
                  <a14:compatExt spid="_x0000_s41100"/>
                </a:ext>
                <a:ext uri="{FF2B5EF4-FFF2-40B4-BE49-F238E27FC236}">
                  <a16:creationId xmlns:a16="http://schemas.microsoft.com/office/drawing/2014/main" id="{00000000-0008-0000-0100-00008C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593</xdr:row>
          <xdr:rowOff>38100</xdr:rowOff>
        </xdr:from>
        <xdr:to>
          <xdr:col>4</xdr:col>
          <xdr:colOff>114300</xdr:colOff>
          <xdr:row>594</xdr:row>
          <xdr:rowOff>0</xdr:rowOff>
        </xdr:to>
        <xdr:sp macro="" textlink="">
          <xdr:nvSpPr>
            <xdr:cNvPr id="41101" name="Option Button 2189" hidden="1">
              <a:extLst>
                <a:ext uri="{63B3BB69-23CF-44E3-9099-C40C66FF867C}">
                  <a14:compatExt spid="_x0000_s41101"/>
                </a:ext>
                <a:ext uri="{FF2B5EF4-FFF2-40B4-BE49-F238E27FC236}">
                  <a16:creationId xmlns:a16="http://schemas.microsoft.com/office/drawing/2014/main" id="{00000000-0008-0000-0100-00008D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594</xdr:row>
          <xdr:rowOff>38100</xdr:rowOff>
        </xdr:from>
        <xdr:to>
          <xdr:col>4</xdr:col>
          <xdr:colOff>114300</xdr:colOff>
          <xdr:row>594</xdr:row>
          <xdr:rowOff>184150</xdr:rowOff>
        </xdr:to>
        <xdr:sp macro="" textlink="">
          <xdr:nvSpPr>
            <xdr:cNvPr id="41102" name="Option Button 2190" hidden="1">
              <a:extLst>
                <a:ext uri="{63B3BB69-23CF-44E3-9099-C40C66FF867C}">
                  <a14:compatExt spid="_x0000_s41102"/>
                </a:ext>
                <a:ext uri="{FF2B5EF4-FFF2-40B4-BE49-F238E27FC236}">
                  <a16:creationId xmlns:a16="http://schemas.microsoft.com/office/drawing/2014/main" id="{00000000-0008-0000-0100-00008E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88900</xdr:colOff>
          <xdr:row>593</xdr:row>
          <xdr:rowOff>19050</xdr:rowOff>
        </xdr:from>
        <xdr:to>
          <xdr:col>9</xdr:col>
          <xdr:colOff>508000</xdr:colOff>
          <xdr:row>595</xdr:row>
          <xdr:rowOff>50800</xdr:rowOff>
        </xdr:to>
        <xdr:sp macro="" textlink="">
          <xdr:nvSpPr>
            <xdr:cNvPr id="41103" name="Group Box 2191" hidden="1">
              <a:extLst>
                <a:ext uri="{63B3BB69-23CF-44E3-9099-C40C66FF867C}">
                  <a14:compatExt spid="_x0000_s41103"/>
                </a:ext>
                <a:ext uri="{FF2B5EF4-FFF2-40B4-BE49-F238E27FC236}">
                  <a16:creationId xmlns:a16="http://schemas.microsoft.com/office/drawing/2014/main" id="{00000000-0008-0000-0100-00008F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152400</xdr:colOff>
          <xdr:row>593</xdr:row>
          <xdr:rowOff>38100</xdr:rowOff>
        </xdr:from>
        <xdr:to>
          <xdr:col>8</xdr:col>
          <xdr:colOff>114300</xdr:colOff>
          <xdr:row>594</xdr:row>
          <xdr:rowOff>0</xdr:rowOff>
        </xdr:to>
        <xdr:sp macro="" textlink="">
          <xdr:nvSpPr>
            <xdr:cNvPr id="41104" name="Option Button 2192" hidden="1">
              <a:extLst>
                <a:ext uri="{63B3BB69-23CF-44E3-9099-C40C66FF867C}">
                  <a14:compatExt spid="_x0000_s41104"/>
                </a:ext>
                <a:ext uri="{FF2B5EF4-FFF2-40B4-BE49-F238E27FC236}">
                  <a16:creationId xmlns:a16="http://schemas.microsoft.com/office/drawing/2014/main" id="{00000000-0008-0000-0100-000090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152400</xdr:colOff>
          <xdr:row>594</xdr:row>
          <xdr:rowOff>38100</xdr:rowOff>
        </xdr:from>
        <xdr:to>
          <xdr:col>8</xdr:col>
          <xdr:colOff>114300</xdr:colOff>
          <xdr:row>594</xdr:row>
          <xdr:rowOff>184150</xdr:rowOff>
        </xdr:to>
        <xdr:sp macro="" textlink="">
          <xdr:nvSpPr>
            <xdr:cNvPr id="41105" name="Option Button 2193" hidden="1">
              <a:extLst>
                <a:ext uri="{63B3BB69-23CF-44E3-9099-C40C66FF867C}">
                  <a14:compatExt spid="_x0000_s41105"/>
                </a:ext>
                <a:ext uri="{FF2B5EF4-FFF2-40B4-BE49-F238E27FC236}">
                  <a16:creationId xmlns:a16="http://schemas.microsoft.com/office/drawing/2014/main" id="{00000000-0008-0000-0100-000091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88900</xdr:colOff>
          <xdr:row>593</xdr:row>
          <xdr:rowOff>19050</xdr:rowOff>
        </xdr:from>
        <xdr:to>
          <xdr:col>13</xdr:col>
          <xdr:colOff>508000</xdr:colOff>
          <xdr:row>595</xdr:row>
          <xdr:rowOff>50800</xdr:rowOff>
        </xdr:to>
        <xdr:sp macro="" textlink="">
          <xdr:nvSpPr>
            <xdr:cNvPr id="41106" name="Group Box 2194" hidden="1">
              <a:extLst>
                <a:ext uri="{63B3BB69-23CF-44E3-9099-C40C66FF867C}">
                  <a14:compatExt spid="_x0000_s41106"/>
                </a:ext>
                <a:ext uri="{FF2B5EF4-FFF2-40B4-BE49-F238E27FC236}">
                  <a16:creationId xmlns:a16="http://schemas.microsoft.com/office/drawing/2014/main" id="{00000000-0008-0000-0100-000092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152400</xdr:colOff>
          <xdr:row>593</xdr:row>
          <xdr:rowOff>38100</xdr:rowOff>
        </xdr:from>
        <xdr:to>
          <xdr:col>12</xdr:col>
          <xdr:colOff>114300</xdr:colOff>
          <xdr:row>594</xdr:row>
          <xdr:rowOff>0</xdr:rowOff>
        </xdr:to>
        <xdr:sp macro="" textlink="">
          <xdr:nvSpPr>
            <xdr:cNvPr id="41107" name="Option Button 2195" hidden="1">
              <a:extLst>
                <a:ext uri="{63B3BB69-23CF-44E3-9099-C40C66FF867C}">
                  <a14:compatExt spid="_x0000_s41107"/>
                </a:ext>
                <a:ext uri="{FF2B5EF4-FFF2-40B4-BE49-F238E27FC236}">
                  <a16:creationId xmlns:a16="http://schemas.microsoft.com/office/drawing/2014/main" id="{00000000-0008-0000-0100-000093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152400</xdr:colOff>
          <xdr:row>594</xdr:row>
          <xdr:rowOff>38100</xdr:rowOff>
        </xdr:from>
        <xdr:to>
          <xdr:col>12</xdr:col>
          <xdr:colOff>114300</xdr:colOff>
          <xdr:row>594</xdr:row>
          <xdr:rowOff>184150</xdr:rowOff>
        </xdr:to>
        <xdr:sp macro="" textlink="">
          <xdr:nvSpPr>
            <xdr:cNvPr id="41108" name="Option Button 2196" hidden="1">
              <a:extLst>
                <a:ext uri="{63B3BB69-23CF-44E3-9099-C40C66FF867C}">
                  <a14:compatExt spid="_x0000_s41108"/>
                </a:ext>
                <a:ext uri="{FF2B5EF4-FFF2-40B4-BE49-F238E27FC236}">
                  <a16:creationId xmlns:a16="http://schemas.microsoft.com/office/drawing/2014/main" id="{00000000-0008-0000-0100-000094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88900</xdr:colOff>
          <xdr:row>593</xdr:row>
          <xdr:rowOff>19050</xdr:rowOff>
        </xdr:from>
        <xdr:to>
          <xdr:col>17</xdr:col>
          <xdr:colOff>508000</xdr:colOff>
          <xdr:row>595</xdr:row>
          <xdr:rowOff>50800</xdr:rowOff>
        </xdr:to>
        <xdr:sp macro="" textlink="">
          <xdr:nvSpPr>
            <xdr:cNvPr id="41109" name="Group Box 2197" hidden="1">
              <a:extLst>
                <a:ext uri="{63B3BB69-23CF-44E3-9099-C40C66FF867C}">
                  <a14:compatExt spid="_x0000_s41109"/>
                </a:ext>
                <a:ext uri="{FF2B5EF4-FFF2-40B4-BE49-F238E27FC236}">
                  <a16:creationId xmlns:a16="http://schemas.microsoft.com/office/drawing/2014/main" id="{00000000-0008-0000-0100-000095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593</xdr:row>
          <xdr:rowOff>38100</xdr:rowOff>
        </xdr:from>
        <xdr:to>
          <xdr:col>16</xdr:col>
          <xdr:colOff>114300</xdr:colOff>
          <xdr:row>594</xdr:row>
          <xdr:rowOff>0</xdr:rowOff>
        </xdr:to>
        <xdr:sp macro="" textlink="">
          <xdr:nvSpPr>
            <xdr:cNvPr id="41110" name="Option Button 2198" hidden="1">
              <a:extLst>
                <a:ext uri="{63B3BB69-23CF-44E3-9099-C40C66FF867C}">
                  <a14:compatExt spid="_x0000_s41110"/>
                </a:ext>
                <a:ext uri="{FF2B5EF4-FFF2-40B4-BE49-F238E27FC236}">
                  <a16:creationId xmlns:a16="http://schemas.microsoft.com/office/drawing/2014/main" id="{00000000-0008-0000-0100-000096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594</xdr:row>
          <xdr:rowOff>38100</xdr:rowOff>
        </xdr:from>
        <xdr:to>
          <xdr:col>16</xdr:col>
          <xdr:colOff>114300</xdr:colOff>
          <xdr:row>594</xdr:row>
          <xdr:rowOff>184150</xdr:rowOff>
        </xdr:to>
        <xdr:sp macro="" textlink="">
          <xdr:nvSpPr>
            <xdr:cNvPr id="41111" name="Option Button 2199" hidden="1">
              <a:extLst>
                <a:ext uri="{63B3BB69-23CF-44E3-9099-C40C66FF867C}">
                  <a14:compatExt spid="_x0000_s41111"/>
                </a:ext>
                <a:ext uri="{FF2B5EF4-FFF2-40B4-BE49-F238E27FC236}">
                  <a16:creationId xmlns:a16="http://schemas.microsoft.com/office/drawing/2014/main" id="{00000000-0008-0000-0100-000097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88900</xdr:colOff>
          <xdr:row>593</xdr:row>
          <xdr:rowOff>19050</xdr:rowOff>
        </xdr:from>
        <xdr:to>
          <xdr:col>21</xdr:col>
          <xdr:colOff>508000</xdr:colOff>
          <xdr:row>595</xdr:row>
          <xdr:rowOff>50800</xdr:rowOff>
        </xdr:to>
        <xdr:sp macro="" textlink="">
          <xdr:nvSpPr>
            <xdr:cNvPr id="41112" name="Group Box 2200" hidden="1">
              <a:extLst>
                <a:ext uri="{63B3BB69-23CF-44E3-9099-C40C66FF867C}">
                  <a14:compatExt spid="_x0000_s41112"/>
                </a:ext>
                <a:ext uri="{FF2B5EF4-FFF2-40B4-BE49-F238E27FC236}">
                  <a16:creationId xmlns:a16="http://schemas.microsoft.com/office/drawing/2014/main" id="{00000000-0008-0000-0100-000098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152400</xdr:colOff>
          <xdr:row>593</xdr:row>
          <xdr:rowOff>38100</xdr:rowOff>
        </xdr:from>
        <xdr:to>
          <xdr:col>20</xdr:col>
          <xdr:colOff>114300</xdr:colOff>
          <xdr:row>594</xdr:row>
          <xdr:rowOff>0</xdr:rowOff>
        </xdr:to>
        <xdr:sp macro="" textlink="">
          <xdr:nvSpPr>
            <xdr:cNvPr id="41113" name="Option Button 2201" hidden="1">
              <a:extLst>
                <a:ext uri="{63B3BB69-23CF-44E3-9099-C40C66FF867C}">
                  <a14:compatExt spid="_x0000_s41113"/>
                </a:ext>
                <a:ext uri="{FF2B5EF4-FFF2-40B4-BE49-F238E27FC236}">
                  <a16:creationId xmlns:a16="http://schemas.microsoft.com/office/drawing/2014/main" id="{00000000-0008-0000-0100-000099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152400</xdr:colOff>
          <xdr:row>594</xdr:row>
          <xdr:rowOff>38100</xdr:rowOff>
        </xdr:from>
        <xdr:to>
          <xdr:col>20</xdr:col>
          <xdr:colOff>114300</xdr:colOff>
          <xdr:row>594</xdr:row>
          <xdr:rowOff>184150</xdr:rowOff>
        </xdr:to>
        <xdr:sp macro="" textlink="">
          <xdr:nvSpPr>
            <xdr:cNvPr id="41114" name="Option Button 2202" hidden="1">
              <a:extLst>
                <a:ext uri="{63B3BB69-23CF-44E3-9099-C40C66FF867C}">
                  <a14:compatExt spid="_x0000_s41114"/>
                </a:ext>
                <a:ext uri="{FF2B5EF4-FFF2-40B4-BE49-F238E27FC236}">
                  <a16:creationId xmlns:a16="http://schemas.microsoft.com/office/drawing/2014/main" id="{00000000-0008-0000-0100-00009A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88900</xdr:colOff>
          <xdr:row>593</xdr:row>
          <xdr:rowOff>19050</xdr:rowOff>
        </xdr:from>
        <xdr:to>
          <xdr:col>25</xdr:col>
          <xdr:colOff>508000</xdr:colOff>
          <xdr:row>595</xdr:row>
          <xdr:rowOff>50800</xdr:rowOff>
        </xdr:to>
        <xdr:sp macro="" textlink="">
          <xdr:nvSpPr>
            <xdr:cNvPr id="41115" name="Group Box 2203" hidden="1">
              <a:extLst>
                <a:ext uri="{63B3BB69-23CF-44E3-9099-C40C66FF867C}">
                  <a14:compatExt spid="_x0000_s41115"/>
                </a:ext>
                <a:ext uri="{FF2B5EF4-FFF2-40B4-BE49-F238E27FC236}">
                  <a16:creationId xmlns:a16="http://schemas.microsoft.com/office/drawing/2014/main" id="{00000000-0008-0000-0100-00009B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593</xdr:row>
          <xdr:rowOff>38100</xdr:rowOff>
        </xdr:from>
        <xdr:to>
          <xdr:col>24</xdr:col>
          <xdr:colOff>114300</xdr:colOff>
          <xdr:row>594</xdr:row>
          <xdr:rowOff>0</xdr:rowOff>
        </xdr:to>
        <xdr:sp macro="" textlink="">
          <xdr:nvSpPr>
            <xdr:cNvPr id="41116" name="Option Button 2204" hidden="1">
              <a:extLst>
                <a:ext uri="{63B3BB69-23CF-44E3-9099-C40C66FF867C}">
                  <a14:compatExt spid="_x0000_s41116"/>
                </a:ext>
                <a:ext uri="{FF2B5EF4-FFF2-40B4-BE49-F238E27FC236}">
                  <a16:creationId xmlns:a16="http://schemas.microsoft.com/office/drawing/2014/main" id="{00000000-0008-0000-0100-00009C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594</xdr:row>
          <xdr:rowOff>38100</xdr:rowOff>
        </xdr:from>
        <xdr:to>
          <xdr:col>24</xdr:col>
          <xdr:colOff>114300</xdr:colOff>
          <xdr:row>594</xdr:row>
          <xdr:rowOff>184150</xdr:rowOff>
        </xdr:to>
        <xdr:sp macro="" textlink="">
          <xdr:nvSpPr>
            <xdr:cNvPr id="41117" name="Option Button 2205" hidden="1">
              <a:extLst>
                <a:ext uri="{63B3BB69-23CF-44E3-9099-C40C66FF867C}">
                  <a14:compatExt spid="_x0000_s41117"/>
                </a:ext>
                <a:ext uri="{FF2B5EF4-FFF2-40B4-BE49-F238E27FC236}">
                  <a16:creationId xmlns:a16="http://schemas.microsoft.com/office/drawing/2014/main" id="{00000000-0008-0000-0100-00009D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xdr:colOff>
          <xdr:row>598</xdr:row>
          <xdr:rowOff>19050</xdr:rowOff>
        </xdr:from>
        <xdr:to>
          <xdr:col>5</xdr:col>
          <xdr:colOff>508000</xdr:colOff>
          <xdr:row>600</xdr:row>
          <xdr:rowOff>57150</xdr:rowOff>
        </xdr:to>
        <xdr:sp macro="" textlink="">
          <xdr:nvSpPr>
            <xdr:cNvPr id="41118" name="Group Box 2206" hidden="1">
              <a:extLst>
                <a:ext uri="{63B3BB69-23CF-44E3-9099-C40C66FF867C}">
                  <a14:compatExt spid="_x0000_s41118"/>
                </a:ext>
                <a:ext uri="{FF2B5EF4-FFF2-40B4-BE49-F238E27FC236}">
                  <a16:creationId xmlns:a16="http://schemas.microsoft.com/office/drawing/2014/main" id="{00000000-0008-0000-0100-00009E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598</xdr:row>
          <xdr:rowOff>38100</xdr:rowOff>
        </xdr:from>
        <xdr:to>
          <xdr:col>4</xdr:col>
          <xdr:colOff>114300</xdr:colOff>
          <xdr:row>599</xdr:row>
          <xdr:rowOff>0</xdr:rowOff>
        </xdr:to>
        <xdr:sp macro="" textlink="">
          <xdr:nvSpPr>
            <xdr:cNvPr id="41119" name="Option Button 2207" hidden="1">
              <a:extLst>
                <a:ext uri="{63B3BB69-23CF-44E3-9099-C40C66FF867C}">
                  <a14:compatExt spid="_x0000_s41119"/>
                </a:ext>
                <a:ext uri="{FF2B5EF4-FFF2-40B4-BE49-F238E27FC236}">
                  <a16:creationId xmlns:a16="http://schemas.microsoft.com/office/drawing/2014/main" id="{00000000-0008-0000-0100-00009F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599</xdr:row>
          <xdr:rowOff>38100</xdr:rowOff>
        </xdr:from>
        <xdr:to>
          <xdr:col>4</xdr:col>
          <xdr:colOff>114300</xdr:colOff>
          <xdr:row>599</xdr:row>
          <xdr:rowOff>184150</xdr:rowOff>
        </xdr:to>
        <xdr:sp macro="" textlink="">
          <xdr:nvSpPr>
            <xdr:cNvPr id="41120" name="Option Button 2208" hidden="1">
              <a:extLst>
                <a:ext uri="{63B3BB69-23CF-44E3-9099-C40C66FF867C}">
                  <a14:compatExt spid="_x0000_s41120"/>
                </a:ext>
                <a:ext uri="{FF2B5EF4-FFF2-40B4-BE49-F238E27FC236}">
                  <a16:creationId xmlns:a16="http://schemas.microsoft.com/office/drawing/2014/main" id="{00000000-0008-0000-0100-0000A0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88900</xdr:colOff>
          <xdr:row>598</xdr:row>
          <xdr:rowOff>19050</xdr:rowOff>
        </xdr:from>
        <xdr:to>
          <xdr:col>9</xdr:col>
          <xdr:colOff>508000</xdr:colOff>
          <xdr:row>600</xdr:row>
          <xdr:rowOff>50800</xdr:rowOff>
        </xdr:to>
        <xdr:sp macro="" textlink="">
          <xdr:nvSpPr>
            <xdr:cNvPr id="41121" name="Group Box 2209" hidden="1">
              <a:extLst>
                <a:ext uri="{63B3BB69-23CF-44E3-9099-C40C66FF867C}">
                  <a14:compatExt spid="_x0000_s41121"/>
                </a:ext>
                <a:ext uri="{FF2B5EF4-FFF2-40B4-BE49-F238E27FC236}">
                  <a16:creationId xmlns:a16="http://schemas.microsoft.com/office/drawing/2014/main" id="{00000000-0008-0000-0100-0000A1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152400</xdr:colOff>
          <xdr:row>598</xdr:row>
          <xdr:rowOff>38100</xdr:rowOff>
        </xdr:from>
        <xdr:to>
          <xdr:col>8</xdr:col>
          <xdr:colOff>114300</xdr:colOff>
          <xdr:row>599</xdr:row>
          <xdr:rowOff>0</xdr:rowOff>
        </xdr:to>
        <xdr:sp macro="" textlink="">
          <xdr:nvSpPr>
            <xdr:cNvPr id="41122" name="Option Button 2210" hidden="1">
              <a:extLst>
                <a:ext uri="{63B3BB69-23CF-44E3-9099-C40C66FF867C}">
                  <a14:compatExt spid="_x0000_s41122"/>
                </a:ext>
                <a:ext uri="{FF2B5EF4-FFF2-40B4-BE49-F238E27FC236}">
                  <a16:creationId xmlns:a16="http://schemas.microsoft.com/office/drawing/2014/main" id="{00000000-0008-0000-0100-0000A2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152400</xdr:colOff>
          <xdr:row>599</xdr:row>
          <xdr:rowOff>38100</xdr:rowOff>
        </xdr:from>
        <xdr:to>
          <xdr:col>8</xdr:col>
          <xdr:colOff>114300</xdr:colOff>
          <xdr:row>599</xdr:row>
          <xdr:rowOff>184150</xdr:rowOff>
        </xdr:to>
        <xdr:sp macro="" textlink="">
          <xdr:nvSpPr>
            <xdr:cNvPr id="41123" name="Option Button 2211" hidden="1">
              <a:extLst>
                <a:ext uri="{63B3BB69-23CF-44E3-9099-C40C66FF867C}">
                  <a14:compatExt spid="_x0000_s41123"/>
                </a:ext>
                <a:ext uri="{FF2B5EF4-FFF2-40B4-BE49-F238E27FC236}">
                  <a16:creationId xmlns:a16="http://schemas.microsoft.com/office/drawing/2014/main" id="{00000000-0008-0000-0100-0000A3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88900</xdr:colOff>
          <xdr:row>598</xdr:row>
          <xdr:rowOff>19050</xdr:rowOff>
        </xdr:from>
        <xdr:to>
          <xdr:col>13</xdr:col>
          <xdr:colOff>508000</xdr:colOff>
          <xdr:row>600</xdr:row>
          <xdr:rowOff>50800</xdr:rowOff>
        </xdr:to>
        <xdr:sp macro="" textlink="">
          <xdr:nvSpPr>
            <xdr:cNvPr id="41124" name="Group Box 2212" hidden="1">
              <a:extLst>
                <a:ext uri="{63B3BB69-23CF-44E3-9099-C40C66FF867C}">
                  <a14:compatExt spid="_x0000_s41124"/>
                </a:ext>
                <a:ext uri="{FF2B5EF4-FFF2-40B4-BE49-F238E27FC236}">
                  <a16:creationId xmlns:a16="http://schemas.microsoft.com/office/drawing/2014/main" id="{00000000-0008-0000-0100-0000A4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152400</xdr:colOff>
          <xdr:row>598</xdr:row>
          <xdr:rowOff>38100</xdr:rowOff>
        </xdr:from>
        <xdr:to>
          <xdr:col>12</xdr:col>
          <xdr:colOff>114300</xdr:colOff>
          <xdr:row>599</xdr:row>
          <xdr:rowOff>0</xdr:rowOff>
        </xdr:to>
        <xdr:sp macro="" textlink="">
          <xdr:nvSpPr>
            <xdr:cNvPr id="41125" name="Option Button 2213" hidden="1">
              <a:extLst>
                <a:ext uri="{63B3BB69-23CF-44E3-9099-C40C66FF867C}">
                  <a14:compatExt spid="_x0000_s41125"/>
                </a:ext>
                <a:ext uri="{FF2B5EF4-FFF2-40B4-BE49-F238E27FC236}">
                  <a16:creationId xmlns:a16="http://schemas.microsoft.com/office/drawing/2014/main" id="{00000000-0008-0000-0100-0000A5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152400</xdr:colOff>
          <xdr:row>599</xdr:row>
          <xdr:rowOff>38100</xdr:rowOff>
        </xdr:from>
        <xdr:to>
          <xdr:col>12</xdr:col>
          <xdr:colOff>114300</xdr:colOff>
          <xdr:row>599</xdr:row>
          <xdr:rowOff>184150</xdr:rowOff>
        </xdr:to>
        <xdr:sp macro="" textlink="">
          <xdr:nvSpPr>
            <xdr:cNvPr id="41126" name="Option Button 2214" hidden="1">
              <a:extLst>
                <a:ext uri="{63B3BB69-23CF-44E3-9099-C40C66FF867C}">
                  <a14:compatExt spid="_x0000_s41126"/>
                </a:ext>
                <a:ext uri="{FF2B5EF4-FFF2-40B4-BE49-F238E27FC236}">
                  <a16:creationId xmlns:a16="http://schemas.microsoft.com/office/drawing/2014/main" id="{00000000-0008-0000-0100-0000A6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268941</xdr:colOff>
      <xdr:row>794</xdr:row>
      <xdr:rowOff>128312</xdr:rowOff>
    </xdr:from>
    <xdr:to>
      <xdr:col>26</xdr:col>
      <xdr:colOff>183216</xdr:colOff>
      <xdr:row>794</xdr:row>
      <xdr:rowOff>128312</xdr:rowOff>
    </xdr:to>
    <xdr:cxnSp macro="">
      <xdr:nvCxnSpPr>
        <xdr:cNvPr id="1257" name="Straight Connector 1256">
          <a:extLst>
            <a:ext uri="{FF2B5EF4-FFF2-40B4-BE49-F238E27FC236}">
              <a16:creationId xmlns:a16="http://schemas.microsoft.com/office/drawing/2014/main" id="{00000000-0008-0000-0100-0000E9040000}"/>
            </a:ext>
          </a:extLst>
        </xdr:cNvPr>
        <xdr:cNvCxnSpPr/>
      </xdr:nvCxnSpPr>
      <xdr:spPr>
        <a:xfrm>
          <a:off x="448235" y="148583841"/>
          <a:ext cx="15042216"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1</xdr:col>
          <xdr:colOff>590550</xdr:colOff>
          <xdr:row>14</xdr:row>
          <xdr:rowOff>190500</xdr:rowOff>
        </xdr:from>
        <xdr:to>
          <xdr:col>5</xdr:col>
          <xdr:colOff>31750</xdr:colOff>
          <xdr:row>17</xdr:row>
          <xdr:rowOff>50800</xdr:rowOff>
        </xdr:to>
        <xdr:sp macro="" textlink="">
          <xdr:nvSpPr>
            <xdr:cNvPr id="41129" name="Group Box 2217" hidden="1">
              <a:extLst>
                <a:ext uri="{63B3BB69-23CF-44E3-9099-C40C66FF867C}">
                  <a14:compatExt spid="_x0000_s41129"/>
                </a:ext>
                <a:ext uri="{FF2B5EF4-FFF2-40B4-BE49-F238E27FC236}">
                  <a16:creationId xmlns:a16="http://schemas.microsoft.com/office/drawing/2014/main" id="{00000000-0008-0000-0100-0000A9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15</xdr:row>
          <xdr:rowOff>0</xdr:rowOff>
        </xdr:from>
        <xdr:to>
          <xdr:col>3</xdr:col>
          <xdr:colOff>438150</xdr:colOff>
          <xdr:row>16</xdr:row>
          <xdr:rowOff>0</xdr:rowOff>
        </xdr:to>
        <xdr:sp macro="" textlink="">
          <xdr:nvSpPr>
            <xdr:cNvPr id="41130" name="Check Box 2218" hidden="1">
              <a:extLst>
                <a:ext uri="{63B3BB69-23CF-44E3-9099-C40C66FF867C}">
                  <a14:compatExt spid="_x0000_s41130"/>
                </a:ext>
                <a:ext uri="{FF2B5EF4-FFF2-40B4-BE49-F238E27FC236}">
                  <a16:creationId xmlns:a16="http://schemas.microsoft.com/office/drawing/2014/main" id="{00000000-0008-0000-0100-0000AA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16</xdr:row>
          <xdr:rowOff>0</xdr:rowOff>
        </xdr:from>
        <xdr:to>
          <xdr:col>3</xdr:col>
          <xdr:colOff>438150</xdr:colOff>
          <xdr:row>17</xdr:row>
          <xdr:rowOff>0</xdr:rowOff>
        </xdr:to>
        <xdr:sp macro="" textlink="">
          <xdr:nvSpPr>
            <xdr:cNvPr id="41131" name="Check Box 2219" hidden="1">
              <a:extLst>
                <a:ext uri="{63B3BB69-23CF-44E3-9099-C40C66FF867C}">
                  <a14:compatExt spid="_x0000_s41131"/>
                </a:ext>
                <a:ext uri="{FF2B5EF4-FFF2-40B4-BE49-F238E27FC236}">
                  <a16:creationId xmlns:a16="http://schemas.microsoft.com/office/drawing/2014/main" id="{00000000-0008-0000-0100-0000AB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590550</xdr:colOff>
          <xdr:row>9</xdr:row>
          <xdr:rowOff>152400</xdr:rowOff>
        </xdr:from>
        <xdr:to>
          <xdr:col>13</xdr:col>
          <xdr:colOff>114300</xdr:colOff>
          <xdr:row>21</xdr:row>
          <xdr:rowOff>69850</xdr:rowOff>
        </xdr:to>
        <xdr:sp macro="" textlink="">
          <xdr:nvSpPr>
            <xdr:cNvPr id="41132" name="Group Box 2220" hidden="1">
              <a:extLst>
                <a:ext uri="{63B3BB69-23CF-44E3-9099-C40C66FF867C}">
                  <a14:compatExt spid="_x0000_s41132"/>
                </a:ext>
                <a:ext uri="{FF2B5EF4-FFF2-40B4-BE49-F238E27FC236}">
                  <a16:creationId xmlns:a16="http://schemas.microsoft.com/office/drawing/2014/main" id="{00000000-0008-0000-0100-0000AC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584200</xdr:colOff>
          <xdr:row>9</xdr:row>
          <xdr:rowOff>152400</xdr:rowOff>
        </xdr:from>
        <xdr:to>
          <xdr:col>20</xdr:col>
          <xdr:colOff>533400</xdr:colOff>
          <xdr:row>21</xdr:row>
          <xdr:rowOff>69850</xdr:rowOff>
        </xdr:to>
        <xdr:sp macro="" textlink="">
          <xdr:nvSpPr>
            <xdr:cNvPr id="41133" name="Group Box 2221" hidden="1">
              <a:extLst>
                <a:ext uri="{63B3BB69-23CF-44E3-9099-C40C66FF867C}">
                  <a14:compatExt spid="_x0000_s41133"/>
                </a:ext>
                <a:ext uri="{FF2B5EF4-FFF2-40B4-BE49-F238E27FC236}">
                  <a16:creationId xmlns:a16="http://schemas.microsoft.com/office/drawing/2014/main" id="{00000000-0008-0000-0100-0000AD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14</xdr:row>
          <xdr:rowOff>31750</xdr:rowOff>
        </xdr:from>
        <xdr:to>
          <xdr:col>7</xdr:col>
          <xdr:colOff>133350</xdr:colOff>
          <xdr:row>14</xdr:row>
          <xdr:rowOff>209550</xdr:rowOff>
        </xdr:to>
        <xdr:sp macro="" textlink="">
          <xdr:nvSpPr>
            <xdr:cNvPr id="41134" name="Check Box 2222" hidden="1">
              <a:extLst>
                <a:ext uri="{63B3BB69-23CF-44E3-9099-C40C66FF867C}">
                  <a14:compatExt spid="_x0000_s41134"/>
                </a:ext>
                <a:ext uri="{FF2B5EF4-FFF2-40B4-BE49-F238E27FC236}">
                  <a16:creationId xmlns:a16="http://schemas.microsoft.com/office/drawing/2014/main" id="{00000000-0008-0000-0100-0000AE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15</xdr:row>
          <xdr:rowOff>31750</xdr:rowOff>
        </xdr:from>
        <xdr:to>
          <xdr:col>7</xdr:col>
          <xdr:colOff>133350</xdr:colOff>
          <xdr:row>15</xdr:row>
          <xdr:rowOff>209550</xdr:rowOff>
        </xdr:to>
        <xdr:sp macro="" textlink="">
          <xdr:nvSpPr>
            <xdr:cNvPr id="41135" name="Check Box 2223" hidden="1">
              <a:extLst>
                <a:ext uri="{63B3BB69-23CF-44E3-9099-C40C66FF867C}">
                  <a14:compatExt spid="_x0000_s41135"/>
                </a:ext>
                <a:ext uri="{FF2B5EF4-FFF2-40B4-BE49-F238E27FC236}">
                  <a16:creationId xmlns:a16="http://schemas.microsoft.com/office/drawing/2014/main" id="{00000000-0008-0000-0100-0000AF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16</xdr:row>
          <xdr:rowOff>31750</xdr:rowOff>
        </xdr:from>
        <xdr:to>
          <xdr:col>7</xdr:col>
          <xdr:colOff>133350</xdr:colOff>
          <xdr:row>16</xdr:row>
          <xdr:rowOff>209550</xdr:rowOff>
        </xdr:to>
        <xdr:sp macro="" textlink="">
          <xdr:nvSpPr>
            <xdr:cNvPr id="41136" name="Check Box 2224" hidden="1">
              <a:extLst>
                <a:ext uri="{63B3BB69-23CF-44E3-9099-C40C66FF867C}">
                  <a14:compatExt spid="_x0000_s41136"/>
                </a:ext>
                <a:ext uri="{FF2B5EF4-FFF2-40B4-BE49-F238E27FC236}">
                  <a16:creationId xmlns:a16="http://schemas.microsoft.com/office/drawing/2014/main" id="{00000000-0008-0000-0100-0000B0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17</xdr:row>
          <xdr:rowOff>31750</xdr:rowOff>
        </xdr:from>
        <xdr:to>
          <xdr:col>7</xdr:col>
          <xdr:colOff>133350</xdr:colOff>
          <xdr:row>17</xdr:row>
          <xdr:rowOff>209550</xdr:rowOff>
        </xdr:to>
        <xdr:sp macro="" textlink="">
          <xdr:nvSpPr>
            <xdr:cNvPr id="41137" name="Check Box 2225" hidden="1">
              <a:extLst>
                <a:ext uri="{63B3BB69-23CF-44E3-9099-C40C66FF867C}">
                  <a14:compatExt spid="_x0000_s41137"/>
                </a:ext>
                <a:ext uri="{FF2B5EF4-FFF2-40B4-BE49-F238E27FC236}">
                  <a16:creationId xmlns:a16="http://schemas.microsoft.com/office/drawing/2014/main" id="{00000000-0008-0000-0100-0000B1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18</xdr:row>
          <xdr:rowOff>31750</xdr:rowOff>
        </xdr:from>
        <xdr:to>
          <xdr:col>7</xdr:col>
          <xdr:colOff>133350</xdr:colOff>
          <xdr:row>18</xdr:row>
          <xdr:rowOff>209550</xdr:rowOff>
        </xdr:to>
        <xdr:sp macro="" textlink="">
          <xdr:nvSpPr>
            <xdr:cNvPr id="41138" name="Check Box 2226" hidden="1">
              <a:extLst>
                <a:ext uri="{63B3BB69-23CF-44E3-9099-C40C66FF867C}">
                  <a14:compatExt spid="_x0000_s41138"/>
                </a:ext>
                <a:ext uri="{FF2B5EF4-FFF2-40B4-BE49-F238E27FC236}">
                  <a16:creationId xmlns:a16="http://schemas.microsoft.com/office/drawing/2014/main" id="{00000000-0008-0000-0100-0000B2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19</xdr:row>
          <xdr:rowOff>31750</xdr:rowOff>
        </xdr:from>
        <xdr:to>
          <xdr:col>7</xdr:col>
          <xdr:colOff>133350</xdr:colOff>
          <xdr:row>19</xdr:row>
          <xdr:rowOff>209550</xdr:rowOff>
        </xdr:to>
        <xdr:sp macro="" textlink="">
          <xdr:nvSpPr>
            <xdr:cNvPr id="41139" name="Check Box 2227" hidden="1">
              <a:extLst>
                <a:ext uri="{63B3BB69-23CF-44E3-9099-C40C66FF867C}">
                  <a14:compatExt spid="_x0000_s41139"/>
                </a:ext>
                <a:ext uri="{FF2B5EF4-FFF2-40B4-BE49-F238E27FC236}">
                  <a16:creationId xmlns:a16="http://schemas.microsoft.com/office/drawing/2014/main" id="{00000000-0008-0000-0100-0000B3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20</xdr:row>
          <xdr:rowOff>31750</xdr:rowOff>
        </xdr:from>
        <xdr:to>
          <xdr:col>7</xdr:col>
          <xdr:colOff>133350</xdr:colOff>
          <xdr:row>20</xdr:row>
          <xdr:rowOff>209550</xdr:rowOff>
        </xdr:to>
        <xdr:sp macro="" textlink="">
          <xdr:nvSpPr>
            <xdr:cNvPr id="41140" name="Check Box 2228" hidden="1">
              <a:extLst>
                <a:ext uri="{63B3BB69-23CF-44E3-9099-C40C66FF867C}">
                  <a14:compatExt spid="_x0000_s41140"/>
                </a:ext>
                <a:ext uri="{FF2B5EF4-FFF2-40B4-BE49-F238E27FC236}">
                  <a16:creationId xmlns:a16="http://schemas.microsoft.com/office/drawing/2014/main" id="{00000000-0008-0000-0100-0000B4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209550</xdr:colOff>
          <xdr:row>14</xdr:row>
          <xdr:rowOff>31750</xdr:rowOff>
        </xdr:from>
        <xdr:to>
          <xdr:col>15</xdr:col>
          <xdr:colOff>133350</xdr:colOff>
          <xdr:row>14</xdr:row>
          <xdr:rowOff>209550</xdr:rowOff>
        </xdr:to>
        <xdr:sp macro="" textlink="">
          <xdr:nvSpPr>
            <xdr:cNvPr id="41141" name="Check Box 2229" hidden="1">
              <a:extLst>
                <a:ext uri="{63B3BB69-23CF-44E3-9099-C40C66FF867C}">
                  <a14:compatExt spid="_x0000_s41141"/>
                </a:ext>
                <a:ext uri="{FF2B5EF4-FFF2-40B4-BE49-F238E27FC236}">
                  <a16:creationId xmlns:a16="http://schemas.microsoft.com/office/drawing/2014/main" id="{00000000-0008-0000-0100-0000B5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209550</xdr:colOff>
          <xdr:row>15</xdr:row>
          <xdr:rowOff>31750</xdr:rowOff>
        </xdr:from>
        <xdr:to>
          <xdr:col>15</xdr:col>
          <xdr:colOff>133350</xdr:colOff>
          <xdr:row>15</xdr:row>
          <xdr:rowOff>209550</xdr:rowOff>
        </xdr:to>
        <xdr:sp macro="" textlink="">
          <xdr:nvSpPr>
            <xdr:cNvPr id="41142" name="Check Box 2230" hidden="1">
              <a:extLst>
                <a:ext uri="{63B3BB69-23CF-44E3-9099-C40C66FF867C}">
                  <a14:compatExt spid="_x0000_s41142"/>
                </a:ext>
                <a:ext uri="{FF2B5EF4-FFF2-40B4-BE49-F238E27FC236}">
                  <a16:creationId xmlns:a16="http://schemas.microsoft.com/office/drawing/2014/main" id="{00000000-0008-0000-0100-0000B6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209550</xdr:colOff>
          <xdr:row>16</xdr:row>
          <xdr:rowOff>31750</xdr:rowOff>
        </xdr:from>
        <xdr:to>
          <xdr:col>15</xdr:col>
          <xdr:colOff>133350</xdr:colOff>
          <xdr:row>16</xdr:row>
          <xdr:rowOff>209550</xdr:rowOff>
        </xdr:to>
        <xdr:sp macro="" textlink="">
          <xdr:nvSpPr>
            <xdr:cNvPr id="41143" name="Check Box 2231" hidden="1">
              <a:extLst>
                <a:ext uri="{63B3BB69-23CF-44E3-9099-C40C66FF867C}">
                  <a14:compatExt spid="_x0000_s41143"/>
                </a:ext>
                <a:ext uri="{FF2B5EF4-FFF2-40B4-BE49-F238E27FC236}">
                  <a16:creationId xmlns:a16="http://schemas.microsoft.com/office/drawing/2014/main" id="{00000000-0008-0000-0100-0000B7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209550</xdr:colOff>
          <xdr:row>17</xdr:row>
          <xdr:rowOff>31750</xdr:rowOff>
        </xdr:from>
        <xdr:to>
          <xdr:col>15</xdr:col>
          <xdr:colOff>133350</xdr:colOff>
          <xdr:row>17</xdr:row>
          <xdr:rowOff>209550</xdr:rowOff>
        </xdr:to>
        <xdr:sp macro="" textlink="">
          <xdr:nvSpPr>
            <xdr:cNvPr id="41144" name="Check Box 2232" hidden="1">
              <a:extLst>
                <a:ext uri="{63B3BB69-23CF-44E3-9099-C40C66FF867C}">
                  <a14:compatExt spid="_x0000_s41144"/>
                </a:ext>
                <a:ext uri="{FF2B5EF4-FFF2-40B4-BE49-F238E27FC236}">
                  <a16:creationId xmlns:a16="http://schemas.microsoft.com/office/drawing/2014/main" id="{00000000-0008-0000-0100-0000B8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209550</xdr:colOff>
          <xdr:row>18</xdr:row>
          <xdr:rowOff>31750</xdr:rowOff>
        </xdr:from>
        <xdr:to>
          <xdr:col>15</xdr:col>
          <xdr:colOff>133350</xdr:colOff>
          <xdr:row>18</xdr:row>
          <xdr:rowOff>209550</xdr:rowOff>
        </xdr:to>
        <xdr:sp macro="" textlink="">
          <xdr:nvSpPr>
            <xdr:cNvPr id="41145" name="Check Box 2233" hidden="1">
              <a:extLst>
                <a:ext uri="{63B3BB69-23CF-44E3-9099-C40C66FF867C}">
                  <a14:compatExt spid="_x0000_s41145"/>
                </a:ext>
                <a:ext uri="{FF2B5EF4-FFF2-40B4-BE49-F238E27FC236}">
                  <a16:creationId xmlns:a16="http://schemas.microsoft.com/office/drawing/2014/main" id="{00000000-0008-0000-0100-0000B9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209550</xdr:colOff>
          <xdr:row>19</xdr:row>
          <xdr:rowOff>31750</xdr:rowOff>
        </xdr:from>
        <xdr:to>
          <xdr:col>15</xdr:col>
          <xdr:colOff>133350</xdr:colOff>
          <xdr:row>19</xdr:row>
          <xdr:rowOff>209550</xdr:rowOff>
        </xdr:to>
        <xdr:sp macro="" textlink="">
          <xdr:nvSpPr>
            <xdr:cNvPr id="41146" name="Check Box 2234" hidden="1">
              <a:extLst>
                <a:ext uri="{63B3BB69-23CF-44E3-9099-C40C66FF867C}">
                  <a14:compatExt spid="_x0000_s41146"/>
                </a:ext>
                <a:ext uri="{FF2B5EF4-FFF2-40B4-BE49-F238E27FC236}">
                  <a16:creationId xmlns:a16="http://schemas.microsoft.com/office/drawing/2014/main" id="{00000000-0008-0000-0100-0000BA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209550</xdr:colOff>
          <xdr:row>20</xdr:row>
          <xdr:rowOff>31750</xdr:rowOff>
        </xdr:from>
        <xdr:to>
          <xdr:col>15</xdr:col>
          <xdr:colOff>133350</xdr:colOff>
          <xdr:row>20</xdr:row>
          <xdr:rowOff>209550</xdr:rowOff>
        </xdr:to>
        <xdr:sp macro="" textlink="">
          <xdr:nvSpPr>
            <xdr:cNvPr id="41147" name="Check Box 2235" hidden="1">
              <a:extLst>
                <a:ext uri="{63B3BB69-23CF-44E3-9099-C40C66FF867C}">
                  <a14:compatExt spid="_x0000_s41147"/>
                </a:ext>
                <a:ext uri="{FF2B5EF4-FFF2-40B4-BE49-F238E27FC236}">
                  <a16:creationId xmlns:a16="http://schemas.microsoft.com/office/drawing/2014/main" id="{00000000-0008-0000-0100-0000BB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527050</xdr:colOff>
          <xdr:row>12</xdr:row>
          <xdr:rowOff>31750</xdr:rowOff>
        </xdr:from>
        <xdr:to>
          <xdr:col>11</xdr:col>
          <xdr:colOff>19050</xdr:colOff>
          <xdr:row>12</xdr:row>
          <xdr:rowOff>228600</xdr:rowOff>
        </xdr:to>
        <xdr:sp macro="" textlink="">
          <xdr:nvSpPr>
            <xdr:cNvPr id="41148" name="Group Box 2236" hidden="1">
              <a:extLst>
                <a:ext uri="{63B3BB69-23CF-44E3-9099-C40C66FF867C}">
                  <a14:compatExt spid="_x0000_s41148"/>
                </a:ext>
                <a:ext uri="{FF2B5EF4-FFF2-40B4-BE49-F238E27FC236}">
                  <a16:creationId xmlns:a16="http://schemas.microsoft.com/office/drawing/2014/main" id="{00000000-0008-0000-0100-0000BC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590550</xdr:colOff>
          <xdr:row>12</xdr:row>
          <xdr:rowOff>57150</xdr:rowOff>
        </xdr:from>
        <xdr:to>
          <xdr:col>8</xdr:col>
          <xdr:colOff>374650</xdr:colOff>
          <xdr:row>12</xdr:row>
          <xdr:rowOff>209550</xdr:rowOff>
        </xdr:to>
        <xdr:sp macro="" textlink="">
          <xdr:nvSpPr>
            <xdr:cNvPr id="41149" name="Option Button 2237" hidden="1">
              <a:extLst>
                <a:ext uri="{63B3BB69-23CF-44E3-9099-C40C66FF867C}">
                  <a14:compatExt spid="_x0000_s41149"/>
                </a:ext>
                <a:ext uri="{FF2B5EF4-FFF2-40B4-BE49-F238E27FC236}">
                  <a16:creationId xmlns:a16="http://schemas.microsoft.com/office/drawing/2014/main" id="{00000000-0008-0000-0100-0000BD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527050</xdr:colOff>
          <xdr:row>12</xdr:row>
          <xdr:rowOff>57150</xdr:rowOff>
        </xdr:from>
        <xdr:to>
          <xdr:col>9</xdr:col>
          <xdr:colOff>304800</xdr:colOff>
          <xdr:row>12</xdr:row>
          <xdr:rowOff>209550</xdr:rowOff>
        </xdr:to>
        <xdr:sp macro="" textlink="">
          <xdr:nvSpPr>
            <xdr:cNvPr id="41150" name="Option Button 2238" hidden="1">
              <a:extLst>
                <a:ext uri="{63B3BB69-23CF-44E3-9099-C40C66FF867C}">
                  <a14:compatExt spid="_x0000_s41150"/>
                </a:ext>
                <a:ext uri="{FF2B5EF4-FFF2-40B4-BE49-F238E27FC236}">
                  <a16:creationId xmlns:a16="http://schemas.microsoft.com/office/drawing/2014/main" id="{00000000-0008-0000-0100-0000BE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514350</xdr:colOff>
          <xdr:row>12</xdr:row>
          <xdr:rowOff>31750</xdr:rowOff>
        </xdr:from>
        <xdr:to>
          <xdr:col>20</xdr:col>
          <xdr:colOff>152400</xdr:colOff>
          <xdr:row>12</xdr:row>
          <xdr:rowOff>228600</xdr:rowOff>
        </xdr:to>
        <xdr:sp macro="" textlink="">
          <xdr:nvSpPr>
            <xdr:cNvPr id="41151" name="Group Box 2239" hidden="1">
              <a:extLst>
                <a:ext uri="{63B3BB69-23CF-44E3-9099-C40C66FF867C}">
                  <a14:compatExt spid="_x0000_s41151"/>
                </a:ext>
                <a:ext uri="{FF2B5EF4-FFF2-40B4-BE49-F238E27FC236}">
                  <a16:creationId xmlns:a16="http://schemas.microsoft.com/office/drawing/2014/main" id="{00000000-0008-0000-0100-0000BF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584200</xdr:colOff>
          <xdr:row>12</xdr:row>
          <xdr:rowOff>57150</xdr:rowOff>
        </xdr:from>
        <xdr:to>
          <xdr:col>16</xdr:col>
          <xdr:colOff>361950</xdr:colOff>
          <xdr:row>12</xdr:row>
          <xdr:rowOff>209550</xdr:rowOff>
        </xdr:to>
        <xdr:sp macro="" textlink="">
          <xdr:nvSpPr>
            <xdr:cNvPr id="41152" name="Option Button 2240" hidden="1">
              <a:extLst>
                <a:ext uri="{63B3BB69-23CF-44E3-9099-C40C66FF867C}">
                  <a14:compatExt spid="_x0000_s41152"/>
                </a:ext>
                <a:ext uri="{FF2B5EF4-FFF2-40B4-BE49-F238E27FC236}">
                  <a16:creationId xmlns:a16="http://schemas.microsoft.com/office/drawing/2014/main" id="{00000000-0008-0000-0100-0000C0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514350</xdr:colOff>
          <xdr:row>12</xdr:row>
          <xdr:rowOff>57150</xdr:rowOff>
        </xdr:from>
        <xdr:to>
          <xdr:col>17</xdr:col>
          <xdr:colOff>298450</xdr:colOff>
          <xdr:row>12</xdr:row>
          <xdr:rowOff>209550</xdr:rowOff>
        </xdr:to>
        <xdr:sp macro="" textlink="">
          <xdr:nvSpPr>
            <xdr:cNvPr id="41153" name="Option Button 2241" hidden="1">
              <a:extLst>
                <a:ext uri="{63B3BB69-23CF-44E3-9099-C40C66FF867C}">
                  <a14:compatExt spid="_x0000_s41153"/>
                </a:ext>
                <a:ext uri="{FF2B5EF4-FFF2-40B4-BE49-F238E27FC236}">
                  <a16:creationId xmlns:a16="http://schemas.microsoft.com/office/drawing/2014/main" id="{00000000-0008-0000-0100-0000C1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431800</xdr:colOff>
          <xdr:row>12</xdr:row>
          <xdr:rowOff>57150</xdr:rowOff>
        </xdr:from>
        <xdr:to>
          <xdr:col>19</xdr:col>
          <xdr:colOff>76200</xdr:colOff>
          <xdr:row>12</xdr:row>
          <xdr:rowOff>209550</xdr:rowOff>
        </xdr:to>
        <xdr:sp macro="" textlink="">
          <xdr:nvSpPr>
            <xdr:cNvPr id="41154" name="Option Button 2242" hidden="1">
              <a:extLst>
                <a:ext uri="{63B3BB69-23CF-44E3-9099-C40C66FF867C}">
                  <a14:compatExt spid="_x0000_s41154"/>
                </a:ext>
                <a:ext uri="{FF2B5EF4-FFF2-40B4-BE49-F238E27FC236}">
                  <a16:creationId xmlns:a16="http://schemas.microsoft.com/office/drawing/2014/main" id="{00000000-0008-0000-0100-0000C2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21</xdr:col>
      <xdr:colOff>523688</xdr:colOff>
      <xdr:row>9</xdr:row>
      <xdr:rowOff>152399</xdr:rowOff>
    </xdr:from>
    <xdr:to>
      <xdr:col>26</xdr:col>
      <xdr:colOff>104775</xdr:colOff>
      <xdr:row>22</xdr:row>
      <xdr:rowOff>63500</xdr:rowOff>
    </xdr:to>
    <xdr:sp macro="" textlink="">
      <xdr:nvSpPr>
        <xdr:cNvPr id="1266" name="Rectangle 1265">
          <a:extLst>
            <a:ext uri="{FF2B5EF4-FFF2-40B4-BE49-F238E27FC236}">
              <a16:creationId xmlns:a16="http://schemas.microsoft.com/office/drawing/2014/main" id="{00000000-0008-0000-0100-0000F2040000}"/>
            </a:ext>
          </a:extLst>
        </xdr:cNvPr>
        <xdr:cNvSpPr/>
      </xdr:nvSpPr>
      <xdr:spPr>
        <a:xfrm>
          <a:off x="12896663" y="1771649"/>
          <a:ext cx="2629087" cy="2711451"/>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22</xdr:col>
          <xdr:colOff>374650</xdr:colOff>
          <xdr:row>17</xdr:row>
          <xdr:rowOff>31750</xdr:rowOff>
        </xdr:from>
        <xdr:to>
          <xdr:col>23</xdr:col>
          <xdr:colOff>438150</xdr:colOff>
          <xdr:row>17</xdr:row>
          <xdr:rowOff>209550</xdr:rowOff>
        </xdr:to>
        <xdr:sp macro="" textlink="">
          <xdr:nvSpPr>
            <xdr:cNvPr id="41157" name="Check Box 2245" hidden="1">
              <a:extLst>
                <a:ext uri="{63B3BB69-23CF-44E3-9099-C40C66FF867C}">
                  <a14:compatExt spid="_x0000_s41157"/>
                </a:ext>
                <a:ext uri="{FF2B5EF4-FFF2-40B4-BE49-F238E27FC236}">
                  <a16:creationId xmlns:a16="http://schemas.microsoft.com/office/drawing/2014/main" id="{00000000-0008-0000-0100-0000C5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590550</xdr:colOff>
          <xdr:row>40</xdr:row>
          <xdr:rowOff>190500</xdr:rowOff>
        </xdr:from>
        <xdr:to>
          <xdr:col>5</xdr:col>
          <xdr:colOff>31750</xdr:colOff>
          <xdr:row>43</xdr:row>
          <xdr:rowOff>50800</xdr:rowOff>
        </xdr:to>
        <xdr:sp macro="" textlink="">
          <xdr:nvSpPr>
            <xdr:cNvPr id="41163" name="Group Box 2251" hidden="1">
              <a:extLst>
                <a:ext uri="{63B3BB69-23CF-44E3-9099-C40C66FF867C}">
                  <a14:compatExt spid="_x0000_s41163"/>
                </a:ext>
                <a:ext uri="{FF2B5EF4-FFF2-40B4-BE49-F238E27FC236}">
                  <a16:creationId xmlns:a16="http://schemas.microsoft.com/office/drawing/2014/main" id="{00000000-0008-0000-0100-0000CB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41</xdr:row>
          <xdr:rowOff>0</xdr:rowOff>
        </xdr:from>
        <xdr:to>
          <xdr:col>3</xdr:col>
          <xdr:colOff>438150</xdr:colOff>
          <xdr:row>42</xdr:row>
          <xdr:rowOff>0</xdr:rowOff>
        </xdr:to>
        <xdr:sp macro="" textlink="">
          <xdr:nvSpPr>
            <xdr:cNvPr id="41164" name="Check Box 2252" hidden="1">
              <a:extLst>
                <a:ext uri="{63B3BB69-23CF-44E3-9099-C40C66FF867C}">
                  <a14:compatExt spid="_x0000_s41164"/>
                </a:ext>
                <a:ext uri="{FF2B5EF4-FFF2-40B4-BE49-F238E27FC236}">
                  <a16:creationId xmlns:a16="http://schemas.microsoft.com/office/drawing/2014/main" id="{00000000-0008-0000-0100-0000CC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42</xdr:row>
          <xdr:rowOff>0</xdr:rowOff>
        </xdr:from>
        <xdr:to>
          <xdr:col>3</xdr:col>
          <xdr:colOff>438150</xdr:colOff>
          <xdr:row>43</xdr:row>
          <xdr:rowOff>0</xdr:rowOff>
        </xdr:to>
        <xdr:sp macro="" textlink="">
          <xdr:nvSpPr>
            <xdr:cNvPr id="41165" name="Check Box 2253" hidden="1">
              <a:extLst>
                <a:ext uri="{63B3BB69-23CF-44E3-9099-C40C66FF867C}">
                  <a14:compatExt spid="_x0000_s41165"/>
                </a:ext>
                <a:ext uri="{FF2B5EF4-FFF2-40B4-BE49-F238E27FC236}">
                  <a16:creationId xmlns:a16="http://schemas.microsoft.com/office/drawing/2014/main" id="{00000000-0008-0000-0100-0000CD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584200</xdr:colOff>
          <xdr:row>35</xdr:row>
          <xdr:rowOff>152400</xdr:rowOff>
        </xdr:from>
        <xdr:to>
          <xdr:col>19</xdr:col>
          <xdr:colOff>565150</xdr:colOff>
          <xdr:row>53</xdr:row>
          <xdr:rowOff>69850</xdr:rowOff>
        </xdr:to>
        <xdr:sp macro="" textlink="">
          <xdr:nvSpPr>
            <xdr:cNvPr id="41167" name="Group Box 2255" hidden="1">
              <a:extLst>
                <a:ext uri="{63B3BB69-23CF-44E3-9099-C40C66FF867C}">
                  <a14:compatExt spid="_x0000_s41167"/>
                </a:ext>
                <a:ext uri="{FF2B5EF4-FFF2-40B4-BE49-F238E27FC236}">
                  <a16:creationId xmlns:a16="http://schemas.microsoft.com/office/drawing/2014/main" id="{00000000-0008-0000-0100-0000CF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40</xdr:row>
          <xdr:rowOff>31750</xdr:rowOff>
        </xdr:from>
        <xdr:to>
          <xdr:col>7</xdr:col>
          <xdr:colOff>133350</xdr:colOff>
          <xdr:row>40</xdr:row>
          <xdr:rowOff>209550</xdr:rowOff>
        </xdr:to>
        <xdr:sp macro="" textlink="">
          <xdr:nvSpPr>
            <xdr:cNvPr id="41168" name="Check Box 2256" hidden="1">
              <a:extLst>
                <a:ext uri="{63B3BB69-23CF-44E3-9099-C40C66FF867C}">
                  <a14:compatExt spid="_x0000_s41168"/>
                </a:ext>
                <a:ext uri="{FF2B5EF4-FFF2-40B4-BE49-F238E27FC236}">
                  <a16:creationId xmlns:a16="http://schemas.microsoft.com/office/drawing/2014/main" id="{00000000-0008-0000-0100-0000D0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41</xdr:row>
          <xdr:rowOff>31750</xdr:rowOff>
        </xdr:from>
        <xdr:to>
          <xdr:col>7</xdr:col>
          <xdr:colOff>133350</xdr:colOff>
          <xdr:row>41</xdr:row>
          <xdr:rowOff>209550</xdr:rowOff>
        </xdr:to>
        <xdr:sp macro="" textlink="">
          <xdr:nvSpPr>
            <xdr:cNvPr id="41169" name="Check Box 2257" hidden="1">
              <a:extLst>
                <a:ext uri="{63B3BB69-23CF-44E3-9099-C40C66FF867C}">
                  <a14:compatExt spid="_x0000_s41169"/>
                </a:ext>
                <a:ext uri="{FF2B5EF4-FFF2-40B4-BE49-F238E27FC236}">
                  <a16:creationId xmlns:a16="http://schemas.microsoft.com/office/drawing/2014/main" id="{00000000-0008-0000-0100-0000D1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42</xdr:row>
          <xdr:rowOff>31750</xdr:rowOff>
        </xdr:from>
        <xdr:to>
          <xdr:col>7</xdr:col>
          <xdr:colOff>133350</xdr:colOff>
          <xdr:row>42</xdr:row>
          <xdr:rowOff>209550</xdr:rowOff>
        </xdr:to>
        <xdr:sp macro="" textlink="">
          <xdr:nvSpPr>
            <xdr:cNvPr id="41170" name="Check Box 2258" hidden="1">
              <a:extLst>
                <a:ext uri="{63B3BB69-23CF-44E3-9099-C40C66FF867C}">
                  <a14:compatExt spid="_x0000_s41170"/>
                </a:ext>
                <a:ext uri="{FF2B5EF4-FFF2-40B4-BE49-F238E27FC236}">
                  <a16:creationId xmlns:a16="http://schemas.microsoft.com/office/drawing/2014/main" id="{00000000-0008-0000-0100-0000D2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44</xdr:row>
          <xdr:rowOff>31750</xdr:rowOff>
        </xdr:from>
        <xdr:to>
          <xdr:col>7</xdr:col>
          <xdr:colOff>133350</xdr:colOff>
          <xdr:row>44</xdr:row>
          <xdr:rowOff>209550</xdr:rowOff>
        </xdr:to>
        <xdr:sp macro="" textlink="">
          <xdr:nvSpPr>
            <xdr:cNvPr id="41172" name="Check Box 2260" hidden="1">
              <a:extLst>
                <a:ext uri="{63B3BB69-23CF-44E3-9099-C40C66FF867C}">
                  <a14:compatExt spid="_x0000_s41172"/>
                </a:ext>
                <a:ext uri="{FF2B5EF4-FFF2-40B4-BE49-F238E27FC236}">
                  <a16:creationId xmlns:a16="http://schemas.microsoft.com/office/drawing/2014/main" id="{00000000-0008-0000-0100-0000D4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46</xdr:row>
          <xdr:rowOff>31750</xdr:rowOff>
        </xdr:from>
        <xdr:to>
          <xdr:col>7</xdr:col>
          <xdr:colOff>133350</xdr:colOff>
          <xdr:row>46</xdr:row>
          <xdr:rowOff>209550</xdr:rowOff>
        </xdr:to>
        <xdr:sp macro="" textlink="">
          <xdr:nvSpPr>
            <xdr:cNvPr id="41174" name="Check Box 2262" hidden="1">
              <a:extLst>
                <a:ext uri="{63B3BB69-23CF-44E3-9099-C40C66FF867C}">
                  <a14:compatExt spid="_x0000_s41174"/>
                </a:ext>
                <a:ext uri="{FF2B5EF4-FFF2-40B4-BE49-F238E27FC236}">
                  <a16:creationId xmlns:a16="http://schemas.microsoft.com/office/drawing/2014/main" id="{00000000-0008-0000-0100-0000D6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47</xdr:row>
          <xdr:rowOff>31750</xdr:rowOff>
        </xdr:from>
        <xdr:to>
          <xdr:col>7</xdr:col>
          <xdr:colOff>133350</xdr:colOff>
          <xdr:row>47</xdr:row>
          <xdr:rowOff>209550</xdr:rowOff>
        </xdr:to>
        <xdr:sp macro="" textlink="">
          <xdr:nvSpPr>
            <xdr:cNvPr id="41175" name="Check Box 2263" hidden="1">
              <a:extLst>
                <a:ext uri="{63B3BB69-23CF-44E3-9099-C40C66FF867C}">
                  <a14:compatExt spid="_x0000_s41175"/>
                </a:ext>
                <a:ext uri="{FF2B5EF4-FFF2-40B4-BE49-F238E27FC236}">
                  <a16:creationId xmlns:a16="http://schemas.microsoft.com/office/drawing/2014/main" id="{00000000-0008-0000-0100-0000D7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48</xdr:row>
          <xdr:rowOff>31750</xdr:rowOff>
        </xdr:from>
        <xdr:to>
          <xdr:col>7</xdr:col>
          <xdr:colOff>133350</xdr:colOff>
          <xdr:row>48</xdr:row>
          <xdr:rowOff>209550</xdr:rowOff>
        </xdr:to>
        <xdr:sp macro="" textlink="">
          <xdr:nvSpPr>
            <xdr:cNvPr id="41176" name="Check Box 2264" hidden="1">
              <a:extLst>
                <a:ext uri="{63B3BB69-23CF-44E3-9099-C40C66FF867C}">
                  <a14:compatExt spid="_x0000_s41176"/>
                </a:ext>
                <a:ext uri="{FF2B5EF4-FFF2-40B4-BE49-F238E27FC236}">
                  <a16:creationId xmlns:a16="http://schemas.microsoft.com/office/drawing/2014/main" id="{00000000-0008-0000-0100-0000D8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49</xdr:row>
          <xdr:rowOff>31750</xdr:rowOff>
        </xdr:from>
        <xdr:to>
          <xdr:col>7</xdr:col>
          <xdr:colOff>133350</xdr:colOff>
          <xdr:row>49</xdr:row>
          <xdr:rowOff>209550</xdr:rowOff>
        </xdr:to>
        <xdr:sp macro="" textlink="">
          <xdr:nvSpPr>
            <xdr:cNvPr id="41177" name="Check Box 2265" hidden="1">
              <a:extLst>
                <a:ext uri="{63B3BB69-23CF-44E3-9099-C40C66FF867C}">
                  <a14:compatExt spid="_x0000_s41177"/>
                </a:ext>
                <a:ext uri="{FF2B5EF4-FFF2-40B4-BE49-F238E27FC236}">
                  <a16:creationId xmlns:a16="http://schemas.microsoft.com/office/drawing/2014/main" id="{00000000-0008-0000-0100-0000D9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50</xdr:row>
          <xdr:rowOff>31750</xdr:rowOff>
        </xdr:from>
        <xdr:to>
          <xdr:col>7</xdr:col>
          <xdr:colOff>133350</xdr:colOff>
          <xdr:row>50</xdr:row>
          <xdr:rowOff>209550</xdr:rowOff>
        </xdr:to>
        <xdr:sp macro="" textlink="">
          <xdr:nvSpPr>
            <xdr:cNvPr id="41178" name="Check Box 2266" hidden="1">
              <a:extLst>
                <a:ext uri="{63B3BB69-23CF-44E3-9099-C40C66FF867C}">
                  <a14:compatExt spid="_x0000_s41178"/>
                </a:ext>
                <a:ext uri="{FF2B5EF4-FFF2-40B4-BE49-F238E27FC236}">
                  <a16:creationId xmlns:a16="http://schemas.microsoft.com/office/drawing/2014/main" id="{00000000-0008-0000-0100-0000DA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51</xdr:row>
          <xdr:rowOff>31750</xdr:rowOff>
        </xdr:from>
        <xdr:to>
          <xdr:col>7</xdr:col>
          <xdr:colOff>133350</xdr:colOff>
          <xdr:row>51</xdr:row>
          <xdr:rowOff>209550</xdr:rowOff>
        </xdr:to>
        <xdr:sp macro="" textlink="">
          <xdr:nvSpPr>
            <xdr:cNvPr id="41179" name="Check Box 2267" hidden="1">
              <a:extLst>
                <a:ext uri="{63B3BB69-23CF-44E3-9099-C40C66FF867C}">
                  <a14:compatExt spid="_x0000_s41179"/>
                </a:ext>
                <a:ext uri="{FF2B5EF4-FFF2-40B4-BE49-F238E27FC236}">
                  <a16:creationId xmlns:a16="http://schemas.microsoft.com/office/drawing/2014/main" id="{00000000-0008-0000-0100-0000DB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52</xdr:row>
          <xdr:rowOff>31750</xdr:rowOff>
        </xdr:from>
        <xdr:to>
          <xdr:col>7</xdr:col>
          <xdr:colOff>133350</xdr:colOff>
          <xdr:row>52</xdr:row>
          <xdr:rowOff>209550</xdr:rowOff>
        </xdr:to>
        <xdr:sp macro="" textlink="">
          <xdr:nvSpPr>
            <xdr:cNvPr id="41180" name="Check Box 2268" hidden="1">
              <a:extLst>
                <a:ext uri="{63B3BB69-23CF-44E3-9099-C40C66FF867C}">
                  <a14:compatExt spid="_x0000_s41180"/>
                </a:ext>
                <a:ext uri="{FF2B5EF4-FFF2-40B4-BE49-F238E27FC236}">
                  <a16:creationId xmlns:a16="http://schemas.microsoft.com/office/drawing/2014/main" id="{00000000-0008-0000-0100-0000DC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209550</xdr:colOff>
          <xdr:row>40</xdr:row>
          <xdr:rowOff>31750</xdr:rowOff>
        </xdr:from>
        <xdr:to>
          <xdr:col>15</xdr:col>
          <xdr:colOff>133350</xdr:colOff>
          <xdr:row>40</xdr:row>
          <xdr:rowOff>209550</xdr:rowOff>
        </xdr:to>
        <xdr:sp macro="" textlink="">
          <xdr:nvSpPr>
            <xdr:cNvPr id="41181" name="Check Box 2269" hidden="1">
              <a:extLst>
                <a:ext uri="{63B3BB69-23CF-44E3-9099-C40C66FF867C}">
                  <a14:compatExt spid="_x0000_s41181"/>
                </a:ext>
                <a:ext uri="{FF2B5EF4-FFF2-40B4-BE49-F238E27FC236}">
                  <a16:creationId xmlns:a16="http://schemas.microsoft.com/office/drawing/2014/main" id="{00000000-0008-0000-0100-0000DD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209550</xdr:colOff>
          <xdr:row>41</xdr:row>
          <xdr:rowOff>31750</xdr:rowOff>
        </xdr:from>
        <xdr:to>
          <xdr:col>15</xdr:col>
          <xdr:colOff>133350</xdr:colOff>
          <xdr:row>41</xdr:row>
          <xdr:rowOff>209550</xdr:rowOff>
        </xdr:to>
        <xdr:sp macro="" textlink="">
          <xdr:nvSpPr>
            <xdr:cNvPr id="41182" name="Check Box 2270" hidden="1">
              <a:extLst>
                <a:ext uri="{63B3BB69-23CF-44E3-9099-C40C66FF867C}">
                  <a14:compatExt spid="_x0000_s41182"/>
                </a:ext>
                <a:ext uri="{FF2B5EF4-FFF2-40B4-BE49-F238E27FC236}">
                  <a16:creationId xmlns:a16="http://schemas.microsoft.com/office/drawing/2014/main" id="{00000000-0008-0000-0100-0000DE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209550</xdr:colOff>
          <xdr:row>42</xdr:row>
          <xdr:rowOff>31750</xdr:rowOff>
        </xdr:from>
        <xdr:to>
          <xdr:col>15</xdr:col>
          <xdr:colOff>133350</xdr:colOff>
          <xdr:row>42</xdr:row>
          <xdr:rowOff>209550</xdr:rowOff>
        </xdr:to>
        <xdr:sp macro="" textlink="">
          <xdr:nvSpPr>
            <xdr:cNvPr id="41183" name="Check Box 2271" hidden="1">
              <a:extLst>
                <a:ext uri="{63B3BB69-23CF-44E3-9099-C40C66FF867C}">
                  <a14:compatExt spid="_x0000_s41183"/>
                </a:ext>
                <a:ext uri="{FF2B5EF4-FFF2-40B4-BE49-F238E27FC236}">
                  <a16:creationId xmlns:a16="http://schemas.microsoft.com/office/drawing/2014/main" id="{00000000-0008-0000-0100-0000DF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209550</xdr:colOff>
          <xdr:row>43</xdr:row>
          <xdr:rowOff>31750</xdr:rowOff>
        </xdr:from>
        <xdr:to>
          <xdr:col>15</xdr:col>
          <xdr:colOff>133350</xdr:colOff>
          <xdr:row>43</xdr:row>
          <xdr:rowOff>209550</xdr:rowOff>
        </xdr:to>
        <xdr:sp macro="" textlink="">
          <xdr:nvSpPr>
            <xdr:cNvPr id="41184" name="Check Box 2272" hidden="1">
              <a:extLst>
                <a:ext uri="{63B3BB69-23CF-44E3-9099-C40C66FF867C}">
                  <a14:compatExt spid="_x0000_s41184"/>
                </a:ext>
                <a:ext uri="{FF2B5EF4-FFF2-40B4-BE49-F238E27FC236}">
                  <a16:creationId xmlns:a16="http://schemas.microsoft.com/office/drawing/2014/main" id="{00000000-0008-0000-0100-0000E0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209550</xdr:colOff>
          <xdr:row>44</xdr:row>
          <xdr:rowOff>31750</xdr:rowOff>
        </xdr:from>
        <xdr:to>
          <xdr:col>15</xdr:col>
          <xdr:colOff>133350</xdr:colOff>
          <xdr:row>44</xdr:row>
          <xdr:rowOff>209550</xdr:rowOff>
        </xdr:to>
        <xdr:sp macro="" textlink="">
          <xdr:nvSpPr>
            <xdr:cNvPr id="41185" name="Check Box 2273" hidden="1">
              <a:extLst>
                <a:ext uri="{63B3BB69-23CF-44E3-9099-C40C66FF867C}">
                  <a14:compatExt spid="_x0000_s41185"/>
                </a:ext>
                <a:ext uri="{FF2B5EF4-FFF2-40B4-BE49-F238E27FC236}">
                  <a16:creationId xmlns:a16="http://schemas.microsoft.com/office/drawing/2014/main" id="{00000000-0008-0000-0100-0000E1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209550</xdr:colOff>
          <xdr:row>45</xdr:row>
          <xdr:rowOff>31750</xdr:rowOff>
        </xdr:from>
        <xdr:to>
          <xdr:col>15</xdr:col>
          <xdr:colOff>133350</xdr:colOff>
          <xdr:row>45</xdr:row>
          <xdr:rowOff>209550</xdr:rowOff>
        </xdr:to>
        <xdr:sp macro="" textlink="">
          <xdr:nvSpPr>
            <xdr:cNvPr id="41186" name="Check Box 2274" hidden="1">
              <a:extLst>
                <a:ext uri="{63B3BB69-23CF-44E3-9099-C40C66FF867C}">
                  <a14:compatExt spid="_x0000_s41186"/>
                </a:ext>
                <a:ext uri="{FF2B5EF4-FFF2-40B4-BE49-F238E27FC236}">
                  <a16:creationId xmlns:a16="http://schemas.microsoft.com/office/drawing/2014/main" id="{00000000-0008-0000-0100-0000E2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209550</xdr:colOff>
          <xdr:row>46</xdr:row>
          <xdr:rowOff>31750</xdr:rowOff>
        </xdr:from>
        <xdr:to>
          <xdr:col>15</xdr:col>
          <xdr:colOff>133350</xdr:colOff>
          <xdr:row>46</xdr:row>
          <xdr:rowOff>209550</xdr:rowOff>
        </xdr:to>
        <xdr:sp macro="" textlink="">
          <xdr:nvSpPr>
            <xdr:cNvPr id="41187" name="Check Box 2275" hidden="1">
              <a:extLst>
                <a:ext uri="{63B3BB69-23CF-44E3-9099-C40C66FF867C}">
                  <a14:compatExt spid="_x0000_s41187"/>
                </a:ext>
                <a:ext uri="{FF2B5EF4-FFF2-40B4-BE49-F238E27FC236}">
                  <a16:creationId xmlns:a16="http://schemas.microsoft.com/office/drawing/2014/main" id="{00000000-0008-0000-0100-0000E3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209550</xdr:colOff>
          <xdr:row>47</xdr:row>
          <xdr:rowOff>31750</xdr:rowOff>
        </xdr:from>
        <xdr:to>
          <xdr:col>15</xdr:col>
          <xdr:colOff>133350</xdr:colOff>
          <xdr:row>47</xdr:row>
          <xdr:rowOff>209550</xdr:rowOff>
        </xdr:to>
        <xdr:sp macro="" textlink="">
          <xdr:nvSpPr>
            <xdr:cNvPr id="41188" name="Check Box 2276" hidden="1">
              <a:extLst>
                <a:ext uri="{63B3BB69-23CF-44E3-9099-C40C66FF867C}">
                  <a14:compatExt spid="_x0000_s41188"/>
                </a:ext>
                <a:ext uri="{FF2B5EF4-FFF2-40B4-BE49-F238E27FC236}">
                  <a16:creationId xmlns:a16="http://schemas.microsoft.com/office/drawing/2014/main" id="{00000000-0008-0000-0100-0000E4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209550</xdr:colOff>
          <xdr:row>48</xdr:row>
          <xdr:rowOff>31750</xdr:rowOff>
        </xdr:from>
        <xdr:to>
          <xdr:col>15</xdr:col>
          <xdr:colOff>133350</xdr:colOff>
          <xdr:row>48</xdr:row>
          <xdr:rowOff>209550</xdr:rowOff>
        </xdr:to>
        <xdr:sp macro="" textlink="">
          <xdr:nvSpPr>
            <xdr:cNvPr id="41189" name="Check Box 2277" hidden="1">
              <a:extLst>
                <a:ext uri="{63B3BB69-23CF-44E3-9099-C40C66FF867C}">
                  <a14:compatExt spid="_x0000_s41189"/>
                </a:ext>
                <a:ext uri="{FF2B5EF4-FFF2-40B4-BE49-F238E27FC236}">
                  <a16:creationId xmlns:a16="http://schemas.microsoft.com/office/drawing/2014/main" id="{00000000-0008-0000-0100-0000E5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209550</xdr:colOff>
          <xdr:row>49</xdr:row>
          <xdr:rowOff>31750</xdr:rowOff>
        </xdr:from>
        <xdr:to>
          <xdr:col>15</xdr:col>
          <xdr:colOff>133350</xdr:colOff>
          <xdr:row>49</xdr:row>
          <xdr:rowOff>209550</xdr:rowOff>
        </xdr:to>
        <xdr:sp macro="" textlink="">
          <xdr:nvSpPr>
            <xdr:cNvPr id="41190" name="Check Box 2278" hidden="1">
              <a:extLst>
                <a:ext uri="{63B3BB69-23CF-44E3-9099-C40C66FF867C}">
                  <a14:compatExt spid="_x0000_s41190"/>
                </a:ext>
                <a:ext uri="{FF2B5EF4-FFF2-40B4-BE49-F238E27FC236}">
                  <a16:creationId xmlns:a16="http://schemas.microsoft.com/office/drawing/2014/main" id="{00000000-0008-0000-0100-0000E6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209550</xdr:colOff>
          <xdr:row>50</xdr:row>
          <xdr:rowOff>31750</xdr:rowOff>
        </xdr:from>
        <xdr:to>
          <xdr:col>15</xdr:col>
          <xdr:colOff>133350</xdr:colOff>
          <xdr:row>50</xdr:row>
          <xdr:rowOff>209550</xdr:rowOff>
        </xdr:to>
        <xdr:sp macro="" textlink="">
          <xdr:nvSpPr>
            <xdr:cNvPr id="41191" name="Check Box 2279" hidden="1">
              <a:extLst>
                <a:ext uri="{63B3BB69-23CF-44E3-9099-C40C66FF867C}">
                  <a14:compatExt spid="_x0000_s41191"/>
                </a:ext>
                <a:ext uri="{FF2B5EF4-FFF2-40B4-BE49-F238E27FC236}">
                  <a16:creationId xmlns:a16="http://schemas.microsoft.com/office/drawing/2014/main" id="{00000000-0008-0000-0100-0000E7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209550</xdr:colOff>
          <xdr:row>51</xdr:row>
          <xdr:rowOff>31750</xdr:rowOff>
        </xdr:from>
        <xdr:to>
          <xdr:col>15</xdr:col>
          <xdr:colOff>133350</xdr:colOff>
          <xdr:row>51</xdr:row>
          <xdr:rowOff>209550</xdr:rowOff>
        </xdr:to>
        <xdr:sp macro="" textlink="">
          <xdr:nvSpPr>
            <xdr:cNvPr id="41192" name="Check Box 2280" hidden="1">
              <a:extLst>
                <a:ext uri="{63B3BB69-23CF-44E3-9099-C40C66FF867C}">
                  <a14:compatExt spid="_x0000_s41192"/>
                </a:ext>
                <a:ext uri="{FF2B5EF4-FFF2-40B4-BE49-F238E27FC236}">
                  <a16:creationId xmlns:a16="http://schemas.microsoft.com/office/drawing/2014/main" id="{00000000-0008-0000-0100-0000E8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209550</xdr:colOff>
          <xdr:row>52</xdr:row>
          <xdr:rowOff>31750</xdr:rowOff>
        </xdr:from>
        <xdr:to>
          <xdr:col>15</xdr:col>
          <xdr:colOff>133350</xdr:colOff>
          <xdr:row>52</xdr:row>
          <xdr:rowOff>209550</xdr:rowOff>
        </xdr:to>
        <xdr:sp macro="" textlink="">
          <xdr:nvSpPr>
            <xdr:cNvPr id="41193" name="Check Box 2281" hidden="1">
              <a:extLst>
                <a:ext uri="{63B3BB69-23CF-44E3-9099-C40C66FF867C}">
                  <a14:compatExt spid="_x0000_s41193"/>
                </a:ext>
                <a:ext uri="{FF2B5EF4-FFF2-40B4-BE49-F238E27FC236}">
                  <a16:creationId xmlns:a16="http://schemas.microsoft.com/office/drawing/2014/main" id="{00000000-0008-0000-0100-0000E9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527050</xdr:colOff>
          <xdr:row>38</xdr:row>
          <xdr:rowOff>31750</xdr:rowOff>
        </xdr:from>
        <xdr:to>
          <xdr:col>14</xdr:col>
          <xdr:colOff>533400</xdr:colOff>
          <xdr:row>39</xdr:row>
          <xdr:rowOff>19050</xdr:rowOff>
        </xdr:to>
        <xdr:sp macro="" textlink="">
          <xdr:nvSpPr>
            <xdr:cNvPr id="41194" name="Group Box 2282" hidden="1">
              <a:extLst>
                <a:ext uri="{63B3BB69-23CF-44E3-9099-C40C66FF867C}">
                  <a14:compatExt spid="_x0000_s41194"/>
                </a:ext>
                <a:ext uri="{FF2B5EF4-FFF2-40B4-BE49-F238E27FC236}">
                  <a16:creationId xmlns:a16="http://schemas.microsoft.com/office/drawing/2014/main" id="{00000000-0008-0000-0100-0000EA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590550</xdr:colOff>
          <xdr:row>38</xdr:row>
          <xdr:rowOff>76200</xdr:rowOff>
        </xdr:from>
        <xdr:to>
          <xdr:col>12</xdr:col>
          <xdr:colOff>374650</xdr:colOff>
          <xdr:row>39</xdr:row>
          <xdr:rowOff>0</xdr:rowOff>
        </xdr:to>
        <xdr:sp macro="" textlink="">
          <xdr:nvSpPr>
            <xdr:cNvPr id="41195" name="Option Button 2283" hidden="1">
              <a:extLst>
                <a:ext uri="{63B3BB69-23CF-44E3-9099-C40C66FF867C}">
                  <a14:compatExt spid="_x0000_s41195"/>
                </a:ext>
                <a:ext uri="{FF2B5EF4-FFF2-40B4-BE49-F238E27FC236}">
                  <a16:creationId xmlns:a16="http://schemas.microsoft.com/office/drawing/2014/main" id="{00000000-0008-0000-0100-0000EB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527050</xdr:colOff>
          <xdr:row>38</xdr:row>
          <xdr:rowOff>76200</xdr:rowOff>
        </xdr:from>
        <xdr:to>
          <xdr:col>13</xdr:col>
          <xdr:colOff>304800</xdr:colOff>
          <xdr:row>39</xdr:row>
          <xdr:rowOff>0</xdr:rowOff>
        </xdr:to>
        <xdr:sp macro="" textlink="">
          <xdr:nvSpPr>
            <xdr:cNvPr id="41196" name="Option Button 2284" hidden="1">
              <a:extLst>
                <a:ext uri="{63B3BB69-23CF-44E3-9099-C40C66FF867C}">
                  <a14:compatExt spid="_x0000_s41196"/>
                </a:ext>
                <a:ext uri="{FF2B5EF4-FFF2-40B4-BE49-F238E27FC236}">
                  <a16:creationId xmlns:a16="http://schemas.microsoft.com/office/drawing/2014/main" id="{00000000-0008-0000-0100-0000EC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38</xdr:row>
          <xdr:rowOff>69850</xdr:rowOff>
        </xdr:from>
        <xdr:to>
          <xdr:col>14</xdr:col>
          <xdr:colOff>279400</xdr:colOff>
          <xdr:row>39</xdr:row>
          <xdr:rowOff>12700</xdr:rowOff>
        </xdr:to>
        <xdr:sp macro="" textlink="">
          <xdr:nvSpPr>
            <xdr:cNvPr id="41197" name="Option Button 2285" hidden="1">
              <a:extLst>
                <a:ext uri="{63B3BB69-23CF-44E3-9099-C40C66FF867C}">
                  <a14:compatExt spid="_x0000_s41197"/>
                </a:ext>
                <a:ext uri="{FF2B5EF4-FFF2-40B4-BE49-F238E27FC236}">
                  <a16:creationId xmlns:a16="http://schemas.microsoft.com/office/drawing/2014/main" id="{00000000-0008-0000-0100-0000ED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20</xdr:col>
      <xdr:colOff>523875</xdr:colOff>
      <xdr:row>35</xdr:row>
      <xdr:rowOff>152400</xdr:rowOff>
    </xdr:from>
    <xdr:to>
      <xdr:col>25</xdr:col>
      <xdr:colOff>95437</xdr:colOff>
      <xdr:row>48</xdr:row>
      <xdr:rowOff>76201</xdr:rowOff>
    </xdr:to>
    <xdr:sp macro="" textlink="">
      <xdr:nvSpPr>
        <xdr:cNvPr id="1308" name="Rectangle 1307">
          <a:extLst>
            <a:ext uri="{FF2B5EF4-FFF2-40B4-BE49-F238E27FC236}">
              <a16:creationId xmlns:a16="http://schemas.microsoft.com/office/drawing/2014/main" id="{00000000-0008-0000-0100-00001C050000}"/>
            </a:ext>
          </a:extLst>
        </xdr:cNvPr>
        <xdr:cNvSpPr/>
      </xdr:nvSpPr>
      <xdr:spPr>
        <a:xfrm>
          <a:off x="12287250" y="7458075"/>
          <a:ext cx="2619562" cy="2714626"/>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21</xdr:col>
          <xdr:colOff>374650</xdr:colOff>
          <xdr:row>43</xdr:row>
          <xdr:rowOff>31750</xdr:rowOff>
        </xdr:from>
        <xdr:to>
          <xdr:col>22</xdr:col>
          <xdr:colOff>438150</xdr:colOff>
          <xdr:row>43</xdr:row>
          <xdr:rowOff>209550</xdr:rowOff>
        </xdr:to>
        <xdr:sp macro="" textlink="">
          <xdr:nvSpPr>
            <xdr:cNvPr id="41199" name="Check Box 2287" hidden="1">
              <a:extLst>
                <a:ext uri="{63B3BB69-23CF-44E3-9099-C40C66FF867C}">
                  <a14:compatExt spid="_x0000_s41199"/>
                </a:ext>
                <a:ext uri="{FF2B5EF4-FFF2-40B4-BE49-F238E27FC236}">
                  <a16:creationId xmlns:a16="http://schemas.microsoft.com/office/drawing/2014/main" id="{00000000-0008-0000-0100-0000EF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476250</xdr:colOff>
          <xdr:row>43</xdr:row>
          <xdr:rowOff>76200</xdr:rowOff>
        </xdr:from>
        <xdr:to>
          <xdr:col>7</xdr:col>
          <xdr:colOff>495300</xdr:colOff>
          <xdr:row>43</xdr:row>
          <xdr:rowOff>203200</xdr:rowOff>
        </xdr:to>
        <xdr:sp macro="" textlink="">
          <xdr:nvSpPr>
            <xdr:cNvPr id="41202" name="Option Button 2290" hidden="1">
              <a:extLst>
                <a:ext uri="{63B3BB69-23CF-44E3-9099-C40C66FF867C}">
                  <a14:compatExt spid="_x0000_s41202"/>
                </a:ext>
                <a:ext uri="{FF2B5EF4-FFF2-40B4-BE49-F238E27FC236}">
                  <a16:creationId xmlns:a16="http://schemas.microsoft.com/office/drawing/2014/main" id="{00000000-0008-0000-0100-0000F2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450850</xdr:colOff>
          <xdr:row>43</xdr:row>
          <xdr:rowOff>38100</xdr:rowOff>
        </xdr:from>
        <xdr:to>
          <xdr:col>10</xdr:col>
          <xdr:colOff>38100</xdr:colOff>
          <xdr:row>44</xdr:row>
          <xdr:rowOff>12700</xdr:rowOff>
        </xdr:to>
        <xdr:sp macro="" textlink="">
          <xdr:nvSpPr>
            <xdr:cNvPr id="41203" name="Group Box 2291" hidden="1">
              <a:extLst>
                <a:ext uri="{63B3BB69-23CF-44E3-9099-C40C66FF867C}">
                  <a14:compatExt spid="_x0000_s41203"/>
                </a:ext>
                <a:ext uri="{FF2B5EF4-FFF2-40B4-BE49-F238E27FC236}">
                  <a16:creationId xmlns:a16="http://schemas.microsoft.com/office/drawing/2014/main" id="{00000000-0008-0000-0100-0000F3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590550</xdr:colOff>
          <xdr:row>43</xdr:row>
          <xdr:rowOff>76200</xdr:rowOff>
        </xdr:from>
        <xdr:to>
          <xdr:col>9</xdr:col>
          <xdr:colOff>0</xdr:colOff>
          <xdr:row>43</xdr:row>
          <xdr:rowOff>203200</xdr:rowOff>
        </xdr:to>
        <xdr:sp macro="" textlink="">
          <xdr:nvSpPr>
            <xdr:cNvPr id="41204" name="Option Button 2292" hidden="1">
              <a:extLst>
                <a:ext uri="{63B3BB69-23CF-44E3-9099-C40C66FF867C}">
                  <a14:compatExt spid="_x0000_s41204"/>
                </a:ext>
                <a:ext uri="{FF2B5EF4-FFF2-40B4-BE49-F238E27FC236}">
                  <a16:creationId xmlns:a16="http://schemas.microsoft.com/office/drawing/2014/main" id="{00000000-0008-0000-0100-0000F4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476250</xdr:colOff>
          <xdr:row>45</xdr:row>
          <xdr:rowOff>76200</xdr:rowOff>
        </xdr:from>
        <xdr:to>
          <xdr:col>7</xdr:col>
          <xdr:colOff>495300</xdr:colOff>
          <xdr:row>45</xdr:row>
          <xdr:rowOff>203200</xdr:rowOff>
        </xdr:to>
        <xdr:sp macro="" textlink="">
          <xdr:nvSpPr>
            <xdr:cNvPr id="41205" name="Option Button 2293" hidden="1">
              <a:extLst>
                <a:ext uri="{63B3BB69-23CF-44E3-9099-C40C66FF867C}">
                  <a14:compatExt spid="_x0000_s41205"/>
                </a:ext>
                <a:ext uri="{FF2B5EF4-FFF2-40B4-BE49-F238E27FC236}">
                  <a16:creationId xmlns:a16="http://schemas.microsoft.com/office/drawing/2014/main" id="{00000000-0008-0000-0100-0000F5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450850</xdr:colOff>
          <xdr:row>45</xdr:row>
          <xdr:rowOff>38100</xdr:rowOff>
        </xdr:from>
        <xdr:to>
          <xdr:col>10</xdr:col>
          <xdr:colOff>38100</xdr:colOff>
          <xdr:row>46</xdr:row>
          <xdr:rowOff>12700</xdr:rowOff>
        </xdr:to>
        <xdr:sp macro="" textlink="">
          <xdr:nvSpPr>
            <xdr:cNvPr id="41206" name="Group Box 2294" hidden="1">
              <a:extLst>
                <a:ext uri="{63B3BB69-23CF-44E3-9099-C40C66FF867C}">
                  <a14:compatExt spid="_x0000_s41206"/>
                </a:ext>
                <a:ext uri="{FF2B5EF4-FFF2-40B4-BE49-F238E27FC236}">
                  <a16:creationId xmlns:a16="http://schemas.microsoft.com/office/drawing/2014/main" id="{00000000-0008-0000-0100-0000F6A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590550</xdr:colOff>
          <xdr:row>45</xdr:row>
          <xdr:rowOff>76200</xdr:rowOff>
        </xdr:from>
        <xdr:to>
          <xdr:col>9</xdr:col>
          <xdr:colOff>0</xdr:colOff>
          <xdr:row>45</xdr:row>
          <xdr:rowOff>203200</xdr:rowOff>
        </xdr:to>
        <xdr:sp macro="" textlink="">
          <xdr:nvSpPr>
            <xdr:cNvPr id="41207" name="Option Button 2295" hidden="1">
              <a:extLst>
                <a:ext uri="{63B3BB69-23CF-44E3-9099-C40C66FF867C}">
                  <a14:compatExt spid="_x0000_s41207"/>
                </a:ext>
                <a:ext uri="{FF2B5EF4-FFF2-40B4-BE49-F238E27FC236}">
                  <a16:creationId xmlns:a16="http://schemas.microsoft.com/office/drawing/2014/main" id="{00000000-0008-0000-0100-0000F7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495822</xdr:colOff>
      <xdr:row>63</xdr:row>
      <xdr:rowOff>18224</xdr:rowOff>
    </xdr:from>
    <xdr:to>
      <xdr:col>26</xdr:col>
      <xdr:colOff>95685</xdr:colOff>
      <xdr:row>63</xdr:row>
      <xdr:rowOff>18224</xdr:rowOff>
    </xdr:to>
    <xdr:cxnSp macro="">
      <xdr:nvCxnSpPr>
        <xdr:cNvPr id="1317" name="Straight Connector 1316">
          <a:extLst>
            <a:ext uri="{FF2B5EF4-FFF2-40B4-BE49-F238E27FC236}">
              <a16:creationId xmlns:a16="http://schemas.microsoft.com/office/drawing/2014/main" id="{00000000-0008-0000-0100-000025050000}"/>
            </a:ext>
          </a:extLst>
        </xdr:cNvPr>
        <xdr:cNvCxnSpPr/>
      </xdr:nvCxnSpPr>
      <xdr:spPr>
        <a:xfrm>
          <a:off x="669795" y="13422813"/>
          <a:ext cx="14822465" cy="0"/>
        </a:xfrm>
        <a:prstGeom prst="line">
          <a:avLst/>
        </a:prstGeom>
        <a:ln w="1905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xdr:col>
          <xdr:colOff>209550</xdr:colOff>
          <xdr:row>10</xdr:row>
          <xdr:rowOff>0</xdr:rowOff>
        </xdr:from>
        <xdr:to>
          <xdr:col>3</xdr:col>
          <xdr:colOff>438150</xdr:colOff>
          <xdr:row>11</xdr:row>
          <xdr:rowOff>0</xdr:rowOff>
        </xdr:to>
        <xdr:sp macro="" textlink="">
          <xdr:nvSpPr>
            <xdr:cNvPr id="41208" name="Check Box 2296" hidden="1">
              <a:extLst>
                <a:ext uri="{63B3BB69-23CF-44E3-9099-C40C66FF867C}">
                  <a14:compatExt spid="_x0000_s41208"/>
                </a:ext>
                <a:ext uri="{FF2B5EF4-FFF2-40B4-BE49-F238E27FC236}">
                  <a16:creationId xmlns:a16="http://schemas.microsoft.com/office/drawing/2014/main" id="{00000000-0008-0000-0100-0000F8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11</xdr:row>
          <xdr:rowOff>0</xdr:rowOff>
        </xdr:from>
        <xdr:to>
          <xdr:col>3</xdr:col>
          <xdr:colOff>438150</xdr:colOff>
          <xdr:row>12</xdr:row>
          <xdr:rowOff>0</xdr:rowOff>
        </xdr:to>
        <xdr:sp macro="" textlink="">
          <xdr:nvSpPr>
            <xdr:cNvPr id="41209" name="Check Box 2297" hidden="1">
              <a:extLst>
                <a:ext uri="{63B3BB69-23CF-44E3-9099-C40C66FF867C}">
                  <a14:compatExt spid="_x0000_s41209"/>
                </a:ext>
                <a:ext uri="{FF2B5EF4-FFF2-40B4-BE49-F238E27FC236}">
                  <a16:creationId xmlns:a16="http://schemas.microsoft.com/office/drawing/2014/main" id="{00000000-0008-0000-0100-0000F9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36</xdr:row>
          <xdr:rowOff>0</xdr:rowOff>
        </xdr:from>
        <xdr:to>
          <xdr:col>3</xdr:col>
          <xdr:colOff>438150</xdr:colOff>
          <xdr:row>37</xdr:row>
          <xdr:rowOff>0</xdr:rowOff>
        </xdr:to>
        <xdr:sp macro="" textlink="">
          <xdr:nvSpPr>
            <xdr:cNvPr id="41210" name="Check Box 2298" hidden="1">
              <a:extLst>
                <a:ext uri="{63B3BB69-23CF-44E3-9099-C40C66FF867C}">
                  <a14:compatExt spid="_x0000_s41210"/>
                </a:ext>
                <a:ext uri="{FF2B5EF4-FFF2-40B4-BE49-F238E27FC236}">
                  <a16:creationId xmlns:a16="http://schemas.microsoft.com/office/drawing/2014/main" id="{00000000-0008-0000-0100-0000FA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37</xdr:row>
          <xdr:rowOff>0</xdr:rowOff>
        </xdr:from>
        <xdr:to>
          <xdr:col>3</xdr:col>
          <xdr:colOff>438150</xdr:colOff>
          <xdr:row>38</xdr:row>
          <xdr:rowOff>0</xdr:rowOff>
        </xdr:to>
        <xdr:sp macro="" textlink="">
          <xdr:nvSpPr>
            <xdr:cNvPr id="41211" name="Check Box 2299" hidden="1">
              <a:extLst>
                <a:ext uri="{63B3BB69-23CF-44E3-9099-C40C66FF867C}">
                  <a14:compatExt spid="_x0000_s41211"/>
                </a:ext>
                <a:ext uri="{FF2B5EF4-FFF2-40B4-BE49-F238E27FC236}">
                  <a16:creationId xmlns:a16="http://schemas.microsoft.com/office/drawing/2014/main" id="{00000000-0008-0000-0100-0000FB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10</xdr:col>
      <xdr:colOff>558800</xdr:colOff>
      <xdr:row>359</xdr:row>
      <xdr:rowOff>174624</xdr:rowOff>
    </xdr:from>
    <xdr:to>
      <xdr:col>26</xdr:col>
      <xdr:colOff>34925</xdr:colOff>
      <xdr:row>368</xdr:row>
      <xdr:rowOff>57150</xdr:rowOff>
    </xdr:to>
    <xdr:sp macro="" textlink="">
      <xdr:nvSpPr>
        <xdr:cNvPr id="466" name="Rectangle 465">
          <a:extLst>
            <a:ext uri="{FF2B5EF4-FFF2-40B4-BE49-F238E27FC236}">
              <a16:creationId xmlns:a16="http://schemas.microsoft.com/office/drawing/2014/main" id="{00000000-0008-0000-0100-0000D2010000}"/>
            </a:ext>
          </a:extLst>
        </xdr:cNvPr>
        <xdr:cNvSpPr/>
      </xdr:nvSpPr>
      <xdr:spPr>
        <a:xfrm>
          <a:off x="6212910" y="67188871"/>
          <a:ext cx="9218590" cy="1570060"/>
        </a:xfrm>
        <a:prstGeom prst="rect">
          <a:avLst/>
        </a:prstGeom>
        <a:solidFill>
          <a:srgbClr val="7F7F7F">
            <a:alpha val="15000"/>
          </a:srgbClr>
        </a:solid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10</xdr:col>
          <xdr:colOff>336550</xdr:colOff>
          <xdr:row>238</xdr:row>
          <xdr:rowOff>31750</xdr:rowOff>
        </xdr:from>
        <xdr:to>
          <xdr:col>11</xdr:col>
          <xdr:colOff>146050</xdr:colOff>
          <xdr:row>238</xdr:row>
          <xdr:rowOff>184150</xdr:rowOff>
        </xdr:to>
        <xdr:sp macro="" textlink="">
          <xdr:nvSpPr>
            <xdr:cNvPr id="41222" name="Check Box 2310" hidden="1">
              <a:extLst>
                <a:ext uri="{63B3BB69-23CF-44E3-9099-C40C66FF867C}">
                  <a14:compatExt spid="_x0000_s41222"/>
                </a:ext>
                <a:ext uri="{FF2B5EF4-FFF2-40B4-BE49-F238E27FC236}">
                  <a16:creationId xmlns:a16="http://schemas.microsoft.com/office/drawing/2014/main" id="{00000000-0008-0000-0100-000006A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336550</xdr:colOff>
          <xdr:row>239</xdr:row>
          <xdr:rowOff>19050</xdr:rowOff>
        </xdr:from>
        <xdr:to>
          <xdr:col>11</xdr:col>
          <xdr:colOff>57150</xdr:colOff>
          <xdr:row>240</xdr:row>
          <xdr:rowOff>19050</xdr:rowOff>
        </xdr:to>
        <xdr:sp macro="" textlink="">
          <xdr:nvSpPr>
            <xdr:cNvPr id="41223" name="Check Box 2311" hidden="1">
              <a:extLst>
                <a:ext uri="{63B3BB69-23CF-44E3-9099-C40C66FF867C}">
                  <a14:compatExt spid="_x0000_s41223"/>
                </a:ext>
                <a:ext uri="{FF2B5EF4-FFF2-40B4-BE49-F238E27FC236}">
                  <a16:creationId xmlns:a16="http://schemas.microsoft.com/office/drawing/2014/main" id="{00000000-0008-0000-0100-000007A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304800</xdr:colOff>
      <xdr:row>805</xdr:row>
      <xdr:rowOff>133350</xdr:rowOff>
    </xdr:from>
    <xdr:to>
      <xdr:col>26</xdr:col>
      <xdr:colOff>254000</xdr:colOff>
      <xdr:row>805</xdr:row>
      <xdr:rowOff>133350</xdr:rowOff>
    </xdr:to>
    <xdr:cxnSp macro="">
      <xdr:nvCxnSpPr>
        <xdr:cNvPr id="1245" name="Straight Connector 1244">
          <a:extLst>
            <a:ext uri="{FF2B5EF4-FFF2-40B4-BE49-F238E27FC236}">
              <a16:creationId xmlns:a16="http://schemas.microsoft.com/office/drawing/2014/main" id="{00000000-0008-0000-0100-0000DD040000}"/>
            </a:ext>
          </a:extLst>
        </xdr:cNvPr>
        <xdr:cNvCxnSpPr/>
      </xdr:nvCxnSpPr>
      <xdr:spPr>
        <a:xfrm>
          <a:off x="471488" y="152842913"/>
          <a:ext cx="14641512"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1</xdr:col>
          <xdr:colOff>546100</xdr:colOff>
          <xdr:row>809</xdr:row>
          <xdr:rowOff>152400</xdr:rowOff>
        </xdr:from>
        <xdr:to>
          <xdr:col>4</xdr:col>
          <xdr:colOff>565150</xdr:colOff>
          <xdr:row>813</xdr:row>
          <xdr:rowOff>50800</xdr:rowOff>
        </xdr:to>
        <xdr:sp macro="" textlink="">
          <xdr:nvSpPr>
            <xdr:cNvPr id="41224" name="Group Box 2312" hidden="1">
              <a:extLst>
                <a:ext uri="{63B3BB69-23CF-44E3-9099-C40C66FF867C}">
                  <a14:compatExt spid="_x0000_s41224"/>
                </a:ext>
                <a:ext uri="{FF2B5EF4-FFF2-40B4-BE49-F238E27FC236}">
                  <a16:creationId xmlns:a16="http://schemas.microsoft.com/office/drawing/2014/main" id="{00000000-0008-0000-0100-000008A1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Format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810</xdr:row>
          <xdr:rowOff>0</xdr:rowOff>
        </xdr:from>
        <xdr:to>
          <xdr:col>3</xdr:col>
          <xdr:colOff>0</xdr:colOff>
          <xdr:row>810</xdr:row>
          <xdr:rowOff>222250</xdr:rowOff>
        </xdr:to>
        <xdr:sp macro="" textlink="">
          <xdr:nvSpPr>
            <xdr:cNvPr id="41225" name="Option Button 2313" hidden="1">
              <a:extLst>
                <a:ext uri="{63B3BB69-23CF-44E3-9099-C40C66FF867C}">
                  <a14:compatExt spid="_x0000_s41225"/>
                </a:ext>
                <a:ext uri="{FF2B5EF4-FFF2-40B4-BE49-F238E27FC236}">
                  <a16:creationId xmlns:a16="http://schemas.microsoft.com/office/drawing/2014/main" id="{00000000-0008-0000-0100-000009A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811</xdr:row>
          <xdr:rowOff>19050</xdr:rowOff>
        </xdr:from>
        <xdr:to>
          <xdr:col>2</xdr:col>
          <xdr:colOff>565150</xdr:colOff>
          <xdr:row>811</xdr:row>
          <xdr:rowOff>222250</xdr:rowOff>
        </xdr:to>
        <xdr:sp macro="" textlink="">
          <xdr:nvSpPr>
            <xdr:cNvPr id="41226" name="Option Button 2314" hidden="1">
              <a:extLst>
                <a:ext uri="{63B3BB69-23CF-44E3-9099-C40C66FF867C}">
                  <a14:compatExt spid="_x0000_s41226"/>
                </a:ext>
                <a:ext uri="{FF2B5EF4-FFF2-40B4-BE49-F238E27FC236}">
                  <a16:creationId xmlns:a16="http://schemas.microsoft.com/office/drawing/2014/main" id="{00000000-0008-0000-0100-00000AA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812</xdr:row>
          <xdr:rowOff>19050</xdr:rowOff>
        </xdr:from>
        <xdr:to>
          <xdr:col>3</xdr:col>
          <xdr:colOff>0</xdr:colOff>
          <xdr:row>813</xdr:row>
          <xdr:rowOff>12700</xdr:rowOff>
        </xdr:to>
        <xdr:sp macro="" textlink="">
          <xdr:nvSpPr>
            <xdr:cNvPr id="41227" name="Option Button 2315" hidden="1">
              <a:extLst>
                <a:ext uri="{63B3BB69-23CF-44E3-9099-C40C66FF867C}">
                  <a14:compatExt spid="_x0000_s41227"/>
                </a:ext>
                <a:ext uri="{FF2B5EF4-FFF2-40B4-BE49-F238E27FC236}">
                  <a16:creationId xmlns:a16="http://schemas.microsoft.com/office/drawing/2014/main" id="{00000000-0008-0000-0100-00000BA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9</xdr:col>
      <xdr:colOff>561975</xdr:colOff>
      <xdr:row>809</xdr:row>
      <xdr:rowOff>180975</xdr:rowOff>
    </xdr:from>
    <xdr:to>
      <xdr:col>14</xdr:col>
      <xdr:colOff>297656</xdr:colOff>
      <xdr:row>811</xdr:row>
      <xdr:rowOff>38101</xdr:rowOff>
    </xdr:to>
    <xdr:sp macro="" textlink="">
      <xdr:nvSpPr>
        <xdr:cNvPr id="1250" name="Rectangle 1249">
          <a:extLst>
            <a:ext uri="{FF2B5EF4-FFF2-40B4-BE49-F238E27FC236}">
              <a16:creationId xmlns:a16="http://schemas.microsoft.com/office/drawing/2014/main" id="{00000000-0008-0000-0100-0000E2040000}"/>
            </a:ext>
          </a:extLst>
        </xdr:cNvPr>
        <xdr:cNvSpPr/>
      </xdr:nvSpPr>
      <xdr:spPr>
        <a:xfrm>
          <a:off x="5395913" y="156129038"/>
          <a:ext cx="2700337" cy="309563"/>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10</xdr:col>
          <xdr:colOff>95250</xdr:colOff>
          <xdr:row>810</xdr:row>
          <xdr:rowOff>12700</xdr:rowOff>
        </xdr:from>
        <xdr:to>
          <xdr:col>10</xdr:col>
          <xdr:colOff>457200</xdr:colOff>
          <xdr:row>811</xdr:row>
          <xdr:rowOff>0</xdr:rowOff>
        </xdr:to>
        <xdr:sp macro="" textlink="">
          <xdr:nvSpPr>
            <xdr:cNvPr id="41228" name="Check Box 2316" hidden="1">
              <a:extLst>
                <a:ext uri="{63B3BB69-23CF-44E3-9099-C40C66FF867C}">
                  <a14:compatExt spid="_x0000_s41228"/>
                </a:ext>
                <a:ext uri="{FF2B5EF4-FFF2-40B4-BE49-F238E27FC236}">
                  <a16:creationId xmlns:a16="http://schemas.microsoft.com/office/drawing/2014/main" id="{00000000-0008-0000-0100-00000CA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21</xdr:col>
      <xdr:colOff>561974</xdr:colOff>
      <xdr:row>809</xdr:row>
      <xdr:rowOff>180975</xdr:rowOff>
    </xdr:from>
    <xdr:to>
      <xdr:col>26</xdr:col>
      <xdr:colOff>333374</xdr:colOff>
      <xdr:row>811</xdr:row>
      <xdr:rowOff>38100</xdr:rowOff>
    </xdr:to>
    <xdr:sp macro="" textlink="">
      <xdr:nvSpPr>
        <xdr:cNvPr id="1252" name="Rectangle 1251">
          <a:extLst>
            <a:ext uri="{FF2B5EF4-FFF2-40B4-BE49-F238E27FC236}">
              <a16:creationId xmlns:a16="http://schemas.microsoft.com/office/drawing/2014/main" id="{00000000-0008-0000-0100-0000E4040000}"/>
            </a:ext>
          </a:extLst>
        </xdr:cNvPr>
        <xdr:cNvSpPr/>
      </xdr:nvSpPr>
      <xdr:spPr>
        <a:xfrm>
          <a:off x="12444412" y="156129038"/>
          <a:ext cx="2688431" cy="309562"/>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22</xdr:col>
          <xdr:colOff>95250</xdr:colOff>
          <xdr:row>810</xdr:row>
          <xdr:rowOff>50800</xdr:rowOff>
        </xdr:from>
        <xdr:to>
          <xdr:col>22</xdr:col>
          <xdr:colOff>552450</xdr:colOff>
          <xdr:row>810</xdr:row>
          <xdr:rowOff>222250</xdr:rowOff>
        </xdr:to>
        <xdr:sp macro="" textlink="">
          <xdr:nvSpPr>
            <xdr:cNvPr id="41229" name="Check Box 2317" hidden="1">
              <a:extLst>
                <a:ext uri="{63B3BB69-23CF-44E3-9099-C40C66FF867C}">
                  <a14:compatExt spid="_x0000_s41229"/>
                </a:ext>
                <a:ext uri="{FF2B5EF4-FFF2-40B4-BE49-F238E27FC236}">
                  <a16:creationId xmlns:a16="http://schemas.microsoft.com/office/drawing/2014/main" id="{00000000-0008-0000-0100-00000DA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15</xdr:col>
      <xdr:colOff>561975</xdr:colOff>
      <xdr:row>809</xdr:row>
      <xdr:rowOff>180975</xdr:rowOff>
    </xdr:from>
    <xdr:to>
      <xdr:col>20</xdr:col>
      <xdr:colOff>357188</xdr:colOff>
      <xdr:row>811</xdr:row>
      <xdr:rowOff>38100</xdr:rowOff>
    </xdr:to>
    <xdr:sp macro="" textlink="">
      <xdr:nvSpPr>
        <xdr:cNvPr id="1254" name="Rectangle 1253">
          <a:extLst>
            <a:ext uri="{FF2B5EF4-FFF2-40B4-BE49-F238E27FC236}">
              <a16:creationId xmlns:a16="http://schemas.microsoft.com/office/drawing/2014/main" id="{00000000-0008-0000-0100-0000E6040000}"/>
            </a:ext>
          </a:extLst>
        </xdr:cNvPr>
        <xdr:cNvSpPr/>
      </xdr:nvSpPr>
      <xdr:spPr>
        <a:xfrm>
          <a:off x="8943975" y="156129038"/>
          <a:ext cx="2712244" cy="309562"/>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16</xdr:col>
          <xdr:colOff>95250</xdr:colOff>
          <xdr:row>810</xdr:row>
          <xdr:rowOff>50800</xdr:rowOff>
        </xdr:from>
        <xdr:to>
          <xdr:col>16</xdr:col>
          <xdr:colOff>552450</xdr:colOff>
          <xdr:row>810</xdr:row>
          <xdr:rowOff>222250</xdr:rowOff>
        </xdr:to>
        <xdr:sp macro="" textlink="">
          <xdr:nvSpPr>
            <xdr:cNvPr id="41230" name="Check Box 2318" hidden="1">
              <a:extLst>
                <a:ext uri="{63B3BB69-23CF-44E3-9099-C40C66FF867C}">
                  <a14:compatExt spid="_x0000_s41230"/>
                </a:ext>
                <a:ext uri="{FF2B5EF4-FFF2-40B4-BE49-F238E27FC236}">
                  <a16:creationId xmlns:a16="http://schemas.microsoft.com/office/drawing/2014/main" id="{00000000-0008-0000-0100-00000EA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22</xdr:col>
      <xdr:colOff>137578</xdr:colOff>
      <xdr:row>121</xdr:row>
      <xdr:rowOff>137582</xdr:rowOff>
    </xdr:from>
    <xdr:to>
      <xdr:col>25</xdr:col>
      <xdr:colOff>154781</xdr:colOff>
      <xdr:row>123</xdr:row>
      <xdr:rowOff>40449</xdr:rowOff>
    </xdr:to>
    <xdr:sp macro="" textlink="">
      <xdr:nvSpPr>
        <xdr:cNvPr id="1246" name="Rectangle 1245">
          <a:extLst>
            <a:ext uri="{FF2B5EF4-FFF2-40B4-BE49-F238E27FC236}">
              <a16:creationId xmlns:a16="http://schemas.microsoft.com/office/drawing/2014/main" id="{00000000-0008-0000-0100-0000DE040000}"/>
            </a:ext>
          </a:extLst>
        </xdr:cNvPr>
        <xdr:cNvSpPr/>
      </xdr:nvSpPr>
      <xdr:spPr>
        <a:xfrm>
          <a:off x="12662953" y="21330707"/>
          <a:ext cx="1767422" cy="343398"/>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22</xdr:col>
          <xdr:colOff>260350</xdr:colOff>
          <xdr:row>122</xdr:row>
          <xdr:rowOff>12700</xdr:rowOff>
        </xdr:from>
        <xdr:to>
          <xdr:col>24</xdr:col>
          <xdr:colOff>457200</xdr:colOff>
          <xdr:row>122</xdr:row>
          <xdr:rowOff>228600</xdr:rowOff>
        </xdr:to>
        <xdr:sp macro="" textlink="">
          <xdr:nvSpPr>
            <xdr:cNvPr id="41232" name="Check Box 2320" hidden="1">
              <a:extLst>
                <a:ext uri="{63B3BB69-23CF-44E3-9099-C40C66FF867C}">
                  <a14:compatExt spid="_x0000_s41232"/>
                </a:ext>
                <a:ext uri="{FF2B5EF4-FFF2-40B4-BE49-F238E27FC236}">
                  <a16:creationId xmlns:a16="http://schemas.microsoft.com/office/drawing/2014/main" id="{00000000-0008-0000-0100-000010A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11908</xdr:colOff>
          <xdr:row>150</xdr:row>
          <xdr:rowOff>9537</xdr:rowOff>
        </xdr:from>
        <xdr:to>
          <xdr:col>4</xdr:col>
          <xdr:colOff>364335</xdr:colOff>
          <xdr:row>155</xdr:row>
          <xdr:rowOff>2157</xdr:rowOff>
        </xdr:to>
        <xdr:grpSp>
          <xdr:nvGrpSpPr>
            <xdr:cNvPr id="3" name="Group 2">
              <a:extLst>
                <a:ext uri="{FF2B5EF4-FFF2-40B4-BE49-F238E27FC236}">
                  <a16:creationId xmlns:a16="http://schemas.microsoft.com/office/drawing/2014/main" id="{00000000-0008-0000-0100-000003000000}"/>
                </a:ext>
              </a:extLst>
            </xdr:cNvPr>
            <xdr:cNvGrpSpPr/>
          </xdr:nvGrpSpPr>
          <xdr:grpSpPr>
            <a:xfrm>
              <a:off x="1401764" y="26771612"/>
              <a:ext cx="962821" cy="876858"/>
              <a:chOff x="1359035" y="27414254"/>
              <a:chExt cx="937533" cy="850182"/>
            </a:xfrm>
          </xdr:grpSpPr>
          <xdr:sp macro="" textlink="">
            <xdr:nvSpPr>
              <xdr:cNvPr id="16402" name="Option Button 18" hidden="1">
                <a:extLst>
                  <a:ext uri="{63B3BB69-23CF-44E3-9099-C40C66FF867C}">
                    <a14:compatExt spid="_x0000_s16402"/>
                  </a:ext>
                  <a:ext uri="{FF2B5EF4-FFF2-40B4-BE49-F238E27FC236}">
                    <a16:creationId xmlns:a16="http://schemas.microsoft.com/office/drawing/2014/main" id="{00000000-0008-0000-0100-000012400000}"/>
                  </a:ext>
                </a:extLst>
              </xdr:cNvPr>
              <xdr:cNvSpPr/>
            </xdr:nvSpPr>
            <xdr:spPr bwMode="auto">
              <a:xfrm>
                <a:off x="1359036" y="27414254"/>
                <a:ext cx="899432" cy="223157"/>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sp macro="" textlink="">
            <xdr:nvSpPr>
              <xdr:cNvPr id="16405" name="Option Button 21" hidden="1">
                <a:extLst>
                  <a:ext uri="{63B3BB69-23CF-44E3-9099-C40C66FF867C}">
                    <a14:compatExt spid="_x0000_s16405"/>
                  </a:ext>
                  <a:ext uri="{FF2B5EF4-FFF2-40B4-BE49-F238E27FC236}">
                    <a16:creationId xmlns:a16="http://schemas.microsoft.com/office/drawing/2014/main" id="{00000000-0008-0000-0100-000015400000}"/>
                  </a:ext>
                </a:extLst>
              </xdr:cNvPr>
              <xdr:cNvSpPr/>
            </xdr:nvSpPr>
            <xdr:spPr bwMode="auto">
              <a:xfrm>
                <a:off x="1359035" y="27643535"/>
                <a:ext cx="785132" cy="175532"/>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sp macro="" textlink="">
            <xdr:nvSpPr>
              <xdr:cNvPr id="34435" name="Option Button 1667" hidden="1">
                <a:extLst>
                  <a:ext uri="{63B3BB69-23CF-44E3-9099-C40C66FF867C}">
                    <a14:compatExt spid="_x0000_s34435"/>
                  </a:ext>
                  <a:ext uri="{FF2B5EF4-FFF2-40B4-BE49-F238E27FC236}">
                    <a16:creationId xmlns:a16="http://schemas.microsoft.com/office/drawing/2014/main" id="{00000000-0008-0000-0100-000083860000}"/>
                  </a:ext>
                </a:extLst>
              </xdr:cNvPr>
              <xdr:cNvSpPr/>
            </xdr:nvSpPr>
            <xdr:spPr bwMode="auto">
              <a:xfrm>
                <a:off x="1359035" y="27837832"/>
                <a:ext cx="937532" cy="213632"/>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sp macro="" textlink="">
            <xdr:nvSpPr>
              <xdr:cNvPr id="41233" name="Option Button 2321" hidden="1">
                <a:extLst>
                  <a:ext uri="{63B3BB69-23CF-44E3-9099-C40C66FF867C}">
                    <a14:compatExt spid="_x0000_s41233"/>
                  </a:ext>
                  <a:ext uri="{FF2B5EF4-FFF2-40B4-BE49-F238E27FC236}">
                    <a16:creationId xmlns:a16="http://schemas.microsoft.com/office/drawing/2014/main" id="{00000000-0008-0000-0100-000011A10000}"/>
                  </a:ext>
                </a:extLst>
              </xdr:cNvPr>
              <xdr:cNvSpPr/>
            </xdr:nvSpPr>
            <xdr:spPr bwMode="auto">
              <a:xfrm>
                <a:off x="1359036" y="28050803"/>
                <a:ext cx="937532" cy="213633"/>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grp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149</xdr:row>
          <xdr:rowOff>165100</xdr:rowOff>
        </xdr:from>
        <xdr:to>
          <xdr:col>6</xdr:col>
          <xdr:colOff>374650</xdr:colOff>
          <xdr:row>155</xdr:row>
          <xdr:rowOff>88900</xdr:rowOff>
        </xdr:to>
        <xdr:sp macro="" textlink="">
          <xdr:nvSpPr>
            <xdr:cNvPr id="41234" name="Group Box 2322" hidden="1">
              <a:extLst>
                <a:ext uri="{63B3BB69-23CF-44E3-9099-C40C66FF867C}">
                  <a14:compatExt spid="_x0000_s41234"/>
                </a:ext>
                <a:ext uri="{FF2B5EF4-FFF2-40B4-BE49-F238E27FC236}">
                  <a16:creationId xmlns:a16="http://schemas.microsoft.com/office/drawing/2014/main" id="{00000000-0008-0000-0100-000012A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336550</xdr:colOff>
          <xdr:row>161</xdr:row>
          <xdr:rowOff>133350</xdr:rowOff>
        </xdr:from>
        <xdr:to>
          <xdr:col>4</xdr:col>
          <xdr:colOff>241300</xdr:colOff>
          <xdr:row>161</xdr:row>
          <xdr:rowOff>342900</xdr:rowOff>
        </xdr:to>
        <xdr:sp macro="" textlink="">
          <xdr:nvSpPr>
            <xdr:cNvPr id="41238" name="Check Box 2326" hidden="1">
              <a:extLst>
                <a:ext uri="{63B3BB69-23CF-44E3-9099-C40C66FF867C}">
                  <a14:compatExt spid="_x0000_s41238"/>
                </a:ext>
                <a:ext uri="{FF2B5EF4-FFF2-40B4-BE49-F238E27FC236}">
                  <a16:creationId xmlns:a16="http://schemas.microsoft.com/office/drawing/2014/main" id="{00000000-0008-0000-0100-000016A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9</xdr:col>
          <xdr:colOff>355600</xdr:colOff>
          <xdr:row>157</xdr:row>
          <xdr:rowOff>184150</xdr:rowOff>
        </xdr:from>
        <xdr:to>
          <xdr:col>10</xdr:col>
          <xdr:colOff>247650</xdr:colOff>
          <xdr:row>159</xdr:row>
          <xdr:rowOff>57150</xdr:rowOff>
        </xdr:to>
        <xdr:sp macro="" textlink="">
          <xdr:nvSpPr>
            <xdr:cNvPr id="41239" name="Check Box 2327" hidden="1">
              <a:extLst>
                <a:ext uri="{63B3BB69-23CF-44E3-9099-C40C66FF867C}">
                  <a14:compatExt spid="_x0000_s41239"/>
                </a:ext>
                <a:ext uri="{FF2B5EF4-FFF2-40B4-BE49-F238E27FC236}">
                  <a16:creationId xmlns:a16="http://schemas.microsoft.com/office/drawing/2014/main" id="{00000000-0008-0000-0100-000017A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24</xdr:col>
      <xdr:colOff>440530</xdr:colOff>
      <xdr:row>128</xdr:row>
      <xdr:rowOff>119063</xdr:rowOff>
    </xdr:from>
    <xdr:ext cx="170873" cy="166964"/>
    <xdr:pic>
      <xdr:nvPicPr>
        <xdr:cNvPr id="4" name="Graphic 3" descr="Information">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132718" y="22562344"/>
          <a:ext cx="170873" cy="166964"/>
        </a:xfrm>
        <a:prstGeom prst="rect">
          <a:avLst/>
        </a:prstGeom>
      </xdr:spPr>
    </xdr:pic>
    <xdr:clientData/>
  </xdr:oneCellAnchor>
  <xdr:twoCellAnchor>
    <xdr:from>
      <xdr:col>22</xdr:col>
      <xdr:colOff>142876</xdr:colOff>
      <xdr:row>290</xdr:row>
      <xdr:rowOff>139700</xdr:rowOff>
    </xdr:from>
    <xdr:to>
      <xdr:col>25</xdr:col>
      <xdr:colOff>214312</xdr:colOff>
      <xdr:row>292</xdr:row>
      <xdr:rowOff>47625</xdr:rowOff>
    </xdr:to>
    <xdr:sp macro="" textlink="">
      <xdr:nvSpPr>
        <xdr:cNvPr id="5" name="Rectangle 4">
          <a:extLst>
            <a:ext uri="{FF2B5EF4-FFF2-40B4-BE49-F238E27FC236}">
              <a16:creationId xmlns:a16="http://schemas.microsoft.com/office/drawing/2014/main" id="{00000000-0008-0000-0100-000005000000}"/>
            </a:ext>
          </a:extLst>
        </xdr:cNvPr>
        <xdr:cNvSpPr/>
      </xdr:nvSpPr>
      <xdr:spPr>
        <a:xfrm>
          <a:off x="12668251" y="54217888"/>
          <a:ext cx="1821655" cy="348456"/>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22</xdr:col>
          <xdr:colOff>431800</xdr:colOff>
          <xdr:row>291</xdr:row>
          <xdr:rowOff>31750</xdr:rowOff>
        </xdr:from>
        <xdr:to>
          <xdr:col>24</xdr:col>
          <xdr:colOff>304800</xdr:colOff>
          <xdr:row>291</xdr:row>
          <xdr:rowOff>228600</xdr:rowOff>
        </xdr:to>
        <xdr:sp macro="" textlink="">
          <xdr:nvSpPr>
            <xdr:cNvPr id="41242" name="Check Box 2330" hidden="1">
              <a:extLst>
                <a:ext uri="{63B3BB69-23CF-44E3-9099-C40C66FF867C}">
                  <a14:compatExt spid="_x0000_s41242"/>
                </a:ext>
                <a:ext uri="{FF2B5EF4-FFF2-40B4-BE49-F238E27FC236}">
                  <a16:creationId xmlns:a16="http://schemas.microsoft.com/office/drawing/2014/main" id="{00000000-0008-0000-0100-00001AA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222250</xdr:colOff>
          <xdr:row>293</xdr:row>
          <xdr:rowOff>19050</xdr:rowOff>
        </xdr:from>
        <xdr:to>
          <xdr:col>16</xdr:col>
          <xdr:colOff>571500</xdr:colOff>
          <xdr:row>293</xdr:row>
          <xdr:rowOff>165100</xdr:rowOff>
        </xdr:to>
        <xdr:sp macro="" textlink="">
          <xdr:nvSpPr>
            <xdr:cNvPr id="41243" name="Check Box 2331" hidden="1">
              <a:extLst>
                <a:ext uri="{63B3BB69-23CF-44E3-9099-C40C66FF867C}">
                  <a14:compatExt spid="_x0000_s41243"/>
                </a:ext>
                <a:ext uri="{FF2B5EF4-FFF2-40B4-BE49-F238E27FC236}">
                  <a16:creationId xmlns:a16="http://schemas.microsoft.com/office/drawing/2014/main" id="{00000000-0008-0000-0100-00001BA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222250</xdr:colOff>
          <xdr:row>294</xdr:row>
          <xdr:rowOff>19050</xdr:rowOff>
        </xdr:from>
        <xdr:to>
          <xdr:col>16</xdr:col>
          <xdr:colOff>571500</xdr:colOff>
          <xdr:row>294</xdr:row>
          <xdr:rowOff>165100</xdr:rowOff>
        </xdr:to>
        <xdr:sp macro="" textlink="">
          <xdr:nvSpPr>
            <xdr:cNvPr id="41244" name="Check Box 2332" hidden="1">
              <a:extLst>
                <a:ext uri="{63B3BB69-23CF-44E3-9099-C40C66FF867C}">
                  <a14:compatExt spid="_x0000_s41244"/>
                </a:ext>
                <a:ext uri="{FF2B5EF4-FFF2-40B4-BE49-F238E27FC236}">
                  <a16:creationId xmlns:a16="http://schemas.microsoft.com/office/drawing/2014/main" id="{00000000-0008-0000-0100-00001CA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44450</xdr:rowOff>
    </xdr:from>
    <xdr:to>
      <xdr:col>8</xdr:col>
      <xdr:colOff>1130</xdr:colOff>
      <xdr:row>2</xdr:row>
      <xdr:rowOff>126943</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
        <a:stretch>
          <a:fillRect/>
        </a:stretch>
      </xdr:blipFill>
      <xdr:spPr>
        <a:xfrm>
          <a:off x="180975" y="47625"/>
          <a:ext cx="4268331" cy="43809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19</xdr:col>
          <xdr:colOff>323850</xdr:colOff>
          <xdr:row>15</xdr:row>
          <xdr:rowOff>0</xdr:rowOff>
        </xdr:from>
        <xdr:to>
          <xdr:col>20</xdr:col>
          <xdr:colOff>76200</xdr:colOff>
          <xdr:row>16</xdr:row>
          <xdr:rowOff>31750</xdr:rowOff>
        </xdr:to>
        <xdr:sp macro="" textlink="">
          <xdr:nvSpPr>
            <xdr:cNvPr id="41988" name="Check Box 4" hidden="1">
              <a:extLst>
                <a:ext uri="{63B3BB69-23CF-44E3-9099-C40C66FF867C}">
                  <a14:compatExt spid="_x0000_s41988"/>
                </a:ext>
                <a:ext uri="{FF2B5EF4-FFF2-40B4-BE49-F238E27FC236}">
                  <a16:creationId xmlns:a16="http://schemas.microsoft.com/office/drawing/2014/main" id="{00000000-0008-0000-0200-000004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16</xdr:row>
          <xdr:rowOff>0</xdr:rowOff>
        </xdr:from>
        <xdr:to>
          <xdr:col>20</xdr:col>
          <xdr:colOff>76200</xdr:colOff>
          <xdr:row>17</xdr:row>
          <xdr:rowOff>12700</xdr:rowOff>
        </xdr:to>
        <xdr:sp macro="" textlink="">
          <xdr:nvSpPr>
            <xdr:cNvPr id="41989" name="Check Box 5" hidden="1">
              <a:extLst>
                <a:ext uri="{63B3BB69-23CF-44E3-9099-C40C66FF867C}">
                  <a14:compatExt spid="_x0000_s41989"/>
                </a:ext>
                <a:ext uri="{FF2B5EF4-FFF2-40B4-BE49-F238E27FC236}">
                  <a16:creationId xmlns:a16="http://schemas.microsoft.com/office/drawing/2014/main" id="{00000000-0008-0000-0200-000005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17</xdr:row>
          <xdr:rowOff>0</xdr:rowOff>
        </xdr:from>
        <xdr:to>
          <xdr:col>20</xdr:col>
          <xdr:colOff>76200</xdr:colOff>
          <xdr:row>18</xdr:row>
          <xdr:rowOff>31750</xdr:rowOff>
        </xdr:to>
        <xdr:sp macro="" textlink="">
          <xdr:nvSpPr>
            <xdr:cNvPr id="41990" name="Check Box 6" hidden="1">
              <a:extLst>
                <a:ext uri="{63B3BB69-23CF-44E3-9099-C40C66FF867C}">
                  <a14:compatExt spid="_x0000_s41990"/>
                </a:ext>
                <a:ext uri="{FF2B5EF4-FFF2-40B4-BE49-F238E27FC236}">
                  <a16:creationId xmlns:a16="http://schemas.microsoft.com/office/drawing/2014/main" id="{00000000-0008-0000-0200-000006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18</xdr:row>
          <xdr:rowOff>0</xdr:rowOff>
        </xdr:from>
        <xdr:to>
          <xdr:col>20</xdr:col>
          <xdr:colOff>76200</xdr:colOff>
          <xdr:row>19</xdr:row>
          <xdr:rowOff>31750</xdr:rowOff>
        </xdr:to>
        <xdr:sp macro="" textlink="">
          <xdr:nvSpPr>
            <xdr:cNvPr id="41991" name="Check Box 7" hidden="1">
              <a:extLst>
                <a:ext uri="{63B3BB69-23CF-44E3-9099-C40C66FF867C}">
                  <a14:compatExt spid="_x0000_s41991"/>
                </a:ext>
                <a:ext uri="{FF2B5EF4-FFF2-40B4-BE49-F238E27FC236}">
                  <a16:creationId xmlns:a16="http://schemas.microsoft.com/office/drawing/2014/main" id="{00000000-0008-0000-0200-000007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19</xdr:row>
          <xdr:rowOff>0</xdr:rowOff>
        </xdr:from>
        <xdr:to>
          <xdr:col>20</xdr:col>
          <xdr:colOff>76200</xdr:colOff>
          <xdr:row>20</xdr:row>
          <xdr:rowOff>19050</xdr:rowOff>
        </xdr:to>
        <xdr:sp macro="" textlink="">
          <xdr:nvSpPr>
            <xdr:cNvPr id="41992" name="Check Box 8" hidden="1">
              <a:extLst>
                <a:ext uri="{63B3BB69-23CF-44E3-9099-C40C66FF867C}">
                  <a14:compatExt spid="_x0000_s41992"/>
                </a:ext>
                <a:ext uri="{FF2B5EF4-FFF2-40B4-BE49-F238E27FC236}">
                  <a16:creationId xmlns:a16="http://schemas.microsoft.com/office/drawing/2014/main" id="{00000000-0008-0000-0200-000008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20</xdr:row>
          <xdr:rowOff>0</xdr:rowOff>
        </xdr:from>
        <xdr:to>
          <xdr:col>20</xdr:col>
          <xdr:colOff>76200</xdr:colOff>
          <xdr:row>21</xdr:row>
          <xdr:rowOff>31750</xdr:rowOff>
        </xdr:to>
        <xdr:sp macro="" textlink="">
          <xdr:nvSpPr>
            <xdr:cNvPr id="41993" name="Check Box 9" hidden="1">
              <a:extLst>
                <a:ext uri="{63B3BB69-23CF-44E3-9099-C40C66FF867C}">
                  <a14:compatExt spid="_x0000_s41993"/>
                </a:ext>
                <a:ext uri="{FF2B5EF4-FFF2-40B4-BE49-F238E27FC236}">
                  <a16:creationId xmlns:a16="http://schemas.microsoft.com/office/drawing/2014/main" id="{00000000-0008-0000-0200-000009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21</xdr:row>
          <xdr:rowOff>0</xdr:rowOff>
        </xdr:from>
        <xdr:to>
          <xdr:col>20</xdr:col>
          <xdr:colOff>76200</xdr:colOff>
          <xdr:row>22</xdr:row>
          <xdr:rowOff>31750</xdr:rowOff>
        </xdr:to>
        <xdr:sp macro="" textlink="">
          <xdr:nvSpPr>
            <xdr:cNvPr id="41994" name="Check Box 10" hidden="1">
              <a:extLst>
                <a:ext uri="{63B3BB69-23CF-44E3-9099-C40C66FF867C}">
                  <a14:compatExt spid="_x0000_s41994"/>
                </a:ext>
                <a:ext uri="{FF2B5EF4-FFF2-40B4-BE49-F238E27FC236}">
                  <a16:creationId xmlns:a16="http://schemas.microsoft.com/office/drawing/2014/main" id="{00000000-0008-0000-0200-00000A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22</xdr:row>
          <xdr:rowOff>0</xdr:rowOff>
        </xdr:from>
        <xdr:to>
          <xdr:col>20</xdr:col>
          <xdr:colOff>76200</xdr:colOff>
          <xdr:row>23</xdr:row>
          <xdr:rowOff>31750</xdr:rowOff>
        </xdr:to>
        <xdr:sp macro="" textlink="">
          <xdr:nvSpPr>
            <xdr:cNvPr id="41995" name="Check Box 11" hidden="1">
              <a:extLst>
                <a:ext uri="{63B3BB69-23CF-44E3-9099-C40C66FF867C}">
                  <a14:compatExt spid="_x0000_s41995"/>
                </a:ext>
                <a:ext uri="{FF2B5EF4-FFF2-40B4-BE49-F238E27FC236}">
                  <a16:creationId xmlns:a16="http://schemas.microsoft.com/office/drawing/2014/main" id="{00000000-0008-0000-0200-00000B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42</xdr:row>
          <xdr:rowOff>0</xdr:rowOff>
        </xdr:from>
        <xdr:to>
          <xdr:col>20</xdr:col>
          <xdr:colOff>76200</xdr:colOff>
          <xdr:row>43</xdr:row>
          <xdr:rowOff>31750</xdr:rowOff>
        </xdr:to>
        <xdr:sp macro="" textlink="">
          <xdr:nvSpPr>
            <xdr:cNvPr id="41996" name="Check Box 12" hidden="1">
              <a:extLst>
                <a:ext uri="{63B3BB69-23CF-44E3-9099-C40C66FF867C}">
                  <a14:compatExt spid="_x0000_s41996"/>
                </a:ext>
                <a:ext uri="{FF2B5EF4-FFF2-40B4-BE49-F238E27FC236}">
                  <a16:creationId xmlns:a16="http://schemas.microsoft.com/office/drawing/2014/main" id="{00000000-0008-0000-0200-00000C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45</xdr:row>
          <xdr:rowOff>171450</xdr:rowOff>
        </xdr:from>
        <xdr:to>
          <xdr:col>20</xdr:col>
          <xdr:colOff>76200</xdr:colOff>
          <xdr:row>47</xdr:row>
          <xdr:rowOff>12700</xdr:rowOff>
        </xdr:to>
        <xdr:sp macro="" textlink="">
          <xdr:nvSpPr>
            <xdr:cNvPr id="41997" name="Check Box 13" hidden="1">
              <a:extLst>
                <a:ext uri="{63B3BB69-23CF-44E3-9099-C40C66FF867C}">
                  <a14:compatExt spid="_x0000_s41997"/>
                </a:ext>
                <a:ext uri="{FF2B5EF4-FFF2-40B4-BE49-F238E27FC236}">
                  <a16:creationId xmlns:a16="http://schemas.microsoft.com/office/drawing/2014/main" id="{00000000-0008-0000-0200-00000D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47</xdr:row>
          <xdr:rowOff>0</xdr:rowOff>
        </xdr:from>
        <xdr:to>
          <xdr:col>20</xdr:col>
          <xdr:colOff>76200</xdr:colOff>
          <xdr:row>48</xdr:row>
          <xdr:rowOff>19050</xdr:rowOff>
        </xdr:to>
        <xdr:sp macro="" textlink="">
          <xdr:nvSpPr>
            <xdr:cNvPr id="41998" name="Check Box 14" hidden="1">
              <a:extLst>
                <a:ext uri="{63B3BB69-23CF-44E3-9099-C40C66FF867C}">
                  <a14:compatExt spid="_x0000_s41998"/>
                </a:ext>
                <a:ext uri="{FF2B5EF4-FFF2-40B4-BE49-F238E27FC236}">
                  <a16:creationId xmlns:a16="http://schemas.microsoft.com/office/drawing/2014/main" id="{00000000-0008-0000-0200-00000E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14</xdr:row>
          <xdr:rowOff>0</xdr:rowOff>
        </xdr:from>
        <xdr:to>
          <xdr:col>20</xdr:col>
          <xdr:colOff>76200</xdr:colOff>
          <xdr:row>15</xdr:row>
          <xdr:rowOff>31750</xdr:rowOff>
        </xdr:to>
        <xdr:sp macro="" textlink="">
          <xdr:nvSpPr>
            <xdr:cNvPr id="41999" name="Check Box 15" hidden="1">
              <a:extLst>
                <a:ext uri="{63B3BB69-23CF-44E3-9099-C40C66FF867C}">
                  <a14:compatExt spid="_x0000_s41999"/>
                </a:ext>
                <a:ext uri="{FF2B5EF4-FFF2-40B4-BE49-F238E27FC236}">
                  <a16:creationId xmlns:a16="http://schemas.microsoft.com/office/drawing/2014/main" id="{00000000-0008-0000-0200-00000F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41</xdr:row>
          <xdr:rowOff>0</xdr:rowOff>
        </xdr:from>
        <xdr:to>
          <xdr:col>20</xdr:col>
          <xdr:colOff>76200</xdr:colOff>
          <xdr:row>42</xdr:row>
          <xdr:rowOff>12700</xdr:rowOff>
        </xdr:to>
        <xdr:sp macro="" textlink="">
          <xdr:nvSpPr>
            <xdr:cNvPr id="42000" name="Check Box 16" hidden="1">
              <a:extLst>
                <a:ext uri="{63B3BB69-23CF-44E3-9099-C40C66FF867C}">
                  <a14:compatExt spid="_x0000_s42000"/>
                </a:ext>
                <a:ext uri="{FF2B5EF4-FFF2-40B4-BE49-F238E27FC236}">
                  <a16:creationId xmlns:a16="http://schemas.microsoft.com/office/drawing/2014/main" id="{00000000-0008-0000-0200-000010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47</xdr:row>
          <xdr:rowOff>203200</xdr:rowOff>
        </xdr:from>
        <xdr:to>
          <xdr:col>20</xdr:col>
          <xdr:colOff>76200</xdr:colOff>
          <xdr:row>49</xdr:row>
          <xdr:rowOff>31750</xdr:rowOff>
        </xdr:to>
        <xdr:sp macro="" textlink="">
          <xdr:nvSpPr>
            <xdr:cNvPr id="42001" name="Check Box 17" hidden="1">
              <a:extLst>
                <a:ext uri="{63B3BB69-23CF-44E3-9099-C40C66FF867C}">
                  <a14:compatExt spid="_x0000_s42001"/>
                </a:ext>
                <a:ext uri="{FF2B5EF4-FFF2-40B4-BE49-F238E27FC236}">
                  <a16:creationId xmlns:a16="http://schemas.microsoft.com/office/drawing/2014/main" id="{00000000-0008-0000-0200-000011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304800</xdr:colOff>
      <xdr:row>4</xdr:row>
      <xdr:rowOff>121772</xdr:rowOff>
    </xdr:from>
    <xdr:to>
      <xdr:col>26</xdr:col>
      <xdr:colOff>304800</xdr:colOff>
      <xdr:row>4</xdr:row>
      <xdr:rowOff>121772</xdr:rowOff>
    </xdr:to>
    <xdr:cxnSp macro="">
      <xdr:nvCxnSpPr>
        <xdr:cNvPr id="22" name="Straight Connector 21">
          <a:extLst>
            <a:ext uri="{FF2B5EF4-FFF2-40B4-BE49-F238E27FC236}">
              <a16:creationId xmlns:a16="http://schemas.microsoft.com/office/drawing/2014/main" id="{00000000-0008-0000-0200-000016000000}"/>
            </a:ext>
          </a:extLst>
        </xdr:cNvPr>
        <xdr:cNvCxnSpPr/>
      </xdr:nvCxnSpPr>
      <xdr:spPr>
        <a:xfrm>
          <a:off x="485775" y="32119422"/>
          <a:ext cx="15240000"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7</xdr:col>
          <xdr:colOff>533400</xdr:colOff>
          <xdr:row>54</xdr:row>
          <xdr:rowOff>0</xdr:rowOff>
        </xdr:from>
        <xdr:to>
          <xdr:col>8</xdr:col>
          <xdr:colOff>336550</xdr:colOff>
          <xdr:row>54</xdr:row>
          <xdr:rowOff>171450</xdr:rowOff>
        </xdr:to>
        <xdr:sp macro="" textlink="">
          <xdr:nvSpPr>
            <xdr:cNvPr id="42002" name="Check Box 18" hidden="1">
              <a:extLst>
                <a:ext uri="{63B3BB69-23CF-44E3-9099-C40C66FF867C}">
                  <a14:compatExt spid="_x0000_s42002"/>
                </a:ext>
                <a:ext uri="{FF2B5EF4-FFF2-40B4-BE49-F238E27FC236}">
                  <a16:creationId xmlns:a16="http://schemas.microsoft.com/office/drawing/2014/main" id="{00000000-0008-0000-0200-000012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542738</xdr:colOff>
      <xdr:row>52</xdr:row>
      <xdr:rowOff>114301</xdr:rowOff>
    </xdr:from>
    <xdr:to>
      <xdr:col>12</xdr:col>
      <xdr:colOff>67235</xdr:colOff>
      <xdr:row>59</xdr:row>
      <xdr:rowOff>123826</xdr:rowOff>
    </xdr:to>
    <xdr:sp macro="" textlink="">
      <xdr:nvSpPr>
        <xdr:cNvPr id="24" name="Rectangle 23">
          <a:extLst>
            <a:ext uri="{FF2B5EF4-FFF2-40B4-BE49-F238E27FC236}">
              <a16:creationId xmlns:a16="http://schemas.microsoft.com/office/drawing/2014/main" id="{00000000-0008-0000-0200-000018000000}"/>
            </a:ext>
          </a:extLst>
        </xdr:cNvPr>
        <xdr:cNvSpPr/>
      </xdr:nvSpPr>
      <xdr:spPr>
        <a:xfrm>
          <a:off x="726888" y="40414576"/>
          <a:ext cx="6223747" cy="1406525"/>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323850</xdr:colOff>
          <xdr:row>13</xdr:row>
          <xdr:rowOff>0</xdr:rowOff>
        </xdr:from>
        <xdr:to>
          <xdr:col>3</xdr:col>
          <xdr:colOff>76200</xdr:colOff>
          <xdr:row>14</xdr:row>
          <xdr:rowOff>31750</xdr:rowOff>
        </xdr:to>
        <xdr:sp macro="" textlink="">
          <xdr:nvSpPr>
            <xdr:cNvPr id="42003" name="Check Box 19" hidden="1">
              <a:extLst>
                <a:ext uri="{63B3BB69-23CF-44E3-9099-C40C66FF867C}">
                  <a14:compatExt spid="_x0000_s42003"/>
                </a:ext>
                <a:ext uri="{FF2B5EF4-FFF2-40B4-BE49-F238E27FC236}">
                  <a16:creationId xmlns:a16="http://schemas.microsoft.com/office/drawing/2014/main" id="{00000000-0008-0000-0200-000013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13</xdr:row>
          <xdr:rowOff>171450</xdr:rowOff>
        </xdr:from>
        <xdr:to>
          <xdr:col>3</xdr:col>
          <xdr:colOff>76200</xdr:colOff>
          <xdr:row>15</xdr:row>
          <xdr:rowOff>19050</xdr:rowOff>
        </xdr:to>
        <xdr:sp macro="" textlink="">
          <xdr:nvSpPr>
            <xdr:cNvPr id="42004" name="Check Box 20" hidden="1">
              <a:extLst>
                <a:ext uri="{63B3BB69-23CF-44E3-9099-C40C66FF867C}">
                  <a14:compatExt spid="_x0000_s42004"/>
                </a:ext>
                <a:ext uri="{FF2B5EF4-FFF2-40B4-BE49-F238E27FC236}">
                  <a16:creationId xmlns:a16="http://schemas.microsoft.com/office/drawing/2014/main" id="{00000000-0008-0000-0200-000014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20</xdr:row>
          <xdr:rowOff>0</xdr:rowOff>
        </xdr:from>
        <xdr:to>
          <xdr:col>3</xdr:col>
          <xdr:colOff>76200</xdr:colOff>
          <xdr:row>21</xdr:row>
          <xdr:rowOff>31750</xdr:rowOff>
        </xdr:to>
        <xdr:sp macro="" textlink="">
          <xdr:nvSpPr>
            <xdr:cNvPr id="42005" name="Check Box 21" hidden="1">
              <a:extLst>
                <a:ext uri="{63B3BB69-23CF-44E3-9099-C40C66FF867C}">
                  <a14:compatExt spid="_x0000_s42005"/>
                </a:ext>
                <a:ext uri="{FF2B5EF4-FFF2-40B4-BE49-F238E27FC236}">
                  <a16:creationId xmlns:a16="http://schemas.microsoft.com/office/drawing/2014/main" id="{00000000-0008-0000-0200-000015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21</xdr:row>
          <xdr:rowOff>0</xdr:rowOff>
        </xdr:from>
        <xdr:to>
          <xdr:col>3</xdr:col>
          <xdr:colOff>76200</xdr:colOff>
          <xdr:row>22</xdr:row>
          <xdr:rowOff>12700</xdr:rowOff>
        </xdr:to>
        <xdr:sp macro="" textlink="">
          <xdr:nvSpPr>
            <xdr:cNvPr id="42006" name="Check Box 22" hidden="1">
              <a:extLst>
                <a:ext uri="{63B3BB69-23CF-44E3-9099-C40C66FF867C}">
                  <a14:compatExt spid="_x0000_s42006"/>
                </a:ext>
                <a:ext uri="{FF2B5EF4-FFF2-40B4-BE49-F238E27FC236}">
                  <a16:creationId xmlns:a16="http://schemas.microsoft.com/office/drawing/2014/main" id="{00000000-0008-0000-0200-000016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22</xdr:row>
          <xdr:rowOff>0</xdr:rowOff>
        </xdr:from>
        <xdr:to>
          <xdr:col>3</xdr:col>
          <xdr:colOff>76200</xdr:colOff>
          <xdr:row>23</xdr:row>
          <xdr:rowOff>31750</xdr:rowOff>
        </xdr:to>
        <xdr:sp macro="" textlink="">
          <xdr:nvSpPr>
            <xdr:cNvPr id="42007" name="Check Box 23" hidden="1">
              <a:extLst>
                <a:ext uri="{63B3BB69-23CF-44E3-9099-C40C66FF867C}">
                  <a14:compatExt spid="_x0000_s42007"/>
                </a:ext>
                <a:ext uri="{FF2B5EF4-FFF2-40B4-BE49-F238E27FC236}">
                  <a16:creationId xmlns:a16="http://schemas.microsoft.com/office/drawing/2014/main" id="{00000000-0008-0000-0200-000017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23</xdr:row>
          <xdr:rowOff>0</xdr:rowOff>
        </xdr:from>
        <xdr:to>
          <xdr:col>3</xdr:col>
          <xdr:colOff>76200</xdr:colOff>
          <xdr:row>24</xdr:row>
          <xdr:rowOff>31750</xdr:rowOff>
        </xdr:to>
        <xdr:sp macro="" textlink="">
          <xdr:nvSpPr>
            <xdr:cNvPr id="42008" name="Check Box 24" hidden="1">
              <a:extLst>
                <a:ext uri="{63B3BB69-23CF-44E3-9099-C40C66FF867C}">
                  <a14:compatExt spid="_x0000_s42008"/>
                </a:ext>
                <a:ext uri="{FF2B5EF4-FFF2-40B4-BE49-F238E27FC236}">
                  <a16:creationId xmlns:a16="http://schemas.microsoft.com/office/drawing/2014/main" id="{00000000-0008-0000-0200-000018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24</xdr:row>
          <xdr:rowOff>0</xdr:rowOff>
        </xdr:from>
        <xdr:to>
          <xdr:col>3</xdr:col>
          <xdr:colOff>76200</xdr:colOff>
          <xdr:row>25</xdr:row>
          <xdr:rowOff>31750</xdr:rowOff>
        </xdr:to>
        <xdr:sp macro="" textlink="">
          <xdr:nvSpPr>
            <xdr:cNvPr id="42009" name="Check Box 25" hidden="1">
              <a:extLst>
                <a:ext uri="{63B3BB69-23CF-44E3-9099-C40C66FF867C}">
                  <a14:compatExt spid="_x0000_s42009"/>
                </a:ext>
                <a:ext uri="{FF2B5EF4-FFF2-40B4-BE49-F238E27FC236}">
                  <a16:creationId xmlns:a16="http://schemas.microsoft.com/office/drawing/2014/main" id="{00000000-0008-0000-0200-000019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25</xdr:row>
          <xdr:rowOff>0</xdr:rowOff>
        </xdr:from>
        <xdr:to>
          <xdr:col>3</xdr:col>
          <xdr:colOff>76200</xdr:colOff>
          <xdr:row>26</xdr:row>
          <xdr:rowOff>38100</xdr:rowOff>
        </xdr:to>
        <xdr:sp macro="" textlink="">
          <xdr:nvSpPr>
            <xdr:cNvPr id="42010" name="Check Box 26" hidden="1">
              <a:extLst>
                <a:ext uri="{63B3BB69-23CF-44E3-9099-C40C66FF867C}">
                  <a14:compatExt spid="_x0000_s42010"/>
                </a:ext>
                <a:ext uri="{FF2B5EF4-FFF2-40B4-BE49-F238E27FC236}">
                  <a16:creationId xmlns:a16="http://schemas.microsoft.com/office/drawing/2014/main" id="{00000000-0008-0000-0200-00001A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26</xdr:row>
          <xdr:rowOff>0</xdr:rowOff>
        </xdr:from>
        <xdr:to>
          <xdr:col>3</xdr:col>
          <xdr:colOff>76200</xdr:colOff>
          <xdr:row>27</xdr:row>
          <xdr:rowOff>12700</xdr:rowOff>
        </xdr:to>
        <xdr:sp macro="" textlink="">
          <xdr:nvSpPr>
            <xdr:cNvPr id="42011" name="Check Box 27" hidden="1">
              <a:extLst>
                <a:ext uri="{63B3BB69-23CF-44E3-9099-C40C66FF867C}">
                  <a14:compatExt spid="_x0000_s42011"/>
                </a:ext>
                <a:ext uri="{FF2B5EF4-FFF2-40B4-BE49-F238E27FC236}">
                  <a16:creationId xmlns:a16="http://schemas.microsoft.com/office/drawing/2014/main" id="{00000000-0008-0000-0200-00001B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27</xdr:row>
          <xdr:rowOff>0</xdr:rowOff>
        </xdr:from>
        <xdr:to>
          <xdr:col>3</xdr:col>
          <xdr:colOff>76200</xdr:colOff>
          <xdr:row>28</xdr:row>
          <xdr:rowOff>31750</xdr:rowOff>
        </xdr:to>
        <xdr:sp macro="" textlink="">
          <xdr:nvSpPr>
            <xdr:cNvPr id="42012" name="Check Box 28" hidden="1">
              <a:extLst>
                <a:ext uri="{63B3BB69-23CF-44E3-9099-C40C66FF867C}">
                  <a14:compatExt spid="_x0000_s42012"/>
                </a:ext>
                <a:ext uri="{FF2B5EF4-FFF2-40B4-BE49-F238E27FC236}">
                  <a16:creationId xmlns:a16="http://schemas.microsoft.com/office/drawing/2014/main" id="{00000000-0008-0000-0200-00001C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28</xdr:row>
          <xdr:rowOff>0</xdr:rowOff>
        </xdr:from>
        <xdr:to>
          <xdr:col>3</xdr:col>
          <xdr:colOff>76200</xdr:colOff>
          <xdr:row>29</xdr:row>
          <xdr:rowOff>31750</xdr:rowOff>
        </xdr:to>
        <xdr:sp macro="" textlink="">
          <xdr:nvSpPr>
            <xdr:cNvPr id="42013" name="Check Box 29" hidden="1">
              <a:extLst>
                <a:ext uri="{63B3BB69-23CF-44E3-9099-C40C66FF867C}">
                  <a14:compatExt spid="_x0000_s42013"/>
                </a:ext>
                <a:ext uri="{FF2B5EF4-FFF2-40B4-BE49-F238E27FC236}">
                  <a16:creationId xmlns:a16="http://schemas.microsoft.com/office/drawing/2014/main" id="{00000000-0008-0000-0200-00001D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29</xdr:row>
          <xdr:rowOff>0</xdr:rowOff>
        </xdr:from>
        <xdr:to>
          <xdr:col>3</xdr:col>
          <xdr:colOff>76200</xdr:colOff>
          <xdr:row>30</xdr:row>
          <xdr:rowOff>31750</xdr:rowOff>
        </xdr:to>
        <xdr:sp macro="" textlink="">
          <xdr:nvSpPr>
            <xdr:cNvPr id="42014" name="Check Box 30" hidden="1">
              <a:extLst>
                <a:ext uri="{63B3BB69-23CF-44E3-9099-C40C66FF867C}">
                  <a14:compatExt spid="_x0000_s42014"/>
                </a:ext>
                <a:ext uri="{FF2B5EF4-FFF2-40B4-BE49-F238E27FC236}">
                  <a16:creationId xmlns:a16="http://schemas.microsoft.com/office/drawing/2014/main" id="{00000000-0008-0000-0200-00001E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30</xdr:row>
          <xdr:rowOff>0</xdr:rowOff>
        </xdr:from>
        <xdr:to>
          <xdr:col>3</xdr:col>
          <xdr:colOff>76200</xdr:colOff>
          <xdr:row>31</xdr:row>
          <xdr:rowOff>31750</xdr:rowOff>
        </xdr:to>
        <xdr:sp macro="" textlink="">
          <xdr:nvSpPr>
            <xdr:cNvPr id="42015" name="Check Box 31" hidden="1">
              <a:extLst>
                <a:ext uri="{63B3BB69-23CF-44E3-9099-C40C66FF867C}">
                  <a14:compatExt spid="_x0000_s42015"/>
                </a:ext>
                <a:ext uri="{FF2B5EF4-FFF2-40B4-BE49-F238E27FC236}">
                  <a16:creationId xmlns:a16="http://schemas.microsoft.com/office/drawing/2014/main" id="{00000000-0008-0000-0200-00001F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31</xdr:row>
          <xdr:rowOff>0</xdr:rowOff>
        </xdr:from>
        <xdr:to>
          <xdr:col>3</xdr:col>
          <xdr:colOff>76200</xdr:colOff>
          <xdr:row>32</xdr:row>
          <xdr:rowOff>31750</xdr:rowOff>
        </xdr:to>
        <xdr:sp macro="" textlink="">
          <xdr:nvSpPr>
            <xdr:cNvPr id="42016" name="Check Box 32" hidden="1">
              <a:extLst>
                <a:ext uri="{63B3BB69-23CF-44E3-9099-C40C66FF867C}">
                  <a14:compatExt spid="_x0000_s42016"/>
                </a:ext>
                <a:ext uri="{FF2B5EF4-FFF2-40B4-BE49-F238E27FC236}">
                  <a16:creationId xmlns:a16="http://schemas.microsoft.com/office/drawing/2014/main" id="{00000000-0008-0000-0200-000020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32</xdr:row>
          <xdr:rowOff>0</xdr:rowOff>
        </xdr:from>
        <xdr:to>
          <xdr:col>3</xdr:col>
          <xdr:colOff>76200</xdr:colOff>
          <xdr:row>33</xdr:row>
          <xdr:rowOff>12700</xdr:rowOff>
        </xdr:to>
        <xdr:sp macro="" textlink="">
          <xdr:nvSpPr>
            <xdr:cNvPr id="42017" name="Check Box 33" hidden="1">
              <a:extLst>
                <a:ext uri="{63B3BB69-23CF-44E3-9099-C40C66FF867C}">
                  <a14:compatExt spid="_x0000_s42017"/>
                </a:ext>
                <a:ext uri="{FF2B5EF4-FFF2-40B4-BE49-F238E27FC236}">
                  <a16:creationId xmlns:a16="http://schemas.microsoft.com/office/drawing/2014/main" id="{00000000-0008-0000-0200-000021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33</xdr:row>
          <xdr:rowOff>0</xdr:rowOff>
        </xdr:from>
        <xdr:to>
          <xdr:col>3</xdr:col>
          <xdr:colOff>76200</xdr:colOff>
          <xdr:row>34</xdr:row>
          <xdr:rowOff>31750</xdr:rowOff>
        </xdr:to>
        <xdr:sp macro="" textlink="">
          <xdr:nvSpPr>
            <xdr:cNvPr id="42018" name="Check Box 34" hidden="1">
              <a:extLst>
                <a:ext uri="{63B3BB69-23CF-44E3-9099-C40C66FF867C}">
                  <a14:compatExt spid="_x0000_s42018"/>
                </a:ext>
                <a:ext uri="{FF2B5EF4-FFF2-40B4-BE49-F238E27FC236}">
                  <a16:creationId xmlns:a16="http://schemas.microsoft.com/office/drawing/2014/main" id="{00000000-0008-0000-0200-000022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34</xdr:row>
          <xdr:rowOff>0</xdr:rowOff>
        </xdr:from>
        <xdr:to>
          <xdr:col>3</xdr:col>
          <xdr:colOff>76200</xdr:colOff>
          <xdr:row>35</xdr:row>
          <xdr:rowOff>31750</xdr:rowOff>
        </xdr:to>
        <xdr:sp macro="" textlink="">
          <xdr:nvSpPr>
            <xdr:cNvPr id="42019" name="Check Box 35" hidden="1">
              <a:extLst>
                <a:ext uri="{63B3BB69-23CF-44E3-9099-C40C66FF867C}">
                  <a14:compatExt spid="_x0000_s42019"/>
                </a:ext>
                <a:ext uri="{FF2B5EF4-FFF2-40B4-BE49-F238E27FC236}">
                  <a16:creationId xmlns:a16="http://schemas.microsoft.com/office/drawing/2014/main" id="{00000000-0008-0000-0200-000023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35</xdr:row>
          <xdr:rowOff>0</xdr:rowOff>
        </xdr:from>
        <xdr:to>
          <xdr:col>3</xdr:col>
          <xdr:colOff>76200</xdr:colOff>
          <xdr:row>36</xdr:row>
          <xdr:rowOff>31750</xdr:rowOff>
        </xdr:to>
        <xdr:sp macro="" textlink="">
          <xdr:nvSpPr>
            <xdr:cNvPr id="42020" name="Check Box 36" hidden="1">
              <a:extLst>
                <a:ext uri="{63B3BB69-23CF-44E3-9099-C40C66FF867C}">
                  <a14:compatExt spid="_x0000_s42020"/>
                </a:ext>
                <a:ext uri="{FF2B5EF4-FFF2-40B4-BE49-F238E27FC236}">
                  <a16:creationId xmlns:a16="http://schemas.microsoft.com/office/drawing/2014/main" id="{00000000-0008-0000-0200-000024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36</xdr:row>
          <xdr:rowOff>0</xdr:rowOff>
        </xdr:from>
        <xdr:to>
          <xdr:col>3</xdr:col>
          <xdr:colOff>76200</xdr:colOff>
          <xdr:row>37</xdr:row>
          <xdr:rowOff>31750</xdr:rowOff>
        </xdr:to>
        <xdr:sp macro="" textlink="">
          <xdr:nvSpPr>
            <xdr:cNvPr id="42021" name="Check Box 37" hidden="1">
              <a:extLst>
                <a:ext uri="{63B3BB69-23CF-44E3-9099-C40C66FF867C}">
                  <a14:compatExt spid="_x0000_s42021"/>
                </a:ext>
                <a:ext uri="{FF2B5EF4-FFF2-40B4-BE49-F238E27FC236}">
                  <a16:creationId xmlns:a16="http://schemas.microsoft.com/office/drawing/2014/main" id="{00000000-0008-0000-0200-000025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37</xdr:row>
          <xdr:rowOff>0</xdr:rowOff>
        </xdr:from>
        <xdr:to>
          <xdr:col>3</xdr:col>
          <xdr:colOff>76200</xdr:colOff>
          <xdr:row>38</xdr:row>
          <xdr:rowOff>31750</xdr:rowOff>
        </xdr:to>
        <xdr:sp macro="" textlink="">
          <xdr:nvSpPr>
            <xdr:cNvPr id="42022" name="Check Box 38" hidden="1">
              <a:extLst>
                <a:ext uri="{63B3BB69-23CF-44E3-9099-C40C66FF867C}">
                  <a14:compatExt spid="_x0000_s42022"/>
                </a:ext>
                <a:ext uri="{FF2B5EF4-FFF2-40B4-BE49-F238E27FC236}">
                  <a16:creationId xmlns:a16="http://schemas.microsoft.com/office/drawing/2014/main" id="{00000000-0008-0000-0200-000026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38</xdr:row>
          <xdr:rowOff>0</xdr:rowOff>
        </xdr:from>
        <xdr:to>
          <xdr:col>3</xdr:col>
          <xdr:colOff>76200</xdr:colOff>
          <xdr:row>39</xdr:row>
          <xdr:rowOff>12700</xdr:rowOff>
        </xdr:to>
        <xdr:sp macro="" textlink="">
          <xdr:nvSpPr>
            <xdr:cNvPr id="42023" name="Check Box 39" hidden="1">
              <a:extLst>
                <a:ext uri="{63B3BB69-23CF-44E3-9099-C40C66FF867C}">
                  <a14:compatExt spid="_x0000_s42023"/>
                </a:ext>
                <a:ext uri="{FF2B5EF4-FFF2-40B4-BE49-F238E27FC236}">
                  <a16:creationId xmlns:a16="http://schemas.microsoft.com/office/drawing/2014/main" id="{00000000-0008-0000-0200-000027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527050</xdr:colOff>
          <xdr:row>10</xdr:row>
          <xdr:rowOff>184150</xdr:rowOff>
        </xdr:from>
        <xdr:to>
          <xdr:col>7</xdr:col>
          <xdr:colOff>0</xdr:colOff>
          <xdr:row>12</xdr:row>
          <xdr:rowOff>50800</xdr:rowOff>
        </xdr:to>
        <xdr:sp macro="" textlink="">
          <xdr:nvSpPr>
            <xdr:cNvPr id="42024" name="Group Box 40" hidden="1">
              <a:extLst>
                <a:ext uri="{63B3BB69-23CF-44E3-9099-C40C66FF867C}">
                  <a14:compatExt spid="_x0000_s42024"/>
                </a:ext>
                <a:ext uri="{FF2B5EF4-FFF2-40B4-BE49-F238E27FC236}">
                  <a16:creationId xmlns:a16="http://schemas.microsoft.com/office/drawing/2014/main" id="{00000000-0008-0000-0200-000028A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590550</xdr:colOff>
          <xdr:row>11</xdr:row>
          <xdr:rowOff>31750</xdr:rowOff>
        </xdr:from>
        <xdr:to>
          <xdr:col>4</xdr:col>
          <xdr:colOff>374650</xdr:colOff>
          <xdr:row>11</xdr:row>
          <xdr:rowOff>184150</xdr:rowOff>
        </xdr:to>
        <xdr:sp macro="" textlink="">
          <xdr:nvSpPr>
            <xdr:cNvPr id="42025" name="Option Button 41" hidden="1">
              <a:extLst>
                <a:ext uri="{63B3BB69-23CF-44E3-9099-C40C66FF867C}">
                  <a14:compatExt spid="_x0000_s42025"/>
                </a:ext>
                <a:ext uri="{FF2B5EF4-FFF2-40B4-BE49-F238E27FC236}">
                  <a16:creationId xmlns:a16="http://schemas.microsoft.com/office/drawing/2014/main" id="{00000000-0008-0000-0200-000029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11</xdr:row>
          <xdr:rowOff>31750</xdr:rowOff>
        </xdr:from>
        <xdr:to>
          <xdr:col>5</xdr:col>
          <xdr:colOff>304800</xdr:colOff>
          <xdr:row>11</xdr:row>
          <xdr:rowOff>184150</xdr:rowOff>
        </xdr:to>
        <xdr:sp macro="" textlink="">
          <xdr:nvSpPr>
            <xdr:cNvPr id="42026" name="Option Button 42" hidden="1">
              <a:extLst>
                <a:ext uri="{63B3BB69-23CF-44E3-9099-C40C66FF867C}">
                  <a14:compatExt spid="_x0000_s42026"/>
                </a:ext>
                <a:ext uri="{FF2B5EF4-FFF2-40B4-BE49-F238E27FC236}">
                  <a16:creationId xmlns:a16="http://schemas.microsoft.com/office/drawing/2014/main" id="{00000000-0008-0000-0200-00002A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495300</xdr:colOff>
          <xdr:row>11</xdr:row>
          <xdr:rowOff>19050</xdr:rowOff>
        </xdr:from>
        <xdr:to>
          <xdr:col>6</xdr:col>
          <xdr:colOff>279400</xdr:colOff>
          <xdr:row>12</xdr:row>
          <xdr:rowOff>19050</xdr:rowOff>
        </xdr:to>
        <xdr:sp macro="" textlink="">
          <xdr:nvSpPr>
            <xdr:cNvPr id="42027" name="Option Button 43" hidden="1">
              <a:extLst>
                <a:ext uri="{63B3BB69-23CF-44E3-9099-C40C66FF867C}">
                  <a14:compatExt spid="_x0000_s42027"/>
                </a:ext>
                <a:ext uri="{FF2B5EF4-FFF2-40B4-BE49-F238E27FC236}">
                  <a16:creationId xmlns:a16="http://schemas.microsoft.com/office/drawing/2014/main" id="{00000000-0008-0000-0200-00002B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19</xdr:row>
          <xdr:rowOff>0</xdr:rowOff>
        </xdr:from>
        <xdr:to>
          <xdr:col>3</xdr:col>
          <xdr:colOff>76200</xdr:colOff>
          <xdr:row>20</xdr:row>
          <xdr:rowOff>31750</xdr:rowOff>
        </xdr:to>
        <xdr:sp macro="" textlink="">
          <xdr:nvSpPr>
            <xdr:cNvPr id="42028" name="Check Box 44" hidden="1">
              <a:extLst>
                <a:ext uri="{63B3BB69-23CF-44E3-9099-C40C66FF867C}">
                  <a14:compatExt spid="_x0000_s42028"/>
                </a:ext>
                <a:ext uri="{FF2B5EF4-FFF2-40B4-BE49-F238E27FC236}">
                  <a16:creationId xmlns:a16="http://schemas.microsoft.com/office/drawing/2014/main" id="{00000000-0008-0000-0200-00002C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14</xdr:row>
          <xdr:rowOff>146050</xdr:rowOff>
        </xdr:from>
        <xdr:to>
          <xdr:col>3</xdr:col>
          <xdr:colOff>76200</xdr:colOff>
          <xdr:row>15</xdr:row>
          <xdr:rowOff>171450</xdr:rowOff>
        </xdr:to>
        <xdr:sp macro="" textlink="">
          <xdr:nvSpPr>
            <xdr:cNvPr id="42029" name="Check Box 45" hidden="1">
              <a:extLst>
                <a:ext uri="{63B3BB69-23CF-44E3-9099-C40C66FF867C}">
                  <a14:compatExt spid="_x0000_s42029"/>
                </a:ext>
                <a:ext uri="{FF2B5EF4-FFF2-40B4-BE49-F238E27FC236}">
                  <a16:creationId xmlns:a16="http://schemas.microsoft.com/office/drawing/2014/main" id="{00000000-0008-0000-0200-00002D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16</xdr:row>
          <xdr:rowOff>165100</xdr:rowOff>
        </xdr:from>
        <xdr:to>
          <xdr:col>3</xdr:col>
          <xdr:colOff>76200</xdr:colOff>
          <xdr:row>18</xdr:row>
          <xdr:rowOff>0</xdr:rowOff>
        </xdr:to>
        <xdr:sp macro="" textlink="">
          <xdr:nvSpPr>
            <xdr:cNvPr id="42030" name="Check Box 46" hidden="1">
              <a:extLst>
                <a:ext uri="{63B3BB69-23CF-44E3-9099-C40C66FF867C}">
                  <a14:compatExt spid="_x0000_s42030"/>
                </a:ext>
                <a:ext uri="{FF2B5EF4-FFF2-40B4-BE49-F238E27FC236}">
                  <a16:creationId xmlns:a16="http://schemas.microsoft.com/office/drawing/2014/main" id="{00000000-0008-0000-0200-00002E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469900</xdr:colOff>
          <xdr:row>18</xdr:row>
          <xdr:rowOff>38100</xdr:rowOff>
        </xdr:from>
        <xdr:to>
          <xdr:col>3</xdr:col>
          <xdr:colOff>488950</xdr:colOff>
          <xdr:row>18</xdr:row>
          <xdr:rowOff>165100</xdr:rowOff>
        </xdr:to>
        <xdr:sp macro="" textlink="">
          <xdr:nvSpPr>
            <xdr:cNvPr id="42031" name="Option Button 47" hidden="1">
              <a:extLst>
                <a:ext uri="{63B3BB69-23CF-44E3-9099-C40C66FF867C}">
                  <a14:compatExt spid="_x0000_s42031"/>
                </a:ext>
                <a:ext uri="{FF2B5EF4-FFF2-40B4-BE49-F238E27FC236}">
                  <a16:creationId xmlns:a16="http://schemas.microsoft.com/office/drawing/2014/main" id="{00000000-0008-0000-0200-00002F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49</xdr:row>
          <xdr:rowOff>0</xdr:rowOff>
        </xdr:from>
        <xdr:to>
          <xdr:col>20</xdr:col>
          <xdr:colOff>76200</xdr:colOff>
          <xdr:row>50</xdr:row>
          <xdr:rowOff>38100</xdr:rowOff>
        </xdr:to>
        <xdr:sp macro="" textlink="">
          <xdr:nvSpPr>
            <xdr:cNvPr id="42032" name="Check Box 48" hidden="1">
              <a:extLst>
                <a:ext uri="{63B3BB69-23CF-44E3-9099-C40C66FF867C}">
                  <a14:compatExt spid="_x0000_s42032"/>
                </a:ext>
                <a:ext uri="{FF2B5EF4-FFF2-40B4-BE49-F238E27FC236}">
                  <a16:creationId xmlns:a16="http://schemas.microsoft.com/office/drawing/2014/main" id="{00000000-0008-0000-0200-000030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50</xdr:row>
          <xdr:rowOff>0</xdr:rowOff>
        </xdr:from>
        <xdr:to>
          <xdr:col>20</xdr:col>
          <xdr:colOff>76200</xdr:colOff>
          <xdr:row>51</xdr:row>
          <xdr:rowOff>38100</xdr:rowOff>
        </xdr:to>
        <xdr:sp macro="" textlink="">
          <xdr:nvSpPr>
            <xdr:cNvPr id="42033" name="Check Box 49" hidden="1">
              <a:extLst>
                <a:ext uri="{63B3BB69-23CF-44E3-9099-C40C66FF867C}">
                  <a14:compatExt spid="_x0000_s42033"/>
                </a:ext>
                <a:ext uri="{FF2B5EF4-FFF2-40B4-BE49-F238E27FC236}">
                  <a16:creationId xmlns:a16="http://schemas.microsoft.com/office/drawing/2014/main" id="{00000000-0008-0000-0200-000031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51</xdr:row>
          <xdr:rowOff>0</xdr:rowOff>
        </xdr:from>
        <xdr:to>
          <xdr:col>20</xdr:col>
          <xdr:colOff>76200</xdr:colOff>
          <xdr:row>52</xdr:row>
          <xdr:rowOff>38100</xdr:rowOff>
        </xdr:to>
        <xdr:sp macro="" textlink="">
          <xdr:nvSpPr>
            <xdr:cNvPr id="42034" name="Check Box 50" hidden="1">
              <a:extLst>
                <a:ext uri="{63B3BB69-23CF-44E3-9099-C40C66FF867C}">
                  <a14:compatExt spid="_x0000_s42034"/>
                </a:ext>
                <a:ext uri="{FF2B5EF4-FFF2-40B4-BE49-F238E27FC236}">
                  <a16:creationId xmlns:a16="http://schemas.microsoft.com/office/drawing/2014/main" id="{00000000-0008-0000-0200-000032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52</xdr:row>
          <xdr:rowOff>0</xdr:rowOff>
        </xdr:from>
        <xdr:to>
          <xdr:col>20</xdr:col>
          <xdr:colOff>76200</xdr:colOff>
          <xdr:row>53</xdr:row>
          <xdr:rowOff>38100</xdr:rowOff>
        </xdr:to>
        <xdr:sp macro="" textlink="">
          <xdr:nvSpPr>
            <xdr:cNvPr id="42035" name="Check Box 51" hidden="1">
              <a:extLst>
                <a:ext uri="{63B3BB69-23CF-44E3-9099-C40C66FF867C}">
                  <a14:compatExt spid="_x0000_s42035"/>
                </a:ext>
                <a:ext uri="{FF2B5EF4-FFF2-40B4-BE49-F238E27FC236}">
                  <a16:creationId xmlns:a16="http://schemas.microsoft.com/office/drawing/2014/main" id="{00000000-0008-0000-0200-000033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13</xdr:row>
          <xdr:rowOff>0</xdr:rowOff>
        </xdr:from>
        <xdr:to>
          <xdr:col>11</xdr:col>
          <xdr:colOff>76200</xdr:colOff>
          <xdr:row>14</xdr:row>
          <xdr:rowOff>19050</xdr:rowOff>
        </xdr:to>
        <xdr:sp macro="" textlink="">
          <xdr:nvSpPr>
            <xdr:cNvPr id="42036" name="Check Box 52" hidden="1">
              <a:extLst>
                <a:ext uri="{63B3BB69-23CF-44E3-9099-C40C66FF867C}">
                  <a14:compatExt spid="_x0000_s42036"/>
                </a:ext>
                <a:ext uri="{FF2B5EF4-FFF2-40B4-BE49-F238E27FC236}">
                  <a16:creationId xmlns:a16="http://schemas.microsoft.com/office/drawing/2014/main" id="{00000000-0008-0000-0200-000034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514350</xdr:colOff>
          <xdr:row>10</xdr:row>
          <xdr:rowOff>190500</xdr:rowOff>
        </xdr:from>
        <xdr:to>
          <xdr:col>14</xdr:col>
          <xdr:colOff>12700</xdr:colOff>
          <xdr:row>12</xdr:row>
          <xdr:rowOff>38100</xdr:rowOff>
        </xdr:to>
        <xdr:sp macro="" textlink="">
          <xdr:nvSpPr>
            <xdr:cNvPr id="42037" name="Group Box 53" hidden="1">
              <a:extLst>
                <a:ext uri="{63B3BB69-23CF-44E3-9099-C40C66FF867C}">
                  <a14:compatExt spid="_x0000_s42037"/>
                </a:ext>
                <a:ext uri="{FF2B5EF4-FFF2-40B4-BE49-F238E27FC236}">
                  <a16:creationId xmlns:a16="http://schemas.microsoft.com/office/drawing/2014/main" id="{00000000-0008-0000-0200-000035A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590550</xdr:colOff>
          <xdr:row>11</xdr:row>
          <xdr:rowOff>31750</xdr:rowOff>
        </xdr:from>
        <xdr:to>
          <xdr:col>12</xdr:col>
          <xdr:colOff>374650</xdr:colOff>
          <xdr:row>11</xdr:row>
          <xdr:rowOff>184150</xdr:rowOff>
        </xdr:to>
        <xdr:sp macro="" textlink="">
          <xdr:nvSpPr>
            <xdr:cNvPr id="42038" name="Option Button 54" hidden="1">
              <a:extLst>
                <a:ext uri="{63B3BB69-23CF-44E3-9099-C40C66FF867C}">
                  <a14:compatExt spid="_x0000_s42038"/>
                </a:ext>
                <a:ext uri="{FF2B5EF4-FFF2-40B4-BE49-F238E27FC236}">
                  <a16:creationId xmlns:a16="http://schemas.microsoft.com/office/drawing/2014/main" id="{00000000-0008-0000-0200-000036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527050</xdr:colOff>
          <xdr:row>11</xdr:row>
          <xdr:rowOff>31750</xdr:rowOff>
        </xdr:from>
        <xdr:to>
          <xdr:col>13</xdr:col>
          <xdr:colOff>304800</xdr:colOff>
          <xdr:row>11</xdr:row>
          <xdr:rowOff>184150</xdr:rowOff>
        </xdr:to>
        <xdr:sp macro="" textlink="">
          <xdr:nvSpPr>
            <xdr:cNvPr id="42039" name="Option Button 55" hidden="1">
              <a:extLst>
                <a:ext uri="{63B3BB69-23CF-44E3-9099-C40C66FF867C}">
                  <a14:compatExt spid="_x0000_s42039"/>
                </a:ext>
                <a:ext uri="{FF2B5EF4-FFF2-40B4-BE49-F238E27FC236}">
                  <a16:creationId xmlns:a16="http://schemas.microsoft.com/office/drawing/2014/main" id="{00000000-0008-0000-0200-000037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22</xdr:row>
          <xdr:rowOff>0</xdr:rowOff>
        </xdr:from>
        <xdr:to>
          <xdr:col>20</xdr:col>
          <xdr:colOff>76200</xdr:colOff>
          <xdr:row>23</xdr:row>
          <xdr:rowOff>31750</xdr:rowOff>
        </xdr:to>
        <xdr:sp macro="" textlink="">
          <xdr:nvSpPr>
            <xdr:cNvPr id="42040" name="Check Box 56" hidden="1">
              <a:extLst>
                <a:ext uri="{63B3BB69-23CF-44E3-9099-C40C66FF867C}">
                  <a14:compatExt spid="_x0000_s42040"/>
                </a:ext>
                <a:ext uri="{FF2B5EF4-FFF2-40B4-BE49-F238E27FC236}">
                  <a16:creationId xmlns:a16="http://schemas.microsoft.com/office/drawing/2014/main" id="{00000000-0008-0000-0200-000038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23</xdr:row>
          <xdr:rowOff>0</xdr:rowOff>
        </xdr:from>
        <xdr:to>
          <xdr:col>20</xdr:col>
          <xdr:colOff>76200</xdr:colOff>
          <xdr:row>24</xdr:row>
          <xdr:rowOff>31750</xdr:rowOff>
        </xdr:to>
        <xdr:sp macro="" textlink="">
          <xdr:nvSpPr>
            <xdr:cNvPr id="42041" name="Check Box 57" hidden="1">
              <a:extLst>
                <a:ext uri="{63B3BB69-23CF-44E3-9099-C40C66FF867C}">
                  <a14:compatExt spid="_x0000_s42041"/>
                </a:ext>
                <a:ext uri="{FF2B5EF4-FFF2-40B4-BE49-F238E27FC236}">
                  <a16:creationId xmlns:a16="http://schemas.microsoft.com/office/drawing/2014/main" id="{00000000-0008-0000-0200-000039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23</xdr:row>
          <xdr:rowOff>0</xdr:rowOff>
        </xdr:from>
        <xdr:to>
          <xdr:col>20</xdr:col>
          <xdr:colOff>76200</xdr:colOff>
          <xdr:row>24</xdr:row>
          <xdr:rowOff>31750</xdr:rowOff>
        </xdr:to>
        <xdr:sp macro="" textlink="">
          <xdr:nvSpPr>
            <xdr:cNvPr id="42042" name="Check Box 58" hidden="1">
              <a:extLst>
                <a:ext uri="{63B3BB69-23CF-44E3-9099-C40C66FF867C}">
                  <a14:compatExt spid="_x0000_s42042"/>
                </a:ext>
                <a:ext uri="{FF2B5EF4-FFF2-40B4-BE49-F238E27FC236}">
                  <a16:creationId xmlns:a16="http://schemas.microsoft.com/office/drawing/2014/main" id="{00000000-0008-0000-0200-00003A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24</xdr:row>
          <xdr:rowOff>0</xdr:rowOff>
        </xdr:from>
        <xdr:to>
          <xdr:col>20</xdr:col>
          <xdr:colOff>76200</xdr:colOff>
          <xdr:row>25</xdr:row>
          <xdr:rowOff>31750</xdr:rowOff>
        </xdr:to>
        <xdr:sp macro="" textlink="">
          <xdr:nvSpPr>
            <xdr:cNvPr id="42043" name="Check Box 59" hidden="1">
              <a:extLst>
                <a:ext uri="{63B3BB69-23CF-44E3-9099-C40C66FF867C}">
                  <a14:compatExt spid="_x0000_s42043"/>
                </a:ext>
                <a:ext uri="{FF2B5EF4-FFF2-40B4-BE49-F238E27FC236}">
                  <a16:creationId xmlns:a16="http://schemas.microsoft.com/office/drawing/2014/main" id="{00000000-0008-0000-0200-00003B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24</xdr:row>
          <xdr:rowOff>0</xdr:rowOff>
        </xdr:from>
        <xdr:to>
          <xdr:col>20</xdr:col>
          <xdr:colOff>76200</xdr:colOff>
          <xdr:row>25</xdr:row>
          <xdr:rowOff>31750</xdr:rowOff>
        </xdr:to>
        <xdr:sp macro="" textlink="">
          <xdr:nvSpPr>
            <xdr:cNvPr id="42044" name="Check Box 60" hidden="1">
              <a:extLst>
                <a:ext uri="{63B3BB69-23CF-44E3-9099-C40C66FF867C}">
                  <a14:compatExt spid="_x0000_s42044"/>
                </a:ext>
                <a:ext uri="{FF2B5EF4-FFF2-40B4-BE49-F238E27FC236}">
                  <a16:creationId xmlns:a16="http://schemas.microsoft.com/office/drawing/2014/main" id="{00000000-0008-0000-0200-00003C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24</xdr:row>
          <xdr:rowOff>0</xdr:rowOff>
        </xdr:from>
        <xdr:to>
          <xdr:col>20</xdr:col>
          <xdr:colOff>76200</xdr:colOff>
          <xdr:row>25</xdr:row>
          <xdr:rowOff>31750</xdr:rowOff>
        </xdr:to>
        <xdr:sp macro="" textlink="">
          <xdr:nvSpPr>
            <xdr:cNvPr id="42045" name="Check Box 61" hidden="1">
              <a:extLst>
                <a:ext uri="{63B3BB69-23CF-44E3-9099-C40C66FF867C}">
                  <a14:compatExt spid="_x0000_s42045"/>
                </a:ext>
                <a:ext uri="{FF2B5EF4-FFF2-40B4-BE49-F238E27FC236}">
                  <a16:creationId xmlns:a16="http://schemas.microsoft.com/office/drawing/2014/main" id="{00000000-0008-0000-0200-00003D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25</xdr:row>
          <xdr:rowOff>0</xdr:rowOff>
        </xdr:from>
        <xdr:to>
          <xdr:col>20</xdr:col>
          <xdr:colOff>76200</xdr:colOff>
          <xdr:row>26</xdr:row>
          <xdr:rowOff>31750</xdr:rowOff>
        </xdr:to>
        <xdr:sp macro="" textlink="">
          <xdr:nvSpPr>
            <xdr:cNvPr id="42046" name="Check Box 62" hidden="1">
              <a:extLst>
                <a:ext uri="{63B3BB69-23CF-44E3-9099-C40C66FF867C}">
                  <a14:compatExt spid="_x0000_s42046"/>
                </a:ext>
                <a:ext uri="{FF2B5EF4-FFF2-40B4-BE49-F238E27FC236}">
                  <a16:creationId xmlns:a16="http://schemas.microsoft.com/office/drawing/2014/main" id="{00000000-0008-0000-0200-00003E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25</xdr:row>
          <xdr:rowOff>0</xdr:rowOff>
        </xdr:from>
        <xdr:to>
          <xdr:col>20</xdr:col>
          <xdr:colOff>76200</xdr:colOff>
          <xdr:row>26</xdr:row>
          <xdr:rowOff>31750</xdr:rowOff>
        </xdr:to>
        <xdr:sp macro="" textlink="">
          <xdr:nvSpPr>
            <xdr:cNvPr id="42047" name="Check Box 63" hidden="1">
              <a:extLst>
                <a:ext uri="{63B3BB69-23CF-44E3-9099-C40C66FF867C}">
                  <a14:compatExt spid="_x0000_s42047"/>
                </a:ext>
                <a:ext uri="{FF2B5EF4-FFF2-40B4-BE49-F238E27FC236}">
                  <a16:creationId xmlns:a16="http://schemas.microsoft.com/office/drawing/2014/main" id="{00000000-0008-0000-0200-00003F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25</xdr:row>
          <xdr:rowOff>0</xdr:rowOff>
        </xdr:from>
        <xdr:to>
          <xdr:col>20</xdr:col>
          <xdr:colOff>76200</xdr:colOff>
          <xdr:row>26</xdr:row>
          <xdr:rowOff>31750</xdr:rowOff>
        </xdr:to>
        <xdr:sp macro="" textlink="">
          <xdr:nvSpPr>
            <xdr:cNvPr id="42048" name="Check Box 64" hidden="1">
              <a:extLst>
                <a:ext uri="{63B3BB69-23CF-44E3-9099-C40C66FF867C}">
                  <a14:compatExt spid="_x0000_s42048"/>
                </a:ext>
                <a:ext uri="{FF2B5EF4-FFF2-40B4-BE49-F238E27FC236}">
                  <a16:creationId xmlns:a16="http://schemas.microsoft.com/office/drawing/2014/main" id="{00000000-0008-0000-0200-000040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26</xdr:row>
          <xdr:rowOff>0</xdr:rowOff>
        </xdr:from>
        <xdr:to>
          <xdr:col>20</xdr:col>
          <xdr:colOff>76200</xdr:colOff>
          <xdr:row>27</xdr:row>
          <xdr:rowOff>12700</xdr:rowOff>
        </xdr:to>
        <xdr:sp macro="" textlink="">
          <xdr:nvSpPr>
            <xdr:cNvPr id="42049" name="Check Box 65" hidden="1">
              <a:extLst>
                <a:ext uri="{63B3BB69-23CF-44E3-9099-C40C66FF867C}">
                  <a14:compatExt spid="_x0000_s42049"/>
                </a:ext>
                <a:ext uri="{FF2B5EF4-FFF2-40B4-BE49-F238E27FC236}">
                  <a16:creationId xmlns:a16="http://schemas.microsoft.com/office/drawing/2014/main" id="{00000000-0008-0000-0200-000041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26</xdr:row>
          <xdr:rowOff>0</xdr:rowOff>
        </xdr:from>
        <xdr:to>
          <xdr:col>20</xdr:col>
          <xdr:colOff>76200</xdr:colOff>
          <xdr:row>27</xdr:row>
          <xdr:rowOff>12700</xdr:rowOff>
        </xdr:to>
        <xdr:sp macro="" textlink="">
          <xdr:nvSpPr>
            <xdr:cNvPr id="42050" name="Check Box 66" hidden="1">
              <a:extLst>
                <a:ext uri="{63B3BB69-23CF-44E3-9099-C40C66FF867C}">
                  <a14:compatExt spid="_x0000_s42050"/>
                </a:ext>
                <a:ext uri="{FF2B5EF4-FFF2-40B4-BE49-F238E27FC236}">
                  <a16:creationId xmlns:a16="http://schemas.microsoft.com/office/drawing/2014/main" id="{00000000-0008-0000-0200-000042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26</xdr:row>
          <xdr:rowOff>0</xdr:rowOff>
        </xdr:from>
        <xdr:to>
          <xdr:col>20</xdr:col>
          <xdr:colOff>76200</xdr:colOff>
          <xdr:row>27</xdr:row>
          <xdr:rowOff>12700</xdr:rowOff>
        </xdr:to>
        <xdr:sp macro="" textlink="">
          <xdr:nvSpPr>
            <xdr:cNvPr id="42051" name="Check Box 67" hidden="1">
              <a:extLst>
                <a:ext uri="{63B3BB69-23CF-44E3-9099-C40C66FF867C}">
                  <a14:compatExt spid="_x0000_s42051"/>
                </a:ext>
                <a:ext uri="{FF2B5EF4-FFF2-40B4-BE49-F238E27FC236}">
                  <a16:creationId xmlns:a16="http://schemas.microsoft.com/office/drawing/2014/main" id="{00000000-0008-0000-0200-000043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28</xdr:row>
          <xdr:rowOff>0</xdr:rowOff>
        </xdr:from>
        <xdr:to>
          <xdr:col>20</xdr:col>
          <xdr:colOff>76200</xdr:colOff>
          <xdr:row>29</xdr:row>
          <xdr:rowOff>31750</xdr:rowOff>
        </xdr:to>
        <xdr:sp macro="" textlink="">
          <xdr:nvSpPr>
            <xdr:cNvPr id="42052" name="Check Box 68" hidden="1">
              <a:extLst>
                <a:ext uri="{63B3BB69-23CF-44E3-9099-C40C66FF867C}">
                  <a14:compatExt spid="_x0000_s42052"/>
                </a:ext>
                <a:ext uri="{FF2B5EF4-FFF2-40B4-BE49-F238E27FC236}">
                  <a16:creationId xmlns:a16="http://schemas.microsoft.com/office/drawing/2014/main" id="{00000000-0008-0000-0200-000044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29</xdr:row>
          <xdr:rowOff>0</xdr:rowOff>
        </xdr:from>
        <xdr:to>
          <xdr:col>20</xdr:col>
          <xdr:colOff>76200</xdr:colOff>
          <xdr:row>30</xdr:row>
          <xdr:rowOff>31750</xdr:rowOff>
        </xdr:to>
        <xdr:sp macro="" textlink="">
          <xdr:nvSpPr>
            <xdr:cNvPr id="42053" name="Check Box 69" hidden="1">
              <a:extLst>
                <a:ext uri="{63B3BB69-23CF-44E3-9099-C40C66FF867C}">
                  <a14:compatExt spid="_x0000_s42053"/>
                </a:ext>
                <a:ext uri="{FF2B5EF4-FFF2-40B4-BE49-F238E27FC236}">
                  <a16:creationId xmlns:a16="http://schemas.microsoft.com/office/drawing/2014/main" id="{00000000-0008-0000-0200-000045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30</xdr:row>
          <xdr:rowOff>0</xdr:rowOff>
        </xdr:from>
        <xdr:to>
          <xdr:col>20</xdr:col>
          <xdr:colOff>76200</xdr:colOff>
          <xdr:row>31</xdr:row>
          <xdr:rowOff>31750</xdr:rowOff>
        </xdr:to>
        <xdr:sp macro="" textlink="">
          <xdr:nvSpPr>
            <xdr:cNvPr id="42054" name="Check Box 70" hidden="1">
              <a:extLst>
                <a:ext uri="{63B3BB69-23CF-44E3-9099-C40C66FF867C}">
                  <a14:compatExt spid="_x0000_s42054"/>
                </a:ext>
                <a:ext uri="{FF2B5EF4-FFF2-40B4-BE49-F238E27FC236}">
                  <a16:creationId xmlns:a16="http://schemas.microsoft.com/office/drawing/2014/main" id="{00000000-0008-0000-0200-000046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31</xdr:row>
          <xdr:rowOff>0</xdr:rowOff>
        </xdr:from>
        <xdr:to>
          <xdr:col>20</xdr:col>
          <xdr:colOff>76200</xdr:colOff>
          <xdr:row>32</xdr:row>
          <xdr:rowOff>31750</xdr:rowOff>
        </xdr:to>
        <xdr:sp macro="" textlink="">
          <xdr:nvSpPr>
            <xdr:cNvPr id="42055" name="Check Box 71" hidden="1">
              <a:extLst>
                <a:ext uri="{63B3BB69-23CF-44E3-9099-C40C66FF867C}">
                  <a14:compatExt spid="_x0000_s42055"/>
                </a:ext>
                <a:ext uri="{FF2B5EF4-FFF2-40B4-BE49-F238E27FC236}">
                  <a16:creationId xmlns:a16="http://schemas.microsoft.com/office/drawing/2014/main" id="{00000000-0008-0000-0200-000047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31</xdr:row>
          <xdr:rowOff>0</xdr:rowOff>
        </xdr:from>
        <xdr:to>
          <xdr:col>20</xdr:col>
          <xdr:colOff>76200</xdr:colOff>
          <xdr:row>32</xdr:row>
          <xdr:rowOff>31750</xdr:rowOff>
        </xdr:to>
        <xdr:sp macro="" textlink="">
          <xdr:nvSpPr>
            <xdr:cNvPr id="42056" name="Check Box 72" hidden="1">
              <a:extLst>
                <a:ext uri="{63B3BB69-23CF-44E3-9099-C40C66FF867C}">
                  <a14:compatExt spid="_x0000_s42056"/>
                </a:ext>
                <a:ext uri="{FF2B5EF4-FFF2-40B4-BE49-F238E27FC236}">
                  <a16:creationId xmlns:a16="http://schemas.microsoft.com/office/drawing/2014/main" id="{00000000-0008-0000-0200-000048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32</xdr:row>
          <xdr:rowOff>0</xdr:rowOff>
        </xdr:from>
        <xdr:to>
          <xdr:col>20</xdr:col>
          <xdr:colOff>76200</xdr:colOff>
          <xdr:row>33</xdr:row>
          <xdr:rowOff>12700</xdr:rowOff>
        </xdr:to>
        <xdr:sp macro="" textlink="">
          <xdr:nvSpPr>
            <xdr:cNvPr id="42057" name="Check Box 73" hidden="1">
              <a:extLst>
                <a:ext uri="{63B3BB69-23CF-44E3-9099-C40C66FF867C}">
                  <a14:compatExt spid="_x0000_s42057"/>
                </a:ext>
                <a:ext uri="{FF2B5EF4-FFF2-40B4-BE49-F238E27FC236}">
                  <a16:creationId xmlns:a16="http://schemas.microsoft.com/office/drawing/2014/main" id="{00000000-0008-0000-0200-000049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32</xdr:row>
          <xdr:rowOff>0</xdr:rowOff>
        </xdr:from>
        <xdr:to>
          <xdr:col>20</xdr:col>
          <xdr:colOff>76200</xdr:colOff>
          <xdr:row>33</xdr:row>
          <xdr:rowOff>12700</xdr:rowOff>
        </xdr:to>
        <xdr:sp macro="" textlink="">
          <xdr:nvSpPr>
            <xdr:cNvPr id="42058" name="Check Box 74" hidden="1">
              <a:extLst>
                <a:ext uri="{63B3BB69-23CF-44E3-9099-C40C66FF867C}">
                  <a14:compatExt spid="_x0000_s42058"/>
                </a:ext>
                <a:ext uri="{FF2B5EF4-FFF2-40B4-BE49-F238E27FC236}">
                  <a16:creationId xmlns:a16="http://schemas.microsoft.com/office/drawing/2014/main" id="{00000000-0008-0000-0200-00004A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33</xdr:row>
          <xdr:rowOff>0</xdr:rowOff>
        </xdr:from>
        <xdr:to>
          <xdr:col>20</xdr:col>
          <xdr:colOff>76200</xdr:colOff>
          <xdr:row>34</xdr:row>
          <xdr:rowOff>31750</xdr:rowOff>
        </xdr:to>
        <xdr:sp macro="" textlink="">
          <xdr:nvSpPr>
            <xdr:cNvPr id="42059" name="Check Box 75" hidden="1">
              <a:extLst>
                <a:ext uri="{63B3BB69-23CF-44E3-9099-C40C66FF867C}">
                  <a14:compatExt spid="_x0000_s42059"/>
                </a:ext>
                <a:ext uri="{FF2B5EF4-FFF2-40B4-BE49-F238E27FC236}">
                  <a16:creationId xmlns:a16="http://schemas.microsoft.com/office/drawing/2014/main" id="{00000000-0008-0000-0200-00004B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33</xdr:row>
          <xdr:rowOff>0</xdr:rowOff>
        </xdr:from>
        <xdr:to>
          <xdr:col>20</xdr:col>
          <xdr:colOff>76200</xdr:colOff>
          <xdr:row>34</xdr:row>
          <xdr:rowOff>31750</xdr:rowOff>
        </xdr:to>
        <xdr:sp macro="" textlink="">
          <xdr:nvSpPr>
            <xdr:cNvPr id="42060" name="Check Box 76" hidden="1">
              <a:extLst>
                <a:ext uri="{63B3BB69-23CF-44E3-9099-C40C66FF867C}">
                  <a14:compatExt spid="_x0000_s42060"/>
                </a:ext>
                <a:ext uri="{FF2B5EF4-FFF2-40B4-BE49-F238E27FC236}">
                  <a16:creationId xmlns:a16="http://schemas.microsoft.com/office/drawing/2014/main" id="{00000000-0008-0000-0200-00004C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33</xdr:row>
          <xdr:rowOff>0</xdr:rowOff>
        </xdr:from>
        <xdr:to>
          <xdr:col>20</xdr:col>
          <xdr:colOff>76200</xdr:colOff>
          <xdr:row>34</xdr:row>
          <xdr:rowOff>31750</xdr:rowOff>
        </xdr:to>
        <xdr:sp macro="" textlink="">
          <xdr:nvSpPr>
            <xdr:cNvPr id="42061" name="Check Box 77" hidden="1">
              <a:extLst>
                <a:ext uri="{63B3BB69-23CF-44E3-9099-C40C66FF867C}">
                  <a14:compatExt spid="_x0000_s42061"/>
                </a:ext>
                <a:ext uri="{FF2B5EF4-FFF2-40B4-BE49-F238E27FC236}">
                  <a16:creationId xmlns:a16="http://schemas.microsoft.com/office/drawing/2014/main" id="{00000000-0008-0000-0200-00004D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34</xdr:row>
          <xdr:rowOff>0</xdr:rowOff>
        </xdr:from>
        <xdr:to>
          <xdr:col>20</xdr:col>
          <xdr:colOff>76200</xdr:colOff>
          <xdr:row>35</xdr:row>
          <xdr:rowOff>31750</xdr:rowOff>
        </xdr:to>
        <xdr:sp macro="" textlink="">
          <xdr:nvSpPr>
            <xdr:cNvPr id="42062" name="Check Box 78" hidden="1">
              <a:extLst>
                <a:ext uri="{63B3BB69-23CF-44E3-9099-C40C66FF867C}">
                  <a14:compatExt spid="_x0000_s42062"/>
                </a:ext>
                <a:ext uri="{FF2B5EF4-FFF2-40B4-BE49-F238E27FC236}">
                  <a16:creationId xmlns:a16="http://schemas.microsoft.com/office/drawing/2014/main" id="{00000000-0008-0000-0200-00004E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34</xdr:row>
          <xdr:rowOff>0</xdr:rowOff>
        </xdr:from>
        <xdr:to>
          <xdr:col>20</xdr:col>
          <xdr:colOff>76200</xdr:colOff>
          <xdr:row>35</xdr:row>
          <xdr:rowOff>31750</xdr:rowOff>
        </xdr:to>
        <xdr:sp macro="" textlink="">
          <xdr:nvSpPr>
            <xdr:cNvPr id="42063" name="Check Box 79" hidden="1">
              <a:extLst>
                <a:ext uri="{63B3BB69-23CF-44E3-9099-C40C66FF867C}">
                  <a14:compatExt spid="_x0000_s42063"/>
                </a:ext>
                <a:ext uri="{FF2B5EF4-FFF2-40B4-BE49-F238E27FC236}">
                  <a16:creationId xmlns:a16="http://schemas.microsoft.com/office/drawing/2014/main" id="{00000000-0008-0000-0200-00004F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34</xdr:row>
          <xdr:rowOff>0</xdr:rowOff>
        </xdr:from>
        <xdr:to>
          <xdr:col>20</xdr:col>
          <xdr:colOff>76200</xdr:colOff>
          <xdr:row>35</xdr:row>
          <xdr:rowOff>31750</xdr:rowOff>
        </xdr:to>
        <xdr:sp macro="" textlink="">
          <xdr:nvSpPr>
            <xdr:cNvPr id="42064" name="Check Box 80" hidden="1">
              <a:extLst>
                <a:ext uri="{63B3BB69-23CF-44E3-9099-C40C66FF867C}">
                  <a14:compatExt spid="_x0000_s42064"/>
                </a:ext>
                <a:ext uri="{FF2B5EF4-FFF2-40B4-BE49-F238E27FC236}">
                  <a16:creationId xmlns:a16="http://schemas.microsoft.com/office/drawing/2014/main" id="{00000000-0008-0000-0200-000050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35</xdr:row>
          <xdr:rowOff>0</xdr:rowOff>
        </xdr:from>
        <xdr:to>
          <xdr:col>20</xdr:col>
          <xdr:colOff>76200</xdr:colOff>
          <xdr:row>36</xdr:row>
          <xdr:rowOff>31750</xdr:rowOff>
        </xdr:to>
        <xdr:sp macro="" textlink="">
          <xdr:nvSpPr>
            <xdr:cNvPr id="42065" name="Check Box 81" hidden="1">
              <a:extLst>
                <a:ext uri="{63B3BB69-23CF-44E3-9099-C40C66FF867C}">
                  <a14:compatExt spid="_x0000_s42065"/>
                </a:ext>
                <a:ext uri="{FF2B5EF4-FFF2-40B4-BE49-F238E27FC236}">
                  <a16:creationId xmlns:a16="http://schemas.microsoft.com/office/drawing/2014/main" id="{00000000-0008-0000-0200-000051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35</xdr:row>
          <xdr:rowOff>0</xdr:rowOff>
        </xdr:from>
        <xdr:to>
          <xdr:col>20</xdr:col>
          <xdr:colOff>76200</xdr:colOff>
          <xdr:row>36</xdr:row>
          <xdr:rowOff>31750</xdr:rowOff>
        </xdr:to>
        <xdr:sp macro="" textlink="">
          <xdr:nvSpPr>
            <xdr:cNvPr id="42066" name="Check Box 82" hidden="1">
              <a:extLst>
                <a:ext uri="{63B3BB69-23CF-44E3-9099-C40C66FF867C}">
                  <a14:compatExt spid="_x0000_s42066"/>
                </a:ext>
                <a:ext uri="{FF2B5EF4-FFF2-40B4-BE49-F238E27FC236}">
                  <a16:creationId xmlns:a16="http://schemas.microsoft.com/office/drawing/2014/main" id="{00000000-0008-0000-0200-000052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35</xdr:row>
          <xdr:rowOff>0</xdr:rowOff>
        </xdr:from>
        <xdr:to>
          <xdr:col>20</xdr:col>
          <xdr:colOff>76200</xdr:colOff>
          <xdr:row>36</xdr:row>
          <xdr:rowOff>31750</xdr:rowOff>
        </xdr:to>
        <xdr:sp macro="" textlink="">
          <xdr:nvSpPr>
            <xdr:cNvPr id="42067" name="Check Box 83" hidden="1">
              <a:extLst>
                <a:ext uri="{63B3BB69-23CF-44E3-9099-C40C66FF867C}">
                  <a14:compatExt spid="_x0000_s42067"/>
                </a:ext>
                <a:ext uri="{FF2B5EF4-FFF2-40B4-BE49-F238E27FC236}">
                  <a16:creationId xmlns:a16="http://schemas.microsoft.com/office/drawing/2014/main" id="{00000000-0008-0000-0200-000053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36</xdr:row>
          <xdr:rowOff>0</xdr:rowOff>
        </xdr:from>
        <xdr:to>
          <xdr:col>20</xdr:col>
          <xdr:colOff>76200</xdr:colOff>
          <xdr:row>37</xdr:row>
          <xdr:rowOff>31750</xdr:rowOff>
        </xdr:to>
        <xdr:sp macro="" textlink="">
          <xdr:nvSpPr>
            <xdr:cNvPr id="42068" name="Check Box 84" hidden="1">
              <a:extLst>
                <a:ext uri="{63B3BB69-23CF-44E3-9099-C40C66FF867C}">
                  <a14:compatExt spid="_x0000_s42068"/>
                </a:ext>
                <a:ext uri="{FF2B5EF4-FFF2-40B4-BE49-F238E27FC236}">
                  <a16:creationId xmlns:a16="http://schemas.microsoft.com/office/drawing/2014/main" id="{00000000-0008-0000-0200-000054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36</xdr:row>
          <xdr:rowOff>0</xdr:rowOff>
        </xdr:from>
        <xdr:to>
          <xdr:col>20</xdr:col>
          <xdr:colOff>76200</xdr:colOff>
          <xdr:row>37</xdr:row>
          <xdr:rowOff>31750</xdr:rowOff>
        </xdr:to>
        <xdr:sp macro="" textlink="">
          <xdr:nvSpPr>
            <xdr:cNvPr id="42069" name="Check Box 85" hidden="1">
              <a:extLst>
                <a:ext uri="{63B3BB69-23CF-44E3-9099-C40C66FF867C}">
                  <a14:compatExt spid="_x0000_s42069"/>
                </a:ext>
                <a:ext uri="{FF2B5EF4-FFF2-40B4-BE49-F238E27FC236}">
                  <a16:creationId xmlns:a16="http://schemas.microsoft.com/office/drawing/2014/main" id="{00000000-0008-0000-0200-000055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18</xdr:row>
          <xdr:rowOff>0</xdr:rowOff>
        </xdr:from>
        <xdr:to>
          <xdr:col>11</xdr:col>
          <xdr:colOff>76200</xdr:colOff>
          <xdr:row>19</xdr:row>
          <xdr:rowOff>31750</xdr:rowOff>
        </xdr:to>
        <xdr:sp macro="" textlink="">
          <xdr:nvSpPr>
            <xdr:cNvPr id="42070" name="Check Box 86" hidden="1">
              <a:extLst>
                <a:ext uri="{63B3BB69-23CF-44E3-9099-C40C66FF867C}">
                  <a14:compatExt spid="_x0000_s42070"/>
                </a:ext>
                <a:ext uri="{FF2B5EF4-FFF2-40B4-BE49-F238E27FC236}">
                  <a16:creationId xmlns:a16="http://schemas.microsoft.com/office/drawing/2014/main" id="{00000000-0008-0000-0200-000056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13</xdr:row>
          <xdr:rowOff>0</xdr:rowOff>
        </xdr:from>
        <xdr:to>
          <xdr:col>20</xdr:col>
          <xdr:colOff>76200</xdr:colOff>
          <xdr:row>14</xdr:row>
          <xdr:rowOff>31750</xdr:rowOff>
        </xdr:to>
        <xdr:sp macro="" textlink="">
          <xdr:nvSpPr>
            <xdr:cNvPr id="42071" name="Check Box 87" hidden="1">
              <a:extLst>
                <a:ext uri="{63B3BB69-23CF-44E3-9099-C40C66FF867C}">
                  <a14:compatExt spid="_x0000_s42071"/>
                </a:ext>
                <a:ext uri="{FF2B5EF4-FFF2-40B4-BE49-F238E27FC236}">
                  <a16:creationId xmlns:a16="http://schemas.microsoft.com/office/drawing/2014/main" id="{00000000-0008-0000-0200-000057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23</xdr:row>
          <xdr:rowOff>0</xdr:rowOff>
        </xdr:from>
        <xdr:to>
          <xdr:col>11</xdr:col>
          <xdr:colOff>76200</xdr:colOff>
          <xdr:row>24</xdr:row>
          <xdr:rowOff>31750</xdr:rowOff>
        </xdr:to>
        <xdr:sp macro="" textlink="">
          <xdr:nvSpPr>
            <xdr:cNvPr id="42072" name="Check Box 88" hidden="1">
              <a:extLst>
                <a:ext uri="{63B3BB69-23CF-44E3-9099-C40C66FF867C}">
                  <a14:compatExt spid="_x0000_s42072"/>
                </a:ext>
                <a:ext uri="{FF2B5EF4-FFF2-40B4-BE49-F238E27FC236}">
                  <a16:creationId xmlns:a16="http://schemas.microsoft.com/office/drawing/2014/main" id="{00000000-0008-0000-0200-000058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28</xdr:row>
          <xdr:rowOff>0</xdr:rowOff>
        </xdr:from>
        <xdr:to>
          <xdr:col>11</xdr:col>
          <xdr:colOff>76200</xdr:colOff>
          <xdr:row>29</xdr:row>
          <xdr:rowOff>31750</xdr:rowOff>
        </xdr:to>
        <xdr:sp macro="" textlink="">
          <xdr:nvSpPr>
            <xdr:cNvPr id="42073" name="Check Box 89" hidden="1">
              <a:extLst>
                <a:ext uri="{63B3BB69-23CF-44E3-9099-C40C66FF867C}">
                  <a14:compatExt spid="_x0000_s42073"/>
                </a:ext>
                <a:ext uri="{FF2B5EF4-FFF2-40B4-BE49-F238E27FC236}">
                  <a16:creationId xmlns:a16="http://schemas.microsoft.com/office/drawing/2014/main" id="{00000000-0008-0000-0200-000059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29</xdr:row>
          <xdr:rowOff>0</xdr:rowOff>
        </xdr:from>
        <xdr:to>
          <xdr:col>11</xdr:col>
          <xdr:colOff>76200</xdr:colOff>
          <xdr:row>30</xdr:row>
          <xdr:rowOff>31750</xdr:rowOff>
        </xdr:to>
        <xdr:sp macro="" textlink="">
          <xdr:nvSpPr>
            <xdr:cNvPr id="42074" name="Check Box 90" hidden="1">
              <a:extLst>
                <a:ext uri="{63B3BB69-23CF-44E3-9099-C40C66FF867C}">
                  <a14:compatExt spid="_x0000_s42074"/>
                </a:ext>
                <a:ext uri="{FF2B5EF4-FFF2-40B4-BE49-F238E27FC236}">
                  <a16:creationId xmlns:a16="http://schemas.microsoft.com/office/drawing/2014/main" id="{00000000-0008-0000-0200-00005A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35</xdr:row>
          <xdr:rowOff>0</xdr:rowOff>
        </xdr:from>
        <xdr:to>
          <xdr:col>11</xdr:col>
          <xdr:colOff>76200</xdr:colOff>
          <xdr:row>36</xdr:row>
          <xdr:rowOff>31750</xdr:rowOff>
        </xdr:to>
        <xdr:sp macro="" textlink="">
          <xdr:nvSpPr>
            <xdr:cNvPr id="42075" name="Check Box 91" hidden="1">
              <a:extLst>
                <a:ext uri="{63B3BB69-23CF-44E3-9099-C40C66FF867C}">
                  <a14:compatExt spid="_x0000_s42075"/>
                </a:ext>
                <a:ext uri="{FF2B5EF4-FFF2-40B4-BE49-F238E27FC236}">
                  <a16:creationId xmlns:a16="http://schemas.microsoft.com/office/drawing/2014/main" id="{00000000-0008-0000-0200-00005B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527050</xdr:colOff>
          <xdr:row>33</xdr:row>
          <xdr:rowOff>171450</xdr:rowOff>
        </xdr:from>
        <xdr:to>
          <xdr:col>15</xdr:col>
          <xdr:colOff>0</xdr:colOff>
          <xdr:row>35</xdr:row>
          <xdr:rowOff>0</xdr:rowOff>
        </xdr:to>
        <xdr:sp macro="" textlink="">
          <xdr:nvSpPr>
            <xdr:cNvPr id="42076" name="Group Box 92" hidden="1">
              <a:extLst>
                <a:ext uri="{63B3BB69-23CF-44E3-9099-C40C66FF867C}">
                  <a14:compatExt spid="_x0000_s42076"/>
                </a:ext>
                <a:ext uri="{FF2B5EF4-FFF2-40B4-BE49-F238E27FC236}">
                  <a16:creationId xmlns:a16="http://schemas.microsoft.com/office/drawing/2014/main" id="{00000000-0008-0000-0200-00005CA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590550</xdr:colOff>
          <xdr:row>34</xdr:row>
          <xdr:rowOff>31750</xdr:rowOff>
        </xdr:from>
        <xdr:to>
          <xdr:col>12</xdr:col>
          <xdr:colOff>374650</xdr:colOff>
          <xdr:row>34</xdr:row>
          <xdr:rowOff>165100</xdr:rowOff>
        </xdr:to>
        <xdr:sp macro="" textlink="">
          <xdr:nvSpPr>
            <xdr:cNvPr id="42077" name="Option Button 93" hidden="1">
              <a:extLst>
                <a:ext uri="{63B3BB69-23CF-44E3-9099-C40C66FF867C}">
                  <a14:compatExt spid="_x0000_s42077"/>
                </a:ext>
                <a:ext uri="{FF2B5EF4-FFF2-40B4-BE49-F238E27FC236}">
                  <a16:creationId xmlns:a16="http://schemas.microsoft.com/office/drawing/2014/main" id="{00000000-0008-0000-0200-00005D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527050</xdr:colOff>
          <xdr:row>34</xdr:row>
          <xdr:rowOff>31750</xdr:rowOff>
        </xdr:from>
        <xdr:to>
          <xdr:col>13</xdr:col>
          <xdr:colOff>304800</xdr:colOff>
          <xdr:row>35</xdr:row>
          <xdr:rowOff>0</xdr:rowOff>
        </xdr:to>
        <xdr:sp macro="" textlink="">
          <xdr:nvSpPr>
            <xdr:cNvPr id="42078" name="Option Button 94" hidden="1">
              <a:extLst>
                <a:ext uri="{63B3BB69-23CF-44E3-9099-C40C66FF867C}">
                  <a14:compatExt spid="_x0000_s42078"/>
                </a:ext>
                <a:ext uri="{FF2B5EF4-FFF2-40B4-BE49-F238E27FC236}">
                  <a16:creationId xmlns:a16="http://schemas.microsoft.com/office/drawing/2014/main" id="{00000000-0008-0000-0200-00005E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40</xdr:row>
          <xdr:rowOff>0</xdr:rowOff>
        </xdr:from>
        <xdr:to>
          <xdr:col>11</xdr:col>
          <xdr:colOff>76200</xdr:colOff>
          <xdr:row>41</xdr:row>
          <xdr:rowOff>31750</xdr:rowOff>
        </xdr:to>
        <xdr:sp macro="" textlink="">
          <xdr:nvSpPr>
            <xdr:cNvPr id="42079" name="Check Box 95" hidden="1">
              <a:extLst>
                <a:ext uri="{63B3BB69-23CF-44E3-9099-C40C66FF867C}">
                  <a14:compatExt spid="_x0000_s42079"/>
                </a:ext>
                <a:ext uri="{FF2B5EF4-FFF2-40B4-BE49-F238E27FC236}">
                  <a16:creationId xmlns:a16="http://schemas.microsoft.com/office/drawing/2014/main" id="{00000000-0008-0000-0200-00005F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41</xdr:row>
          <xdr:rowOff>0</xdr:rowOff>
        </xdr:from>
        <xdr:to>
          <xdr:col>11</xdr:col>
          <xdr:colOff>76200</xdr:colOff>
          <xdr:row>42</xdr:row>
          <xdr:rowOff>12700</xdr:rowOff>
        </xdr:to>
        <xdr:sp macro="" textlink="">
          <xdr:nvSpPr>
            <xdr:cNvPr id="42080" name="Check Box 96" hidden="1">
              <a:extLst>
                <a:ext uri="{63B3BB69-23CF-44E3-9099-C40C66FF867C}">
                  <a14:compatExt spid="_x0000_s42080"/>
                </a:ext>
                <a:ext uri="{FF2B5EF4-FFF2-40B4-BE49-F238E27FC236}">
                  <a16:creationId xmlns:a16="http://schemas.microsoft.com/office/drawing/2014/main" id="{00000000-0008-0000-0200-000060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42</xdr:row>
          <xdr:rowOff>0</xdr:rowOff>
        </xdr:from>
        <xdr:to>
          <xdr:col>11</xdr:col>
          <xdr:colOff>76200</xdr:colOff>
          <xdr:row>43</xdr:row>
          <xdr:rowOff>31750</xdr:rowOff>
        </xdr:to>
        <xdr:sp macro="" textlink="">
          <xdr:nvSpPr>
            <xdr:cNvPr id="42081" name="Check Box 97" hidden="1">
              <a:extLst>
                <a:ext uri="{63B3BB69-23CF-44E3-9099-C40C66FF867C}">
                  <a14:compatExt spid="_x0000_s42081"/>
                </a:ext>
                <a:ext uri="{FF2B5EF4-FFF2-40B4-BE49-F238E27FC236}">
                  <a16:creationId xmlns:a16="http://schemas.microsoft.com/office/drawing/2014/main" id="{00000000-0008-0000-0200-000061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43</xdr:row>
          <xdr:rowOff>0</xdr:rowOff>
        </xdr:from>
        <xdr:to>
          <xdr:col>11</xdr:col>
          <xdr:colOff>76200</xdr:colOff>
          <xdr:row>44</xdr:row>
          <xdr:rowOff>31750</xdr:rowOff>
        </xdr:to>
        <xdr:sp macro="" textlink="">
          <xdr:nvSpPr>
            <xdr:cNvPr id="42082" name="Check Box 98" hidden="1">
              <a:extLst>
                <a:ext uri="{63B3BB69-23CF-44E3-9099-C40C66FF867C}">
                  <a14:compatExt spid="_x0000_s42082"/>
                </a:ext>
                <a:ext uri="{FF2B5EF4-FFF2-40B4-BE49-F238E27FC236}">
                  <a16:creationId xmlns:a16="http://schemas.microsoft.com/office/drawing/2014/main" id="{00000000-0008-0000-0200-000062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44</xdr:row>
          <xdr:rowOff>0</xdr:rowOff>
        </xdr:from>
        <xdr:to>
          <xdr:col>11</xdr:col>
          <xdr:colOff>76200</xdr:colOff>
          <xdr:row>45</xdr:row>
          <xdr:rowOff>12700</xdr:rowOff>
        </xdr:to>
        <xdr:sp macro="" textlink="">
          <xdr:nvSpPr>
            <xdr:cNvPr id="42083" name="Check Box 99" hidden="1">
              <a:extLst>
                <a:ext uri="{63B3BB69-23CF-44E3-9099-C40C66FF867C}">
                  <a14:compatExt spid="_x0000_s42083"/>
                </a:ext>
                <a:ext uri="{FF2B5EF4-FFF2-40B4-BE49-F238E27FC236}">
                  <a16:creationId xmlns:a16="http://schemas.microsoft.com/office/drawing/2014/main" id="{00000000-0008-0000-0200-000063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43</xdr:row>
          <xdr:rowOff>0</xdr:rowOff>
        </xdr:from>
        <xdr:to>
          <xdr:col>3</xdr:col>
          <xdr:colOff>76200</xdr:colOff>
          <xdr:row>44</xdr:row>
          <xdr:rowOff>19050</xdr:rowOff>
        </xdr:to>
        <xdr:sp macro="" textlink="">
          <xdr:nvSpPr>
            <xdr:cNvPr id="42084" name="Check Box 100" hidden="1">
              <a:extLst>
                <a:ext uri="{63B3BB69-23CF-44E3-9099-C40C66FF867C}">
                  <a14:compatExt spid="_x0000_s42084"/>
                </a:ext>
                <a:ext uri="{FF2B5EF4-FFF2-40B4-BE49-F238E27FC236}">
                  <a16:creationId xmlns:a16="http://schemas.microsoft.com/office/drawing/2014/main" id="{00000000-0008-0000-0200-000064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44</xdr:row>
          <xdr:rowOff>0</xdr:rowOff>
        </xdr:from>
        <xdr:to>
          <xdr:col>3</xdr:col>
          <xdr:colOff>76200</xdr:colOff>
          <xdr:row>45</xdr:row>
          <xdr:rowOff>12700</xdr:rowOff>
        </xdr:to>
        <xdr:sp macro="" textlink="">
          <xdr:nvSpPr>
            <xdr:cNvPr id="42085" name="Check Box 101" hidden="1">
              <a:extLst>
                <a:ext uri="{63B3BB69-23CF-44E3-9099-C40C66FF867C}">
                  <a14:compatExt spid="_x0000_s42085"/>
                </a:ext>
                <a:ext uri="{FF2B5EF4-FFF2-40B4-BE49-F238E27FC236}">
                  <a16:creationId xmlns:a16="http://schemas.microsoft.com/office/drawing/2014/main" id="{00000000-0008-0000-0200-000065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303119</xdr:colOff>
      <xdr:row>60</xdr:row>
      <xdr:rowOff>93010</xdr:rowOff>
    </xdr:from>
    <xdr:to>
      <xdr:col>26</xdr:col>
      <xdr:colOff>303119</xdr:colOff>
      <xdr:row>60</xdr:row>
      <xdr:rowOff>93010</xdr:rowOff>
    </xdr:to>
    <xdr:cxnSp macro="">
      <xdr:nvCxnSpPr>
        <xdr:cNvPr id="108" name="Straight Connector 107">
          <a:extLst>
            <a:ext uri="{FF2B5EF4-FFF2-40B4-BE49-F238E27FC236}">
              <a16:creationId xmlns:a16="http://schemas.microsoft.com/office/drawing/2014/main" id="{00000000-0008-0000-0200-00006C000000}"/>
            </a:ext>
          </a:extLst>
        </xdr:cNvPr>
        <xdr:cNvCxnSpPr/>
      </xdr:nvCxnSpPr>
      <xdr:spPr>
        <a:xfrm>
          <a:off x="484094" y="41993485"/>
          <a:ext cx="15240000"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xdr:col>
          <xdr:colOff>438150</xdr:colOff>
          <xdr:row>16</xdr:row>
          <xdr:rowOff>0</xdr:rowOff>
        </xdr:from>
        <xdr:to>
          <xdr:col>5</xdr:col>
          <xdr:colOff>546100</xdr:colOff>
          <xdr:row>16</xdr:row>
          <xdr:rowOff>184150</xdr:rowOff>
        </xdr:to>
        <xdr:sp macro="" textlink="">
          <xdr:nvSpPr>
            <xdr:cNvPr id="42086" name="Group Box 102" hidden="1">
              <a:extLst>
                <a:ext uri="{63B3BB69-23CF-44E3-9099-C40C66FF867C}">
                  <a14:compatExt spid="_x0000_s42086"/>
                </a:ext>
                <a:ext uri="{FF2B5EF4-FFF2-40B4-BE49-F238E27FC236}">
                  <a16:creationId xmlns:a16="http://schemas.microsoft.com/office/drawing/2014/main" id="{00000000-0008-0000-0200-000066A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438150</xdr:colOff>
          <xdr:row>18</xdr:row>
          <xdr:rowOff>0</xdr:rowOff>
        </xdr:from>
        <xdr:to>
          <xdr:col>5</xdr:col>
          <xdr:colOff>546100</xdr:colOff>
          <xdr:row>19</xdr:row>
          <xdr:rowOff>19050</xdr:rowOff>
        </xdr:to>
        <xdr:sp macro="" textlink="">
          <xdr:nvSpPr>
            <xdr:cNvPr id="42087" name="Group Box 103" hidden="1">
              <a:extLst>
                <a:ext uri="{63B3BB69-23CF-44E3-9099-C40C66FF867C}">
                  <a14:compatExt spid="_x0000_s42087"/>
                </a:ext>
                <a:ext uri="{FF2B5EF4-FFF2-40B4-BE49-F238E27FC236}">
                  <a16:creationId xmlns:a16="http://schemas.microsoft.com/office/drawing/2014/main" id="{00000000-0008-0000-0200-000067A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495300</xdr:colOff>
          <xdr:row>16</xdr:row>
          <xdr:rowOff>38100</xdr:rowOff>
        </xdr:from>
        <xdr:to>
          <xdr:col>3</xdr:col>
          <xdr:colOff>527050</xdr:colOff>
          <xdr:row>16</xdr:row>
          <xdr:rowOff>146050</xdr:rowOff>
        </xdr:to>
        <xdr:sp macro="" textlink="">
          <xdr:nvSpPr>
            <xdr:cNvPr id="42088" name="Option Button 104" hidden="1">
              <a:extLst>
                <a:ext uri="{63B3BB69-23CF-44E3-9099-C40C66FF867C}">
                  <a14:compatExt spid="_x0000_s42088"/>
                </a:ext>
                <a:ext uri="{FF2B5EF4-FFF2-40B4-BE49-F238E27FC236}">
                  <a16:creationId xmlns:a16="http://schemas.microsoft.com/office/drawing/2014/main" id="{00000000-0008-0000-0200-000068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590550</xdr:colOff>
          <xdr:row>16</xdr:row>
          <xdr:rowOff>50800</xdr:rowOff>
        </xdr:from>
        <xdr:to>
          <xdr:col>5</xdr:col>
          <xdr:colOff>12700</xdr:colOff>
          <xdr:row>16</xdr:row>
          <xdr:rowOff>152400</xdr:rowOff>
        </xdr:to>
        <xdr:sp macro="" textlink="">
          <xdr:nvSpPr>
            <xdr:cNvPr id="42089" name="Option Button 105" hidden="1">
              <a:extLst>
                <a:ext uri="{63B3BB69-23CF-44E3-9099-C40C66FF867C}">
                  <a14:compatExt spid="_x0000_s42089"/>
                </a:ext>
                <a:ext uri="{FF2B5EF4-FFF2-40B4-BE49-F238E27FC236}">
                  <a16:creationId xmlns:a16="http://schemas.microsoft.com/office/drawing/2014/main" id="{00000000-0008-0000-0200-000069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55</xdr:row>
          <xdr:rowOff>184150</xdr:rowOff>
        </xdr:from>
        <xdr:to>
          <xdr:col>17</xdr:col>
          <xdr:colOff>514350</xdr:colOff>
          <xdr:row>57</xdr:row>
          <xdr:rowOff>31750</xdr:rowOff>
        </xdr:to>
        <xdr:sp macro="" textlink="">
          <xdr:nvSpPr>
            <xdr:cNvPr id="42090" name="Group Box 106" hidden="1">
              <a:extLst>
                <a:ext uri="{63B3BB69-23CF-44E3-9099-C40C66FF867C}">
                  <a14:compatExt spid="_x0000_s42090"/>
                </a:ext>
                <a:ext uri="{FF2B5EF4-FFF2-40B4-BE49-F238E27FC236}">
                  <a16:creationId xmlns:a16="http://schemas.microsoft.com/office/drawing/2014/main" id="{00000000-0008-0000-0200-00006AA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57</xdr:row>
          <xdr:rowOff>190500</xdr:rowOff>
        </xdr:from>
        <xdr:to>
          <xdr:col>17</xdr:col>
          <xdr:colOff>514350</xdr:colOff>
          <xdr:row>59</xdr:row>
          <xdr:rowOff>31750</xdr:rowOff>
        </xdr:to>
        <xdr:sp macro="" textlink="">
          <xdr:nvSpPr>
            <xdr:cNvPr id="42091" name="Group Box 107" hidden="1">
              <a:extLst>
                <a:ext uri="{63B3BB69-23CF-44E3-9099-C40C66FF867C}">
                  <a14:compatExt spid="_x0000_s42091"/>
                </a:ext>
                <a:ext uri="{FF2B5EF4-FFF2-40B4-BE49-F238E27FC236}">
                  <a16:creationId xmlns:a16="http://schemas.microsoft.com/office/drawing/2014/main" id="{00000000-0008-0000-0200-00006BA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56</xdr:row>
          <xdr:rowOff>12700</xdr:rowOff>
        </xdr:from>
        <xdr:to>
          <xdr:col>16</xdr:col>
          <xdr:colOff>400050</xdr:colOff>
          <xdr:row>56</xdr:row>
          <xdr:rowOff>184150</xdr:rowOff>
        </xdr:to>
        <xdr:sp macro="" textlink="">
          <xdr:nvSpPr>
            <xdr:cNvPr id="42092" name="Option Button 108" hidden="1">
              <a:extLst>
                <a:ext uri="{63B3BB69-23CF-44E3-9099-C40C66FF867C}">
                  <a14:compatExt spid="_x0000_s42092"/>
                </a:ext>
                <a:ext uri="{FF2B5EF4-FFF2-40B4-BE49-F238E27FC236}">
                  <a16:creationId xmlns:a16="http://schemas.microsoft.com/office/drawing/2014/main" id="{00000000-0008-0000-0200-00006C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19050</xdr:colOff>
          <xdr:row>56</xdr:row>
          <xdr:rowOff>12700</xdr:rowOff>
        </xdr:from>
        <xdr:to>
          <xdr:col>17</xdr:col>
          <xdr:colOff>400050</xdr:colOff>
          <xdr:row>56</xdr:row>
          <xdr:rowOff>184150</xdr:rowOff>
        </xdr:to>
        <xdr:sp macro="" textlink="">
          <xdr:nvSpPr>
            <xdr:cNvPr id="42093" name="Option Button 109" hidden="1">
              <a:extLst>
                <a:ext uri="{63B3BB69-23CF-44E3-9099-C40C66FF867C}">
                  <a14:compatExt spid="_x0000_s42093"/>
                </a:ext>
                <a:ext uri="{FF2B5EF4-FFF2-40B4-BE49-F238E27FC236}">
                  <a16:creationId xmlns:a16="http://schemas.microsoft.com/office/drawing/2014/main" id="{00000000-0008-0000-0200-00006D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58</xdr:row>
          <xdr:rowOff>12700</xdr:rowOff>
        </xdr:from>
        <xdr:to>
          <xdr:col>16</xdr:col>
          <xdr:colOff>400050</xdr:colOff>
          <xdr:row>58</xdr:row>
          <xdr:rowOff>184150</xdr:rowOff>
        </xdr:to>
        <xdr:sp macro="" textlink="">
          <xdr:nvSpPr>
            <xdr:cNvPr id="42094" name="Option Button 110" hidden="1">
              <a:extLst>
                <a:ext uri="{63B3BB69-23CF-44E3-9099-C40C66FF867C}">
                  <a14:compatExt spid="_x0000_s42094"/>
                </a:ext>
                <a:ext uri="{FF2B5EF4-FFF2-40B4-BE49-F238E27FC236}">
                  <a16:creationId xmlns:a16="http://schemas.microsoft.com/office/drawing/2014/main" id="{00000000-0008-0000-0200-00006E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19050</xdr:colOff>
          <xdr:row>58</xdr:row>
          <xdr:rowOff>12700</xdr:rowOff>
        </xdr:from>
        <xdr:to>
          <xdr:col>17</xdr:col>
          <xdr:colOff>400050</xdr:colOff>
          <xdr:row>58</xdr:row>
          <xdr:rowOff>184150</xdr:rowOff>
        </xdr:to>
        <xdr:sp macro="" textlink="">
          <xdr:nvSpPr>
            <xdr:cNvPr id="42095" name="Option Button 111" hidden="1">
              <a:extLst>
                <a:ext uri="{63B3BB69-23CF-44E3-9099-C40C66FF867C}">
                  <a14:compatExt spid="_x0000_s42095"/>
                </a:ext>
                <a:ext uri="{FF2B5EF4-FFF2-40B4-BE49-F238E27FC236}">
                  <a16:creationId xmlns:a16="http://schemas.microsoft.com/office/drawing/2014/main" id="{00000000-0008-0000-0200-00006F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584200</xdr:colOff>
          <xdr:row>18</xdr:row>
          <xdr:rowOff>38100</xdr:rowOff>
        </xdr:from>
        <xdr:to>
          <xdr:col>4</xdr:col>
          <xdr:colOff>603250</xdr:colOff>
          <xdr:row>18</xdr:row>
          <xdr:rowOff>165100</xdr:rowOff>
        </xdr:to>
        <xdr:sp macro="" textlink="">
          <xdr:nvSpPr>
            <xdr:cNvPr id="42096" name="Option Button 112" hidden="1">
              <a:extLst>
                <a:ext uri="{63B3BB69-23CF-44E3-9099-C40C66FF867C}">
                  <a14:compatExt spid="_x0000_s42096"/>
                </a:ext>
                <a:ext uri="{FF2B5EF4-FFF2-40B4-BE49-F238E27FC236}">
                  <a16:creationId xmlns:a16="http://schemas.microsoft.com/office/drawing/2014/main" id="{00000000-0008-0000-0200-000070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34</xdr:row>
          <xdr:rowOff>31750</xdr:rowOff>
        </xdr:from>
        <xdr:to>
          <xdr:col>14</xdr:col>
          <xdr:colOff>279400</xdr:colOff>
          <xdr:row>34</xdr:row>
          <xdr:rowOff>171450</xdr:rowOff>
        </xdr:to>
        <xdr:sp macro="" textlink="">
          <xdr:nvSpPr>
            <xdr:cNvPr id="42097" name="Option Button 113" hidden="1">
              <a:extLst>
                <a:ext uri="{63B3BB69-23CF-44E3-9099-C40C66FF867C}">
                  <a14:compatExt spid="_x0000_s42097"/>
                </a:ext>
                <a:ext uri="{FF2B5EF4-FFF2-40B4-BE49-F238E27FC236}">
                  <a16:creationId xmlns:a16="http://schemas.microsoft.com/office/drawing/2014/main" id="{00000000-0008-0000-0200-000071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71</xdr:row>
          <xdr:rowOff>0</xdr:rowOff>
        </xdr:from>
        <xdr:to>
          <xdr:col>20</xdr:col>
          <xdr:colOff>76200</xdr:colOff>
          <xdr:row>72</xdr:row>
          <xdr:rowOff>38100</xdr:rowOff>
        </xdr:to>
        <xdr:sp macro="" textlink="">
          <xdr:nvSpPr>
            <xdr:cNvPr id="42098" name="Check Box 114" hidden="1">
              <a:extLst>
                <a:ext uri="{63B3BB69-23CF-44E3-9099-C40C66FF867C}">
                  <a14:compatExt spid="_x0000_s42098"/>
                </a:ext>
                <a:ext uri="{FF2B5EF4-FFF2-40B4-BE49-F238E27FC236}">
                  <a16:creationId xmlns:a16="http://schemas.microsoft.com/office/drawing/2014/main" id="{00000000-0008-0000-0200-000072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72</xdr:row>
          <xdr:rowOff>0</xdr:rowOff>
        </xdr:from>
        <xdr:to>
          <xdr:col>20</xdr:col>
          <xdr:colOff>76200</xdr:colOff>
          <xdr:row>73</xdr:row>
          <xdr:rowOff>19050</xdr:rowOff>
        </xdr:to>
        <xdr:sp macro="" textlink="">
          <xdr:nvSpPr>
            <xdr:cNvPr id="42099" name="Check Box 115" hidden="1">
              <a:extLst>
                <a:ext uri="{63B3BB69-23CF-44E3-9099-C40C66FF867C}">
                  <a14:compatExt spid="_x0000_s42099"/>
                </a:ext>
                <a:ext uri="{FF2B5EF4-FFF2-40B4-BE49-F238E27FC236}">
                  <a16:creationId xmlns:a16="http://schemas.microsoft.com/office/drawing/2014/main" id="{00000000-0008-0000-0200-000073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73</xdr:row>
          <xdr:rowOff>0</xdr:rowOff>
        </xdr:from>
        <xdr:to>
          <xdr:col>20</xdr:col>
          <xdr:colOff>76200</xdr:colOff>
          <xdr:row>74</xdr:row>
          <xdr:rowOff>38100</xdr:rowOff>
        </xdr:to>
        <xdr:sp macro="" textlink="">
          <xdr:nvSpPr>
            <xdr:cNvPr id="42100" name="Check Box 116" hidden="1">
              <a:extLst>
                <a:ext uri="{63B3BB69-23CF-44E3-9099-C40C66FF867C}">
                  <a14:compatExt spid="_x0000_s42100"/>
                </a:ext>
                <a:ext uri="{FF2B5EF4-FFF2-40B4-BE49-F238E27FC236}">
                  <a16:creationId xmlns:a16="http://schemas.microsoft.com/office/drawing/2014/main" id="{00000000-0008-0000-0200-000074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74</xdr:row>
          <xdr:rowOff>0</xdr:rowOff>
        </xdr:from>
        <xdr:to>
          <xdr:col>20</xdr:col>
          <xdr:colOff>76200</xdr:colOff>
          <xdr:row>75</xdr:row>
          <xdr:rowOff>38100</xdr:rowOff>
        </xdr:to>
        <xdr:sp macro="" textlink="">
          <xdr:nvSpPr>
            <xdr:cNvPr id="42101" name="Check Box 117" hidden="1">
              <a:extLst>
                <a:ext uri="{63B3BB69-23CF-44E3-9099-C40C66FF867C}">
                  <a14:compatExt spid="_x0000_s42101"/>
                </a:ext>
                <a:ext uri="{FF2B5EF4-FFF2-40B4-BE49-F238E27FC236}">
                  <a16:creationId xmlns:a16="http://schemas.microsoft.com/office/drawing/2014/main" id="{00000000-0008-0000-0200-000075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75</xdr:row>
          <xdr:rowOff>0</xdr:rowOff>
        </xdr:from>
        <xdr:to>
          <xdr:col>20</xdr:col>
          <xdr:colOff>76200</xdr:colOff>
          <xdr:row>76</xdr:row>
          <xdr:rowOff>19050</xdr:rowOff>
        </xdr:to>
        <xdr:sp macro="" textlink="">
          <xdr:nvSpPr>
            <xdr:cNvPr id="42102" name="Check Box 118" hidden="1">
              <a:extLst>
                <a:ext uri="{63B3BB69-23CF-44E3-9099-C40C66FF867C}">
                  <a14:compatExt spid="_x0000_s42102"/>
                </a:ext>
                <a:ext uri="{FF2B5EF4-FFF2-40B4-BE49-F238E27FC236}">
                  <a16:creationId xmlns:a16="http://schemas.microsoft.com/office/drawing/2014/main" id="{00000000-0008-0000-0200-000076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76</xdr:row>
          <xdr:rowOff>0</xdr:rowOff>
        </xdr:from>
        <xdr:to>
          <xdr:col>20</xdr:col>
          <xdr:colOff>76200</xdr:colOff>
          <xdr:row>77</xdr:row>
          <xdr:rowOff>38100</xdr:rowOff>
        </xdr:to>
        <xdr:sp macro="" textlink="">
          <xdr:nvSpPr>
            <xdr:cNvPr id="42103" name="Check Box 119" hidden="1">
              <a:extLst>
                <a:ext uri="{63B3BB69-23CF-44E3-9099-C40C66FF867C}">
                  <a14:compatExt spid="_x0000_s42103"/>
                </a:ext>
                <a:ext uri="{FF2B5EF4-FFF2-40B4-BE49-F238E27FC236}">
                  <a16:creationId xmlns:a16="http://schemas.microsoft.com/office/drawing/2014/main" id="{00000000-0008-0000-0200-000077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77</xdr:row>
          <xdr:rowOff>0</xdr:rowOff>
        </xdr:from>
        <xdr:to>
          <xdr:col>20</xdr:col>
          <xdr:colOff>76200</xdr:colOff>
          <xdr:row>78</xdr:row>
          <xdr:rowOff>50800</xdr:rowOff>
        </xdr:to>
        <xdr:sp macro="" textlink="">
          <xdr:nvSpPr>
            <xdr:cNvPr id="42104" name="Check Box 120" hidden="1">
              <a:extLst>
                <a:ext uri="{63B3BB69-23CF-44E3-9099-C40C66FF867C}">
                  <a14:compatExt spid="_x0000_s42104"/>
                </a:ext>
                <a:ext uri="{FF2B5EF4-FFF2-40B4-BE49-F238E27FC236}">
                  <a16:creationId xmlns:a16="http://schemas.microsoft.com/office/drawing/2014/main" id="{00000000-0008-0000-0200-000078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78</xdr:row>
          <xdr:rowOff>0</xdr:rowOff>
        </xdr:from>
        <xdr:to>
          <xdr:col>20</xdr:col>
          <xdr:colOff>76200</xdr:colOff>
          <xdr:row>79</xdr:row>
          <xdr:rowOff>38100</xdr:rowOff>
        </xdr:to>
        <xdr:sp macro="" textlink="">
          <xdr:nvSpPr>
            <xdr:cNvPr id="42105" name="Check Box 121" hidden="1">
              <a:extLst>
                <a:ext uri="{63B3BB69-23CF-44E3-9099-C40C66FF867C}">
                  <a14:compatExt spid="_x0000_s42105"/>
                </a:ext>
                <a:ext uri="{FF2B5EF4-FFF2-40B4-BE49-F238E27FC236}">
                  <a16:creationId xmlns:a16="http://schemas.microsoft.com/office/drawing/2014/main" id="{00000000-0008-0000-0200-000079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98</xdr:row>
          <xdr:rowOff>0</xdr:rowOff>
        </xdr:from>
        <xdr:to>
          <xdr:col>20</xdr:col>
          <xdr:colOff>76200</xdr:colOff>
          <xdr:row>99</xdr:row>
          <xdr:rowOff>38100</xdr:rowOff>
        </xdr:to>
        <xdr:sp macro="" textlink="">
          <xdr:nvSpPr>
            <xdr:cNvPr id="42106" name="Check Box 122" hidden="1">
              <a:extLst>
                <a:ext uri="{63B3BB69-23CF-44E3-9099-C40C66FF867C}">
                  <a14:compatExt spid="_x0000_s42106"/>
                </a:ext>
                <a:ext uri="{FF2B5EF4-FFF2-40B4-BE49-F238E27FC236}">
                  <a16:creationId xmlns:a16="http://schemas.microsoft.com/office/drawing/2014/main" id="{00000000-0008-0000-0200-00007A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102</xdr:row>
          <xdr:rowOff>0</xdr:rowOff>
        </xdr:from>
        <xdr:to>
          <xdr:col>20</xdr:col>
          <xdr:colOff>76200</xdr:colOff>
          <xdr:row>103</xdr:row>
          <xdr:rowOff>38100</xdr:rowOff>
        </xdr:to>
        <xdr:sp macro="" textlink="">
          <xdr:nvSpPr>
            <xdr:cNvPr id="42107" name="Check Box 123" hidden="1">
              <a:extLst>
                <a:ext uri="{63B3BB69-23CF-44E3-9099-C40C66FF867C}">
                  <a14:compatExt spid="_x0000_s42107"/>
                </a:ext>
                <a:ext uri="{FF2B5EF4-FFF2-40B4-BE49-F238E27FC236}">
                  <a16:creationId xmlns:a16="http://schemas.microsoft.com/office/drawing/2014/main" id="{00000000-0008-0000-0200-00007B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103</xdr:row>
          <xdr:rowOff>0</xdr:rowOff>
        </xdr:from>
        <xdr:to>
          <xdr:col>20</xdr:col>
          <xdr:colOff>76200</xdr:colOff>
          <xdr:row>104</xdr:row>
          <xdr:rowOff>38100</xdr:rowOff>
        </xdr:to>
        <xdr:sp macro="" textlink="">
          <xdr:nvSpPr>
            <xdr:cNvPr id="42108" name="Check Box 124" hidden="1">
              <a:extLst>
                <a:ext uri="{63B3BB69-23CF-44E3-9099-C40C66FF867C}">
                  <a14:compatExt spid="_x0000_s42108"/>
                </a:ext>
                <a:ext uri="{FF2B5EF4-FFF2-40B4-BE49-F238E27FC236}">
                  <a16:creationId xmlns:a16="http://schemas.microsoft.com/office/drawing/2014/main" id="{00000000-0008-0000-0200-00007C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70</xdr:row>
          <xdr:rowOff>0</xdr:rowOff>
        </xdr:from>
        <xdr:to>
          <xdr:col>20</xdr:col>
          <xdr:colOff>76200</xdr:colOff>
          <xdr:row>71</xdr:row>
          <xdr:rowOff>38100</xdr:rowOff>
        </xdr:to>
        <xdr:sp macro="" textlink="">
          <xdr:nvSpPr>
            <xdr:cNvPr id="42109" name="Check Box 125" hidden="1">
              <a:extLst>
                <a:ext uri="{63B3BB69-23CF-44E3-9099-C40C66FF867C}">
                  <a14:compatExt spid="_x0000_s42109"/>
                </a:ext>
                <a:ext uri="{FF2B5EF4-FFF2-40B4-BE49-F238E27FC236}">
                  <a16:creationId xmlns:a16="http://schemas.microsoft.com/office/drawing/2014/main" id="{00000000-0008-0000-0200-00007D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97</xdr:row>
          <xdr:rowOff>0</xdr:rowOff>
        </xdr:from>
        <xdr:to>
          <xdr:col>20</xdr:col>
          <xdr:colOff>76200</xdr:colOff>
          <xdr:row>98</xdr:row>
          <xdr:rowOff>19050</xdr:rowOff>
        </xdr:to>
        <xdr:sp macro="" textlink="">
          <xdr:nvSpPr>
            <xdr:cNvPr id="42110" name="Check Box 126" hidden="1">
              <a:extLst>
                <a:ext uri="{63B3BB69-23CF-44E3-9099-C40C66FF867C}">
                  <a14:compatExt spid="_x0000_s42110"/>
                </a:ext>
                <a:ext uri="{FF2B5EF4-FFF2-40B4-BE49-F238E27FC236}">
                  <a16:creationId xmlns:a16="http://schemas.microsoft.com/office/drawing/2014/main" id="{00000000-0008-0000-0200-00007E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104</xdr:row>
          <xdr:rowOff>0</xdr:rowOff>
        </xdr:from>
        <xdr:to>
          <xdr:col>20</xdr:col>
          <xdr:colOff>76200</xdr:colOff>
          <xdr:row>105</xdr:row>
          <xdr:rowOff>38100</xdr:rowOff>
        </xdr:to>
        <xdr:sp macro="" textlink="">
          <xdr:nvSpPr>
            <xdr:cNvPr id="42111" name="Check Box 127" hidden="1">
              <a:extLst>
                <a:ext uri="{63B3BB69-23CF-44E3-9099-C40C66FF867C}">
                  <a14:compatExt spid="_x0000_s42111"/>
                </a:ext>
                <a:ext uri="{FF2B5EF4-FFF2-40B4-BE49-F238E27FC236}">
                  <a16:creationId xmlns:a16="http://schemas.microsoft.com/office/drawing/2014/main" id="{00000000-0008-0000-0200-00007F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533400</xdr:colOff>
          <xdr:row>104</xdr:row>
          <xdr:rowOff>0</xdr:rowOff>
        </xdr:from>
        <xdr:to>
          <xdr:col>8</xdr:col>
          <xdr:colOff>336550</xdr:colOff>
          <xdr:row>104</xdr:row>
          <xdr:rowOff>171450</xdr:rowOff>
        </xdr:to>
        <xdr:sp macro="" textlink="">
          <xdr:nvSpPr>
            <xdr:cNvPr id="42112" name="Check Box 128" hidden="1">
              <a:extLst>
                <a:ext uri="{63B3BB69-23CF-44E3-9099-C40C66FF867C}">
                  <a14:compatExt spid="_x0000_s42112"/>
                </a:ext>
                <a:ext uri="{FF2B5EF4-FFF2-40B4-BE49-F238E27FC236}">
                  <a16:creationId xmlns:a16="http://schemas.microsoft.com/office/drawing/2014/main" id="{00000000-0008-0000-0200-000080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542738</xdr:colOff>
      <xdr:row>102</xdr:row>
      <xdr:rowOff>114301</xdr:rowOff>
    </xdr:from>
    <xdr:to>
      <xdr:col>12</xdr:col>
      <xdr:colOff>67235</xdr:colOff>
      <xdr:row>109</xdr:row>
      <xdr:rowOff>123826</xdr:rowOff>
    </xdr:to>
    <xdr:sp macro="" textlink="">
      <xdr:nvSpPr>
        <xdr:cNvPr id="136" name="Rectangle 135">
          <a:extLst>
            <a:ext uri="{FF2B5EF4-FFF2-40B4-BE49-F238E27FC236}">
              <a16:creationId xmlns:a16="http://schemas.microsoft.com/office/drawing/2014/main" id="{00000000-0008-0000-0200-000088000000}"/>
            </a:ext>
          </a:extLst>
        </xdr:cNvPr>
        <xdr:cNvSpPr/>
      </xdr:nvSpPr>
      <xdr:spPr>
        <a:xfrm>
          <a:off x="725207" y="8630772"/>
          <a:ext cx="6174441" cy="1306232"/>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323850</xdr:colOff>
          <xdr:row>69</xdr:row>
          <xdr:rowOff>0</xdr:rowOff>
        </xdr:from>
        <xdr:to>
          <xdr:col>3</xdr:col>
          <xdr:colOff>76200</xdr:colOff>
          <xdr:row>70</xdr:row>
          <xdr:rowOff>38100</xdr:rowOff>
        </xdr:to>
        <xdr:sp macro="" textlink="">
          <xdr:nvSpPr>
            <xdr:cNvPr id="42113" name="Check Box 129" hidden="1">
              <a:extLst>
                <a:ext uri="{63B3BB69-23CF-44E3-9099-C40C66FF867C}">
                  <a14:compatExt spid="_x0000_s42113"/>
                </a:ext>
                <a:ext uri="{FF2B5EF4-FFF2-40B4-BE49-F238E27FC236}">
                  <a16:creationId xmlns:a16="http://schemas.microsoft.com/office/drawing/2014/main" id="{00000000-0008-0000-0200-000081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69</xdr:row>
          <xdr:rowOff>171450</xdr:rowOff>
        </xdr:from>
        <xdr:to>
          <xdr:col>3</xdr:col>
          <xdr:colOff>76200</xdr:colOff>
          <xdr:row>71</xdr:row>
          <xdr:rowOff>19050</xdr:rowOff>
        </xdr:to>
        <xdr:sp macro="" textlink="">
          <xdr:nvSpPr>
            <xdr:cNvPr id="42114" name="Check Box 130" hidden="1">
              <a:extLst>
                <a:ext uri="{63B3BB69-23CF-44E3-9099-C40C66FF867C}">
                  <a14:compatExt spid="_x0000_s42114"/>
                </a:ext>
                <a:ext uri="{FF2B5EF4-FFF2-40B4-BE49-F238E27FC236}">
                  <a16:creationId xmlns:a16="http://schemas.microsoft.com/office/drawing/2014/main" id="{00000000-0008-0000-0200-000082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76</xdr:row>
          <xdr:rowOff>0</xdr:rowOff>
        </xdr:from>
        <xdr:to>
          <xdr:col>3</xdr:col>
          <xdr:colOff>76200</xdr:colOff>
          <xdr:row>77</xdr:row>
          <xdr:rowOff>38100</xdr:rowOff>
        </xdr:to>
        <xdr:sp macro="" textlink="">
          <xdr:nvSpPr>
            <xdr:cNvPr id="42115" name="Check Box 131" hidden="1">
              <a:extLst>
                <a:ext uri="{63B3BB69-23CF-44E3-9099-C40C66FF867C}">
                  <a14:compatExt spid="_x0000_s42115"/>
                </a:ext>
                <a:ext uri="{FF2B5EF4-FFF2-40B4-BE49-F238E27FC236}">
                  <a16:creationId xmlns:a16="http://schemas.microsoft.com/office/drawing/2014/main" id="{00000000-0008-0000-0200-000083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77</xdr:row>
          <xdr:rowOff>0</xdr:rowOff>
        </xdr:from>
        <xdr:to>
          <xdr:col>3</xdr:col>
          <xdr:colOff>76200</xdr:colOff>
          <xdr:row>78</xdr:row>
          <xdr:rowOff>19050</xdr:rowOff>
        </xdr:to>
        <xdr:sp macro="" textlink="">
          <xdr:nvSpPr>
            <xdr:cNvPr id="42116" name="Check Box 132" hidden="1">
              <a:extLst>
                <a:ext uri="{63B3BB69-23CF-44E3-9099-C40C66FF867C}">
                  <a14:compatExt spid="_x0000_s42116"/>
                </a:ext>
                <a:ext uri="{FF2B5EF4-FFF2-40B4-BE49-F238E27FC236}">
                  <a16:creationId xmlns:a16="http://schemas.microsoft.com/office/drawing/2014/main" id="{00000000-0008-0000-0200-000084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78</xdr:row>
          <xdr:rowOff>0</xdr:rowOff>
        </xdr:from>
        <xdr:to>
          <xdr:col>3</xdr:col>
          <xdr:colOff>76200</xdr:colOff>
          <xdr:row>79</xdr:row>
          <xdr:rowOff>38100</xdr:rowOff>
        </xdr:to>
        <xdr:sp macro="" textlink="">
          <xdr:nvSpPr>
            <xdr:cNvPr id="42117" name="Check Box 133" hidden="1">
              <a:extLst>
                <a:ext uri="{63B3BB69-23CF-44E3-9099-C40C66FF867C}">
                  <a14:compatExt spid="_x0000_s42117"/>
                </a:ext>
                <a:ext uri="{FF2B5EF4-FFF2-40B4-BE49-F238E27FC236}">
                  <a16:creationId xmlns:a16="http://schemas.microsoft.com/office/drawing/2014/main" id="{00000000-0008-0000-0200-000085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79</xdr:row>
          <xdr:rowOff>0</xdr:rowOff>
        </xdr:from>
        <xdr:to>
          <xdr:col>3</xdr:col>
          <xdr:colOff>76200</xdr:colOff>
          <xdr:row>80</xdr:row>
          <xdr:rowOff>38100</xdr:rowOff>
        </xdr:to>
        <xdr:sp macro="" textlink="">
          <xdr:nvSpPr>
            <xdr:cNvPr id="42118" name="Check Box 134" hidden="1">
              <a:extLst>
                <a:ext uri="{63B3BB69-23CF-44E3-9099-C40C66FF867C}">
                  <a14:compatExt spid="_x0000_s42118"/>
                </a:ext>
                <a:ext uri="{FF2B5EF4-FFF2-40B4-BE49-F238E27FC236}">
                  <a16:creationId xmlns:a16="http://schemas.microsoft.com/office/drawing/2014/main" id="{00000000-0008-0000-0200-000086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80</xdr:row>
          <xdr:rowOff>0</xdr:rowOff>
        </xdr:from>
        <xdr:to>
          <xdr:col>3</xdr:col>
          <xdr:colOff>76200</xdr:colOff>
          <xdr:row>81</xdr:row>
          <xdr:rowOff>38100</xdr:rowOff>
        </xdr:to>
        <xdr:sp macro="" textlink="">
          <xdr:nvSpPr>
            <xdr:cNvPr id="42119" name="Check Box 135" hidden="1">
              <a:extLst>
                <a:ext uri="{63B3BB69-23CF-44E3-9099-C40C66FF867C}">
                  <a14:compatExt spid="_x0000_s42119"/>
                </a:ext>
                <a:ext uri="{FF2B5EF4-FFF2-40B4-BE49-F238E27FC236}">
                  <a16:creationId xmlns:a16="http://schemas.microsoft.com/office/drawing/2014/main" id="{00000000-0008-0000-0200-000087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81</xdr:row>
          <xdr:rowOff>0</xdr:rowOff>
        </xdr:from>
        <xdr:to>
          <xdr:col>3</xdr:col>
          <xdr:colOff>76200</xdr:colOff>
          <xdr:row>82</xdr:row>
          <xdr:rowOff>38100</xdr:rowOff>
        </xdr:to>
        <xdr:sp macro="" textlink="">
          <xdr:nvSpPr>
            <xdr:cNvPr id="42120" name="Check Box 136" hidden="1">
              <a:extLst>
                <a:ext uri="{63B3BB69-23CF-44E3-9099-C40C66FF867C}">
                  <a14:compatExt spid="_x0000_s42120"/>
                </a:ext>
                <a:ext uri="{FF2B5EF4-FFF2-40B4-BE49-F238E27FC236}">
                  <a16:creationId xmlns:a16="http://schemas.microsoft.com/office/drawing/2014/main" id="{00000000-0008-0000-0200-000088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82</xdr:row>
          <xdr:rowOff>0</xdr:rowOff>
        </xdr:from>
        <xdr:to>
          <xdr:col>3</xdr:col>
          <xdr:colOff>76200</xdr:colOff>
          <xdr:row>83</xdr:row>
          <xdr:rowOff>19050</xdr:rowOff>
        </xdr:to>
        <xdr:sp macro="" textlink="">
          <xdr:nvSpPr>
            <xdr:cNvPr id="42121" name="Check Box 137" hidden="1">
              <a:extLst>
                <a:ext uri="{63B3BB69-23CF-44E3-9099-C40C66FF867C}">
                  <a14:compatExt spid="_x0000_s42121"/>
                </a:ext>
                <a:ext uri="{FF2B5EF4-FFF2-40B4-BE49-F238E27FC236}">
                  <a16:creationId xmlns:a16="http://schemas.microsoft.com/office/drawing/2014/main" id="{00000000-0008-0000-0200-000089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83</xdr:row>
          <xdr:rowOff>0</xdr:rowOff>
        </xdr:from>
        <xdr:to>
          <xdr:col>3</xdr:col>
          <xdr:colOff>76200</xdr:colOff>
          <xdr:row>84</xdr:row>
          <xdr:rowOff>38100</xdr:rowOff>
        </xdr:to>
        <xdr:sp macro="" textlink="">
          <xdr:nvSpPr>
            <xdr:cNvPr id="42122" name="Check Box 138" hidden="1">
              <a:extLst>
                <a:ext uri="{63B3BB69-23CF-44E3-9099-C40C66FF867C}">
                  <a14:compatExt spid="_x0000_s42122"/>
                </a:ext>
                <a:ext uri="{FF2B5EF4-FFF2-40B4-BE49-F238E27FC236}">
                  <a16:creationId xmlns:a16="http://schemas.microsoft.com/office/drawing/2014/main" id="{00000000-0008-0000-0200-00008A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84</xdr:row>
          <xdr:rowOff>0</xdr:rowOff>
        </xdr:from>
        <xdr:to>
          <xdr:col>3</xdr:col>
          <xdr:colOff>76200</xdr:colOff>
          <xdr:row>85</xdr:row>
          <xdr:rowOff>38100</xdr:rowOff>
        </xdr:to>
        <xdr:sp macro="" textlink="">
          <xdr:nvSpPr>
            <xdr:cNvPr id="42123" name="Check Box 139" hidden="1">
              <a:extLst>
                <a:ext uri="{63B3BB69-23CF-44E3-9099-C40C66FF867C}">
                  <a14:compatExt spid="_x0000_s42123"/>
                </a:ext>
                <a:ext uri="{FF2B5EF4-FFF2-40B4-BE49-F238E27FC236}">
                  <a16:creationId xmlns:a16="http://schemas.microsoft.com/office/drawing/2014/main" id="{00000000-0008-0000-0200-00008B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85</xdr:row>
          <xdr:rowOff>0</xdr:rowOff>
        </xdr:from>
        <xdr:to>
          <xdr:col>3</xdr:col>
          <xdr:colOff>76200</xdr:colOff>
          <xdr:row>86</xdr:row>
          <xdr:rowOff>38100</xdr:rowOff>
        </xdr:to>
        <xdr:sp macro="" textlink="">
          <xdr:nvSpPr>
            <xdr:cNvPr id="42124" name="Check Box 140" hidden="1">
              <a:extLst>
                <a:ext uri="{63B3BB69-23CF-44E3-9099-C40C66FF867C}">
                  <a14:compatExt spid="_x0000_s42124"/>
                </a:ext>
                <a:ext uri="{FF2B5EF4-FFF2-40B4-BE49-F238E27FC236}">
                  <a16:creationId xmlns:a16="http://schemas.microsoft.com/office/drawing/2014/main" id="{00000000-0008-0000-0200-00008C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86</xdr:row>
          <xdr:rowOff>0</xdr:rowOff>
        </xdr:from>
        <xdr:to>
          <xdr:col>3</xdr:col>
          <xdr:colOff>76200</xdr:colOff>
          <xdr:row>87</xdr:row>
          <xdr:rowOff>38100</xdr:rowOff>
        </xdr:to>
        <xdr:sp macro="" textlink="">
          <xdr:nvSpPr>
            <xdr:cNvPr id="42125" name="Check Box 141" hidden="1">
              <a:extLst>
                <a:ext uri="{63B3BB69-23CF-44E3-9099-C40C66FF867C}">
                  <a14:compatExt spid="_x0000_s42125"/>
                </a:ext>
                <a:ext uri="{FF2B5EF4-FFF2-40B4-BE49-F238E27FC236}">
                  <a16:creationId xmlns:a16="http://schemas.microsoft.com/office/drawing/2014/main" id="{00000000-0008-0000-0200-00008D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87</xdr:row>
          <xdr:rowOff>0</xdr:rowOff>
        </xdr:from>
        <xdr:to>
          <xdr:col>3</xdr:col>
          <xdr:colOff>76200</xdr:colOff>
          <xdr:row>88</xdr:row>
          <xdr:rowOff>38100</xdr:rowOff>
        </xdr:to>
        <xdr:sp macro="" textlink="">
          <xdr:nvSpPr>
            <xdr:cNvPr id="42126" name="Check Box 142" hidden="1">
              <a:extLst>
                <a:ext uri="{63B3BB69-23CF-44E3-9099-C40C66FF867C}">
                  <a14:compatExt spid="_x0000_s42126"/>
                </a:ext>
                <a:ext uri="{FF2B5EF4-FFF2-40B4-BE49-F238E27FC236}">
                  <a16:creationId xmlns:a16="http://schemas.microsoft.com/office/drawing/2014/main" id="{00000000-0008-0000-0200-00008E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88</xdr:row>
          <xdr:rowOff>0</xdr:rowOff>
        </xdr:from>
        <xdr:to>
          <xdr:col>3</xdr:col>
          <xdr:colOff>76200</xdr:colOff>
          <xdr:row>89</xdr:row>
          <xdr:rowOff>19050</xdr:rowOff>
        </xdr:to>
        <xdr:sp macro="" textlink="">
          <xdr:nvSpPr>
            <xdr:cNvPr id="42127" name="Check Box 143" hidden="1">
              <a:extLst>
                <a:ext uri="{63B3BB69-23CF-44E3-9099-C40C66FF867C}">
                  <a14:compatExt spid="_x0000_s42127"/>
                </a:ext>
                <a:ext uri="{FF2B5EF4-FFF2-40B4-BE49-F238E27FC236}">
                  <a16:creationId xmlns:a16="http://schemas.microsoft.com/office/drawing/2014/main" id="{00000000-0008-0000-0200-00008F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89</xdr:row>
          <xdr:rowOff>0</xdr:rowOff>
        </xdr:from>
        <xdr:to>
          <xdr:col>3</xdr:col>
          <xdr:colOff>76200</xdr:colOff>
          <xdr:row>90</xdr:row>
          <xdr:rowOff>38100</xdr:rowOff>
        </xdr:to>
        <xdr:sp macro="" textlink="">
          <xdr:nvSpPr>
            <xdr:cNvPr id="42128" name="Check Box 144" hidden="1">
              <a:extLst>
                <a:ext uri="{63B3BB69-23CF-44E3-9099-C40C66FF867C}">
                  <a14:compatExt spid="_x0000_s42128"/>
                </a:ext>
                <a:ext uri="{FF2B5EF4-FFF2-40B4-BE49-F238E27FC236}">
                  <a16:creationId xmlns:a16="http://schemas.microsoft.com/office/drawing/2014/main" id="{00000000-0008-0000-0200-000090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90</xdr:row>
          <xdr:rowOff>0</xdr:rowOff>
        </xdr:from>
        <xdr:to>
          <xdr:col>3</xdr:col>
          <xdr:colOff>76200</xdr:colOff>
          <xdr:row>91</xdr:row>
          <xdr:rowOff>38100</xdr:rowOff>
        </xdr:to>
        <xdr:sp macro="" textlink="">
          <xdr:nvSpPr>
            <xdr:cNvPr id="42129" name="Check Box 145" hidden="1">
              <a:extLst>
                <a:ext uri="{63B3BB69-23CF-44E3-9099-C40C66FF867C}">
                  <a14:compatExt spid="_x0000_s42129"/>
                </a:ext>
                <a:ext uri="{FF2B5EF4-FFF2-40B4-BE49-F238E27FC236}">
                  <a16:creationId xmlns:a16="http://schemas.microsoft.com/office/drawing/2014/main" id="{00000000-0008-0000-0200-000091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91</xdr:row>
          <xdr:rowOff>0</xdr:rowOff>
        </xdr:from>
        <xdr:to>
          <xdr:col>3</xdr:col>
          <xdr:colOff>76200</xdr:colOff>
          <xdr:row>92</xdr:row>
          <xdr:rowOff>38100</xdr:rowOff>
        </xdr:to>
        <xdr:sp macro="" textlink="">
          <xdr:nvSpPr>
            <xdr:cNvPr id="42130" name="Check Box 146" hidden="1">
              <a:extLst>
                <a:ext uri="{63B3BB69-23CF-44E3-9099-C40C66FF867C}">
                  <a14:compatExt spid="_x0000_s42130"/>
                </a:ext>
                <a:ext uri="{FF2B5EF4-FFF2-40B4-BE49-F238E27FC236}">
                  <a16:creationId xmlns:a16="http://schemas.microsoft.com/office/drawing/2014/main" id="{00000000-0008-0000-0200-000092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92</xdr:row>
          <xdr:rowOff>0</xdr:rowOff>
        </xdr:from>
        <xdr:to>
          <xdr:col>3</xdr:col>
          <xdr:colOff>76200</xdr:colOff>
          <xdr:row>93</xdr:row>
          <xdr:rowOff>38100</xdr:rowOff>
        </xdr:to>
        <xdr:sp macro="" textlink="">
          <xdr:nvSpPr>
            <xdr:cNvPr id="42131" name="Check Box 147" hidden="1">
              <a:extLst>
                <a:ext uri="{63B3BB69-23CF-44E3-9099-C40C66FF867C}">
                  <a14:compatExt spid="_x0000_s42131"/>
                </a:ext>
                <a:ext uri="{FF2B5EF4-FFF2-40B4-BE49-F238E27FC236}">
                  <a16:creationId xmlns:a16="http://schemas.microsoft.com/office/drawing/2014/main" id="{00000000-0008-0000-0200-000093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93</xdr:row>
          <xdr:rowOff>0</xdr:rowOff>
        </xdr:from>
        <xdr:to>
          <xdr:col>3</xdr:col>
          <xdr:colOff>76200</xdr:colOff>
          <xdr:row>94</xdr:row>
          <xdr:rowOff>38100</xdr:rowOff>
        </xdr:to>
        <xdr:sp macro="" textlink="">
          <xdr:nvSpPr>
            <xdr:cNvPr id="42132" name="Check Box 148" hidden="1">
              <a:extLst>
                <a:ext uri="{63B3BB69-23CF-44E3-9099-C40C66FF867C}">
                  <a14:compatExt spid="_x0000_s42132"/>
                </a:ext>
                <a:ext uri="{FF2B5EF4-FFF2-40B4-BE49-F238E27FC236}">
                  <a16:creationId xmlns:a16="http://schemas.microsoft.com/office/drawing/2014/main" id="{00000000-0008-0000-0200-000094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94</xdr:row>
          <xdr:rowOff>0</xdr:rowOff>
        </xdr:from>
        <xdr:to>
          <xdr:col>3</xdr:col>
          <xdr:colOff>76200</xdr:colOff>
          <xdr:row>95</xdr:row>
          <xdr:rowOff>19050</xdr:rowOff>
        </xdr:to>
        <xdr:sp macro="" textlink="">
          <xdr:nvSpPr>
            <xdr:cNvPr id="42133" name="Check Box 149" hidden="1">
              <a:extLst>
                <a:ext uri="{63B3BB69-23CF-44E3-9099-C40C66FF867C}">
                  <a14:compatExt spid="_x0000_s42133"/>
                </a:ext>
                <a:ext uri="{FF2B5EF4-FFF2-40B4-BE49-F238E27FC236}">
                  <a16:creationId xmlns:a16="http://schemas.microsoft.com/office/drawing/2014/main" id="{00000000-0008-0000-0200-000095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527050</xdr:colOff>
          <xdr:row>66</xdr:row>
          <xdr:rowOff>184150</xdr:rowOff>
        </xdr:from>
        <xdr:to>
          <xdr:col>7</xdr:col>
          <xdr:colOff>0</xdr:colOff>
          <xdr:row>68</xdr:row>
          <xdr:rowOff>50800</xdr:rowOff>
        </xdr:to>
        <xdr:sp macro="" textlink="">
          <xdr:nvSpPr>
            <xdr:cNvPr id="42134" name="Group Box 150" hidden="1">
              <a:extLst>
                <a:ext uri="{63B3BB69-23CF-44E3-9099-C40C66FF867C}">
                  <a14:compatExt spid="_x0000_s42134"/>
                </a:ext>
                <a:ext uri="{FF2B5EF4-FFF2-40B4-BE49-F238E27FC236}">
                  <a16:creationId xmlns:a16="http://schemas.microsoft.com/office/drawing/2014/main" id="{00000000-0008-0000-0200-000096A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590550</xdr:colOff>
          <xdr:row>67</xdr:row>
          <xdr:rowOff>31750</xdr:rowOff>
        </xdr:from>
        <xdr:to>
          <xdr:col>4</xdr:col>
          <xdr:colOff>374650</xdr:colOff>
          <xdr:row>68</xdr:row>
          <xdr:rowOff>0</xdr:rowOff>
        </xdr:to>
        <xdr:sp macro="" textlink="">
          <xdr:nvSpPr>
            <xdr:cNvPr id="42135" name="Option Button 151" hidden="1">
              <a:extLst>
                <a:ext uri="{63B3BB69-23CF-44E3-9099-C40C66FF867C}">
                  <a14:compatExt spid="_x0000_s42135"/>
                </a:ext>
                <a:ext uri="{FF2B5EF4-FFF2-40B4-BE49-F238E27FC236}">
                  <a16:creationId xmlns:a16="http://schemas.microsoft.com/office/drawing/2014/main" id="{00000000-0008-0000-0200-000097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67</xdr:row>
          <xdr:rowOff>31750</xdr:rowOff>
        </xdr:from>
        <xdr:to>
          <xdr:col>5</xdr:col>
          <xdr:colOff>304800</xdr:colOff>
          <xdr:row>68</xdr:row>
          <xdr:rowOff>0</xdr:rowOff>
        </xdr:to>
        <xdr:sp macro="" textlink="">
          <xdr:nvSpPr>
            <xdr:cNvPr id="42136" name="Option Button 152" hidden="1">
              <a:extLst>
                <a:ext uri="{63B3BB69-23CF-44E3-9099-C40C66FF867C}">
                  <a14:compatExt spid="_x0000_s42136"/>
                </a:ext>
                <a:ext uri="{FF2B5EF4-FFF2-40B4-BE49-F238E27FC236}">
                  <a16:creationId xmlns:a16="http://schemas.microsoft.com/office/drawing/2014/main" id="{00000000-0008-0000-0200-000098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495300</xdr:colOff>
          <xdr:row>67</xdr:row>
          <xdr:rowOff>19050</xdr:rowOff>
        </xdr:from>
        <xdr:to>
          <xdr:col>6</xdr:col>
          <xdr:colOff>279400</xdr:colOff>
          <xdr:row>68</xdr:row>
          <xdr:rowOff>19050</xdr:rowOff>
        </xdr:to>
        <xdr:sp macro="" textlink="">
          <xdr:nvSpPr>
            <xdr:cNvPr id="42137" name="Option Button 153" hidden="1">
              <a:extLst>
                <a:ext uri="{63B3BB69-23CF-44E3-9099-C40C66FF867C}">
                  <a14:compatExt spid="_x0000_s42137"/>
                </a:ext>
                <a:ext uri="{FF2B5EF4-FFF2-40B4-BE49-F238E27FC236}">
                  <a16:creationId xmlns:a16="http://schemas.microsoft.com/office/drawing/2014/main" id="{00000000-0008-0000-0200-000099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75</xdr:row>
          <xdr:rowOff>0</xdr:rowOff>
        </xdr:from>
        <xdr:to>
          <xdr:col>3</xdr:col>
          <xdr:colOff>76200</xdr:colOff>
          <xdr:row>76</xdr:row>
          <xdr:rowOff>38100</xdr:rowOff>
        </xdr:to>
        <xdr:sp macro="" textlink="">
          <xdr:nvSpPr>
            <xdr:cNvPr id="42138" name="Check Box 154" hidden="1">
              <a:extLst>
                <a:ext uri="{63B3BB69-23CF-44E3-9099-C40C66FF867C}">
                  <a14:compatExt spid="_x0000_s42138"/>
                </a:ext>
                <a:ext uri="{FF2B5EF4-FFF2-40B4-BE49-F238E27FC236}">
                  <a16:creationId xmlns:a16="http://schemas.microsoft.com/office/drawing/2014/main" id="{00000000-0008-0000-0200-00009A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70</xdr:row>
          <xdr:rowOff>146050</xdr:rowOff>
        </xdr:from>
        <xdr:to>
          <xdr:col>3</xdr:col>
          <xdr:colOff>76200</xdr:colOff>
          <xdr:row>71</xdr:row>
          <xdr:rowOff>171450</xdr:rowOff>
        </xdr:to>
        <xdr:sp macro="" textlink="">
          <xdr:nvSpPr>
            <xdr:cNvPr id="42139" name="Check Box 155" hidden="1">
              <a:extLst>
                <a:ext uri="{63B3BB69-23CF-44E3-9099-C40C66FF867C}">
                  <a14:compatExt spid="_x0000_s42139"/>
                </a:ext>
                <a:ext uri="{FF2B5EF4-FFF2-40B4-BE49-F238E27FC236}">
                  <a16:creationId xmlns:a16="http://schemas.microsoft.com/office/drawing/2014/main" id="{00000000-0008-0000-0200-00009B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72</xdr:row>
          <xdr:rowOff>165100</xdr:rowOff>
        </xdr:from>
        <xdr:to>
          <xdr:col>3</xdr:col>
          <xdr:colOff>76200</xdr:colOff>
          <xdr:row>74</xdr:row>
          <xdr:rowOff>12700</xdr:rowOff>
        </xdr:to>
        <xdr:sp macro="" textlink="">
          <xdr:nvSpPr>
            <xdr:cNvPr id="42140" name="Check Box 156" hidden="1">
              <a:extLst>
                <a:ext uri="{63B3BB69-23CF-44E3-9099-C40C66FF867C}">
                  <a14:compatExt spid="_x0000_s42140"/>
                </a:ext>
                <a:ext uri="{FF2B5EF4-FFF2-40B4-BE49-F238E27FC236}">
                  <a16:creationId xmlns:a16="http://schemas.microsoft.com/office/drawing/2014/main" id="{00000000-0008-0000-0200-00009C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469900</xdr:colOff>
          <xdr:row>74</xdr:row>
          <xdr:rowOff>38100</xdr:rowOff>
        </xdr:from>
        <xdr:to>
          <xdr:col>3</xdr:col>
          <xdr:colOff>488950</xdr:colOff>
          <xdr:row>74</xdr:row>
          <xdr:rowOff>152400</xdr:rowOff>
        </xdr:to>
        <xdr:sp macro="" textlink="">
          <xdr:nvSpPr>
            <xdr:cNvPr id="42141" name="Option Button 157" hidden="1">
              <a:extLst>
                <a:ext uri="{63B3BB69-23CF-44E3-9099-C40C66FF867C}">
                  <a14:compatExt spid="_x0000_s42141"/>
                </a:ext>
                <a:ext uri="{FF2B5EF4-FFF2-40B4-BE49-F238E27FC236}">
                  <a16:creationId xmlns:a16="http://schemas.microsoft.com/office/drawing/2014/main" id="{00000000-0008-0000-0200-00009D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105</xdr:row>
          <xdr:rowOff>0</xdr:rowOff>
        </xdr:from>
        <xdr:to>
          <xdr:col>20</xdr:col>
          <xdr:colOff>76200</xdr:colOff>
          <xdr:row>106</xdr:row>
          <xdr:rowOff>19050</xdr:rowOff>
        </xdr:to>
        <xdr:sp macro="" textlink="">
          <xdr:nvSpPr>
            <xdr:cNvPr id="42142" name="Check Box 158" hidden="1">
              <a:extLst>
                <a:ext uri="{63B3BB69-23CF-44E3-9099-C40C66FF867C}">
                  <a14:compatExt spid="_x0000_s42142"/>
                </a:ext>
                <a:ext uri="{FF2B5EF4-FFF2-40B4-BE49-F238E27FC236}">
                  <a16:creationId xmlns:a16="http://schemas.microsoft.com/office/drawing/2014/main" id="{00000000-0008-0000-0200-00009E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106</xdr:row>
          <xdr:rowOff>0</xdr:rowOff>
        </xdr:from>
        <xdr:to>
          <xdr:col>20</xdr:col>
          <xdr:colOff>76200</xdr:colOff>
          <xdr:row>107</xdr:row>
          <xdr:rowOff>19050</xdr:rowOff>
        </xdr:to>
        <xdr:sp macro="" textlink="">
          <xdr:nvSpPr>
            <xdr:cNvPr id="42143" name="Check Box 159" hidden="1">
              <a:extLst>
                <a:ext uri="{63B3BB69-23CF-44E3-9099-C40C66FF867C}">
                  <a14:compatExt spid="_x0000_s42143"/>
                </a:ext>
                <a:ext uri="{FF2B5EF4-FFF2-40B4-BE49-F238E27FC236}">
                  <a16:creationId xmlns:a16="http://schemas.microsoft.com/office/drawing/2014/main" id="{00000000-0008-0000-0200-00009F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107</xdr:row>
          <xdr:rowOff>0</xdr:rowOff>
        </xdr:from>
        <xdr:to>
          <xdr:col>20</xdr:col>
          <xdr:colOff>76200</xdr:colOff>
          <xdr:row>108</xdr:row>
          <xdr:rowOff>19050</xdr:rowOff>
        </xdr:to>
        <xdr:sp macro="" textlink="">
          <xdr:nvSpPr>
            <xdr:cNvPr id="42144" name="Check Box 160" hidden="1">
              <a:extLst>
                <a:ext uri="{63B3BB69-23CF-44E3-9099-C40C66FF867C}">
                  <a14:compatExt spid="_x0000_s42144"/>
                </a:ext>
                <a:ext uri="{FF2B5EF4-FFF2-40B4-BE49-F238E27FC236}">
                  <a16:creationId xmlns:a16="http://schemas.microsoft.com/office/drawing/2014/main" id="{00000000-0008-0000-0200-0000A0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108</xdr:row>
          <xdr:rowOff>0</xdr:rowOff>
        </xdr:from>
        <xdr:to>
          <xdr:col>20</xdr:col>
          <xdr:colOff>76200</xdr:colOff>
          <xdr:row>109</xdr:row>
          <xdr:rowOff>19050</xdr:rowOff>
        </xdr:to>
        <xdr:sp macro="" textlink="">
          <xdr:nvSpPr>
            <xdr:cNvPr id="42145" name="Check Box 161" hidden="1">
              <a:extLst>
                <a:ext uri="{63B3BB69-23CF-44E3-9099-C40C66FF867C}">
                  <a14:compatExt spid="_x0000_s42145"/>
                </a:ext>
                <a:ext uri="{FF2B5EF4-FFF2-40B4-BE49-F238E27FC236}">
                  <a16:creationId xmlns:a16="http://schemas.microsoft.com/office/drawing/2014/main" id="{00000000-0008-0000-0200-0000A1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69</xdr:row>
          <xdr:rowOff>0</xdr:rowOff>
        </xdr:from>
        <xdr:to>
          <xdr:col>11</xdr:col>
          <xdr:colOff>76200</xdr:colOff>
          <xdr:row>70</xdr:row>
          <xdr:rowOff>19050</xdr:rowOff>
        </xdr:to>
        <xdr:sp macro="" textlink="">
          <xdr:nvSpPr>
            <xdr:cNvPr id="42146" name="Check Box 162" hidden="1">
              <a:extLst>
                <a:ext uri="{63B3BB69-23CF-44E3-9099-C40C66FF867C}">
                  <a14:compatExt spid="_x0000_s42146"/>
                </a:ext>
                <a:ext uri="{FF2B5EF4-FFF2-40B4-BE49-F238E27FC236}">
                  <a16:creationId xmlns:a16="http://schemas.microsoft.com/office/drawing/2014/main" id="{00000000-0008-0000-0200-0000A2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514350</xdr:colOff>
          <xdr:row>66</xdr:row>
          <xdr:rowOff>190500</xdr:rowOff>
        </xdr:from>
        <xdr:to>
          <xdr:col>14</xdr:col>
          <xdr:colOff>12700</xdr:colOff>
          <xdr:row>68</xdr:row>
          <xdr:rowOff>38100</xdr:rowOff>
        </xdr:to>
        <xdr:sp macro="" textlink="">
          <xdr:nvSpPr>
            <xdr:cNvPr id="42147" name="Group Box 163" hidden="1">
              <a:extLst>
                <a:ext uri="{63B3BB69-23CF-44E3-9099-C40C66FF867C}">
                  <a14:compatExt spid="_x0000_s42147"/>
                </a:ext>
                <a:ext uri="{FF2B5EF4-FFF2-40B4-BE49-F238E27FC236}">
                  <a16:creationId xmlns:a16="http://schemas.microsoft.com/office/drawing/2014/main" id="{00000000-0008-0000-0200-0000A3A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590550</xdr:colOff>
          <xdr:row>67</xdr:row>
          <xdr:rowOff>31750</xdr:rowOff>
        </xdr:from>
        <xdr:to>
          <xdr:col>12</xdr:col>
          <xdr:colOff>374650</xdr:colOff>
          <xdr:row>68</xdr:row>
          <xdr:rowOff>0</xdr:rowOff>
        </xdr:to>
        <xdr:sp macro="" textlink="">
          <xdr:nvSpPr>
            <xdr:cNvPr id="42148" name="Option Button 164" hidden="1">
              <a:extLst>
                <a:ext uri="{63B3BB69-23CF-44E3-9099-C40C66FF867C}">
                  <a14:compatExt spid="_x0000_s42148"/>
                </a:ext>
                <a:ext uri="{FF2B5EF4-FFF2-40B4-BE49-F238E27FC236}">
                  <a16:creationId xmlns:a16="http://schemas.microsoft.com/office/drawing/2014/main" id="{00000000-0008-0000-0200-0000A4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527050</xdr:colOff>
          <xdr:row>67</xdr:row>
          <xdr:rowOff>31750</xdr:rowOff>
        </xdr:from>
        <xdr:to>
          <xdr:col>13</xdr:col>
          <xdr:colOff>304800</xdr:colOff>
          <xdr:row>68</xdr:row>
          <xdr:rowOff>0</xdr:rowOff>
        </xdr:to>
        <xdr:sp macro="" textlink="">
          <xdr:nvSpPr>
            <xdr:cNvPr id="42149" name="Option Button 165" hidden="1">
              <a:extLst>
                <a:ext uri="{63B3BB69-23CF-44E3-9099-C40C66FF867C}">
                  <a14:compatExt spid="_x0000_s42149"/>
                </a:ext>
                <a:ext uri="{FF2B5EF4-FFF2-40B4-BE49-F238E27FC236}">
                  <a16:creationId xmlns:a16="http://schemas.microsoft.com/office/drawing/2014/main" id="{00000000-0008-0000-0200-0000A5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78</xdr:row>
          <xdr:rowOff>0</xdr:rowOff>
        </xdr:from>
        <xdr:to>
          <xdr:col>20</xdr:col>
          <xdr:colOff>76200</xdr:colOff>
          <xdr:row>79</xdr:row>
          <xdr:rowOff>38100</xdr:rowOff>
        </xdr:to>
        <xdr:sp macro="" textlink="">
          <xdr:nvSpPr>
            <xdr:cNvPr id="42150" name="Check Box 166" hidden="1">
              <a:extLst>
                <a:ext uri="{63B3BB69-23CF-44E3-9099-C40C66FF867C}">
                  <a14:compatExt spid="_x0000_s42150"/>
                </a:ext>
                <a:ext uri="{FF2B5EF4-FFF2-40B4-BE49-F238E27FC236}">
                  <a16:creationId xmlns:a16="http://schemas.microsoft.com/office/drawing/2014/main" id="{00000000-0008-0000-0200-0000A6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79</xdr:row>
          <xdr:rowOff>0</xdr:rowOff>
        </xdr:from>
        <xdr:to>
          <xdr:col>20</xdr:col>
          <xdr:colOff>76200</xdr:colOff>
          <xdr:row>80</xdr:row>
          <xdr:rowOff>38100</xdr:rowOff>
        </xdr:to>
        <xdr:sp macro="" textlink="">
          <xdr:nvSpPr>
            <xdr:cNvPr id="42151" name="Check Box 167" hidden="1">
              <a:extLst>
                <a:ext uri="{63B3BB69-23CF-44E3-9099-C40C66FF867C}">
                  <a14:compatExt spid="_x0000_s42151"/>
                </a:ext>
                <a:ext uri="{FF2B5EF4-FFF2-40B4-BE49-F238E27FC236}">
                  <a16:creationId xmlns:a16="http://schemas.microsoft.com/office/drawing/2014/main" id="{00000000-0008-0000-0200-0000A7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79</xdr:row>
          <xdr:rowOff>0</xdr:rowOff>
        </xdr:from>
        <xdr:to>
          <xdr:col>20</xdr:col>
          <xdr:colOff>76200</xdr:colOff>
          <xdr:row>80</xdr:row>
          <xdr:rowOff>38100</xdr:rowOff>
        </xdr:to>
        <xdr:sp macro="" textlink="">
          <xdr:nvSpPr>
            <xdr:cNvPr id="42152" name="Check Box 168" hidden="1">
              <a:extLst>
                <a:ext uri="{63B3BB69-23CF-44E3-9099-C40C66FF867C}">
                  <a14:compatExt spid="_x0000_s42152"/>
                </a:ext>
                <a:ext uri="{FF2B5EF4-FFF2-40B4-BE49-F238E27FC236}">
                  <a16:creationId xmlns:a16="http://schemas.microsoft.com/office/drawing/2014/main" id="{00000000-0008-0000-0200-0000A8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80</xdr:row>
          <xdr:rowOff>0</xdr:rowOff>
        </xdr:from>
        <xdr:to>
          <xdr:col>20</xdr:col>
          <xdr:colOff>76200</xdr:colOff>
          <xdr:row>81</xdr:row>
          <xdr:rowOff>38100</xdr:rowOff>
        </xdr:to>
        <xdr:sp macro="" textlink="">
          <xdr:nvSpPr>
            <xdr:cNvPr id="42153" name="Check Box 169" hidden="1">
              <a:extLst>
                <a:ext uri="{63B3BB69-23CF-44E3-9099-C40C66FF867C}">
                  <a14:compatExt spid="_x0000_s42153"/>
                </a:ext>
                <a:ext uri="{FF2B5EF4-FFF2-40B4-BE49-F238E27FC236}">
                  <a16:creationId xmlns:a16="http://schemas.microsoft.com/office/drawing/2014/main" id="{00000000-0008-0000-0200-0000A9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80</xdr:row>
          <xdr:rowOff>0</xdr:rowOff>
        </xdr:from>
        <xdr:to>
          <xdr:col>20</xdr:col>
          <xdr:colOff>76200</xdr:colOff>
          <xdr:row>81</xdr:row>
          <xdr:rowOff>38100</xdr:rowOff>
        </xdr:to>
        <xdr:sp macro="" textlink="">
          <xdr:nvSpPr>
            <xdr:cNvPr id="42154" name="Check Box 170" hidden="1">
              <a:extLst>
                <a:ext uri="{63B3BB69-23CF-44E3-9099-C40C66FF867C}">
                  <a14:compatExt spid="_x0000_s42154"/>
                </a:ext>
                <a:ext uri="{FF2B5EF4-FFF2-40B4-BE49-F238E27FC236}">
                  <a16:creationId xmlns:a16="http://schemas.microsoft.com/office/drawing/2014/main" id="{00000000-0008-0000-0200-0000AA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80</xdr:row>
          <xdr:rowOff>0</xdr:rowOff>
        </xdr:from>
        <xdr:to>
          <xdr:col>20</xdr:col>
          <xdr:colOff>76200</xdr:colOff>
          <xdr:row>81</xdr:row>
          <xdr:rowOff>38100</xdr:rowOff>
        </xdr:to>
        <xdr:sp macro="" textlink="">
          <xdr:nvSpPr>
            <xdr:cNvPr id="42155" name="Check Box 171" hidden="1">
              <a:extLst>
                <a:ext uri="{63B3BB69-23CF-44E3-9099-C40C66FF867C}">
                  <a14:compatExt spid="_x0000_s42155"/>
                </a:ext>
                <a:ext uri="{FF2B5EF4-FFF2-40B4-BE49-F238E27FC236}">
                  <a16:creationId xmlns:a16="http://schemas.microsoft.com/office/drawing/2014/main" id="{00000000-0008-0000-0200-0000AB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81</xdr:row>
          <xdr:rowOff>0</xdr:rowOff>
        </xdr:from>
        <xdr:to>
          <xdr:col>20</xdr:col>
          <xdr:colOff>76200</xdr:colOff>
          <xdr:row>82</xdr:row>
          <xdr:rowOff>38100</xdr:rowOff>
        </xdr:to>
        <xdr:sp macro="" textlink="">
          <xdr:nvSpPr>
            <xdr:cNvPr id="42156" name="Check Box 172" hidden="1">
              <a:extLst>
                <a:ext uri="{63B3BB69-23CF-44E3-9099-C40C66FF867C}">
                  <a14:compatExt spid="_x0000_s42156"/>
                </a:ext>
                <a:ext uri="{FF2B5EF4-FFF2-40B4-BE49-F238E27FC236}">
                  <a16:creationId xmlns:a16="http://schemas.microsoft.com/office/drawing/2014/main" id="{00000000-0008-0000-0200-0000AC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81</xdr:row>
          <xdr:rowOff>0</xdr:rowOff>
        </xdr:from>
        <xdr:to>
          <xdr:col>20</xdr:col>
          <xdr:colOff>76200</xdr:colOff>
          <xdr:row>82</xdr:row>
          <xdr:rowOff>38100</xdr:rowOff>
        </xdr:to>
        <xdr:sp macro="" textlink="">
          <xdr:nvSpPr>
            <xdr:cNvPr id="42157" name="Check Box 173" hidden="1">
              <a:extLst>
                <a:ext uri="{63B3BB69-23CF-44E3-9099-C40C66FF867C}">
                  <a14:compatExt spid="_x0000_s42157"/>
                </a:ext>
                <a:ext uri="{FF2B5EF4-FFF2-40B4-BE49-F238E27FC236}">
                  <a16:creationId xmlns:a16="http://schemas.microsoft.com/office/drawing/2014/main" id="{00000000-0008-0000-0200-0000AD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81</xdr:row>
          <xdr:rowOff>0</xdr:rowOff>
        </xdr:from>
        <xdr:to>
          <xdr:col>20</xdr:col>
          <xdr:colOff>76200</xdr:colOff>
          <xdr:row>82</xdr:row>
          <xdr:rowOff>38100</xdr:rowOff>
        </xdr:to>
        <xdr:sp macro="" textlink="">
          <xdr:nvSpPr>
            <xdr:cNvPr id="42158" name="Check Box 174" hidden="1">
              <a:extLst>
                <a:ext uri="{63B3BB69-23CF-44E3-9099-C40C66FF867C}">
                  <a14:compatExt spid="_x0000_s42158"/>
                </a:ext>
                <a:ext uri="{FF2B5EF4-FFF2-40B4-BE49-F238E27FC236}">
                  <a16:creationId xmlns:a16="http://schemas.microsoft.com/office/drawing/2014/main" id="{00000000-0008-0000-0200-0000AE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82</xdr:row>
          <xdr:rowOff>0</xdr:rowOff>
        </xdr:from>
        <xdr:to>
          <xdr:col>20</xdr:col>
          <xdr:colOff>76200</xdr:colOff>
          <xdr:row>83</xdr:row>
          <xdr:rowOff>19050</xdr:rowOff>
        </xdr:to>
        <xdr:sp macro="" textlink="">
          <xdr:nvSpPr>
            <xdr:cNvPr id="42159" name="Check Box 175" hidden="1">
              <a:extLst>
                <a:ext uri="{63B3BB69-23CF-44E3-9099-C40C66FF867C}">
                  <a14:compatExt spid="_x0000_s42159"/>
                </a:ext>
                <a:ext uri="{FF2B5EF4-FFF2-40B4-BE49-F238E27FC236}">
                  <a16:creationId xmlns:a16="http://schemas.microsoft.com/office/drawing/2014/main" id="{00000000-0008-0000-0200-0000AF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82</xdr:row>
          <xdr:rowOff>0</xdr:rowOff>
        </xdr:from>
        <xdr:to>
          <xdr:col>20</xdr:col>
          <xdr:colOff>76200</xdr:colOff>
          <xdr:row>83</xdr:row>
          <xdr:rowOff>19050</xdr:rowOff>
        </xdr:to>
        <xdr:sp macro="" textlink="">
          <xdr:nvSpPr>
            <xdr:cNvPr id="42160" name="Check Box 176" hidden="1">
              <a:extLst>
                <a:ext uri="{63B3BB69-23CF-44E3-9099-C40C66FF867C}">
                  <a14:compatExt spid="_x0000_s42160"/>
                </a:ext>
                <a:ext uri="{FF2B5EF4-FFF2-40B4-BE49-F238E27FC236}">
                  <a16:creationId xmlns:a16="http://schemas.microsoft.com/office/drawing/2014/main" id="{00000000-0008-0000-0200-0000B0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82</xdr:row>
          <xdr:rowOff>0</xdr:rowOff>
        </xdr:from>
        <xdr:to>
          <xdr:col>20</xdr:col>
          <xdr:colOff>76200</xdr:colOff>
          <xdr:row>83</xdr:row>
          <xdr:rowOff>19050</xdr:rowOff>
        </xdr:to>
        <xdr:sp macro="" textlink="">
          <xdr:nvSpPr>
            <xdr:cNvPr id="42161" name="Check Box 177" hidden="1">
              <a:extLst>
                <a:ext uri="{63B3BB69-23CF-44E3-9099-C40C66FF867C}">
                  <a14:compatExt spid="_x0000_s42161"/>
                </a:ext>
                <a:ext uri="{FF2B5EF4-FFF2-40B4-BE49-F238E27FC236}">
                  <a16:creationId xmlns:a16="http://schemas.microsoft.com/office/drawing/2014/main" id="{00000000-0008-0000-0200-0000B1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84</xdr:row>
          <xdr:rowOff>0</xdr:rowOff>
        </xdr:from>
        <xdr:to>
          <xdr:col>20</xdr:col>
          <xdr:colOff>76200</xdr:colOff>
          <xdr:row>85</xdr:row>
          <xdr:rowOff>38100</xdr:rowOff>
        </xdr:to>
        <xdr:sp macro="" textlink="">
          <xdr:nvSpPr>
            <xdr:cNvPr id="42162" name="Check Box 178" hidden="1">
              <a:extLst>
                <a:ext uri="{63B3BB69-23CF-44E3-9099-C40C66FF867C}">
                  <a14:compatExt spid="_x0000_s42162"/>
                </a:ext>
                <a:ext uri="{FF2B5EF4-FFF2-40B4-BE49-F238E27FC236}">
                  <a16:creationId xmlns:a16="http://schemas.microsoft.com/office/drawing/2014/main" id="{00000000-0008-0000-0200-0000B2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85</xdr:row>
          <xdr:rowOff>0</xdr:rowOff>
        </xdr:from>
        <xdr:to>
          <xdr:col>20</xdr:col>
          <xdr:colOff>76200</xdr:colOff>
          <xdr:row>86</xdr:row>
          <xdr:rowOff>38100</xdr:rowOff>
        </xdr:to>
        <xdr:sp macro="" textlink="">
          <xdr:nvSpPr>
            <xdr:cNvPr id="42163" name="Check Box 179" hidden="1">
              <a:extLst>
                <a:ext uri="{63B3BB69-23CF-44E3-9099-C40C66FF867C}">
                  <a14:compatExt spid="_x0000_s42163"/>
                </a:ext>
                <a:ext uri="{FF2B5EF4-FFF2-40B4-BE49-F238E27FC236}">
                  <a16:creationId xmlns:a16="http://schemas.microsoft.com/office/drawing/2014/main" id="{00000000-0008-0000-0200-0000B3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86</xdr:row>
          <xdr:rowOff>0</xdr:rowOff>
        </xdr:from>
        <xdr:to>
          <xdr:col>20</xdr:col>
          <xdr:colOff>76200</xdr:colOff>
          <xdr:row>87</xdr:row>
          <xdr:rowOff>38100</xdr:rowOff>
        </xdr:to>
        <xdr:sp macro="" textlink="">
          <xdr:nvSpPr>
            <xdr:cNvPr id="42164" name="Check Box 180" hidden="1">
              <a:extLst>
                <a:ext uri="{63B3BB69-23CF-44E3-9099-C40C66FF867C}">
                  <a14:compatExt spid="_x0000_s42164"/>
                </a:ext>
                <a:ext uri="{FF2B5EF4-FFF2-40B4-BE49-F238E27FC236}">
                  <a16:creationId xmlns:a16="http://schemas.microsoft.com/office/drawing/2014/main" id="{00000000-0008-0000-0200-0000B4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87</xdr:row>
          <xdr:rowOff>0</xdr:rowOff>
        </xdr:from>
        <xdr:to>
          <xdr:col>20</xdr:col>
          <xdr:colOff>76200</xdr:colOff>
          <xdr:row>88</xdr:row>
          <xdr:rowOff>38100</xdr:rowOff>
        </xdr:to>
        <xdr:sp macro="" textlink="">
          <xdr:nvSpPr>
            <xdr:cNvPr id="42165" name="Check Box 181" hidden="1">
              <a:extLst>
                <a:ext uri="{63B3BB69-23CF-44E3-9099-C40C66FF867C}">
                  <a14:compatExt spid="_x0000_s42165"/>
                </a:ext>
                <a:ext uri="{FF2B5EF4-FFF2-40B4-BE49-F238E27FC236}">
                  <a16:creationId xmlns:a16="http://schemas.microsoft.com/office/drawing/2014/main" id="{00000000-0008-0000-0200-0000B5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87</xdr:row>
          <xdr:rowOff>0</xdr:rowOff>
        </xdr:from>
        <xdr:to>
          <xdr:col>20</xdr:col>
          <xdr:colOff>76200</xdr:colOff>
          <xdr:row>88</xdr:row>
          <xdr:rowOff>38100</xdr:rowOff>
        </xdr:to>
        <xdr:sp macro="" textlink="">
          <xdr:nvSpPr>
            <xdr:cNvPr id="42166" name="Check Box 182" hidden="1">
              <a:extLst>
                <a:ext uri="{63B3BB69-23CF-44E3-9099-C40C66FF867C}">
                  <a14:compatExt spid="_x0000_s42166"/>
                </a:ext>
                <a:ext uri="{FF2B5EF4-FFF2-40B4-BE49-F238E27FC236}">
                  <a16:creationId xmlns:a16="http://schemas.microsoft.com/office/drawing/2014/main" id="{00000000-0008-0000-0200-0000B6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88</xdr:row>
          <xdr:rowOff>0</xdr:rowOff>
        </xdr:from>
        <xdr:to>
          <xdr:col>20</xdr:col>
          <xdr:colOff>76200</xdr:colOff>
          <xdr:row>89</xdr:row>
          <xdr:rowOff>19050</xdr:rowOff>
        </xdr:to>
        <xdr:sp macro="" textlink="">
          <xdr:nvSpPr>
            <xdr:cNvPr id="42167" name="Check Box 183" hidden="1">
              <a:extLst>
                <a:ext uri="{63B3BB69-23CF-44E3-9099-C40C66FF867C}">
                  <a14:compatExt spid="_x0000_s42167"/>
                </a:ext>
                <a:ext uri="{FF2B5EF4-FFF2-40B4-BE49-F238E27FC236}">
                  <a16:creationId xmlns:a16="http://schemas.microsoft.com/office/drawing/2014/main" id="{00000000-0008-0000-0200-0000B7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88</xdr:row>
          <xdr:rowOff>0</xdr:rowOff>
        </xdr:from>
        <xdr:to>
          <xdr:col>20</xdr:col>
          <xdr:colOff>76200</xdr:colOff>
          <xdr:row>89</xdr:row>
          <xdr:rowOff>19050</xdr:rowOff>
        </xdr:to>
        <xdr:sp macro="" textlink="">
          <xdr:nvSpPr>
            <xdr:cNvPr id="42168" name="Check Box 184" hidden="1">
              <a:extLst>
                <a:ext uri="{63B3BB69-23CF-44E3-9099-C40C66FF867C}">
                  <a14:compatExt spid="_x0000_s42168"/>
                </a:ext>
                <a:ext uri="{FF2B5EF4-FFF2-40B4-BE49-F238E27FC236}">
                  <a16:creationId xmlns:a16="http://schemas.microsoft.com/office/drawing/2014/main" id="{00000000-0008-0000-0200-0000B8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89</xdr:row>
          <xdr:rowOff>0</xdr:rowOff>
        </xdr:from>
        <xdr:to>
          <xdr:col>20</xdr:col>
          <xdr:colOff>76200</xdr:colOff>
          <xdr:row>90</xdr:row>
          <xdr:rowOff>38100</xdr:rowOff>
        </xdr:to>
        <xdr:sp macro="" textlink="">
          <xdr:nvSpPr>
            <xdr:cNvPr id="42169" name="Check Box 185" hidden="1">
              <a:extLst>
                <a:ext uri="{63B3BB69-23CF-44E3-9099-C40C66FF867C}">
                  <a14:compatExt spid="_x0000_s42169"/>
                </a:ext>
                <a:ext uri="{FF2B5EF4-FFF2-40B4-BE49-F238E27FC236}">
                  <a16:creationId xmlns:a16="http://schemas.microsoft.com/office/drawing/2014/main" id="{00000000-0008-0000-0200-0000B9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89</xdr:row>
          <xdr:rowOff>0</xdr:rowOff>
        </xdr:from>
        <xdr:to>
          <xdr:col>20</xdr:col>
          <xdr:colOff>76200</xdr:colOff>
          <xdr:row>90</xdr:row>
          <xdr:rowOff>38100</xdr:rowOff>
        </xdr:to>
        <xdr:sp macro="" textlink="">
          <xdr:nvSpPr>
            <xdr:cNvPr id="42170" name="Check Box 186" hidden="1">
              <a:extLst>
                <a:ext uri="{63B3BB69-23CF-44E3-9099-C40C66FF867C}">
                  <a14:compatExt spid="_x0000_s42170"/>
                </a:ext>
                <a:ext uri="{FF2B5EF4-FFF2-40B4-BE49-F238E27FC236}">
                  <a16:creationId xmlns:a16="http://schemas.microsoft.com/office/drawing/2014/main" id="{00000000-0008-0000-0200-0000BA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89</xdr:row>
          <xdr:rowOff>0</xdr:rowOff>
        </xdr:from>
        <xdr:to>
          <xdr:col>20</xdr:col>
          <xdr:colOff>76200</xdr:colOff>
          <xdr:row>90</xdr:row>
          <xdr:rowOff>38100</xdr:rowOff>
        </xdr:to>
        <xdr:sp macro="" textlink="">
          <xdr:nvSpPr>
            <xdr:cNvPr id="42171" name="Check Box 187" hidden="1">
              <a:extLst>
                <a:ext uri="{63B3BB69-23CF-44E3-9099-C40C66FF867C}">
                  <a14:compatExt spid="_x0000_s42171"/>
                </a:ext>
                <a:ext uri="{FF2B5EF4-FFF2-40B4-BE49-F238E27FC236}">
                  <a16:creationId xmlns:a16="http://schemas.microsoft.com/office/drawing/2014/main" id="{00000000-0008-0000-0200-0000BB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90</xdr:row>
          <xdr:rowOff>0</xdr:rowOff>
        </xdr:from>
        <xdr:to>
          <xdr:col>20</xdr:col>
          <xdr:colOff>76200</xdr:colOff>
          <xdr:row>91</xdr:row>
          <xdr:rowOff>38100</xdr:rowOff>
        </xdr:to>
        <xdr:sp macro="" textlink="">
          <xdr:nvSpPr>
            <xdr:cNvPr id="42172" name="Check Box 188" hidden="1">
              <a:extLst>
                <a:ext uri="{63B3BB69-23CF-44E3-9099-C40C66FF867C}">
                  <a14:compatExt spid="_x0000_s42172"/>
                </a:ext>
                <a:ext uri="{FF2B5EF4-FFF2-40B4-BE49-F238E27FC236}">
                  <a16:creationId xmlns:a16="http://schemas.microsoft.com/office/drawing/2014/main" id="{00000000-0008-0000-0200-0000BC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90</xdr:row>
          <xdr:rowOff>0</xdr:rowOff>
        </xdr:from>
        <xdr:to>
          <xdr:col>20</xdr:col>
          <xdr:colOff>76200</xdr:colOff>
          <xdr:row>91</xdr:row>
          <xdr:rowOff>38100</xdr:rowOff>
        </xdr:to>
        <xdr:sp macro="" textlink="">
          <xdr:nvSpPr>
            <xdr:cNvPr id="42173" name="Check Box 189" hidden="1">
              <a:extLst>
                <a:ext uri="{63B3BB69-23CF-44E3-9099-C40C66FF867C}">
                  <a14:compatExt spid="_x0000_s42173"/>
                </a:ext>
                <a:ext uri="{FF2B5EF4-FFF2-40B4-BE49-F238E27FC236}">
                  <a16:creationId xmlns:a16="http://schemas.microsoft.com/office/drawing/2014/main" id="{00000000-0008-0000-0200-0000BD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90</xdr:row>
          <xdr:rowOff>0</xdr:rowOff>
        </xdr:from>
        <xdr:to>
          <xdr:col>20</xdr:col>
          <xdr:colOff>76200</xdr:colOff>
          <xdr:row>91</xdr:row>
          <xdr:rowOff>38100</xdr:rowOff>
        </xdr:to>
        <xdr:sp macro="" textlink="">
          <xdr:nvSpPr>
            <xdr:cNvPr id="42174" name="Check Box 190" hidden="1">
              <a:extLst>
                <a:ext uri="{63B3BB69-23CF-44E3-9099-C40C66FF867C}">
                  <a14:compatExt spid="_x0000_s42174"/>
                </a:ext>
                <a:ext uri="{FF2B5EF4-FFF2-40B4-BE49-F238E27FC236}">
                  <a16:creationId xmlns:a16="http://schemas.microsoft.com/office/drawing/2014/main" id="{00000000-0008-0000-0200-0000BE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91</xdr:row>
          <xdr:rowOff>0</xdr:rowOff>
        </xdr:from>
        <xdr:to>
          <xdr:col>20</xdr:col>
          <xdr:colOff>76200</xdr:colOff>
          <xdr:row>92</xdr:row>
          <xdr:rowOff>38100</xdr:rowOff>
        </xdr:to>
        <xdr:sp macro="" textlink="">
          <xdr:nvSpPr>
            <xdr:cNvPr id="42175" name="Check Box 191" hidden="1">
              <a:extLst>
                <a:ext uri="{63B3BB69-23CF-44E3-9099-C40C66FF867C}">
                  <a14:compatExt spid="_x0000_s42175"/>
                </a:ext>
                <a:ext uri="{FF2B5EF4-FFF2-40B4-BE49-F238E27FC236}">
                  <a16:creationId xmlns:a16="http://schemas.microsoft.com/office/drawing/2014/main" id="{00000000-0008-0000-0200-0000BF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91</xdr:row>
          <xdr:rowOff>0</xdr:rowOff>
        </xdr:from>
        <xdr:to>
          <xdr:col>20</xdr:col>
          <xdr:colOff>76200</xdr:colOff>
          <xdr:row>92</xdr:row>
          <xdr:rowOff>38100</xdr:rowOff>
        </xdr:to>
        <xdr:sp macro="" textlink="">
          <xdr:nvSpPr>
            <xdr:cNvPr id="42176" name="Check Box 192" hidden="1">
              <a:extLst>
                <a:ext uri="{63B3BB69-23CF-44E3-9099-C40C66FF867C}">
                  <a14:compatExt spid="_x0000_s42176"/>
                </a:ext>
                <a:ext uri="{FF2B5EF4-FFF2-40B4-BE49-F238E27FC236}">
                  <a16:creationId xmlns:a16="http://schemas.microsoft.com/office/drawing/2014/main" id="{00000000-0008-0000-0200-0000C0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91</xdr:row>
          <xdr:rowOff>0</xdr:rowOff>
        </xdr:from>
        <xdr:to>
          <xdr:col>20</xdr:col>
          <xdr:colOff>76200</xdr:colOff>
          <xdr:row>92</xdr:row>
          <xdr:rowOff>38100</xdr:rowOff>
        </xdr:to>
        <xdr:sp macro="" textlink="">
          <xdr:nvSpPr>
            <xdr:cNvPr id="42177" name="Check Box 193" hidden="1">
              <a:extLst>
                <a:ext uri="{63B3BB69-23CF-44E3-9099-C40C66FF867C}">
                  <a14:compatExt spid="_x0000_s42177"/>
                </a:ext>
                <a:ext uri="{FF2B5EF4-FFF2-40B4-BE49-F238E27FC236}">
                  <a16:creationId xmlns:a16="http://schemas.microsoft.com/office/drawing/2014/main" id="{00000000-0008-0000-0200-0000C1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92</xdr:row>
          <xdr:rowOff>0</xdr:rowOff>
        </xdr:from>
        <xdr:to>
          <xdr:col>20</xdr:col>
          <xdr:colOff>76200</xdr:colOff>
          <xdr:row>93</xdr:row>
          <xdr:rowOff>38100</xdr:rowOff>
        </xdr:to>
        <xdr:sp macro="" textlink="">
          <xdr:nvSpPr>
            <xdr:cNvPr id="42178" name="Check Box 194" hidden="1">
              <a:extLst>
                <a:ext uri="{63B3BB69-23CF-44E3-9099-C40C66FF867C}">
                  <a14:compatExt spid="_x0000_s42178"/>
                </a:ext>
                <a:ext uri="{FF2B5EF4-FFF2-40B4-BE49-F238E27FC236}">
                  <a16:creationId xmlns:a16="http://schemas.microsoft.com/office/drawing/2014/main" id="{00000000-0008-0000-0200-0000C2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92</xdr:row>
          <xdr:rowOff>0</xdr:rowOff>
        </xdr:from>
        <xdr:to>
          <xdr:col>20</xdr:col>
          <xdr:colOff>76200</xdr:colOff>
          <xdr:row>93</xdr:row>
          <xdr:rowOff>38100</xdr:rowOff>
        </xdr:to>
        <xdr:sp macro="" textlink="">
          <xdr:nvSpPr>
            <xdr:cNvPr id="42179" name="Check Box 195" hidden="1">
              <a:extLst>
                <a:ext uri="{63B3BB69-23CF-44E3-9099-C40C66FF867C}">
                  <a14:compatExt spid="_x0000_s42179"/>
                </a:ext>
                <a:ext uri="{FF2B5EF4-FFF2-40B4-BE49-F238E27FC236}">
                  <a16:creationId xmlns:a16="http://schemas.microsoft.com/office/drawing/2014/main" id="{00000000-0008-0000-0200-0000C3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74</xdr:row>
          <xdr:rowOff>0</xdr:rowOff>
        </xdr:from>
        <xdr:to>
          <xdr:col>11</xdr:col>
          <xdr:colOff>76200</xdr:colOff>
          <xdr:row>75</xdr:row>
          <xdr:rowOff>38100</xdr:rowOff>
        </xdr:to>
        <xdr:sp macro="" textlink="">
          <xdr:nvSpPr>
            <xdr:cNvPr id="42180" name="Check Box 196" hidden="1">
              <a:extLst>
                <a:ext uri="{63B3BB69-23CF-44E3-9099-C40C66FF867C}">
                  <a14:compatExt spid="_x0000_s42180"/>
                </a:ext>
                <a:ext uri="{FF2B5EF4-FFF2-40B4-BE49-F238E27FC236}">
                  <a16:creationId xmlns:a16="http://schemas.microsoft.com/office/drawing/2014/main" id="{00000000-0008-0000-0200-0000C4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69</xdr:row>
          <xdr:rowOff>0</xdr:rowOff>
        </xdr:from>
        <xdr:to>
          <xdr:col>20</xdr:col>
          <xdr:colOff>76200</xdr:colOff>
          <xdr:row>70</xdr:row>
          <xdr:rowOff>38100</xdr:rowOff>
        </xdr:to>
        <xdr:sp macro="" textlink="">
          <xdr:nvSpPr>
            <xdr:cNvPr id="42181" name="Check Box 197" hidden="1">
              <a:extLst>
                <a:ext uri="{63B3BB69-23CF-44E3-9099-C40C66FF867C}">
                  <a14:compatExt spid="_x0000_s42181"/>
                </a:ext>
                <a:ext uri="{FF2B5EF4-FFF2-40B4-BE49-F238E27FC236}">
                  <a16:creationId xmlns:a16="http://schemas.microsoft.com/office/drawing/2014/main" id="{00000000-0008-0000-0200-0000C5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79</xdr:row>
          <xdr:rowOff>0</xdr:rowOff>
        </xdr:from>
        <xdr:to>
          <xdr:col>11</xdr:col>
          <xdr:colOff>76200</xdr:colOff>
          <xdr:row>80</xdr:row>
          <xdr:rowOff>38100</xdr:rowOff>
        </xdr:to>
        <xdr:sp macro="" textlink="">
          <xdr:nvSpPr>
            <xdr:cNvPr id="42182" name="Check Box 198" hidden="1">
              <a:extLst>
                <a:ext uri="{63B3BB69-23CF-44E3-9099-C40C66FF867C}">
                  <a14:compatExt spid="_x0000_s42182"/>
                </a:ext>
                <a:ext uri="{FF2B5EF4-FFF2-40B4-BE49-F238E27FC236}">
                  <a16:creationId xmlns:a16="http://schemas.microsoft.com/office/drawing/2014/main" id="{00000000-0008-0000-0200-0000C6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84</xdr:row>
          <xdr:rowOff>0</xdr:rowOff>
        </xdr:from>
        <xdr:to>
          <xdr:col>11</xdr:col>
          <xdr:colOff>76200</xdr:colOff>
          <xdr:row>85</xdr:row>
          <xdr:rowOff>38100</xdr:rowOff>
        </xdr:to>
        <xdr:sp macro="" textlink="">
          <xdr:nvSpPr>
            <xdr:cNvPr id="42183" name="Check Box 199" hidden="1">
              <a:extLst>
                <a:ext uri="{63B3BB69-23CF-44E3-9099-C40C66FF867C}">
                  <a14:compatExt spid="_x0000_s42183"/>
                </a:ext>
                <a:ext uri="{FF2B5EF4-FFF2-40B4-BE49-F238E27FC236}">
                  <a16:creationId xmlns:a16="http://schemas.microsoft.com/office/drawing/2014/main" id="{00000000-0008-0000-0200-0000C7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85</xdr:row>
          <xdr:rowOff>0</xdr:rowOff>
        </xdr:from>
        <xdr:to>
          <xdr:col>11</xdr:col>
          <xdr:colOff>76200</xdr:colOff>
          <xdr:row>86</xdr:row>
          <xdr:rowOff>38100</xdr:rowOff>
        </xdr:to>
        <xdr:sp macro="" textlink="">
          <xdr:nvSpPr>
            <xdr:cNvPr id="42184" name="Check Box 200" hidden="1">
              <a:extLst>
                <a:ext uri="{63B3BB69-23CF-44E3-9099-C40C66FF867C}">
                  <a14:compatExt spid="_x0000_s42184"/>
                </a:ext>
                <a:ext uri="{FF2B5EF4-FFF2-40B4-BE49-F238E27FC236}">
                  <a16:creationId xmlns:a16="http://schemas.microsoft.com/office/drawing/2014/main" id="{00000000-0008-0000-0200-0000C8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91</xdr:row>
          <xdr:rowOff>0</xdr:rowOff>
        </xdr:from>
        <xdr:to>
          <xdr:col>11</xdr:col>
          <xdr:colOff>76200</xdr:colOff>
          <xdr:row>92</xdr:row>
          <xdr:rowOff>38100</xdr:rowOff>
        </xdr:to>
        <xdr:sp macro="" textlink="">
          <xdr:nvSpPr>
            <xdr:cNvPr id="42185" name="Check Box 201" hidden="1">
              <a:extLst>
                <a:ext uri="{63B3BB69-23CF-44E3-9099-C40C66FF867C}">
                  <a14:compatExt spid="_x0000_s42185"/>
                </a:ext>
                <a:ext uri="{FF2B5EF4-FFF2-40B4-BE49-F238E27FC236}">
                  <a16:creationId xmlns:a16="http://schemas.microsoft.com/office/drawing/2014/main" id="{00000000-0008-0000-0200-0000C9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527050</xdr:colOff>
          <xdr:row>89</xdr:row>
          <xdr:rowOff>171450</xdr:rowOff>
        </xdr:from>
        <xdr:to>
          <xdr:col>14</xdr:col>
          <xdr:colOff>603250</xdr:colOff>
          <xdr:row>91</xdr:row>
          <xdr:rowOff>31750</xdr:rowOff>
        </xdr:to>
        <xdr:sp macro="" textlink="">
          <xdr:nvSpPr>
            <xdr:cNvPr id="42186" name="Group Box 202" hidden="1">
              <a:extLst>
                <a:ext uri="{63B3BB69-23CF-44E3-9099-C40C66FF867C}">
                  <a14:compatExt spid="_x0000_s42186"/>
                </a:ext>
                <a:ext uri="{FF2B5EF4-FFF2-40B4-BE49-F238E27FC236}">
                  <a16:creationId xmlns:a16="http://schemas.microsoft.com/office/drawing/2014/main" id="{00000000-0008-0000-0200-0000CAA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590550</xdr:colOff>
          <xdr:row>90</xdr:row>
          <xdr:rowOff>31750</xdr:rowOff>
        </xdr:from>
        <xdr:to>
          <xdr:col>12</xdr:col>
          <xdr:colOff>374650</xdr:colOff>
          <xdr:row>90</xdr:row>
          <xdr:rowOff>184150</xdr:rowOff>
        </xdr:to>
        <xdr:sp macro="" textlink="">
          <xdr:nvSpPr>
            <xdr:cNvPr id="42187" name="Option Button 203" hidden="1">
              <a:extLst>
                <a:ext uri="{63B3BB69-23CF-44E3-9099-C40C66FF867C}">
                  <a14:compatExt spid="_x0000_s42187"/>
                </a:ext>
                <a:ext uri="{FF2B5EF4-FFF2-40B4-BE49-F238E27FC236}">
                  <a16:creationId xmlns:a16="http://schemas.microsoft.com/office/drawing/2014/main" id="{00000000-0008-0000-0200-0000CB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527050</xdr:colOff>
          <xdr:row>90</xdr:row>
          <xdr:rowOff>31750</xdr:rowOff>
        </xdr:from>
        <xdr:to>
          <xdr:col>13</xdr:col>
          <xdr:colOff>304800</xdr:colOff>
          <xdr:row>90</xdr:row>
          <xdr:rowOff>165100</xdr:rowOff>
        </xdr:to>
        <xdr:sp macro="" textlink="">
          <xdr:nvSpPr>
            <xdr:cNvPr id="42188" name="Option Button 204" hidden="1">
              <a:extLst>
                <a:ext uri="{63B3BB69-23CF-44E3-9099-C40C66FF867C}">
                  <a14:compatExt spid="_x0000_s42188"/>
                </a:ext>
                <a:ext uri="{FF2B5EF4-FFF2-40B4-BE49-F238E27FC236}">
                  <a16:creationId xmlns:a16="http://schemas.microsoft.com/office/drawing/2014/main" id="{00000000-0008-0000-0200-0000CC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96</xdr:row>
          <xdr:rowOff>0</xdr:rowOff>
        </xdr:from>
        <xdr:to>
          <xdr:col>11</xdr:col>
          <xdr:colOff>76200</xdr:colOff>
          <xdr:row>97</xdr:row>
          <xdr:rowOff>38100</xdr:rowOff>
        </xdr:to>
        <xdr:sp macro="" textlink="">
          <xdr:nvSpPr>
            <xdr:cNvPr id="42189" name="Check Box 205" hidden="1">
              <a:extLst>
                <a:ext uri="{63B3BB69-23CF-44E3-9099-C40C66FF867C}">
                  <a14:compatExt spid="_x0000_s42189"/>
                </a:ext>
                <a:ext uri="{FF2B5EF4-FFF2-40B4-BE49-F238E27FC236}">
                  <a16:creationId xmlns:a16="http://schemas.microsoft.com/office/drawing/2014/main" id="{00000000-0008-0000-0200-0000CD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97</xdr:row>
          <xdr:rowOff>0</xdr:rowOff>
        </xdr:from>
        <xdr:to>
          <xdr:col>11</xdr:col>
          <xdr:colOff>76200</xdr:colOff>
          <xdr:row>98</xdr:row>
          <xdr:rowOff>19050</xdr:rowOff>
        </xdr:to>
        <xdr:sp macro="" textlink="">
          <xdr:nvSpPr>
            <xdr:cNvPr id="42190" name="Check Box 206" hidden="1">
              <a:extLst>
                <a:ext uri="{63B3BB69-23CF-44E3-9099-C40C66FF867C}">
                  <a14:compatExt spid="_x0000_s42190"/>
                </a:ext>
                <a:ext uri="{FF2B5EF4-FFF2-40B4-BE49-F238E27FC236}">
                  <a16:creationId xmlns:a16="http://schemas.microsoft.com/office/drawing/2014/main" id="{00000000-0008-0000-0200-0000CE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98</xdr:row>
          <xdr:rowOff>0</xdr:rowOff>
        </xdr:from>
        <xdr:to>
          <xdr:col>11</xdr:col>
          <xdr:colOff>76200</xdr:colOff>
          <xdr:row>99</xdr:row>
          <xdr:rowOff>38100</xdr:rowOff>
        </xdr:to>
        <xdr:sp macro="" textlink="">
          <xdr:nvSpPr>
            <xdr:cNvPr id="42191" name="Check Box 207" hidden="1">
              <a:extLst>
                <a:ext uri="{63B3BB69-23CF-44E3-9099-C40C66FF867C}">
                  <a14:compatExt spid="_x0000_s42191"/>
                </a:ext>
                <a:ext uri="{FF2B5EF4-FFF2-40B4-BE49-F238E27FC236}">
                  <a16:creationId xmlns:a16="http://schemas.microsoft.com/office/drawing/2014/main" id="{00000000-0008-0000-0200-0000CF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99</xdr:row>
          <xdr:rowOff>0</xdr:rowOff>
        </xdr:from>
        <xdr:to>
          <xdr:col>11</xdr:col>
          <xdr:colOff>76200</xdr:colOff>
          <xdr:row>100</xdr:row>
          <xdr:rowOff>38100</xdr:rowOff>
        </xdr:to>
        <xdr:sp macro="" textlink="">
          <xdr:nvSpPr>
            <xdr:cNvPr id="42192" name="Check Box 208" hidden="1">
              <a:extLst>
                <a:ext uri="{63B3BB69-23CF-44E3-9099-C40C66FF867C}">
                  <a14:compatExt spid="_x0000_s42192"/>
                </a:ext>
                <a:ext uri="{FF2B5EF4-FFF2-40B4-BE49-F238E27FC236}">
                  <a16:creationId xmlns:a16="http://schemas.microsoft.com/office/drawing/2014/main" id="{00000000-0008-0000-0200-0000D0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100</xdr:row>
          <xdr:rowOff>0</xdr:rowOff>
        </xdr:from>
        <xdr:to>
          <xdr:col>11</xdr:col>
          <xdr:colOff>76200</xdr:colOff>
          <xdr:row>101</xdr:row>
          <xdr:rowOff>19050</xdr:rowOff>
        </xdr:to>
        <xdr:sp macro="" textlink="">
          <xdr:nvSpPr>
            <xdr:cNvPr id="42193" name="Check Box 209" hidden="1">
              <a:extLst>
                <a:ext uri="{63B3BB69-23CF-44E3-9099-C40C66FF867C}">
                  <a14:compatExt spid="_x0000_s42193"/>
                </a:ext>
                <a:ext uri="{FF2B5EF4-FFF2-40B4-BE49-F238E27FC236}">
                  <a16:creationId xmlns:a16="http://schemas.microsoft.com/office/drawing/2014/main" id="{00000000-0008-0000-0200-0000D1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99</xdr:row>
          <xdr:rowOff>0</xdr:rowOff>
        </xdr:from>
        <xdr:to>
          <xdr:col>3</xdr:col>
          <xdr:colOff>76200</xdr:colOff>
          <xdr:row>100</xdr:row>
          <xdr:rowOff>19050</xdr:rowOff>
        </xdr:to>
        <xdr:sp macro="" textlink="">
          <xdr:nvSpPr>
            <xdr:cNvPr id="42194" name="Check Box 210" hidden="1">
              <a:extLst>
                <a:ext uri="{63B3BB69-23CF-44E3-9099-C40C66FF867C}">
                  <a14:compatExt spid="_x0000_s42194"/>
                </a:ext>
                <a:ext uri="{FF2B5EF4-FFF2-40B4-BE49-F238E27FC236}">
                  <a16:creationId xmlns:a16="http://schemas.microsoft.com/office/drawing/2014/main" id="{00000000-0008-0000-0200-0000D2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100</xdr:row>
          <xdr:rowOff>0</xdr:rowOff>
        </xdr:from>
        <xdr:to>
          <xdr:col>3</xdr:col>
          <xdr:colOff>76200</xdr:colOff>
          <xdr:row>101</xdr:row>
          <xdr:rowOff>19050</xdr:rowOff>
        </xdr:to>
        <xdr:sp macro="" textlink="">
          <xdr:nvSpPr>
            <xdr:cNvPr id="42195" name="Check Box 211" hidden="1">
              <a:extLst>
                <a:ext uri="{63B3BB69-23CF-44E3-9099-C40C66FF867C}">
                  <a14:compatExt spid="_x0000_s42195"/>
                </a:ext>
                <a:ext uri="{FF2B5EF4-FFF2-40B4-BE49-F238E27FC236}">
                  <a16:creationId xmlns:a16="http://schemas.microsoft.com/office/drawing/2014/main" id="{00000000-0008-0000-0200-0000D3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438150</xdr:colOff>
          <xdr:row>72</xdr:row>
          <xdr:rowOff>0</xdr:rowOff>
        </xdr:from>
        <xdr:to>
          <xdr:col>5</xdr:col>
          <xdr:colOff>533400</xdr:colOff>
          <xdr:row>72</xdr:row>
          <xdr:rowOff>184150</xdr:rowOff>
        </xdr:to>
        <xdr:sp macro="" textlink="">
          <xdr:nvSpPr>
            <xdr:cNvPr id="42196" name="Group Box 212" hidden="1">
              <a:extLst>
                <a:ext uri="{63B3BB69-23CF-44E3-9099-C40C66FF867C}">
                  <a14:compatExt spid="_x0000_s42196"/>
                </a:ext>
                <a:ext uri="{FF2B5EF4-FFF2-40B4-BE49-F238E27FC236}">
                  <a16:creationId xmlns:a16="http://schemas.microsoft.com/office/drawing/2014/main" id="{00000000-0008-0000-0200-0000D4A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438150</xdr:colOff>
          <xdr:row>74</xdr:row>
          <xdr:rowOff>0</xdr:rowOff>
        </xdr:from>
        <xdr:to>
          <xdr:col>5</xdr:col>
          <xdr:colOff>533400</xdr:colOff>
          <xdr:row>75</xdr:row>
          <xdr:rowOff>19050</xdr:rowOff>
        </xdr:to>
        <xdr:sp macro="" textlink="">
          <xdr:nvSpPr>
            <xdr:cNvPr id="42197" name="Group Box 213" hidden="1">
              <a:extLst>
                <a:ext uri="{63B3BB69-23CF-44E3-9099-C40C66FF867C}">
                  <a14:compatExt spid="_x0000_s42197"/>
                </a:ext>
                <a:ext uri="{FF2B5EF4-FFF2-40B4-BE49-F238E27FC236}">
                  <a16:creationId xmlns:a16="http://schemas.microsoft.com/office/drawing/2014/main" id="{00000000-0008-0000-0200-0000D5A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495300</xdr:colOff>
          <xdr:row>72</xdr:row>
          <xdr:rowOff>38100</xdr:rowOff>
        </xdr:from>
        <xdr:to>
          <xdr:col>3</xdr:col>
          <xdr:colOff>527050</xdr:colOff>
          <xdr:row>72</xdr:row>
          <xdr:rowOff>146050</xdr:rowOff>
        </xdr:to>
        <xdr:sp macro="" textlink="">
          <xdr:nvSpPr>
            <xdr:cNvPr id="42198" name="Option Button 214" hidden="1">
              <a:extLst>
                <a:ext uri="{63B3BB69-23CF-44E3-9099-C40C66FF867C}">
                  <a14:compatExt spid="_x0000_s42198"/>
                </a:ext>
                <a:ext uri="{FF2B5EF4-FFF2-40B4-BE49-F238E27FC236}">
                  <a16:creationId xmlns:a16="http://schemas.microsoft.com/office/drawing/2014/main" id="{00000000-0008-0000-0200-0000D6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590550</xdr:colOff>
          <xdr:row>72</xdr:row>
          <xdr:rowOff>50800</xdr:rowOff>
        </xdr:from>
        <xdr:to>
          <xdr:col>5</xdr:col>
          <xdr:colOff>12700</xdr:colOff>
          <xdr:row>72</xdr:row>
          <xdr:rowOff>152400</xdr:rowOff>
        </xdr:to>
        <xdr:sp macro="" textlink="">
          <xdr:nvSpPr>
            <xdr:cNvPr id="42199" name="Option Button 215" hidden="1">
              <a:extLst>
                <a:ext uri="{63B3BB69-23CF-44E3-9099-C40C66FF867C}">
                  <a14:compatExt spid="_x0000_s42199"/>
                </a:ext>
                <a:ext uri="{FF2B5EF4-FFF2-40B4-BE49-F238E27FC236}">
                  <a16:creationId xmlns:a16="http://schemas.microsoft.com/office/drawing/2014/main" id="{00000000-0008-0000-0200-0000D7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105</xdr:row>
          <xdr:rowOff>184150</xdr:rowOff>
        </xdr:from>
        <xdr:to>
          <xdr:col>17</xdr:col>
          <xdr:colOff>514350</xdr:colOff>
          <xdr:row>107</xdr:row>
          <xdr:rowOff>50800</xdr:rowOff>
        </xdr:to>
        <xdr:sp macro="" textlink="">
          <xdr:nvSpPr>
            <xdr:cNvPr id="42200" name="Group Box 216" hidden="1">
              <a:extLst>
                <a:ext uri="{63B3BB69-23CF-44E3-9099-C40C66FF867C}">
                  <a14:compatExt spid="_x0000_s42200"/>
                </a:ext>
                <a:ext uri="{FF2B5EF4-FFF2-40B4-BE49-F238E27FC236}">
                  <a16:creationId xmlns:a16="http://schemas.microsoft.com/office/drawing/2014/main" id="{00000000-0008-0000-0200-0000D8A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107</xdr:row>
          <xdr:rowOff>190500</xdr:rowOff>
        </xdr:from>
        <xdr:to>
          <xdr:col>17</xdr:col>
          <xdr:colOff>514350</xdr:colOff>
          <xdr:row>109</xdr:row>
          <xdr:rowOff>38100</xdr:rowOff>
        </xdr:to>
        <xdr:sp macro="" textlink="">
          <xdr:nvSpPr>
            <xdr:cNvPr id="42201" name="Group Box 217" hidden="1">
              <a:extLst>
                <a:ext uri="{63B3BB69-23CF-44E3-9099-C40C66FF867C}">
                  <a14:compatExt spid="_x0000_s42201"/>
                </a:ext>
                <a:ext uri="{FF2B5EF4-FFF2-40B4-BE49-F238E27FC236}">
                  <a16:creationId xmlns:a16="http://schemas.microsoft.com/office/drawing/2014/main" id="{00000000-0008-0000-0200-0000D9A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106</xdr:row>
          <xdr:rowOff>12700</xdr:rowOff>
        </xdr:from>
        <xdr:to>
          <xdr:col>16</xdr:col>
          <xdr:colOff>400050</xdr:colOff>
          <xdr:row>106</xdr:row>
          <xdr:rowOff>184150</xdr:rowOff>
        </xdr:to>
        <xdr:sp macro="" textlink="">
          <xdr:nvSpPr>
            <xdr:cNvPr id="42202" name="Option Button 218" hidden="1">
              <a:extLst>
                <a:ext uri="{63B3BB69-23CF-44E3-9099-C40C66FF867C}">
                  <a14:compatExt spid="_x0000_s42202"/>
                </a:ext>
                <a:ext uri="{FF2B5EF4-FFF2-40B4-BE49-F238E27FC236}">
                  <a16:creationId xmlns:a16="http://schemas.microsoft.com/office/drawing/2014/main" id="{00000000-0008-0000-0200-0000DA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19050</xdr:colOff>
          <xdr:row>106</xdr:row>
          <xdr:rowOff>12700</xdr:rowOff>
        </xdr:from>
        <xdr:to>
          <xdr:col>17</xdr:col>
          <xdr:colOff>400050</xdr:colOff>
          <xdr:row>106</xdr:row>
          <xdr:rowOff>184150</xdr:rowOff>
        </xdr:to>
        <xdr:sp macro="" textlink="">
          <xdr:nvSpPr>
            <xdr:cNvPr id="42203" name="Option Button 219" hidden="1">
              <a:extLst>
                <a:ext uri="{63B3BB69-23CF-44E3-9099-C40C66FF867C}">
                  <a14:compatExt spid="_x0000_s42203"/>
                </a:ext>
                <a:ext uri="{FF2B5EF4-FFF2-40B4-BE49-F238E27FC236}">
                  <a16:creationId xmlns:a16="http://schemas.microsoft.com/office/drawing/2014/main" id="{00000000-0008-0000-0200-0000DB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108</xdr:row>
          <xdr:rowOff>12700</xdr:rowOff>
        </xdr:from>
        <xdr:to>
          <xdr:col>16</xdr:col>
          <xdr:colOff>400050</xdr:colOff>
          <xdr:row>108</xdr:row>
          <xdr:rowOff>184150</xdr:rowOff>
        </xdr:to>
        <xdr:sp macro="" textlink="">
          <xdr:nvSpPr>
            <xdr:cNvPr id="42204" name="Option Button 220" hidden="1">
              <a:extLst>
                <a:ext uri="{63B3BB69-23CF-44E3-9099-C40C66FF867C}">
                  <a14:compatExt spid="_x0000_s42204"/>
                </a:ext>
                <a:ext uri="{FF2B5EF4-FFF2-40B4-BE49-F238E27FC236}">
                  <a16:creationId xmlns:a16="http://schemas.microsoft.com/office/drawing/2014/main" id="{00000000-0008-0000-0200-0000DC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19050</xdr:colOff>
          <xdr:row>108</xdr:row>
          <xdr:rowOff>12700</xdr:rowOff>
        </xdr:from>
        <xdr:to>
          <xdr:col>17</xdr:col>
          <xdr:colOff>400050</xdr:colOff>
          <xdr:row>108</xdr:row>
          <xdr:rowOff>184150</xdr:rowOff>
        </xdr:to>
        <xdr:sp macro="" textlink="">
          <xdr:nvSpPr>
            <xdr:cNvPr id="42205" name="Option Button 221" hidden="1">
              <a:extLst>
                <a:ext uri="{63B3BB69-23CF-44E3-9099-C40C66FF867C}">
                  <a14:compatExt spid="_x0000_s42205"/>
                </a:ext>
                <a:ext uri="{FF2B5EF4-FFF2-40B4-BE49-F238E27FC236}">
                  <a16:creationId xmlns:a16="http://schemas.microsoft.com/office/drawing/2014/main" id="{00000000-0008-0000-0200-0000DD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584200</xdr:colOff>
          <xdr:row>74</xdr:row>
          <xdr:rowOff>38100</xdr:rowOff>
        </xdr:from>
        <xdr:to>
          <xdr:col>5</xdr:col>
          <xdr:colOff>0</xdr:colOff>
          <xdr:row>74</xdr:row>
          <xdr:rowOff>152400</xdr:rowOff>
        </xdr:to>
        <xdr:sp macro="" textlink="">
          <xdr:nvSpPr>
            <xdr:cNvPr id="42206" name="Option Button 222" hidden="1">
              <a:extLst>
                <a:ext uri="{63B3BB69-23CF-44E3-9099-C40C66FF867C}">
                  <a14:compatExt spid="_x0000_s42206"/>
                </a:ext>
                <a:ext uri="{FF2B5EF4-FFF2-40B4-BE49-F238E27FC236}">
                  <a16:creationId xmlns:a16="http://schemas.microsoft.com/office/drawing/2014/main" id="{00000000-0008-0000-0200-0000DE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90</xdr:row>
          <xdr:rowOff>31750</xdr:rowOff>
        </xdr:from>
        <xdr:to>
          <xdr:col>14</xdr:col>
          <xdr:colOff>279400</xdr:colOff>
          <xdr:row>90</xdr:row>
          <xdr:rowOff>171450</xdr:rowOff>
        </xdr:to>
        <xdr:sp macro="" textlink="">
          <xdr:nvSpPr>
            <xdr:cNvPr id="42207" name="Option Button 223" hidden="1">
              <a:extLst>
                <a:ext uri="{63B3BB69-23CF-44E3-9099-C40C66FF867C}">
                  <a14:compatExt spid="_x0000_s42207"/>
                </a:ext>
                <a:ext uri="{FF2B5EF4-FFF2-40B4-BE49-F238E27FC236}">
                  <a16:creationId xmlns:a16="http://schemas.microsoft.com/office/drawing/2014/main" id="{00000000-0008-0000-0200-0000DF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342900</xdr:colOff>
      <xdr:row>111</xdr:row>
      <xdr:rowOff>124947</xdr:rowOff>
    </xdr:from>
    <xdr:to>
      <xdr:col>26</xdr:col>
      <xdr:colOff>304800</xdr:colOff>
      <xdr:row>111</xdr:row>
      <xdr:rowOff>124947</xdr:rowOff>
    </xdr:to>
    <xdr:cxnSp macro="">
      <xdr:nvCxnSpPr>
        <xdr:cNvPr id="233" name="Straight Connector 232">
          <a:extLst>
            <a:ext uri="{FF2B5EF4-FFF2-40B4-BE49-F238E27FC236}">
              <a16:creationId xmlns:a16="http://schemas.microsoft.com/office/drawing/2014/main" id="{00000000-0008-0000-0200-0000E9000000}"/>
            </a:ext>
          </a:extLst>
        </xdr:cNvPr>
        <xdr:cNvCxnSpPr/>
      </xdr:nvCxnSpPr>
      <xdr:spPr>
        <a:xfrm>
          <a:off x="523875" y="47575322"/>
          <a:ext cx="15201900"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xdr:col>
          <xdr:colOff>323850</xdr:colOff>
          <xdr:row>120</xdr:row>
          <xdr:rowOff>0</xdr:rowOff>
        </xdr:from>
        <xdr:to>
          <xdr:col>3</xdr:col>
          <xdr:colOff>76200</xdr:colOff>
          <xdr:row>121</xdr:row>
          <xdr:rowOff>12700</xdr:rowOff>
        </xdr:to>
        <xdr:sp macro="" textlink="">
          <xdr:nvSpPr>
            <xdr:cNvPr id="42208" name="Check Box 224" hidden="1">
              <a:extLst>
                <a:ext uri="{63B3BB69-23CF-44E3-9099-C40C66FF867C}">
                  <a14:compatExt spid="_x0000_s42208"/>
                </a:ext>
                <a:ext uri="{FF2B5EF4-FFF2-40B4-BE49-F238E27FC236}">
                  <a16:creationId xmlns:a16="http://schemas.microsoft.com/office/drawing/2014/main" id="{00000000-0008-0000-0200-0000E0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121</xdr:row>
          <xdr:rowOff>0</xdr:rowOff>
        </xdr:from>
        <xdr:to>
          <xdr:col>3</xdr:col>
          <xdr:colOff>76200</xdr:colOff>
          <xdr:row>122</xdr:row>
          <xdr:rowOff>12700</xdr:rowOff>
        </xdr:to>
        <xdr:sp macro="" textlink="">
          <xdr:nvSpPr>
            <xdr:cNvPr id="42209" name="Check Box 225" hidden="1">
              <a:extLst>
                <a:ext uri="{63B3BB69-23CF-44E3-9099-C40C66FF867C}">
                  <a14:compatExt spid="_x0000_s42209"/>
                </a:ext>
                <a:ext uri="{FF2B5EF4-FFF2-40B4-BE49-F238E27FC236}">
                  <a16:creationId xmlns:a16="http://schemas.microsoft.com/office/drawing/2014/main" id="{00000000-0008-0000-0200-0000E1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122</xdr:row>
          <xdr:rowOff>0</xdr:rowOff>
        </xdr:from>
        <xdr:to>
          <xdr:col>3</xdr:col>
          <xdr:colOff>76200</xdr:colOff>
          <xdr:row>123</xdr:row>
          <xdr:rowOff>12700</xdr:rowOff>
        </xdr:to>
        <xdr:sp macro="" textlink="">
          <xdr:nvSpPr>
            <xdr:cNvPr id="42210" name="Check Box 226" hidden="1">
              <a:extLst>
                <a:ext uri="{63B3BB69-23CF-44E3-9099-C40C66FF867C}">
                  <a14:compatExt spid="_x0000_s42210"/>
                </a:ext>
                <a:ext uri="{FF2B5EF4-FFF2-40B4-BE49-F238E27FC236}">
                  <a16:creationId xmlns:a16="http://schemas.microsoft.com/office/drawing/2014/main" id="{00000000-0008-0000-0200-0000E2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123</xdr:row>
          <xdr:rowOff>0</xdr:rowOff>
        </xdr:from>
        <xdr:to>
          <xdr:col>3</xdr:col>
          <xdr:colOff>76200</xdr:colOff>
          <xdr:row>124</xdr:row>
          <xdr:rowOff>12700</xdr:rowOff>
        </xdr:to>
        <xdr:sp macro="" textlink="">
          <xdr:nvSpPr>
            <xdr:cNvPr id="42211" name="Check Box 227" hidden="1">
              <a:extLst>
                <a:ext uri="{63B3BB69-23CF-44E3-9099-C40C66FF867C}">
                  <a14:compatExt spid="_x0000_s42211"/>
                </a:ext>
                <a:ext uri="{FF2B5EF4-FFF2-40B4-BE49-F238E27FC236}">
                  <a16:creationId xmlns:a16="http://schemas.microsoft.com/office/drawing/2014/main" id="{00000000-0008-0000-0200-0000E3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124</xdr:row>
          <xdr:rowOff>0</xdr:rowOff>
        </xdr:from>
        <xdr:to>
          <xdr:col>3</xdr:col>
          <xdr:colOff>76200</xdr:colOff>
          <xdr:row>125</xdr:row>
          <xdr:rowOff>12700</xdr:rowOff>
        </xdr:to>
        <xdr:sp macro="" textlink="">
          <xdr:nvSpPr>
            <xdr:cNvPr id="42212" name="Check Box 228" hidden="1">
              <a:extLst>
                <a:ext uri="{63B3BB69-23CF-44E3-9099-C40C66FF867C}">
                  <a14:compatExt spid="_x0000_s42212"/>
                </a:ext>
                <a:ext uri="{FF2B5EF4-FFF2-40B4-BE49-F238E27FC236}">
                  <a16:creationId xmlns:a16="http://schemas.microsoft.com/office/drawing/2014/main" id="{00000000-0008-0000-0200-0000E4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125</xdr:row>
          <xdr:rowOff>0</xdr:rowOff>
        </xdr:from>
        <xdr:to>
          <xdr:col>3</xdr:col>
          <xdr:colOff>76200</xdr:colOff>
          <xdr:row>126</xdr:row>
          <xdr:rowOff>12700</xdr:rowOff>
        </xdr:to>
        <xdr:sp macro="" textlink="">
          <xdr:nvSpPr>
            <xdr:cNvPr id="42213" name="Check Box 229" hidden="1">
              <a:extLst>
                <a:ext uri="{63B3BB69-23CF-44E3-9099-C40C66FF867C}">
                  <a14:compatExt spid="_x0000_s42213"/>
                </a:ext>
                <a:ext uri="{FF2B5EF4-FFF2-40B4-BE49-F238E27FC236}">
                  <a16:creationId xmlns:a16="http://schemas.microsoft.com/office/drawing/2014/main" id="{00000000-0008-0000-0200-0000E5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126</xdr:row>
          <xdr:rowOff>0</xdr:rowOff>
        </xdr:from>
        <xdr:to>
          <xdr:col>3</xdr:col>
          <xdr:colOff>76200</xdr:colOff>
          <xdr:row>127</xdr:row>
          <xdr:rowOff>12700</xdr:rowOff>
        </xdr:to>
        <xdr:sp macro="" textlink="">
          <xdr:nvSpPr>
            <xdr:cNvPr id="42214" name="Check Box 230" hidden="1">
              <a:extLst>
                <a:ext uri="{63B3BB69-23CF-44E3-9099-C40C66FF867C}">
                  <a14:compatExt spid="_x0000_s42214"/>
                </a:ext>
                <a:ext uri="{FF2B5EF4-FFF2-40B4-BE49-F238E27FC236}">
                  <a16:creationId xmlns:a16="http://schemas.microsoft.com/office/drawing/2014/main" id="{00000000-0008-0000-0200-0000E6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120</xdr:row>
          <xdr:rowOff>0</xdr:rowOff>
        </xdr:from>
        <xdr:to>
          <xdr:col>11</xdr:col>
          <xdr:colOff>76200</xdr:colOff>
          <xdr:row>121</xdr:row>
          <xdr:rowOff>0</xdr:rowOff>
        </xdr:to>
        <xdr:sp macro="" textlink="">
          <xdr:nvSpPr>
            <xdr:cNvPr id="42215" name="Check Box 231" hidden="1">
              <a:extLst>
                <a:ext uri="{63B3BB69-23CF-44E3-9099-C40C66FF867C}">
                  <a14:compatExt spid="_x0000_s42215"/>
                </a:ext>
                <a:ext uri="{FF2B5EF4-FFF2-40B4-BE49-F238E27FC236}">
                  <a16:creationId xmlns:a16="http://schemas.microsoft.com/office/drawing/2014/main" id="{00000000-0008-0000-0200-0000E7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121</xdr:row>
          <xdr:rowOff>0</xdr:rowOff>
        </xdr:from>
        <xdr:to>
          <xdr:col>11</xdr:col>
          <xdr:colOff>76200</xdr:colOff>
          <xdr:row>122</xdr:row>
          <xdr:rowOff>12700</xdr:rowOff>
        </xdr:to>
        <xdr:sp macro="" textlink="">
          <xdr:nvSpPr>
            <xdr:cNvPr id="42216" name="Check Box 232" hidden="1">
              <a:extLst>
                <a:ext uri="{63B3BB69-23CF-44E3-9099-C40C66FF867C}">
                  <a14:compatExt spid="_x0000_s42216"/>
                </a:ext>
                <a:ext uri="{FF2B5EF4-FFF2-40B4-BE49-F238E27FC236}">
                  <a16:creationId xmlns:a16="http://schemas.microsoft.com/office/drawing/2014/main" id="{00000000-0008-0000-0200-0000E8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122</xdr:row>
          <xdr:rowOff>0</xdr:rowOff>
        </xdr:from>
        <xdr:to>
          <xdr:col>11</xdr:col>
          <xdr:colOff>76200</xdr:colOff>
          <xdr:row>123</xdr:row>
          <xdr:rowOff>0</xdr:rowOff>
        </xdr:to>
        <xdr:sp macro="" textlink="">
          <xdr:nvSpPr>
            <xdr:cNvPr id="42217" name="Check Box 233" hidden="1">
              <a:extLst>
                <a:ext uri="{63B3BB69-23CF-44E3-9099-C40C66FF867C}">
                  <a14:compatExt spid="_x0000_s42217"/>
                </a:ext>
                <a:ext uri="{FF2B5EF4-FFF2-40B4-BE49-F238E27FC236}">
                  <a16:creationId xmlns:a16="http://schemas.microsoft.com/office/drawing/2014/main" id="{00000000-0008-0000-0200-0000E9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123</xdr:row>
          <xdr:rowOff>0</xdr:rowOff>
        </xdr:from>
        <xdr:to>
          <xdr:col>11</xdr:col>
          <xdr:colOff>76200</xdr:colOff>
          <xdr:row>124</xdr:row>
          <xdr:rowOff>0</xdr:rowOff>
        </xdr:to>
        <xdr:sp macro="" textlink="">
          <xdr:nvSpPr>
            <xdr:cNvPr id="42218" name="Check Box 234" hidden="1">
              <a:extLst>
                <a:ext uri="{63B3BB69-23CF-44E3-9099-C40C66FF867C}">
                  <a14:compatExt spid="_x0000_s42218"/>
                </a:ext>
                <a:ext uri="{FF2B5EF4-FFF2-40B4-BE49-F238E27FC236}">
                  <a16:creationId xmlns:a16="http://schemas.microsoft.com/office/drawing/2014/main" id="{00000000-0008-0000-0200-0000EA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124</xdr:row>
          <xdr:rowOff>0</xdr:rowOff>
        </xdr:from>
        <xdr:to>
          <xdr:col>11</xdr:col>
          <xdr:colOff>76200</xdr:colOff>
          <xdr:row>125</xdr:row>
          <xdr:rowOff>0</xdr:rowOff>
        </xdr:to>
        <xdr:sp macro="" textlink="">
          <xdr:nvSpPr>
            <xdr:cNvPr id="42219" name="Check Box 235" hidden="1">
              <a:extLst>
                <a:ext uri="{63B3BB69-23CF-44E3-9099-C40C66FF867C}">
                  <a14:compatExt spid="_x0000_s42219"/>
                </a:ext>
                <a:ext uri="{FF2B5EF4-FFF2-40B4-BE49-F238E27FC236}">
                  <a16:creationId xmlns:a16="http://schemas.microsoft.com/office/drawing/2014/main" id="{00000000-0008-0000-0200-0000EB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125</xdr:row>
          <xdr:rowOff>0</xdr:rowOff>
        </xdr:from>
        <xdr:to>
          <xdr:col>11</xdr:col>
          <xdr:colOff>76200</xdr:colOff>
          <xdr:row>126</xdr:row>
          <xdr:rowOff>0</xdr:rowOff>
        </xdr:to>
        <xdr:sp macro="" textlink="">
          <xdr:nvSpPr>
            <xdr:cNvPr id="42220" name="Check Box 236" hidden="1">
              <a:extLst>
                <a:ext uri="{63B3BB69-23CF-44E3-9099-C40C66FF867C}">
                  <a14:compatExt spid="_x0000_s42220"/>
                </a:ext>
                <a:ext uri="{FF2B5EF4-FFF2-40B4-BE49-F238E27FC236}">
                  <a16:creationId xmlns:a16="http://schemas.microsoft.com/office/drawing/2014/main" id="{00000000-0008-0000-0200-0000EC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126</xdr:row>
          <xdr:rowOff>0</xdr:rowOff>
        </xdr:from>
        <xdr:to>
          <xdr:col>11</xdr:col>
          <xdr:colOff>76200</xdr:colOff>
          <xdr:row>127</xdr:row>
          <xdr:rowOff>12700</xdr:rowOff>
        </xdr:to>
        <xdr:sp macro="" textlink="">
          <xdr:nvSpPr>
            <xdr:cNvPr id="42221" name="Check Box 237" hidden="1">
              <a:extLst>
                <a:ext uri="{63B3BB69-23CF-44E3-9099-C40C66FF867C}">
                  <a14:compatExt spid="_x0000_s42221"/>
                </a:ext>
                <a:ext uri="{FF2B5EF4-FFF2-40B4-BE49-F238E27FC236}">
                  <a16:creationId xmlns:a16="http://schemas.microsoft.com/office/drawing/2014/main" id="{00000000-0008-0000-0200-0000ED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527050</xdr:colOff>
          <xdr:row>118</xdr:row>
          <xdr:rowOff>0</xdr:rowOff>
        </xdr:from>
        <xdr:to>
          <xdr:col>7</xdr:col>
          <xdr:colOff>0</xdr:colOff>
          <xdr:row>119</xdr:row>
          <xdr:rowOff>0</xdr:rowOff>
        </xdr:to>
        <xdr:sp macro="" textlink="">
          <xdr:nvSpPr>
            <xdr:cNvPr id="42222" name="Group Box 238" hidden="1">
              <a:extLst>
                <a:ext uri="{63B3BB69-23CF-44E3-9099-C40C66FF867C}">
                  <a14:compatExt spid="_x0000_s42222"/>
                </a:ext>
                <a:ext uri="{FF2B5EF4-FFF2-40B4-BE49-F238E27FC236}">
                  <a16:creationId xmlns:a16="http://schemas.microsoft.com/office/drawing/2014/main" id="{00000000-0008-0000-0200-0000EEA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590550</xdr:colOff>
          <xdr:row>118</xdr:row>
          <xdr:rowOff>31750</xdr:rowOff>
        </xdr:from>
        <xdr:to>
          <xdr:col>4</xdr:col>
          <xdr:colOff>374650</xdr:colOff>
          <xdr:row>118</xdr:row>
          <xdr:rowOff>184150</xdr:rowOff>
        </xdr:to>
        <xdr:sp macro="" textlink="">
          <xdr:nvSpPr>
            <xdr:cNvPr id="42223" name="Option Button 239" hidden="1">
              <a:extLst>
                <a:ext uri="{63B3BB69-23CF-44E3-9099-C40C66FF867C}">
                  <a14:compatExt spid="_x0000_s42223"/>
                </a:ext>
                <a:ext uri="{FF2B5EF4-FFF2-40B4-BE49-F238E27FC236}">
                  <a16:creationId xmlns:a16="http://schemas.microsoft.com/office/drawing/2014/main" id="{00000000-0008-0000-0200-0000EF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118</xdr:row>
          <xdr:rowOff>31750</xdr:rowOff>
        </xdr:from>
        <xdr:to>
          <xdr:col>5</xdr:col>
          <xdr:colOff>304800</xdr:colOff>
          <xdr:row>118</xdr:row>
          <xdr:rowOff>184150</xdr:rowOff>
        </xdr:to>
        <xdr:sp macro="" textlink="">
          <xdr:nvSpPr>
            <xdr:cNvPr id="42224" name="Option Button 240" hidden="1">
              <a:extLst>
                <a:ext uri="{63B3BB69-23CF-44E3-9099-C40C66FF867C}">
                  <a14:compatExt spid="_x0000_s42224"/>
                </a:ext>
                <a:ext uri="{FF2B5EF4-FFF2-40B4-BE49-F238E27FC236}">
                  <a16:creationId xmlns:a16="http://schemas.microsoft.com/office/drawing/2014/main" id="{00000000-0008-0000-0200-0000F0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527050</xdr:colOff>
          <xdr:row>118</xdr:row>
          <xdr:rowOff>0</xdr:rowOff>
        </xdr:from>
        <xdr:to>
          <xdr:col>16</xdr:col>
          <xdr:colOff>298450</xdr:colOff>
          <xdr:row>119</xdr:row>
          <xdr:rowOff>0</xdr:rowOff>
        </xdr:to>
        <xdr:sp macro="" textlink="">
          <xdr:nvSpPr>
            <xdr:cNvPr id="42225" name="Group Box 241" hidden="1">
              <a:extLst>
                <a:ext uri="{63B3BB69-23CF-44E3-9099-C40C66FF867C}">
                  <a14:compatExt spid="_x0000_s42225"/>
                </a:ext>
                <a:ext uri="{FF2B5EF4-FFF2-40B4-BE49-F238E27FC236}">
                  <a16:creationId xmlns:a16="http://schemas.microsoft.com/office/drawing/2014/main" id="{00000000-0008-0000-0200-0000F1A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590550</xdr:colOff>
          <xdr:row>118</xdr:row>
          <xdr:rowOff>31750</xdr:rowOff>
        </xdr:from>
        <xdr:to>
          <xdr:col>12</xdr:col>
          <xdr:colOff>374650</xdr:colOff>
          <xdr:row>118</xdr:row>
          <xdr:rowOff>184150</xdr:rowOff>
        </xdr:to>
        <xdr:sp macro="" textlink="">
          <xdr:nvSpPr>
            <xdr:cNvPr id="42226" name="Option Button 242" hidden="1">
              <a:extLst>
                <a:ext uri="{63B3BB69-23CF-44E3-9099-C40C66FF867C}">
                  <a14:compatExt spid="_x0000_s42226"/>
                </a:ext>
                <a:ext uri="{FF2B5EF4-FFF2-40B4-BE49-F238E27FC236}">
                  <a16:creationId xmlns:a16="http://schemas.microsoft.com/office/drawing/2014/main" id="{00000000-0008-0000-0200-0000F2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527050</xdr:colOff>
          <xdr:row>118</xdr:row>
          <xdr:rowOff>31750</xdr:rowOff>
        </xdr:from>
        <xdr:to>
          <xdr:col>13</xdr:col>
          <xdr:colOff>304800</xdr:colOff>
          <xdr:row>118</xdr:row>
          <xdr:rowOff>184150</xdr:rowOff>
        </xdr:to>
        <xdr:sp macro="" textlink="">
          <xdr:nvSpPr>
            <xdr:cNvPr id="42227" name="Option Button 243" hidden="1">
              <a:extLst>
                <a:ext uri="{63B3BB69-23CF-44E3-9099-C40C66FF867C}">
                  <a14:compatExt spid="_x0000_s42227"/>
                </a:ext>
                <a:ext uri="{FF2B5EF4-FFF2-40B4-BE49-F238E27FC236}">
                  <a16:creationId xmlns:a16="http://schemas.microsoft.com/office/drawing/2014/main" id="{00000000-0008-0000-0200-0000F3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438150</xdr:colOff>
          <xdr:row>118</xdr:row>
          <xdr:rowOff>31750</xdr:rowOff>
        </xdr:from>
        <xdr:to>
          <xdr:col>15</xdr:col>
          <xdr:colOff>228600</xdr:colOff>
          <xdr:row>118</xdr:row>
          <xdr:rowOff>184150</xdr:rowOff>
        </xdr:to>
        <xdr:sp macro="" textlink="">
          <xdr:nvSpPr>
            <xdr:cNvPr id="42228" name="Option Button 244" hidden="1">
              <a:extLst>
                <a:ext uri="{63B3BB69-23CF-44E3-9099-C40C66FF867C}">
                  <a14:compatExt spid="_x0000_s42228"/>
                </a:ext>
                <a:ext uri="{FF2B5EF4-FFF2-40B4-BE49-F238E27FC236}">
                  <a16:creationId xmlns:a16="http://schemas.microsoft.com/office/drawing/2014/main" id="{00000000-0008-0000-0200-0000F4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533400</xdr:colOff>
          <xdr:row>130</xdr:row>
          <xdr:rowOff>0</xdr:rowOff>
        </xdr:from>
        <xdr:to>
          <xdr:col>8</xdr:col>
          <xdr:colOff>336550</xdr:colOff>
          <xdr:row>130</xdr:row>
          <xdr:rowOff>171450</xdr:rowOff>
        </xdr:to>
        <xdr:sp macro="" textlink="">
          <xdr:nvSpPr>
            <xdr:cNvPr id="42229" name="Check Box 245" hidden="1">
              <a:extLst>
                <a:ext uri="{63B3BB69-23CF-44E3-9099-C40C66FF867C}">
                  <a14:compatExt spid="_x0000_s42229"/>
                </a:ext>
                <a:ext uri="{FF2B5EF4-FFF2-40B4-BE49-F238E27FC236}">
                  <a16:creationId xmlns:a16="http://schemas.microsoft.com/office/drawing/2014/main" id="{00000000-0008-0000-0200-0000F5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545913</xdr:colOff>
      <xdr:row>128</xdr:row>
      <xdr:rowOff>114300</xdr:rowOff>
    </xdr:from>
    <xdr:to>
      <xdr:col>12</xdr:col>
      <xdr:colOff>64060</xdr:colOff>
      <xdr:row>135</xdr:row>
      <xdr:rowOff>76200</xdr:rowOff>
    </xdr:to>
    <xdr:sp macro="" textlink="">
      <xdr:nvSpPr>
        <xdr:cNvPr id="256" name="Rectangle 255">
          <a:extLst>
            <a:ext uri="{FF2B5EF4-FFF2-40B4-BE49-F238E27FC236}">
              <a16:creationId xmlns:a16="http://schemas.microsoft.com/office/drawing/2014/main" id="{00000000-0008-0000-0200-000000010000}"/>
            </a:ext>
          </a:extLst>
        </xdr:cNvPr>
        <xdr:cNvSpPr/>
      </xdr:nvSpPr>
      <xdr:spPr>
        <a:xfrm>
          <a:off x="723713" y="50873025"/>
          <a:ext cx="6230097" cy="1362075"/>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342900</xdr:colOff>
      <xdr:row>136</xdr:row>
      <xdr:rowOff>124947</xdr:rowOff>
    </xdr:from>
    <xdr:to>
      <xdr:col>26</xdr:col>
      <xdr:colOff>304800</xdr:colOff>
      <xdr:row>136</xdr:row>
      <xdr:rowOff>124947</xdr:rowOff>
    </xdr:to>
    <xdr:cxnSp macro="">
      <xdr:nvCxnSpPr>
        <xdr:cNvPr id="257" name="Straight Connector 256">
          <a:extLst>
            <a:ext uri="{FF2B5EF4-FFF2-40B4-BE49-F238E27FC236}">
              <a16:creationId xmlns:a16="http://schemas.microsoft.com/office/drawing/2014/main" id="{00000000-0008-0000-0200-000001010000}"/>
            </a:ext>
          </a:extLst>
        </xdr:cNvPr>
        <xdr:cNvCxnSpPr/>
      </xdr:nvCxnSpPr>
      <xdr:spPr>
        <a:xfrm>
          <a:off x="523875" y="47575322"/>
          <a:ext cx="15201900" cy="0"/>
        </a:xfrm>
        <a:prstGeom prst="line">
          <a:avLst/>
        </a:prstGeom>
        <a:ln w="25400">
          <a:solidFill>
            <a:srgbClr val="7F7F7F"/>
          </a:solidFill>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xdr:col>
          <xdr:colOff>323850</xdr:colOff>
          <xdr:row>145</xdr:row>
          <xdr:rowOff>0</xdr:rowOff>
        </xdr:from>
        <xdr:to>
          <xdr:col>3</xdr:col>
          <xdr:colOff>76200</xdr:colOff>
          <xdr:row>146</xdr:row>
          <xdr:rowOff>12700</xdr:rowOff>
        </xdr:to>
        <xdr:sp macro="" textlink="">
          <xdr:nvSpPr>
            <xdr:cNvPr id="42230" name="Check Box 246" hidden="1">
              <a:extLst>
                <a:ext uri="{63B3BB69-23CF-44E3-9099-C40C66FF867C}">
                  <a14:compatExt spid="_x0000_s42230"/>
                </a:ext>
                <a:ext uri="{FF2B5EF4-FFF2-40B4-BE49-F238E27FC236}">
                  <a16:creationId xmlns:a16="http://schemas.microsoft.com/office/drawing/2014/main" id="{00000000-0008-0000-0200-0000F6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146</xdr:row>
          <xdr:rowOff>0</xdr:rowOff>
        </xdr:from>
        <xdr:to>
          <xdr:col>3</xdr:col>
          <xdr:colOff>76200</xdr:colOff>
          <xdr:row>147</xdr:row>
          <xdr:rowOff>12700</xdr:rowOff>
        </xdr:to>
        <xdr:sp macro="" textlink="">
          <xdr:nvSpPr>
            <xdr:cNvPr id="42231" name="Check Box 247" hidden="1">
              <a:extLst>
                <a:ext uri="{63B3BB69-23CF-44E3-9099-C40C66FF867C}">
                  <a14:compatExt spid="_x0000_s42231"/>
                </a:ext>
                <a:ext uri="{FF2B5EF4-FFF2-40B4-BE49-F238E27FC236}">
                  <a16:creationId xmlns:a16="http://schemas.microsoft.com/office/drawing/2014/main" id="{00000000-0008-0000-0200-0000F7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147</xdr:row>
          <xdr:rowOff>0</xdr:rowOff>
        </xdr:from>
        <xdr:to>
          <xdr:col>3</xdr:col>
          <xdr:colOff>76200</xdr:colOff>
          <xdr:row>148</xdr:row>
          <xdr:rowOff>12700</xdr:rowOff>
        </xdr:to>
        <xdr:sp macro="" textlink="">
          <xdr:nvSpPr>
            <xdr:cNvPr id="42232" name="Check Box 248" hidden="1">
              <a:extLst>
                <a:ext uri="{63B3BB69-23CF-44E3-9099-C40C66FF867C}">
                  <a14:compatExt spid="_x0000_s42232"/>
                </a:ext>
                <a:ext uri="{FF2B5EF4-FFF2-40B4-BE49-F238E27FC236}">
                  <a16:creationId xmlns:a16="http://schemas.microsoft.com/office/drawing/2014/main" id="{00000000-0008-0000-0200-0000F8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148</xdr:row>
          <xdr:rowOff>0</xdr:rowOff>
        </xdr:from>
        <xdr:to>
          <xdr:col>3</xdr:col>
          <xdr:colOff>76200</xdr:colOff>
          <xdr:row>149</xdr:row>
          <xdr:rowOff>12700</xdr:rowOff>
        </xdr:to>
        <xdr:sp macro="" textlink="">
          <xdr:nvSpPr>
            <xdr:cNvPr id="42233" name="Check Box 249" hidden="1">
              <a:extLst>
                <a:ext uri="{63B3BB69-23CF-44E3-9099-C40C66FF867C}">
                  <a14:compatExt spid="_x0000_s42233"/>
                </a:ext>
                <a:ext uri="{FF2B5EF4-FFF2-40B4-BE49-F238E27FC236}">
                  <a16:creationId xmlns:a16="http://schemas.microsoft.com/office/drawing/2014/main" id="{00000000-0008-0000-0200-0000F9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149</xdr:row>
          <xdr:rowOff>0</xdr:rowOff>
        </xdr:from>
        <xdr:to>
          <xdr:col>3</xdr:col>
          <xdr:colOff>76200</xdr:colOff>
          <xdr:row>150</xdr:row>
          <xdr:rowOff>12700</xdr:rowOff>
        </xdr:to>
        <xdr:sp macro="" textlink="">
          <xdr:nvSpPr>
            <xdr:cNvPr id="42234" name="Check Box 250" hidden="1">
              <a:extLst>
                <a:ext uri="{63B3BB69-23CF-44E3-9099-C40C66FF867C}">
                  <a14:compatExt spid="_x0000_s42234"/>
                </a:ext>
                <a:ext uri="{FF2B5EF4-FFF2-40B4-BE49-F238E27FC236}">
                  <a16:creationId xmlns:a16="http://schemas.microsoft.com/office/drawing/2014/main" id="{00000000-0008-0000-0200-0000FA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150</xdr:row>
          <xdr:rowOff>0</xdr:rowOff>
        </xdr:from>
        <xdr:to>
          <xdr:col>3</xdr:col>
          <xdr:colOff>76200</xdr:colOff>
          <xdr:row>151</xdr:row>
          <xdr:rowOff>12700</xdr:rowOff>
        </xdr:to>
        <xdr:sp macro="" textlink="">
          <xdr:nvSpPr>
            <xdr:cNvPr id="42235" name="Check Box 251" hidden="1">
              <a:extLst>
                <a:ext uri="{63B3BB69-23CF-44E3-9099-C40C66FF867C}">
                  <a14:compatExt spid="_x0000_s42235"/>
                </a:ext>
                <a:ext uri="{FF2B5EF4-FFF2-40B4-BE49-F238E27FC236}">
                  <a16:creationId xmlns:a16="http://schemas.microsoft.com/office/drawing/2014/main" id="{00000000-0008-0000-0200-0000FB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323850</xdr:colOff>
          <xdr:row>151</xdr:row>
          <xdr:rowOff>0</xdr:rowOff>
        </xdr:from>
        <xdr:to>
          <xdr:col>3</xdr:col>
          <xdr:colOff>76200</xdr:colOff>
          <xdr:row>152</xdr:row>
          <xdr:rowOff>12700</xdr:rowOff>
        </xdr:to>
        <xdr:sp macro="" textlink="">
          <xdr:nvSpPr>
            <xdr:cNvPr id="42236" name="Check Box 252" hidden="1">
              <a:extLst>
                <a:ext uri="{63B3BB69-23CF-44E3-9099-C40C66FF867C}">
                  <a14:compatExt spid="_x0000_s42236"/>
                </a:ext>
                <a:ext uri="{FF2B5EF4-FFF2-40B4-BE49-F238E27FC236}">
                  <a16:creationId xmlns:a16="http://schemas.microsoft.com/office/drawing/2014/main" id="{00000000-0008-0000-0200-0000FC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145</xdr:row>
          <xdr:rowOff>0</xdr:rowOff>
        </xdr:from>
        <xdr:to>
          <xdr:col>11</xdr:col>
          <xdr:colOff>76200</xdr:colOff>
          <xdr:row>146</xdr:row>
          <xdr:rowOff>0</xdr:rowOff>
        </xdr:to>
        <xdr:sp macro="" textlink="">
          <xdr:nvSpPr>
            <xdr:cNvPr id="42237" name="Check Box 253" hidden="1">
              <a:extLst>
                <a:ext uri="{63B3BB69-23CF-44E3-9099-C40C66FF867C}">
                  <a14:compatExt spid="_x0000_s42237"/>
                </a:ext>
                <a:ext uri="{FF2B5EF4-FFF2-40B4-BE49-F238E27FC236}">
                  <a16:creationId xmlns:a16="http://schemas.microsoft.com/office/drawing/2014/main" id="{00000000-0008-0000-0200-0000FD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146</xdr:row>
          <xdr:rowOff>0</xdr:rowOff>
        </xdr:from>
        <xdr:to>
          <xdr:col>11</xdr:col>
          <xdr:colOff>76200</xdr:colOff>
          <xdr:row>147</xdr:row>
          <xdr:rowOff>12700</xdr:rowOff>
        </xdr:to>
        <xdr:sp macro="" textlink="">
          <xdr:nvSpPr>
            <xdr:cNvPr id="42238" name="Check Box 254" hidden="1">
              <a:extLst>
                <a:ext uri="{63B3BB69-23CF-44E3-9099-C40C66FF867C}">
                  <a14:compatExt spid="_x0000_s42238"/>
                </a:ext>
                <a:ext uri="{FF2B5EF4-FFF2-40B4-BE49-F238E27FC236}">
                  <a16:creationId xmlns:a16="http://schemas.microsoft.com/office/drawing/2014/main" id="{00000000-0008-0000-0200-0000FE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147</xdr:row>
          <xdr:rowOff>0</xdr:rowOff>
        </xdr:from>
        <xdr:to>
          <xdr:col>11</xdr:col>
          <xdr:colOff>76200</xdr:colOff>
          <xdr:row>148</xdr:row>
          <xdr:rowOff>0</xdr:rowOff>
        </xdr:to>
        <xdr:sp macro="" textlink="">
          <xdr:nvSpPr>
            <xdr:cNvPr id="42239" name="Check Box 255" hidden="1">
              <a:extLst>
                <a:ext uri="{63B3BB69-23CF-44E3-9099-C40C66FF867C}">
                  <a14:compatExt spid="_x0000_s42239"/>
                </a:ext>
                <a:ext uri="{FF2B5EF4-FFF2-40B4-BE49-F238E27FC236}">
                  <a16:creationId xmlns:a16="http://schemas.microsoft.com/office/drawing/2014/main" id="{00000000-0008-0000-0200-0000FF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148</xdr:row>
          <xdr:rowOff>0</xdr:rowOff>
        </xdr:from>
        <xdr:to>
          <xdr:col>11</xdr:col>
          <xdr:colOff>76200</xdr:colOff>
          <xdr:row>149</xdr:row>
          <xdr:rowOff>0</xdr:rowOff>
        </xdr:to>
        <xdr:sp macro="" textlink="">
          <xdr:nvSpPr>
            <xdr:cNvPr id="42240" name="Check Box 256" hidden="1">
              <a:extLst>
                <a:ext uri="{63B3BB69-23CF-44E3-9099-C40C66FF867C}">
                  <a14:compatExt spid="_x0000_s42240"/>
                </a:ext>
                <a:ext uri="{FF2B5EF4-FFF2-40B4-BE49-F238E27FC236}">
                  <a16:creationId xmlns:a16="http://schemas.microsoft.com/office/drawing/2014/main" id="{00000000-0008-0000-0200-000000A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149</xdr:row>
          <xdr:rowOff>0</xdr:rowOff>
        </xdr:from>
        <xdr:to>
          <xdr:col>11</xdr:col>
          <xdr:colOff>76200</xdr:colOff>
          <xdr:row>150</xdr:row>
          <xdr:rowOff>0</xdr:rowOff>
        </xdr:to>
        <xdr:sp macro="" textlink="">
          <xdr:nvSpPr>
            <xdr:cNvPr id="42241" name="Check Box 257" hidden="1">
              <a:extLst>
                <a:ext uri="{63B3BB69-23CF-44E3-9099-C40C66FF867C}">
                  <a14:compatExt spid="_x0000_s42241"/>
                </a:ext>
                <a:ext uri="{FF2B5EF4-FFF2-40B4-BE49-F238E27FC236}">
                  <a16:creationId xmlns:a16="http://schemas.microsoft.com/office/drawing/2014/main" id="{00000000-0008-0000-0200-000001A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150</xdr:row>
          <xdr:rowOff>0</xdr:rowOff>
        </xdr:from>
        <xdr:to>
          <xdr:col>11</xdr:col>
          <xdr:colOff>76200</xdr:colOff>
          <xdr:row>151</xdr:row>
          <xdr:rowOff>0</xdr:rowOff>
        </xdr:to>
        <xdr:sp macro="" textlink="">
          <xdr:nvSpPr>
            <xdr:cNvPr id="42242" name="Check Box 258" hidden="1">
              <a:extLst>
                <a:ext uri="{63B3BB69-23CF-44E3-9099-C40C66FF867C}">
                  <a14:compatExt spid="_x0000_s42242"/>
                </a:ext>
                <a:ext uri="{FF2B5EF4-FFF2-40B4-BE49-F238E27FC236}">
                  <a16:creationId xmlns:a16="http://schemas.microsoft.com/office/drawing/2014/main" id="{00000000-0008-0000-0200-000002A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151</xdr:row>
          <xdr:rowOff>0</xdr:rowOff>
        </xdr:from>
        <xdr:to>
          <xdr:col>11</xdr:col>
          <xdr:colOff>76200</xdr:colOff>
          <xdr:row>152</xdr:row>
          <xdr:rowOff>12700</xdr:rowOff>
        </xdr:to>
        <xdr:sp macro="" textlink="">
          <xdr:nvSpPr>
            <xdr:cNvPr id="42243" name="Check Box 259" hidden="1">
              <a:extLst>
                <a:ext uri="{63B3BB69-23CF-44E3-9099-C40C66FF867C}">
                  <a14:compatExt spid="_x0000_s42243"/>
                </a:ext>
                <a:ext uri="{FF2B5EF4-FFF2-40B4-BE49-F238E27FC236}">
                  <a16:creationId xmlns:a16="http://schemas.microsoft.com/office/drawing/2014/main" id="{00000000-0008-0000-0200-000003A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527050</xdr:colOff>
          <xdr:row>143</xdr:row>
          <xdr:rowOff>0</xdr:rowOff>
        </xdr:from>
        <xdr:to>
          <xdr:col>7</xdr:col>
          <xdr:colOff>0</xdr:colOff>
          <xdr:row>144</xdr:row>
          <xdr:rowOff>0</xdr:rowOff>
        </xdr:to>
        <xdr:sp macro="" textlink="">
          <xdr:nvSpPr>
            <xdr:cNvPr id="42244" name="Group Box 260" hidden="1">
              <a:extLst>
                <a:ext uri="{63B3BB69-23CF-44E3-9099-C40C66FF867C}">
                  <a14:compatExt spid="_x0000_s42244"/>
                </a:ext>
                <a:ext uri="{FF2B5EF4-FFF2-40B4-BE49-F238E27FC236}">
                  <a16:creationId xmlns:a16="http://schemas.microsoft.com/office/drawing/2014/main" id="{00000000-0008-0000-0200-000004A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590550</xdr:colOff>
          <xdr:row>143</xdr:row>
          <xdr:rowOff>31750</xdr:rowOff>
        </xdr:from>
        <xdr:to>
          <xdr:col>4</xdr:col>
          <xdr:colOff>374650</xdr:colOff>
          <xdr:row>143</xdr:row>
          <xdr:rowOff>184150</xdr:rowOff>
        </xdr:to>
        <xdr:sp macro="" textlink="">
          <xdr:nvSpPr>
            <xdr:cNvPr id="42245" name="Option Button 261" hidden="1">
              <a:extLst>
                <a:ext uri="{63B3BB69-23CF-44E3-9099-C40C66FF867C}">
                  <a14:compatExt spid="_x0000_s42245"/>
                </a:ext>
                <a:ext uri="{FF2B5EF4-FFF2-40B4-BE49-F238E27FC236}">
                  <a16:creationId xmlns:a16="http://schemas.microsoft.com/office/drawing/2014/main" id="{00000000-0008-0000-0200-000005A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143</xdr:row>
          <xdr:rowOff>31750</xdr:rowOff>
        </xdr:from>
        <xdr:to>
          <xdr:col>5</xdr:col>
          <xdr:colOff>304800</xdr:colOff>
          <xdr:row>143</xdr:row>
          <xdr:rowOff>184150</xdr:rowOff>
        </xdr:to>
        <xdr:sp macro="" textlink="">
          <xdr:nvSpPr>
            <xdr:cNvPr id="42246" name="Option Button 262" hidden="1">
              <a:extLst>
                <a:ext uri="{63B3BB69-23CF-44E3-9099-C40C66FF867C}">
                  <a14:compatExt spid="_x0000_s42246"/>
                </a:ext>
                <a:ext uri="{FF2B5EF4-FFF2-40B4-BE49-F238E27FC236}">
                  <a16:creationId xmlns:a16="http://schemas.microsoft.com/office/drawing/2014/main" id="{00000000-0008-0000-0200-000006A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527050</xdr:colOff>
          <xdr:row>143</xdr:row>
          <xdr:rowOff>0</xdr:rowOff>
        </xdr:from>
        <xdr:to>
          <xdr:col>16</xdr:col>
          <xdr:colOff>298450</xdr:colOff>
          <xdr:row>144</xdr:row>
          <xdr:rowOff>0</xdr:rowOff>
        </xdr:to>
        <xdr:sp macro="" textlink="">
          <xdr:nvSpPr>
            <xdr:cNvPr id="42247" name="Group Box 263" hidden="1">
              <a:extLst>
                <a:ext uri="{63B3BB69-23CF-44E3-9099-C40C66FF867C}">
                  <a14:compatExt spid="_x0000_s42247"/>
                </a:ext>
                <a:ext uri="{FF2B5EF4-FFF2-40B4-BE49-F238E27FC236}">
                  <a16:creationId xmlns:a16="http://schemas.microsoft.com/office/drawing/2014/main" id="{00000000-0008-0000-0200-000007A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590550</xdr:colOff>
          <xdr:row>143</xdr:row>
          <xdr:rowOff>31750</xdr:rowOff>
        </xdr:from>
        <xdr:to>
          <xdr:col>12</xdr:col>
          <xdr:colOff>374650</xdr:colOff>
          <xdr:row>143</xdr:row>
          <xdr:rowOff>184150</xdr:rowOff>
        </xdr:to>
        <xdr:sp macro="" textlink="">
          <xdr:nvSpPr>
            <xdr:cNvPr id="42248" name="Option Button 264" hidden="1">
              <a:extLst>
                <a:ext uri="{63B3BB69-23CF-44E3-9099-C40C66FF867C}">
                  <a14:compatExt spid="_x0000_s42248"/>
                </a:ext>
                <a:ext uri="{FF2B5EF4-FFF2-40B4-BE49-F238E27FC236}">
                  <a16:creationId xmlns:a16="http://schemas.microsoft.com/office/drawing/2014/main" id="{00000000-0008-0000-0200-000008A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527050</xdr:colOff>
          <xdr:row>143</xdr:row>
          <xdr:rowOff>31750</xdr:rowOff>
        </xdr:from>
        <xdr:to>
          <xdr:col>13</xdr:col>
          <xdr:colOff>304800</xdr:colOff>
          <xdr:row>143</xdr:row>
          <xdr:rowOff>184150</xdr:rowOff>
        </xdr:to>
        <xdr:sp macro="" textlink="">
          <xdr:nvSpPr>
            <xdr:cNvPr id="42249" name="Option Button 265" hidden="1">
              <a:extLst>
                <a:ext uri="{63B3BB69-23CF-44E3-9099-C40C66FF867C}">
                  <a14:compatExt spid="_x0000_s42249"/>
                </a:ext>
                <a:ext uri="{FF2B5EF4-FFF2-40B4-BE49-F238E27FC236}">
                  <a16:creationId xmlns:a16="http://schemas.microsoft.com/office/drawing/2014/main" id="{00000000-0008-0000-0200-000009A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438150</xdr:colOff>
          <xdr:row>143</xdr:row>
          <xdr:rowOff>31750</xdr:rowOff>
        </xdr:from>
        <xdr:to>
          <xdr:col>15</xdr:col>
          <xdr:colOff>228600</xdr:colOff>
          <xdr:row>143</xdr:row>
          <xdr:rowOff>184150</xdr:rowOff>
        </xdr:to>
        <xdr:sp macro="" textlink="">
          <xdr:nvSpPr>
            <xdr:cNvPr id="42250" name="Option Button 266" hidden="1">
              <a:extLst>
                <a:ext uri="{63B3BB69-23CF-44E3-9099-C40C66FF867C}">
                  <a14:compatExt spid="_x0000_s42250"/>
                </a:ext>
                <a:ext uri="{FF2B5EF4-FFF2-40B4-BE49-F238E27FC236}">
                  <a16:creationId xmlns:a16="http://schemas.microsoft.com/office/drawing/2014/main" id="{00000000-0008-0000-0200-00000AA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533400</xdr:colOff>
          <xdr:row>155</xdr:row>
          <xdr:rowOff>0</xdr:rowOff>
        </xdr:from>
        <xdr:to>
          <xdr:col>8</xdr:col>
          <xdr:colOff>336550</xdr:colOff>
          <xdr:row>155</xdr:row>
          <xdr:rowOff>171450</xdr:rowOff>
        </xdr:to>
        <xdr:sp macro="" textlink="">
          <xdr:nvSpPr>
            <xdr:cNvPr id="42251" name="Check Box 267" hidden="1">
              <a:extLst>
                <a:ext uri="{63B3BB69-23CF-44E3-9099-C40C66FF867C}">
                  <a14:compatExt spid="_x0000_s42251"/>
                </a:ext>
                <a:ext uri="{FF2B5EF4-FFF2-40B4-BE49-F238E27FC236}">
                  <a16:creationId xmlns:a16="http://schemas.microsoft.com/office/drawing/2014/main" id="{00000000-0008-0000-0200-00000BA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545913</xdr:colOff>
      <xdr:row>153</xdr:row>
      <xdr:rowOff>114300</xdr:rowOff>
    </xdr:from>
    <xdr:to>
      <xdr:col>12</xdr:col>
      <xdr:colOff>64060</xdr:colOff>
      <xdr:row>160</xdr:row>
      <xdr:rowOff>76200</xdr:rowOff>
    </xdr:to>
    <xdr:sp macro="" textlink="">
      <xdr:nvSpPr>
        <xdr:cNvPr id="280" name="Rectangle 279">
          <a:extLst>
            <a:ext uri="{FF2B5EF4-FFF2-40B4-BE49-F238E27FC236}">
              <a16:creationId xmlns:a16="http://schemas.microsoft.com/office/drawing/2014/main" id="{00000000-0008-0000-0200-000018010000}"/>
            </a:ext>
          </a:extLst>
        </xdr:cNvPr>
        <xdr:cNvSpPr/>
      </xdr:nvSpPr>
      <xdr:spPr>
        <a:xfrm>
          <a:off x="723713" y="50873025"/>
          <a:ext cx="6230097" cy="1362075"/>
        </a:xfrm>
        <a:prstGeom prst="rect">
          <a:avLst/>
        </a:prstGeom>
        <a:noFill/>
        <a:ln w="3175">
          <a:solidFill>
            <a:srgbClr val="2927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342900</xdr:colOff>
          <xdr:row>49</xdr:row>
          <xdr:rowOff>31750</xdr:rowOff>
        </xdr:from>
        <xdr:to>
          <xdr:col>3</xdr:col>
          <xdr:colOff>133350</xdr:colOff>
          <xdr:row>50</xdr:row>
          <xdr:rowOff>0</xdr:rowOff>
        </xdr:to>
        <xdr:sp macro="" textlink="">
          <xdr:nvSpPr>
            <xdr:cNvPr id="42253" name="Check Box 269" hidden="1">
              <a:extLst>
                <a:ext uri="{63B3BB69-23CF-44E3-9099-C40C66FF867C}">
                  <a14:compatExt spid="_x0000_s42253"/>
                </a:ext>
                <a:ext uri="{FF2B5EF4-FFF2-40B4-BE49-F238E27FC236}">
                  <a16:creationId xmlns:a16="http://schemas.microsoft.com/office/drawing/2014/main" id="{00000000-0008-0000-0200-00000DA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342900</xdr:colOff>
          <xdr:row>50</xdr:row>
          <xdr:rowOff>38100</xdr:rowOff>
        </xdr:from>
        <xdr:to>
          <xdr:col>3</xdr:col>
          <xdr:colOff>127000</xdr:colOff>
          <xdr:row>51</xdr:row>
          <xdr:rowOff>31750</xdr:rowOff>
        </xdr:to>
        <xdr:sp macro="" textlink="">
          <xdr:nvSpPr>
            <xdr:cNvPr id="42254" name="Check Box 270" hidden="1">
              <a:extLst>
                <a:ext uri="{63B3BB69-23CF-44E3-9099-C40C66FF867C}">
                  <a14:compatExt spid="_x0000_s42254"/>
                </a:ext>
                <a:ext uri="{FF2B5EF4-FFF2-40B4-BE49-F238E27FC236}">
                  <a16:creationId xmlns:a16="http://schemas.microsoft.com/office/drawing/2014/main" id="{00000000-0008-0000-0200-00000EA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44450</xdr:rowOff>
    </xdr:from>
    <xdr:to>
      <xdr:col>7</xdr:col>
      <xdr:colOff>513098</xdr:colOff>
      <xdr:row>2</xdr:row>
      <xdr:rowOff>126943</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71450" y="44450"/>
          <a:ext cx="4068305" cy="444443"/>
        </a:xfrm>
        <a:prstGeom prst="rect">
          <a:avLst/>
        </a:prstGeom>
      </xdr:spPr>
    </xdr:pic>
    <xdr:clientData/>
  </xdr:twoCellAnchor>
  <xdr:twoCellAnchor editAs="oneCell">
    <xdr:from>
      <xdr:col>2</xdr:col>
      <xdr:colOff>25401</xdr:colOff>
      <xdr:row>40</xdr:row>
      <xdr:rowOff>168275</xdr:rowOff>
    </xdr:from>
    <xdr:to>
      <xdr:col>9</xdr:col>
      <xdr:colOff>366714</xdr:colOff>
      <xdr:row>43</xdr:row>
      <xdr:rowOff>69795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777876" y="10245725"/>
          <a:ext cx="4479925" cy="473020"/>
        </a:xfrm>
        <a:prstGeom prst="rect">
          <a:avLst/>
        </a:prstGeom>
      </xdr:spPr>
    </xdr:pic>
    <xdr:clientData/>
  </xdr:twoCellAnchor>
  <xdr:twoCellAnchor editAs="oneCell">
    <xdr:from>
      <xdr:col>11</xdr:col>
      <xdr:colOff>133350</xdr:colOff>
      <xdr:row>40</xdr:row>
      <xdr:rowOff>92075</xdr:rowOff>
    </xdr:from>
    <xdr:to>
      <xdr:col>19</xdr:col>
      <xdr:colOff>456550</xdr:colOff>
      <xdr:row>44</xdr:row>
      <xdr:rowOff>107858</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6115050" y="10169525"/>
          <a:ext cx="4971400" cy="777783"/>
        </a:xfrm>
        <a:prstGeom prst="rect">
          <a:avLst/>
        </a:prstGeom>
      </xdr:spPr>
    </xdr:pic>
    <xdr:clientData/>
  </xdr:twoCellAnchor>
  <xdr:oneCellAnchor>
    <xdr:from>
      <xdr:col>4</xdr:col>
      <xdr:colOff>157842</xdr:colOff>
      <xdr:row>61</xdr:row>
      <xdr:rowOff>197757</xdr:rowOff>
    </xdr:from>
    <xdr:ext cx="175355" cy="184147"/>
    <xdr:pic>
      <xdr:nvPicPr>
        <xdr:cNvPr id="7" name="Graphic 6" descr="Information">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072367" y="15675882"/>
          <a:ext cx="175355" cy="184147"/>
        </a:xfrm>
        <a:prstGeom prst="rect">
          <a:avLst/>
        </a:prstGeom>
      </xdr:spPr>
    </xdr:pic>
    <xdr:clientData/>
  </xdr:oneCellAnchor>
  <xdr:twoCellAnchor editAs="oneCell">
    <xdr:from>
      <xdr:col>2</xdr:col>
      <xdr:colOff>35718</xdr:colOff>
      <xdr:row>53</xdr:row>
      <xdr:rowOff>333375</xdr:rowOff>
    </xdr:from>
    <xdr:to>
      <xdr:col>7</xdr:col>
      <xdr:colOff>559594</xdr:colOff>
      <xdr:row>58</xdr:row>
      <xdr:rowOff>334019</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6"/>
        <a:stretch>
          <a:fillRect/>
        </a:stretch>
      </xdr:blipFill>
      <xdr:spPr>
        <a:xfrm>
          <a:off x="821531" y="15370969"/>
          <a:ext cx="3643313" cy="1096019"/>
        </a:xfrm>
        <a:prstGeom prst="rect">
          <a:avLst/>
        </a:prstGeom>
      </xdr:spPr>
    </xdr:pic>
    <xdr:clientData/>
  </xdr:twoCellAnchor>
  <xdr:twoCellAnchor editAs="oneCell">
    <xdr:from>
      <xdr:col>8</xdr:col>
      <xdr:colOff>547688</xdr:colOff>
      <xdr:row>58</xdr:row>
      <xdr:rowOff>83343</xdr:rowOff>
    </xdr:from>
    <xdr:to>
      <xdr:col>11</xdr:col>
      <xdr:colOff>481588</xdr:colOff>
      <xdr:row>58</xdr:row>
      <xdr:rowOff>470644</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7"/>
        <a:stretch>
          <a:fillRect/>
        </a:stretch>
      </xdr:blipFill>
      <xdr:spPr>
        <a:xfrm>
          <a:off x="5060157" y="16216312"/>
          <a:ext cx="1755556" cy="38730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12</xdr:col>
          <xdr:colOff>0</xdr:colOff>
          <xdr:row>5</xdr:row>
          <xdr:rowOff>0</xdr:rowOff>
        </xdr:from>
        <xdr:to>
          <xdr:col>13</xdr:col>
          <xdr:colOff>304800</xdr:colOff>
          <xdr:row>5</xdr:row>
          <xdr:rowOff>685800</xdr:rowOff>
        </xdr:to>
        <xdr:sp macro="" textlink="">
          <xdr:nvSpPr>
            <xdr:cNvPr id="46104" name="Object 24" hidden="1">
              <a:extLst>
                <a:ext uri="{63B3BB69-23CF-44E3-9099-C40C66FF867C}">
                  <a14:compatExt spid="_x0000_s46104"/>
                </a:ext>
                <a:ext uri="{FF2B5EF4-FFF2-40B4-BE49-F238E27FC236}">
                  <a16:creationId xmlns:a16="http://schemas.microsoft.com/office/drawing/2014/main" id="{00000000-0008-0000-0300-000018B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0</xdr:col>
      <xdr:colOff>590550</xdr:colOff>
      <xdr:row>0</xdr:row>
      <xdr:rowOff>47625</xdr:rowOff>
    </xdr:from>
    <xdr:to>
      <xdr:col>8</xdr:col>
      <xdr:colOff>1131</xdr:colOff>
      <xdr:row>2</xdr:row>
      <xdr:rowOff>126943</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71450" y="47625"/>
          <a:ext cx="4268331" cy="444443"/>
        </a:xfrm>
        <a:prstGeom prst="rect">
          <a:avLst/>
        </a:prstGeom>
      </xdr:spPr>
    </xdr:pic>
    <xdr:clientData/>
  </xdr:twoCellAnchor>
  <mc:AlternateContent xmlns:mc="http://schemas.openxmlformats.org/markup-compatibility/2006">
    <mc:Choice xmlns:a14="http://schemas.microsoft.com/office/drawing/2010/main" Requires="a14">
      <xdr:twoCellAnchor>
        <xdr:from>
          <xdr:col>26</xdr:col>
          <xdr:colOff>69850</xdr:colOff>
          <xdr:row>0</xdr:row>
          <xdr:rowOff>133350</xdr:rowOff>
        </xdr:from>
        <xdr:to>
          <xdr:col>27</xdr:col>
          <xdr:colOff>88900</xdr:colOff>
          <xdr:row>2</xdr:row>
          <xdr:rowOff>88900</xdr:rowOff>
        </xdr:to>
        <xdr:sp macro="" textlink="">
          <xdr:nvSpPr>
            <xdr:cNvPr id="26625" name="Button 1" hidden="1">
              <a:extLst>
                <a:ext uri="{63B3BB69-23CF-44E3-9099-C40C66FF867C}">
                  <a14:compatExt spid="_x0000_s26625"/>
                </a:ext>
                <a:ext uri="{FF2B5EF4-FFF2-40B4-BE49-F238E27FC236}">
                  <a16:creationId xmlns:a16="http://schemas.microsoft.com/office/drawing/2014/main" id="{00000000-0008-0000-0500-00000168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100" b="0" i="0" u="none" strike="noStrike" baseline="0">
                  <a:solidFill>
                    <a:srgbClr val="000000"/>
                  </a:solidFill>
                  <a:latin typeface="Calibri"/>
                  <a:ea typeface="Calibri"/>
                  <a:cs typeface="Calibri"/>
                </a:rPr>
                <a:t>Clean ALL</a:t>
              </a:r>
            </a:p>
            <a:p>
              <a:pPr algn="ctr" rtl="0">
                <a:defRPr sz="1000"/>
              </a:pPr>
              <a:endParaRPr lang="en-US" sz="1100" b="0" i="0" u="none" strike="noStrike" baseline="0">
                <a:solidFill>
                  <a:srgbClr val="000000"/>
                </a:solidFill>
                <a:latin typeface="Calibri"/>
                <a:ea typeface="Calibri"/>
                <a:cs typeface="Calibri"/>
              </a:endParaRP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76200</xdr:colOff>
          <xdr:row>3</xdr:row>
          <xdr:rowOff>228600</xdr:rowOff>
        </xdr:from>
        <xdr:to>
          <xdr:col>1</xdr:col>
          <xdr:colOff>508000</xdr:colOff>
          <xdr:row>4</xdr:row>
          <xdr:rowOff>203200</xdr:rowOff>
        </xdr:to>
        <xdr:sp macro="" textlink="">
          <xdr:nvSpPr>
            <xdr:cNvPr id="26626" name="Button 2" hidden="1">
              <a:extLst>
                <a:ext uri="{63B3BB69-23CF-44E3-9099-C40C66FF867C}">
                  <a14:compatExt spid="_x0000_s26626"/>
                </a:ext>
                <a:ext uri="{FF2B5EF4-FFF2-40B4-BE49-F238E27FC236}">
                  <a16:creationId xmlns:a16="http://schemas.microsoft.com/office/drawing/2014/main" id="{00000000-0008-0000-0500-00000268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100" b="0" i="0" u="none" strike="noStrike" baseline="0">
                  <a:solidFill>
                    <a:srgbClr val="000000"/>
                  </a:solidFill>
                  <a:latin typeface="Calibri"/>
                  <a:ea typeface="Calibri"/>
                  <a:cs typeface="Calibri"/>
                </a:rPr>
                <a:t>Clean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323850</xdr:colOff>
          <xdr:row>11</xdr:row>
          <xdr:rowOff>0</xdr:rowOff>
        </xdr:from>
        <xdr:to>
          <xdr:col>2</xdr:col>
          <xdr:colOff>50800</xdr:colOff>
          <xdr:row>12</xdr:row>
          <xdr:rowOff>0</xdr:rowOff>
        </xdr:to>
        <xdr:sp macro="" textlink="">
          <xdr:nvSpPr>
            <xdr:cNvPr id="26684" name="Check Box 60" hidden="1">
              <a:extLst>
                <a:ext uri="{63B3BB69-23CF-44E3-9099-C40C66FF867C}">
                  <a14:compatExt spid="_x0000_s26684"/>
                </a:ext>
                <a:ext uri="{FF2B5EF4-FFF2-40B4-BE49-F238E27FC236}">
                  <a16:creationId xmlns:a16="http://schemas.microsoft.com/office/drawing/2014/main" id="{00000000-0008-0000-0500-00003C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323850</xdr:colOff>
          <xdr:row>12</xdr:row>
          <xdr:rowOff>0</xdr:rowOff>
        </xdr:from>
        <xdr:to>
          <xdr:col>2</xdr:col>
          <xdr:colOff>50800</xdr:colOff>
          <xdr:row>13</xdr:row>
          <xdr:rowOff>0</xdr:rowOff>
        </xdr:to>
        <xdr:sp macro="" textlink="">
          <xdr:nvSpPr>
            <xdr:cNvPr id="26685" name="Check Box 61" hidden="1">
              <a:extLst>
                <a:ext uri="{63B3BB69-23CF-44E3-9099-C40C66FF867C}">
                  <a14:compatExt spid="_x0000_s26685"/>
                </a:ext>
                <a:ext uri="{FF2B5EF4-FFF2-40B4-BE49-F238E27FC236}">
                  <a16:creationId xmlns:a16="http://schemas.microsoft.com/office/drawing/2014/main" id="{00000000-0008-0000-0500-00003D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323850</xdr:colOff>
          <xdr:row>13</xdr:row>
          <xdr:rowOff>0</xdr:rowOff>
        </xdr:from>
        <xdr:to>
          <xdr:col>2</xdr:col>
          <xdr:colOff>50800</xdr:colOff>
          <xdr:row>14</xdr:row>
          <xdr:rowOff>0</xdr:rowOff>
        </xdr:to>
        <xdr:sp macro="" textlink="">
          <xdr:nvSpPr>
            <xdr:cNvPr id="26686" name="Check Box 62" hidden="1">
              <a:extLst>
                <a:ext uri="{63B3BB69-23CF-44E3-9099-C40C66FF867C}">
                  <a14:compatExt spid="_x0000_s26686"/>
                </a:ext>
                <a:ext uri="{FF2B5EF4-FFF2-40B4-BE49-F238E27FC236}">
                  <a16:creationId xmlns:a16="http://schemas.microsoft.com/office/drawing/2014/main" id="{00000000-0008-0000-0500-00003E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11</xdr:row>
          <xdr:rowOff>0</xdr:rowOff>
        </xdr:from>
        <xdr:to>
          <xdr:col>11</xdr:col>
          <xdr:colOff>50800</xdr:colOff>
          <xdr:row>12</xdr:row>
          <xdr:rowOff>0</xdr:rowOff>
        </xdr:to>
        <xdr:sp macro="" textlink="">
          <xdr:nvSpPr>
            <xdr:cNvPr id="26697" name="Check Box 73" hidden="1">
              <a:extLst>
                <a:ext uri="{63B3BB69-23CF-44E3-9099-C40C66FF867C}">
                  <a14:compatExt spid="_x0000_s26697"/>
                </a:ext>
                <a:ext uri="{FF2B5EF4-FFF2-40B4-BE49-F238E27FC236}">
                  <a16:creationId xmlns:a16="http://schemas.microsoft.com/office/drawing/2014/main" id="{00000000-0008-0000-0500-000049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12</xdr:row>
          <xdr:rowOff>0</xdr:rowOff>
        </xdr:from>
        <xdr:to>
          <xdr:col>11</xdr:col>
          <xdr:colOff>50800</xdr:colOff>
          <xdr:row>13</xdr:row>
          <xdr:rowOff>0</xdr:rowOff>
        </xdr:to>
        <xdr:sp macro="" textlink="">
          <xdr:nvSpPr>
            <xdr:cNvPr id="26698" name="Check Box 74" hidden="1">
              <a:extLst>
                <a:ext uri="{63B3BB69-23CF-44E3-9099-C40C66FF867C}">
                  <a14:compatExt spid="_x0000_s26698"/>
                </a:ext>
                <a:ext uri="{FF2B5EF4-FFF2-40B4-BE49-F238E27FC236}">
                  <a16:creationId xmlns:a16="http://schemas.microsoft.com/office/drawing/2014/main" id="{00000000-0008-0000-0500-00004A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17</xdr:row>
          <xdr:rowOff>0</xdr:rowOff>
        </xdr:from>
        <xdr:to>
          <xdr:col>11</xdr:col>
          <xdr:colOff>50800</xdr:colOff>
          <xdr:row>18</xdr:row>
          <xdr:rowOff>0</xdr:rowOff>
        </xdr:to>
        <xdr:sp macro="" textlink="">
          <xdr:nvSpPr>
            <xdr:cNvPr id="26699" name="Check Box 75" hidden="1">
              <a:extLst>
                <a:ext uri="{63B3BB69-23CF-44E3-9099-C40C66FF867C}">
                  <a14:compatExt spid="_x0000_s26699"/>
                </a:ext>
                <a:ext uri="{FF2B5EF4-FFF2-40B4-BE49-F238E27FC236}">
                  <a16:creationId xmlns:a16="http://schemas.microsoft.com/office/drawing/2014/main" id="{00000000-0008-0000-0500-00004B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22</xdr:row>
          <xdr:rowOff>0</xdr:rowOff>
        </xdr:from>
        <xdr:to>
          <xdr:col>11</xdr:col>
          <xdr:colOff>50800</xdr:colOff>
          <xdr:row>23</xdr:row>
          <xdr:rowOff>0</xdr:rowOff>
        </xdr:to>
        <xdr:sp macro="" textlink="">
          <xdr:nvSpPr>
            <xdr:cNvPr id="26700" name="Check Box 76" hidden="1">
              <a:extLst>
                <a:ext uri="{63B3BB69-23CF-44E3-9099-C40C66FF867C}">
                  <a14:compatExt spid="_x0000_s26700"/>
                </a:ext>
                <a:ext uri="{FF2B5EF4-FFF2-40B4-BE49-F238E27FC236}">
                  <a16:creationId xmlns:a16="http://schemas.microsoft.com/office/drawing/2014/main" id="{00000000-0008-0000-0500-00004C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23</xdr:row>
          <xdr:rowOff>0</xdr:rowOff>
        </xdr:from>
        <xdr:to>
          <xdr:col>11</xdr:col>
          <xdr:colOff>50800</xdr:colOff>
          <xdr:row>24</xdr:row>
          <xdr:rowOff>0</xdr:rowOff>
        </xdr:to>
        <xdr:sp macro="" textlink="">
          <xdr:nvSpPr>
            <xdr:cNvPr id="26701" name="Check Box 77" hidden="1">
              <a:extLst>
                <a:ext uri="{63B3BB69-23CF-44E3-9099-C40C66FF867C}">
                  <a14:compatExt spid="_x0000_s26701"/>
                </a:ext>
                <a:ext uri="{FF2B5EF4-FFF2-40B4-BE49-F238E27FC236}">
                  <a16:creationId xmlns:a16="http://schemas.microsoft.com/office/drawing/2014/main" id="{00000000-0008-0000-0500-00004D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24</xdr:row>
          <xdr:rowOff>0</xdr:rowOff>
        </xdr:from>
        <xdr:to>
          <xdr:col>11</xdr:col>
          <xdr:colOff>50800</xdr:colOff>
          <xdr:row>24</xdr:row>
          <xdr:rowOff>203200</xdr:rowOff>
        </xdr:to>
        <xdr:sp macro="" textlink="">
          <xdr:nvSpPr>
            <xdr:cNvPr id="26702" name="Check Box 78" hidden="1">
              <a:extLst>
                <a:ext uri="{63B3BB69-23CF-44E3-9099-C40C66FF867C}">
                  <a14:compatExt spid="_x0000_s26702"/>
                </a:ext>
                <a:ext uri="{FF2B5EF4-FFF2-40B4-BE49-F238E27FC236}">
                  <a16:creationId xmlns:a16="http://schemas.microsoft.com/office/drawing/2014/main" id="{00000000-0008-0000-0500-00004E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25</xdr:row>
          <xdr:rowOff>0</xdr:rowOff>
        </xdr:from>
        <xdr:to>
          <xdr:col>11</xdr:col>
          <xdr:colOff>50800</xdr:colOff>
          <xdr:row>26</xdr:row>
          <xdr:rowOff>0</xdr:rowOff>
        </xdr:to>
        <xdr:sp macro="" textlink="">
          <xdr:nvSpPr>
            <xdr:cNvPr id="26703" name="Check Box 79" hidden="1">
              <a:extLst>
                <a:ext uri="{63B3BB69-23CF-44E3-9099-C40C66FF867C}">
                  <a14:compatExt spid="_x0000_s26703"/>
                </a:ext>
                <a:ext uri="{FF2B5EF4-FFF2-40B4-BE49-F238E27FC236}">
                  <a16:creationId xmlns:a16="http://schemas.microsoft.com/office/drawing/2014/main" id="{00000000-0008-0000-0500-00004F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26</xdr:row>
          <xdr:rowOff>0</xdr:rowOff>
        </xdr:from>
        <xdr:to>
          <xdr:col>11</xdr:col>
          <xdr:colOff>50800</xdr:colOff>
          <xdr:row>27</xdr:row>
          <xdr:rowOff>0</xdr:rowOff>
        </xdr:to>
        <xdr:sp macro="" textlink="">
          <xdr:nvSpPr>
            <xdr:cNvPr id="26704" name="Check Box 80" hidden="1">
              <a:extLst>
                <a:ext uri="{63B3BB69-23CF-44E3-9099-C40C66FF867C}">
                  <a14:compatExt spid="_x0000_s26704"/>
                </a:ext>
                <a:ext uri="{FF2B5EF4-FFF2-40B4-BE49-F238E27FC236}">
                  <a16:creationId xmlns:a16="http://schemas.microsoft.com/office/drawing/2014/main" id="{00000000-0008-0000-0500-000050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11</xdr:row>
          <xdr:rowOff>0</xdr:rowOff>
        </xdr:from>
        <xdr:to>
          <xdr:col>20</xdr:col>
          <xdr:colOff>50800</xdr:colOff>
          <xdr:row>12</xdr:row>
          <xdr:rowOff>0</xdr:rowOff>
        </xdr:to>
        <xdr:sp macro="" textlink="">
          <xdr:nvSpPr>
            <xdr:cNvPr id="26705" name="Check Box 81" hidden="1">
              <a:extLst>
                <a:ext uri="{63B3BB69-23CF-44E3-9099-C40C66FF867C}">
                  <a14:compatExt spid="_x0000_s26705"/>
                </a:ext>
                <a:ext uri="{FF2B5EF4-FFF2-40B4-BE49-F238E27FC236}">
                  <a16:creationId xmlns:a16="http://schemas.microsoft.com/office/drawing/2014/main" id="{00000000-0008-0000-0500-000051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12</xdr:row>
          <xdr:rowOff>0</xdr:rowOff>
        </xdr:from>
        <xdr:to>
          <xdr:col>20</xdr:col>
          <xdr:colOff>50800</xdr:colOff>
          <xdr:row>13</xdr:row>
          <xdr:rowOff>0</xdr:rowOff>
        </xdr:to>
        <xdr:sp macro="" textlink="">
          <xdr:nvSpPr>
            <xdr:cNvPr id="26706" name="Check Box 82" hidden="1">
              <a:extLst>
                <a:ext uri="{63B3BB69-23CF-44E3-9099-C40C66FF867C}">
                  <a14:compatExt spid="_x0000_s26706"/>
                </a:ext>
                <a:ext uri="{FF2B5EF4-FFF2-40B4-BE49-F238E27FC236}">
                  <a16:creationId xmlns:a16="http://schemas.microsoft.com/office/drawing/2014/main" id="{00000000-0008-0000-0500-000052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13</xdr:row>
          <xdr:rowOff>0</xdr:rowOff>
        </xdr:from>
        <xdr:to>
          <xdr:col>20</xdr:col>
          <xdr:colOff>50800</xdr:colOff>
          <xdr:row>14</xdr:row>
          <xdr:rowOff>0</xdr:rowOff>
        </xdr:to>
        <xdr:sp macro="" textlink="">
          <xdr:nvSpPr>
            <xdr:cNvPr id="26707" name="Check Box 83" hidden="1">
              <a:extLst>
                <a:ext uri="{63B3BB69-23CF-44E3-9099-C40C66FF867C}">
                  <a14:compatExt spid="_x0000_s26707"/>
                </a:ext>
                <a:ext uri="{FF2B5EF4-FFF2-40B4-BE49-F238E27FC236}">
                  <a16:creationId xmlns:a16="http://schemas.microsoft.com/office/drawing/2014/main" id="{00000000-0008-0000-0500-000053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14</xdr:row>
          <xdr:rowOff>0</xdr:rowOff>
        </xdr:from>
        <xdr:to>
          <xdr:col>20</xdr:col>
          <xdr:colOff>50800</xdr:colOff>
          <xdr:row>15</xdr:row>
          <xdr:rowOff>0</xdr:rowOff>
        </xdr:to>
        <xdr:sp macro="" textlink="">
          <xdr:nvSpPr>
            <xdr:cNvPr id="26708" name="Check Box 84" hidden="1">
              <a:extLst>
                <a:ext uri="{63B3BB69-23CF-44E3-9099-C40C66FF867C}">
                  <a14:compatExt spid="_x0000_s26708"/>
                </a:ext>
                <a:ext uri="{FF2B5EF4-FFF2-40B4-BE49-F238E27FC236}">
                  <a16:creationId xmlns:a16="http://schemas.microsoft.com/office/drawing/2014/main" id="{00000000-0008-0000-0500-000054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15</xdr:row>
          <xdr:rowOff>0</xdr:rowOff>
        </xdr:from>
        <xdr:to>
          <xdr:col>20</xdr:col>
          <xdr:colOff>50800</xdr:colOff>
          <xdr:row>16</xdr:row>
          <xdr:rowOff>0</xdr:rowOff>
        </xdr:to>
        <xdr:sp macro="" textlink="">
          <xdr:nvSpPr>
            <xdr:cNvPr id="26709" name="Check Box 85" hidden="1">
              <a:extLst>
                <a:ext uri="{63B3BB69-23CF-44E3-9099-C40C66FF867C}">
                  <a14:compatExt spid="_x0000_s26709"/>
                </a:ext>
                <a:ext uri="{FF2B5EF4-FFF2-40B4-BE49-F238E27FC236}">
                  <a16:creationId xmlns:a16="http://schemas.microsoft.com/office/drawing/2014/main" id="{00000000-0008-0000-0500-000055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16</xdr:row>
          <xdr:rowOff>0</xdr:rowOff>
        </xdr:from>
        <xdr:to>
          <xdr:col>20</xdr:col>
          <xdr:colOff>50800</xdr:colOff>
          <xdr:row>17</xdr:row>
          <xdr:rowOff>0</xdr:rowOff>
        </xdr:to>
        <xdr:sp macro="" textlink="">
          <xdr:nvSpPr>
            <xdr:cNvPr id="26710" name="Check Box 86" hidden="1">
              <a:extLst>
                <a:ext uri="{63B3BB69-23CF-44E3-9099-C40C66FF867C}">
                  <a14:compatExt spid="_x0000_s26710"/>
                </a:ext>
                <a:ext uri="{FF2B5EF4-FFF2-40B4-BE49-F238E27FC236}">
                  <a16:creationId xmlns:a16="http://schemas.microsoft.com/office/drawing/2014/main" id="{00000000-0008-0000-0500-000056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17</xdr:row>
          <xdr:rowOff>0</xdr:rowOff>
        </xdr:from>
        <xdr:to>
          <xdr:col>20</xdr:col>
          <xdr:colOff>50800</xdr:colOff>
          <xdr:row>18</xdr:row>
          <xdr:rowOff>0</xdr:rowOff>
        </xdr:to>
        <xdr:sp macro="" textlink="">
          <xdr:nvSpPr>
            <xdr:cNvPr id="26711" name="Check Box 87" hidden="1">
              <a:extLst>
                <a:ext uri="{63B3BB69-23CF-44E3-9099-C40C66FF867C}">
                  <a14:compatExt spid="_x0000_s26711"/>
                </a:ext>
                <a:ext uri="{FF2B5EF4-FFF2-40B4-BE49-F238E27FC236}">
                  <a16:creationId xmlns:a16="http://schemas.microsoft.com/office/drawing/2014/main" id="{00000000-0008-0000-0500-000057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18</xdr:row>
          <xdr:rowOff>0</xdr:rowOff>
        </xdr:from>
        <xdr:to>
          <xdr:col>20</xdr:col>
          <xdr:colOff>50800</xdr:colOff>
          <xdr:row>19</xdr:row>
          <xdr:rowOff>0</xdr:rowOff>
        </xdr:to>
        <xdr:sp macro="" textlink="">
          <xdr:nvSpPr>
            <xdr:cNvPr id="26712" name="Check Box 88" hidden="1">
              <a:extLst>
                <a:ext uri="{63B3BB69-23CF-44E3-9099-C40C66FF867C}">
                  <a14:compatExt spid="_x0000_s26712"/>
                </a:ext>
                <a:ext uri="{FF2B5EF4-FFF2-40B4-BE49-F238E27FC236}">
                  <a16:creationId xmlns:a16="http://schemas.microsoft.com/office/drawing/2014/main" id="{00000000-0008-0000-0500-000058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19</xdr:row>
          <xdr:rowOff>0</xdr:rowOff>
        </xdr:from>
        <xdr:to>
          <xdr:col>20</xdr:col>
          <xdr:colOff>50800</xdr:colOff>
          <xdr:row>20</xdr:row>
          <xdr:rowOff>0</xdr:rowOff>
        </xdr:to>
        <xdr:sp macro="" textlink="">
          <xdr:nvSpPr>
            <xdr:cNvPr id="26713" name="Check Box 89" hidden="1">
              <a:extLst>
                <a:ext uri="{63B3BB69-23CF-44E3-9099-C40C66FF867C}">
                  <a14:compatExt spid="_x0000_s26713"/>
                </a:ext>
                <a:ext uri="{FF2B5EF4-FFF2-40B4-BE49-F238E27FC236}">
                  <a16:creationId xmlns:a16="http://schemas.microsoft.com/office/drawing/2014/main" id="{00000000-0008-0000-0500-000059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20</xdr:row>
          <xdr:rowOff>0</xdr:rowOff>
        </xdr:from>
        <xdr:to>
          <xdr:col>20</xdr:col>
          <xdr:colOff>50800</xdr:colOff>
          <xdr:row>21</xdr:row>
          <xdr:rowOff>0</xdr:rowOff>
        </xdr:to>
        <xdr:sp macro="" textlink="">
          <xdr:nvSpPr>
            <xdr:cNvPr id="26714" name="Check Box 90" hidden="1">
              <a:extLst>
                <a:ext uri="{63B3BB69-23CF-44E3-9099-C40C66FF867C}">
                  <a14:compatExt spid="_x0000_s26714"/>
                </a:ext>
                <a:ext uri="{FF2B5EF4-FFF2-40B4-BE49-F238E27FC236}">
                  <a16:creationId xmlns:a16="http://schemas.microsoft.com/office/drawing/2014/main" id="{00000000-0008-0000-0500-00005A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21</xdr:row>
          <xdr:rowOff>0</xdr:rowOff>
        </xdr:from>
        <xdr:to>
          <xdr:col>20</xdr:col>
          <xdr:colOff>50800</xdr:colOff>
          <xdr:row>22</xdr:row>
          <xdr:rowOff>0</xdr:rowOff>
        </xdr:to>
        <xdr:sp macro="" textlink="">
          <xdr:nvSpPr>
            <xdr:cNvPr id="26715" name="Check Box 91" hidden="1">
              <a:extLst>
                <a:ext uri="{63B3BB69-23CF-44E3-9099-C40C66FF867C}">
                  <a14:compatExt spid="_x0000_s26715"/>
                </a:ext>
                <a:ext uri="{FF2B5EF4-FFF2-40B4-BE49-F238E27FC236}">
                  <a16:creationId xmlns:a16="http://schemas.microsoft.com/office/drawing/2014/main" id="{00000000-0008-0000-0500-00005B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22</xdr:row>
          <xdr:rowOff>0</xdr:rowOff>
        </xdr:from>
        <xdr:to>
          <xdr:col>20</xdr:col>
          <xdr:colOff>50800</xdr:colOff>
          <xdr:row>23</xdr:row>
          <xdr:rowOff>0</xdr:rowOff>
        </xdr:to>
        <xdr:sp macro="" textlink="">
          <xdr:nvSpPr>
            <xdr:cNvPr id="26716" name="Check Box 92" hidden="1">
              <a:extLst>
                <a:ext uri="{63B3BB69-23CF-44E3-9099-C40C66FF867C}">
                  <a14:compatExt spid="_x0000_s26716"/>
                </a:ext>
                <a:ext uri="{FF2B5EF4-FFF2-40B4-BE49-F238E27FC236}">
                  <a16:creationId xmlns:a16="http://schemas.microsoft.com/office/drawing/2014/main" id="{00000000-0008-0000-0500-00005C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23</xdr:row>
          <xdr:rowOff>0</xdr:rowOff>
        </xdr:from>
        <xdr:to>
          <xdr:col>20</xdr:col>
          <xdr:colOff>50800</xdr:colOff>
          <xdr:row>24</xdr:row>
          <xdr:rowOff>0</xdr:rowOff>
        </xdr:to>
        <xdr:sp macro="" textlink="">
          <xdr:nvSpPr>
            <xdr:cNvPr id="26717" name="Check Box 93" hidden="1">
              <a:extLst>
                <a:ext uri="{63B3BB69-23CF-44E3-9099-C40C66FF867C}">
                  <a14:compatExt spid="_x0000_s26717"/>
                </a:ext>
                <a:ext uri="{FF2B5EF4-FFF2-40B4-BE49-F238E27FC236}">
                  <a16:creationId xmlns:a16="http://schemas.microsoft.com/office/drawing/2014/main" id="{00000000-0008-0000-0500-00005D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24</xdr:row>
          <xdr:rowOff>0</xdr:rowOff>
        </xdr:from>
        <xdr:to>
          <xdr:col>20</xdr:col>
          <xdr:colOff>50800</xdr:colOff>
          <xdr:row>24</xdr:row>
          <xdr:rowOff>203200</xdr:rowOff>
        </xdr:to>
        <xdr:sp macro="" textlink="">
          <xdr:nvSpPr>
            <xdr:cNvPr id="26718" name="Check Box 94" hidden="1">
              <a:extLst>
                <a:ext uri="{63B3BB69-23CF-44E3-9099-C40C66FF867C}">
                  <a14:compatExt spid="_x0000_s26718"/>
                </a:ext>
                <a:ext uri="{FF2B5EF4-FFF2-40B4-BE49-F238E27FC236}">
                  <a16:creationId xmlns:a16="http://schemas.microsoft.com/office/drawing/2014/main" id="{00000000-0008-0000-0500-00005E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25</xdr:row>
          <xdr:rowOff>0</xdr:rowOff>
        </xdr:from>
        <xdr:to>
          <xdr:col>20</xdr:col>
          <xdr:colOff>50800</xdr:colOff>
          <xdr:row>26</xdr:row>
          <xdr:rowOff>0</xdr:rowOff>
        </xdr:to>
        <xdr:sp macro="" textlink="">
          <xdr:nvSpPr>
            <xdr:cNvPr id="26719" name="Check Box 95" hidden="1">
              <a:extLst>
                <a:ext uri="{63B3BB69-23CF-44E3-9099-C40C66FF867C}">
                  <a14:compatExt spid="_x0000_s26719"/>
                </a:ext>
                <a:ext uri="{FF2B5EF4-FFF2-40B4-BE49-F238E27FC236}">
                  <a16:creationId xmlns:a16="http://schemas.microsoft.com/office/drawing/2014/main" id="{00000000-0008-0000-0500-00005F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26</xdr:row>
          <xdr:rowOff>0</xdr:rowOff>
        </xdr:from>
        <xdr:to>
          <xdr:col>20</xdr:col>
          <xdr:colOff>50800</xdr:colOff>
          <xdr:row>27</xdr:row>
          <xdr:rowOff>0</xdr:rowOff>
        </xdr:to>
        <xdr:sp macro="" textlink="">
          <xdr:nvSpPr>
            <xdr:cNvPr id="26720" name="Check Box 96" hidden="1">
              <a:extLst>
                <a:ext uri="{63B3BB69-23CF-44E3-9099-C40C66FF867C}">
                  <a14:compatExt spid="_x0000_s26720"/>
                </a:ext>
                <a:ext uri="{FF2B5EF4-FFF2-40B4-BE49-F238E27FC236}">
                  <a16:creationId xmlns:a16="http://schemas.microsoft.com/office/drawing/2014/main" id="{00000000-0008-0000-0500-000060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27</xdr:row>
          <xdr:rowOff>0</xdr:rowOff>
        </xdr:from>
        <xdr:to>
          <xdr:col>20</xdr:col>
          <xdr:colOff>50800</xdr:colOff>
          <xdr:row>28</xdr:row>
          <xdr:rowOff>0</xdr:rowOff>
        </xdr:to>
        <xdr:sp macro="" textlink="">
          <xdr:nvSpPr>
            <xdr:cNvPr id="26721" name="Check Box 97" hidden="1">
              <a:extLst>
                <a:ext uri="{63B3BB69-23CF-44E3-9099-C40C66FF867C}">
                  <a14:compatExt spid="_x0000_s26721"/>
                </a:ext>
                <a:ext uri="{FF2B5EF4-FFF2-40B4-BE49-F238E27FC236}">
                  <a16:creationId xmlns:a16="http://schemas.microsoft.com/office/drawing/2014/main" id="{00000000-0008-0000-0500-000061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28</xdr:row>
          <xdr:rowOff>0</xdr:rowOff>
        </xdr:from>
        <xdr:to>
          <xdr:col>20</xdr:col>
          <xdr:colOff>50800</xdr:colOff>
          <xdr:row>29</xdr:row>
          <xdr:rowOff>0</xdr:rowOff>
        </xdr:to>
        <xdr:sp macro="" textlink="">
          <xdr:nvSpPr>
            <xdr:cNvPr id="26722" name="Check Box 98" hidden="1">
              <a:extLst>
                <a:ext uri="{63B3BB69-23CF-44E3-9099-C40C66FF867C}">
                  <a14:compatExt spid="_x0000_s26722"/>
                </a:ext>
                <a:ext uri="{FF2B5EF4-FFF2-40B4-BE49-F238E27FC236}">
                  <a16:creationId xmlns:a16="http://schemas.microsoft.com/office/drawing/2014/main" id="{00000000-0008-0000-0500-000062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29</xdr:row>
          <xdr:rowOff>0</xdr:rowOff>
        </xdr:from>
        <xdr:to>
          <xdr:col>20</xdr:col>
          <xdr:colOff>50800</xdr:colOff>
          <xdr:row>30</xdr:row>
          <xdr:rowOff>0</xdr:rowOff>
        </xdr:to>
        <xdr:sp macro="" textlink="">
          <xdr:nvSpPr>
            <xdr:cNvPr id="26723" name="Check Box 99" hidden="1">
              <a:extLst>
                <a:ext uri="{63B3BB69-23CF-44E3-9099-C40C66FF867C}">
                  <a14:compatExt spid="_x0000_s26723"/>
                </a:ext>
                <a:ext uri="{FF2B5EF4-FFF2-40B4-BE49-F238E27FC236}">
                  <a16:creationId xmlns:a16="http://schemas.microsoft.com/office/drawing/2014/main" id="{00000000-0008-0000-0500-000063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30</xdr:row>
          <xdr:rowOff>0</xdr:rowOff>
        </xdr:from>
        <xdr:to>
          <xdr:col>20</xdr:col>
          <xdr:colOff>50800</xdr:colOff>
          <xdr:row>31</xdr:row>
          <xdr:rowOff>0</xdr:rowOff>
        </xdr:to>
        <xdr:sp macro="" textlink="">
          <xdr:nvSpPr>
            <xdr:cNvPr id="26724" name="Check Box 100" hidden="1">
              <a:extLst>
                <a:ext uri="{63B3BB69-23CF-44E3-9099-C40C66FF867C}">
                  <a14:compatExt spid="_x0000_s26724"/>
                </a:ext>
                <a:ext uri="{FF2B5EF4-FFF2-40B4-BE49-F238E27FC236}">
                  <a16:creationId xmlns:a16="http://schemas.microsoft.com/office/drawing/2014/main" id="{00000000-0008-0000-0500-000064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31</xdr:row>
          <xdr:rowOff>0</xdr:rowOff>
        </xdr:from>
        <xdr:to>
          <xdr:col>20</xdr:col>
          <xdr:colOff>50800</xdr:colOff>
          <xdr:row>32</xdr:row>
          <xdr:rowOff>0</xdr:rowOff>
        </xdr:to>
        <xdr:sp macro="" textlink="">
          <xdr:nvSpPr>
            <xdr:cNvPr id="26725" name="Check Box 101" hidden="1">
              <a:extLst>
                <a:ext uri="{63B3BB69-23CF-44E3-9099-C40C66FF867C}">
                  <a14:compatExt spid="_x0000_s26725"/>
                </a:ext>
                <a:ext uri="{FF2B5EF4-FFF2-40B4-BE49-F238E27FC236}">
                  <a16:creationId xmlns:a16="http://schemas.microsoft.com/office/drawing/2014/main" id="{00000000-0008-0000-0500-000065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32</xdr:row>
          <xdr:rowOff>0</xdr:rowOff>
        </xdr:from>
        <xdr:to>
          <xdr:col>20</xdr:col>
          <xdr:colOff>50800</xdr:colOff>
          <xdr:row>33</xdr:row>
          <xdr:rowOff>0</xdr:rowOff>
        </xdr:to>
        <xdr:sp macro="" textlink="">
          <xdr:nvSpPr>
            <xdr:cNvPr id="26726" name="Check Box 102" hidden="1">
              <a:extLst>
                <a:ext uri="{63B3BB69-23CF-44E3-9099-C40C66FF867C}">
                  <a14:compatExt spid="_x0000_s26726"/>
                </a:ext>
                <a:ext uri="{FF2B5EF4-FFF2-40B4-BE49-F238E27FC236}">
                  <a16:creationId xmlns:a16="http://schemas.microsoft.com/office/drawing/2014/main" id="{00000000-0008-0000-0500-000066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31</xdr:row>
          <xdr:rowOff>0</xdr:rowOff>
        </xdr:from>
        <xdr:to>
          <xdr:col>11</xdr:col>
          <xdr:colOff>50800</xdr:colOff>
          <xdr:row>32</xdr:row>
          <xdr:rowOff>0</xdr:rowOff>
        </xdr:to>
        <xdr:sp macro="" textlink="">
          <xdr:nvSpPr>
            <xdr:cNvPr id="26727" name="Check Box 103" hidden="1">
              <a:extLst>
                <a:ext uri="{63B3BB69-23CF-44E3-9099-C40C66FF867C}">
                  <a14:compatExt spid="_x0000_s26727"/>
                </a:ext>
                <a:ext uri="{FF2B5EF4-FFF2-40B4-BE49-F238E27FC236}">
                  <a16:creationId xmlns:a16="http://schemas.microsoft.com/office/drawing/2014/main" id="{00000000-0008-0000-0500-000067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36</xdr:row>
          <xdr:rowOff>0</xdr:rowOff>
        </xdr:from>
        <xdr:to>
          <xdr:col>11</xdr:col>
          <xdr:colOff>50800</xdr:colOff>
          <xdr:row>37</xdr:row>
          <xdr:rowOff>0</xdr:rowOff>
        </xdr:to>
        <xdr:sp macro="" textlink="">
          <xdr:nvSpPr>
            <xdr:cNvPr id="26728" name="Check Box 104" hidden="1">
              <a:extLst>
                <a:ext uri="{63B3BB69-23CF-44E3-9099-C40C66FF867C}">
                  <a14:compatExt spid="_x0000_s26728"/>
                </a:ext>
                <a:ext uri="{FF2B5EF4-FFF2-40B4-BE49-F238E27FC236}">
                  <a16:creationId xmlns:a16="http://schemas.microsoft.com/office/drawing/2014/main" id="{00000000-0008-0000-0500-000068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37</xdr:row>
          <xdr:rowOff>0</xdr:rowOff>
        </xdr:from>
        <xdr:to>
          <xdr:col>11</xdr:col>
          <xdr:colOff>50800</xdr:colOff>
          <xdr:row>38</xdr:row>
          <xdr:rowOff>0</xdr:rowOff>
        </xdr:to>
        <xdr:sp macro="" textlink="">
          <xdr:nvSpPr>
            <xdr:cNvPr id="26729" name="Check Box 105" hidden="1">
              <a:extLst>
                <a:ext uri="{63B3BB69-23CF-44E3-9099-C40C66FF867C}">
                  <a14:compatExt spid="_x0000_s26729"/>
                </a:ext>
                <a:ext uri="{FF2B5EF4-FFF2-40B4-BE49-F238E27FC236}">
                  <a16:creationId xmlns:a16="http://schemas.microsoft.com/office/drawing/2014/main" id="{00000000-0008-0000-0500-000069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38</xdr:row>
          <xdr:rowOff>0</xdr:rowOff>
        </xdr:from>
        <xdr:to>
          <xdr:col>11</xdr:col>
          <xdr:colOff>50800</xdr:colOff>
          <xdr:row>39</xdr:row>
          <xdr:rowOff>0</xdr:rowOff>
        </xdr:to>
        <xdr:sp macro="" textlink="">
          <xdr:nvSpPr>
            <xdr:cNvPr id="26730" name="Check Box 106" hidden="1">
              <a:extLst>
                <a:ext uri="{63B3BB69-23CF-44E3-9099-C40C66FF867C}">
                  <a14:compatExt spid="_x0000_s26730"/>
                </a:ext>
                <a:ext uri="{FF2B5EF4-FFF2-40B4-BE49-F238E27FC236}">
                  <a16:creationId xmlns:a16="http://schemas.microsoft.com/office/drawing/2014/main" id="{00000000-0008-0000-0500-00006A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43</xdr:row>
          <xdr:rowOff>0</xdr:rowOff>
        </xdr:from>
        <xdr:to>
          <xdr:col>11</xdr:col>
          <xdr:colOff>50800</xdr:colOff>
          <xdr:row>44</xdr:row>
          <xdr:rowOff>0</xdr:rowOff>
        </xdr:to>
        <xdr:sp macro="" textlink="">
          <xdr:nvSpPr>
            <xdr:cNvPr id="26731" name="Check Box 107" hidden="1">
              <a:extLst>
                <a:ext uri="{63B3BB69-23CF-44E3-9099-C40C66FF867C}">
                  <a14:compatExt spid="_x0000_s26731"/>
                </a:ext>
                <a:ext uri="{FF2B5EF4-FFF2-40B4-BE49-F238E27FC236}">
                  <a16:creationId xmlns:a16="http://schemas.microsoft.com/office/drawing/2014/main" id="{00000000-0008-0000-0500-00006B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44</xdr:row>
          <xdr:rowOff>0</xdr:rowOff>
        </xdr:from>
        <xdr:to>
          <xdr:col>11</xdr:col>
          <xdr:colOff>50800</xdr:colOff>
          <xdr:row>45</xdr:row>
          <xdr:rowOff>0</xdr:rowOff>
        </xdr:to>
        <xdr:sp macro="" textlink="">
          <xdr:nvSpPr>
            <xdr:cNvPr id="26732" name="Check Box 108" hidden="1">
              <a:extLst>
                <a:ext uri="{63B3BB69-23CF-44E3-9099-C40C66FF867C}">
                  <a14:compatExt spid="_x0000_s26732"/>
                </a:ext>
                <a:ext uri="{FF2B5EF4-FFF2-40B4-BE49-F238E27FC236}">
                  <a16:creationId xmlns:a16="http://schemas.microsoft.com/office/drawing/2014/main" id="{00000000-0008-0000-0500-00006C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45</xdr:row>
          <xdr:rowOff>0</xdr:rowOff>
        </xdr:from>
        <xdr:to>
          <xdr:col>11</xdr:col>
          <xdr:colOff>50800</xdr:colOff>
          <xdr:row>46</xdr:row>
          <xdr:rowOff>0</xdr:rowOff>
        </xdr:to>
        <xdr:sp macro="" textlink="">
          <xdr:nvSpPr>
            <xdr:cNvPr id="26733" name="Check Box 109" hidden="1">
              <a:extLst>
                <a:ext uri="{63B3BB69-23CF-44E3-9099-C40C66FF867C}">
                  <a14:compatExt spid="_x0000_s26733"/>
                </a:ext>
                <a:ext uri="{FF2B5EF4-FFF2-40B4-BE49-F238E27FC236}">
                  <a16:creationId xmlns:a16="http://schemas.microsoft.com/office/drawing/2014/main" id="{00000000-0008-0000-0500-00006D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46</xdr:row>
          <xdr:rowOff>0</xdr:rowOff>
        </xdr:from>
        <xdr:to>
          <xdr:col>11</xdr:col>
          <xdr:colOff>50800</xdr:colOff>
          <xdr:row>47</xdr:row>
          <xdr:rowOff>0</xdr:rowOff>
        </xdr:to>
        <xdr:sp macro="" textlink="">
          <xdr:nvSpPr>
            <xdr:cNvPr id="26734" name="Check Box 110" hidden="1">
              <a:extLst>
                <a:ext uri="{63B3BB69-23CF-44E3-9099-C40C66FF867C}">
                  <a14:compatExt spid="_x0000_s26734"/>
                </a:ext>
                <a:ext uri="{FF2B5EF4-FFF2-40B4-BE49-F238E27FC236}">
                  <a16:creationId xmlns:a16="http://schemas.microsoft.com/office/drawing/2014/main" id="{00000000-0008-0000-0500-00006E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47</xdr:row>
          <xdr:rowOff>0</xdr:rowOff>
        </xdr:from>
        <xdr:to>
          <xdr:col>11</xdr:col>
          <xdr:colOff>50800</xdr:colOff>
          <xdr:row>48</xdr:row>
          <xdr:rowOff>0</xdr:rowOff>
        </xdr:to>
        <xdr:sp macro="" textlink="">
          <xdr:nvSpPr>
            <xdr:cNvPr id="26735" name="Check Box 111" hidden="1">
              <a:extLst>
                <a:ext uri="{63B3BB69-23CF-44E3-9099-C40C66FF867C}">
                  <a14:compatExt spid="_x0000_s26735"/>
                </a:ext>
                <a:ext uri="{FF2B5EF4-FFF2-40B4-BE49-F238E27FC236}">
                  <a16:creationId xmlns:a16="http://schemas.microsoft.com/office/drawing/2014/main" id="{00000000-0008-0000-0500-00006F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48</xdr:row>
          <xdr:rowOff>0</xdr:rowOff>
        </xdr:from>
        <xdr:to>
          <xdr:col>11</xdr:col>
          <xdr:colOff>50800</xdr:colOff>
          <xdr:row>49</xdr:row>
          <xdr:rowOff>0</xdr:rowOff>
        </xdr:to>
        <xdr:sp macro="" textlink="">
          <xdr:nvSpPr>
            <xdr:cNvPr id="26736" name="Check Box 112" hidden="1">
              <a:extLst>
                <a:ext uri="{63B3BB69-23CF-44E3-9099-C40C66FF867C}">
                  <a14:compatExt spid="_x0000_s26736"/>
                </a:ext>
                <a:ext uri="{FF2B5EF4-FFF2-40B4-BE49-F238E27FC236}">
                  <a16:creationId xmlns:a16="http://schemas.microsoft.com/office/drawing/2014/main" id="{00000000-0008-0000-0500-000070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49</xdr:row>
          <xdr:rowOff>0</xdr:rowOff>
        </xdr:from>
        <xdr:to>
          <xdr:col>11</xdr:col>
          <xdr:colOff>50800</xdr:colOff>
          <xdr:row>50</xdr:row>
          <xdr:rowOff>0</xdr:rowOff>
        </xdr:to>
        <xdr:sp macro="" textlink="">
          <xdr:nvSpPr>
            <xdr:cNvPr id="26737" name="Check Box 113" hidden="1">
              <a:extLst>
                <a:ext uri="{63B3BB69-23CF-44E3-9099-C40C66FF867C}">
                  <a14:compatExt spid="_x0000_s26737"/>
                </a:ext>
                <a:ext uri="{FF2B5EF4-FFF2-40B4-BE49-F238E27FC236}">
                  <a16:creationId xmlns:a16="http://schemas.microsoft.com/office/drawing/2014/main" id="{00000000-0008-0000-0500-000071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50</xdr:row>
          <xdr:rowOff>0</xdr:rowOff>
        </xdr:from>
        <xdr:to>
          <xdr:col>11</xdr:col>
          <xdr:colOff>50800</xdr:colOff>
          <xdr:row>51</xdr:row>
          <xdr:rowOff>0</xdr:rowOff>
        </xdr:to>
        <xdr:sp macro="" textlink="">
          <xdr:nvSpPr>
            <xdr:cNvPr id="26738" name="Check Box 114" hidden="1">
              <a:extLst>
                <a:ext uri="{63B3BB69-23CF-44E3-9099-C40C66FF867C}">
                  <a14:compatExt spid="_x0000_s26738"/>
                </a:ext>
                <a:ext uri="{FF2B5EF4-FFF2-40B4-BE49-F238E27FC236}">
                  <a16:creationId xmlns:a16="http://schemas.microsoft.com/office/drawing/2014/main" id="{00000000-0008-0000-0500-000072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51</xdr:row>
          <xdr:rowOff>0</xdr:rowOff>
        </xdr:from>
        <xdr:to>
          <xdr:col>11</xdr:col>
          <xdr:colOff>50800</xdr:colOff>
          <xdr:row>51</xdr:row>
          <xdr:rowOff>203200</xdr:rowOff>
        </xdr:to>
        <xdr:sp macro="" textlink="">
          <xdr:nvSpPr>
            <xdr:cNvPr id="26739" name="Check Box 115" hidden="1">
              <a:extLst>
                <a:ext uri="{63B3BB69-23CF-44E3-9099-C40C66FF867C}">
                  <a14:compatExt spid="_x0000_s26739"/>
                </a:ext>
                <a:ext uri="{FF2B5EF4-FFF2-40B4-BE49-F238E27FC236}">
                  <a16:creationId xmlns:a16="http://schemas.microsoft.com/office/drawing/2014/main" id="{00000000-0008-0000-0500-000073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52</xdr:row>
          <xdr:rowOff>0</xdr:rowOff>
        </xdr:from>
        <xdr:to>
          <xdr:col>11</xdr:col>
          <xdr:colOff>50800</xdr:colOff>
          <xdr:row>53</xdr:row>
          <xdr:rowOff>0</xdr:rowOff>
        </xdr:to>
        <xdr:sp macro="" textlink="">
          <xdr:nvSpPr>
            <xdr:cNvPr id="26740" name="Check Box 116" hidden="1">
              <a:extLst>
                <a:ext uri="{63B3BB69-23CF-44E3-9099-C40C66FF867C}">
                  <a14:compatExt spid="_x0000_s26740"/>
                </a:ext>
                <a:ext uri="{FF2B5EF4-FFF2-40B4-BE49-F238E27FC236}">
                  <a16:creationId xmlns:a16="http://schemas.microsoft.com/office/drawing/2014/main" id="{00000000-0008-0000-0500-000074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41</xdr:row>
          <xdr:rowOff>0</xdr:rowOff>
        </xdr:from>
        <xdr:to>
          <xdr:col>20</xdr:col>
          <xdr:colOff>50800</xdr:colOff>
          <xdr:row>42</xdr:row>
          <xdr:rowOff>12700</xdr:rowOff>
        </xdr:to>
        <xdr:sp macro="" textlink="">
          <xdr:nvSpPr>
            <xdr:cNvPr id="26741" name="Check Box 117" hidden="1">
              <a:extLst>
                <a:ext uri="{63B3BB69-23CF-44E3-9099-C40C66FF867C}">
                  <a14:compatExt spid="_x0000_s26741"/>
                </a:ext>
                <a:ext uri="{FF2B5EF4-FFF2-40B4-BE49-F238E27FC236}">
                  <a16:creationId xmlns:a16="http://schemas.microsoft.com/office/drawing/2014/main" id="{00000000-0008-0000-0500-000075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42</xdr:row>
          <xdr:rowOff>0</xdr:rowOff>
        </xdr:from>
        <xdr:to>
          <xdr:col>20</xdr:col>
          <xdr:colOff>50800</xdr:colOff>
          <xdr:row>43</xdr:row>
          <xdr:rowOff>12700</xdr:rowOff>
        </xdr:to>
        <xdr:sp macro="" textlink="">
          <xdr:nvSpPr>
            <xdr:cNvPr id="26742" name="Check Box 118" hidden="1">
              <a:extLst>
                <a:ext uri="{63B3BB69-23CF-44E3-9099-C40C66FF867C}">
                  <a14:compatExt spid="_x0000_s26742"/>
                </a:ext>
                <a:ext uri="{FF2B5EF4-FFF2-40B4-BE49-F238E27FC236}">
                  <a16:creationId xmlns:a16="http://schemas.microsoft.com/office/drawing/2014/main" id="{00000000-0008-0000-0500-000076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47</xdr:row>
          <xdr:rowOff>0</xdr:rowOff>
        </xdr:from>
        <xdr:to>
          <xdr:col>20</xdr:col>
          <xdr:colOff>50800</xdr:colOff>
          <xdr:row>48</xdr:row>
          <xdr:rowOff>0</xdr:rowOff>
        </xdr:to>
        <xdr:sp macro="" textlink="">
          <xdr:nvSpPr>
            <xdr:cNvPr id="26743" name="Check Box 119" hidden="1">
              <a:extLst>
                <a:ext uri="{63B3BB69-23CF-44E3-9099-C40C66FF867C}">
                  <a14:compatExt spid="_x0000_s26743"/>
                </a:ext>
                <a:ext uri="{FF2B5EF4-FFF2-40B4-BE49-F238E27FC236}">
                  <a16:creationId xmlns:a16="http://schemas.microsoft.com/office/drawing/2014/main" id="{00000000-0008-0000-0500-000077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48</xdr:row>
          <xdr:rowOff>0</xdr:rowOff>
        </xdr:from>
        <xdr:to>
          <xdr:col>20</xdr:col>
          <xdr:colOff>50800</xdr:colOff>
          <xdr:row>49</xdr:row>
          <xdr:rowOff>0</xdr:rowOff>
        </xdr:to>
        <xdr:sp macro="" textlink="">
          <xdr:nvSpPr>
            <xdr:cNvPr id="26744" name="Check Box 120" hidden="1">
              <a:extLst>
                <a:ext uri="{63B3BB69-23CF-44E3-9099-C40C66FF867C}">
                  <a14:compatExt spid="_x0000_s26744"/>
                </a:ext>
                <a:ext uri="{FF2B5EF4-FFF2-40B4-BE49-F238E27FC236}">
                  <a16:creationId xmlns:a16="http://schemas.microsoft.com/office/drawing/2014/main" id="{00000000-0008-0000-0500-000078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49</xdr:row>
          <xdr:rowOff>0</xdr:rowOff>
        </xdr:from>
        <xdr:to>
          <xdr:col>20</xdr:col>
          <xdr:colOff>50800</xdr:colOff>
          <xdr:row>50</xdr:row>
          <xdr:rowOff>0</xdr:rowOff>
        </xdr:to>
        <xdr:sp macro="" textlink="">
          <xdr:nvSpPr>
            <xdr:cNvPr id="26745" name="Check Box 121" hidden="1">
              <a:extLst>
                <a:ext uri="{63B3BB69-23CF-44E3-9099-C40C66FF867C}">
                  <a14:compatExt spid="_x0000_s26745"/>
                </a:ext>
                <a:ext uri="{FF2B5EF4-FFF2-40B4-BE49-F238E27FC236}">
                  <a16:creationId xmlns:a16="http://schemas.microsoft.com/office/drawing/2014/main" id="{00000000-0008-0000-0500-000079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50</xdr:row>
          <xdr:rowOff>0</xdr:rowOff>
        </xdr:from>
        <xdr:to>
          <xdr:col>20</xdr:col>
          <xdr:colOff>50800</xdr:colOff>
          <xdr:row>51</xdr:row>
          <xdr:rowOff>0</xdr:rowOff>
        </xdr:to>
        <xdr:sp macro="" textlink="">
          <xdr:nvSpPr>
            <xdr:cNvPr id="26746" name="Check Box 122" hidden="1">
              <a:extLst>
                <a:ext uri="{63B3BB69-23CF-44E3-9099-C40C66FF867C}">
                  <a14:compatExt spid="_x0000_s26746"/>
                </a:ext>
                <a:ext uri="{FF2B5EF4-FFF2-40B4-BE49-F238E27FC236}">
                  <a16:creationId xmlns:a16="http://schemas.microsoft.com/office/drawing/2014/main" id="{00000000-0008-0000-0500-00007A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51</xdr:row>
          <xdr:rowOff>0</xdr:rowOff>
        </xdr:from>
        <xdr:to>
          <xdr:col>20</xdr:col>
          <xdr:colOff>50800</xdr:colOff>
          <xdr:row>51</xdr:row>
          <xdr:rowOff>203200</xdr:rowOff>
        </xdr:to>
        <xdr:sp macro="" textlink="">
          <xdr:nvSpPr>
            <xdr:cNvPr id="26747" name="Check Box 123" hidden="1">
              <a:extLst>
                <a:ext uri="{63B3BB69-23CF-44E3-9099-C40C66FF867C}">
                  <a14:compatExt spid="_x0000_s26747"/>
                </a:ext>
                <a:ext uri="{FF2B5EF4-FFF2-40B4-BE49-F238E27FC236}">
                  <a16:creationId xmlns:a16="http://schemas.microsoft.com/office/drawing/2014/main" id="{00000000-0008-0000-0500-00007B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52</xdr:row>
          <xdr:rowOff>0</xdr:rowOff>
        </xdr:from>
        <xdr:to>
          <xdr:col>20</xdr:col>
          <xdr:colOff>50800</xdr:colOff>
          <xdr:row>53</xdr:row>
          <xdr:rowOff>0</xdr:rowOff>
        </xdr:to>
        <xdr:sp macro="" textlink="">
          <xdr:nvSpPr>
            <xdr:cNvPr id="26748" name="Check Box 124" hidden="1">
              <a:extLst>
                <a:ext uri="{63B3BB69-23CF-44E3-9099-C40C66FF867C}">
                  <a14:compatExt spid="_x0000_s26748"/>
                </a:ext>
                <a:ext uri="{FF2B5EF4-FFF2-40B4-BE49-F238E27FC236}">
                  <a16:creationId xmlns:a16="http://schemas.microsoft.com/office/drawing/2014/main" id="{00000000-0008-0000-0500-00007C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53</xdr:row>
          <xdr:rowOff>0</xdr:rowOff>
        </xdr:from>
        <xdr:to>
          <xdr:col>20</xdr:col>
          <xdr:colOff>50800</xdr:colOff>
          <xdr:row>54</xdr:row>
          <xdr:rowOff>0</xdr:rowOff>
        </xdr:to>
        <xdr:sp macro="" textlink="">
          <xdr:nvSpPr>
            <xdr:cNvPr id="26749" name="Check Box 125" hidden="1">
              <a:extLst>
                <a:ext uri="{63B3BB69-23CF-44E3-9099-C40C66FF867C}">
                  <a14:compatExt spid="_x0000_s26749"/>
                </a:ext>
                <a:ext uri="{FF2B5EF4-FFF2-40B4-BE49-F238E27FC236}">
                  <a16:creationId xmlns:a16="http://schemas.microsoft.com/office/drawing/2014/main" id="{00000000-0008-0000-0500-00007D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58</xdr:row>
          <xdr:rowOff>0</xdr:rowOff>
        </xdr:from>
        <xdr:to>
          <xdr:col>20</xdr:col>
          <xdr:colOff>50800</xdr:colOff>
          <xdr:row>59</xdr:row>
          <xdr:rowOff>12700</xdr:rowOff>
        </xdr:to>
        <xdr:sp macro="" textlink="">
          <xdr:nvSpPr>
            <xdr:cNvPr id="26750" name="Check Box 126" hidden="1">
              <a:extLst>
                <a:ext uri="{63B3BB69-23CF-44E3-9099-C40C66FF867C}">
                  <a14:compatExt spid="_x0000_s26750"/>
                </a:ext>
                <a:ext uri="{FF2B5EF4-FFF2-40B4-BE49-F238E27FC236}">
                  <a16:creationId xmlns:a16="http://schemas.microsoft.com/office/drawing/2014/main" id="{00000000-0008-0000-0500-00007E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59</xdr:row>
          <xdr:rowOff>0</xdr:rowOff>
        </xdr:from>
        <xdr:to>
          <xdr:col>20</xdr:col>
          <xdr:colOff>50800</xdr:colOff>
          <xdr:row>59</xdr:row>
          <xdr:rowOff>203200</xdr:rowOff>
        </xdr:to>
        <xdr:sp macro="" textlink="">
          <xdr:nvSpPr>
            <xdr:cNvPr id="26751" name="Check Box 127" hidden="1">
              <a:extLst>
                <a:ext uri="{63B3BB69-23CF-44E3-9099-C40C66FF867C}">
                  <a14:compatExt spid="_x0000_s26751"/>
                </a:ext>
                <a:ext uri="{FF2B5EF4-FFF2-40B4-BE49-F238E27FC236}">
                  <a16:creationId xmlns:a16="http://schemas.microsoft.com/office/drawing/2014/main" id="{00000000-0008-0000-0500-00007F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60</xdr:row>
          <xdr:rowOff>0</xdr:rowOff>
        </xdr:from>
        <xdr:to>
          <xdr:col>20</xdr:col>
          <xdr:colOff>50800</xdr:colOff>
          <xdr:row>61</xdr:row>
          <xdr:rowOff>12700</xdr:rowOff>
        </xdr:to>
        <xdr:sp macro="" textlink="">
          <xdr:nvSpPr>
            <xdr:cNvPr id="26752" name="Check Box 128" hidden="1">
              <a:extLst>
                <a:ext uri="{63B3BB69-23CF-44E3-9099-C40C66FF867C}">
                  <a14:compatExt spid="_x0000_s26752"/>
                </a:ext>
                <a:ext uri="{FF2B5EF4-FFF2-40B4-BE49-F238E27FC236}">
                  <a16:creationId xmlns:a16="http://schemas.microsoft.com/office/drawing/2014/main" id="{00000000-0008-0000-0500-000080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61</xdr:row>
          <xdr:rowOff>0</xdr:rowOff>
        </xdr:from>
        <xdr:to>
          <xdr:col>20</xdr:col>
          <xdr:colOff>50800</xdr:colOff>
          <xdr:row>62</xdr:row>
          <xdr:rowOff>0</xdr:rowOff>
        </xdr:to>
        <xdr:sp macro="" textlink="">
          <xdr:nvSpPr>
            <xdr:cNvPr id="26753" name="Check Box 129" hidden="1">
              <a:extLst>
                <a:ext uri="{63B3BB69-23CF-44E3-9099-C40C66FF867C}">
                  <a14:compatExt spid="_x0000_s26753"/>
                </a:ext>
                <a:ext uri="{FF2B5EF4-FFF2-40B4-BE49-F238E27FC236}">
                  <a16:creationId xmlns:a16="http://schemas.microsoft.com/office/drawing/2014/main" id="{00000000-0008-0000-0500-000081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62</xdr:row>
          <xdr:rowOff>0</xdr:rowOff>
        </xdr:from>
        <xdr:to>
          <xdr:col>20</xdr:col>
          <xdr:colOff>50800</xdr:colOff>
          <xdr:row>63</xdr:row>
          <xdr:rowOff>12700</xdr:rowOff>
        </xdr:to>
        <xdr:sp macro="" textlink="">
          <xdr:nvSpPr>
            <xdr:cNvPr id="26754" name="Check Box 130" hidden="1">
              <a:extLst>
                <a:ext uri="{63B3BB69-23CF-44E3-9099-C40C66FF867C}">
                  <a14:compatExt spid="_x0000_s26754"/>
                </a:ext>
                <a:ext uri="{FF2B5EF4-FFF2-40B4-BE49-F238E27FC236}">
                  <a16:creationId xmlns:a16="http://schemas.microsoft.com/office/drawing/2014/main" id="{00000000-0008-0000-0500-000082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63</xdr:row>
          <xdr:rowOff>0</xdr:rowOff>
        </xdr:from>
        <xdr:to>
          <xdr:col>20</xdr:col>
          <xdr:colOff>50800</xdr:colOff>
          <xdr:row>64</xdr:row>
          <xdr:rowOff>12700</xdr:rowOff>
        </xdr:to>
        <xdr:sp macro="" textlink="">
          <xdr:nvSpPr>
            <xdr:cNvPr id="26755" name="Check Box 131" hidden="1">
              <a:extLst>
                <a:ext uri="{63B3BB69-23CF-44E3-9099-C40C66FF867C}">
                  <a14:compatExt spid="_x0000_s26755"/>
                </a:ext>
                <a:ext uri="{FF2B5EF4-FFF2-40B4-BE49-F238E27FC236}">
                  <a16:creationId xmlns:a16="http://schemas.microsoft.com/office/drawing/2014/main" id="{00000000-0008-0000-0500-000083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323850</xdr:colOff>
          <xdr:row>64</xdr:row>
          <xdr:rowOff>0</xdr:rowOff>
        </xdr:from>
        <xdr:to>
          <xdr:col>20</xdr:col>
          <xdr:colOff>50800</xdr:colOff>
          <xdr:row>65</xdr:row>
          <xdr:rowOff>0</xdr:rowOff>
        </xdr:to>
        <xdr:sp macro="" textlink="">
          <xdr:nvSpPr>
            <xdr:cNvPr id="26756" name="Check Box 132" hidden="1">
              <a:extLst>
                <a:ext uri="{63B3BB69-23CF-44E3-9099-C40C66FF867C}">
                  <a14:compatExt spid="_x0000_s26756"/>
                </a:ext>
                <a:ext uri="{FF2B5EF4-FFF2-40B4-BE49-F238E27FC236}">
                  <a16:creationId xmlns:a16="http://schemas.microsoft.com/office/drawing/2014/main" id="{00000000-0008-0000-0500-000084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323850</xdr:colOff>
          <xdr:row>55</xdr:row>
          <xdr:rowOff>0</xdr:rowOff>
        </xdr:from>
        <xdr:to>
          <xdr:col>2</xdr:col>
          <xdr:colOff>50800</xdr:colOff>
          <xdr:row>56</xdr:row>
          <xdr:rowOff>0</xdr:rowOff>
        </xdr:to>
        <xdr:sp macro="" textlink="">
          <xdr:nvSpPr>
            <xdr:cNvPr id="26757" name="Check Box 133" hidden="1">
              <a:extLst>
                <a:ext uri="{63B3BB69-23CF-44E3-9099-C40C66FF867C}">
                  <a14:compatExt spid="_x0000_s26757"/>
                </a:ext>
                <a:ext uri="{FF2B5EF4-FFF2-40B4-BE49-F238E27FC236}">
                  <a16:creationId xmlns:a16="http://schemas.microsoft.com/office/drawing/2014/main" id="{00000000-0008-0000-0500-000085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323850</xdr:colOff>
          <xdr:row>60</xdr:row>
          <xdr:rowOff>0</xdr:rowOff>
        </xdr:from>
        <xdr:to>
          <xdr:col>2</xdr:col>
          <xdr:colOff>50800</xdr:colOff>
          <xdr:row>61</xdr:row>
          <xdr:rowOff>12700</xdr:rowOff>
        </xdr:to>
        <xdr:sp macro="" textlink="">
          <xdr:nvSpPr>
            <xdr:cNvPr id="26758" name="Check Box 134" hidden="1">
              <a:extLst>
                <a:ext uri="{63B3BB69-23CF-44E3-9099-C40C66FF867C}">
                  <a14:compatExt spid="_x0000_s26758"/>
                </a:ext>
                <a:ext uri="{FF2B5EF4-FFF2-40B4-BE49-F238E27FC236}">
                  <a16:creationId xmlns:a16="http://schemas.microsoft.com/office/drawing/2014/main" id="{00000000-0008-0000-0500-000086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323850</xdr:colOff>
          <xdr:row>14</xdr:row>
          <xdr:rowOff>0</xdr:rowOff>
        </xdr:from>
        <xdr:to>
          <xdr:col>2</xdr:col>
          <xdr:colOff>50800</xdr:colOff>
          <xdr:row>15</xdr:row>
          <xdr:rowOff>0</xdr:rowOff>
        </xdr:to>
        <xdr:sp macro="" textlink="">
          <xdr:nvSpPr>
            <xdr:cNvPr id="26782" name="Check Box 158" hidden="1">
              <a:extLst>
                <a:ext uri="{63B3BB69-23CF-44E3-9099-C40C66FF867C}">
                  <a14:compatExt spid="_x0000_s26782"/>
                </a:ext>
                <a:ext uri="{FF2B5EF4-FFF2-40B4-BE49-F238E27FC236}">
                  <a16:creationId xmlns:a16="http://schemas.microsoft.com/office/drawing/2014/main" id="{00000000-0008-0000-0500-00009E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323850</xdr:colOff>
          <xdr:row>15</xdr:row>
          <xdr:rowOff>0</xdr:rowOff>
        </xdr:from>
        <xdr:to>
          <xdr:col>2</xdr:col>
          <xdr:colOff>50800</xdr:colOff>
          <xdr:row>16</xdr:row>
          <xdr:rowOff>0</xdr:rowOff>
        </xdr:to>
        <xdr:sp macro="" textlink="">
          <xdr:nvSpPr>
            <xdr:cNvPr id="26783" name="Check Box 159" hidden="1">
              <a:extLst>
                <a:ext uri="{63B3BB69-23CF-44E3-9099-C40C66FF867C}">
                  <a14:compatExt spid="_x0000_s26783"/>
                </a:ext>
                <a:ext uri="{FF2B5EF4-FFF2-40B4-BE49-F238E27FC236}">
                  <a16:creationId xmlns:a16="http://schemas.microsoft.com/office/drawing/2014/main" id="{00000000-0008-0000-0500-00009F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323850</xdr:colOff>
          <xdr:row>16</xdr:row>
          <xdr:rowOff>0</xdr:rowOff>
        </xdr:from>
        <xdr:to>
          <xdr:col>2</xdr:col>
          <xdr:colOff>50800</xdr:colOff>
          <xdr:row>17</xdr:row>
          <xdr:rowOff>0</xdr:rowOff>
        </xdr:to>
        <xdr:sp macro="" textlink="">
          <xdr:nvSpPr>
            <xdr:cNvPr id="26784" name="Check Box 160" hidden="1">
              <a:extLst>
                <a:ext uri="{63B3BB69-23CF-44E3-9099-C40C66FF867C}">
                  <a14:compatExt spid="_x0000_s26784"/>
                </a:ext>
                <a:ext uri="{FF2B5EF4-FFF2-40B4-BE49-F238E27FC236}">
                  <a16:creationId xmlns:a16="http://schemas.microsoft.com/office/drawing/2014/main" id="{00000000-0008-0000-0500-0000A0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323850</xdr:colOff>
          <xdr:row>17</xdr:row>
          <xdr:rowOff>0</xdr:rowOff>
        </xdr:from>
        <xdr:to>
          <xdr:col>2</xdr:col>
          <xdr:colOff>50800</xdr:colOff>
          <xdr:row>18</xdr:row>
          <xdr:rowOff>0</xdr:rowOff>
        </xdr:to>
        <xdr:sp macro="" textlink="">
          <xdr:nvSpPr>
            <xdr:cNvPr id="26785" name="Check Box 161" hidden="1">
              <a:extLst>
                <a:ext uri="{63B3BB69-23CF-44E3-9099-C40C66FF867C}">
                  <a14:compatExt spid="_x0000_s26785"/>
                </a:ext>
                <a:ext uri="{FF2B5EF4-FFF2-40B4-BE49-F238E27FC236}">
                  <a16:creationId xmlns:a16="http://schemas.microsoft.com/office/drawing/2014/main" id="{00000000-0008-0000-0500-0000A1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323850</xdr:colOff>
          <xdr:row>18</xdr:row>
          <xdr:rowOff>0</xdr:rowOff>
        </xdr:from>
        <xdr:to>
          <xdr:col>2</xdr:col>
          <xdr:colOff>50800</xdr:colOff>
          <xdr:row>19</xdr:row>
          <xdr:rowOff>0</xdr:rowOff>
        </xdr:to>
        <xdr:sp macro="" textlink="">
          <xdr:nvSpPr>
            <xdr:cNvPr id="26786" name="Check Box 162" hidden="1">
              <a:extLst>
                <a:ext uri="{63B3BB69-23CF-44E3-9099-C40C66FF867C}">
                  <a14:compatExt spid="_x0000_s26786"/>
                </a:ext>
                <a:ext uri="{FF2B5EF4-FFF2-40B4-BE49-F238E27FC236}">
                  <a16:creationId xmlns:a16="http://schemas.microsoft.com/office/drawing/2014/main" id="{00000000-0008-0000-0500-0000A2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323850</xdr:colOff>
          <xdr:row>19</xdr:row>
          <xdr:rowOff>0</xdr:rowOff>
        </xdr:from>
        <xdr:to>
          <xdr:col>2</xdr:col>
          <xdr:colOff>50800</xdr:colOff>
          <xdr:row>20</xdr:row>
          <xdr:rowOff>0</xdr:rowOff>
        </xdr:to>
        <xdr:sp macro="" textlink="">
          <xdr:nvSpPr>
            <xdr:cNvPr id="26787" name="Check Box 163" hidden="1">
              <a:extLst>
                <a:ext uri="{63B3BB69-23CF-44E3-9099-C40C66FF867C}">
                  <a14:compatExt spid="_x0000_s26787"/>
                </a:ext>
                <a:ext uri="{FF2B5EF4-FFF2-40B4-BE49-F238E27FC236}">
                  <a16:creationId xmlns:a16="http://schemas.microsoft.com/office/drawing/2014/main" id="{00000000-0008-0000-0500-0000A3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323850</xdr:colOff>
          <xdr:row>20</xdr:row>
          <xdr:rowOff>0</xdr:rowOff>
        </xdr:from>
        <xdr:to>
          <xdr:col>2</xdr:col>
          <xdr:colOff>50800</xdr:colOff>
          <xdr:row>21</xdr:row>
          <xdr:rowOff>0</xdr:rowOff>
        </xdr:to>
        <xdr:sp macro="" textlink="">
          <xdr:nvSpPr>
            <xdr:cNvPr id="26788" name="Check Box 164" hidden="1">
              <a:extLst>
                <a:ext uri="{63B3BB69-23CF-44E3-9099-C40C66FF867C}">
                  <a14:compatExt spid="_x0000_s26788"/>
                </a:ext>
                <a:ext uri="{FF2B5EF4-FFF2-40B4-BE49-F238E27FC236}">
                  <a16:creationId xmlns:a16="http://schemas.microsoft.com/office/drawing/2014/main" id="{00000000-0008-0000-0500-0000A4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323850</xdr:colOff>
          <xdr:row>21</xdr:row>
          <xdr:rowOff>0</xdr:rowOff>
        </xdr:from>
        <xdr:to>
          <xdr:col>2</xdr:col>
          <xdr:colOff>50800</xdr:colOff>
          <xdr:row>22</xdr:row>
          <xdr:rowOff>0</xdr:rowOff>
        </xdr:to>
        <xdr:sp macro="" textlink="">
          <xdr:nvSpPr>
            <xdr:cNvPr id="26789" name="Check Box 165" hidden="1">
              <a:extLst>
                <a:ext uri="{63B3BB69-23CF-44E3-9099-C40C66FF867C}">
                  <a14:compatExt spid="_x0000_s26789"/>
                </a:ext>
                <a:ext uri="{FF2B5EF4-FFF2-40B4-BE49-F238E27FC236}">
                  <a16:creationId xmlns:a16="http://schemas.microsoft.com/office/drawing/2014/main" id="{00000000-0008-0000-0500-0000A5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323850</xdr:colOff>
          <xdr:row>22</xdr:row>
          <xdr:rowOff>0</xdr:rowOff>
        </xdr:from>
        <xdr:to>
          <xdr:col>2</xdr:col>
          <xdr:colOff>50800</xdr:colOff>
          <xdr:row>23</xdr:row>
          <xdr:rowOff>0</xdr:rowOff>
        </xdr:to>
        <xdr:sp macro="" textlink="">
          <xdr:nvSpPr>
            <xdr:cNvPr id="26790" name="Check Box 166" hidden="1">
              <a:extLst>
                <a:ext uri="{63B3BB69-23CF-44E3-9099-C40C66FF867C}">
                  <a14:compatExt spid="_x0000_s26790"/>
                </a:ext>
                <a:ext uri="{FF2B5EF4-FFF2-40B4-BE49-F238E27FC236}">
                  <a16:creationId xmlns:a16="http://schemas.microsoft.com/office/drawing/2014/main" id="{00000000-0008-0000-0500-0000A6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323850</xdr:colOff>
          <xdr:row>23</xdr:row>
          <xdr:rowOff>0</xdr:rowOff>
        </xdr:from>
        <xdr:to>
          <xdr:col>2</xdr:col>
          <xdr:colOff>50800</xdr:colOff>
          <xdr:row>24</xdr:row>
          <xdr:rowOff>0</xdr:rowOff>
        </xdr:to>
        <xdr:sp macro="" textlink="">
          <xdr:nvSpPr>
            <xdr:cNvPr id="26791" name="Check Box 167" hidden="1">
              <a:extLst>
                <a:ext uri="{63B3BB69-23CF-44E3-9099-C40C66FF867C}">
                  <a14:compatExt spid="_x0000_s26791"/>
                </a:ext>
                <a:ext uri="{FF2B5EF4-FFF2-40B4-BE49-F238E27FC236}">
                  <a16:creationId xmlns:a16="http://schemas.microsoft.com/office/drawing/2014/main" id="{00000000-0008-0000-0500-0000A7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11</xdr:col>
      <xdr:colOff>0</xdr:colOff>
      <xdr:row>11</xdr:row>
      <xdr:rowOff>0</xdr:rowOff>
    </xdr:from>
    <xdr:to>
      <xdr:col>11</xdr:col>
      <xdr:colOff>6350</xdr:colOff>
      <xdr:row>11</xdr:row>
      <xdr:rowOff>6350</xdr:rowOff>
    </xdr:to>
    <xdr:pic>
      <xdr:nvPicPr>
        <xdr:cNvPr id="5129" name="Picture 9" descr="http://njolaf.bbh.com/icons/ecblank.gif">
          <a:extLst>
            <a:ext uri="{FF2B5EF4-FFF2-40B4-BE49-F238E27FC236}">
              <a16:creationId xmlns:a16="http://schemas.microsoft.com/office/drawing/2014/main" id="{00000000-0008-0000-0600-000009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858125" y="1905000"/>
          <a:ext cx="9525" cy="9525"/>
        </a:xfrm>
        <a:prstGeom prst="rect">
          <a:avLst/>
        </a:prstGeom>
        <a:noFill/>
      </xdr:spPr>
    </xdr:pic>
    <xdr:clientData/>
  </xdr:twoCellAnchor>
  <xdr:twoCellAnchor editAs="oneCell">
    <xdr:from>
      <xdr:col>11</xdr:col>
      <xdr:colOff>0</xdr:colOff>
      <xdr:row>16</xdr:row>
      <xdr:rowOff>0</xdr:rowOff>
    </xdr:from>
    <xdr:to>
      <xdr:col>11</xdr:col>
      <xdr:colOff>6350</xdr:colOff>
      <xdr:row>16</xdr:row>
      <xdr:rowOff>6350</xdr:rowOff>
    </xdr:to>
    <xdr:pic>
      <xdr:nvPicPr>
        <xdr:cNvPr id="5130" name="Picture 10" descr="http://njolaf.bbh.com/icons/ecblank.gif">
          <a:extLst>
            <a:ext uri="{FF2B5EF4-FFF2-40B4-BE49-F238E27FC236}">
              <a16:creationId xmlns:a16="http://schemas.microsoft.com/office/drawing/2014/main" id="{00000000-0008-0000-0600-00000A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858125" y="3181350"/>
          <a:ext cx="9525" cy="9525"/>
        </a:xfrm>
        <a:prstGeom prst="rect">
          <a:avLst/>
        </a:prstGeom>
        <a:noFill/>
      </xdr:spPr>
    </xdr:pic>
    <xdr:clientData/>
  </xdr:twoCellAnchor>
  <xdr:twoCellAnchor editAs="oneCell">
    <xdr:from>
      <xdr:col>12</xdr:col>
      <xdr:colOff>0</xdr:colOff>
      <xdr:row>17</xdr:row>
      <xdr:rowOff>0</xdr:rowOff>
    </xdr:from>
    <xdr:to>
      <xdr:col>12</xdr:col>
      <xdr:colOff>6350</xdr:colOff>
      <xdr:row>17</xdr:row>
      <xdr:rowOff>6350</xdr:rowOff>
    </xdr:to>
    <xdr:pic>
      <xdr:nvPicPr>
        <xdr:cNvPr id="5131" name="Picture 11" descr="http://njolaf.bbh.com/icons/ecblank.gif">
          <a:extLst>
            <a:ext uri="{FF2B5EF4-FFF2-40B4-BE49-F238E27FC236}">
              <a16:creationId xmlns:a16="http://schemas.microsoft.com/office/drawing/2014/main" id="{00000000-0008-0000-0600-00000B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467725" y="3181350"/>
          <a:ext cx="9525" cy="9525"/>
        </a:xfrm>
        <a:prstGeom prst="rect">
          <a:avLst/>
        </a:prstGeom>
        <a:noFill/>
      </xdr:spPr>
    </xdr:pic>
    <xdr:clientData/>
  </xdr:twoCellAnchor>
  <xdr:twoCellAnchor editAs="oneCell">
    <xdr:from>
      <xdr:col>11</xdr:col>
      <xdr:colOff>0</xdr:colOff>
      <xdr:row>17</xdr:row>
      <xdr:rowOff>0</xdr:rowOff>
    </xdr:from>
    <xdr:to>
      <xdr:col>11</xdr:col>
      <xdr:colOff>6350</xdr:colOff>
      <xdr:row>17</xdr:row>
      <xdr:rowOff>6350</xdr:rowOff>
    </xdr:to>
    <xdr:pic>
      <xdr:nvPicPr>
        <xdr:cNvPr id="5134" name="Picture 14" descr="http://njolaf.bbh.com/icons/ecblank.gif">
          <a:extLst>
            <a:ext uri="{FF2B5EF4-FFF2-40B4-BE49-F238E27FC236}">
              <a16:creationId xmlns:a16="http://schemas.microsoft.com/office/drawing/2014/main" id="{00000000-0008-0000-0600-00000E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858125" y="3486150"/>
          <a:ext cx="9525" cy="9525"/>
        </a:xfrm>
        <a:prstGeom prst="rect">
          <a:avLst/>
        </a:prstGeom>
        <a:noFill/>
      </xdr:spPr>
    </xdr:pic>
    <xdr:clientData/>
  </xdr:twoCellAnchor>
  <xdr:twoCellAnchor editAs="oneCell">
    <xdr:from>
      <xdr:col>9</xdr:col>
      <xdr:colOff>0</xdr:colOff>
      <xdr:row>19</xdr:row>
      <xdr:rowOff>0</xdr:rowOff>
    </xdr:from>
    <xdr:to>
      <xdr:col>9</xdr:col>
      <xdr:colOff>6350</xdr:colOff>
      <xdr:row>19</xdr:row>
      <xdr:rowOff>6350</xdr:rowOff>
    </xdr:to>
    <xdr:pic>
      <xdr:nvPicPr>
        <xdr:cNvPr id="5137" name="Picture 17" descr="http://njolaf.bbh.com/icons/ecblank.gif">
          <a:extLst>
            <a:ext uri="{FF2B5EF4-FFF2-40B4-BE49-F238E27FC236}">
              <a16:creationId xmlns:a16="http://schemas.microsoft.com/office/drawing/2014/main" id="{00000000-0008-0000-0600-000011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638925" y="3676650"/>
          <a:ext cx="9525" cy="9525"/>
        </a:xfrm>
        <a:prstGeom prst="rect">
          <a:avLst/>
        </a:prstGeom>
        <a:noFill/>
      </xdr:spPr>
    </xdr:pic>
    <xdr:clientData/>
  </xdr:twoCellAnchor>
  <xdr:twoCellAnchor editAs="oneCell">
    <xdr:from>
      <xdr:col>11</xdr:col>
      <xdr:colOff>0</xdr:colOff>
      <xdr:row>18</xdr:row>
      <xdr:rowOff>0</xdr:rowOff>
    </xdr:from>
    <xdr:to>
      <xdr:col>11</xdr:col>
      <xdr:colOff>6350</xdr:colOff>
      <xdr:row>18</xdr:row>
      <xdr:rowOff>6350</xdr:rowOff>
    </xdr:to>
    <xdr:pic>
      <xdr:nvPicPr>
        <xdr:cNvPr id="5138" name="Picture 18" descr="http://njolaf.bbh.com/icons/ecblank.gif">
          <a:extLst>
            <a:ext uri="{FF2B5EF4-FFF2-40B4-BE49-F238E27FC236}">
              <a16:creationId xmlns:a16="http://schemas.microsoft.com/office/drawing/2014/main" id="{00000000-0008-0000-0600-000012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858125" y="3676650"/>
          <a:ext cx="9525" cy="9525"/>
        </a:xfrm>
        <a:prstGeom prst="rect">
          <a:avLst/>
        </a:prstGeom>
        <a:noFill/>
      </xdr:spPr>
    </xdr:pic>
    <xdr:clientData/>
  </xdr:twoCellAnchor>
  <xdr:twoCellAnchor editAs="oneCell">
    <xdr:from>
      <xdr:col>9</xdr:col>
      <xdr:colOff>0</xdr:colOff>
      <xdr:row>22</xdr:row>
      <xdr:rowOff>0</xdr:rowOff>
    </xdr:from>
    <xdr:to>
      <xdr:col>9</xdr:col>
      <xdr:colOff>6350</xdr:colOff>
      <xdr:row>22</xdr:row>
      <xdr:rowOff>6350</xdr:rowOff>
    </xdr:to>
    <xdr:pic>
      <xdr:nvPicPr>
        <xdr:cNvPr id="5139" name="Picture 19" descr="http://njolaf.bbh.com/icons/ecblank.gif">
          <a:extLst>
            <a:ext uri="{FF2B5EF4-FFF2-40B4-BE49-F238E27FC236}">
              <a16:creationId xmlns:a16="http://schemas.microsoft.com/office/drawing/2014/main" id="{00000000-0008-0000-0600-000013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638925" y="4248150"/>
          <a:ext cx="9525" cy="9525"/>
        </a:xfrm>
        <a:prstGeom prst="rect">
          <a:avLst/>
        </a:prstGeom>
        <a:noFill/>
      </xdr:spPr>
    </xdr:pic>
    <xdr:clientData/>
  </xdr:twoCellAnchor>
  <xdr:twoCellAnchor editAs="oneCell">
    <xdr:from>
      <xdr:col>9</xdr:col>
      <xdr:colOff>0</xdr:colOff>
      <xdr:row>25</xdr:row>
      <xdr:rowOff>0</xdr:rowOff>
    </xdr:from>
    <xdr:to>
      <xdr:col>9</xdr:col>
      <xdr:colOff>6350</xdr:colOff>
      <xdr:row>25</xdr:row>
      <xdr:rowOff>6350</xdr:rowOff>
    </xdr:to>
    <xdr:pic>
      <xdr:nvPicPr>
        <xdr:cNvPr id="5142" name="Picture 22" descr="http://njolaf.bbh.com/icons/ecblank.gif">
          <a:extLst>
            <a:ext uri="{FF2B5EF4-FFF2-40B4-BE49-F238E27FC236}">
              <a16:creationId xmlns:a16="http://schemas.microsoft.com/office/drawing/2014/main" id="{00000000-0008-0000-0600-000016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638925" y="5762625"/>
          <a:ext cx="9525" cy="9525"/>
        </a:xfrm>
        <a:prstGeom prst="rect">
          <a:avLst/>
        </a:prstGeom>
        <a:noFill/>
      </xdr:spPr>
    </xdr:pic>
    <xdr:clientData/>
  </xdr:twoCellAnchor>
  <xdr:twoCellAnchor editAs="oneCell">
    <xdr:from>
      <xdr:col>10</xdr:col>
      <xdr:colOff>0</xdr:colOff>
      <xdr:row>25</xdr:row>
      <xdr:rowOff>0</xdr:rowOff>
    </xdr:from>
    <xdr:to>
      <xdr:col>10</xdr:col>
      <xdr:colOff>6350</xdr:colOff>
      <xdr:row>25</xdr:row>
      <xdr:rowOff>6350</xdr:rowOff>
    </xdr:to>
    <xdr:pic>
      <xdr:nvPicPr>
        <xdr:cNvPr id="5143" name="Picture 23" descr="http://njolaf.bbh.com/icons/ecblank.gif">
          <a:extLst>
            <a:ext uri="{FF2B5EF4-FFF2-40B4-BE49-F238E27FC236}">
              <a16:creationId xmlns:a16="http://schemas.microsoft.com/office/drawing/2014/main" id="{00000000-0008-0000-0600-000017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248525" y="5762625"/>
          <a:ext cx="9525" cy="9525"/>
        </a:xfrm>
        <a:prstGeom prst="rect">
          <a:avLst/>
        </a:prstGeom>
        <a:noFill/>
      </xdr:spPr>
    </xdr:pic>
    <xdr:clientData/>
  </xdr:twoCellAnchor>
  <xdr:twoCellAnchor editAs="oneCell">
    <xdr:from>
      <xdr:col>9</xdr:col>
      <xdr:colOff>0</xdr:colOff>
      <xdr:row>28</xdr:row>
      <xdr:rowOff>0</xdr:rowOff>
    </xdr:from>
    <xdr:to>
      <xdr:col>9</xdr:col>
      <xdr:colOff>6350</xdr:colOff>
      <xdr:row>28</xdr:row>
      <xdr:rowOff>6350</xdr:rowOff>
    </xdr:to>
    <xdr:pic>
      <xdr:nvPicPr>
        <xdr:cNvPr id="5144" name="Picture 24" descr="http://njolaf.bbh.com/icons/ecblank.gif">
          <a:extLst>
            <a:ext uri="{FF2B5EF4-FFF2-40B4-BE49-F238E27FC236}">
              <a16:creationId xmlns:a16="http://schemas.microsoft.com/office/drawing/2014/main" id="{00000000-0008-0000-0600-000018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638925" y="6334125"/>
          <a:ext cx="9525" cy="9525"/>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9</xdr:col>
          <xdr:colOff>165100</xdr:colOff>
          <xdr:row>28</xdr:row>
          <xdr:rowOff>152400</xdr:rowOff>
        </xdr:from>
        <xdr:to>
          <xdr:col>9</xdr:col>
          <xdr:colOff>1079500</xdr:colOff>
          <xdr:row>30</xdr:row>
          <xdr:rowOff>0</xdr:rowOff>
        </xdr:to>
        <xdr:sp macro="" textlink="">
          <xdr:nvSpPr>
            <xdr:cNvPr id="5121" name="Control 1" hidden="1">
              <a:extLst>
                <a:ext uri="{63B3BB69-23CF-44E3-9099-C40C66FF867C}">
                  <a14:compatExt spid="_x0000_s5121"/>
                </a:ext>
                <a:ext uri="{FF2B5EF4-FFF2-40B4-BE49-F238E27FC236}">
                  <a16:creationId xmlns:a16="http://schemas.microsoft.com/office/drawing/2014/main" id="{00000000-0008-0000-0600-0000011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69850</xdr:colOff>
          <xdr:row>28</xdr:row>
          <xdr:rowOff>152400</xdr:rowOff>
        </xdr:from>
        <xdr:to>
          <xdr:col>10</xdr:col>
          <xdr:colOff>984250</xdr:colOff>
          <xdr:row>30</xdr:row>
          <xdr:rowOff>0</xdr:rowOff>
        </xdr:to>
        <xdr:sp macro="" textlink="">
          <xdr:nvSpPr>
            <xdr:cNvPr id="5122" name="Control 2" hidden="1">
              <a:extLst>
                <a:ext uri="{63B3BB69-23CF-44E3-9099-C40C66FF867C}">
                  <a14:compatExt spid="_x0000_s5122"/>
                </a:ext>
                <a:ext uri="{FF2B5EF4-FFF2-40B4-BE49-F238E27FC236}">
                  <a16:creationId xmlns:a16="http://schemas.microsoft.com/office/drawing/2014/main" id="{00000000-0008-0000-0600-0000021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69850</xdr:colOff>
          <xdr:row>28</xdr:row>
          <xdr:rowOff>152400</xdr:rowOff>
        </xdr:from>
        <xdr:to>
          <xdr:col>10</xdr:col>
          <xdr:colOff>984250</xdr:colOff>
          <xdr:row>30</xdr:row>
          <xdr:rowOff>0</xdr:rowOff>
        </xdr:to>
        <xdr:sp macro="" textlink="">
          <xdr:nvSpPr>
            <xdr:cNvPr id="5123" name="Control 3" hidden="1">
              <a:extLst>
                <a:ext uri="{63B3BB69-23CF-44E3-9099-C40C66FF867C}">
                  <a14:compatExt spid="_x0000_s5123"/>
                </a:ext>
                <a:ext uri="{FF2B5EF4-FFF2-40B4-BE49-F238E27FC236}">
                  <a16:creationId xmlns:a16="http://schemas.microsoft.com/office/drawing/2014/main" id="{00000000-0008-0000-0600-0000031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69850</xdr:colOff>
          <xdr:row>28</xdr:row>
          <xdr:rowOff>152400</xdr:rowOff>
        </xdr:from>
        <xdr:to>
          <xdr:col>10</xdr:col>
          <xdr:colOff>984250</xdr:colOff>
          <xdr:row>30</xdr:row>
          <xdr:rowOff>0</xdr:rowOff>
        </xdr:to>
        <xdr:sp macro="" textlink="">
          <xdr:nvSpPr>
            <xdr:cNvPr id="5124" name="Control 4" hidden="1">
              <a:extLst>
                <a:ext uri="{63B3BB69-23CF-44E3-9099-C40C66FF867C}">
                  <a14:compatExt spid="_x0000_s5124"/>
                </a:ext>
                <a:ext uri="{FF2B5EF4-FFF2-40B4-BE49-F238E27FC236}">
                  <a16:creationId xmlns:a16="http://schemas.microsoft.com/office/drawing/2014/main" id="{00000000-0008-0000-0600-0000041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LFILE1\A044586\Desktop\joe%20tax%20table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042538\AppData\Local\Temp\23\notes007A2F\BBH%20Custody%20Account%20Opening%20Form%202.42.-%20Internal%20only%20draf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ount Opening Form"/>
      <sheetName val="Account Opening Form Section 2"/>
      <sheetName val="Tables"/>
      <sheetName val="Tax Tables"/>
    </sheetNames>
    <sheetDataSet>
      <sheetData sheetId="0"/>
      <sheetData sheetId="1"/>
      <sheetData sheetId="2">
        <row r="2">
          <cell r="A2" t="str">
            <v>Please select one…</v>
          </cell>
          <cell r="B2" t="str">
            <v>Please select one…</v>
          </cell>
          <cell r="C2" t="str">
            <v>Please select one…</v>
          </cell>
          <cell r="D2" t="str">
            <v>Please select one…</v>
          </cell>
        </row>
        <row r="3">
          <cell r="A3" t="str">
            <v>AED</v>
          </cell>
          <cell r="B3" t="str">
            <v>AED</v>
          </cell>
          <cell r="C3" t="str">
            <v>GBP</v>
          </cell>
          <cell r="D3" t="str">
            <v xml:space="preserve">Individual </v>
          </cell>
        </row>
        <row r="4">
          <cell r="A4" t="str">
            <v>AMD</v>
          </cell>
          <cell r="B4" t="str">
            <v>ARS</v>
          </cell>
          <cell r="C4" t="str">
            <v xml:space="preserve">EUR </v>
          </cell>
          <cell r="D4" t="str">
            <v xml:space="preserve">Joint with right of survivorship </v>
          </cell>
        </row>
        <row r="5">
          <cell r="A5" t="str">
            <v>ARS</v>
          </cell>
          <cell r="B5" t="str">
            <v>AUD</v>
          </cell>
          <cell r="C5" t="str">
            <v>USD</v>
          </cell>
          <cell r="D5" t="str">
            <v xml:space="preserve">Tenants in common </v>
          </cell>
        </row>
        <row r="6">
          <cell r="A6" t="str">
            <v>AUD</v>
          </cell>
          <cell r="B6" t="str">
            <v>BHD</v>
          </cell>
          <cell r="D6" t="str">
            <v>Minor UGMA</v>
          </cell>
        </row>
        <row r="7">
          <cell r="A7" t="str">
            <v>BGN</v>
          </cell>
          <cell r="B7" t="str">
            <v>BRL</v>
          </cell>
          <cell r="D7" t="str">
            <v xml:space="preserve">Tenants by the entireties </v>
          </cell>
        </row>
        <row r="8">
          <cell r="A8" t="str">
            <v>BHD</v>
          </cell>
          <cell r="B8" t="str">
            <v>CAD</v>
          </cell>
          <cell r="D8" t="str">
            <v xml:space="preserve">Community property </v>
          </cell>
        </row>
        <row r="9">
          <cell r="A9" t="str">
            <v>BRL</v>
          </cell>
          <cell r="B9" t="str">
            <v>CHF</v>
          </cell>
          <cell r="D9" t="str">
            <v>Partnership</v>
          </cell>
        </row>
        <row r="10">
          <cell r="A10" t="str">
            <v>BWP</v>
          </cell>
          <cell r="B10" t="str">
            <v>CNY</v>
          </cell>
          <cell r="D10" t="str">
            <v xml:space="preserve">Limited liability company </v>
          </cell>
        </row>
        <row r="11">
          <cell r="A11" t="str">
            <v>CAD</v>
          </cell>
          <cell r="B11" t="str">
            <v>CZK</v>
          </cell>
          <cell r="D11" t="str">
            <v xml:space="preserve">Sole proprietorship </v>
          </cell>
        </row>
        <row r="12">
          <cell r="A12" t="str">
            <v>CHF</v>
          </cell>
          <cell r="B12" t="str">
            <v>DKK</v>
          </cell>
          <cell r="D12" t="str">
            <v>Corporation</v>
          </cell>
        </row>
        <row r="13">
          <cell r="A13" t="str">
            <v>CNY</v>
          </cell>
          <cell r="B13" t="str">
            <v>EUR</v>
          </cell>
          <cell r="D13" t="str">
            <v>Corporation - subs</v>
          </cell>
        </row>
        <row r="14">
          <cell r="A14" t="str">
            <v>CZK</v>
          </cell>
          <cell r="B14" t="str">
            <v>GBP</v>
          </cell>
          <cell r="D14" t="str">
            <v xml:space="preserve">Regulated investment companies </v>
          </cell>
        </row>
        <row r="15">
          <cell r="A15" t="str">
            <v>DKK</v>
          </cell>
          <cell r="B15" t="str">
            <v>HKD</v>
          </cell>
          <cell r="D15" t="str">
            <v>Financial institution</v>
          </cell>
        </row>
        <row r="16">
          <cell r="A16" t="str">
            <v>EUR</v>
          </cell>
          <cell r="B16" t="str">
            <v>HRK</v>
          </cell>
          <cell r="D16" t="str">
            <v>Conservatorship/guardian</v>
          </cell>
        </row>
        <row r="17">
          <cell r="A17" t="str">
            <v>GBP</v>
          </cell>
          <cell r="B17" t="str">
            <v>HUF</v>
          </cell>
          <cell r="D17" t="str">
            <v xml:space="preserve">Individual Revocable trust </v>
          </cell>
        </row>
        <row r="18">
          <cell r="A18" t="str">
            <v>GEL</v>
          </cell>
          <cell r="B18" t="str">
            <v>IDR</v>
          </cell>
          <cell r="D18" t="str">
            <v>Individual Irrevocable trust</v>
          </cell>
        </row>
        <row r="19">
          <cell r="A19" t="str">
            <v>HKD</v>
          </cell>
          <cell r="B19" t="str">
            <v>ILS</v>
          </cell>
          <cell r="D19" t="str">
            <v xml:space="preserve">Estate </v>
          </cell>
        </row>
        <row r="20">
          <cell r="A20" t="str">
            <v>HRK</v>
          </cell>
          <cell r="B20" t="str">
            <v>JOD</v>
          </cell>
          <cell r="D20" t="str">
            <v>Individual Retirement A/C</v>
          </cell>
        </row>
        <row r="21">
          <cell r="A21" t="str">
            <v>HUF</v>
          </cell>
          <cell r="B21" t="str">
            <v>JPY</v>
          </cell>
          <cell r="D21" t="str">
            <v>Keogh plan</v>
          </cell>
        </row>
        <row r="22">
          <cell r="A22" t="str">
            <v>IDR</v>
          </cell>
          <cell r="B22" t="str">
            <v>KES</v>
          </cell>
          <cell r="D22" t="str">
            <v>Employee pension plan</v>
          </cell>
        </row>
        <row r="23">
          <cell r="A23" t="str">
            <v>ILS</v>
          </cell>
          <cell r="B23" t="str">
            <v>MAD</v>
          </cell>
          <cell r="D23" t="str">
            <v>Employee profit sharing plan</v>
          </cell>
        </row>
        <row r="24">
          <cell r="A24" t="str">
            <v>ISK</v>
          </cell>
          <cell r="B24" t="str">
            <v>MXN</v>
          </cell>
          <cell r="D24" t="str">
            <v>Employee 401(k) plan</v>
          </cell>
        </row>
        <row r="25">
          <cell r="A25" t="str">
            <v>JPY</v>
          </cell>
          <cell r="B25" t="str">
            <v>MYR</v>
          </cell>
          <cell r="D25" t="str">
            <v>Private foundation trust</v>
          </cell>
        </row>
        <row r="26">
          <cell r="A26" t="str">
            <v>KRW</v>
          </cell>
          <cell r="B26" t="str">
            <v>NGN</v>
          </cell>
          <cell r="D26" t="str">
            <v>Charitable lead trust</v>
          </cell>
        </row>
        <row r="27">
          <cell r="A27" t="str">
            <v>KWD</v>
          </cell>
          <cell r="B27" t="str">
            <v>NOK</v>
          </cell>
          <cell r="D27" t="str">
            <v>Charitable remainder unit trust</v>
          </cell>
        </row>
        <row r="28">
          <cell r="A28" t="str">
            <v>KZT</v>
          </cell>
          <cell r="B28" t="str">
            <v>NZD</v>
          </cell>
          <cell r="D28" t="str">
            <v>Charitable remainder annuity trust</v>
          </cell>
        </row>
        <row r="29">
          <cell r="A29" t="str">
            <v>MXN</v>
          </cell>
          <cell r="B29" t="str">
            <v>PEN</v>
          </cell>
          <cell r="D29" t="str">
            <v>Private foundation trust</v>
          </cell>
        </row>
        <row r="30">
          <cell r="A30" t="str">
            <v>MYR</v>
          </cell>
          <cell r="B30" t="str">
            <v>PHP</v>
          </cell>
          <cell r="D30" t="str">
            <v xml:space="preserve">U.S. government </v>
          </cell>
        </row>
        <row r="31">
          <cell r="A31" t="str">
            <v>NOK</v>
          </cell>
          <cell r="B31" t="str">
            <v>PLN</v>
          </cell>
          <cell r="D31" t="str">
            <v xml:space="preserve">State &amp; local governments </v>
          </cell>
        </row>
        <row r="32">
          <cell r="A32" t="str">
            <v>NZD</v>
          </cell>
          <cell r="B32" t="str">
            <v>RON</v>
          </cell>
          <cell r="D32" t="str">
            <v>International organizations</v>
          </cell>
        </row>
        <row r="33">
          <cell r="A33" t="str">
            <v>OMR</v>
          </cell>
          <cell r="B33" t="str">
            <v>RUB</v>
          </cell>
          <cell r="D33" t="str">
            <v>Foreign government</v>
          </cell>
        </row>
        <row r="34">
          <cell r="A34" t="str">
            <v>PEN</v>
          </cell>
          <cell r="B34" t="str">
            <v>SAR</v>
          </cell>
        </row>
        <row r="35">
          <cell r="A35" t="str">
            <v>PHP</v>
          </cell>
          <cell r="B35" t="str">
            <v>SEK</v>
          </cell>
        </row>
        <row r="36">
          <cell r="A36" t="str">
            <v>PLN</v>
          </cell>
          <cell r="B36" t="str">
            <v>SGD</v>
          </cell>
        </row>
        <row r="37">
          <cell r="A37" t="str">
            <v>QAR</v>
          </cell>
          <cell r="B37" t="str">
            <v>THB</v>
          </cell>
        </row>
        <row r="38">
          <cell r="A38" t="str">
            <v>RON</v>
          </cell>
          <cell r="B38" t="str">
            <v>USD</v>
          </cell>
        </row>
        <row r="39">
          <cell r="A39" t="str">
            <v>RUB</v>
          </cell>
          <cell r="B39" t="str">
            <v>UYU</v>
          </cell>
        </row>
        <row r="40">
          <cell r="A40" t="str">
            <v>SAR</v>
          </cell>
          <cell r="B40" t="str">
            <v>ZAR</v>
          </cell>
        </row>
        <row r="41">
          <cell r="A41" t="str">
            <v>SEK</v>
          </cell>
        </row>
        <row r="42">
          <cell r="A42" t="str">
            <v>SGD</v>
          </cell>
        </row>
        <row r="43">
          <cell r="A43" t="str">
            <v>THB</v>
          </cell>
        </row>
        <row r="44">
          <cell r="A44" t="str">
            <v xml:space="preserve">TRY </v>
          </cell>
        </row>
        <row r="45">
          <cell r="A45" t="str">
            <v>USD</v>
          </cell>
        </row>
        <row r="46">
          <cell r="A46" t="str">
            <v>UYU</v>
          </cell>
        </row>
        <row r="47">
          <cell r="A47" t="str">
            <v>ZAR</v>
          </cell>
        </row>
      </sheetData>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nal use only"/>
      <sheetName val="Tables"/>
    </sheetNames>
    <sheetDataSet>
      <sheetData sheetId="0" refreshError="1"/>
      <sheetData sheetId="1">
        <row r="2">
          <cell r="U2" t="str">
            <v>Select One</v>
          </cell>
        </row>
        <row r="3">
          <cell r="U3" t="str">
            <v>FFI</v>
          </cell>
        </row>
        <row r="4">
          <cell r="U4" t="str">
            <v>NFFE</v>
          </cell>
        </row>
        <row r="5">
          <cell r="U5" t="str">
            <v>Neither FFI nor NFFE</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FATCA" displayName="FATCA" ref="I1:K43" totalsRowShown="0">
  <autoFilter ref="I1:K43" xr:uid="{00000000-0009-0000-0100-000001000000}"/>
  <tableColumns count="3">
    <tableColumn id="1" xr3:uid="{00000000-0010-0000-0000-000001000000}" name="FATCA_Type1"/>
    <tableColumn id="2" xr3:uid="{00000000-0010-0000-0000-000002000000}" name="Column1"/>
    <tableColumn id="3" xr3:uid="{00000000-0010-0000-0000-000003000000}" name="Column2"/>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ctrlProp" Target="../ctrlProps/ctrlProp114.xml"/><Relationship Id="rId299" Type="http://schemas.openxmlformats.org/officeDocument/2006/relationships/ctrlProp" Target="../ctrlProps/ctrlProp296.xml"/><Relationship Id="rId21" Type="http://schemas.openxmlformats.org/officeDocument/2006/relationships/ctrlProp" Target="../ctrlProps/ctrlProp18.xml"/><Relationship Id="rId63" Type="http://schemas.openxmlformats.org/officeDocument/2006/relationships/ctrlProp" Target="../ctrlProps/ctrlProp60.xml"/><Relationship Id="rId159" Type="http://schemas.openxmlformats.org/officeDocument/2006/relationships/ctrlProp" Target="../ctrlProps/ctrlProp156.xml"/><Relationship Id="rId324" Type="http://schemas.openxmlformats.org/officeDocument/2006/relationships/ctrlProp" Target="../ctrlProps/ctrlProp321.xml"/><Relationship Id="rId170" Type="http://schemas.openxmlformats.org/officeDocument/2006/relationships/ctrlProp" Target="../ctrlProps/ctrlProp167.xml"/><Relationship Id="rId226" Type="http://schemas.openxmlformats.org/officeDocument/2006/relationships/ctrlProp" Target="../ctrlProps/ctrlProp223.xml"/><Relationship Id="rId268" Type="http://schemas.openxmlformats.org/officeDocument/2006/relationships/ctrlProp" Target="../ctrlProps/ctrlProp265.xml"/><Relationship Id="rId32" Type="http://schemas.openxmlformats.org/officeDocument/2006/relationships/ctrlProp" Target="../ctrlProps/ctrlProp29.xml"/><Relationship Id="rId74" Type="http://schemas.openxmlformats.org/officeDocument/2006/relationships/ctrlProp" Target="../ctrlProps/ctrlProp71.xml"/><Relationship Id="rId128" Type="http://schemas.openxmlformats.org/officeDocument/2006/relationships/ctrlProp" Target="../ctrlProps/ctrlProp125.xml"/><Relationship Id="rId5" Type="http://schemas.openxmlformats.org/officeDocument/2006/relationships/ctrlProp" Target="../ctrlProps/ctrlProp2.xml"/><Relationship Id="rId181" Type="http://schemas.openxmlformats.org/officeDocument/2006/relationships/ctrlProp" Target="../ctrlProps/ctrlProp178.xml"/><Relationship Id="rId237" Type="http://schemas.openxmlformats.org/officeDocument/2006/relationships/ctrlProp" Target="../ctrlProps/ctrlProp234.xml"/><Relationship Id="rId279" Type="http://schemas.openxmlformats.org/officeDocument/2006/relationships/ctrlProp" Target="../ctrlProps/ctrlProp276.xml"/><Relationship Id="rId43" Type="http://schemas.openxmlformats.org/officeDocument/2006/relationships/ctrlProp" Target="../ctrlProps/ctrlProp40.xml"/><Relationship Id="rId139" Type="http://schemas.openxmlformats.org/officeDocument/2006/relationships/ctrlProp" Target="../ctrlProps/ctrlProp136.xml"/><Relationship Id="rId290" Type="http://schemas.openxmlformats.org/officeDocument/2006/relationships/ctrlProp" Target="../ctrlProps/ctrlProp287.xml"/><Relationship Id="rId304" Type="http://schemas.openxmlformats.org/officeDocument/2006/relationships/ctrlProp" Target="../ctrlProps/ctrlProp301.xml"/><Relationship Id="rId85" Type="http://schemas.openxmlformats.org/officeDocument/2006/relationships/ctrlProp" Target="../ctrlProps/ctrlProp82.xml"/><Relationship Id="rId150" Type="http://schemas.openxmlformats.org/officeDocument/2006/relationships/ctrlProp" Target="../ctrlProps/ctrlProp147.xml"/><Relationship Id="rId192" Type="http://schemas.openxmlformats.org/officeDocument/2006/relationships/ctrlProp" Target="../ctrlProps/ctrlProp189.xml"/><Relationship Id="rId206" Type="http://schemas.openxmlformats.org/officeDocument/2006/relationships/ctrlProp" Target="../ctrlProps/ctrlProp203.xml"/><Relationship Id="rId248" Type="http://schemas.openxmlformats.org/officeDocument/2006/relationships/ctrlProp" Target="../ctrlProps/ctrlProp245.xml"/><Relationship Id="rId12" Type="http://schemas.openxmlformats.org/officeDocument/2006/relationships/ctrlProp" Target="../ctrlProps/ctrlProp9.xml"/><Relationship Id="rId108" Type="http://schemas.openxmlformats.org/officeDocument/2006/relationships/ctrlProp" Target="../ctrlProps/ctrlProp105.xml"/><Relationship Id="rId315" Type="http://schemas.openxmlformats.org/officeDocument/2006/relationships/ctrlProp" Target="../ctrlProps/ctrlProp312.xml"/><Relationship Id="rId54" Type="http://schemas.openxmlformats.org/officeDocument/2006/relationships/ctrlProp" Target="../ctrlProps/ctrlProp51.xml"/><Relationship Id="rId96" Type="http://schemas.openxmlformats.org/officeDocument/2006/relationships/ctrlProp" Target="../ctrlProps/ctrlProp93.xml"/><Relationship Id="rId161" Type="http://schemas.openxmlformats.org/officeDocument/2006/relationships/ctrlProp" Target="../ctrlProps/ctrlProp158.xml"/><Relationship Id="rId217" Type="http://schemas.openxmlformats.org/officeDocument/2006/relationships/ctrlProp" Target="../ctrlProps/ctrlProp214.xml"/><Relationship Id="rId259" Type="http://schemas.openxmlformats.org/officeDocument/2006/relationships/ctrlProp" Target="../ctrlProps/ctrlProp256.xml"/><Relationship Id="rId23" Type="http://schemas.openxmlformats.org/officeDocument/2006/relationships/ctrlProp" Target="../ctrlProps/ctrlProp20.xml"/><Relationship Id="rId119" Type="http://schemas.openxmlformats.org/officeDocument/2006/relationships/ctrlProp" Target="../ctrlProps/ctrlProp116.xml"/><Relationship Id="rId270" Type="http://schemas.openxmlformats.org/officeDocument/2006/relationships/ctrlProp" Target="../ctrlProps/ctrlProp267.xml"/><Relationship Id="rId326" Type="http://schemas.openxmlformats.org/officeDocument/2006/relationships/comments" Target="../comments1.xml"/><Relationship Id="rId65" Type="http://schemas.openxmlformats.org/officeDocument/2006/relationships/ctrlProp" Target="../ctrlProps/ctrlProp62.xml"/><Relationship Id="rId130" Type="http://schemas.openxmlformats.org/officeDocument/2006/relationships/ctrlProp" Target="../ctrlProps/ctrlProp127.xml"/><Relationship Id="rId172" Type="http://schemas.openxmlformats.org/officeDocument/2006/relationships/ctrlProp" Target="../ctrlProps/ctrlProp169.xml"/><Relationship Id="rId228" Type="http://schemas.openxmlformats.org/officeDocument/2006/relationships/ctrlProp" Target="../ctrlProps/ctrlProp225.xml"/><Relationship Id="rId281" Type="http://schemas.openxmlformats.org/officeDocument/2006/relationships/ctrlProp" Target="../ctrlProps/ctrlProp278.xml"/><Relationship Id="rId34" Type="http://schemas.openxmlformats.org/officeDocument/2006/relationships/ctrlProp" Target="../ctrlProps/ctrlProp31.xml"/><Relationship Id="rId76" Type="http://schemas.openxmlformats.org/officeDocument/2006/relationships/ctrlProp" Target="../ctrlProps/ctrlProp73.xml"/><Relationship Id="rId141" Type="http://schemas.openxmlformats.org/officeDocument/2006/relationships/ctrlProp" Target="../ctrlProps/ctrlProp138.xml"/><Relationship Id="rId7" Type="http://schemas.openxmlformats.org/officeDocument/2006/relationships/ctrlProp" Target="../ctrlProps/ctrlProp4.xml"/><Relationship Id="rId162" Type="http://schemas.openxmlformats.org/officeDocument/2006/relationships/ctrlProp" Target="../ctrlProps/ctrlProp159.xml"/><Relationship Id="rId183" Type="http://schemas.openxmlformats.org/officeDocument/2006/relationships/ctrlProp" Target="../ctrlProps/ctrlProp180.xml"/><Relationship Id="rId218" Type="http://schemas.openxmlformats.org/officeDocument/2006/relationships/ctrlProp" Target="../ctrlProps/ctrlProp215.xml"/><Relationship Id="rId239" Type="http://schemas.openxmlformats.org/officeDocument/2006/relationships/ctrlProp" Target="../ctrlProps/ctrlProp236.xml"/><Relationship Id="rId250" Type="http://schemas.openxmlformats.org/officeDocument/2006/relationships/ctrlProp" Target="../ctrlProps/ctrlProp247.xml"/><Relationship Id="rId271" Type="http://schemas.openxmlformats.org/officeDocument/2006/relationships/ctrlProp" Target="../ctrlProps/ctrlProp268.xml"/><Relationship Id="rId292" Type="http://schemas.openxmlformats.org/officeDocument/2006/relationships/ctrlProp" Target="../ctrlProps/ctrlProp289.xml"/><Relationship Id="rId306" Type="http://schemas.openxmlformats.org/officeDocument/2006/relationships/ctrlProp" Target="../ctrlProps/ctrlProp303.xml"/><Relationship Id="rId24" Type="http://schemas.openxmlformats.org/officeDocument/2006/relationships/ctrlProp" Target="../ctrlProps/ctrlProp21.xml"/><Relationship Id="rId45" Type="http://schemas.openxmlformats.org/officeDocument/2006/relationships/ctrlProp" Target="../ctrlProps/ctrlProp42.xml"/><Relationship Id="rId66" Type="http://schemas.openxmlformats.org/officeDocument/2006/relationships/ctrlProp" Target="../ctrlProps/ctrlProp63.xml"/><Relationship Id="rId87" Type="http://schemas.openxmlformats.org/officeDocument/2006/relationships/ctrlProp" Target="../ctrlProps/ctrlProp84.xml"/><Relationship Id="rId110" Type="http://schemas.openxmlformats.org/officeDocument/2006/relationships/ctrlProp" Target="../ctrlProps/ctrlProp107.xml"/><Relationship Id="rId131" Type="http://schemas.openxmlformats.org/officeDocument/2006/relationships/ctrlProp" Target="../ctrlProps/ctrlProp128.xml"/><Relationship Id="rId152" Type="http://schemas.openxmlformats.org/officeDocument/2006/relationships/ctrlProp" Target="../ctrlProps/ctrlProp149.xml"/><Relationship Id="rId173" Type="http://schemas.openxmlformats.org/officeDocument/2006/relationships/ctrlProp" Target="../ctrlProps/ctrlProp170.xml"/><Relationship Id="rId194" Type="http://schemas.openxmlformats.org/officeDocument/2006/relationships/ctrlProp" Target="../ctrlProps/ctrlProp191.xml"/><Relationship Id="rId208" Type="http://schemas.openxmlformats.org/officeDocument/2006/relationships/ctrlProp" Target="../ctrlProps/ctrlProp205.xml"/><Relationship Id="rId229" Type="http://schemas.openxmlformats.org/officeDocument/2006/relationships/ctrlProp" Target="../ctrlProps/ctrlProp226.xml"/><Relationship Id="rId240" Type="http://schemas.openxmlformats.org/officeDocument/2006/relationships/ctrlProp" Target="../ctrlProps/ctrlProp237.xml"/><Relationship Id="rId261" Type="http://schemas.openxmlformats.org/officeDocument/2006/relationships/ctrlProp" Target="../ctrlProps/ctrlProp258.xml"/><Relationship Id="rId14" Type="http://schemas.openxmlformats.org/officeDocument/2006/relationships/ctrlProp" Target="../ctrlProps/ctrlProp11.xml"/><Relationship Id="rId35" Type="http://schemas.openxmlformats.org/officeDocument/2006/relationships/ctrlProp" Target="../ctrlProps/ctrlProp32.xml"/><Relationship Id="rId56" Type="http://schemas.openxmlformats.org/officeDocument/2006/relationships/ctrlProp" Target="../ctrlProps/ctrlProp53.xml"/><Relationship Id="rId77" Type="http://schemas.openxmlformats.org/officeDocument/2006/relationships/ctrlProp" Target="../ctrlProps/ctrlProp74.xml"/><Relationship Id="rId100" Type="http://schemas.openxmlformats.org/officeDocument/2006/relationships/ctrlProp" Target="../ctrlProps/ctrlProp97.xml"/><Relationship Id="rId282" Type="http://schemas.openxmlformats.org/officeDocument/2006/relationships/ctrlProp" Target="../ctrlProps/ctrlProp279.xml"/><Relationship Id="rId317" Type="http://schemas.openxmlformats.org/officeDocument/2006/relationships/ctrlProp" Target="../ctrlProps/ctrlProp314.xml"/><Relationship Id="rId8" Type="http://schemas.openxmlformats.org/officeDocument/2006/relationships/ctrlProp" Target="../ctrlProps/ctrlProp5.xml"/><Relationship Id="rId98" Type="http://schemas.openxmlformats.org/officeDocument/2006/relationships/ctrlProp" Target="../ctrlProps/ctrlProp95.xml"/><Relationship Id="rId121" Type="http://schemas.openxmlformats.org/officeDocument/2006/relationships/ctrlProp" Target="../ctrlProps/ctrlProp118.xml"/><Relationship Id="rId142" Type="http://schemas.openxmlformats.org/officeDocument/2006/relationships/ctrlProp" Target="../ctrlProps/ctrlProp139.xml"/><Relationship Id="rId163" Type="http://schemas.openxmlformats.org/officeDocument/2006/relationships/ctrlProp" Target="../ctrlProps/ctrlProp160.xml"/><Relationship Id="rId184" Type="http://schemas.openxmlformats.org/officeDocument/2006/relationships/ctrlProp" Target="../ctrlProps/ctrlProp181.xml"/><Relationship Id="rId219" Type="http://schemas.openxmlformats.org/officeDocument/2006/relationships/ctrlProp" Target="../ctrlProps/ctrlProp216.xml"/><Relationship Id="rId230" Type="http://schemas.openxmlformats.org/officeDocument/2006/relationships/ctrlProp" Target="../ctrlProps/ctrlProp227.xml"/><Relationship Id="rId251" Type="http://schemas.openxmlformats.org/officeDocument/2006/relationships/ctrlProp" Target="../ctrlProps/ctrlProp248.xml"/><Relationship Id="rId25" Type="http://schemas.openxmlformats.org/officeDocument/2006/relationships/ctrlProp" Target="../ctrlProps/ctrlProp22.xml"/><Relationship Id="rId46" Type="http://schemas.openxmlformats.org/officeDocument/2006/relationships/ctrlProp" Target="../ctrlProps/ctrlProp43.xml"/><Relationship Id="rId67" Type="http://schemas.openxmlformats.org/officeDocument/2006/relationships/ctrlProp" Target="../ctrlProps/ctrlProp64.xml"/><Relationship Id="rId272" Type="http://schemas.openxmlformats.org/officeDocument/2006/relationships/ctrlProp" Target="../ctrlProps/ctrlProp269.xml"/><Relationship Id="rId293" Type="http://schemas.openxmlformats.org/officeDocument/2006/relationships/ctrlProp" Target="../ctrlProps/ctrlProp290.xml"/><Relationship Id="rId307" Type="http://schemas.openxmlformats.org/officeDocument/2006/relationships/ctrlProp" Target="../ctrlProps/ctrlProp304.xml"/><Relationship Id="rId88" Type="http://schemas.openxmlformats.org/officeDocument/2006/relationships/ctrlProp" Target="../ctrlProps/ctrlProp85.xml"/><Relationship Id="rId111" Type="http://schemas.openxmlformats.org/officeDocument/2006/relationships/ctrlProp" Target="../ctrlProps/ctrlProp108.xml"/><Relationship Id="rId132" Type="http://schemas.openxmlformats.org/officeDocument/2006/relationships/ctrlProp" Target="../ctrlProps/ctrlProp129.xml"/><Relationship Id="rId153" Type="http://schemas.openxmlformats.org/officeDocument/2006/relationships/ctrlProp" Target="../ctrlProps/ctrlProp150.xml"/><Relationship Id="rId174" Type="http://schemas.openxmlformats.org/officeDocument/2006/relationships/ctrlProp" Target="../ctrlProps/ctrlProp171.xml"/><Relationship Id="rId195" Type="http://schemas.openxmlformats.org/officeDocument/2006/relationships/ctrlProp" Target="../ctrlProps/ctrlProp192.xml"/><Relationship Id="rId209" Type="http://schemas.openxmlformats.org/officeDocument/2006/relationships/ctrlProp" Target="../ctrlProps/ctrlProp206.xml"/><Relationship Id="rId220" Type="http://schemas.openxmlformats.org/officeDocument/2006/relationships/ctrlProp" Target="../ctrlProps/ctrlProp217.xml"/><Relationship Id="rId241" Type="http://schemas.openxmlformats.org/officeDocument/2006/relationships/ctrlProp" Target="../ctrlProps/ctrlProp238.xml"/><Relationship Id="rId15" Type="http://schemas.openxmlformats.org/officeDocument/2006/relationships/ctrlProp" Target="../ctrlProps/ctrlProp12.xml"/><Relationship Id="rId36" Type="http://schemas.openxmlformats.org/officeDocument/2006/relationships/ctrlProp" Target="../ctrlProps/ctrlProp33.xml"/><Relationship Id="rId57" Type="http://schemas.openxmlformats.org/officeDocument/2006/relationships/ctrlProp" Target="../ctrlProps/ctrlProp54.xml"/><Relationship Id="rId262" Type="http://schemas.openxmlformats.org/officeDocument/2006/relationships/ctrlProp" Target="../ctrlProps/ctrlProp259.xml"/><Relationship Id="rId283" Type="http://schemas.openxmlformats.org/officeDocument/2006/relationships/ctrlProp" Target="../ctrlProps/ctrlProp280.xml"/><Relationship Id="rId318" Type="http://schemas.openxmlformats.org/officeDocument/2006/relationships/ctrlProp" Target="../ctrlProps/ctrlProp315.xml"/><Relationship Id="rId78" Type="http://schemas.openxmlformats.org/officeDocument/2006/relationships/ctrlProp" Target="../ctrlProps/ctrlProp75.xml"/><Relationship Id="rId99" Type="http://schemas.openxmlformats.org/officeDocument/2006/relationships/ctrlProp" Target="../ctrlProps/ctrlProp96.xml"/><Relationship Id="rId101" Type="http://schemas.openxmlformats.org/officeDocument/2006/relationships/ctrlProp" Target="../ctrlProps/ctrlProp98.xml"/><Relationship Id="rId122" Type="http://schemas.openxmlformats.org/officeDocument/2006/relationships/ctrlProp" Target="../ctrlProps/ctrlProp119.xml"/><Relationship Id="rId143" Type="http://schemas.openxmlformats.org/officeDocument/2006/relationships/ctrlProp" Target="../ctrlProps/ctrlProp140.xml"/><Relationship Id="rId164" Type="http://schemas.openxmlformats.org/officeDocument/2006/relationships/ctrlProp" Target="../ctrlProps/ctrlProp161.xml"/><Relationship Id="rId185" Type="http://schemas.openxmlformats.org/officeDocument/2006/relationships/ctrlProp" Target="../ctrlProps/ctrlProp182.xml"/><Relationship Id="rId9" Type="http://schemas.openxmlformats.org/officeDocument/2006/relationships/ctrlProp" Target="../ctrlProps/ctrlProp6.xml"/><Relationship Id="rId210" Type="http://schemas.openxmlformats.org/officeDocument/2006/relationships/ctrlProp" Target="../ctrlProps/ctrlProp207.xml"/><Relationship Id="rId26" Type="http://schemas.openxmlformats.org/officeDocument/2006/relationships/ctrlProp" Target="../ctrlProps/ctrlProp23.xml"/><Relationship Id="rId231" Type="http://schemas.openxmlformats.org/officeDocument/2006/relationships/ctrlProp" Target="../ctrlProps/ctrlProp228.xml"/><Relationship Id="rId252" Type="http://schemas.openxmlformats.org/officeDocument/2006/relationships/ctrlProp" Target="../ctrlProps/ctrlProp249.xml"/><Relationship Id="rId273" Type="http://schemas.openxmlformats.org/officeDocument/2006/relationships/ctrlProp" Target="../ctrlProps/ctrlProp270.xml"/><Relationship Id="rId294" Type="http://schemas.openxmlformats.org/officeDocument/2006/relationships/ctrlProp" Target="../ctrlProps/ctrlProp291.xml"/><Relationship Id="rId308" Type="http://schemas.openxmlformats.org/officeDocument/2006/relationships/ctrlProp" Target="../ctrlProps/ctrlProp305.xml"/><Relationship Id="rId47" Type="http://schemas.openxmlformats.org/officeDocument/2006/relationships/ctrlProp" Target="../ctrlProps/ctrlProp44.xml"/><Relationship Id="rId68" Type="http://schemas.openxmlformats.org/officeDocument/2006/relationships/ctrlProp" Target="../ctrlProps/ctrlProp65.xml"/><Relationship Id="rId89" Type="http://schemas.openxmlformats.org/officeDocument/2006/relationships/ctrlProp" Target="../ctrlProps/ctrlProp86.xml"/><Relationship Id="rId112" Type="http://schemas.openxmlformats.org/officeDocument/2006/relationships/ctrlProp" Target="../ctrlProps/ctrlProp109.xml"/><Relationship Id="rId133" Type="http://schemas.openxmlformats.org/officeDocument/2006/relationships/ctrlProp" Target="../ctrlProps/ctrlProp130.xml"/><Relationship Id="rId154" Type="http://schemas.openxmlformats.org/officeDocument/2006/relationships/ctrlProp" Target="../ctrlProps/ctrlProp151.xml"/><Relationship Id="rId175" Type="http://schemas.openxmlformats.org/officeDocument/2006/relationships/ctrlProp" Target="../ctrlProps/ctrlProp172.xml"/><Relationship Id="rId196" Type="http://schemas.openxmlformats.org/officeDocument/2006/relationships/ctrlProp" Target="../ctrlProps/ctrlProp193.xml"/><Relationship Id="rId200" Type="http://schemas.openxmlformats.org/officeDocument/2006/relationships/ctrlProp" Target="../ctrlProps/ctrlProp197.xml"/><Relationship Id="rId16" Type="http://schemas.openxmlformats.org/officeDocument/2006/relationships/ctrlProp" Target="../ctrlProps/ctrlProp13.xml"/><Relationship Id="rId221" Type="http://schemas.openxmlformats.org/officeDocument/2006/relationships/ctrlProp" Target="../ctrlProps/ctrlProp218.xml"/><Relationship Id="rId242" Type="http://schemas.openxmlformats.org/officeDocument/2006/relationships/ctrlProp" Target="../ctrlProps/ctrlProp239.xml"/><Relationship Id="rId263" Type="http://schemas.openxmlformats.org/officeDocument/2006/relationships/ctrlProp" Target="../ctrlProps/ctrlProp260.xml"/><Relationship Id="rId284" Type="http://schemas.openxmlformats.org/officeDocument/2006/relationships/ctrlProp" Target="../ctrlProps/ctrlProp281.xml"/><Relationship Id="rId319" Type="http://schemas.openxmlformats.org/officeDocument/2006/relationships/ctrlProp" Target="../ctrlProps/ctrlProp316.xml"/><Relationship Id="rId37" Type="http://schemas.openxmlformats.org/officeDocument/2006/relationships/ctrlProp" Target="../ctrlProps/ctrlProp34.xml"/><Relationship Id="rId58" Type="http://schemas.openxmlformats.org/officeDocument/2006/relationships/ctrlProp" Target="../ctrlProps/ctrlProp55.xml"/><Relationship Id="rId79" Type="http://schemas.openxmlformats.org/officeDocument/2006/relationships/ctrlProp" Target="../ctrlProps/ctrlProp76.xml"/><Relationship Id="rId102" Type="http://schemas.openxmlformats.org/officeDocument/2006/relationships/ctrlProp" Target="../ctrlProps/ctrlProp99.xml"/><Relationship Id="rId123" Type="http://schemas.openxmlformats.org/officeDocument/2006/relationships/ctrlProp" Target="../ctrlProps/ctrlProp120.xml"/><Relationship Id="rId144" Type="http://schemas.openxmlformats.org/officeDocument/2006/relationships/ctrlProp" Target="../ctrlProps/ctrlProp141.xml"/><Relationship Id="rId90" Type="http://schemas.openxmlformats.org/officeDocument/2006/relationships/ctrlProp" Target="../ctrlProps/ctrlProp87.xml"/><Relationship Id="rId165" Type="http://schemas.openxmlformats.org/officeDocument/2006/relationships/ctrlProp" Target="../ctrlProps/ctrlProp162.xml"/><Relationship Id="rId186" Type="http://schemas.openxmlformats.org/officeDocument/2006/relationships/ctrlProp" Target="../ctrlProps/ctrlProp183.xml"/><Relationship Id="rId211" Type="http://schemas.openxmlformats.org/officeDocument/2006/relationships/ctrlProp" Target="../ctrlProps/ctrlProp208.xml"/><Relationship Id="rId232" Type="http://schemas.openxmlformats.org/officeDocument/2006/relationships/ctrlProp" Target="../ctrlProps/ctrlProp229.xml"/><Relationship Id="rId253" Type="http://schemas.openxmlformats.org/officeDocument/2006/relationships/ctrlProp" Target="../ctrlProps/ctrlProp250.xml"/><Relationship Id="rId274" Type="http://schemas.openxmlformats.org/officeDocument/2006/relationships/ctrlProp" Target="../ctrlProps/ctrlProp271.xml"/><Relationship Id="rId295" Type="http://schemas.openxmlformats.org/officeDocument/2006/relationships/ctrlProp" Target="../ctrlProps/ctrlProp292.xml"/><Relationship Id="rId309" Type="http://schemas.openxmlformats.org/officeDocument/2006/relationships/ctrlProp" Target="../ctrlProps/ctrlProp306.xml"/><Relationship Id="rId27" Type="http://schemas.openxmlformats.org/officeDocument/2006/relationships/ctrlProp" Target="../ctrlProps/ctrlProp24.xml"/><Relationship Id="rId48" Type="http://schemas.openxmlformats.org/officeDocument/2006/relationships/ctrlProp" Target="../ctrlProps/ctrlProp45.xml"/><Relationship Id="rId69" Type="http://schemas.openxmlformats.org/officeDocument/2006/relationships/ctrlProp" Target="../ctrlProps/ctrlProp66.xml"/><Relationship Id="rId113" Type="http://schemas.openxmlformats.org/officeDocument/2006/relationships/ctrlProp" Target="../ctrlProps/ctrlProp110.xml"/><Relationship Id="rId134" Type="http://schemas.openxmlformats.org/officeDocument/2006/relationships/ctrlProp" Target="../ctrlProps/ctrlProp131.xml"/><Relationship Id="rId320" Type="http://schemas.openxmlformats.org/officeDocument/2006/relationships/ctrlProp" Target="../ctrlProps/ctrlProp317.xml"/><Relationship Id="rId80" Type="http://schemas.openxmlformats.org/officeDocument/2006/relationships/ctrlProp" Target="../ctrlProps/ctrlProp77.xml"/><Relationship Id="rId155" Type="http://schemas.openxmlformats.org/officeDocument/2006/relationships/ctrlProp" Target="../ctrlProps/ctrlProp152.xml"/><Relationship Id="rId176" Type="http://schemas.openxmlformats.org/officeDocument/2006/relationships/ctrlProp" Target="../ctrlProps/ctrlProp173.xml"/><Relationship Id="rId197" Type="http://schemas.openxmlformats.org/officeDocument/2006/relationships/ctrlProp" Target="../ctrlProps/ctrlProp194.xml"/><Relationship Id="rId201" Type="http://schemas.openxmlformats.org/officeDocument/2006/relationships/ctrlProp" Target="../ctrlProps/ctrlProp198.xml"/><Relationship Id="rId222" Type="http://schemas.openxmlformats.org/officeDocument/2006/relationships/ctrlProp" Target="../ctrlProps/ctrlProp219.xml"/><Relationship Id="rId243" Type="http://schemas.openxmlformats.org/officeDocument/2006/relationships/ctrlProp" Target="../ctrlProps/ctrlProp240.xml"/><Relationship Id="rId264" Type="http://schemas.openxmlformats.org/officeDocument/2006/relationships/ctrlProp" Target="../ctrlProps/ctrlProp261.xml"/><Relationship Id="rId285" Type="http://schemas.openxmlformats.org/officeDocument/2006/relationships/ctrlProp" Target="../ctrlProps/ctrlProp282.xml"/><Relationship Id="rId17" Type="http://schemas.openxmlformats.org/officeDocument/2006/relationships/ctrlProp" Target="../ctrlProps/ctrlProp14.xml"/><Relationship Id="rId38" Type="http://schemas.openxmlformats.org/officeDocument/2006/relationships/ctrlProp" Target="../ctrlProps/ctrlProp35.xml"/><Relationship Id="rId59" Type="http://schemas.openxmlformats.org/officeDocument/2006/relationships/ctrlProp" Target="../ctrlProps/ctrlProp56.xml"/><Relationship Id="rId103" Type="http://schemas.openxmlformats.org/officeDocument/2006/relationships/ctrlProp" Target="../ctrlProps/ctrlProp100.xml"/><Relationship Id="rId124" Type="http://schemas.openxmlformats.org/officeDocument/2006/relationships/ctrlProp" Target="../ctrlProps/ctrlProp121.xml"/><Relationship Id="rId310" Type="http://schemas.openxmlformats.org/officeDocument/2006/relationships/ctrlProp" Target="../ctrlProps/ctrlProp307.xml"/><Relationship Id="rId70" Type="http://schemas.openxmlformats.org/officeDocument/2006/relationships/ctrlProp" Target="../ctrlProps/ctrlProp67.xml"/><Relationship Id="rId91" Type="http://schemas.openxmlformats.org/officeDocument/2006/relationships/ctrlProp" Target="../ctrlProps/ctrlProp88.xml"/><Relationship Id="rId145" Type="http://schemas.openxmlformats.org/officeDocument/2006/relationships/ctrlProp" Target="../ctrlProps/ctrlProp142.xml"/><Relationship Id="rId166" Type="http://schemas.openxmlformats.org/officeDocument/2006/relationships/ctrlProp" Target="../ctrlProps/ctrlProp163.xml"/><Relationship Id="rId187" Type="http://schemas.openxmlformats.org/officeDocument/2006/relationships/ctrlProp" Target="../ctrlProps/ctrlProp184.xml"/><Relationship Id="rId1" Type="http://schemas.openxmlformats.org/officeDocument/2006/relationships/printerSettings" Target="../printerSettings/printerSettings1.bin"/><Relationship Id="rId212" Type="http://schemas.openxmlformats.org/officeDocument/2006/relationships/ctrlProp" Target="../ctrlProps/ctrlProp209.xml"/><Relationship Id="rId233" Type="http://schemas.openxmlformats.org/officeDocument/2006/relationships/ctrlProp" Target="../ctrlProps/ctrlProp230.xml"/><Relationship Id="rId254" Type="http://schemas.openxmlformats.org/officeDocument/2006/relationships/ctrlProp" Target="../ctrlProps/ctrlProp251.xml"/><Relationship Id="rId28" Type="http://schemas.openxmlformats.org/officeDocument/2006/relationships/ctrlProp" Target="../ctrlProps/ctrlProp25.xml"/><Relationship Id="rId49" Type="http://schemas.openxmlformats.org/officeDocument/2006/relationships/ctrlProp" Target="../ctrlProps/ctrlProp46.xml"/><Relationship Id="rId114" Type="http://schemas.openxmlformats.org/officeDocument/2006/relationships/ctrlProp" Target="../ctrlProps/ctrlProp111.xml"/><Relationship Id="rId275" Type="http://schemas.openxmlformats.org/officeDocument/2006/relationships/ctrlProp" Target="../ctrlProps/ctrlProp272.xml"/><Relationship Id="rId296" Type="http://schemas.openxmlformats.org/officeDocument/2006/relationships/ctrlProp" Target="../ctrlProps/ctrlProp293.xml"/><Relationship Id="rId300" Type="http://schemas.openxmlformats.org/officeDocument/2006/relationships/ctrlProp" Target="../ctrlProps/ctrlProp297.xml"/><Relationship Id="rId60" Type="http://schemas.openxmlformats.org/officeDocument/2006/relationships/ctrlProp" Target="../ctrlProps/ctrlProp57.xml"/><Relationship Id="rId81" Type="http://schemas.openxmlformats.org/officeDocument/2006/relationships/ctrlProp" Target="../ctrlProps/ctrlProp78.xml"/><Relationship Id="rId135" Type="http://schemas.openxmlformats.org/officeDocument/2006/relationships/ctrlProp" Target="../ctrlProps/ctrlProp132.xml"/><Relationship Id="rId156" Type="http://schemas.openxmlformats.org/officeDocument/2006/relationships/ctrlProp" Target="../ctrlProps/ctrlProp153.xml"/><Relationship Id="rId177" Type="http://schemas.openxmlformats.org/officeDocument/2006/relationships/ctrlProp" Target="../ctrlProps/ctrlProp174.xml"/><Relationship Id="rId198" Type="http://schemas.openxmlformats.org/officeDocument/2006/relationships/ctrlProp" Target="../ctrlProps/ctrlProp195.xml"/><Relationship Id="rId321" Type="http://schemas.openxmlformats.org/officeDocument/2006/relationships/ctrlProp" Target="../ctrlProps/ctrlProp318.xml"/><Relationship Id="rId202" Type="http://schemas.openxmlformats.org/officeDocument/2006/relationships/ctrlProp" Target="../ctrlProps/ctrlProp199.xml"/><Relationship Id="rId223" Type="http://schemas.openxmlformats.org/officeDocument/2006/relationships/ctrlProp" Target="../ctrlProps/ctrlProp220.xml"/><Relationship Id="rId244" Type="http://schemas.openxmlformats.org/officeDocument/2006/relationships/ctrlProp" Target="../ctrlProps/ctrlProp241.xml"/><Relationship Id="rId18" Type="http://schemas.openxmlformats.org/officeDocument/2006/relationships/ctrlProp" Target="../ctrlProps/ctrlProp15.xml"/><Relationship Id="rId39" Type="http://schemas.openxmlformats.org/officeDocument/2006/relationships/ctrlProp" Target="../ctrlProps/ctrlProp36.xml"/><Relationship Id="rId265" Type="http://schemas.openxmlformats.org/officeDocument/2006/relationships/ctrlProp" Target="../ctrlProps/ctrlProp262.xml"/><Relationship Id="rId286" Type="http://schemas.openxmlformats.org/officeDocument/2006/relationships/ctrlProp" Target="../ctrlProps/ctrlProp283.xml"/><Relationship Id="rId50" Type="http://schemas.openxmlformats.org/officeDocument/2006/relationships/ctrlProp" Target="../ctrlProps/ctrlProp47.xml"/><Relationship Id="rId104" Type="http://schemas.openxmlformats.org/officeDocument/2006/relationships/ctrlProp" Target="../ctrlProps/ctrlProp101.xml"/><Relationship Id="rId125" Type="http://schemas.openxmlformats.org/officeDocument/2006/relationships/ctrlProp" Target="../ctrlProps/ctrlProp122.xml"/><Relationship Id="rId146" Type="http://schemas.openxmlformats.org/officeDocument/2006/relationships/ctrlProp" Target="../ctrlProps/ctrlProp143.xml"/><Relationship Id="rId167" Type="http://schemas.openxmlformats.org/officeDocument/2006/relationships/ctrlProp" Target="../ctrlProps/ctrlProp164.xml"/><Relationship Id="rId188" Type="http://schemas.openxmlformats.org/officeDocument/2006/relationships/ctrlProp" Target="../ctrlProps/ctrlProp185.xml"/><Relationship Id="rId311" Type="http://schemas.openxmlformats.org/officeDocument/2006/relationships/ctrlProp" Target="../ctrlProps/ctrlProp308.xml"/><Relationship Id="rId71" Type="http://schemas.openxmlformats.org/officeDocument/2006/relationships/ctrlProp" Target="../ctrlProps/ctrlProp68.xml"/><Relationship Id="rId92" Type="http://schemas.openxmlformats.org/officeDocument/2006/relationships/ctrlProp" Target="../ctrlProps/ctrlProp89.xml"/><Relationship Id="rId213" Type="http://schemas.openxmlformats.org/officeDocument/2006/relationships/ctrlProp" Target="../ctrlProps/ctrlProp210.xml"/><Relationship Id="rId234" Type="http://schemas.openxmlformats.org/officeDocument/2006/relationships/ctrlProp" Target="../ctrlProps/ctrlProp231.xml"/><Relationship Id="rId2" Type="http://schemas.openxmlformats.org/officeDocument/2006/relationships/drawing" Target="../drawings/drawing1.xml"/><Relationship Id="rId29" Type="http://schemas.openxmlformats.org/officeDocument/2006/relationships/ctrlProp" Target="../ctrlProps/ctrlProp26.xml"/><Relationship Id="rId255" Type="http://schemas.openxmlformats.org/officeDocument/2006/relationships/ctrlProp" Target="../ctrlProps/ctrlProp252.xml"/><Relationship Id="rId276" Type="http://schemas.openxmlformats.org/officeDocument/2006/relationships/ctrlProp" Target="../ctrlProps/ctrlProp273.xml"/><Relationship Id="rId297" Type="http://schemas.openxmlformats.org/officeDocument/2006/relationships/ctrlProp" Target="../ctrlProps/ctrlProp294.xml"/><Relationship Id="rId40" Type="http://schemas.openxmlformats.org/officeDocument/2006/relationships/ctrlProp" Target="../ctrlProps/ctrlProp37.xml"/><Relationship Id="rId115" Type="http://schemas.openxmlformats.org/officeDocument/2006/relationships/ctrlProp" Target="../ctrlProps/ctrlProp112.xml"/><Relationship Id="rId136" Type="http://schemas.openxmlformats.org/officeDocument/2006/relationships/ctrlProp" Target="../ctrlProps/ctrlProp133.xml"/><Relationship Id="rId157" Type="http://schemas.openxmlformats.org/officeDocument/2006/relationships/ctrlProp" Target="../ctrlProps/ctrlProp154.xml"/><Relationship Id="rId178" Type="http://schemas.openxmlformats.org/officeDocument/2006/relationships/ctrlProp" Target="../ctrlProps/ctrlProp175.xml"/><Relationship Id="rId301" Type="http://schemas.openxmlformats.org/officeDocument/2006/relationships/ctrlProp" Target="../ctrlProps/ctrlProp298.xml"/><Relationship Id="rId322" Type="http://schemas.openxmlformats.org/officeDocument/2006/relationships/ctrlProp" Target="../ctrlProps/ctrlProp319.xml"/><Relationship Id="rId61" Type="http://schemas.openxmlformats.org/officeDocument/2006/relationships/ctrlProp" Target="../ctrlProps/ctrlProp58.xml"/><Relationship Id="rId82" Type="http://schemas.openxmlformats.org/officeDocument/2006/relationships/ctrlProp" Target="../ctrlProps/ctrlProp79.xml"/><Relationship Id="rId199" Type="http://schemas.openxmlformats.org/officeDocument/2006/relationships/ctrlProp" Target="../ctrlProps/ctrlProp196.xml"/><Relationship Id="rId203" Type="http://schemas.openxmlformats.org/officeDocument/2006/relationships/ctrlProp" Target="../ctrlProps/ctrlProp200.xml"/><Relationship Id="rId19" Type="http://schemas.openxmlformats.org/officeDocument/2006/relationships/ctrlProp" Target="../ctrlProps/ctrlProp16.xml"/><Relationship Id="rId224" Type="http://schemas.openxmlformats.org/officeDocument/2006/relationships/ctrlProp" Target="../ctrlProps/ctrlProp221.xml"/><Relationship Id="rId245" Type="http://schemas.openxmlformats.org/officeDocument/2006/relationships/ctrlProp" Target="../ctrlProps/ctrlProp242.xml"/><Relationship Id="rId266" Type="http://schemas.openxmlformats.org/officeDocument/2006/relationships/ctrlProp" Target="../ctrlProps/ctrlProp263.xml"/><Relationship Id="rId287" Type="http://schemas.openxmlformats.org/officeDocument/2006/relationships/ctrlProp" Target="../ctrlProps/ctrlProp284.xml"/><Relationship Id="rId30" Type="http://schemas.openxmlformats.org/officeDocument/2006/relationships/ctrlProp" Target="../ctrlProps/ctrlProp27.xml"/><Relationship Id="rId105" Type="http://schemas.openxmlformats.org/officeDocument/2006/relationships/ctrlProp" Target="../ctrlProps/ctrlProp102.xml"/><Relationship Id="rId126" Type="http://schemas.openxmlformats.org/officeDocument/2006/relationships/ctrlProp" Target="../ctrlProps/ctrlProp123.xml"/><Relationship Id="rId147" Type="http://schemas.openxmlformats.org/officeDocument/2006/relationships/ctrlProp" Target="../ctrlProps/ctrlProp144.xml"/><Relationship Id="rId168" Type="http://schemas.openxmlformats.org/officeDocument/2006/relationships/ctrlProp" Target="../ctrlProps/ctrlProp165.xml"/><Relationship Id="rId312" Type="http://schemas.openxmlformats.org/officeDocument/2006/relationships/ctrlProp" Target="../ctrlProps/ctrlProp309.xml"/><Relationship Id="rId51" Type="http://schemas.openxmlformats.org/officeDocument/2006/relationships/ctrlProp" Target="../ctrlProps/ctrlProp48.xml"/><Relationship Id="rId72" Type="http://schemas.openxmlformats.org/officeDocument/2006/relationships/ctrlProp" Target="../ctrlProps/ctrlProp69.xml"/><Relationship Id="rId93" Type="http://schemas.openxmlformats.org/officeDocument/2006/relationships/ctrlProp" Target="../ctrlProps/ctrlProp90.xml"/><Relationship Id="rId189" Type="http://schemas.openxmlformats.org/officeDocument/2006/relationships/ctrlProp" Target="../ctrlProps/ctrlProp186.xml"/><Relationship Id="rId3" Type="http://schemas.openxmlformats.org/officeDocument/2006/relationships/vmlDrawing" Target="../drawings/vmlDrawing1.vml"/><Relationship Id="rId214" Type="http://schemas.openxmlformats.org/officeDocument/2006/relationships/ctrlProp" Target="../ctrlProps/ctrlProp211.xml"/><Relationship Id="rId235" Type="http://schemas.openxmlformats.org/officeDocument/2006/relationships/ctrlProp" Target="../ctrlProps/ctrlProp232.xml"/><Relationship Id="rId256" Type="http://schemas.openxmlformats.org/officeDocument/2006/relationships/ctrlProp" Target="../ctrlProps/ctrlProp253.xml"/><Relationship Id="rId277" Type="http://schemas.openxmlformats.org/officeDocument/2006/relationships/ctrlProp" Target="../ctrlProps/ctrlProp274.xml"/><Relationship Id="rId298" Type="http://schemas.openxmlformats.org/officeDocument/2006/relationships/ctrlProp" Target="../ctrlProps/ctrlProp295.xml"/><Relationship Id="rId116" Type="http://schemas.openxmlformats.org/officeDocument/2006/relationships/ctrlProp" Target="../ctrlProps/ctrlProp113.xml"/><Relationship Id="rId137" Type="http://schemas.openxmlformats.org/officeDocument/2006/relationships/ctrlProp" Target="../ctrlProps/ctrlProp134.xml"/><Relationship Id="rId158" Type="http://schemas.openxmlformats.org/officeDocument/2006/relationships/ctrlProp" Target="../ctrlProps/ctrlProp155.xml"/><Relationship Id="rId302" Type="http://schemas.openxmlformats.org/officeDocument/2006/relationships/ctrlProp" Target="../ctrlProps/ctrlProp299.xml"/><Relationship Id="rId323" Type="http://schemas.openxmlformats.org/officeDocument/2006/relationships/ctrlProp" Target="../ctrlProps/ctrlProp320.xml"/><Relationship Id="rId20" Type="http://schemas.openxmlformats.org/officeDocument/2006/relationships/ctrlProp" Target="../ctrlProps/ctrlProp17.xml"/><Relationship Id="rId41" Type="http://schemas.openxmlformats.org/officeDocument/2006/relationships/ctrlProp" Target="../ctrlProps/ctrlProp38.xml"/><Relationship Id="rId62" Type="http://schemas.openxmlformats.org/officeDocument/2006/relationships/ctrlProp" Target="../ctrlProps/ctrlProp59.xml"/><Relationship Id="rId83" Type="http://schemas.openxmlformats.org/officeDocument/2006/relationships/ctrlProp" Target="../ctrlProps/ctrlProp80.xml"/><Relationship Id="rId179" Type="http://schemas.openxmlformats.org/officeDocument/2006/relationships/ctrlProp" Target="../ctrlProps/ctrlProp176.xml"/><Relationship Id="rId190" Type="http://schemas.openxmlformats.org/officeDocument/2006/relationships/ctrlProp" Target="../ctrlProps/ctrlProp187.xml"/><Relationship Id="rId204" Type="http://schemas.openxmlformats.org/officeDocument/2006/relationships/ctrlProp" Target="../ctrlProps/ctrlProp201.xml"/><Relationship Id="rId225" Type="http://schemas.openxmlformats.org/officeDocument/2006/relationships/ctrlProp" Target="../ctrlProps/ctrlProp222.xml"/><Relationship Id="rId246" Type="http://schemas.openxmlformats.org/officeDocument/2006/relationships/ctrlProp" Target="../ctrlProps/ctrlProp243.xml"/><Relationship Id="rId267" Type="http://schemas.openxmlformats.org/officeDocument/2006/relationships/ctrlProp" Target="../ctrlProps/ctrlProp264.xml"/><Relationship Id="rId288" Type="http://schemas.openxmlformats.org/officeDocument/2006/relationships/ctrlProp" Target="../ctrlProps/ctrlProp285.xml"/><Relationship Id="rId106" Type="http://schemas.openxmlformats.org/officeDocument/2006/relationships/ctrlProp" Target="../ctrlProps/ctrlProp103.xml"/><Relationship Id="rId127" Type="http://schemas.openxmlformats.org/officeDocument/2006/relationships/ctrlProp" Target="../ctrlProps/ctrlProp124.xml"/><Relationship Id="rId313" Type="http://schemas.openxmlformats.org/officeDocument/2006/relationships/ctrlProp" Target="../ctrlProps/ctrlProp310.xml"/><Relationship Id="rId10" Type="http://schemas.openxmlformats.org/officeDocument/2006/relationships/ctrlProp" Target="../ctrlProps/ctrlProp7.xml"/><Relationship Id="rId31" Type="http://schemas.openxmlformats.org/officeDocument/2006/relationships/ctrlProp" Target="../ctrlProps/ctrlProp28.xml"/><Relationship Id="rId52" Type="http://schemas.openxmlformats.org/officeDocument/2006/relationships/ctrlProp" Target="../ctrlProps/ctrlProp49.xml"/><Relationship Id="rId73" Type="http://schemas.openxmlformats.org/officeDocument/2006/relationships/ctrlProp" Target="../ctrlProps/ctrlProp70.xml"/><Relationship Id="rId94" Type="http://schemas.openxmlformats.org/officeDocument/2006/relationships/ctrlProp" Target="../ctrlProps/ctrlProp91.xml"/><Relationship Id="rId148" Type="http://schemas.openxmlformats.org/officeDocument/2006/relationships/ctrlProp" Target="../ctrlProps/ctrlProp145.xml"/><Relationship Id="rId169" Type="http://schemas.openxmlformats.org/officeDocument/2006/relationships/ctrlProp" Target="../ctrlProps/ctrlProp166.xml"/><Relationship Id="rId4" Type="http://schemas.openxmlformats.org/officeDocument/2006/relationships/ctrlProp" Target="../ctrlProps/ctrlProp1.xml"/><Relationship Id="rId180" Type="http://schemas.openxmlformats.org/officeDocument/2006/relationships/ctrlProp" Target="../ctrlProps/ctrlProp177.xml"/><Relationship Id="rId215" Type="http://schemas.openxmlformats.org/officeDocument/2006/relationships/ctrlProp" Target="../ctrlProps/ctrlProp212.xml"/><Relationship Id="rId236" Type="http://schemas.openxmlformats.org/officeDocument/2006/relationships/ctrlProp" Target="../ctrlProps/ctrlProp233.xml"/><Relationship Id="rId257" Type="http://schemas.openxmlformats.org/officeDocument/2006/relationships/ctrlProp" Target="../ctrlProps/ctrlProp254.xml"/><Relationship Id="rId278" Type="http://schemas.openxmlformats.org/officeDocument/2006/relationships/ctrlProp" Target="../ctrlProps/ctrlProp275.xml"/><Relationship Id="rId303" Type="http://schemas.openxmlformats.org/officeDocument/2006/relationships/ctrlProp" Target="../ctrlProps/ctrlProp300.xml"/><Relationship Id="rId42" Type="http://schemas.openxmlformats.org/officeDocument/2006/relationships/ctrlProp" Target="../ctrlProps/ctrlProp39.xml"/><Relationship Id="rId84" Type="http://schemas.openxmlformats.org/officeDocument/2006/relationships/ctrlProp" Target="../ctrlProps/ctrlProp81.xml"/><Relationship Id="rId138" Type="http://schemas.openxmlformats.org/officeDocument/2006/relationships/ctrlProp" Target="../ctrlProps/ctrlProp135.xml"/><Relationship Id="rId191" Type="http://schemas.openxmlformats.org/officeDocument/2006/relationships/ctrlProp" Target="../ctrlProps/ctrlProp188.xml"/><Relationship Id="rId205" Type="http://schemas.openxmlformats.org/officeDocument/2006/relationships/ctrlProp" Target="../ctrlProps/ctrlProp202.xml"/><Relationship Id="rId247" Type="http://schemas.openxmlformats.org/officeDocument/2006/relationships/ctrlProp" Target="../ctrlProps/ctrlProp244.xml"/><Relationship Id="rId107" Type="http://schemas.openxmlformats.org/officeDocument/2006/relationships/ctrlProp" Target="../ctrlProps/ctrlProp104.xml"/><Relationship Id="rId289" Type="http://schemas.openxmlformats.org/officeDocument/2006/relationships/ctrlProp" Target="../ctrlProps/ctrlProp286.xml"/><Relationship Id="rId11" Type="http://schemas.openxmlformats.org/officeDocument/2006/relationships/ctrlProp" Target="../ctrlProps/ctrlProp8.xml"/><Relationship Id="rId53" Type="http://schemas.openxmlformats.org/officeDocument/2006/relationships/ctrlProp" Target="../ctrlProps/ctrlProp50.xml"/><Relationship Id="rId149" Type="http://schemas.openxmlformats.org/officeDocument/2006/relationships/ctrlProp" Target="../ctrlProps/ctrlProp146.xml"/><Relationship Id="rId314" Type="http://schemas.openxmlformats.org/officeDocument/2006/relationships/ctrlProp" Target="../ctrlProps/ctrlProp311.xml"/><Relationship Id="rId95" Type="http://schemas.openxmlformats.org/officeDocument/2006/relationships/ctrlProp" Target="../ctrlProps/ctrlProp92.xml"/><Relationship Id="rId160" Type="http://schemas.openxmlformats.org/officeDocument/2006/relationships/ctrlProp" Target="../ctrlProps/ctrlProp157.xml"/><Relationship Id="rId216" Type="http://schemas.openxmlformats.org/officeDocument/2006/relationships/ctrlProp" Target="../ctrlProps/ctrlProp213.xml"/><Relationship Id="rId258" Type="http://schemas.openxmlformats.org/officeDocument/2006/relationships/ctrlProp" Target="../ctrlProps/ctrlProp255.xml"/><Relationship Id="rId22" Type="http://schemas.openxmlformats.org/officeDocument/2006/relationships/ctrlProp" Target="../ctrlProps/ctrlProp19.xml"/><Relationship Id="rId64" Type="http://schemas.openxmlformats.org/officeDocument/2006/relationships/ctrlProp" Target="../ctrlProps/ctrlProp61.xml"/><Relationship Id="rId118" Type="http://schemas.openxmlformats.org/officeDocument/2006/relationships/ctrlProp" Target="../ctrlProps/ctrlProp115.xml"/><Relationship Id="rId325" Type="http://schemas.openxmlformats.org/officeDocument/2006/relationships/ctrlProp" Target="../ctrlProps/ctrlProp322.xml"/><Relationship Id="rId171" Type="http://schemas.openxmlformats.org/officeDocument/2006/relationships/ctrlProp" Target="../ctrlProps/ctrlProp168.xml"/><Relationship Id="rId227" Type="http://schemas.openxmlformats.org/officeDocument/2006/relationships/ctrlProp" Target="../ctrlProps/ctrlProp224.xml"/><Relationship Id="rId269" Type="http://schemas.openxmlformats.org/officeDocument/2006/relationships/ctrlProp" Target="../ctrlProps/ctrlProp266.xml"/><Relationship Id="rId33" Type="http://schemas.openxmlformats.org/officeDocument/2006/relationships/ctrlProp" Target="../ctrlProps/ctrlProp30.xml"/><Relationship Id="rId129" Type="http://schemas.openxmlformats.org/officeDocument/2006/relationships/ctrlProp" Target="../ctrlProps/ctrlProp126.xml"/><Relationship Id="rId280" Type="http://schemas.openxmlformats.org/officeDocument/2006/relationships/ctrlProp" Target="../ctrlProps/ctrlProp277.xml"/><Relationship Id="rId75" Type="http://schemas.openxmlformats.org/officeDocument/2006/relationships/ctrlProp" Target="../ctrlProps/ctrlProp72.xml"/><Relationship Id="rId140" Type="http://schemas.openxmlformats.org/officeDocument/2006/relationships/ctrlProp" Target="../ctrlProps/ctrlProp137.xml"/><Relationship Id="rId182" Type="http://schemas.openxmlformats.org/officeDocument/2006/relationships/ctrlProp" Target="../ctrlProps/ctrlProp179.xml"/><Relationship Id="rId6" Type="http://schemas.openxmlformats.org/officeDocument/2006/relationships/ctrlProp" Target="../ctrlProps/ctrlProp3.xml"/><Relationship Id="rId238" Type="http://schemas.openxmlformats.org/officeDocument/2006/relationships/ctrlProp" Target="../ctrlProps/ctrlProp235.xml"/><Relationship Id="rId291" Type="http://schemas.openxmlformats.org/officeDocument/2006/relationships/ctrlProp" Target="../ctrlProps/ctrlProp288.xml"/><Relationship Id="rId305" Type="http://schemas.openxmlformats.org/officeDocument/2006/relationships/ctrlProp" Target="../ctrlProps/ctrlProp302.xml"/><Relationship Id="rId44" Type="http://schemas.openxmlformats.org/officeDocument/2006/relationships/ctrlProp" Target="../ctrlProps/ctrlProp41.xml"/><Relationship Id="rId86" Type="http://schemas.openxmlformats.org/officeDocument/2006/relationships/ctrlProp" Target="../ctrlProps/ctrlProp83.xml"/><Relationship Id="rId151" Type="http://schemas.openxmlformats.org/officeDocument/2006/relationships/ctrlProp" Target="../ctrlProps/ctrlProp148.xml"/><Relationship Id="rId193" Type="http://schemas.openxmlformats.org/officeDocument/2006/relationships/ctrlProp" Target="../ctrlProps/ctrlProp190.xml"/><Relationship Id="rId207" Type="http://schemas.openxmlformats.org/officeDocument/2006/relationships/ctrlProp" Target="../ctrlProps/ctrlProp204.xml"/><Relationship Id="rId249" Type="http://schemas.openxmlformats.org/officeDocument/2006/relationships/ctrlProp" Target="../ctrlProps/ctrlProp246.xml"/><Relationship Id="rId13" Type="http://schemas.openxmlformats.org/officeDocument/2006/relationships/ctrlProp" Target="../ctrlProps/ctrlProp10.xml"/><Relationship Id="rId109" Type="http://schemas.openxmlformats.org/officeDocument/2006/relationships/ctrlProp" Target="../ctrlProps/ctrlProp106.xml"/><Relationship Id="rId260" Type="http://schemas.openxmlformats.org/officeDocument/2006/relationships/ctrlProp" Target="../ctrlProps/ctrlProp257.xml"/><Relationship Id="rId316" Type="http://schemas.openxmlformats.org/officeDocument/2006/relationships/ctrlProp" Target="../ctrlProps/ctrlProp313.xml"/><Relationship Id="rId55" Type="http://schemas.openxmlformats.org/officeDocument/2006/relationships/ctrlProp" Target="../ctrlProps/ctrlProp52.xml"/><Relationship Id="rId97" Type="http://schemas.openxmlformats.org/officeDocument/2006/relationships/ctrlProp" Target="../ctrlProps/ctrlProp94.xml"/><Relationship Id="rId120" Type="http://schemas.openxmlformats.org/officeDocument/2006/relationships/ctrlProp" Target="../ctrlProps/ctrlProp117.xml"/></Relationships>
</file>

<file path=xl/worksheets/_rels/sheet2.xml.rels><?xml version="1.0" encoding="UTF-8" standalone="yes"?>
<Relationships xmlns="http://schemas.openxmlformats.org/package/2006/relationships"><Relationship Id="rId21" Type="http://schemas.openxmlformats.org/officeDocument/2006/relationships/ctrlProp" Target="../ctrlProps/ctrlProp340.xml"/><Relationship Id="rId170" Type="http://schemas.openxmlformats.org/officeDocument/2006/relationships/ctrlProp" Target="../ctrlProps/ctrlProp489.xml"/><Relationship Id="rId268" Type="http://schemas.openxmlformats.org/officeDocument/2006/relationships/ctrlProp" Target="../ctrlProps/ctrlProp587.xml"/><Relationship Id="rId475" Type="http://schemas.openxmlformats.org/officeDocument/2006/relationships/ctrlProp" Target="../ctrlProps/ctrlProp794.xml"/><Relationship Id="rId682" Type="http://schemas.openxmlformats.org/officeDocument/2006/relationships/ctrlProp" Target="../ctrlProps/ctrlProp1001.xml"/><Relationship Id="rId128" Type="http://schemas.openxmlformats.org/officeDocument/2006/relationships/ctrlProp" Target="../ctrlProps/ctrlProp447.xml"/><Relationship Id="rId335" Type="http://schemas.openxmlformats.org/officeDocument/2006/relationships/ctrlProp" Target="../ctrlProps/ctrlProp654.xml"/><Relationship Id="rId542" Type="http://schemas.openxmlformats.org/officeDocument/2006/relationships/ctrlProp" Target="../ctrlProps/ctrlProp861.xml"/><Relationship Id="rId987" Type="http://schemas.openxmlformats.org/officeDocument/2006/relationships/ctrlProp" Target="../ctrlProps/ctrlProp1306.xml"/><Relationship Id="rId402" Type="http://schemas.openxmlformats.org/officeDocument/2006/relationships/ctrlProp" Target="../ctrlProps/ctrlProp721.xml"/><Relationship Id="rId847" Type="http://schemas.openxmlformats.org/officeDocument/2006/relationships/ctrlProp" Target="../ctrlProps/ctrlProp1166.xml"/><Relationship Id="rId1032" Type="http://schemas.openxmlformats.org/officeDocument/2006/relationships/ctrlProp" Target="../ctrlProps/ctrlProp1351.xml"/><Relationship Id="rId707" Type="http://schemas.openxmlformats.org/officeDocument/2006/relationships/ctrlProp" Target="../ctrlProps/ctrlProp1026.xml"/><Relationship Id="rId914" Type="http://schemas.openxmlformats.org/officeDocument/2006/relationships/ctrlProp" Target="../ctrlProps/ctrlProp1233.xml"/><Relationship Id="rId43" Type="http://schemas.openxmlformats.org/officeDocument/2006/relationships/ctrlProp" Target="../ctrlProps/ctrlProp362.xml"/><Relationship Id="rId192" Type="http://schemas.openxmlformats.org/officeDocument/2006/relationships/ctrlProp" Target="../ctrlProps/ctrlProp511.xml"/><Relationship Id="rId497" Type="http://schemas.openxmlformats.org/officeDocument/2006/relationships/ctrlProp" Target="../ctrlProps/ctrlProp816.xml"/><Relationship Id="rId357" Type="http://schemas.openxmlformats.org/officeDocument/2006/relationships/ctrlProp" Target="../ctrlProps/ctrlProp676.xml"/><Relationship Id="rId217" Type="http://schemas.openxmlformats.org/officeDocument/2006/relationships/ctrlProp" Target="../ctrlProps/ctrlProp536.xml"/><Relationship Id="rId564" Type="http://schemas.openxmlformats.org/officeDocument/2006/relationships/ctrlProp" Target="../ctrlProps/ctrlProp883.xml"/><Relationship Id="rId771" Type="http://schemas.openxmlformats.org/officeDocument/2006/relationships/ctrlProp" Target="../ctrlProps/ctrlProp1090.xml"/><Relationship Id="rId869" Type="http://schemas.openxmlformats.org/officeDocument/2006/relationships/ctrlProp" Target="../ctrlProps/ctrlProp1188.xml"/><Relationship Id="rId424" Type="http://schemas.openxmlformats.org/officeDocument/2006/relationships/ctrlProp" Target="../ctrlProps/ctrlProp743.xml"/><Relationship Id="rId631" Type="http://schemas.openxmlformats.org/officeDocument/2006/relationships/ctrlProp" Target="../ctrlProps/ctrlProp950.xml"/><Relationship Id="rId729" Type="http://schemas.openxmlformats.org/officeDocument/2006/relationships/ctrlProp" Target="../ctrlProps/ctrlProp1048.xml"/><Relationship Id="rId1054" Type="http://schemas.openxmlformats.org/officeDocument/2006/relationships/ctrlProp" Target="../ctrlProps/ctrlProp1373.xml"/><Relationship Id="rId936" Type="http://schemas.openxmlformats.org/officeDocument/2006/relationships/ctrlProp" Target="../ctrlProps/ctrlProp1255.xml"/><Relationship Id="rId1121" Type="http://schemas.openxmlformats.org/officeDocument/2006/relationships/ctrlProp" Target="../ctrlProps/ctrlProp1440.xml"/><Relationship Id="rId65" Type="http://schemas.openxmlformats.org/officeDocument/2006/relationships/ctrlProp" Target="../ctrlProps/ctrlProp384.xml"/><Relationship Id="rId281" Type="http://schemas.openxmlformats.org/officeDocument/2006/relationships/ctrlProp" Target="../ctrlProps/ctrlProp600.xml"/><Relationship Id="rId141" Type="http://schemas.openxmlformats.org/officeDocument/2006/relationships/ctrlProp" Target="../ctrlProps/ctrlProp460.xml"/><Relationship Id="rId379" Type="http://schemas.openxmlformats.org/officeDocument/2006/relationships/ctrlProp" Target="../ctrlProps/ctrlProp698.xml"/><Relationship Id="rId586" Type="http://schemas.openxmlformats.org/officeDocument/2006/relationships/ctrlProp" Target="../ctrlProps/ctrlProp905.xml"/><Relationship Id="rId793" Type="http://schemas.openxmlformats.org/officeDocument/2006/relationships/ctrlProp" Target="../ctrlProps/ctrlProp1112.xml"/><Relationship Id="rId7" Type="http://schemas.openxmlformats.org/officeDocument/2006/relationships/ctrlProp" Target="../ctrlProps/ctrlProp326.xml"/><Relationship Id="rId239" Type="http://schemas.openxmlformats.org/officeDocument/2006/relationships/ctrlProp" Target="../ctrlProps/ctrlProp558.xml"/><Relationship Id="rId446" Type="http://schemas.openxmlformats.org/officeDocument/2006/relationships/ctrlProp" Target="../ctrlProps/ctrlProp765.xml"/><Relationship Id="rId653" Type="http://schemas.openxmlformats.org/officeDocument/2006/relationships/ctrlProp" Target="../ctrlProps/ctrlProp972.xml"/><Relationship Id="rId1076" Type="http://schemas.openxmlformats.org/officeDocument/2006/relationships/ctrlProp" Target="../ctrlProps/ctrlProp1395.xml"/><Relationship Id="rId306" Type="http://schemas.openxmlformats.org/officeDocument/2006/relationships/ctrlProp" Target="../ctrlProps/ctrlProp625.xml"/><Relationship Id="rId860" Type="http://schemas.openxmlformats.org/officeDocument/2006/relationships/ctrlProp" Target="../ctrlProps/ctrlProp1179.xml"/><Relationship Id="rId958" Type="http://schemas.openxmlformats.org/officeDocument/2006/relationships/ctrlProp" Target="../ctrlProps/ctrlProp1277.xml"/><Relationship Id="rId1143" Type="http://schemas.openxmlformats.org/officeDocument/2006/relationships/ctrlProp" Target="../ctrlProps/ctrlProp1462.xml"/><Relationship Id="rId87" Type="http://schemas.openxmlformats.org/officeDocument/2006/relationships/ctrlProp" Target="../ctrlProps/ctrlProp406.xml"/><Relationship Id="rId513" Type="http://schemas.openxmlformats.org/officeDocument/2006/relationships/ctrlProp" Target="../ctrlProps/ctrlProp832.xml"/><Relationship Id="rId720" Type="http://schemas.openxmlformats.org/officeDocument/2006/relationships/ctrlProp" Target="../ctrlProps/ctrlProp1039.xml"/><Relationship Id="rId818" Type="http://schemas.openxmlformats.org/officeDocument/2006/relationships/ctrlProp" Target="../ctrlProps/ctrlProp1137.xml"/><Relationship Id="rId1003" Type="http://schemas.openxmlformats.org/officeDocument/2006/relationships/ctrlProp" Target="../ctrlProps/ctrlProp1322.xml"/><Relationship Id="rId14" Type="http://schemas.openxmlformats.org/officeDocument/2006/relationships/ctrlProp" Target="../ctrlProps/ctrlProp333.xml"/><Relationship Id="rId163" Type="http://schemas.openxmlformats.org/officeDocument/2006/relationships/ctrlProp" Target="../ctrlProps/ctrlProp482.xml"/><Relationship Id="rId370" Type="http://schemas.openxmlformats.org/officeDocument/2006/relationships/ctrlProp" Target="../ctrlProps/ctrlProp689.xml"/><Relationship Id="rId230" Type="http://schemas.openxmlformats.org/officeDocument/2006/relationships/ctrlProp" Target="../ctrlProps/ctrlProp549.xml"/><Relationship Id="rId468" Type="http://schemas.openxmlformats.org/officeDocument/2006/relationships/ctrlProp" Target="../ctrlProps/ctrlProp787.xml"/><Relationship Id="rId675" Type="http://schemas.openxmlformats.org/officeDocument/2006/relationships/ctrlProp" Target="../ctrlProps/ctrlProp994.xml"/><Relationship Id="rId882" Type="http://schemas.openxmlformats.org/officeDocument/2006/relationships/ctrlProp" Target="../ctrlProps/ctrlProp1201.xml"/><Relationship Id="rId1098" Type="http://schemas.openxmlformats.org/officeDocument/2006/relationships/ctrlProp" Target="../ctrlProps/ctrlProp1417.xml"/><Relationship Id="rId328" Type="http://schemas.openxmlformats.org/officeDocument/2006/relationships/ctrlProp" Target="../ctrlProps/ctrlProp647.xml"/><Relationship Id="rId535" Type="http://schemas.openxmlformats.org/officeDocument/2006/relationships/ctrlProp" Target="../ctrlProps/ctrlProp854.xml"/><Relationship Id="rId742" Type="http://schemas.openxmlformats.org/officeDocument/2006/relationships/ctrlProp" Target="../ctrlProps/ctrlProp1061.xml"/><Relationship Id="rId602" Type="http://schemas.openxmlformats.org/officeDocument/2006/relationships/ctrlProp" Target="../ctrlProps/ctrlProp921.xml"/><Relationship Id="rId1025" Type="http://schemas.openxmlformats.org/officeDocument/2006/relationships/ctrlProp" Target="../ctrlProps/ctrlProp1344.xml"/><Relationship Id="rId907" Type="http://schemas.openxmlformats.org/officeDocument/2006/relationships/ctrlProp" Target="../ctrlProps/ctrlProp1226.xml"/><Relationship Id="rId36" Type="http://schemas.openxmlformats.org/officeDocument/2006/relationships/ctrlProp" Target="../ctrlProps/ctrlProp355.xml"/><Relationship Id="rId185" Type="http://schemas.openxmlformats.org/officeDocument/2006/relationships/ctrlProp" Target="../ctrlProps/ctrlProp504.xml"/><Relationship Id="rId392" Type="http://schemas.openxmlformats.org/officeDocument/2006/relationships/ctrlProp" Target="../ctrlProps/ctrlProp711.xml"/><Relationship Id="rId697" Type="http://schemas.openxmlformats.org/officeDocument/2006/relationships/ctrlProp" Target="../ctrlProps/ctrlProp1016.xml"/><Relationship Id="rId252" Type="http://schemas.openxmlformats.org/officeDocument/2006/relationships/ctrlProp" Target="../ctrlProps/ctrlProp571.xml"/><Relationship Id="rId1103" Type="http://schemas.openxmlformats.org/officeDocument/2006/relationships/ctrlProp" Target="../ctrlProps/ctrlProp1422.xml"/><Relationship Id="rId47" Type="http://schemas.openxmlformats.org/officeDocument/2006/relationships/ctrlProp" Target="../ctrlProps/ctrlProp366.xml"/><Relationship Id="rId112" Type="http://schemas.openxmlformats.org/officeDocument/2006/relationships/ctrlProp" Target="../ctrlProps/ctrlProp431.xml"/><Relationship Id="rId557" Type="http://schemas.openxmlformats.org/officeDocument/2006/relationships/ctrlProp" Target="../ctrlProps/ctrlProp876.xml"/><Relationship Id="rId764" Type="http://schemas.openxmlformats.org/officeDocument/2006/relationships/ctrlProp" Target="../ctrlProps/ctrlProp1083.xml"/><Relationship Id="rId971" Type="http://schemas.openxmlformats.org/officeDocument/2006/relationships/ctrlProp" Target="../ctrlProps/ctrlProp1290.xml"/><Relationship Id="rId196" Type="http://schemas.openxmlformats.org/officeDocument/2006/relationships/ctrlProp" Target="../ctrlProps/ctrlProp515.xml"/><Relationship Id="rId417" Type="http://schemas.openxmlformats.org/officeDocument/2006/relationships/ctrlProp" Target="../ctrlProps/ctrlProp736.xml"/><Relationship Id="rId624" Type="http://schemas.openxmlformats.org/officeDocument/2006/relationships/ctrlProp" Target="../ctrlProps/ctrlProp943.xml"/><Relationship Id="rId831" Type="http://schemas.openxmlformats.org/officeDocument/2006/relationships/ctrlProp" Target="../ctrlProps/ctrlProp1150.xml"/><Relationship Id="rId1047" Type="http://schemas.openxmlformats.org/officeDocument/2006/relationships/ctrlProp" Target="../ctrlProps/ctrlProp1366.xml"/><Relationship Id="rId263" Type="http://schemas.openxmlformats.org/officeDocument/2006/relationships/ctrlProp" Target="../ctrlProps/ctrlProp582.xml"/><Relationship Id="rId470" Type="http://schemas.openxmlformats.org/officeDocument/2006/relationships/ctrlProp" Target="../ctrlProps/ctrlProp789.xml"/><Relationship Id="rId929" Type="http://schemas.openxmlformats.org/officeDocument/2006/relationships/ctrlProp" Target="../ctrlProps/ctrlProp1248.xml"/><Relationship Id="rId1114" Type="http://schemas.openxmlformats.org/officeDocument/2006/relationships/ctrlProp" Target="../ctrlProps/ctrlProp1433.xml"/><Relationship Id="rId58" Type="http://schemas.openxmlformats.org/officeDocument/2006/relationships/ctrlProp" Target="../ctrlProps/ctrlProp377.xml"/><Relationship Id="rId123" Type="http://schemas.openxmlformats.org/officeDocument/2006/relationships/ctrlProp" Target="../ctrlProps/ctrlProp442.xml"/><Relationship Id="rId330" Type="http://schemas.openxmlformats.org/officeDocument/2006/relationships/ctrlProp" Target="../ctrlProps/ctrlProp649.xml"/><Relationship Id="rId568" Type="http://schemas.openxmlformats.org/officeDocument/2006/relationships/ctrlProp" Target="../ctrlProps/ctrlProp887.xml"/><Relationship Id="rId775" Type="http://schemas.openxmlformats.org/officeDocument/2006/relationships/ctrlProp" Target="../ctrlProps/ctrlProp1094.xml"/><Relationship Id="rId982" Type="http://schemas.openxmlformats.org/officeDocument/2006/relationships/ctrlProp" Target="../ctrlProps/ctrlProp1301.xml"/><Relationship Id="rId428" Type="http://schemas.openxmlformats.org/officeDocument/2006/relationships/ctrlProp" Target="../ctrlProps/ctrlProp747.xml"/><Relationship Id="rId635" Type="http://schemas.openxmlformats.org/officeDocument/2006/relationships/ctrlProp" Target="../ctrlProps/ctrlProp954.xml"/><Relationship Id="rId842" Type="http://schemas.openxmlformats.org/officeDocument/2006/relationships/ctrlProp" Target="../ctrlProps/ctrlProp1161.xml"/><Relationship Id="rId1058" Type="http://schemas.openxmlformats.org/officeDocument/2006/relationships/ctrlProp" Target="../ctrlProps/ctrlProp1377.xml"/><Relationship Id="rId274" Type="http://schemas.openxmlformats.org/officeDocument/2006/relationships/ctrlProp" Target="../ctrlProps/ctrlProp593.xml"/><Relationship Id="rId481" Type="http://schemas.openxmlformats.org/officeDocument/2006/relationships/ctrlProp" Target="../ctrlProps/ctrlProp800.xml"/><Relationship Id="rId702" Type="http://schemas.openxmlformats.org/officeDocument/2006/relationships/ctrlProp" Target="../ctrlProps/ctrlProp1021.xml"/><Relationship Id="rId1125" Type="http://schemas.openxmlformats.org/officeDocument/2006/relationships/ctrlProp" Target="../ctrlProps/ctrlProp1444.xml"/><Relationship Id="rId69" Type="http://schemas.openxmlformats.org/officeDocument/2006/relationships/ctrlProp" Target="../ctrlProps/ctrlProp388.xml"/><Relationship Id="rId134" Type="http://schemas.openxmlformats.org/officeDocument/2006/relationships/ctrlProp" Target="../ctrlProps/ctrlProp453.xml"/><Relationship Id="rId579" Type="http://schemas.openxmlformats.org/officeDocument/2006/relationships/ctrlProp" Target="../ctrlProps/ctrlProp898.xml"/><Relationship Id="rId786" Type="http://schemas.openxmlformats.org/officeDocument/2006/relationships/ctrlProp" Target="../ctrlProps/ctrlProp1105.xml"/><Relationship Id="rId993" Type="http://schemas.openxmlformats.org/officeDocument/2006/relationships/ctrlProp" Target="../ctrlProps/ctrlProp1312.xml"/><Relationship Id="rId341" Type="http://schemas.openxmlformats.org/officeDocument/2006/relationships/ctrlProp" Target="../ctrlProps/ctrlProp660.xml"/><Relationship Id="rId439" Type="http://schemas.openxmlformats.org/officeDocument/2006/relationships/ctrlProp" Target="../ctrlProps/ctrlProp758.xml"/><Relationship Id="rId646" Type="http://schemas.openxmlformats.org/officeDocument/2006/relationships/ctrlProp" Target="../ctrlProps/ctrlProp965.xml"/><Relationship Id="rId1069" Type="http://schemas.openxmlformats.org/officeDocument/2006/relationships/ctrlProp" Target="../ctrlProps/ctrlProp1388.xml"/><Relationship Id="rId201" Type="http://schemas.openxmlformats.org/officeDocument/2006/relationships/ctrlProp" Target="../ctrlProps/ctrlProp520.xml"/><Relationship Id="rId285" Type="http://schemas.openxmlformats.org/officeDocument/2006/relationships/ctrlProp" Target="../ctrlProps/ctrlProp604.xml"/><Relationship Id="rId506" Type="http://schemas.openxmlformats.org/officeDocument/2006/relationships/ctrlProp" Target="../ctrlProps/ctrlProp825.xml"/><Relationship Id="rId853" Type="http://schemas.openxmlformats.org/officeDocument/2006/relationships/ctrlProp" Target="../ctrlProps/ctrlProp1172.xml"/><Relationship Id="rId1136" Type="http://schemas.openxmlformats.org/officeDocument/2006/relationships/ctrlProp" Target="../ctrlProps/ctrlProp1455.xml"/><Relationship Id="rId492" Type="http://schemas.openxmlformats.org/officeDocument/2006/relationships/ctrlProp" Target="../ctrlProps/ctrlProp811.xml"/><Relationship Id="rId713" Type="http://schemas.openxmlformats.org/officeDocument/2006/relationships/ctrlProp" Target="../ctrlProps/ctrlProp1032.xml"/><Relationship Id="rId797" Type="http://schemas.openxmlformats.org/officeDocument/2006/relationships/ctrlProp" Target="../ctrlProps/ctrlProp1116.xml"/><Relationship Id="rId920" Type="http://schemas.openxmlformats.org/officeDocument/2006/relationships/ctrlProp" Target="../ctrlProps/ctrlProp1239.xml"/><Relationship Id="rId145" Type="http://schemas.openxmlformats.org/officeDocument/2006/relationships/ctrlProp" Target="../ctrlProps/ctrlProp464.xml"/><Relationship Id="rId352" Type="http://schemas.openxmlformats.org/officeDocument/2006/relationships/ctrlProp" Target="../ctrlProps/ctrlProp671.xml"/><Relationship Id="rId212" Type="http://schemas.openxmlformats.org/officeDocument/2006/relationships/ctrlProp" Target="../ctrlProps/ctrlProp531.xml"/><Relationship Id="rId657" Type="http://schemas.openxmlformats.org/officeDocument/2006/relationships/ctrlProp" Target="../ctrlProps/ctrlProp976.xml"/><Relationship Id="rId864" Type="http://schemas.openxmlformats.org/officeDocument/2006/relationships/ctrlProp" Target="../ctrlProps/ctrlProp1183.xml"/><Relationship Id="rId296" Type="http://schemas.openxmlformats.org/officeDocument/2006/relationships/ctrlProp" Target="../ctrlProps/ctrlProp615.xml"/><Relationship Id="rId517" Type="http://schemas.openxmlformats.org/officeDocument/2006/relationships/ctrlProp" Target="../ctrlProps/ctrlProp836.xml"/><Relationship Id="rId724" Type="http://schemas.openxmlformats.org/officeDocument/2006/relationships/ctrlProp" Target="../ctrlProps/ctrlProp1043.xml"/><Relationship Id="rId931" Type="http://schemas.openxmlformats.org/officeDocument/2006/relationships/ctrlProp" Target="../ctrlProps/ctrlProp1250.xml"/><Relationship Id="rId1147" Type="http://schemas.openxmlformats.org/officeDocument/2006/relationships/ctrlProp" Target="../ctrlProps/ctrlProp1466.xml"/><Relationship Id="rId60" Type="http://schemas.openxmlformats.org/officeDocument/2006/relationships/ctrlProp" Target="../ctrlProps/ctrlProp379.xml"/><Relationship Id="rId156" Type="http://schemas.openxmlformats.org/officeDocument/2006/relationships/ctrlProp" Target="../ctrlProps/ctrlProp475.xml"/><Relationship Id="rId363" Type="http://schemas.openxmlformats.org/officeDocument/2006/relationships/ctrlProp" Target="../ctrlProps/ctrlProp682.xml"/><Relationship Id="rId570" Type="http://schemas.openxmlformats.org/officeDocument/2006/relationships/ctrlProp" Target="../ctrlProps/ctrlProp889.xml"/><Relationship Id="rId1007" Type="http://schemas.openxmlformats.org/officeDocument/2006/relationships/ctrlProp" Target="../ctrlProps/ctrlProp1326.xml"/><Relationship Id="rId223" Type="http://schemas.openxmlformats.org/officeDocument/2006/relationships/ctrlProp" Target="../ctrlProps/ctrlProp542.xml"/><Relationship Id="rId430" Type="http://schemas.openxmlformats.org/officeDocument/2006/relationships/ctrlProp" Target="../ctrlProps/ctrlProp749.xml"/><Relationship Id="rId668" Type="http://schemas.openxmlformats.org/officeDocument/2006/relationships/ctrlProp" Target="../ctrlProps/ctrlProp987.xml"/><Relationship Id="rId875" Type="http://schemas.openxmlformats.org/officeDocument/2006/relationships/ctrlProp" Target="../ctrlProps/ctrlProp1194.xml"/><Relationship Id="rId1060" Type="http://schemas.openxmlformats.org/officeDocument/2006/relationships/ctrlProp" Target="../ctrlProps/ctrlProp1379.xml"/><Relationship Id="rId18" Type="http://schemas.openxmlformats.org/officeDocument/2006/relationships/ctrlProp" Target="../ctrlProps/ctrlProp337.xml"/><Relationship Id="rId528" Type="http://schemas.openxmlformats.org/officeDocument/2006/relationships/ctrlProp" Target="../ctrlProps/ctrlProp847.xml"/><Relationship Id="rId735" Type="http://schemas.openxmlformats.org/officeDocument/2006/relationships/ctrlProp" Target="../ctrlProps/ctrlProp1054.xml"/><Relationship Id="rId942" Type="http://schemas.openxmlformats.org/officeDocument/2006/relationships/ctrlProp" Target="../ctrlProps/ctrlProp1261.xml"/><Relationship Id="rId167" Type="http://schemas.openxmlformats.org/officeDocument/2006/relationships/ctrlProp" Target="../ctrlProps/ctrlProp486.xml"/><Relationship Id="rId374" Type="http://schemas.openxmlformats.org/officeDocument/2006/relationships/ctrlProp" Target="../ctrlProps/ctrlProp693.xml"/><Relationship Id="rId581" Type="http://schemas.openxmlformats.org/officeDocument/2006/relationships/ctrlProp" Target="../ctrlProps/ctrlProp900.xml"/><Relationship Id="rId1018" Type="http://schemas.openxmlformats.org/officeDocument/2006/relationships/ctrlProp" Target="../ctrlProps/ctrlProp1337.xml"/><Relationship Id="rId71" Type="http://schemas.openxmlformats.org/officeDocument/2006/relationships/ctrlProp" Target="../ctrlProps/ctrlProp390.xml"/><Relationship Id="rId234" Type="http://schemas.openxmlformats.org/officeDocument/2006/relationships/ctrlProp" Target="../ctrlProps/ctrlProp553.xml"/><Relationship Id="rId679" Type="http://schemas.openxmlformats.org/officeDocument/2006/relationships/ctrlProp" Target="../ctrlProps/ctrlProp998.xml"/><Relationship Id="rId802" Type="http://schemas.openxmlformats.org/officeDocument/2006/relationships/ctrlProp" Target="../ctrlProps/ctrlProp1121.xml"/><Relationship Id="rId886" Type="http://schemas.openxmlformats.org/officeDocument/2006/relationships/ctrlProp" Target="../ctrlProps/ctrlProp1205.xml"/><Relationship Id="rId2" Type="http://schemas.openxmlformats.org/officeDocument/2006/relationships/drawing" Target="../drawings/drawing2.xml"/><Relationship Id="rId29" Type="http://schemas.openxmlformats.org/officeDocument/2006/relationships/ctrlProp" Target="../ctrlProps/ctrlProp348.xml"/><Relationship Id="rId441" Type="http://schemas.openxmlformats.org/officeDocument/2006/relationships/ctrlProp" Target="../ctrlProps/ctrlProp760.xml"/><Relationship Id="rId539" Type="http://schemas.openxmlformats.org/officeDocument/2006/relationships/ctrlProp" Target="../ctrlProps/ctrlProp858.xml"/><Relationship Id="rId746" Type="http://schemas.openxmlformats.org/officeDocument/2006/relationships/ctrlProp" Target="../ctrlProps/ctrlProp1065.xml"/><Relationship Id="rId1071" Type="http://schemas.openxmlformats.org/officeDocument/2006/relationships/ctrlProp" Target="../ctrlProps/ctrlProp1390.xml"/><Relationship Id="rId178" Type="http://schemas.openxmlformats.org/officeDocument/2006/relationships/ctrlProp" Target="../ctrlProps/ctrlProp497.xml"/><Relationship Id="rId301" Type="http://schemas.openxmlformats.org/officeDocument/2006/relationships/ctrlProp" Target="../ctrlProps/ctrlProp620.xml"/><Relationship Id="rId953" Type="http://schemas.openxmlformats.org/officeDocument/2006/relationships/ctrlProp" Target="../ctrlProps/ctrlProp1272.xml"/><Relationship Id="rId1029" Type="http://schemas.openxmlformats.org/officeDocument/2006/relationships/ctrlProp" Target="../ctrlProps/ctrlProp1348.xml"/><Relationship Id="rId82" Type="http://schemas.openxmlformats.org/officeDocument/2006/relationships/ctrlProp" Target="../ctrlProps/ctrlProp401.xml"/><Relationship Id="rId385" Type="http://schemas.openxmlformats.org/officeDocument/2006/relationships/ctrlProp" Target="../ctrlProps/ctrlProp704.xml"/><Relationship Id="rId592" Type="http://schemas.openxmlformats.org/officeDocument/2006/relationships/ctrlProp" Target="../ctrlProps/ctrlProp911.xml"/><Relationship Id="rId606" Type="http://schemas.openxmlformats.org/officeDocument/2006/relationships/ctrlProp" Target="../ctrlProps/ctrlProp925.xml"/><Relationship Id="rId813" Type="http://schemas.openxmlformats.org/officeDocument/2006/relationships/ctrlProp" Target="../ctrlProps/ctrlProp1132.xml"/><Relationship Id="rId245" Type="http://schemas.openxmlformats.org/officeDocument/2006/relationships/ctrlProp" Target="../ctrlProps/ctrlProp564.xml"/><Relationship Id="rId452" Type="http://schemas.openxmlformats.org/officeDocument/2006/relationships/ctrlProp" Target="../ctrlProps/ctrlProp771.xml"/><Relationship Id="rId897" Type="http://schemas.openxmlformats.org/officeDocument/2006/relationships/ctrlProp" Target="../ctrlProps/ctrlProp1216.xml"/><Relationship Id="rId1082" Type="http://schemas.openxmlformats.org/officeDocument/2006/relationships/ctrlProp" Target="../ctrlProps/ctrlProp1401.xml"/><Relationship Id="rId105" Type="http://schemas.openxmlformats.org/officeDocument/2006/relationships/ctrlProp" Target="../ctrlProps/ctrlProp424.xml"/><Relationship Id="rId312" Type="http://schemas.openxmlformats.org/officeDocument/2006/relationships/ctrlProp" Target="../ctrlProps/ctrlProp631.xml"/><Relationship Id="rId757" Type="http://schemas.openxmlformats.org/officeDocument/2006/relationships/ctrlProp" Target="../ctrlProps/ctrlProp1076.xml"/><Relationship Id="rId964" Type="http://schemas.openxmlformats.org/officeDocument/2006/relationships/ctrlProp" Target="../ctrlProps/ctrlProp1283.xml"/><Relationship Id="rId93" Type="http://schemas.openxmlformats.org/officeDocument/2006/relationships/ctrlProp" Target="../ctrlProps/ctrlProp412.xml"/><Relationship Id="rId189" Type="http://schemas.openxmlformats.org/officeDocument/2006/relationships/ctrlProp" Target="../ctrlProps/ctrlProp508.xml"/><Relationship Id="rId396" Type="http://schemas.openxmlformats.org/officeDocument/2006/relationships/ctrlProp" Target="../ctrlProps/ctrlProp715.xml"/><Relationship Id="rId617" Type="http://schemas.openxmlformats.org/officeDocument/2006/relationships/ctrlProp" Target="../ctrlProps/ctrlProp936.xml"/><Relationship Id="rId824" Type="http://schemas.openxmlformats.org/officeDocument/2006/relationships/ctrlProp" Target="../ctrlProps/ctrlProp1143.xml"/><Relationship Id="rId256" Type="http://schemas.openxmlformats.org/officeDocument/2006/relationships/ctrlProp" Target="../ctrlProps/ctrlProp575.xml"/><Relationship Id="rId463" Type="http://schemas.openxmlformats.org/officeDocument/2006/relationships/ctrlProp" Target="../ctrlProps/ctrlProp782.xml"/><Relationship Id="rId670" Type="http://schemas.openxmlformats.org/officeDocument/2006/relationships/ctrlProp" Target="../ctrlProps/ctrlProp989.xml"/><Relationship Id="rId1093" Type="http://schemas.openxmlformats.org/officeDocument/2006/relationships/ctrlProp" Target="../ctrlProps/ctrlProp1412.xml"/><Relationship Id="rId1107" Type="http://schemas.openxmlformats.org/officeDocument/2006/relationships/ctrlProp" Target="../ctrlProps/ctrlProp1426.xml"/><Relationship Id="rId116" Type="http://schemas.openxmlformats.org/officeDocument/2006/relationships/ctrlProp" Target="../ctrlProps/ctrlProp435.xml"/><Relationship Id="rId323" Type="http://schemas.openxmlformats.org/officeDocument/2006/relationships/ctrlProp" Target="../ctrlProps/ctrlProp642.xml"/><Relationship Id="rId530" Type="http://schemas.openxmlformats.org/officeDocument/2006/relationships/ctrlProp" Target="../ctrlProps/ctrlProp849.xml"/><Relationship Id="rId768" Type="http://schemas.openxmlformats.org/officeDocument/2006/relationships/ctrlProp" Target="../ctrlProps/ctrlProp1087.xml"/><Relationship Id="rId975" Type="http://schemas.openxmlformats.org/officeDocument/2006/relationships/ctrlProp" Target="../ctrlProps/ctrlProp1294.xml"/><Relationship Id="rId20" Type="http://schemas.openxmlformats.org/officeDocument/2006/relationships/ctrlProp" Target="../ctrlProps/ctrlProp339.xml"/><Relationship Id="rId628" Type="http://schemas.openxmlformats.org/officeDocument/2006/relationships/ctrlProp" Target="../ctrlProps/ctrlProp947.xml"/><Relationship Id="rId835" Type="http://schemas.openxmlformats.org/officeDocument/2006/relationships/ctrlProp" Target="../ctrlProps/ctrlProp1154.xml"/><Relationship Id="rId267" Type="http://schemas.openxmlformats.org/officeDocument/2006/relationships/ctrlProp" Target="../ctrlProps/ctrlProp586.xml"/><Relationship Id="rId474" Type="http://schemas.openxmlformats.org/officeDocument/2006/relationships/ctrlProp" Target="../ctrlProps/ctrlProp793.xml"/><Relationship Id="rId1020" Type="http://schemas.openxmlformats.org/officeDocument/2006/relationships/ctrlProp" Target="../ctrlProps/ctrlProp1339.xml"/><Relationship Id="rId1118" Type="http://schemas.openxmlformats.org/officeDocument/2006/relationships/ctrlProp" Target="../ctrlProps/ctrlProp1437.xml"/><Relationship Id="rId127" Type="http://schemas.openxmlformats.org/officeDocument/2006/relationships/ctrlProp" Target="../ctrlProps/ctrlProp446.xml"/><Relationship Id="rId681" Type="http://schemas.openxmlformats.org/officeDocument/2006/relationships/ctrlProp" Target="../ctrlProps/ctrlProp1000.xml"/><Relationship Id="rId779" Type="http://schemas.openxmlformats.org/officeDocument/2006/relationships/ctrlProp" Target="../ctrlProps/ctrlProp1098.xml"/><Relationship Id="rId902" Type="http://schemas.openxmlformats.org/officeDocument/2006/relationships/ctrlProp" Target="../ctrlProps/ctrlProp1221.xml"/><Relationship Id="rId986" Type="http://schemas.openxmlformats.org/officeDocument/2006/relationships/ctrlProp" Target="../ctrlProps/ctrlProp1305.xml"/><Relationship Id="rId31" Type="http://schemas.openxmlformats.org/officeDocument/2006/relationships/ctrlProp" Target="../ctrlProps/ctrlProp350.xml"/><Relationship Id="rId334" Type="http://schemas.openxmlformats.org/officeDocument/2006/relationships/ctrlProp" Target="../ctrlProps/ctrlProp653.xml"/><Relationship Id="rId541" Type="http://schemas.openxmlformats.org/officeDocument/2006/relationships/ctrlProp" Target="../ctrlProps/ctrlProp860.xml"/><Relationship Id="rId639" Type="http://schemas.openxmlformats.org/officeDocument/2006/relationships/ctrlProp" Target="../ctrlProps/ctrlProp958.xml"/><Relationship Id="rId180" Type="http://schemas.openxmlformats.org/officeDocument/2006/relationships/ctrlProp" Target="../ctrlProps/ctrlProp499.xml"/><Relationship Id="rId278" Type="http://schemas.openxmlformats.org/officeDocument/2006/relationships/ctrlProp" Target="../ctrlProps/ctrlProp597.xml"/><Relationship Id="rId401" Type="http://schemas.openxmlformats.org/officeDocument/2006/relationships/ctrlProp" Target="../ctrlProps/ctrlProp720.xml"/><Relationship Id="rId846" Type="http://schemas.openxmlformats.org/officeDocument/2006/relationships/ctrlProp" Target="../ctrlProps/ctrlProp1165.xml"/><Relationship Id="rId1031" Type="http://schemas.openxmlformats.org/officeDocument/2006/relationships/ctrlProp" Target="../ctrlProps/ctrlProp1350.xml"/><Relationship Id="rId1129" Type="http://schemas.openxmlformats.org/officeDocument/2006/relationships/ctrlProp" Target="../ctrlProps/ctrlProp1448.xml"/><Relationship Id="rId485" Type="http://schemas.openxmlformats.org/officeDocument/2006/relationships/ctrlProp" Target="../ctrlProps/ctrlProp804.xml"/><Relationship Id="rId692" Type="http://schemas.openxmlformats.org/officeDocument/2006/relationships/ctrlProp" Target="../ctrlProps/ctrlProp1011.xml"/><Relationship Id="rId706" Type="http://schemas.openxmlformats.org/officeDocument/2006/relationships/ctrlProp" Target="../ctrlProps/ctrlProp1025.xml"/><Relationship Id="rId913" Type="http://schemas.openxmlformats.org/officeDocument/2006/relationships/ctrlProp" Target="../ctrlProps/ctrlProp1232.xml"/><Relationship Id="rId42" Type="http://schemas.openxmlformats.org/officeDocument/2006/relationships/ctrlProp" Target="../ctrlProps/ctrlProp361.xml"/><Relationship Id="rId138" Type="http://schemas.openxmlformats.org/officeDocument/2006/relationships/ctrlProp" Target="../ctrlProps/ctrlProp457.xml"/><Relationship Id="rId345" Type="http://schemas.openxmlformats.org/officeDocument/2006/relationships/ctrlProp" Target="../ctrlProps/ctrlProp664.xml"/><Relationship Id="rId552" Type="http://schemas.openxmlformats.org/officeDocument/2006/relationships/ctrlProp" Target="../ctrlProps/ctrlProp871.xml"/><Relationship Id="rId997" Type="http://schemas.openxmlformats.org/officeDocument/2006/relationships/ctrlProp" Target="../ctrlProps/ctrlProp1316.xml"/><Relationship Id="rId191" Type="http://schemas.openxmlformats.org/officeDocument/2006/relationships/ctrlProp" Target="../ctrlProps/ctrlProp510.xml"/><Relationship Id="rId205" Type="http://schemas.openxmlformats.org/officeDocument/2006/relationships/ctrlProp" Target="../ctrlProps/ctrlProp524.xml"/><Relationship Id="rId412" Type="http://schemas.openxmlformats.org/officeDocument/2006/relationships/ctrlProp" Target="../ctrlProps/ctrlProp731.xml"/><Relationship Id="rId857" Type="http://schemas.openxmlformats.org/officeDocument/2006/relationships/ctrlProp" Target="../ctrlProps/ctrlProp1176.xml"/><Relationship Id="rId1042" Type="http://schemas.openxmlformats.org/officeDocument/2006/relationships/ctrlProp" Target="../ctrlProps/ctrlProp1361.xml"/><Relationship Id="rId289" Type="http://schemas.openxmlformats.org/officeDocument/2006/relationships/ctrlProp" Target="../ctrlProps/ctrlProp608.xml"/><Relationship Id="rId496" Type="http://schemas.openxmlformats.org/officeDocument/2006/relationships/ctrlProp" Target="../ctrlProps/ctrlProp815.xml"/><Relationship Id="rId717" Type="http://schemas.openxmlformats.org/officeDocument/2006/relationships/ctrlProp" Target="../ctrlProps/ctrlProp1036.xml"/><Relationship Id="rId924" Type="http://schemas.openxmlformats.org/officeDocument/2006/relationships/ctrlProp" Target="../ctrlProps/ctrlProp1243.xml"/><Relationship Id="rId53" Type="http://schemas.openxmlformats.org/officeDocument/2006/relationships/ctrlProp" Target="../ctrlProps/ctrlProp372.xml"/><Relationship Id="rId149" Type="http://schemas.openxmlformats.org/officeDocument/2006/relationships/ctrlProp" Target="../ctrlProps/ctrlProp468.xml"/><Relationship Id="rId356" Type="http://schemas.openxmlformats.org/officeDocument/2006/relationships/ctrlProp" Target="../ctrlProps/ctrlProp675.xml"/><Relationship Id="rId563" Type="http://schemas.openxmlformats.org/officeDocument/2006/relationships/ctrlProp" Target="../ctrlProps/ctrlProp882.xml"/><Relationship Id="rId770" Type="http://schemas.openxmlformats.org/officeDocument/2006/relationships/ctrlProp" Target="../ctrlProps/ctrlProp1089.xml"/><Relationship Id="rId216" Type="http://schemas.openxmlformats.org/officeDocument/2006/relationships/ctrlProp" Target="../ctrlProps/ctrlProp535.xml"/><Relationship Id="rId423" Type="http://schemas.openxmlformats.org/officeDocument/2006/relationships/ctrlProp" Target="../ctrlProps/ctrlProp742.xml"/><Relationship Id="rId868" Type="http://schemas.openxmlformats.org/officeDocument/2006/relationships/ctrlProp" Target="../ctrlProps/ctrlProp1187.xml"/><Relationship Id="rId1053" Type="http://schemas.openxmlformats.org/officeDocument/2006/relationships/ctrlProp" Target="../ctrlProps/ctrlProp1372.xml"/><Relationship Id="rId630" Type="http://schemas.openxmlformats.org/officeDocument/2006/relationships/ctrlProp" Target="../ctrlProps/ctrlProp949.xml"/><Relationship Id="rId728" Type="http://schemas.openxmlformats.org/officeDocument/2006/relationships/ctrlProp" Target="../ctrlProps/ctrlProp1047.xml"/><Relationship Id="rId935" Type="http://schemas.openxmlformats.org/officeDocument/2006/relationships/ctrlProp" Target="../ctrlProps/ctrlProp1254.xml"/><Relationship Id="rId64" Type="http://schemas.openxmlformats.org/officeDocument/2006/relationships/ctrlProp" Target="../ctrlProps/ctrlProp383.xml"/><Relationship Id="rId367" Type="http://schemas.openxmlformats.org/officeDocument/2006/relationships/ctrlProp" Target="../ctrlProps/ctrlProp686.xml"/><Relationship Id="rId574" Type="http://schemas.openxmlformats.org/officeDocument/2006/relationships/ctrlProp" Target="../ctrlProps/ctrlProp893.xml"/><Relationship Id="rId1120" Type="http://schemas.openxmlformats.org/officeDocument/2006/relationships/ctrlProp" Target="../ctrlProps/ctrlProp1439.xml"/><Relationship Id="rId227" Type="http://schemas.openxmlformats.org/officeDocument/2006/relationships/ctrlProp" Target="../ctrlProps/ctrlProp546.xml"/><Relationship Id="rId781" Type="http://schemas.openxmlformats.org/officeDocument/2006/relationships/ctrlProp" Target="../ctrlProps/ctrlProp1100.xml"/><Relationship Id="rId879" Type="http://schemas.openxmlformats.org/officeDocument/2006/relationships/ctrlProp" Target="../ctrlProps/ctrlProp1198.xml"/><Relationship Id="rId434" Type="http://schemas.openxmlformats.org/officeDocument/2006/relationships/ctrlProp" Target="../ctrlProps/ctrlProp753.xml"/><Relationship Id="rId641" Type="http://schemas.openxmlformats.org/officeDocument/2006/relationships/ctrlProp" Target="../ctrlProps/ctrlProp960.xml"/><Relationship Id="rId739" Type="http://schemas.openxmlformats.org/officeDocument/2006/relationships/ctrlProp" Target="../ctrlProps/ctrlProp1058.xml"/><Relationship Id="rId1064" Type="http://schemas.openxmlformats.org/officeDocument/2006/relationships/ctrlProp" Target="../ctrlProps/ctrlProp1383.xml"/><Relationship Id="rId280" Type="http://schemas.openxmlformats.org/officeDocument/2006/relationships/ctrlProp" Target="../ctrlProps/ctrlProp599.xml"/><Relationship Id="rId501" Type="http://schemas.openxmlformats.org/officeDocument/2006/relationships/ctrlProp" Target="../ctrlProps/ctrlProp820.xml"/><Relationship Id="rId946" Type="http://schemas.openxmlformats.org/officeDocument/2006/relationships/ctrlProp" Target="../ctrlProps/ctrlProp1265.xml"/><Relationship Id="rId1131" Type="http://schemas.openxmlformats.org/officeDocument/2006/relationships/ctrlProp" Target="../ctrlProps/ctrlProp1450.xml"/><Relationship Id="rId75" Type="http://schemas.openxmlformats.org/officeDocument/2006/relationships/ctrlProp" Target="../ctrlProps/ctrlProp394.xml"/><Relationship Id="rId140" Type="http://schemas.openxmlformats.org/officeDocument/2006/relationships/ctrlProp" Target="../ctrlProps/ctrlProp459.xml"/><Relationship Id="rId378" Type="http://schemas.openxmlformats.org/officeDocument/2006/relationships/ctrlProp" Target="../ctrlProps/ctrlProp697.xml"/><Relationship Id="rId585" Type="http://schemas.openxmlformats.org/officeDocument/2006/relationships/ctrlProp" Target="../ctrlProps/ctrlProp904.xml"/><Relationship Id="rId792" Type="http://schemas.openxmlformats.org/officeDocument/2006/relationships/ctrlProp" Target="../ctrlProps/ctrlProp1111.xml"/><Relationship Id="rId806" Type="http://schemas.openxmlformats.org/officeDocument/2006/relationships/ctrlProp" Target="../ctrlProps/ctrlProp1125.xml"/><Relationship Id="rId6" Type="http://schemas.openxmlformats.org/officeDocument/2006/relationships/ctrlProp" Target="../ctrlProps/ctrlProp325.xml"/><Relationship Id="rId238" Type="http://schemas.openxmlformats.org/officeDocument/2006/relationships/ctrlProp" Target="../ctrlProps/ctrlProp557.xml"/><Relationship Id="rId445" Type="http://schemas.openxmlformats.org/officeDocument/2006/relationships/ctrlProp" Target="../ctrlProps/ctrlProp764.xml"/><Relationship Id="rId652" Type="http://schemas.openxmlformats.org/officeDocument/2006/relationships/ctrlProp" Target="../ctrlProps/ctrlProp971.xml"/><Relationship Id="rId1075" Type="http://schemas.openxmlformats.org/officeDocument/2006/relationships/ctrlProp" Target="../ctrlProps/ctrlProp1394.xml"/><Relationship Id="rId291" Type="http://schemas.openxmlformats.org/officeDocument/2006/relationships/ctrlProp" Target="../ctrlProps/ctrlProp610.xml"/><Relationship Id="rId305" Type="http://schemas.openxmlformats.org/officeDocument/2006/relationships/ctrlProp" Target="../ctrlProps/ctrlProp624.xml"/><Relationship Id="rId512" Type="http://schemas.openxmlformats.org/officeDocument/2006/relationships/ctrlProp" Target="../ctrlProps/ctrlProp831.xml"/><Relationship Id="rId957" Type="http://schemas.openxmlformats.org/officeDocument/2006/relationships/ctrlProp" Target="../ctrlProps/ctrlProp1276.xml"/><Relationship Id="rId1142" Type="http://schemas.openxmlformats.org/officeDocument/2006/relationships/ctrlProp" Target="../ctrlProps/ctrlProp1461.xml"/><Relationship Id="rId86" Type="http://schemas.openxmlformats.org/officeDocument/2006/relationships/ctrlProp" Target="../ctrlProps/ctrlProp405.xml"/><Relationship Id="rId151" Type="http://schemas.openxmlformats.org/officeDocument/2006/relationships/ctrlProp" Target="../ctrlProps/ctrlProp470.xml"/><Relationship Id="rId389" Type="http://schemas.openxmlformats.org/officeDocument/2006/relationships/ctrlProp" Target="../ctrlProps/ctrlProp708.xml"/><Relationship Id="rId596" Type="http://schemas.openxmlformats.org/officeDocument/2006/relationships/ctrlProp" Target="../ctrlProps/ctrlProp915.xml"/><Relationship Id="rId817" Type="http://schemas.openxmlformats.org/officeDocument/2006/relationships/ctrlProp" Target="../ctrlProps/ctrlProp1136.xml"/><Relationship Id="rId1002" Type="http://schemas.openxmlformats.org/officeDocument/2006/relationships/ctrlProp" Target="../ctrlProps/ctrlProp1321.xml"/><Relationship Id="rId249" Type="http://schemas.openxmlformats.org/officeDocument/2006/relationships/ctrlProp" Target="../ctrlProps/ctrlProp568.xml"/><Relationship Id="rId456" Type="http://schemas.openxmlformats.org/officeDocument/2006/relationships/ctrlProp" Target="../ctrlProps/ctrlProp775.xml"/><Relationship Id="rId663" Type="http://schemas.openxmlformats.org/officeDocument/2006/relationships/ctrlProp" Target="../ctrlProps/ctrlProp982.xml"/><Relationship Id="rId870" Type="http://schemas.openxmlformats.org/officeDocument/2006/relationships/ctrlProp" Target="../ctrlProps/ctrlProp1189.xml"/><Relationship Id="rId1086" Type="http://schemas.openxmlformats.org/officeDocument/2006/relationships/ctrlProp" Target="../ctrlProps/ctrlProp1405.xml"/><Relationship Id="rId13" Type="http://schemas.openxmlformats.org/officeDocument/2006/relationships/ctrlProp" Target="../ctrlProps/ctrlProp332.xml"/><Relationship Id="rId109" Type="http://schemas.openxmlformats.org/officeDocument/2006/relationships/ctrlProp" Target="../ctrlProps/ctrlProp428.xml"/><Relationship Id="rId316" Type="http://schemas.openxmlformats.org/officeDocument/2006/relationships/ctrlProp" Target="../ctrlProps/ctrlProp635.xml"/><Relationship Id="rId523" Type="http://schemas.openxmlformats.org/officeDocument/2006/relationships/ctrlProp" Target="../ctrlProps/ctrlProp842.xml"/><Relationship Id="rId968" Type="http://schemas.openxmlformats.org/officeDocument/2006/relationships/ctrlProp" Target="../ctrlProps/ctrlProp1287.xml"/><Relationship Id="rId97" Type="http://schemas.openxmlformats.org/officeDocument/2006/relationships/ctrlProp" Target="../ctrlProps/ctrlProp416.xml"/><Relationship Id="rId730" Type="http://schemas.openxmlformats.org/officeDocument/2006/relationships/ctrlProp" Target="../ctrlProps/ctrlProp1049.xml"/><Relationship Id="rId828" Type="http://schemas.openxmlformats.org/officeDocument/2006/relationships/ctrlProp" Target="../ctrlProps/ctrlProp1147.xml"/><Relationship Id="rId1013" Type="http://schemas.openxmlformats.org/officeDocument/2006/relationships/ctrlProp" Target="../ctrlProps/ctrlProp1332.xml"/><Relationship Id="rId162" Type="http://schemas.openxmlformats.org/officeDocument/2006/relationships/ctrlProp" Target="../ctrlProps/ctrlProp481.xml"/><Relationship Id="rId467" Type="http://schemas.openxmlformats.org/officeDocument/2006/relationships/ctrlProp" Target="../ctrlProps/ctrlProp786.xml"/><Relationship Id="rId1097" Type="http://schemas.openxmlformats.org/officeDocument/2006/relationships/ctrlProp" Target="../ctrlProps/ctrlProp1416.xml"/><Relationship Id="rId674" Type="http://schemas.openxmlformats.org/officeDocument/2006/relationships/ctrlProp" Target="../ctrlProps/ctrlProp993.xml"/><Relationship Id="rId881" Type="http://schemas.openxmlformats.org/officeDocument/2006/relationships/ctrlProp" Target="../ctrlProps/ctrlProp1200.xml"/><Relationship Id="rId979" Type="http://schemas.openxmlformats.org/officeDocument/2006/relationships/ctrlProp" Target="../ctrlProps/ctrlProp1298.xml"/><Relationship Id="rId24" Type="http://schemas.openxmlformats.org/officeDocument/2006/relationships/ctrlProp" Target="../ctrlProps/ctrlProp343.xml"/><Relationship Id="rId327" Type="http://schemas.openxmlformats.org/officeDocument/2006/relationships/ctrlProp" Target="../ctrlProps/ctrlProp646.xml"/><Relationship Id="rId534" Type="http://schemas.openxmlformats.org/officeDocument/2006/relationships/ctrlProp" Target="../ctrlProps/ctrlProp853.xml"/><Relationship Id="rId741" Type="http://schemas.openxmlformats.org/officeDocument/2006/relationships/ctrlProp" Target="../ctrlProps/ctrlProp1060.xml"/><Relationship Id="rId839" Type="http://schemas.openxmlformats.org/officeDocument/2006/relationships/ctrlProp" Target="../ctrlProps/ctrlProp1158.xml"/><Relationship Id="rId173" Type="http://schemas.openxmlformats.org/officeDocument/2006/relationships/ctrlProp" Target="../ctrlProps/ctrlProp492.xml"/><Relationship Id="rId380" Type="http://schemas.openxmlformats.org/officeDocument/2006/relationships/ctrlProp" Target="../ctrlProps/ctrlProp699.xml"/><Relationship Id="rId601" Type="http://schemas.openxmlformats.org/officeDocument/2006/relationships/ctrlProp" Target="../ctrlProps/ctrlProp920.xml"/><Relationship Id="rId1024" Type="http://schemas.openxmlformats.org/officeDocument/2006/relationships/ctrlProp" Target="../ctrlProps/ctrlProp1343.xml"/><Relationship Id="rId240" Type="http://schemas.openxmlformats.org/officeDocument/2006/relationships/ctrlProp" Target="../ctrlProps/ctrlProp559.xml"/><Relationship Id="rId478" Type="http://schemas.openxmlformats.org/officeDocument/2006/relationships/ctrlProp" Target="../ctrlProps/ctrlProp797.xml"/><Relationship Id="rId685" Type="http://schemas.openxmlformats.org/officeDocument/2006/relationships/ctrlProp" Target="../ctrlProps/ctrlProp1004.xml"/><Relationship Id="rId892" Type="http://schemas.openxmlformats.org/officeDocument/2006/relationships/ctrlProp" Target="../ctrlProps/ctrlProp1211.xml"/><Relationship Id="rId906" Type="http://schemas.openxmlformats.org/officeDocument/2006/relationships/ctrlProp" Target="../ctrlProps/ctrlProp1225.xml"/><Relationship Id="rId35" Type="http://schemas.openxmlformats.org/officeDocument/2006/relationships/ctrlProp" Target="../ctrlProps/ctrlProp354.xml"/><Relationship Id="rId100" Type="http://schemas.openxmlformats.org/officeDocument/2006/relationships/ctrlProp" Target="../ctrlProps/ctrlProp419.xml"/><Relationship Id="rId338" Type="http://schemas.openxmlformats.org/officeDocument/2006/relationships/ctrlProp" Target="../ctrlProps/ctrlProp657.xml"/><Relationship Id="rId545" Type="http://schemas.openxmlformats.org/officeDocument/2006/relationships/ctrlProp" Target="../ctrlProps/ctrlProp864.xml"/><Relationship Id="rId752" Type="http://schemas.openxmlformats.org/officeDocument/2006/relationships/ctrlProp" Target="../ctrlProps/ctrlProp1071.xml"/><Relationship Id="rId184" Type="http://schemas.openxmlformats.org/officeDocument/2006/relationships/ctrlProp" Target="../ctrlProps/ctrlProp503.xml"/><Relationship Id="rId391" Type="http://schemas.openxmlformats.org/officeDocument/2006/relationships/ctrlProp" Target="../ctrlProps/ctrlProp710.xml"/><Relationship Id="rId405" Type="http://schemas.openxmlformats.org/officeDocument/2006/relationships/ctrlProp" Target="../ctrlProps/ctrlProp724.xml"/><Relationship Id="rId612" Type="http://schemas.openxmlformats.org/officeDocument/2006/relationships/ctrlProp" Target="../ctrlProps/ctrlProp931.xml"/><Relationship Id="rId1035" Type="http://schemas.openxmlformats.org/officeDocument/2006/relationships/ctrlProp" Target="../ctrlProps/ctrlProp1354.xml"/><Relationship Id="rId251" Type="http://schemas.openxmlformats.org/officeDocument/2006/relationships/ctrlProp" Target="../ctrlProps/ctrlProp570.xml"/><Relationship Id="rId489" Type="http://schemas.openxmlformats.org/officeDocument/2006/relationships/ctrlProp" Target="../ctrlProps/ctrlProp808.xml"/><Relationship Id="rId696" Type="http://schemas.openxmlformats.org/officeDocument/2006/relationships/ctrlProp" Target="../ctrlProps/ctrlProp1015.xml"/><Relationship Id="rId917" Type="http://schemas.openxmlformats.org/officeDocument/2006/relationships/ctrlProp" Target="../ctrlProps/ctrlProp1236.xml"/><Relationship Id="rId1102" Type="http://schemas.openxmlformats.org/officeDocument/2006/relationships/ctrlProp" Target="../ctrlProps/ctrlProp1421.xml"/><Relationship Id="rId46" Type="http://schemas.openxmlformats.org/officeDocument/2006/relationships/ctrlProp" Target="../ctrlProps/ctrlProp365.xml"/><Relationship Id="rId349" Type="http://schemas.openxmlformats.org/officeDocument/2006/relationships/ctrlProp" Target="../ctrlProps/ctrlProp668.xml"/><Relationship Id="rId556" Type="http://schemas.openxmlformats.org/officeDocument/2006/relationships/ctrlProp" Target="../ctrlProps/ctrlProp875.xml"/><Relationship Id="rId763" Type="http://schemas.openxmlformats.org/officeDocument/2006/relationships/ctrlProp" Target="../ctrlProps/ctrlProp1082.xml"/><Relationship Id="rId111" Type="http://schemas.openxmlformats.org/officeDocument/2006/relationships/ctrlProp" Target="../ctrlProps/ctrlProp430.xml"/><Relationship Id="rId195" Type="http://schemas.openxmlformats.org/officeDocument/2006/relationships/ctrlProp" Target="../ctrlProps/ctrlProp514.xml"/><Relationship Id="rId209" Type="http://schemas.openxmlformats.org/officeDocument/2006/relationships/ctrlProp" Target="../ctrlProps/ctrlProp528.xml"/><Relationship Id="rId416" Type="http://schemas.openxmlformats.org/officeDocument/2006/relationships/ctrlProp" Target="../ctrlProps/ctrlProp735.xml"/><Relationship Id="rId970" Type="http://schemas.openxmlformats.org/officeDocument/2006/relationships/ctrlProp" Target="../ctrlProps/ctrlProp1289.xml"/><Relationship Id="rId1046" Type="http://schemas.openxmlformats.org/officeDocument/2006/relationships/ctrlProp" Target="../ctrlProps/ctrlProp1365.xml"/><Relationship Id="rId623" Type="http://schemas.openxmlformats.org/officeDocument/2006/relationships/ctrlProp" Target="../ctrlProps/ctrlProp942.xml"/><Relationship Id="rId830" Type="http://schemas.openxmlformats.org/officeDocument/2006/relationships/ctrlProp" Target="../ctrlProps/ctrlProp1149.xml"/><Relationship Id="rId928" Type="http://schemas.openxmlformats.org/officeDocument/2006/relationships/ctrlProp" Target="../ctrlProps/ctrlProp1247.xml"/><Relationship Id="rId57" Type="http://schemas.openxmlformats.org/officeDocument/2006/relationships/ctrlProp" Target="../ctrlProps/ctrlProp376.xml"/><Relationship Id="rId262" Type="http://schemas.openxmlformats.org/officeDocument/2006/relationships/ctrlProp" Target="../ctrlProps/ctrlProp581.xml"/><Relationship Id="rId567" Type="http://schemas.openxmlformats.org/officeDocument/2006/relationships/ctrlProp" Target="../ctrlProps/ctrlProp886.xml"/><Relationship Id="rId1113" Type="http://schemas.openxmlformats.org/officeDocument/2006/relationships/ctrlProp" Target="../ctrlProps/ctrlProp1432.xml"/><Relationship Id="rId122" Type="http://schemas.openxmlformats.org/officeDocument/2006/relationships/ctrlProp" Target="../ctrlProps/ctrlProp441.xml"/><Relationship Id="rId774" Type="http://schemas.openxmlformats.org/officeDocument/2006/relationships/ctrlProp" Target="../ctrlProps/ctrlProp1093.xml"/><Relationship Id="rId981" Type="http://schemas.openxmlformats.org/officeDocument/2006/relationships/ctrlProp" Target="../ctrlProps/ctrlProp1300.xml"/><Relationship Id="rId1057" Type="http://schemas.openxmlformats.org/officeDocument/2006/relationships/ctrlProp" Target="../ctrlProps/ctrlProp1376.xml"/><Relationship Id="rId427" Type="http://schemas.openxmlformats.org/officeDocument/2006/relationships/ctrlProp" Target="../ctrlProps/ctrlProp746.xml"/><Relationship Id="rId634" Type="http://schemas.openxmlformats.org/officeDocument/2006/relationships/ctrlProp" Target="../ctrlProps/ctrlProp953.xml"/><Relationship Id="rId841" Type="http://schemas.openxmlformats.org/officeDocument/2006/relationships/ctrlProp" Target="../ctrlProps/ctrlProp1160.xml"/><Relationship Id="rId273" Type="http://schemas.openxmlformats.org/officeDocument/2006/relationships/ctrlProp" Target="../ctrlProps/ctrlProp592.xml"/><Relationship Id="rId480" Type="http://schemas.openxmlformats.org/officeDocument/2006/relationships/ctrlProp" Target="../ctrlProps/ctrlProp799.xml"/><Relationship Id="rId701" Type="http://schemas.openxmlformats.org/officeDocument/2006/relationships/ctrlProp" Target="../ctrlProps/ctrlProp1020.xml"/><Relationship Id="rId939" Type="http://schemas.openxmlformats.org/officeDocument/2006/relationships/ctrlProp" Target="../ctrlProps/ctrlProp1258.xml"/><Relationship Id="rId1124" Type="http://schemas.openxmlformats.org/officeDocument/2006/relationships/ctrlProp" Target="../ctrlProps/ctrlProp1443.xml"/><Relationship Id="rId68" Type="http://schemas.openxmlformats.org/officeDocument/2006/relationships/ctrlProp" Target="../ctrlProps/ctrlProp387.xml"/><Relationship Id="rId133" Type="http://schemas.openxmlformats.org/officeDocument/2006/relationships/ctrlProp" Target="../ctrlProps/ctrlProp452.xml"/><Relationship Id="rId340" Type="http://schemas.openxmlformats.org/officeDocument/2006/relationships/ctrlProp" Target="../ctrlProps/ctrlProp659.xml"/><Relationship Id="rId578" Type="http://schemas.openxmlformats.org/officeDocument/2006/relationships/ctrlProp" Target="../ctrlProps/ctrlProp897.xml"/><Relationship Id="rId785" Type="http://schemas.openxmlformats.org/officeDocument/2006/relationships/ctrlProp" Target="../ctrlProps/ctrlProp1104.xml"/><Relationship Id="rId992" Type="http://schemas.openxmlformats.org/officeDocument/2006/relationships/ctrlProp" Target="../ctrlProps/ctrlProp1311.xml"/><Relationship Id="rId200" Type="http://schemas.openxmlformats.org/officeDocument/2006/relationships/ctrlProp" Target="../ctrlProps/ctrlProp519.xml"/><Relationship Id="rId438" Type="http://schemas.openxmlformats.org/officeDocument/2006/relationships/ctrlProp" Target="../ctrlProps/ctrlProp757.xml"/><Relationship Id="rId645" Type="http://schemas.openxmlformats.org/officeDocument/2006/relationships/ctrlProp" Target="../ctrlProps/ctrlProp964.xml"/><Relationship Id="rId852" Type="http://schemas.openxmlformats.org/officeDocument/2006/relationships/ctrlProp" Target="../ctrlProps/ctrlProp1171.xml"/><Relationship Id="rId1068" Type="http://schemas.openxmlformats.org/officeDocument/2006/relationships/ctrlProp" Target="../ctrlProps/ctrlProp1387.xml"/><Relationship Id="rId284" Type="http://schemas.openxmlformats.org/officeDocument/2006/relationships/ctrlProp" Target="../ctrlProps/ctrlProp603.xml"/><Relationship Id="rId491" Type="http://schemas.openxmlformats.org/officeDocument/2006/relationships/ctrlProp" Target="../ctrlProps/ctrlProp810.xml"/><Relationship Id="rId505" Type="http://schemas.openxmlformats.org/officeDocument/2006/relationships/ctrlProp" Target="../ctrlProps/ctrlProp824.xml"/><Relationship Id="rId712" Type="http://schemas.openxmlformats.org/officeDocument/2006/relationships/ctrlProp" Target="../ctrlProps/ctrlProp1031.xml"/><Relationship Id="rId1135" Type="http://schemas.openxmlformats.org/officeDocument/2006/relationships/ctrlProp" Target="../ctrlProps/ctrlProp1454.xml"/><Relationship Id="rId79" Type="http://schemas.openxmlformats.org/officeDocument/2006/relationships/ctrlProp" Target="../ctrlProps/ctrlProp398.xml"/><Relationship Id="rId144" Type="http://schemas.openxmlformats.org/officeDocument/2006/relationships/ctrlProp" Target="../ctrlProps/ctrlProp463.xml"/><Relationship Id="rId589" Type="http://schemas.openxmlformats.org/officeDocument/2006/relationships/ctrlProp" Target="../ctrlProps/ctrlProp908.xml"/><Relationship Id="rId796" Type="http://schemas.openxmlformats.org/officeDocument/2006/relationships/ctrlProp" Target="../ctrlProps/ctrlProp1115.xml"/><Relationship Id="rId351" Type="http://schemas.openxmlformats.org/officeDocument/2006/relationships/ctrlProp" Target="../ctrlProps/ctrlProp670.xml"/><Relationship Id="rId449" Type="http://schemas.openxmlformats.org/officeDocument/2006/relationships/ctrlProp" Target="../ctrlProps/ctrlProp768.xml"/><Relationship Id="rId656" Type="http://schemas.openxmlformats.org/officeDocument/2006/relationships/ctrlProp" Target="../ctrlProps/ctrlProp975.xml"/><Relationship Id="rId863" Type="http://schemas.openxmlformats.org/officeDocument/2006/relationships/ctrlProp" Target="../ctrlProps/ctrlProp1182.xml"/><Relationship Id="rId1079" Type="http://schemas.openxmlformats.org/officeDocument/2006/relationships/ctrlProp" Target="../ctrlProps/ctrlProp1398.xml"/><Relationship Id="rId211" Type="http://schemas.openxmlformats.org/officeDocument/2006/relationships/ctrlProp" Target="../ctrlProps/ctrlProp530.xml"/><Relationship Id="rId295" Type="http://schemas.openxmlformats.org/officeDocument/2006/relationships/ctrlProp" Target="../ctrlProps/ctrlProp614.xml"/><Relationship Id="rId309" Type="http://schemas.openxmlformats.org/officeDocument/2006/relationships/ctrlProp" Target="../ctrlProps/ctrlProp628.xml"/><Relationship Id="rId516" Type="http://schemas.openxmlformats.org/officeDocument/2006/relationships/ctrlProp" Target="../ctrlProps/ctrlProp835.xml"/><Relationship Id="rId1146" Type="http://schemas.openxmlformats.org/officeDocument/2006/relationships/ctrlProp" Target="../ctrlProps/ctrlProp1465.xml"/><Relationship Id="rId723" Type="http://schemas.openxmlformats.org/officeDocument/2006/relationships/ctrlProp" Target="../ctrlProps/ctrlProp1042.xml"/><Relationship Id="rId930" Type="http://schemas.openxmlformats.org/officeDocument/2006/relationships/ctrlProp" Target="../ctrlProps/ctrlProp1249.xml"/><Relationship Id="rId1006" Type="http://schemas.openxmlformats.org/officeDocument/2006/relationships/ctrlProp" Target="../ctrlProps/ctrlProp1325.xml"/><Relationship Id="rId155" Type="http://schemas.openxmlformats.org/officeDocument/2006/relationships/ctrlProp" Target="../ctrlProps/ctrlProp474.xml"/><Relationship Id="rId362" Type="http://schemas.openxmlformats.org/officeDocument/2006/relationships/ctrlProp" Target="../ctrlProps/ctrlProp681.xml"/><Relationship Id="rId222" Type="http://schemas.openxmlformats.org/officeDocument/2006/relationships/ctrlProp" Target="../ctrlProps/ctrlProp541.xml"/><Relationship Id="rId667" Type="http://schemas.openxmlformats.org/officeDocument/2006/relationships/ctrlProp" Target="../ctrlProps/ctrlProp986.xml"/><Relationship Id="rId874" Type="http://schemas.openxmlformats.org/officeDocument/2006/relationships/ctrlProp" Target="../ctrlProps/ctrlProp1193.xml"/><Relationship Id="rId17" Type="http://schemas.openxmlformats.org/officeDocument/2006/relationships/ctrlProp" Target="../ctrlProps/ctrlProp336.xml"/><Relationship Id="rId527" Type="http://schemas.openxmlformats.org/officeDocument/2006/relationships/ctrlProp" Target="../ctrlProps/ctrlProp846.xml"/><Relationship Id="rId734" Type="http://schemas.openxmlformats.org/officeDocument/2006/relationships/ctrlProp" Target="../ctrlProps/ctrlProp1053.xml"/><Relationship Id="rId941" Type="http://schemas.openxmlformats.org/officeDocument/2006/relationships/ctrlProp" Target="../ctrlProps/ctrlProp1260.xml"/><Relationship Id="rId70" Type="http://schemas.openxmlformats.org/officeDocument/2006/relationships/ctrlProp" Target="../ctrlProps/ctrlProp389.xml"/><Relationship Id="rId166" Type="http://schemas.openxmlformats.org/officeDocument/2006/relationships/ctrlProp" Target="../ctrlProps/ctrlProp485.xml"/><Relationship Id="rId373" Type="http://schemas.openxmlformats.org/officeDocument/2006/relationships/ctrlProp" Target="../ctrlProps/ctrlProp692.xml"/><Relationship Id="rId580" Type="http://schemas.openxmlformats.org/officeDocument/2006/relationships/ctrlProp" Target="../ctrlProps/ctrlProp899.xml"/><Relationship Id="rId801" Type="http://schemas.openxmlformats.org/officeDocument/2006/relationships/ctrlProp" Target="../ctrlProps/ctrlProp1120.xml"/><Relationship Id="rId1017" Type="http://schemas.openxmlformats.org/officeDocument/2006/relationships/ctrlProp" Target="../ctrlProps/ctrlProp1336.xml"/><Relationship Id="rId1" Type="http://schemas.openxmlformats.org/officeDocument/2006/relationships/printerSettings" Target="../printerSettings/printerSettings2.bin"/><Relationship Id="rId233" Type="http://schemas.openxmlformats.org/officeDocument/2006/relationships/ctrlProp" Target="../ctrlProps/ctrlProp552.xml"/><Relationship Id="rId440" Type="http://schemas.openxmlformats.org/officeDocument/2006/relationships/ctrlProp" Target="../ctrlProps/ctrlProp759.xml"/><Relationship Id="rId678" Type="http://schemas.openxmlformats.org/officeDocument/2006/relationships/ctrlProp" Target="../ctrlProps/ctrlProp997.xml"/><Relationship Id="rId885" Type="http://schemas.openxmlformats.org/officeDocument/2006/relationships/ctrlProp" Target="../ctrlProps/ctrlProp1204.xml"/><Relationship Id="rId1070" Type="http://schemas.openxmlformats.org/officeDocument/2006/relationships/ctrlProp" Target="../ctrlProps/ctrlProp1389.xml"/><Relationship Id="rId28" Type="http://schemas.openxmlformats.org/officeDocument/2006/relationships/ctrlProp" Target="../ctrlProps/ctrlProp347.xml"/><Relationship Id="rId300" Type="http://schemas.openxmlformats.org/officeDocument/2006/relationships/ctrlProp" Target="../ctrlProps/ctrlProp619.xml"/><Relationship Id="rId538" Type="http://schemas.openxmlformats.org/officeDocument/2006/relationships/ctrlProp" Target="../ctrlProps/ctrlProp857.xml"/><Relationship Id="rId745" Type="http://schemas.openxmlformats.org/officeDocument/2006/relationships/ctrlProp" Target="../ctrlProps/ctrlProp1064.xml"/><Relationship Id="rId952" Type="http://schemas.openxmlformats.org/officeDocument/2006/relationships/ctrlProp" Target="../ctrlProps/ctrlProp1271.xml"/><Relationship Id="rId81" Type="http://schemas.openxmlformats.org/officeDocument/2006/relationships/ctrlProp" Target="../ctrlProps/ctrlProp400.xml"/><Relationship Id="rId177" Type="http://schemas.openxmlformats.org/officeDocument/2006/relationships/ctrlProp" Target="../ctrlProps/ctrlProp496.xml"/><Relationship Id="rId384" Type="http://schemas.openxmlformats.org/officeDocument/2006/relationships/ctrlProp" Target="../ctrlProps/ctrlProp703.xml"/><Relationship Id="rId591" Type="http://schemas.openxmlformats.org/officeDocument/2006/relationships/ctrlProp" Target="../ctrlProps/ctrlProp910.xml"/><Relationship Id="rId605" Type="http://schemas.openxmlformats.org/officeDocument/2006/relationships/ctrlProp" Target="../ctrlProps/ctrlProp924.xml"/><Relationship Id="rId812" Type="http://schemas.openxmlformats.org/officeDocument/2006/relationships/ctrlProp" Target="../ctrlProps/ctrlProp1131.xml"/><Relationship Id="rId1028" Type="http://schemas.openxmlformats.org/officeDocument/2006/relationships/ctrlProp" Target="../ctrlProps/ctrlProp1347.xml"/><Relationship Id="rId244" Type="http://schemas.openxmlformats.org/officeDocument/2006/relationships/ctrlProp" Target="../ctrlProps/ctrlProp563.xml"/><Relationship Id="rId689" Type="http://schemas.openxmlformats.org/officeDocument/2006/relationships/ctrlProp" Target="../ctrlProps/ctrlProp1008.xml"/><Relationship Id="rId896" Type="http://schemas.openxmlformats.org/officeDocument/2006/relationships/ctrlProp" Target="../ctrlProps/ctrlProp1215.xml"/><Relationship Id="rId1081" Type="http://schemas.openxmlformats.org/officeDocument/2006/relationships/ctrlProp" Target="../ctrlProps/ctrlProp1400.xml"/><Relationship Id="rId39" Type="http://schemas.openxmlformats.org/officeDocument/2006/relationships/ctrlProp" Target="../ctrlProps/ctrlProp358.xml"/><Relationship Id="rId451" Type="http://schemas.openxmlformats.org/officeDocument/2006/relationships/ctrlProp" Target="../ctrlProps/ctrlProp770.xml"/><Relationship Id="rId549" Type="http://schemas.openxmlformats.org/officeDocument/2006/relationships/ctrlProp" Target="../ctrlProps/ctrlProp868.xml"/><Relationship Id="rId756" Type="http://schemas.openxmlformats.org/officeDocument/2006/relationships/ctrlProp" Target="../ctrlProps/ctrlProp1075.xml"/><Relationship Id="rId104" Type="http://schemas.openxmlformats.org/officeDocument/2006/relationships/ctrlProp" Target="../ctrlProps/ctrlProp423.xml"/><Relationship Id="rId188" Type="http://schemas.openxmlformats.org/officeDocument/2006/relationships/ctrlProp" Target="../ctrlProps/ctrlProp507.xml"/><Relationship Id="rId311" Type="http://schemas.openxmlformats.org/officeDocument/2006/relationships/ctrlProp" Target="../ctrlProps/ctrlProp630.xml"/><Relationship Id="rId395" Type="http://schemas.openxmlformats.org/officeDocument/2006/relationships/ctrlProp" Target="../ctrlProps/ctrlProp714.xml"/><Relationship Id="rId409" Type="http://schemas.openxmlformats.org/officeDocument/2006/relationships/ctrlProp" Target="../ctrlProps/ctrlProp728.xml"/><Relationship Id="rId963" Type="http://schemas.openxmlformats.org/officeDocument/2006/relationships/ctrlProp" Target="../ctrlProps/ctrlProp1282.xml"/><Relationship Id="rId1039" Type="http://schemas.openxmlformats.org/officeDocument/2006/relationships/ctrlProp" Target="../ctrlProps/ctrlProp1358.xml"/><Relationship Id="rId92" Type="http://schemas.openxmlformats.org/officeDocument/2006/relationships/ctrlProp" Target="../ctrlProps/ctrlProp411.xml"/><Relationship Id="rId616" Type="http://schemas.openxmlformats.org/officeDocument/2006/relationships/ctrlProp" Target="../ctrlProps/ctrlProp935.xml"/><Relationship Id="rId823" Type="http://schemas.openxmlformats.org/officeDocument/2006/relationships/ctrlProp" Target="../ctrlProps/ctrlProp1142.xml"/><Relationship Id="rId255" Type="http://schemas.openxmlformats.org/officeDocument/2006/relationships/ctrlProp" Target="../ctrlProps/ctrlProp574.xml"/><Relationship Id="rId462" Type="http://schemas.openxmlformats.org/officeDocument/2006/relationships/ctrlProp" Target="../ctrlProps/ctrlProp781.xml"/><Relationship Id="rId1092" Type="http://schemas.openxmlformats.org/officeDocument/2006/relationships/ctrlProp" Target="../ctrlProps/ctrlProp1411.xml"/><Relationship Id="rId1106" Type="http://schemas.openxmlformats.org/officeDocument/2006/relationships/ctrlProp" Target="../ctrlProps/ctrlProp1425.xml"/><Relationship Id="rId115" Type="http://schemas.openxmlformats.org/officeDocument/2006/relationships/ctrlProp" Target="../ctrlProps/ctrlProp434.xml"/><Relationship Id="rId322" Type="http://schemas.openxmlformats.org/officeDocument/2006/relationships/ctrlProp" Target="../ctrlProps/ctrlProp641.xml"/><Relationship Id="rId767" Type="http://schemas.openxmlformats.org/officeDocument/2006/relationships/ctrlProp" Target="../ctrlProps/ctrlProp1086.xml"/><Relationship Id="rId974" Type="http://schemas.openxmlformats.org/officeDocument/2006/relationships/ctrlProp" Target="../ctrlProps/ctrlProp1293.xml"/><Relationship Id="rId199" Type="http://schemas.openxmlformats.org/officeDocument/2006/relationships/ctrlProp" Target="../ctrlProps/ctrlProp518.xml"/><Relationship Id="rId627" Type="http://schemas.openxmlformats.org/officeDocument/2006/relationships/ctrlProp" Target="../ctrlProps/ctrlProp946.xml"/><Relationship Id="rId834" Type="http://schemas.openxmlformats.org/officeDocument/2006/relationships/ctrlProp" Target="../ctrlProps/ctrlProp1153.xml"/><Relationship Id="rId266" Type="http://schemas.openxmlformats.org/officeDocument/2006/relationships/ctrlProp" Target="../ctrlProps/ctrlProp585.xml"/><Relationship Id="rId473" Type="http://schemas.openxmlformats.org/officeDocument/2006/relationships/ctrlProp" Target="../ctrlProps/ctrlProp792.xml"/><Relationship Id="rId680" Type="http://schemas.openxmlformats.org/officeDocument/2006/relationships/ctrlProp" Target="../ctrlProps/ctrlProp999.xml"/><Relationship Id="rId901" Type="http://schemas.openxmlformats.org/officeDocument/2006/relationships/ctrlProp" Target="../ctrlProps/ctrlProp1220.xml"/><Relationship Id="rId1117" Type="http://schemas.openxmlformats.org/officeDocument/2006/relationships/ctrlProp" Target="../ctrlProps/ctrlProp1436.xml"/><Relationship Id="rId30" Type="http://schemas.openxmlformats.org/officeDocument/2006/relationships/ctrlProp" Target="../ctrlProps/ctrlProp349.xml"/><Relationship Id="rId126" Type="http://schemas.openxmlformats.org/officeDocument/2006/relationships/ctrlProp" Target="../ctrlProps/ctrlProp445.xml"/><Relationship Id="rId333" Type="http://schemas.openxmlformats.org/officeDocument/2006/relationships/ctrlProp" Target="../ctrlProps/ctrlProp652.xml"/><Relationship Id="rId540" Type="http://schemas.openxmlformats.org/officeDocument/2006/relationships/ctrlProp" Target="../ctrlProps/ctrlProp859.xml"/><Relationship Id="rId778" Type="http://schemas.openxmlformats.org/officeDocument/2006/relationships/ctrlProp" Target="../ctrlProps/ctrlProp1097.xml"/><Relationship Id="rId985" Type="http://schemas.openxmlformats.org/officeDocument/2006/relationships/ctrlProp" Target="../ctrlProps/ctrlProp1304.xml"/><Relationship Id="rId638" Type="http://schemas.openxmlformats.org/officeDocument/2006/relationships/ctrlProp" Target="../ctrlProps/ctrlProp957.xml"/><Relationship Id="rId845" Type="http://schemas.openxmlformats.org/officeDocument/2006/relationships/ctrlProp" Target="../ctrlProps/ctrlProp1164.xml"/><Relationship Id="rId1030" Type="http://schemas.openxmlformats.org/officeDocument/2006/relationships/ctrlProp" Target="../ctrlProps/ctrlProp1349.xml"/><Relationship Id="rId277" Type="http://schemas.openxmlformats.org/officeDocument/2006/relationships/ctrlProp" Target="../ctrlProps/ctrlProp596.xml"/><Relationship Id="rId400" Type="http://schemas.openxmlformats.org/officeDocument/2006/relationships/ctrlProp" Target="../ctrlProps/ctrlProp719.xml"/><Relationship Id="rId484" Type="http://schemas.openxmlformats.org/officeDocument/2006/relationships/ctrlProp" Target="../ctrlProps/ctrlProp803.xml"/><Relationship Id="rId705" Type="http://schemas.openxmlformats.org/officeDocument/2006/relationships/ctrlProp" Target="../ctrlProps/ctrlProp1024.xml"/><Relationship Id="rId1128" Type="http://schemas.openxmlformats.org/officeDocument/2006/relationships/ctrlProp" Target="../ctrlProps/ctrlProp1447.xml"/><Relationship Id="rId137" Type="http://schemas.openxmlformats.org/officeDocument/2006/relationships/ctrlProp" Target="../ctrlProps/ctrlProp456.xml"/><Relationship Id="rId344" Type="http://schemas.openxmlformats.org/officeDocument/2006/relationships/ctrlProp" Target="../ctrlProps/ctrlProp663.xml"/><Relationship Id="rId691" Type="http://schemas.openxmlformats.org/officeDocument/2006/relationships/ctrlProp" Target="../ctrlProps/ctrlProp1010.xml"/><Relationship Id="rId789" Type="http://schemas.openxmlformats.org/officeDocument/2006/relationships/ctrlProp" Target="../ctrlProps/ctrlProp1108.xml"/><Relationship Id="rId912" Type="http://schemas.openxmlformats.org/officeDocument/2006/relationships/ctrlProp" Target="../ctrlProps/ctrlProp1231.xml"/><Relationship Id="rId996" Type="http://schemas.openxmlformats.org/officeDocument/2006/relationships/ctrlProp" Target="../ctrlProps/ctrlProp1315.xml"/><Relationship Id="rId41" Type="http://schemas.openxmlformats.org/officeDocument/2006/relationships/ctrlProp" Target="../ctrlProps/ctrlProp360.xml"/><Relationship Id="rId551" Type="http://schemas.openxmlformats.org/officeDocument/2006/relationships/ctrlProp" Target="../ctrlProps/ctrlProp870.xml"/><Relationship Id="rId649" Type="http://schemas.openxmlformats.org/officeDocument/2006/relationships/ctrlProp" Target="../ctrlProps/ctrlProp968.xml"/><Relationship Id="rId856" Type="http://schemas.openxmlformats.org/officeDocument/2006/relationships/ctrlProp" Target="../ctrlProps/ctrlProp1175.xml"/><Relationship Id="rId190" Type="http://schemas.openxmlformats.org/officeDocument/2006/relationships/ctrlProp" Target="../ctrlProps/ctrlProp509.xml"/><Relationship Id="rId204" Type="http://schemas.openxmlformats.org/officeDocument/2006/relationships/ctrlProp" Target="../ctrlProps/ctrlProp523.xml"/><Relationship Id="rId288" Type="http://schemas.openxmlformats.org/officeDocument/2006/relationships/ctrlProp" Target="../ctrlProps/ctrlProp607.xml"/><Relationship Id="rId411" Type="http://schemas.openxmlformats.org/officeDocument/2006/relationships/ctrlProp" Target="../ctrlProps/ctrlProp730.xml"/><Relationship Id="rId509" Type="http://schemas.openxmlformats.org/officeDocument/2006/relationships/ctrlProp" Target="../ctrlProps/ctrlProp828.xml"/><Relationship Id="rId1041" Type="http://schemas.openxmlformats.org/officeDocument/2006/relationships/ctrlProp" Target="../ctrlProps/ctrlProp1360.xml"/><Relationship Id="rId1139" Type="http://schemas.openxmlformats.org/officeDocument/2006/relationships/ctrlProp" Target="../ctrlProps/ctrlProp1458.xml"/><Relationship Id="rId495" Type="http://schemas.openxmlformats.org/officeDocument/2006/relationships/ctrlProp" Target="../ctrlProps/ctrlProp814.xml"/><Relationship Id="rId716" Type="http://schemas.openxmlformats.org/officeDocument/2006/relationships/ctrlProp" Target="../ctrlProps/ctrlProp1035.xml"/><Relationship Id="rId923" Type="http://schemas.openxmlformats.org/officeDocument/2006/relationships/ctrlProp" Target="../ctrlProps/ctrlProp1242.xml"/><Relationship Id="rId52" Type="http://schemas.openxmlformats.org/officeDocument/2006/relationships/ctrlProp" Target="../ctrlProps/ctrlProp371.xml"/><Relationship Id="rId148" Type="http://schemas.openxmlformats.org/officeDocument/2006/relationships/ctrlProp" Target="../ctrlProps/ctrlProp467.xml"/><Relationship Id="rId355" Type="http://schemas.openxmlformats.org/officeDocument/2006/relationships/ctrlProp" Target="../ctrlProps/ctrlProp674.xml"/><Relationship Id="rId562" Type="http://schemas.openxmlformats.org/officeDocument/2006/relationships/ctrlProp" Target="../ctrlProps/ctrlProp881.xml"/><Relationship Id="rId215" Type="http://schemas.openxmlformats.org/officeDocument/2006/relationships/ctrlProp" Target="../ctrlProps/ctrlProp534.xml"/><Relationship Id="rId422" Type="http://schemas.openxmlformats.org/officeDocument/2006/relationships/ctrlProp" Target="../ctrlProps/ctrlProp741.xml"/><Relationship Id="rId867" Type="http://schemas.openxmlformats.org/officeDocument/2006/relationships/ctrlProp" Target="../ctrlProps/ctrlProp1186.xml"/><Relationship Id="rId1052" Type="http://schemas.openxmlformats.org/officeDocument/2006/relationships/ctrlProp" Target="../ctrlProps/ctrlProp1371.xml"/><Relationship Id="rId299" Type="http://schemas.openxmlformats.org/officeDocument/2006/relationships/ctrlProp" Target="../ctrlProps/ctrlProp618.xml"/><Relationship Id="rId727" Type="http://schemas.openxmlformats.org/officeDocument/2006/relationships/ctrlProp" Target="../ctrlProps/ctrlProp1046.xml"/><Relationship Id="rId934" Type="http://schemas.openxmlformats.org/officeDocument/2006/relationships/ctrlProp" Target="../ctrlProps/ctrlProp1253.xml"/><Relationship Id="rId63" Type="http://schemas.openxmlformats.org/officeDocument/2006/relationships/ctrlProp" Target="../ctrlProps/ctrlProp382.xml"/><Relationship Id="rId159" Type="http://schemas.openxmlformats.org/officeDocument/2006/relationships/ctrlProp" Target="../ctrlProps/ctrlProp478.xml"/><Relationship Id="rId366" Type="http://schemas.openxmlformats.org/officeDocument/2006/relationships/ctrlProp" Target="../ctrlProps/ctrlProp685.xml"/><Relationship Id="rId573" Type="http://schemas.openxmlformats.org/officeDocument/2006/relationships/ctrlProp" Target="../ctrlProps/ctrlProp892.xml"/><Relationship Id="rId780" Type="http://schemas.openxmlformats.org/officeDocument/2006/relationships/ctrlProp" Target="../ctrlProps/ctrlProp1099.xml"/><Relationship Id="rId226" Type="http://schemas.openxmlformats.org/officeDocument/2006/relationships/ctrlProp" Target="../ctrlProps/ctrlProp545.xml"/><Relationship Id="rId433" Type="http://schemas.openxmlformats.org/officeDocument/2006/relationships/ctrlProp" Target="../ctrlProps/ctrlProp752.xml"/><Relationship Id="rId878" Type="http://schemas.openxmlformats.org/officeDocument/2006/relationships/ctrlProp" Target="../ctrlProps/ctrlProp1197.xml"/><Relationship Id="rId1063" Type="http://schemas.openxmlformats.org/officeDocument/2006/relationships/ctrlProp" Target="../ctrlProps/ctrlProp1382.xml"/><Relationship Id="rId640" Type="http://schemas.openxmlformats.org/officeDocument/2006/relationships/ctrlProp" Target="../ctrlProps/ctrlProp959.xml"/><Relationship Id="rId738" Type="http://schemas.openxmlformats.org/officeDocument/2006/relationships/ctrlProp" Target="../ctrlProps/ctrlProp1057.xml"/><Relationship Id="rId945" Type="http://schemas.openxmlformats.org/officeDocument/2006/relationships/ctrlProp" Target="../ctrlProps/ctrlProp1264.xml"/><Relationship Id="rId74" Type="http://schemas.openxmlformats.org/officeDocument/2006/relationships/ctrlProp" Target="../ctrlProps/ctrlProp393.xml"/><Relationship Id="rId377" Type="http://schemas.openxmlformats.org/officeDocument/2006/relationships/ctrlProp" Target="../ctrlProps/ctrlProp696.xml"/><Relationship Id="rId500" Type="http://schemas.openxmlformats.org/officeDocument/2006/relationships/ctrlProp" Target="../ctrlProps/ctrlProp819.xml"/><Relationship Id="rId584" Type="http://schemas.openxmlformats.org/officeDocument/2006/relationships/ctrlProp" Target="../ctrlProps/ctrlProp903.xml"/><Relationship Id="rId805" Type="http://schemas.openxmlformats.org/officeDocument/2006/relationships/ctrlProp" Target="../ctrlProps/ctrlProp1124.xml"/><Relationship Id="rId1130" Type="http://schemas.openxmlformats.org/officeDocument/2006/relationships/ctrlProp" Target="../ctrlProps/ctrlProp1449.xml"/><Relationship Id="rId5" Type="http://schemas.openxmlformats.org/officeDocument/2006/relationships/ctrlProp" Target="../ctrlProps/ctrlProp324.xml"/><Relationship Id="rId237" Type="http://schemas.openxmlformats.org/officeDocument/2006/relationships/ctrlProp" Target="../ctrlProps/ctrlProp556.xml"/><Relationship Id="rId791" Type="http://schemas.openxmlformats.org/officeDocument/2006/relationships/ctrlProp" Target="../ctrlProps/ctrlProp1110.xml"/><Relationship Id="rId889" Type="http://schemas.openxmlformats.org/officeDocument/2006/relationships/ctrlProp" Target="../ctrlProps/ctrlProp1208.xml"/><Relationship Id="rId1074" Type="http://schemas.openxmlformats.org/officeDocument/2006/relationships/ctrlProp" Target="../ctrlProps/ctrlProp1393.xml"/><Relationship Id="rId444" Type="http://schemas.openxmlformats.org/officeDocument/2006/relationships/ctrlProp" Target="../ctrlProps/ctrlProp763.xml"/><Relationship Id="rId651" Type="http://schemas.openxmlformats.org/officeDocument/2006/relationships/ctrlProp" Target="../ctrlProps/ctrlProp970.xml"/><Relationship Id="rId749" Type="http://schemas.openxmlformats.org/officeDocument/2006/relationships/ctrlProp" Target="../ctrlProps/ctrlProp1068.xml"/><Relationship Id="rId290" Type="http://schemas.openxmlformats.org/officeDocument/2006/relationships/ctrlProp" Target="../ctrlProps/ctrlProp609.xml"/><Relationship Id="rId304" Type="http://schemas.openxmlformats.org/officeDocument/2006/relationships/ctrlProp" Target="../ctrlProps/ctrlProp623.xml"/><Relationship Id="rId388" Type="http://schemas.openxmlformats.org/officeDocument/2006/relationships/ctrlProp" Target="../ctrlProps/ctrlProp707.xml"/><Relationship Id="rId511" Type="http://schemas.openxmlformats.org/officeDocument/2006/relationships/ctrlProp" Target="../ctrlProps/ctrlProp830.xml"/><Relationship Id="rId609" Type="http://schemas.openxmlformats.org/officeDocument/2006/relationships/ctrlProp" Target="../ctrlProps/ctrlProp928.xml"/><Relationship Id="rId956" Type="http://schemas.openxmlformats.org/officeDocument/2006/relationships/ctrlProp" Target="../ctrlProps/ctrlProp1275.xml"/><Relationship Id="rId1141" Type="http://schemas.openxmlformats.org/officeDocument/2006/relationships/ctrlProp" Target="../ctrlProps/ctrlProp1460.xml"/><Relationship Id="rId85" Type="http://schemas.openxmlformats.org/officeDocument/2006/relationships/ctrlProp" Target="../ctrlProps/ctrlProp404.xml"/><Relationship Id="rId150" Type="http://schemas.openxmlformats.org/officeDocument/2006/relationships/ctrlProp" Target="../ctrlProps/ctrlProp469.xml"/><Relationship Id="rId595" Type="http://schemas.openxmlformats.org/officeDocument/2006/relationships/ctrlProp" Target="../ctrlProps/ctrlProp914.xml"/><Relationship Id="rId816" Type="http://schemas.openxmlformats.org/officeDocument/2006/relationships/ctrlProp" Target="../ctrlProps/ctrlProp1135.xml"/><Relationship Id="rId1001" Type="http://schemas.openxmlformats.org/officeDocument/2006/relationships/ctrlProp" Target="../ctrlProps/ctrlProp1320.xml"/><Relationship Id="rId248" Type="http://schemas.openxmlformats.org/officeDocument/2006/relationships/ctrlProp" Target="../ctrlProps/ctrlProp567.xml"/><Relationship Id="rId455" Type="http://schemas.openxmlformats.org/officeDocument/2006/relationships/ctrlProp" Target="../ctrlProps/ctrlProp774.xml"/><Relationship Id="rId662" Type="http://schemas.openxmlformats.org/officeDocument/2006/relationships/ctrlProp" Target="../ctrlProps/ctrlProp981.xml"/><Relationship Id="rId1085" Type="http://schemas.openxmlformats.org/officeDocument/2006/relationships/ctrlProp" Target="../ctrlProps/ctrlProp1404.xml"/><Relationship Id="rId12" Type="http://schemas.openxmlformats.org/officeDocument/2006/relationships/ctrlProp" Target="../ctrlProps/ctrlProp331.xml"/><Relationship Id="rId108" Type="http://schemas.openxmlformats.org/officeDocument/2006/relationships/ctrlProp" Target="../ctrlProps/ctrlProp427.xml"/><Relationship Id="rId315" Type="http://schemas.openxmlformats.org/officeDocument/2006/relationships/ctrlProp" Target="../ctrlProps/ctrlProp634.xml"/><Relationship Id="rId522" Type="http://schemas.openxmlformats.org/officeDocument/2006/relationships/ctrlProp" Target="../ctrlProps/ctrlProp841.xml"/><Relationship Id="rId967" Type="http://schemas.openxmlformats.org/officeDocument/2006/relationships/ctrlProp" Target="../ctrlProps/ctrlProp1286.xml"/><Relationship Id="rId1152" Type="http://schemas.openxmlformats.org/officeDocument/2006/relationships/comments" Target="../comments2.xml"/><Relationship Id="rId96" Type="http://schemas.openxmlformats.org/officeDocument/2006/relationships/ctrlProp" Target="../ctrlProps/ctrlProp415.xml"/><Relationship Id="rId161" Type="http://schemas.openxmlformats.org/officeDocument/2006/relationships/ctrlProp" Target="../ctrlProps/ctrlProp480.xml"/><Relationship Id="rId399" Type="http://schemas.openxmlformats.org/officeDocument/2006/relationships/ctrlProp" Target="../ctrlProps/ctrlProp718.xml"/><Relationship Id="rId827" Type="http://schemas.openxmlformats.org/officeDocument/2006/relationships/ctrlProp" Target="../ctrlProps/ctrlProp1146.xml"/><Relationship Id="rId1012" Type="http://schemas.openxmlformats.org/officeDocument/2006/relationships/ctrlProp" Target="../ctrlProps/ctrlProp1331.xml"/><Relationship Id="rId259" Type="http://schemas.openxmlformats.org/officeDocument/2006/relationships/ctrlProp" Target="../ctrlProps/ctrlProp578.xml"/><Relationship Id="rId466" Type="http://schemas.openxmlformats.org/officeDocument/2006/relationships/ctrlProp" Target="../ctrlProps/ctrlProp785.xml"/><Relationship Id="rId673" Type="http://schemas.openxmlformats.org/officeDocument/2006/relationships/ctrlProp" Target="../ctrlProps/ctrlProp992.xml"/><Relationship Id="rId880" Type="http://schemas.openxmlformats.org/officeDocument/2006/relationships/ctrlProp" Target="../ctrlProps/ctrlProp1199.xml"/><Relationship Id="rId1096" Type="http://schemas.openxmlformats.org/officeDocument/2006/relationships/ctrlProp" Target="../ctrlProps/ctrlProp1415.xml"/><Relationship Id="rId23" Type="http://schemas.openxmlformats.org/officeDocument/2006/relationships/ctrlProp" Target="../ctrlProps/ctrlProp342.xml"/><Relationship Id="rId119" Type="http://schemas.openxmlformats.org/officeDocument/2006/relationships/ctrlProp" Target="../ctrlProps/ctrlProp438.xml"/><Relationship Id="rId326" Type="http://schemas.openxmlformats.org/officeDocument/2006/relationships/ctrlProp" Target="../ctrlProps/ctrlProp645.xml"/><Relationship Id="rId533" Type="http://schemas.openxmlformats.org/officeDocument/2006/relationships/ctrlProp" Target="../ctrlProps/ctrlProp852.xml"/><Relationship Id="rId978" Type="http://schemas.openxmlformats.org/officeDocument/2006/relationships/ctrlProp" Target="../ctrlProps/ctrlProp1297.xml"/><Relationship Id="rId740" Type="http://schemas.openxmlformats.org/officeDocument/2006/relationships/ctrlProp" Target="../ctrlProps/ctrlProp1059.xml"/><Relationship Id="rId838" Type="http://schemas.openxmlformats.org/officeDocument/2006/relationships/ctrlProp" Target="../ctrlProps/ctrlProp1157.xml"/><Relationship Id="rId1023" Type="http://schemas.openxmlformats.org/officeDocument/2006/relationships/ctrlProp" Target="../ctrlProps/ctrlProp1342.xml"/><Relationship Id="rId172" Type="http://schemas.openxmlformats.org/officeDocument/2006/relationships/ctrlProp" Target="../ctrlProps/ctrlProp491.xml"/><Relationship Id="rId477" Type="http://schemas.openxmlformats.org/officeDocument/2006/relationships/ctrlProp" Target="../ctrlProps/ctrlProp796.xml"/><Relationship Id="rId600" Type="http://schemas.openxmlformats.org/officeDocument/2006/relationships/ctrlProp" Target="../ctrlProps/ctrlProp919.xml"/><Relationship Id="rId684" Type="http://schemas.openxmlformats.org/officeDocument/2006/relationships/ctrlProp" Target="../ctrlProps/ctrlProp1003.xml"/><Relationship Id="rId337" Type="http://schemas.openxmlformats.org/officeDocument/2006/relationships/ctrlProp" Target="../ctrlProps/ctrlProp656.xml"/><Relationship Id="rId891" Type="http://schemas.openxmlformats.org/officeDocument/2006/relationships/ctrlProp" Target="../ctrlProps/ctrlProp1210.xml"/><Relationship Id="rId905" Type="http://schemas.openxmlformats.org/officeDocument/2006/relationships/ctrlProp" Target="../ctrlProps/ctrlProp1224.xml"/><Relationship Id="rId989" Type="http://schemas.openxmlformats.org/officeDocument/2006/relationships/ctrlProp" Target="../ctrlProps/ctrlProp1308.xml"/><Relationship Id="rId34" Type="http://schemas.openxmlformats.org/officeDocument/2006/relationships/ctrlProp" Target="../ctrlProps/ctrlProp353.xml"/><Relationship Id="rId544" Type="http://schemas.openxmlformats.org/officeDocument/2006/relationships/ctrlProp" Target="../ctrlProps/ctrlProp863.xml"/><Relationship Id="rId751" Type="http://schemas.openxmlformats.org/officeDocument/2006/relationships/ctrlProp" Target="../ctrlProps/ctrlProp1070.xml"/><Relationship Id="rId849" Type="http://schemas.openxmlformats.org/officeDocument/2006/relationships/ctrlProp" Target="../ctrlProps/ctrlProp1168.xml"/><Relationship Id="rId183" Type="http://schemas.openxmlformats.org/officeDocument/2006/relationships/ctrlProp" Target="../ctrlProps/ctrlProp502.xml"/><Relationship Id="rId390" Type="http://schemas.openxmlformats.org/officeDocument/2006/relationships/ctrlProp" Target="../ctrlProps/ctrlProp709.xml"/><Relationship Id="rId404" Type="http://schemas.openxmlformats.org/officeDocument/2006/relationships/ctrlProp" Target="../ctrlProps/ctrlProp723.xml"/><Relationship Id="rId611" Type="http://schemas.openxmlformats.org/officeDocument/2006/relationships/ctrlProp" Target="../ctrlProps/ctrlProp930.xml"/><Relationship Id="rId1034" Type="http://schemas.openxmlformats.org/officeDocument/2006/relationships/ctrlProp" Target="../ctrlProps/ctrlProp1353.xml"/><Relationship Id="rId250" Type="http://schemas.openxmlformats.org/officeDocument/2006/relationships/ctrlProp" Target="../ctrlProps/ctrlProp569.xml"/><Relationship Id="rId488" Type="http://schemas.openxmlformats.org/officeDocument/2006/relationships/ctrlProp" Target="../ctrlProps/ctrlProp807.xml"/><Relationship Id="rId695" Type="http://schemas.openxmlformats.org/officeDocument/2006/relationships/ctrlProp" Target="../ctrlProps/ctrlProp1014.xml"/><Relationship Id="rId709" Type="http://schemas.openxmlformats.org/officeDocument/2006/relationships/ctrlProp" Target="../ctrlProps/ctrlProp1028.xml"/><Relationship Id="rId916" Type="http://schemas.openxmlformats.org/officeDocument/2006/relationships/ctrlProp" Target="../ctrlProps/ctrlProp1235.xml"/><Relationship Id="rId1101" Type="http://schemas.openxmlformats.org/officeDocument/2006/relationships/ctrlProp" Target="../ctrlProps/ctrlProp1420.xml"/><Relationship Id="rId45" Type="http://schemas.openxmlformats.org/officeDocument/2006/relationships/ctrlProp" Target="../ctrlProps/ctrlProp364.xml"/><Relationship Id="rId110" Type="http://schemas.openxmlformats.org/officeDocument/2006/relationships/ctrlProp" Target="../ctrlProps/ctrlProp429.xml"/><Relationship Id="rId348" Type="http://schemas.openxmlformats.org/officeDocument/2006/relationships/ctrlProp" Target="../ctrlProps/ctrlProp667.xml"/><Relationship Id="rId555" Type="http://schemas.openxmlformats.org/officeDocument/2006/relationships/ctrlProp" Target="../ctrlProps/ctrlProp874.xml"/><Relationship Id="rId762" Type="http://schemas.openxmlformats.org/officeDocument/2006/relationships/ctrlProp" Target="../ctrlProps/ctrlProp1081.xml"/><Relationship Id="rId194" Type="http://schemas.openxmlformats.org/officeDocument/2006/relationships/ctrlProp" Target="../ctrlProps/ctrlProp513.xml"/><Relationship Id="rId208" Type="http://schemas.openxmlformats.org/officeDocument/2006/relationships/ctrlProp" Target="../ctrlProps/ctrlProp527.xml"/><Relationship Id="rId415" Type="http://schemas.openxmlformats.org/officeDocument/2006/relationships/ctrlProp" Target="../ctrlProps/ctrlProp734.xml"/><Relationship Id="rId622" Type="http://schemas.openxmlformats.org/officeDocument/2006/relationships/ctrlProp" Target="../ctrlProps/ctrlProp941.xml"/><Relationship Id="rId1045" Type="http://schemas.openxmlformats.org/officeDocument/2006/relationships/ctrlProp" Target="../ctrlProps/ctrlProp1364.xml"/><Relationship Id="rId261" Type="http://schemas.openxmlformats.org/officeDocument/2006/relationships/ctrlProp" Target="../ctrlProps/ctrlProp580.xml"/><Relationship Id="rId499" Type="http://schemas.openxmlformats.org/officeDocument/2006/relationships/ctrlProp" Target="../ctrlProps/ctrlProp818.xml"/><Relationship Id="rId927" Type="http://schemas.openxmlformats.org/officeDocument/2006/relationships/ctrlProp" Target="../ctrlProps/ctrlProp1246.xml"/><Relationship Id="rId1112" Type="http://schemas.openxmlformats.org/officeDocument/2006/relationships/ctrlProp" Target="../ctrlProps/ctrlProp1431.xml"/><Relationship Id="rId56" Type="http://schemas.openxmlformats.org/officeDocument/2006/relationships/ctrlProp" Target="../ctrlProps/ctrlProp375.xml"/><Relationship Id="rId359" Type="http://schemas.openxmlformats.org/officeDocument/2006/relationships/ctrlProp" Target="../ctrlProps/ctrlProp678.xml"/><Relationship Id="rId566" Type="http://schemas.openxmlformats.org/officeDocument/2006/relationships/ctrlProp" Target="../ctrlProps/ctrlProp885.xml"/><Relationship Id="rId773" Type="http://schemas.openxmlformats.org/officeDocument/2006/relationships/ctrlProp" Target="../ctrlProps/ctrlProp1092.xml"/><Relationship Id="rId121" Type="http://schemas.openxmlformats.org/officeDocument/2006/relationships/ctrlProp" Target="../ctrlProps/ctrlProp440.xml"/><Relationship Id="rId219" Type="http://schemas.openxmlformats.org/officeDocument/2006/relationships/ctrlProp" Target="../ctrlProps/ctrlProp538.xml"/><Relationship Id="rId426" Type="http://schemas.openxmlformats.org/officeDocument/2006/relationships/ctrlProp" Target="../ctrlProps/ctrlProp745.xml"/><Relationship Id="rId633" Type="http://schemas.openxmlformats.org/officeDocument/2006/relationships/ctrlProp" Target="../ctrlProps/ctrlProp952.xml"/><Relationship Id="rId980" Type="http://schemas.openxmlformats.org/officeDocument/2006/relationships/ctrlProp" Target="../ctrlProps/ctrlProp1299.xml"/><Relationship Id="rId1056" Type="http://schemas.openxmlformats.org/officeDocument/2006/relationships/ctrlProp" Target="../ctrlProps/ctrlProp1375.xml"/><Relationship Id="rId840" Type="http://schemas.openxmlformats.org/officeDocument/2006/relationships/ctrlProp" Target="../ctrlProps/ctrlProp1159.xml"/><Relationship Id="rId938" Type="http://schemas.openxmlformats.org/officeDocument/2006/relationships/ctrlProp" Target="../ctrlProps/ctrlProp1257.xml"/><Relationship Id="rId67" Type="http://schemas.openxmlformats.org/officeDocument/2006/relationships/ctrlProp" Target="../ctrlProps/ctrlProp386.xml"/><Relationship Id="rId272" Type="http://schemas.openxmlformats.org/officeDocument/2006/relationships/ctrlProp" Target="../ctrlProps/ctrlProp591.xml"/><Relationship Id="rId577" Type="http://schemas.openxmlformats.org/officeDocument/2006/relationships/ctrlProp" Target="../ctrlProps/ctrlProp896.xml"/><Relationship Id="rId700" Type="http://schemas.openxmlformats.org/officeDocument/2006/relationships/ctrlProp" Target="../ctrlProps/ctrlProp1019.xml"/><Relationship Id="rId1123" Type="http://schemas.openxmlformats.org/officeDocument/2006/relationships/ctrlProp" Target="../ctrlProps/ctrlProp1442.xml"/><Relationship Id="rId132" Type="http://schemas.openxmlformats.org/officeDocument/2006/relationships/ctrlProp" Target="../ctrlProps/ctrlProp451.xml"/><Relationship Id="rId784" Type="http://schemas.openxmlformats.org/officeDocument/2006/relationships/ctrlProp" Target="../ctrlProps/ctrlProp1103.xml"/><Relationship Id="rId991" Type="http://schemas.openxmlformats.org/officeDocument/2006/relationships/ctrlProp" Target="../ctrlProps/ctrlProp1310.xml"/><Relationship Id="rId1067" Type="http://schemas.openxmlformats.org/officeDocument/2006/relationships/ctrlProp" Target="../ctrlProps/ctrlProp1386.xml"/><Relationship Id="rId437" Type="http://schemas.openxmlformats.org/officeDocument/2006/relationships/ctrlProp" Target="../ctrlProps/ctrlProp756.xml"/><Relationship Id="rId644" Type="http://schemas.openxmlformats.org/officeDocument/2006/relationships/ctrlProp" Target="../ctrlProps/ctrlProp963.xml"/><Relationship Id="rId851" Type="http://schemas.openxmlformats.org/officeDocument/2006/relationships/ctrlProp" Target="../ctrlProps/ctrlProp1170.xml"/><Relationship Id="rId283" Type="http://schemas.openxmlformats.org/officeDocument/2006/relationships/ctrlProp" Target="../ctrlProps/ctrlProp602.xml"/><Relationship Id="rId490" Type="http://schemas.openxmlformats.org/officeDocument/2006/relationships/ctrlProp" Target="../ctrlProps/ctrlProp809.xml"/><Relationship Id="rId504" Type="http://schemas.openxmlformats.org/officeDocument/2006/relationships/ctrlProp" Target="../ctrlProps/ctrlProp823.xml"/><Relationship Id="rId711" Type="http://schemas.openxmlformats.org/officeDocument/2006/relationships/ctrlProp" Target="../ctrlProps/ctrlProp1030.xml"/><Relationship Id="rId949" Type="http://schemas.openxmlformats.org/officeDocument/2006/relationships/ctrlProp" Target="../ctrlProps/ctrlProp1268.xml"/><Relationship Id="rId1134" Type="http://schemas.openxmlformats.org/officeDocument/2006/relationships/ctrlProp" Target="../ctrlProps/ctrlProp1453.xml"/><Relationship Id="rId78" Type="http://schemas.openxmlformats.org/officeDocument/2006/relationships/ctrlProp" Target="../ctrlProps/ctrlProp397.xml"/><Relationship Id="rId143" Type="http://schemas.openxmlformats.org/officeDocument/2006/relationships/ctrlProp" Target="../ctrlProps/ctrlProp462.xml"/><Relationship Id="rId350" Type="http://schemas.openxmlformats.org/officeDocument/2006/relationships/ctrlProp" Target="../ctrlProps/ctrlProp669.xml"/><Relationship Id="rId588" Type="http://schemas.openxmlformats.org/officeDocument/2006/relationships/ctrlProp" Target="../ctrlProps/ctrlProp907.xml"/><Relationship Id="rId795" Type="http://schemas.openxmlformats.org/officeDocument/2006/relationships/ctrlProp" Target="../ctrlProps/ctrlProp1114.xml"/><Relationship Id="rId809" Type="http://schemas.openxmlformats.org/officeDocument/2006/relationships/ctrlProp" Target="../ctrlProps/ctrlProp1128.xml"/><Relationship Id="rId9" Type="http://schemas.openxmlformats.org/officeDocument/2006/relationships/ctrlProp" Target="../ctrlProps/ctrlProp328.xml"/><Relationship Id="rId210" Type="http://schemas.openxmlformats.org/officeDocument/2006/relationships/ctrlProp" Target="../ctrlProps/ctrlProp529.xml"/><Relationship Id="rId448" Type="http://schemas.openxmlformats.org/officeDocument/2006/relationships/ctrlProp" Target="../ctrlProps/ctrlProp767.xml"/><Relationship Id="rId655" Type="http://schemas.openxmlformats.org/officeDocument/2006/relationships/ctrlProp" Target="../ctrlProps/ctrlProp974.xml"/><Relationship Id="rId862" Type="http://schemas.openxmlformats.org/officeDocument/2006/relationships/ctrlProp" Target="../ctrlProps/ctrlProp1181.xml"/><Relationship Id="rId1078" Type="http://schemas.openxmlformats.org/officeDocument/2006/relationships/ctrlProp" Target="../ctrlProps/ctrlProp1397.xml"/><Relationship Id="rId294" Type="http://schemas.openxmlformats.org/officeDocument/2006/relationships/ctrlProp" Target="../ctrlProps/ctrlProp613.xml"/><Relationship Id="rId308" Type="http://schemas.openxmlformats.org/officeDocument/2006/relationships/ctrlProp" Target="../ctrlProps/ctrlProp627.xml"/><Relationship Id="rId515" Type="http://schemas.openxmlformats.org/officeDocument/2006/relationships/ctrlProp" Target="../ctrlProps/ctrlProp834.xml"/><Relationship Id="rId722" Type="http://schemas.openxmlformats.org/officeDocument/2006/relationships/ctrlProp" Target="../ctrlProps/ctrlProp1041.xml"/><Relationship Id="rId1145" Type="http://schemas.openxmlformats.org/officeDocument/2006/relationships/ctrlProp" Target="../ctrlProps/ctrlProp1464.xml"/><Relationship Id="rId89" Type="http://schemas.openxmlformats.org/officeDocument/2006/relationships/ctrlProp" Target="../ctrlProps/ctrlProp408.xml"/><Relationship Id="rId154" Type="http://schemas.openxmlformats.org/officeDocument/2006/relationships/ctrlProp" Target="../ctrlProps/ctrlProp473.xml"/><Relationship Id="rId361" Type="http://schemas.openxmlformats.org/officeDocument/2006/relationships/ctrlProp" Target="../ctrlProps/ctrlProp680.xml"/><Relationship Id="rId599" Type="http://schemas.openxmlformats.org/officeDocument/2006/relationships/ctrlProp" Target="../ctrlProps/ctrlProp918.xml"/><Relationship Id="rId1005" Type="http://schemas.openxmlformats.org/officeDocument/2006/relationships/ctrlProp" Target="../ctrlProps/ctrlProp1324.xml"/><Relationship Id="rId459" Type="http://schemas.openxmlformats.org/officeDocument/2006/relationships/ctrlProp" Target="../ctrlProps/ctrlProp778.xml"/><Relationship Id="rId666" Type="http://schemas.openxmlformats.org/officeDocument/2006/relationships/ctrlProp" Target="../ctrlProps/ctrlProp985.xml"/><Relationship Id="rId873" Type="http://schemas.openxmlformats.org/officeDocument/2006/relationships/ctrlProp" Target="../ctrlProps/ctrlProp1192.xml"/><Relationship Id="rId1089" Type="http://schemas.openxmlformats.org/officeDocument/2006/relationships/ctrlProp" Target="../ctrlProps/ctrlProp1408.xml"/><Relationship Id="rId16" Type="http://schemas.openxmlformats.org/officeDocument/2006/relationships/ctrlProp" Target="../ctrlProps/ctrlProp335.xml"/><Relationship Id="rId221" Type="http://schemas.openxmlformats.org/officeDocument/2006/relationships/ctrlProp" Target="../ctrlProps/ctrlProp540.xml"/><Relationship Id="rId319" Type="http://schemas.openxmlformats.org/officeDocument/2006/relationships/ctrlProp" Target="../ctrlProps/ctrlProp638.xml"/><Relationship Id="rId526" Type="http://schemas.openxmlformats.org/officeDocument/2006/relationships/ctrlProp" Target="../ctrlProps/ctrlProp845.xml"/><Relationship Id="rId733" Type="http://schemas.openxmlformats.org/officeDocument/2006/relationships/ctrlProp" Target="../ctrlProps/ctrlProp1052.xml"/><Relationship Id="rId940" Type="http://schemas.openxmlformats.org/officeDocument/2006/relationships/ctrlProp" Target="../ctrlProps/ctrlProp1259.xml"/><Relationship Id="rId1016" Type="http://schemas.openxmlformats.org/officeDocument/2006/relationships/ctrlProp" Target="../ctrlProps/ctrlProp1335.xml"/><Relationship Id="rId165" Type="http://schemas.openxmlformats.org/officeDocument/2006/relationships/ctrlProp" Target="../ctrlProps/ctrlProp484.xml"/><Relationship Id="rId372" Type="http://schemas.openxmlformats.org/officeDocument/2006/relationships/ctrlProp" Target="../ctrlProps/ctrlProp691.xml"/><Relationship Id="rId677" Type="http://schemas.openxmlformats.org/officeDocument/2006/relationships/ctrlProp" Target="../ctrlProps/ctrlProp996.xml"/><Relationship Id="rId800" Type="http://schemas.openxmlformats.org/officeDocument/2006/relationships/ctrlProp" Target="../ctrlProps/ctrlProp1119.xml"/><Relationship Id="rId232" Type="http://schemas.openxmlformats.org/officeDocument/2006/relationships/ctrlProp" Target="../ctrlProps/ctrlProp551.xml"/><Relationship Id="rId884" Type="http://schemas.openxmlformats.org/officeDocument/2006/relationships/ctrlProp" Target="../ctrlProps/ctrlProp1203.xml"/><Relationship Id="rId27" Type="http://schemas.openxmlformats.org/officeDocument/2006/relationships/ctrlProp" Target="../ctrlProps/ctrlProp346.xml"/><Relationship Id="rId537" Type="http://schemas.openxmlformats.org/officeDocument/2006/relationships/ctrlProp" Target="../ctrlProps/ctrlProp856.xml"/><Relationship Id="rId744" Type="http://schemas.openxmlformats.org/officeDocument/2006/relationships/ctrlProp" Target="../ctrlProps/ctrlProp1063.xml"/><Relationship Id="rId951" Type="http://schemas.openxmlformats.org/officeDocument/2006/relationships/ctrlProp" Target="../ctrlProps/ctrlProp1270.xml"/><Relationship Id="rId80" Type="http://schemas.openxmlformats.org/officeDocument/2006/relationships/ctrlProp" Target="../ctrlProps/ctrlProp399.xml"/><Relationship Id="rId176" Type="http://schemas.openxmlformats.org/officeDocument/2006/relationships/ctrlProp" Target="../ctrlProps/ctrlProp495.xml"/><Relationship Id="rId383" Type="http://schemas.openxmlformats.org/officeDocument/2006/relationships/ctrlProp" Target="../ctrlProps/ctrlProp702.xml"/><Relationship Id="rId590" Type="http://schemas.openxmlformats.org/officeDocument/2006/relationships/ctrlProp" Target="../ctrlProps/ctrlProp909.xml"/><Relationship Id="rId604" Type="http://schemas.openxmlformats.org/officeDocument/2006/relationships/ctrlProp" Target="../ctrlProps/ctrlProp923.xml"/><Relationship Id="rId811" Type="http://schemas.openxmlformats.org/officeDocument/2006/relationships/ctrlProp" Target="../ctrlProps/ctrlProp1130.xml"/><Relationship Id="rId1027" Type="http://schemas.openxmlformats.org/officeDocument/2006/relationships/ctrlProp" Target="../ctrlProps/ctrlProp1346.xml"/><Relationship Id="rId243" Type="http://schemas.openxmlformats.org/officeDocument/2006/relationships/ctrlProp" Target="../ctrlProps/ctrlProp562.xml"/><Relationship Id="rId450" Type="http://schemas.openxmlformats.org/officeDocument/2006/relationships/ctrlProp" Target="../ctrlProps/ctrlProp769.xml"/><Relationship Id="rId688" Type="http://schemas.openxmlformats.org/officeDocument/2006/relationships/ctrlProp" Target="../ctrlProps/ctrlProp1007.xml"/><Relationship Id="rId895" Type="http://schemas.openxmlformats.org/officeDocument/2006/relationships/ctrlProp" Target="../ctrlProps/ctrlProp1214.xml"/><Relationship Id="rId909" Type="http://schemas.openxmlformats.org/officeDocument/2006/relationships/ctrlProp" Target="../ctrlProps/ctrlProp1228.xml"/><Relationship Id="rId1080" Type="http://schemas.openxmlformats.org/officeDocument/2006/relationships/ctrlProp" Target="../ctrlProps/ctrlProp1399.xml"/><Relationship Id="rId38" Type="http://schemas.openxmlformats.org/officeDocument/2006/relationships/ctrlProp" Target="../ctrlProps/ctrlProp357.xml"/><Relationship Id="rId103" Type="http://schemas.openxmlformats.org/officeDocument/2006/relationships/ctrlProp" Target="../ctrlProps/ctrlProp422.xml"/><Relationship Id="rId310" Type="http://schemas.openxmlformats.org/officeDocument/2006/relationships/ctrlProp" Target="../ctrlProps/ctrlProp629.xml"/><Relationship Id="rId548" Type="http://schemas.openxmlformats.org/officeDocument/2006/relationships/ctrlProp" Target="../ctrlProps/ctrlProp867.xml"/><Relationship Id="rId755" Type="http://schemas.openxmlformats.org/officeDocument/2006/relationships/ctrlProp" Target="../ctrlProps/ctrlProp1074.xml"/><Relationship Id="rId962" Type="http://schemas.openxmlformats.org/officeDocument/2006/relationships/ctrlProp" Target="../ctrlProps/ctrlProp1281.xml"/><Relationship Id="rId91" Type="http://schemas.openxmlformats.org/officeDocument/2006/relationships/ctrlProp" Target="../ctrlProps/ctrlProp410.xml"/><Relationship Id="rId187" Type="http://schemas.openxmlformats.org/officeDocument/2006/relationships/ctrlProp" Target="../ctrlProps/ctrlProp506.xml"/><Relationship Id="rId394" Type="http://schemas.openxmlformats.org/officeDocument/2006/relationships/ctrlProp" Target="../ctrlProps/ctrlProp713.xml"/><Relationship Id="rId408" Type="http://schemas.openxmlformats.org/officeDocument/2006/relationships/ctrlProp" Target="../ctrlProps/ctrlProp727.xml"/><Relationship Id="rId615" Type="http://schemas.openxmlformats.org/officeDocument/2006/relationships/ctrlProp" Target="../ctrlProps/ctrlProp934.xml"/><Relationship Id="rId822" Type="http://schemas.openxmlformats.org/officeDocument/2006/relationships/ctrlProp" Target="../ctrlProps/ctrlProp1141.xml"/><Relationship Id="rId1038" Type="http://schemas.openxmlformats.org/officeDocument/2006/relationships/ctrlProp" Target="../ctrlProps/ctrlProp1357.xml"/><Relationship Id="rId254" Type="http://schemas.openxmlformats.org/officeDocument/2006/relationships/ctrlProp" Target="../ctrlProps/ctrlProp573.xml"/><Relationship Id="rId699" Type="http://schemas.openxmlformats.org/officeDocument/2006/relationships/ctrlProp" Target="../ctrlProps/ctrlProp1018.xml"/><Relationship Id="rId1091" Type="http://schemas.openxmlformats.org/officeDocument/2006/relationships/ctrlProp" Target="../ctrlProps/ctrlProp1410.xml"/><Relationship Id="rId1105" Type="http://schemas.openxmlformats.org/officeDocument/2006/relationships/ctrlProp" Target="../ctrlProps/ctrlProp1424.xml"/><Relationship Id="rId49" Type="http://schemas.openxmlformats.org/officeDocument/2006/relationships/ctrlProp" Target="../ctrlProps/ctrlProp368.xml"/><Relationship Id="rId114" Type="http://schemas.openxmlformats.org/officeDocument/2006/relationships/ctrlProp" Target="../ctrlProps/ctrlProp433.xml"/><Relationship Id="rId461" Type="http://schemas.openxmlformats.org/officeDocument/2006/relationships/ctrlProp" Target="../ctrlProps/ctrlProp780.xml"/><Relationship Id="rId559" Type="http://schemas.openxmlformats.org/officeDocument/2006/relationships/ctrlProp" Target="../ctrlProps/ctrlProp878.xml"/><Relationship Id="rId766" Type="http://schemas.openxmlformats.org/officeDocument/2006/relationships/ctrlProp" Target="../ctrlProps/ctrlProp1085.xml"/><Relationship Id="rId198" Type="http://schemas.openxmlformats.org/officeDocument/2006/relationships/ctrlProp" Target="../ctrlProps/ctrlProp517.xml"/><Relationship Id="rId321" Type="http://schemas.openxmlformats.org/officeDocument/2006/relationships/ctrlProp" Target="../ctrlProps/ctrlProp640.xml"/><Relationship Id="rId419" Type="http://schemas.openxmlformats.org/officeDocument/2006/relationships/ctrlProp" Target="../ctrlProps/ctrlProp738.xml"/><Relationship Id="rId626" Type="http://schemas.openxmlformats.org/officeDocument/2006/relationships/ctrlProp" Target="../ctrlProps/ctrlProp945.xml"/><Relationship Id="rId973" Type="http://schemas.openxmlformats.org/officeDocument/2006/relationships/ctrlProp" Target="../ctrlProps/ctrlProp1292.xml"/><Relationship Id="rId1049" Type="http://schemas.openxmlformats.org/officeDocument/2006/relationships/ctrlProp" Target="../ctrlProps/ctrlProp1368.xml"/><Relationship Id="rId833" Type="http://schemas.openxmlformats.org/officeDocument/2006/relationships/ctrlProp" Target="../ctrlProps/ctrlProp1152.xml"/><Relationship Id="rId1116" Type="http://schemas.openxmlformats.org/officeDocument/2006/relationships/ctrlProp" Target="../ctrlProps/ctrlProp1435.xml"/><Relationship Id="rId265" Type="http://schemas.openxmlformats.org/officeDocument/2006/relationships/ctrlProp" Target="../ctrlProps/ctrlProp584.xml"/><Relationship Id="rId472" Type="http://schemas.openxmlformats.org/officeDocument/2006/relationships/ctrlProp" Target="../ctrlProps/ctrlProp791.xml"/><Relationship Id="rId900" Type="http://schemas.openxmlformats.org/officeDocument/2006/relationships/ctrlProp" Target="../ctrlProps/ctrlProp1219.xml"/><Relationship Id="rId125" Type="http://schemas.openxmlformats.org/officeDocument/2006/relationships/ctrlProp" Target="../ctrlProps/ctrlProp444.xml"/><Relationship Id="rId332" Type="http://schemas.openxmlformats.org/officeDocument/2006/relationships/ctrlProp" Target="../ctrlProps/ctrlProp651.xml"/><Relationship Id="rId777" Type="http://schemas.openxmlformats.org/officeDocument/2006/relationships/ctrlProp" Target="../ctrlProps/ctrlProp1096.xml"/><Relationship Id="rId984" Type="http://schemas.openxmlformats.org/officeDocument/2006/relationships/ctrlProp" Target="../ctrlProps/ctrlProp1303.xml"/><Relationship Id="rId637" Type="http://schemas.openxmlformats.org/officeDocument/2006/relationships/ctrlProp" Target="../ctrlProps/ctrlProp956.xml"/><Relationship Id="rId844" Type="http://schemas.openxmlformats.org/officeDocument/2006/relationships/ctrlProp" Target="../ctrlProps/ctrlProp1163.xml"/><Relationship Id="rId276" Type="http://schemas.openxmlformats.org/officeDocument/2006/relationships/ctrlProp" Target="../ctrlProps/ctrlProp595.xml"/><Relationship Id="rId483" Type="http://schemas.openxmlformats.org/officeDocument/2006/relationships/ctrlProp" Target="../ctrlProps/ctrlProp802.xml"/><Relationship Id="rId690" Type="http://schemas.openxmlformats.org/officeDocument/2006/relationships/ctrlProp" Target="../ctrlProps/ctrlProp1009.xml"/><Relationship Id="rId704" Type="http://schemas.openxmlformats.org/officeDocument/2006/relationships/ctrlProp" Target="../ctrlProps/ctrlProp1023.xml"/><Relationship Id="rId911" Type="http://schemas.openxmlformats.org/officeDocument/2006/relationships/ctrlProp" Target="../ctrlProps/ctrlProp1230.xml"/><Relationship Id="rId1127" Type="http://schemas.openxmlformats.org/officeDocument/2006/relationships/ctrlProp" Target="../ctrlProps/ctrlProp1446.xml"/><Relationship Id="rId40" Type="http://schemas.openxmlformats.org/officeDocument/2006/relationships/ctrlProp" Target="../ctrlProps/ctrlProp359.xml"/><Relationship Id="rId136" Type="http://schemas.openxmlformats.org/officeDocument/2006/relationships/ctrlProp" Target="../ctrlProps/ctrlProp455.xml"/><Relationship Id="rId343" Type="http://schemas.openxmlformats.org/officeDocument/2006/relationships/ctrlProp" Target="../ctrlProps/ctrlProp662.xml"/><Relationship Id="rId550" Type="http://schemas.openxmlformats.org/officeDocument/2006/relationships/ctrlProp" Target="../ctrlProps/ctrlProp869.xml"/><Relationship Id="rId788" Type="http://schemas.openxmlformats.org/officeDocument/2006/relationships/ctrlProp" Target="../ctrlProps/ctrlProp1107.xml"/><Relationship Id="rId995" Type="http://schemas.openxmlformats.org/officeDocument/2006/relationships/ctrlProp" Target="../ctrlProps/ctrlProp1314.xml"/><Relationship Id="rId203" Type="http://schemas.openxmlformats.org/officeDocument/2006/relationships/ctrlProp" Target="../ctrlProps/ctrlProp522.xml"/><Relationship Id="rId648" Type="http://schemas.openxmlformats.org/officeDocument/2006/relationships/ctrlProp" Target="../ctrlProps/ctrlProp967.xml"/><Relationship Id="rId855" Type="http://schemas.openxmlformats.org/officeDocument/2006/relationships/ctrlProp" Target="../ctrlProps/ctrlProp1174.xml"/><Relationship Id="rId1040" Type="http://schemas.openxmlformats.org/officeDocument/2006/relationships/ctrlProp" Target="../ctrlProps/ctrlProp1359.xml"/><Relationship Id="rId287" Type="http://schemas.openxmlformats.org/officeDocument/2006/relationships/ctrlProp" Target="../ctrlProps/ctrlProp606.xml"/><Relationship Id="rId410" Type="http://schemas.openxmlformats.org/officeDocument/2006/relationships/ctrlProp" Target="../ctrlProps/ctrlProp729.xml"/><Relationship Id="rId494" Type="http://schemas.openxmlformats.org/officeDocument/2006/relationships/ctrlProp" Target="../ctrlProps/ctrlProp813.xml"/><Relationship Id="rId508" Type="http://schemas.openxmlformats.org/officeDocument/2006/relationships/ctrlProp" Target="../ctrlProps/ctrlProp827.xml"/><Relationship Id="rId715" Type="http://schemas.openxmlformats.org/officeDocument/2006/relationships/ctrlProp" Target="../ctrlProps/ctrlProp1034.xml"/><Relationship Id="rId922" Type="http://schemas.openxmlformats.org/officeDocument/2006/relationships/ctrlProp" Target="../ctrlProps/ctrlProp1241.xml"/><Relationship Id="rId1138" Type="http://schemas.openxmlformats.org/officeDocument/2006/relationships/ctrlProp" Target="../ctrlProps/ctrlProp1457.xml"/><Relationship Id="rId147" Type="http://schemas.openxmlformats.org/officeDocument/2006/relationships/ctrlProp" Target="../ctrlProps/ctrlProp466.xml"/><Relationship Id="rId354" Type="http://schemas.openxmlformats.org/officeDocument/2006/relationships/ctrlProp" Target="../ctrlProps/ctrlProp673.xml"/><Relationship Id="rId799" Type="http://schemas.openxmlformats.org/officeDocument/2006/relationships/ctrlProp" Target="../ctrlProps/ctrlProp1118.xml"/><Relationship Id="rId51" Type="http://schemas.openxmlformats.org/officeDocument/2006/relationships/ctrlProp" Target="../ctrlProps/ctrlProp370.xml"/><Relationship Id="rId561" Type="http://schemas.openxmlformats.org/officeDocument/2006/relationships/ctrlProp" Target="../ctrlProps/ctrlProp880.xml"/><Relationship Id="rId659" Type="http://schemas.openxmlformats.org/officeDocument/2006/relationships/ctrlProp" Target="../ctrlProps/ctrlProp978.xml"/><Relationship Id="rId866" Type="http://schemas.openxmlformats.org/officeDocument/2006/relationships/ctrlProp" Target="../ctrlProps/ctrlProp1185.xml"/><Relationship Id="rId214" Type="http://schemas.openxmlformats.org/officeDocument/2006/relationships/ctrlProp" Target="../ctrlProps/ctrlProp533.xml"/><Relationship Id="rId298" Type="http://schemas.openxmlformats.org/officeDocument/2006/relationships/ctrlProp" Target="../ctrlProps/ctrlProp617.xml"/><Relationship Id="rId421" Type="http://schemas.openxmlformats.org/officeDocument/2006/relationships/ctrlProp" Target="../ctrlProps/ctrlProp740.xml"/><Relationship Id="rId519" Type="http://schemas.openxmlformats.org/officeDocument/2006/relationships/ctrlProp" Target="../ctrlProps/ctrlProp838.xml"/><Relationship Id="rId1051" Type="http://schemas.openxmlformats.org/officeDocument/2006/relationships/ctrlProp" Target="../ctrlProps/ctrlProp1370.xml"/><Relationship Id="rId1149" Type="http://schemas.openxmlformats.org/officeDocument/2006/relationships/ctrlProp" Target="../ctrlProps/ctrlProp1468.xml"/><Relationship Id="rId158" Type="http://schemas.openxmlformats.org/officeDocument/2006/relationships/ctrlProp" Target="../ctrlProps/ctrlProp477.xml"/><Relationship Id="rId726" Type="http://schemas.openxmlformats.org/officeDocument/2006/relationships/ctrlProp" Target="../ctrlProps/ctrlProp1045.xml"/><Relationship Id="rId933" Type="http://schemas.openxmlformats.org/officeDocument/2006/relationships/ctrlProp" Target="../ctrlProps/ctrlProp1252.xml"/><Relationship Id="rId1009" Type="http://schemas.openxmlformats.org/officeDocument/2006/relationships/ctrlProp" Target="../ctrlProps/ctrlProp1328.xml"/><Relationship Id="rId62" Type="http://schemas.openxmlformats.org/officeDocument/2006/relationships/ctrlProp" Target="../ctrlProps/ctrlProp381.xml"/><Relationship Id="rId365" Type="http://schemas.openxmlformats.org/officeDocument/2006/relationships/ctrlProp" Target="../ctrlProps/ctrlProp684.xml"/><Relationship Id="rId572" Type="http://schemas.openxmlformats.org/officeDocument/2006/relationships/ctrlProp" Target="../ctrlProps/ctrlProp891.xml"/><Relationship Id="rId225" Type="http://schemas.openxmlformats.org/officeDocument/2006/relationships/ctrlProp" Target="../ctrlProps/ctrlProp544.xml"/><Relationship Id="rId432" Type="http://schemas.openxmlformats.org/officeDocument/2006/relationships/ctrlProp" Target="../ctrlProps/ctrlProp751.xml"/><Relationship Id="rId877" Type="http://schemas.openxmlformats.org/officeDocument/2006/relationships/ctrlProp" Target="../ctrlProps/ctrlProp1196.xml"/><Relationship Id="rId1062" Type="http://schemas.openxmlformats.org/officeDocument/2006/relationships/ctrlProp" Target="../ctrlProps/ctrlProp1381.xml"/><Relationship Id="rId737" Type="http://schemas.openxmlformats.org/officeDocument/2006/relationships/ctrlProp" Target="../ctrlProps/ctrlProp1056.xml"/><Relationship Id="rId944" Type="http://schemas.openxmlformats.org/officeDocument/2006/relationships/ctrlProp" Target="../ctrlProps/ctrlProp1263.xml"/><Relationship Id="rId73" Type="http://schemas.openxmlformats.org/officeDocument/2006/relationships/ctrlProp" Target="../ctrlProps/ctrlProp392.xml"/><Relationship Id="rId169" Type="http://schemas.openxmlformats.org/officeDocument/2006/relationships/ctrlProp" Target="../ctrlProps/ctrlProp488.xml"/><Relationship Id="rId376" Type="http://schemas.openxmlformats.org/officeDocument/2006/relationships/ctrlProp" Target="../ctrlProps/ctrlProp695.xml"/><Relationship Id="rId583" Type="http://schemas.openxmlformats.org/officeDocument/2006/relationships/ctrlProp" Target="../ctrlProps/ctrlProp902.xml"/><Relationship Id="rId790" Type="http://schemas.openxmlformats.org/officeDocument/2006/relationships/ctrlProp" Target="../ctrlProps/ctrlProp1109.xml"/><Relationship Id="rId804" Type="http://schemas.openxmlformats.org/officeDocument/2006/relationships/ctrlProp" Target="../ctrlProps/ctrlProp1123.xml"/><Relationship Id="rId4" Type="http://schemas.openxmlformats.org/officeDocument/2006/relationships/ctrlProp" Target="../ctrlProps/ctrlProp323.xml"/><Relationship Id="rId236" Type="http://schemas.openxmlformats.org/officeDocument/2006/relationships/ctrlProp" Target="../ctrlProps/ctrlProp555.xml"/><Relationship Id="rId443" Type="http://schemas.openxmlformats.org/officeDocument/2006/relationships/ctrlProp" Target="../ctrlProps/ctrlProp762.xml"/><Relationship Id="rId650" Type="http://schemas.openxmlformats.org/officeDocument/2006/relationships/ctrlProp" Target="../ctrlProps/ctrlProp969.xml"/><Relationship Id="rId888" Type="http://schemas.openxmlformats.org/officeDocument/2006/relationships/ctrlProp" Target="../ctrlProps/ctrlProp1207.xml"/><Relationship Id="rId1073" Type="http://schemas.openxmlformats.org/officeDocument/2006/relationships/ctrlProp" Target="../ctrlProps/ctrlProp1392.xml"/><Relationship Id="rId303" Type="http://schemas.openxmlformats.org/officeDocument/2006/relationships/ctrlProp" Target="../ctrlProps/ctrlProp622.xml"/><Relationship Id="rId748" Type="http://schemas.openxmlformats.org/officeDocument/2006/relationships/ctrlProp" Target="../ctrlProps/ctrlProp1067.xml"/><Relationship Id="rId955" Type="http://schemas.openxmlformats.org/officeDocument/2006/relationships/ctrlProp" Target="../ctrlProps/ctrlProp1274.xml"/><Relationship Id="rId1140" Type="http://schemas.openxmlformats.org/officeDocument/2006/relationships/ctrlProp" Target="../ctrlProps/ctrlProp1459.xml"/><Relationship Id="rId84" Type="http://schemas.openxmlformats.org/officeDocument/2006/relationships/ctrlProp" Target="../ctrlProps/ctrlProp403.xml"/><Relationship Id="rId387" Type="http://schemas.openxmlformats.org/officeDocument/2006/relationships/ctrlProp" Target="../ctrlProps/ctrlProp706.xml"/><Relationship Id="rId510" Type="http://schemas.openxmlformats.org/officeDocument/2006/relationships/ctrlProp" Target="../ctrlProps/ctrlProp829.xml"/><Relationship Id="rId594" Type="http://schemas.openxmlformats.org/officeDocument/2006/relationships/ctrlProp" Target="../ctrlProps/ctrlProp913.xml"/><Relationship Id="rId608" Type="http://schemas.openxmlformats.org/officeDocument/2006/relationships/ctrlProp" Target="../ctrlProps/ctrlProp927.xml"/><Relationship Id="rId815" Type="http://schemas.openxmlformats.org/officeDocument/2006/relationships/ctrlProp" Target="../ctrlProps/ctrlProp1134.xml"/><Relationship Id="rId247" Type="http://schemas.openxmlformats.org/officeDocument/2006/relationships/ctrlProp" Target="../ctrlProps/ctrlProp566.xml"/><Relationship Id="rId899" Type="http://schemas.openxmlformats.org/officeDocument/2006/relationships/ctrlProp" Target="../ctrlProps/ctrlProp1218.xml"/><Relationship Id="rId1000" Type="http://schemas.openxmlformats.org/officeDocument/2006/relationships/ctrlProp" Target="../ctrlProps/ctrlProp1319.xml"/><Relationship Id="rId1084" Type="http://schemas.openxmlformats.org/officeDocument/2006/relationships/ctrlProp" Target="../ctrlProps/ctrlProp1403.xml"/><Relationship Id="rId107" Type="http://schemas.openxmlformats.org/officeDocument/2006/relationships/ctrlProp" Target="../ctrlProps/ctrlProp426.xml"/><Relationship Id="rId454" Type="http://schemas.openxmlformats.org/officeDocument/2006/relationships/ctrlProp" Target="../ctrlProps/ctrlProp773.xml"/><Relationship Id="rId661" Type="http://schemas.openxmlformats.org/officeDocument/2006/relationships/ctrlProp" Target="../ctrlProps/ctrlProp980.xml"/><Relationship Id="rId759" Type="http://schemas.openxmlformats.org/officeDocument/2006/relationships/ctrlProp" Target="../ctrlProps/ctrlProp1078.xml"/><Relationship Id="rId966" Type="http://schemas.openxmlformats.org/officeDocument/2006/relationships/ctrlProp" Target="../ctrlProps/ctrlProp1285.xml"/><Relationship Id="rId11" Type="http://schemas.openxmlformats.org/officeDocument/2006/relationships/ctrlProp" Target="../ctrlProps/ctrlProp330.xml"/><Relationship Id="rId314" Type="http://schemas.openxmlformats.org/officeDocument/2006/relationships/ctrlProp" Target="../ctrlProps/ctrlProp633.xml"/><Relationship Id="rId398" Type="http://schemas.openxmlformats.org/officeDocument/2006/relationships/ctrlProp" Target="../ctrlProps/ctrlProp717.xml"/><Relationship Id="rId521" Type="http://schemas.openxmlformats.org/officeDocument/2006/relationships/ctrlProp" Target="../ctrlProps/ctrlProp840.xml"/><Relationship Id="rId619" Type="http://schemas.openxmlformats.org/officeDocument/2006/relationships/ctrlProp" Target="../ctrlProps/ctrlProp938.xml"/><Relationship Id="rId1151" Type="http://schemas.openxmlformats.org/officeDocument/2006/relationships/ctrlProp" Target="../ctrlProps/ctrlProp1470.xml"/><Relationship Id="rId95" Type="http://schemas.openxmlformats.org/officeDocument/2006/relationships/ctrlProp" Target="../ctrlProps/ctrlProp414.xml"/><Relationship Id="rId160" Type="http://schemas.openxmlformats.org/officeDocument/2006/relationships/ctrlProp" Target="../ctrlProps/ctrlProp479.xml"/><Relationship Id="rId826" Type="http://schemas.openxmlformats.org/officeDocument/2006/relationships/ctrlProp" Target="../ctrlProps/ctrlProp1145.xml"/><Relationship Id="rId1011" Type="http://schemas.openxmlformats.org/officeDocument/2006/relationships/ctrlProp" Target="../ctrlProps/ctrlProp1330.xml"/><Relationship Id="rId1109" Type="http://schemas.openxmlformats.org/officeDocument/2006/relationships/ctrlProp" Target="../ctrlProps/ctrlProp1428.xml"/><Relationship Id="rId258" Type="http://schemas.openxmlformats.org/officeDocument/2006/relationships/ctrlProp" Target="../ctrlProps/ctrlProp577.xml"/><Relationship Id="rId465" Type="http://schemas.openxmlformats.org/officeDocument/2006/relationships/ctrlProp" Target="../ctrlProps/ctrlProp784.xml"/><Relationship Id="rId672" Type="http://schemas.openxmlformats.org/officeDocument/2006/relationships/ctrlProp" Target="../ctrlProps/ctrlProp991.xml"/><Relationship Id="rId1095" Type="http://schemas.openxmlformats.org/officeDocument/2006/relationships/ctrlProp" Target="../ctrlProps/ctrlProp1414.xml"/><Relationship Id="rId22" Type="http://schemas.openxmlformats.org/officeDocument/2006/relationships/ctrlProp" Target="../ctrlProps/ctrlProp341.xml"/><Relationship Id="rId118" Type="http://schemas.openxmlformats.org/officeDocument/2006/relationships/ctrlProp" Target="../ctrlProps/ctrlProp437.xml"/><Relationship Id="rId325" Type="http://schemas.openxmlformats.org/officeDocument/2006/relationships/ctrlProp" Target="../ctrlProps/ctrlProp644.xml"/><Relationship Id="rId532" Type="http://schemas.openxmlformats.org/officeDocument/2006/relationships/ctrlProp" Target="../ctrlProps/ctrlProp851.xml"/><Relationship Id="rId977" Type="http://schemas.openxmlformats.org/officeDocument/2006/relationships/ctrlProp" Target="../ctrlProps/ctrlProp1296.xml"/><Relationship Id="rId171" Type="http://schemas.openxmlformats.org/officeDocument/2006/relationships/ctrlProp" Target="../ctrlProps/ctrlProp490.xml"/><Relationship Id="rId837" Type="http://schemas.openxmlformats.org/officeDocument/2006/relationships/ctrlProp" Target="../ctrlProps/ctrlProp1156.xml"/><Relationship Id="rId1022" Type="http://schemas.openxmlformats.org/officeDocument/2006/relationships/ctrlProp" Target="../ctrlProps/ctrlProp1341.xml"/><Relationship Id="rId269" Type="http://schemas.openxmlformats.org/officeDocument/2006/relationships/ctrlProp" Target="../ctrlProps/ctrlProp588.xml"/><Relationship Id="rId476" Type="http://schemas.openxmlformats.org/officeDocument/2006/relationships/ctrlProp" Target="../ctrlProps/ctrlProp795.xml"/><Relationship Id="rId683" Type="http://schemas.openxmlformats.org/officeDocument/2006/relationships/ctrlProp" Target="../ctrlProps/ctrlProp1002.xml"/><Relationship Id="rId890" Type="http://schemas.openxmlformats.org/officeDocument/2006/relationships/ctrlProp" Target="../ctrlProps/ctrlProp1209.xml"/><Relationship Id="rId904" Type="http://schemas.openxmlformats.org/officeDocument/2006/relationships/ctrlProp" Target="../ctrlProps/ctrlProp1223.xml"/><Relationship Id="rId33" Type="http://schemas.openxmlformats.org/officeDocument/2006/relationships/ctrlProp" Target="../ctrlProps/ctrlProp352.xml"/><Relationship Id="rId129" Type="http://schemas.openxmlformats.org/officeDocument/2006/relationships/ctrlProp" Target="../ctrlProps/ctrlProp448.xml"/><Relationship Id="rId336" Type="http://schemas.openxmlformats.org/officeDocument/2006/relationships/ctrlProp" Target="../ctrlProps/ctrlProp655.xml"/><Relationship Id="rId543" Type="http://schemas.openxmlformats.org/officeDocument/2006/relationships/ctrlProp" Target="../ctrlProps/ctrlProp862.xml"/><Relationship Id="rId988" Type="http://schemas.openxmlformats.org/officeDocument/2006/relationships/ctrlProp" Target="../ctrlProps/ctrlProp1307.xml"/><Relationship Id="rId182" Type="http://schemas.openxmlformats.org/officeDocument/2006/relationships/ctrlProp" Target="../ctrlProps/ctrlProp501.xml"/><Relationship Id="rId403" Type="http://schemas.openxmlformats.org/officeDocument/2006/relationships/ctrlProp" Target="../ctrlProps/ctrlProp722.xml"/><Relationship Id="rId750" Type="http://schemas.openxmlformats.org/officeDocument/2006/relationships/ctrlProp" Target="../ctrlProps/ctrlProp1069.xml"/><Relationship Id="rId848" Type="http://schemas.openxmlformats.org/officeDocument/2006/relationships/ctrlProp" Target="../ctrlProps/ctrlProp1167.xml"/><Relationship Id="rId1033" Type="http://schemas.openxmlformats.org/officeDocument/2006/relationships/ctrlProp" Target="../ctrlProps/ctrlProp1352.xml"/><Relationship Id="rId487" Type="http://schemas.openxmlformats.org/officeDocument/2006/relationships/ctrlProp" Target="../ctrlProps/ctrlProp806.xml"/><Relationship Id="rId610" Type="http://schemas.openxmlformats.org/officeDocument/2006/relationships/ctrlProp" Target="../ctrlProps/ctrlProp929.xml"/><Relationship Id="rId694" Type="http://schemas.openxmlformats.org/officeDocument/2006/relationships/ctrlProp" Target="../ctrlProps/ctrlProp1013.xml"/><Relationship Id="rId708" Type="http://schemas.openxmlformats.org/officeDocument/2006/relationships/ctrlProp" Target="../ctrlProps/ctrlProp1027.xml"/><Relationship Id="rId915" Type="http://schemas.openxmlformats.org/officeDocument/2006/relationships/ctrlProp" Target="../ctrlProps/ctrlProp1234.xml"/><Relationship Id="rId347" Type="http://schemas.openxmlformats.org/officeDocument/2006/relationships/ctrlProp" Target="../ctrlProps/ctrlProp666.xml"/><Relationship Id="rId999" Type="http://schemas.openxmlformats.org/officeDocument/2006/relationships/ctrlProp" Target="../ctrlProps/ctrlProp1318.xml"/><Relationship Id="rId1100" Type="http://schemas.openxmlformats.org/officeDocument/2006/relationships/ctrlProp" Target="../ctrlProps/ctrlProp1419.xml"/><Relationship Id="rId44" Type="http://schemas.openxmlformats.org/officeDocument/2006/relationships/ctrlProp" Target="../ctrlProps/ctrlProp363.xml"/><Relationship Id="rId554" Type="http://schemas.openxmlformats.org/officeDocument/2006/relationships/ctrlProp" Target="../ctrlProps/ctrlProp873.xml"/><Relationship Id="rId761" Type="http://schemas.openxmlformats.org/officeDocument/2006/relationships/ctrlProp" Target="../ctrlProps/ctrlProp1080.xml"/><Relationship Id="rId859" Type="http://schemas.openxmlformats.org/officeDocument/2006/relationships/ctrlProp" Target="../ctrlProps/ctrlProp1178.xml"/><Relationship Id="rId193" Type="http://schemas.openxmlformats.org/officeDocument/2006/relationships/ctrlProp" Target="../ctrlProps/ctrlProp512.xml"/><Relationship Id="rId207" Type="http://schemas.openxmlformats.org/officeDocument/2006/relationships/ctrlProp" Target="../ctrlProps/ctrlProp526.xml"/><Relationship Id="rId414" Type="http://schemas.openxmlformats.org/officeDocument/2006/relationships/ctrlProp" Target="../ctrlProps/ctrlProp733.xml"/><Relationship Id="rId498" Type="http://schemas.openxmlformats.org/officeDocument/2006/relationships/ctrlProp" Target="../ctrlProps/ctrlProp817.xml"/><Relationship Id="rId621" Type="http://schemas.openxmlformats.org/officeDocument/2006/relationships/ctrlProp" Target="../ctrlProps/ctrlProp940.xml"/><Relationship Id="rId1044" Type="http://schemas.openxmlformats.org/officeDocument/2006/relationships/ctrlProp" Target="../ctrlProps/ctrlProp1363.xml"/><Relationship Id="rId260" Type="http://schemas.openxmlformats.org/officeDocument/2006/relationships/ctrlProp" Target="../ctrlProps/ctrlProp579.xml"/><Relationship Id="rId719" Type="http://schemas.openxmlformats.org/officeDocument/2006/relationships/ctrlProp" Target="../ctrlProps/ctrlProp1038.xml"/><Relationship Id="rId926" Type="http://schemas.openxmlformats.org/officeDocument/2006/relationships/ctrlProp" Target="../ctrlProps/ctrlProp1245.xml"/><Relationship Id="rId1111" Type="http://schemas.openxmlformats.org/officeDocument/2006/relationships/ctrlProp" Target="../ctrlProps/ctrlProp1430.xml"/><Relationship Id="rId55" Type="http://schemas.openxmlformats.org/officeDocument/2006/relationships/ctrlProp" Target="../ctrlProps/ctrlProp374.xml"/><Relationship Id="rId120" Type="http://schemas.openxmlformats.org/officeDocument/2006/relationships/ctrlProp" Target="../ctrlProps/ctrlProp439.xml"/><Relationship Id="rId358" Type="http://schemas.openxmlformats.org/officeDocument/2006/relationships/ctrlProp" Target="../ctrlProps/ctrlProp677.xml"/><Relationship Id="rId565" Type="http://schemas.openxmlformats.org/officeDocument/2006/relationships/ctrlProp" Target="../ctrlProps/ctrlProp884.xml"/><Relationship Id="rId772" Type="http://schemas.openxmlformats.org/officeDocument/2006/relationships/ctrlProp" Target="../ctrlProps/ctrlProp1091.xml"/><Relationship Id="rId218" Type="http://schemas.openxmlformats.org/officeDocument/2006/relationships/ctrlProp" Target="../ctrlProps/ctrlProp537.xml"/><Relationship Id="rId425" Type="http://schemas.openxmlformats.org/officeDocument/2006/relationships/ctrlProp" Target="../ctrlProps/ctrlProp744.xml"/><Relationship Id="rId632" Type="http://schemas.openxmlformats.org/officeDocument/2006/relationships/ctrlProp" Target="../ctrlProps/ctrlProp951.xml"/><Relationship Id="rId1055" Type="http://schemas.openxmlformats.org/officeDocument/2006/relationships/ctrlProp" Target="../ctrlProps/ctrlProp1374.xml"/><Relationship Id="rId271" Type="http://schemas.openxmlformats.org/officeDocument/2006/relationships/ctrlProp" Target="../ctrlProps/ctrlProp590.xml"/><Relationship Id="rId937" Type="http://schemas.openxmlformats.org/officeDocument/2006/relationships/ctrlProp" Target="../ctrlProps/ctrlProp1256.xml"/><Relationship Id="rId1122" Type="http://schemas.openxmlformats.org/officeDocument/2006/relationships/ctrlProp" Target="../ctrlProps/ctrlProp1441.xml"/><Relationship Id="rId66" Type="http://schemas.openxmlformats.org/officeDocument/2006/relationships/ctrlProp" Target="../ctrlProps/ctrlProp385.xml"/><Relationship Id="rId131" Type="http://schemas.openxmlformats.org/officeDocument/2006/relationships/ctrlProp" Target="../ctrlProps/ctrlProp450.xml"/><Relationship Id="rId369" Type="http://schemas.openxmlformats.org/officeDocument/2006/relationships/ctrlProp" Target="../ctrlProps/ctrlProp688.xml"/><Relationship Id="rId576" Type="http://schemas.openxmlformats.org/officeDocument/2006/relationships/ctrlProp" Target="../ctrlProps/ctrlProp895.xml"/><Relationship Id="rId783" Type="http://schemas.openxmlformats.org/officeDocument/2006/relationships/ctrlProp" Target="../ctrlProps/ctrlProp1102.xml"/><Relationship Id="rId990" Type="http://schemas.openxmlformats.org/officeDocument/2006/relationships/ctrlProp" Target="../ctrlProps/ctrlProp1309.xml"/><Relationship Id="rId229" Type="http://schemas.openxmlformats.org/officeDocument/2006/relationships/ctrlProp" Target="../ctrlProps/ctrlProp548.xml"/><Relationship Id="rId436" Type="http://schemas.openxmlformats.org/officeDocument/2006/relationships/ctrlProp" Target="../ctrlProps/ctrlProp755.xml"/><Relationship Id="rId643" Type="http://schemas.openxmlformats.org/officeDocument/2006/relationships/ctrlProp" Target="../ctrlProps/ctrlProp962.xml"/><Relationship Id="rId1066" Type="http://schemas.openxmlformats.org/officeDocument/2006/relationships/ctrlProp" Target="../ctrlProps/ctrlProp1385.xml"/><Relationship Id="rId850" Type="http://schemas.openxmlformats.org/officeDocument/2006/relationships/ctrlProp" Target="../ctrlProps/ctrlProp1169.xml"/><Relationship Id="rId948" Type="http://schemas.openxmlformats.org/officeDocument/2006/relationships/ctrlProp" Target="../ctrlProps/ctrlProp1267.xml"/><Relationship Id="rId1133" Type="http://schemas.openxmlformats.org/officeDocument/2006/relationships/ctrlProp" Target="../ctrlProps/ctrlProp1452.xml"/><Relationship Id="rId77" Type="http://schemas.openxmlformats.org/officeDocument/2006/relationships/ctrlProp" Target="../ctrlProps/ctrlProp396.xml"/><Relationship Id="rId282" Type="http://schemas.openxmlformats.org/officeDocument/2006/relationships/ctrlProp" Target="../ctrlProps/ctrlProp601.xml"/><Relationship Id="rId503" Type="http://schemas.openxmlformats.org/officeDocument/2006/relationships/ctrlProp" Target="../ctrlProps/ctrlProp822.xml"/><Relationship Id="rId587" Type="http://schemas.openxmlformats.org/officeDocument/2006/relationships/ctrlProp" Target="../ctrlProps/ctrlProp906.xml"/><Relationship Id="rId710" Type="http://schemas.openxmlformats.org/officeDocument/2006/relationships/ctrlProp" Target="../ctrlProps/ctrlProp1029.xml"/><Relationship Id="rId808" Type="http://schemas.openxmlformats.org/officeDocument/2006/relationships/ctrlProp" Target="../ctrlProps/ctrlProp1127.xml"/><Relationship Id="rId8" Type="http://schemas.openxmlformats.org/officeDocument/2006/relationships/ctrlProp" Target="../ctrlProps/ctrlProp327.xml"/><Relationship Id="rId142" Type="http://schemas.openxmlformats.org/officeDocument/2006/relationships/ctrlProp" Target="../ctrlProps/ctrlProp461.xml"/><Relationship Id="rId447" Type="http://schemas.openxmlformats.org/officeDocument/2006/relationships/ctrlProp" Target="../ctrlProps/ctrlProp766.xml"/><Relationship Id="rId794" Type="http://schemas.openxmlformats.org/officeDocument/2006/relationships/ctrlProp" Target="../ctrlProps/ctrlProp1113.xml"/><Relationship Id="rId1077" Type="http://schemas.openxmlformats.org/officeDocument/2006/relationships/ctrlProp" Target="../ctrlProps/ctrlProp1396.xml"/><Relationship Id="rId654" Type="http://schemas.openxmlformats.org/officeDocument/2006/relationships/ctrlProp" Target="../ctrlProps/ctrlProp973.xml"/><Relationship Id="rId861" Type="http://schemas.openxmlformats.org/officeDocument/2006/relationships/ctrlProp" Target="../ctrlProps/ctrlProp1180.xml"/><Relationship Id="rId959" Type="http://schemas.openxmlformats.org/officeDocument/2006/relationships/ctrlProp" Target="../ctrlProps/ctrlProp1278.xml"/><Relationship Id="rId293" Type="http://schemas.openxmlformats.org/officeDocument/2006/relationships/ctrlProp" Target="../ctrlProps/ctrlProp612.xml"/><Relationship Id="rId307" Type="http://schemas.openxmlformats.org/officeDocument/2006/relationships/ctrlProp" Target="../ctrlProps/ctrlProp626.xml"/><Relationship Id="rId514" Type="http://schemas.openxmlformats.org/officeDocument/2006/relationships/ctrlProp" Target="../ctrlProps/ctrlProp833.xml"/><Relationship Id="rId721" Type="http://schemas.openxmlformats.org/officeDocument/2006/relationships/ctrlProp" Target="../ctrlProps/ctrlProp1040.xml"/><Relationship Id="rId1144" Type="http://schemas.openxmlformats.org/officeDocument/2006/relationships/ctrlProp" Target="../ctrlProps/ctrlProp1463.xml"/><Relationship Id="rId88" Type="http://schemas.openxmlformats.org/officeDocument/2006/relationships/ctrlProp" Target="../ctrlProps/ctrlProp407.xml"/><Relationship Id="rId153" Type="http://schemas.openxmlformats.org/officeDocument/2006/relationships/ctrlProp" Target="../ctrlProps/ctrlProp472.xml"/><Relationship Id="rId360" Type="http://schemas.openxmlformats.org/officeDocument/2006/relationships/ctrlProp" Target="../ctrlProps/ctrlProp679.xml"/><Relationship Id="rId598" Type="http://schemas.openxmlformats.org/officeDocument/2006/relationships/ctrlProp" Target="../ctrlProps/ctrlProp917.xml"/><Relationship Id="rId819" Type="http://schemas.openxmlformats.org/officeDocument/2006/relationships/ctrlProp" Target="../ctrlProps/ctrlProp1138.xml"/><Relationship Id="rId1004" Type="http://schemas.openxmlformats.org/officeDocument/2006/relationships/ctrlProp" Target="../ctrlProps/ctrlProp1323.xml"/><Relationship Id="rId220" Type="http://schemas.openxmlformats.org/officeDocument/2006/relationships/ctrlProp" Target="../ctrlProps/ctrlProp539.xml"/><Relationship Id="rId458" Type="http://schemas.openxmlformats.org/officeDocument/2006/relationships/ctrlProp" Target="../ctrlProps/ctrlProp777.xml"/><Relationship Id="rId665" Type="http://schemas.openxmlformats.org/officeDocument/2006/relationships/ctrlProp" Target="../ctrlProps/ctrlProp984.xml"/><Relationship Id="rId872" Type="http://schemas.openxmlformats.org/officeDocument/2006/relationships/ctrlProp" Target="../ctrlProps/ctrlProp1191.xml"/><Relationship Id="rId1088" Type="http://schemas.openxmlformats.org/officeDocument/2006/relationships/ctrlProp" Target="../ctrlProps/ctrlProp1407.xml"/><Relationship Id="rId15" Type="http://schemas.openxmlformats.org/officeDocument/2006/relationships/ctrlProp" Target="../ctrlProps/ctrlProp334.xml"/><Relationship Id="rId318" Type="http://schemas.openxmlformats.org/officeDocument/2006/relationships/ctrlProp" Target="../ctrlProps/ctrlProp637.xml"/><Relationship Id="rId525" Type="http://schemas.openxmlformats.org/officeDocument/2006/relationships/ctrlProp" Target="../ctrlProps/ctrlProp844.xml"/><Relationship Id="rId732" Type="http://schemas.openxmlformats.org/officeDocument/2006/relationships/ctrlProp" Target="../ctrlProps/ctrlProp1051.xml"/><Relationship Id="rId99" Type="http://schemas.openxmlformats.org/officeDocument/2006/relationships/ctrlProp" Target="../ctrlProps/ctrlProp418.xml"/><Relationship Id="rId164" Type="http://schemas.openxmlformats.org/officeDocument/2006/relationships/ctrlProp" Target="../ctrlProps/ctrlProp483.xml"/><Relationship Id="rId371" Type="http://schemas.openxmlformats.org/officeDocument/2006/relationships/ctrlProp" Target="../ctrlProps/ctrlProp690.xml"/><Relationship Id="rId1015" Type="http://schemas.openxmlformats.org/officeDocument/2006/relationships/ctrlProp" Target="../ctrlProps/ctrlProp1334.xml"/><Relationship Id="rId469" Type="http://schemas.openxmlformats.org/officeDocument/2006/relationships/ctrlProp" Target="../ctrlProps/ctrlProp788.xml"/><Relationship Id="rId676" Type="http://schemas.openxmlformats.org/officeDocument/2006/relationships/ctrlProp" Target="../ctrlProps/ctrlProp995.xml"/><Relationship Id="rId883" Type="http://schemas.openxmlformats.org/officeDocument/2006/relationships/ctrlProp" Target="../ctrlProps/ctrlProp1202.xml"/><Relationship Id="rId1099" Type="http://schemas.openxmlformats.org/officeDocument/2006/relationships/ctrlProp" Target="../ctrlProps/ctrlProp1418.xml"/><Relationship Id="rId26" Type="http://schemas.openxmlformats.org/officeDocument/2006/relationships/ctrlProp" Target="../ctrlProps/ctrlProp345.xml"/><Relationship Id="rId231" Type="http://schemas.openxmlformats.org/officeDocument/2006/relationships/ctrlProp" Target="../ctrlProps/ctrlProp550.xml"/><Relationship Id="rId329" Type="http://schemas.openxmlformats.org/officeDocument/2006/relationships/ctrlProp" Target="../ctrlProps/ctrlProp648.xml"/><Relationship Id="rId536" Type="http://schemas.openxmlformats.org/officeDocument/2006/relationships/ctrlProp" Target="../ctrlProps/ctrlProp855.xml"/><Relationship Id="rId175" Type="http://schemas.openxmlformats.org/officeDocument/2006/relationships/ctrlProp" Target="../ctrlProps/ctrlProp494.xml"/><Relationship Id="rId743" Type="http://schemas.openxmlformats.org/officeDocument/2006/relationships/ctrlProp" Target="../ctrlProps/ctrlProp1062.xml"/><Relationship Id="rId950" Type="http://schemas.openxmlformats.org/officeDocument/2006/relationships/ctrlProp" Target="../ctrlProps/ctrlProp1269.xml"/><Relationship Id="rId1026" Type="http://schemas.openxmlformats.org/officeDocument/2006/relationships/ctrlProp" Target="../ctrlProps/ctrlProp1345.xml"/><Relationship Id="rId382" Type="http://schemas.openxmlformats.org/officeDocument/2006/relationships/ctrlProp" Target="../ctrlProps/ctrlProp701.xml"/><Relationship Id="rId603" Type="http://schemas.openxmlformats.org/officeDocument/2006/relationships/ctrlProp" Target="../ctrlProps/ctrlProp922.xml"/><Relationship Id="rId687" Type="http://schemas.openxmlformats.org/officeDocument/2006/relationships/ctrlProp" Target="../ctrlProps/ctrlProp1006.xml"/><Relationship Id="rId810" Type="http://schemas.openxmlformats.org/officeDocument/2006/relationships/ctrlProp" Target="../ctrlProps/ctrlProp1129.xml"/><Relationship Id="rId908" Type="http://schemas.openxmlformats.org/officeDocument/2006/relationships/ctrlProp" Target="../ctrlProps/ctrlProp1227.xml"/><Relationship Id="rId242" Type="http://schemas.openxmlformats.org/officeDocument/2006/relationships/ctrlProp" Target="../ctrlProps/ctrlProp561.xml"/><Relationship Id="rId894" Type="http://schemas.openxmlformats.org/officeDocument/2006/relationships/ctrlProp" Target="../ctrlProps/ctrlProp1213.xml"/><Relationship Id="rId37" Type="http://schemas.openxmlformats.org/officeDocument/2006/relationships/ctrlProp" Target="../ctrlProps/ctrlProp356.xml"/><Relationship Id="rId102" Type="http://schemas.openxmlformats.org/officeDocument/2006/relationships/ctrlProp" Target="../ctrlProps/ctrlProp421.xml"/><Relationship Id="rId547" Type="http://schemas.openxmlformats.org/officeDocument/2006/relationships/ctrlProp" Target="../ctrlProps/ctrlProp866.xml"/><Relationship Id="rId754" Type="http://schemas.openxmlformats.org/officeDocument/2006/relationships/ctrlProp" Target="../ctrlProps/ctrlProp1073.xml"/><Relationship Id="rId961" Type="http://schemas.openxmlformats.org/officeDocument/2006/relationships/ctrlProp" Target="../ctrlProps/ctrlProp1280.xml"/><Relationship Id="rId90" Type="http://schemas.openxmlformats.org/officeDocument/2006/relationships/ctrlProp" Target="../ctrlProps/ctrlProp409.xml"/><Relationship Id="rId186" Type="http://schemas.openxmlformats.org/officeDocument/2006/relationships/ctrlProp" Target="../ctrlProps/ctrlProp505.xml"/><Relationship Id="rId393" Type="http://schemas.openxmlformats.org/officeDocument/2006/relationships/ctrlProp" Target="../ctrlProps/ctrlProp712.xml"/><Relationship Id="rId407" Type="http://schemas.openxmlformats.org/officeDocument/2006/relationships/ctrlProp" Target="../ctrlProps/ctrlProp726.xml"/><Relationship Id="rId614" Type="http://schemas.openxmlformats.org/officeDocument/2006/relationships/ctrlProp" Target="../ctrlProps/ctrlProp933.xml"/><Relationship Id="rId821" Type="http://schemas.openxmlformats.org/officeDocument/2006/relationships/ctrlProp" Target="../ctrlProps/ctrlProp1140.xml"/><Relationship Id="rId1037" Type="http://schemas.openxmlformats.org/officeDocument/2006/relationships/ctrlProp" Target="../ctrlProps/ctrlProp1356.xml"/><Relationship Id="rId253" Type="http://schemas.openxmlformats.org/officeDocument/2006/relationships/ctrlProp" Target="../ctrlProps/ctrlProp572.xml"/><Relationship Id="rId460" Type="http://schemas.openxmlformats.org/officeDocument/2006/relationships/ctrlProp" Target="../ctrlProps/ctrlProp779.xml"/><Relationship Id="rId698" Type="http://schemas.openxmlformats.org/officeDocument/2006/relationships/ctrlProp" Target="../ctrlProps/ctrlProp1017.xml"/><Relationship Id="rId919" Type="http://schemas.openxmlformats.org/officeDocument/2006/relationships/ctrlProp" Target="../ctrlProps/ctrlProp1238.xml"/><Relationship Id="rId1090" Type="http://schemas.openxmlformats.org/officeDocument/2006/relationships/ctrlProp" Target="../ctrlProps/ctrlProp1409.xml"/><Relationship Id="rId1104" Type="http://schemas.openxmlformats.org/officeDocument/2006/relationships/ctrlProp" Target="../ctrlProps/ctrlProp1423.xml"/><Relationship Id="rId48" Type="http://schemas.openxmlformats.org/officeDocument/2006/relationships/ctrlProp" Target="../ctrlProps/ctrlProp367.xml"/><Relationship Id="rId113" Type="http://schemas.openxmlformats.org/officeDocument/2006/relationships/ctrlProp" Target="../ctrlProps/ctrlProp432.xml"/><Relationship Id="rId320" Type="http://schemas.openxmlformats.org/officeDocument/2006/relationships/ctrlProp" Target="../ctrlProps/ctrlProp639.xml"/><Relationship Id="rId558" Type="http://schemas.openxmlformats.org/officeDocument/2006/relationships/ctrlProp" Target="../ctrlProps/ctrlProp877.xml"/><Relationship Id="rId765" Type="http://schemas.openxmlformats.org/officeDocument/2006/relationships/ctrlProp" Target="../ctrlProps/ctrlProp1084.xml"/><Relationship Id="rId972" Type="http://schemas.openxmlformats.org/officeDocument/2006/relationships/ctrlProp" Target="../ctrlProps/ctrlProp1291.xml"/><Relationship Id="rId197" Type="http://schemas.openxmlformats.org/officeDocument/2006/relationships/ctrlProp" Target="../ctrlProps/ctrlProp516.xml"/><Relationship Id="rId418" Type="http://schemas.openxmlformats.org/officeDocument/2006/relationships/ctrlProp" Target="../ctrlProps/ctrlProp737.xml"/><Relationship Id="rId625" Type="http://schemas.openxmlformats.org/officeDocument/2006/relationships/ctrlProp" Target="../ctrlProps/ctrlProp944.xml"/><Relationship Id="rId832" Type="http://schemas.openxmlformats.org/officeDocument/2006/relationships/ctrlProp" Target="../ctrlProps/ctrlProp1151.xml"/><Relationship Id="rId1048" Type="http://schemas.openxmlformats.org/officeDocument/2006/relationships/ctrlProp" Target="../ctrlProps/ctrlProp1367.xml"/><Relationship Id="rId264" Type="http://schemas.openxmlformats.org/officeDocument/2006/relationships/ctrlProp" Target="../ctrlProps/ctrlProp583.xml"/><Relationship Id="rId471" Type="http://schemas.openxmlformats.org/officeDocument/2006/relationships/ctrlProp" Target="../ctrlProps/ctrlProp790.xml"/><Relationship Id="rId1115" Type="http://schemas.openxmlformats.org/officeDocument/2006/relationships/ctrlProp" Target="../ctrlProps/ctrlProp1434.xml"/><Relationship Id="rId59" Type="http://schemas.openxmlformats.org/officeDocument/2006/relationships/ctrlProp" Target="../ctrlProps/ctrlProp378.xml"/><Relationship Id="rId124" Type="http://schemas.openxmlformats.org/officeDocument/2006/relationships/ctrlProp" Target="../ctrlProps/ctrlProp443.xml"/><Relationship Id="rId569" Type="http://schemas.openxmlformats.org/officeDocument/2006/relationships/ctrlProp" Target="../ctrlProps/ctrlProp888.xml"/><Relationship Id="rId776" Type="http://schemas.openxmlformats.org/officeDocument/2006/relationships/ctrlProp" Target="../ctrlProps/ctrlProp1095.xml"/><Relationship Id="rId983" Type="http://schemas.openxmlformats.org/officeDocument/2006/relationships/ctrlProp" Target="../ctrlProps/ctrlProp1302.xml"/><Relationship Id="rId331" Type="http://schemas.openxmlformats.org/officeDocument/2006/relationships/ctrlProp" Target="../ctrlProps/ctrlProp650.xml"/><Relationship Id="rId429" Type="http://schemas.openxmlformats.org/officeDocument/2006/relationships/ctrlProp" Target="../ctrlProps/ctrlProp748.xml"/><Relationship Id="rId636" Type="http://schemas.openxmlformats.org/officeDocument/2006/relationships/ctrlProp" Target="../ctrlProps/ctrlProp955.xml"/><Relationship Id="rId1059" Type="http://schemas.openxmlformats.org/officeDocument/2006/relationships/ctrlProp" Target="../ctrlProps/ctrlProp1378.xml"/><Relationship Id="rId843" Type="http://schemas.openxmlformats.org/officeDocument/2006/relationships/ctrlProp" Target="../ctrlProps/ctrlProp1162.xml"/><Relationship Id="rId1126" Type="http://schemas.openxmlformats.org/officeDocument/2006/relationships/ctrlProp" Target="../ctrlProps/ctrlProp1445.xml"/><Relationship Id="rId275" Type="http://schemas.openxmlformats.org/officeDocument/2006/relationships/ctrlProp" Target="../ctrlProps/ctrlProp594.xml"/><Relationship Id="rId482" Type="http://schemas.openxmlformats.org/officeDocument/2006/relationships/ctrlProp" Target="../ctrlProps/ctrlProp801.xml"/><Relationship Id="rId703" Type="http://schemas.openxmlformats.org/officeDocument/2006/relationships/ctrlProp" Target="../ctrlProps/ctrlProp1022.xml"/><Relationship Id="rId910" Type="http://schemas.openxmlformats.org/officeDocument/2006/relationships/ctrlProp" Target="../ctrlProps/ctrlProp1229.xml"/><Relationship Id="rId135" Type="http://schemas.openxmlformats.org/officeDocument/2006/relationships/ctrlProp" Target="../ctrlProps/ctrlProp454.xml"/><Relationship Id="rId342" Type="http://schemas.openxmlformats.org/officeDocument/2006/relationships/ctrlProp" Target="../ctrlProps/ctrlProp661.xml"/><Relationship Id="rId787" Type="http://schemas.openxmlformats.org/officeDocument/2006/relationships/ctrlProp" Target="../ctrlProps/ctrlProp1106.xml"/><Relationship Id="rId994" Type="http://schemas.openxmlformats.org/officeDocument/2006/relationships/ctrlProp" Target="../ctrlProps/ctrlProp1313.xml"/><Relationship Id="rId202" Type="http://schemas.openxmlformats.org/officeDocument/2006/relationships/ctrlProp" Target="../ctrlProps/ctrlProp521.xml"/><Relationship Id="rId647" Type="http://schemas.openxmlformats.org/officeDocument/2006/relationships/ctrlProp" Target="../ctrlProps/ctrlProp966.xml"/><Relationship Id="rId854" Type="http://schemas.openxmlformats.org/officeDocument/2006/relationships/ctrlProp" Target="../ctrlProps/ctrlProp1173.xml"/><Relationship Id="rId286" Type="http://schemas.openxmlformats.org/officeDocument/2006/relationships/ctrlProp" Target="../ctrlProps/ctrlProp605.xml"/><Relationship Id="rId493" Type="http://schemas.openxmlformats.org/officeDocument/2006/relationships/ctrlProp" Target="../ctrlProps/ctrlProp812.xml"/><Relationship Id="rId507" Type="http://schemas.openxmlformats.org/officeDocument/2006/relationships/ctrlProp" Target="../ctrlProps/ctrlProp826.xml"/><Relationship Id="rId714" Type="http://schemas.openxmlformats.org/officeDocument/2006/relationships/ctrlProp" Target="../ctrlProps/ctrlProp1033.xml"/><Relationship Id="rId921" Type="http://schemas.openxmlformats.org/officeDocument/2006/relationships/ctrlProp" Target="../ctrlProps/ctrlProp1240.xml"/><Relationship Id="rId1137" Type="http://schemas.openxmlformats.org/officeDocument/2006/relationships/ctrlProp" Target="../ctrlProps/ctrlProp1456.xml"/><Relationship Id="rId50" Type="http://schemas.openxmlformats.org/officeDocument/2006/relationships/ctrlProp" Target="../ctrlProps/ctrlProp369.xml"/><Relationship Id="rId146" Type="http://schemas.openxmlformats.org/officeDocument/2006/relationships/ctrlProp" Target="../ctrlProps/ctrlProp465.xml"/><Relationship Id="rId353" Type="http://schemas.openxmlformats.org/officeDocument/2006/relationships/ctrlProp" Target="../ctrlProps/ctrlProp672.xml"/><Relationship Id="rId560" Type="http://schemas.openxmlformats.org/officeDocument/2006/relationships/ctrlProp" Target="../ctrlProps/ctrlProp879.xml"/><Relationship Id="rId798" Type="http://schemas.openxmlformats.org/officeDocument/2006/relationships/ctrlProp" Target="../ctrlProps/ctrlProp1117.xml"/><Relationship Id="rId213" Type="http://schemas.openxmlformats.org/officeDocument/2006/relationships/ctrlProp" Target="../ctrlProps/ctrlProp532.xml"/><Relationship Id="rId420" Type="http://schemas.openxmlformats.org/officeDocument/2006/relationships/ctrlProp" Target="../ctrlProps/ctrlProp739.xml"/><Relationship Id="rId658" Type="http://schemas.openxmlformats.org/officeDocument/2006/relationships/ctrlProp" Target="../ctrlProps/ctrlProp977.xml"/><Relationship Id="rId865" Type="http://schemas.openxmlformats.org/officeDocument/2006/relationships/ctrlProp" Target="../ctrlProps/ctrlProp1184.xml"/><Relationship Id="rId1050" Type="http://schemas.openxmlformats.org/officeDocument/2006/relationships/ctrlProp" Target="../ctrlProps/ctrlProp1369.xml"/><Relationship Id="rId297" Type="http://schemas.openxmlformats.org/officeDocument/2006/relationships/ctrlProp" Target="../ctrlProps/ctrlProp616.xml"/><Relationship Id="rId518" Type="http://schemas.openxmlformats.org/officeDocument/2006/relationships/ctrlProp" Target="../ctrlProps/ctrlProp837.xml"/><Relationship Id="rId725" Type="http://schemas.openxmlformats.org/officeDocument/2006/relationships/ctrlProp" Target="../ctrlProps/ctrlProp1044.xml"/><Relationship Id="rId932" Type="http://schemas.openxmlformats.org/officeDocument/2006/relationships/ctrlProp" Target="../ctrlProps/ctrlProp1251.xml"/><Relationship Id="rId1148" Type="http://schemas.openxmlformats.org/officeDocument/2006/relationships/ctrlProp" Target="../ctrlProps/ctrlProp1467.xml"/><Relationship Id="rId157" Type="http://schemas.openxmlformats.org/officeDocument/2006/relationships/ctrlProp" Target="../ctrlProps/ctrlProp476.xml"/><Relationship Id="rId364" Type="http://schemas.openxmlformats.org/officeDocument/2006/relationships/ctrlProp" Target="../ctrlProps/ctrlProp683.xml"/><Relationship Id="rId1008" Type="http://schemas.openxmlformats.org/officeDocument/2006/relationships/ctrlProp" Target="../ctrlProps/ctrlProp1327.xml"/><Relationship Id="rId61" Type="http://schemas.openxmlformats.org/officeDocument/2006/relationships/ctrlProp" Target="../ctrlProps/ctrlProp380.xml"/><Relationship Id="rId571" Type="http://schemas.openxmlformats.org/officeDocument/2006/relationships/ctrlProp" Target="../ctrlProps/ctrlProp890.xml"/><Relationship Id="rId669" Type="http://schemas.openxmlformats.org/officeDocument/2006/relationships/ctrlProp" Target="../ctrlProps/ctrlProp988.xml"/><Relationship Id="rId876" Type="http://schemas.openxmlformats.org/officeDocument/2006/relationships/ctrlProp" Target="../ctrlProps/ctrlProp1195.xml"/><Relationship Id="rId19" Type="http://schemas.openxmlformats.org/officeDocument/2006/relationships/ctrlProp" Target="../ctrlProps/ctrlProp338.xml"/><Relationship Id="rId224" Type="http://schemas.openxmlformats.org/officeDocument/2006/relationships/ctrlProp" Target="../ctrlProps/ctrlProp543.xml"/><Relationship Id="rId431" Type="http://schemas.openxmlformats.org/officeDocument/2006/relationships/ctrlProp" Target="../ctrlProps/ctrlProp750.xml"/><Relationship Id="rId529" Type="http://schemas.openxmlformats.org/officeDocument/2006/relationships/ctrlProp" Target="../ctrlProps/ctrlProp848.xml"/><Relationship Id="rId736" Type="http://schemas.openxmlformats.org/officeDocument/2006/relationships/ctrlProp" Target="../ctrlProps/ctrlProp1055.xml"/><Relationship Id="rId1061" Type="http://schemas.openxmlformats.org/officeDocument/2006/relationships/ctrlProp" Target="../ctrlProps/ctrlProp1380.xml"/><Relationship Id="rId168" Type="http://schemas.openxmlformats.org/officeDocument/2006/relationships/ctrlProp" Target="../ctrlProps/ctrlProp487.xml"/><Relationship Id="rId943" Type="http://schemas.openxmlformats.org/officeDocument/2006/relationships/ctrlProp" Target="../ctrlProps/ctrlProp1262.xml"/><Relationship Id="rId1019" Type="http://schemas.openxmlformats.org/officeDocument/2006/relationships/ctrlProp" Target="../ctrlProps/ctrlProp1338.xml"/><Relationship Id="rId72" Type="http://schemas.openxmlformats.org/officeDocument/2006/relationships/ctrlProp" Target="../ctrlProps/ctrlProp391.xml"/><Relationship Id="rId375" Type="http://schemas.openxmlformats.org/officeDocument/2006/relationships/ctrlProp" Target="../ctrlProps/ctrlProp694.xml"/><Relationship Id="rId582" Type="http://schemas.openxmlformats.org/officeDocument/2006/relationships/ctrlProp" Target="../ctrlProps/ctrlProp901.xml"/><Relationship Id="rId803" Type="http://schemas.openxmlformats.org/officeDocument/2006/relationships/ctrlProp" Target="../ctrlProps/ctrlProp1122.xml"/><Relationship Id="rId3" Type="http://schemas.openxmlformats.org/officeDocument/2006/relationships/vmlDrawing" Target="../drawings/vmlDrawing2.vml"/><Relationship Id="rId235" Type="http://schemas.openxmlformats.org/officeDocument/2006/relationships/ctrlProp" Target="../ctrlProps/ctrlProp554.xml"/><Relationship Id="rId442" Type="http://schemas.openxmlformats.org/officeDocument/2006/relationships/ctrlProp" Target="../ctrlProps/ctrlProp761.xml"/><Relationship Id="rId887" Type="http://schemas.openxmlformats.org/officeDocument/2006/relationships/ctrlProp" Target="../ctrlProps/ctrlProp1206.xml"/><Relationship Id="rId1072" Type="http://schemas.openxmlformats.org/officeDocument/2006/relationships/ctrlProp" Target="../ctrlProps/ctrlProp1391.xml"/><Relationship Id="rId302" Type="http://schemas.openxmlformats.org/officeDocument/2006/relationships/ctrlProp" Target="../ctrlProps/ctrlProp621.xml"/><Relationship Id="rId747" Type="http://schemas.openxmlformats.org/officeDocument/2006/relationships/ctrlProp" Target="../ctrlProps/ctrlProp1066.xml"/><Relationship Id="rId954" Type="http://schemas.openxmlformats.org/officeDocument/2006/relationships/ctrlProp" Target="../ctrlProps/ctrlProp1273.xml"/><Relationship Id="rId83" Type="http://schemas.openxmlformats.org/officeDocument/2006/relationships/ctrlProp" Target="../ctrlProps/ctrlProp402.xml"/><Relationship Id="rId179" Type="http://schemas.openxmlformats.org/officeDocument/2006/relationships/ctrlProp" Target="../ctrlProps/ctrlProp498.xml"/><Relationship Id="rId386" Type="http://schemas.openxmlformats.org/officeDocument/2006/relationships/ctrlProp" Target="../ctrlProps/ctrlProp705.xml"/><Relationship Id="rId593" Type="http://schemas.openxmlformats.org/officeDocument/2006/relationships/ctrlProp" Target="../ctrlProps/ctrlProp912.xml"/><Relationship Id="rId607" Type="http://schemas.openxmlformats.org/officeDocument/2006/relationships/ctrlProp" Target="../ctrlProps/ctrlProp926.xml"/><Relationship Id="rId814" Type="http://schemas.openxmlformats.org/officeDocument/2006/relationships/ctrlProp" Target="../ctrlProps/ctrlProp1133.xml"/><Relationship Id="rId246" Type="http://schemas.openxmlformats.org/officeDocument/2006/relationships/ctrlProp" Target="../ctrlProps/ctrlProp565.xml"/><Relationship Id="rId453" Type="http://schemas.openxmlformats.org/officeDocument/2006/relationships/ctrlProp" Target="../ctrlProps/ctrlProp772.xml"/><Relationship Id="rId660" Type="http://schemas.openxmlformats.org/officeDocument/2006/relationships/ctrlProp" Target="../ctrlProps/ctrlProp979.xml"/><Relationship Id="rId898" Type="http://schemas.openxmlformats.org/officeDocument/2006/relationships/ctrlProp" Target="../ctrlProps/ctrlProp1217.xml"/><Relationship Id="rId1083" Type="http://schemas.openxmlformats.org/officeDocument/2006/relationships/ctrlProp" Target="../ctrlProps/ctrlProp1402.xml"/><Relationship Id="rId106" Type="http://schemas.openxmlformats.org/officeDocument/2006/relationships/ctrlProp" Target="../ctrlProps/ctrlProp425.xml"/><Relationship Id="rId313" Type="http://schemas.openxmlformats.org/officeDocument/2006/relationships/ctrlProp" Target="../ctrlProps/ctrlProp632.xml"/><Relationship Id="rId758" Type="http://schemas.openxmlformats.org/officeDocument/2006/relationships/ctrlProp" Target="../ctrlProps/ctrlProp1077.xml"/><Relationship Id="rId965" Type="http://schemas.openxmlformats.org/officeDocument/2006/relationships/ctrlProp" Target="../ctrlProps/ctrlProp1284.xml"/><Relationship Id="rId1150" Type="http://schemas.openxmlformats.org/officeDocument/2006/relationships/ctrlProp" Target="../ctrlProps/ctrlProp1469.xml"/><Relationship Id="rId10" Type="http://schemas.openxmlformats.org/officeDocument/2006/relationships/ctrlProp" Target="../ctrlProps/ctrlProp329.xml"/><Relationship Id="rId94" Type="http://schemas.openxmlformats.org/officeDocument/2006/relationships/ctrlProp" Target="../ctrlProps/ctrlProp413.xml"/><Relationship Id="rId397" Type="http://schemas.openxmlformats.org/officeDocument/2006/relationships/ctrlProp" Target="../ctrlProps/ctrlProp716.xml"/><Relationship Id="rId520" Type="http://schemas.openxmlformats.org/officeDocument/2006/relationships/ctrlProp" Target="../ctrlProps/ctrlProp839.xml"/><Relationship Id="rId618" Type="http://schemas.openxmlformats.org/officeDocument/2006/relationships/ctrlProp" Target="../ctrlProps/ctrlProp937.xml"/><Relationship Id="rId825" Type="http://schemas.openxmlformats.org/officeDocument/2006/relationships/ctrlProp" Target="../ctrlProps/ctrlProp1144.xml"/><Relationship Id="rId257" Type="http://schemas.openxmlformats.org/officeDocument/2006/relationships/ctrlProp" Target="../ctrlProps/ctrlProp576.xml"/><Relationship Id="rId464" Type="http://schemas.openxmlformats.org/officeDocument/2006/relationships/ctrlProp" Target="../ctrlProps/ctrlProp783.xml"/><Relationship Id="rId1010" Type="http://schemas.openxmlformats.org/officeDocument/2006/relationships/ctrlProp" Target="../ctrlProps/ctrlProp1329.xml"/><Relationship Id="rId1094" Type="http://schemas.openxmlformats.org/officeDocument/2006/relationships/ctrlProp" Target="../ctrlProps/ctrlProp1413.xml"/><Relationship Id="rId1108" Type="http://schemas.openxmlformats.org/officeDocument/2006/relationships/ctrlProp" Target="../ctrlProps/ctrlProp1427.xml"/><Relationship Id="rId117" Type="http://schemas.openxmlformats.org/officeDocument/2006/relationships/ctrlProp" Target="../ctrlProps/ctrlProp436.xml"/><Relationship Id="rId671" Type="http://schemas.openxmlformats.org/officeDocument/2006/relationships/ctrlProp" Target="../ctrlProps/ctrlProp990.xml"/><Relationship Id="rId769" Type="http://schemas.openxmlformats.org/officeDocument/2006/relationships/ctrlProp" Target="../ctrlProps/ctrlProp1088.xml"/><Relationship Id="rId976" Type="http://schemas.openxmlformats.org/officeDocument/2006/relationships/ctrlProp" Target="../ctrlProps/ctrlProp1295.xml"/><Relationship Id="rId324" Type="http://schemas.openxmlformats.org/officeDocument/2006/relationships/ctrlProp" Target="../ctrlProps/ctrlProp643.xml"/><Relationship Id="rId531" Type="http://schemas.openxmlformats.org/officeDocument/2006/relationships/ctrlProp" Target="../ctrlProps/ctrlProp850.xml"/><Relationship Id="rId629" Type="http://schemas.openxmlformats.org/officeDocument/2006/relationships/ctrlProp" Target="../ctrlProps/ctrlProp948.xml"/><Relationship Id="rId836" Type="http://schemas.openxmlformats.org/officeDocument/2006/relationships/ctrlProp" Target="../ctrlProps/ctrlProp1155.xml"/><Relationship Id="rId1021" Type="http://schemas.openxmlformats.org/officeDocument/2006/relationships/ctrlProp" Target="../ctrlProps/ctrlProp1340.xml"/><Relationship Id="rId1119" Type="http://schemas.openxmlformats.org/officeDocument/2006/relationships/ctrlProp" Target="../ctrlProps/ctrlProp1438.xml"/><Relationship Id="rId903" Type="http://schemas.openxmlformats.org/officeDocument/2006/relationships/ctrlProp" Target="../ctrlProps/ctrlProp1222.xml"/><Relationship Id="rId32" Type="http://schemas.openxmlformats.org/officeDocument/2006/relationships/ctrlProp" Target="../ctrlProps/ctrlProp351.xml"/><Relationship Id="rId181" Type="http://schemas.openxmlformats.org/officeDocument/2006/relationships/ctrlProp" Target="../ctrlProps/ctrlProp500.xml"/><Relationship Id="rId279" Type="http://schemas.openxmlformats.org/officeDocument/2006/relationships/ctrlProp" Target="../ctrlProps/ctrlProp598.xml"/><Relationship Id="rId486" Type="http://schemas.openxmlformats.org/officeDocument/2006/relationships/ctrlProp" Target="../ctrlProps/ctrlProp805.xml"/><Relationship Id="rId693" Type="http://schemas.openxmlformats.org/officeDocument/2006/relationships/ctrlProp" Target="../ctrlProps/ctrlProp1012.xml"/><Relationship Id="rId139" Type="http://schemas.openxmlformats.org/officeDocument/2006/relationships/ctrlProp" Target="../ctrlProps/ctrlProp458.xml"/><Relationship Id="rId346" Type="http://schemas.openxmlformats.org/officeDocument/2006/relationships/ctrlProp" Target="../ctrlProps/ctrlProp665.xml"/><Relationship Id="rId553" Type="http://schemas.openxmlformats.org/officeDocument/2006/relationships/ctrlProp" Target="../ctrlProps/ctrlProp872.xml"/><Relationship Id="rId760" Type="http://schemas.openxmlformats.org/officeDocument/2006/relationships/ctrlProp" Target="../ctrlProps/ctrlProp1079.xml"/><Relationship Id="rId998" Type="http://schemas.openxmlformats.org/officeDocument/2006/relationships/ctrlProp" Target="../ctrlProps/ctrlProp1317.xml"/><Relationship Id="rId206" Type="http://schemas.openxmlformats.org/officeDocument/2006/relationships/ctrlProp" Target="../ctrlProps/ctrlProp525.xml"/><Relationship Id="rId413" Type="http://schemas.openxmlformats.org/officeDocument/2006/relationships/ctrlProp" Target="../ctrlProps/ctrlProp732.xml"/><Relationship Id="rId858" Type="http://schemas.openxmlformats.org/officeDocument/2006/relationships/ctrlProp" Target="../ctrlProps/ctrlProp1177.xml"/><Relationship Id="rId1043" Type="http://schemas.openxmlformats.org/officeDocument/2006/relationships/ctrlProp" Target="../ctrlProps/ctrlProp1362.xml"/><Relationship Id="rId620" Type="http://schemas.openxmlformats.org/officeDocument/2006/relationships/ctrlProp" Target="../ctrlProps/ctrlProp939.xml"/><Relationship Id="rId718" Type="http://schemas.openxmlformats.org/officeDocument/2006/relationships/ctrlProp" Target="../ctrlProps/ctrlProp1037.xml"/><Relationship Id="rId925" Type="http://schemas.openxmlformats.org/officeDocument/2006/relationships/ctrlProp" Target="../ctrlProps/ctrlProp1244.xml"/><Relationship Id="rId1110" Type="http://schemas.openxmlformats.org/officeDocument/2006/relationships/ctrlProp" Target="../ctrlProps/ctrlProp1429.xml"/><Relationship Id="rId54" Type="http://schemas.openxmlformats.org/officeDocument/2006/relationships/ctrlProp" Target="../ctrlProps/ctrlProp373.xml"/><Relationship Id="rId270" Type="http://schemas.openxmlformats.org/officeDocument/2006/relationships/ctrlProp" Target="../ctrlProps/ctrlProp589.xml"/><Relationship Id="rId130" Type="http://schemas.openxmlformats.org/officeDocument/2006/relationships/ctrlProp" Target="../ctrlProps/ctrlProp449.xml"/><Relationship Id="rId368" Type="http://schemas.openxmlformats.org/officeDocument/2006/relationships/ctrlProp" Target="../ctrlProps/ctrlProp687.xml"/><Relationship Id="rId575" Type="http://schemas.openxmlformats.org/officeDocument/2006/relationships/ctrlProp" Target="../ctrlProps/ctrlProp894.xml"/><Relationship Id="rId782" Type="http://schemas.openxmlformats.org/officeDocument/2006/relationships/ctrlProp" Target="../ctrlProps/ctrlProp1101.xml"/><Relationship Id="rId228" Type="http://schemas.openxmlformats.org/officeDocument/2006/relationships/ctrlProp" Target="../ctrlProps/ctrlProp547.xml"/><Relationship Id="rId435" Type="http://schemas.openxmlformats.org/officeDocument/2006/relationships/ctrlProp" Target="../ctrlProps/ctrlProp754.xml"/><Relationship Id="rId642" Type="http://schemas.openxmlformats.org/officeDocument/2006/relationships/ctrlProp" Target="../ctrlProps/ctrlProp961.xml"/><Relationship Id="rId1065" Type="http://schemas.openxmlformats.org/officeDocument/2006/relationships/ctrlProp" Target="../ctrlProps/ctrlProp1384.xml"/><Relationship Id="rId502" Type="http://schemas.openxmlformats.org/officeDocument/2006/relationships/ctrlProp" Target="../ctrlProps/ctrlProp821.xml"/><Relationship Id="rId947" Type="http://schemas.openxmlformats.org/officeDocument/2006/relationships/ctrlProp" Target="../ctrlProps/ctrlProp1266.xml"/><Relationship Id="rId1132" Type="http://schemas.openxmlformats.org/officeDocument/2006/relationships/ctrlProp" Target="../ctrlProps/ctrlProp1451.xml"/><Relationship Id="rId76" Type="http://schemas.openxmlformats.org/officeDocument/2006/relationships/ctrlProp" Target="../ctrlProps/ctrlProp395.xml"/><Relationship Id="rId807" Type="http://schemas.openxmlformats.org/officeDocument/2006/relationships/ctrlProp" Target="../ctrlProps/ctrlProp1126.xml"/><Relationship Id="rId292" Type="http://schemas.openxmlformats.org/officeDocument/2006/relationships/ctrlProp" Target="../ctrlProps/ctrlProp611.xml"/><Relationship Id="rId597" Type="http://schemas.openxmlformats.org/officeDocument/2006/relationships/ctrlProp" Target="../ctrlProps/ctrlProp916.xml"/><Relationship Id="rId152" Type="http://schemas.openxmlformats.org/officeDocument/2006/relationships/ctrlProp" Target="../ctrlProps/ctrlProp471.xml"/><Relationship Id="rId457" Type="http://schemas.openxmlformats.org/officeDocument/2006/relationships/ctrlProp" Target="../ctrlProps/ctrlProp776.xml"/><Relationship Id="rId1087" Type="http://schemas.openxmlformats.org/officeDocument/2006/relationships/ctrlProp" Target="../ctrlProps/ctrlProp1406.xml"/><Relationship Id="rId664" Type="http://schemas.openxmlformats.org/officeDocument/2006/relationships/ctrlProp" Target="../ctrlProps/ctrlProp983.xml"/><Relationship Id="rId871" Type="http://schemas.openxmlformats.org/officeDocument/2006/relationships/ctrlProp" Target="../ctrlProps/ctrlProp1190.xml"/><Relationship Id="rId969" Type="http://schemas.openxmlformats.org/officeDocument/2006/relationships/ctrlProp" Target="../ctrlProps/ctrlProp1288.xml"/><Relationship Id="rId317" Type="http://schemas.openxmlformats.org/officeDocument/2006/relationships/ctrlProp" Target="../ctrlProps/ctrlProp636.xml"/><Relationship Id="rId524" Type="http://schemas.openxmlformats.org/officeDocument/2006/relationships/ctrlProp" Target="../ctrlProps/ctrlProp843.xml"/><Relationship Id="rId731" Type="http://schemas.openxmlformats.org/officeDocument/2006/relationships/ctrlProp" Target="../ctrlProps/ctrlProp1050.xml"/><Relationship Id="rId98" Type="http://schemas.openxmlformats.org/officeDocument/2006/relationships/ctrlProp" Target="../ctrlProps/ctrlProp417.xml"/><Relationship Id="rId829" Type="http://schemas.openxmlformats.org/officeDocument/2006/relationships/ctrlProp" Target="../ctrlProps/ctrlProp1148.xml"/><Relationship Id="rId1014" Type="http://schemas.openxmlformats.org/officeDocument/2006/relationships/ctrlProp" Target="../ctrlProps/ctrlProp1333.xml"/><Relationship Id="rId25" Type="http://schemas.openxmlformats.org/officeDocument/2006/relationships/ctrlProp" Target="../ctrlProps/ctrlProp344.xml"/><Relationship Id="rId174" Type="http://schemas.openxmlformats.org/officeDocument/2006/relationships/ctrlProp" Target="../ctrlProps/ctrlProp493.xml"/><Relationship Id="rId381" Type="http://schemas.openxmlformats.org/officeDocument/2006/relationships/ctrlProp" Target="../ctrlProps/ctrlProp700.xml"/><Relationship Id="rId241" Type="http://schemas.openxmlformats.org/officeDocument/2006/relationships/ctrlProp" Target="../ctrlProps/ctrlProp560.xml"/><Relationship Id="rId479" Type="http://schemas.openxmlformats.org/officeDocument/2006/relationships/ctrlProp" Target="../ctrlProps/ctrlProp798.xml"/><Relationship Id="rId686" Type="http://schemas.openxmlformats.org/officeDocument/2006/relationships/ctrlProp" Target="../ctrlProps/ctrlProp1005.xml"/><Relationship Id="rId893" Type="http://schemas.openxmlformats.org/officeDocument/2006/relationships/ctrlProp" Target="../ctrlProps/ctrlProp1212.xml"/><Relationship Id="rId339" Type="http://schemas.openxmlformats.org/officeDocument/2006/relationships/ctrlProp" Target="../ctrlProps/ctrlProp658.xml"/><Relationship Id="rId546" Type="http://schemas.openxmlformats.org/officeDocument/2006/relationships/ctrlProp" Target="../ctrlProps/ctrlProp865.xml"/><Relationship Id="rId753" Type="http://schemas.openxmlformats.org/officeDocument/2006/relationships/ctrlProp" Target="../ctrlProps/ctrlProp1072.xml"/><Relationship Id="rId101" Type="http://schemas.openxmlformats.org/officeDocument/2006/relationships/ctrlProp" Target="../ctrlProps/ctrlProp420.xml"/><Relationship Id="rId406" Type="http://schemas.openxmlformats.org/officeDocument/2006/relationships/ctrlProp" Target="../ctrlProps/ctrlProp725.xml"/><Relationship Id="rId960" Type="http://schemas.openxmlformats.org/officeDocument/2006/relationships/ctrlProp" Target="../ctrlProps/ctrlProp1279.xml"/><Relationship Id="rId1036" Type="http://schemas.openxmlformats.org/officeDocument/2006/relationships/ctrlProp" Target="../ctrlProps/ctrlProp1355.xml"/><Relationship Id="rId613" Type="http://schemas.openxmlformats.org/officeDocument/2006/relationships/ctrlProp" Target="../ctrlProps/ctrlProp932.xml"/><Relationship Id="rId820" Type="http://schemas.openxmlformats.org/officeDocument/2006/relationships/ctrlProp" Target="../ctrlProps/ctrlProp1139.xml"/><Relationship Id="rId918" Type="http://schemas.openxmlformats.org/officeDocument/2006/relationships/ctrlProp" Target="../ctrlProps/ctrlProp1237.xml"/></Relationships>
</file>

<file path=xl/worksheets/_rels/sheet3.xml.rels><?xml version="1.0" encoding="UTF-8" standalone="yes"?>
<Relationships xmlns="http://schemas.openxmlformats.org/package/2006/relationships"><Relationship Id="rId117" Type="http://schemas.openxmlformats.org/officeDocument/2006/relationships/ctrlProp" Target="../ctrlProps/ctrlProp1584.xml"/><Relationship Id="rId21" Type="http://schemas.openxmlformats.org/officeDocument/2006/relationships/ctrlProp" Target="../ctrlProps/ctrlProp1488.xml"/><Relationship Id="rId63" Type="http://schemas.openxmlformats.org/officeDocument/2006/relationships/ctrlProp" Target="../ctrlProps/ctrlProp1530.xml"/><Relationship Id="rId159" Type="http://schemas.openxmlformats.org/officeDocument/2006/relationships/ctrlProp" Target="../ctrlProps/ctrlProp1626.xml"/><Relationship Id="rId170" Type="http://schemas.openxmlformats.org/officeDocument/2006/relationships/ctrlProp" Target="../ctrlProps/ctrlProp1637.xml"/><Relationship Id="rId226" Type="http://schemas.openxmlformats.org/officeDocument/2006/relationships/ctrlProp" Target="../ctrlProps/ctrlProp1693.xml"/><Relationship Id="rId268" Type="http://schemas.openxmlformats.org/officeDocument/2006/relationships/ctrlProp" Target="../ctrlProps/ctrlProp1735.xml"/><Relationship Id="rId11" Type="http://schemas.openxmlformats.org/officeDocument/2006/relationships/ctrlProp" Target="../ctrlProps/ctrlProp1478.xml"/><Relationship Id="rId32" Type="http://schemas.openxmlformats.org/officeDocument/2006/relationships/ctrlProp" Target="../ctrlProps/ctrlProp1499.xml"/><Relationship Id="rId53" Type="http://schemas.openxmlformats.org/officeDocument/2006/relationships/ctrlProp" Target="../ctrlProps/ctrlProp1520.xml"/><Relationship Id="rId74" Type="http://schemas.openxmlformats.org/officeDocument/2006/relationships/ctrlProp" Target="../ctrlProps/ctrlProp1541.xml"/><Relationship Id="rId128" Type="http://schemas.openxmlformats.org/officeDocument/2006/relationships/ctrlProp" Target="../ctrlProps/ctrlProp1595.xml"/><Relationship Id="rId149" Type="http://schemas.openxmlformats.org/officeDocument/2006/relationships/ctrlProp" Target="../ctrlProps/ctrlProp1616.xml"/><Relationship Id="rId5" Type="http://schemas.openxmlformats.org/officeDocument/2006/relationships/ctrlProp" Target="../ctrlProps/ctrlProp1472.xml"/><Relationship Id="rId95" Type="http://schemas.openxmlformats.org/officeDocument/2006/relationships/ctrlProp" Target="../ctrlProps/ctrlProp1562.xml"/><Relationship Id="rId160" Type="http://schemas.openxmlformats.org/officeDocument/2006/relationships/ctrlProp" Target="../ctrlProps/ctrlProp1627.xml"/><Relationship Id="rId181" Type="http://schemas.openxmlformats.org/officeDocument/2006/relationships/ctrlProp" Target="../ctrlProps/ctrlProp1648.xml"/><Relationship Id="rId216" Type="http://schemas.openxmlformats.org/officeDocument/2006/relationships/ctrlProp" Target="../ctrlProps/ctrlProp1683.xml"/><Relationship Id="rId237" Type="http://schemas.openxmlformats.org/officeDocument/2006/relationships/ctrlProp" Target="../ctrlProps/ctrlProp1704.xml"/><Relationship Id="rId258" Type="http://schemas.openxmlformats.org/officeDocument/2006/relationships/ctrlProp" Target="../ctrlProps/ctrlProp1725.xml"/><Relationship Id="rId22" Type="http://schemas.openxmlformats.org/officeDocument/2006/relationships/ctrlProp" Target="../ctrlProps/ctrlProp1489.xml"/><Relationship Id="rId43" Type="http://schemas.openxmlformats.org/officeDocument/2006/relationships/ctrlProp" Target="../ctrlProps/ctrlProp1510.xml"/><Relationship Id="rId64" Type="http://schemas.openxmlformats.org/officeDocument/2006/relationships/ctrlProp" Target="../ctrlProps/ctrlProp1531.xml"/><Relationship Id="rId118" Type="http://schemas.openxmlformats.org/officeDocument/2006/relationships/ctrlProp" Target="../ctrlProps/ctrlProp1585.xml"/><Relationship Id="rId139" Type="http://schemas.openxmlformats.org/officeDocument/2006/relationships/ctrlProp" Target="../ctrlProps/ctrlProp1606.xml"/><Relationship Id="rId85" Type="http://schemas.openxmlformats.org/officeDocument/2006/relationships/ctrlProp" Target="../ctrlProps/ctrlProp1552.xml"/><Relationship Id="rId150" Type="http://schemas.openxmlformats.org/officeDocument/2006/relationships/ctrlProp" Target="../ctrlProps/ctrlProp1617.xml"/><Relationship Id="rId171" Type="http://schemas.openxmlformats.org/officeDocument/2006/relationships/ctrlProp" Target="../ctrlProps/ctrlProp1638.xml"/><Relationship Id="rId192" Type="http://schemas.openxmlformats.org/officeDocument/2006/relationships/ctrlProp" Target="../ctrlProps/ctrlProp1659.xml"/><Relationship Id="rId206" Type="http://schemas.openxmlformats.org/officeDocument/2006/relationships/ctrlProp" Target="../ctrlProps/ctrlProp1673.xml"/><Relationship Id="rId227" Type="http://schemas.openxmlformats.org/officeDocument/2006/relationships/ctrlProp" Target="../ctrlProps/ctrlProp1694.xml"/><Relationship Id="rId248" Type="http://schemas.openxmlformats.org/officeDocument/2006/relationships/ctrlProp" Target="../ctrlProps/ctrlProp1715.xml"/><Relationship Id="rId269" Type="http://schemas.openxmlformats.org/officeDocument/2006/relationships/ctrlProp" Target="../ctrlProps/ctrlProp1736.xml"/><Relationship Id="rId12" Type="http://schemas.openxmlformats.org/officeDocument/2006/relationships/ctrlProp" Target="../ctrlProps/ctrlProp1479.xml"/><Relationship Id="rId33" Type="http://schemas.openxmlformats.org/officeDocument/2006/relationships/ctrlProp" Target="../ctrlProps/ctrlProp1500.xml"/><Relationship Id="rId108" Type="http://schemas.openxmlformats.org/officeDocument/2006/relationships/ctrlProp" Target="../ctrlProps/ctrlProp1575.xml"/><Relationship Id="rId129" Type="http://schemas.openxmlformats.org/officeDocument/2006/relationships/ctrlProp" Target="../ctrlProps/ctrlProp1596.xml"/><Relationship Id="rId54" Type="http://schemas.openxmlformats.org/officeDocument/2006/relationships/ctrlProp" Target="../ctrlProps/ctrlProp1521.xml"/><Relationship Id="rId75" Type="http://schemas.openxmlformats.org/officeDocument/2006/relationships/ctrlProp" Target="../ctrlProps/ctrlProp1542.xml"/><Relationship Id="rId96" Type="http://schemas.openxmlformats.org/officeDocument/2006/relationships/ctrlProp" Target="../ctrlProps/ctrlProp1563.xml"/><Relationship Id="rId140" Type="http://schemas.openxmlformats.org/officeDocument/2006/relationships/ctrlProp" Target="../ctrlProps/ctrlProp1607.xml"/><Relationship Id="rId161" Type="http://schemas.openxmlformats.org/officeDocument/2006/relationships/ctrlProp" Target="../ctrlProps/ctrlProp1628.xml"/><Relationship Id="rId182" Type="http://schemas.openxmlformats.org/officeDocument/2006/relationships/ctrlProp" Target="../ctrlProps/ctrlProp1649.xml"/><Relationship Id="rId217" Type="http://schemas.openxmlformats.org/officeDocument/2006/relationships/ctrlProp" Target="../ctrlProps/ctrlProp1684.xml"/><Relationship Id="rId6" Type="http://schemas.openxmlformats.org/officeDocument/2006/relationships/ctrlProp" Target="../ctrlProps/ctrlProp1473.xml"/><Relationship Id="rId238" Type="http://schemas.openxmlformats.org/officeDocument/2006/relationships/ctrlProp" Target="../ctrlProps/ctrlProp1705.xml"/><Relationship Id="rId259" Type="http://schemas.openxmlformats.org/officeDocument/2006/relationships/ctrlProp" Target="../ctrlProps/ctrlProp1726.xml"/><Relationship Id="rId23" Type="http://schemas.openxmlformats.org/officeDocument/2006/relationships/ctrlProp" Target="../ctrlProps/ctrlProp1490.xml"/><Relationship Id="rId119" Type="http://schemas.openxmlformats.org/officeDocument/2006/relationships/ctrlProp" Target="../ctrlProps/ctrlProp1586.xml"/><Relationship Id="rId44" Type="http://schemas.openxmlformats.org/officeDocument/2006/relationships/ctrlProp" Target="../ctrlProps/ctrlProp1511.xml"/><Relationship Id="rId65" Type="http://schemas.openxmlformats.org/officeDocument/2006/relationships/ctrlProp" Target="../ctrlProps/ctrlProp1532.xml"/><Relationship Id="rId86" Type="http://schemas.openxmlformats.org/officeDocument/2006/relationships/ctrlProp" Target="../ctrlProps/ctrlProp1553.xml"/><Relationship Id="rId130" Type="http://schemas.openxmlformats.org/officeDocument/2006/relationships/ctrlProp" Target="../ctrlProps/ctrlProp1597.xml"/><Relationship Id="rId151" Type="http://schemas.openxmlformats.org/officeDocument/2006/relationships/ctrlProp" Target="../ctrlProps/ctrlProp1618.xml"/><Relationship Id="rId172" Type="http://schemas.openxmlformats.org/officeDocument/2006/relationships/ctrlProp" Target="../ctrlProps/ctrlProp1639.xml"/><Relationship Id="rId193" Type="http://schemas.openxmlformats.org/officeDocument/2006/relationships/ctrlProp" Target="../ctrlProps/ctrlProp1660.xml"/><Relationship Id="rId207" Type="http://schemas.openxmlformats.org/officeDocument/2006/relationships/ctrlProp" Target="../ctrlProps/ctrlProp1674.xml"/><Relationship Id="rId228" Type="http://schemas.openxmlformats.org/officeDocument/2006/relationships/ctrlProp" Target="../ctrlProps/ctrlProp1695.xml"/><Relationship Id="rId249" Type="http://schemas.openxmlformats.org/officeDocument/2006/relationships/ctrlProp" Target="../ctrlProps/ctrlProp1716.xml"/><Relationship Id="rId13" Type="http://schemas.openxmlformats.org/officeDocument/2006/relationships/ctrlProp" Target="../ctrlProps/ctrlProp1480.xml"/><Relationship Id="rId109" Type="http://schemas.openxmlformats.org/officeDocument/2006/relationships/ctrlProp" Target="../ctrlProps/ctrlProp1576.xml"/><Relationship Id="rId260" Type="http://schemas.openxmlformats.org/officeDocument/2006/relationships/ctrlProp" Target="../ctrlProps/ctrlProp1727.xml"/><Relationship Id="rId34" Type="http://schemas.openxmlformats.org/officeDocument/2006/relationships/ctrlProp" Target="../ctrlProps/ctrlProp1501.xml"/><Relationship Id="rId55" Type="http://schemas.openxmlformats.org/officeDocument/2006/relationships/ctrlProp" Target="../ctrlProps/ctrlProp1522.xml"/><Relationship Id="rId76" Type="http://schemas.openxmlformats.org/officeDocument/2006/relationships/ctrlProp" Target="../ctrlProps/ctrlProp1543.xml"/><Relationship Id="rId97" Type="http://schemas.openxmlformats.org/officeDocument/2006/relationships/ctrlProp" Target="../ctrlProps/ctrlProp1564.xml"/><Relationship Id="rId120" Type="http://schemas.openxmlformats.org/officeDocument/2006/relationships/ctrlProp" Target="../ctrlProps/ctrlProp1587.xml"/><Relationship Id="rId141" Type="http://schemas.openxmlformats.org/officeDocument/2006/relationships/ctrlProp" Target="../ctrlProps/ctrlProp1608.xml"/><Relationship Id="rId7" Type="http://schemas.openxmlformats.org/officeDocument/2006/relationships/ctrlProp" Target="../ctrlProps/ctrlProp1474.xml"/><Relationship Id="rId162" Type="http://schemas.openxmlformats.org/officeDocument/2006/relationships/ctrlProp" Target="../ctrlProps/ctrlProp1629.xml"/><Relationship Id="rId183" Type="http://schemas.openxmlformats.org/officeDocument/2006/relationships/ctrlProp" Target="../ctrlProps/ctrlProp1650.xml"/><Relationship Id="rId218" Type="http://schemas.openxmlformats.org/officeDocument/2006/relationships/ctrlProp" Target="../ctrlProps/ctrlProp1685.xml"/><Relationship Id="rId239" Type="http://schemas.openxmlformats.org/officeDocument/2006/relationships/ctrlProp" Target="../ctrlProps/ctrlProp1706.xml"/><Relationship Id="rId250" Type="http://schemas.openxmlformats.org/officeDocument/2006/relationships/ctrlProp" Target="../ctrlProps/ctrlProp1717.xml"/><Relationship Id="rId24" Type="http://schemas.openxmlformats.org/officeDocument/2006/relationships/ctrlProp" Target="../ctrlProps/ctrlProp1491.xml"/><Relationship Id="rId45" Type="http://schemas.openxmlformats.org/officeDocument/2006/relationships/ctrlProp" Target="../ctrlProps/ctrlProp1512.xml"/><Relationship Id="rId66" Type="http://schemas.openxmlformats.org/officeDocument/2006/relationships/ctrlProp" Target="../ctrlProps/ctrlProp1533.xml"/><Relationship Id="rId87" Type="http://schemas.openxmlformats.org/officeDocument/2006/relationships/ctrlProp" Target="../ctrlProps/ctrlProp1554.xml"/><Relationship Id="rId110" Type="http://schemas.openxmlformats.org/officeDocument/2006/relationships/ctrlProp" Target="../ctrlProps/ctrlProp1577.xml"/><Relationship Id="rId131" Type="http://schemas.openxmlformats.org/officeDocument/2006/relationships/ctrlProp" Target="../ctrlProps/ctrlProp1598.xml"/><Relationship Id="rId152" Type="http://schemas.openxmlformats.org/officeDocument/2006/relationships/ctrlProp" Target="../ctrlProps/ctrlProp1619.xml"/><Relationship Id="rId173" Type="http://schemas.openxmlformats.org/officeDocument/2006/relationships/ctrlProp" Target="../ctrlProps/ctrlProp1640.xml"/><Relationship Id="rId194" Type="http://schemas.openxmlformats.org/officeDocument/2006/relationships/ctrlProp" Target="../ctrlProps/ctrlProp1661.xml"/><Relationship Id="rId208" Type="http://schemas.openxmlformats.org/officeDocument/2006/relationships/ctrlProp" Target="../ctrlProps/ctrlProp1675.xml"/><Relationship Id="rId229" Type="http://schemas.openxmlformats.org/officeDocument/2006/relationships/ctrlProp" Target="../ctrlProps/ctrlProp1696.xml"/><Relationship Id="rId240" Type="http://schemas.openxmlformats.org/officeDocument/2006/relationships/ctrlProp" Target="../ctrlProps/ctrlProp1707.xml"/><Relationship Id="rId261" Type="http://schemas.openxmlformats.org/officeDocument/2006/relationships/ctrlProp" Target="../ctrlProps/ctrlProp1728.xml"/><Relationship Id="rId14" Type="http://schemas.openxmlformats.org/officeDocument/2006/relationships/ctrlProp" Target="../ctrlProps/ctrlProp1481.xml"/><Relationship Id="rId35" Type="http://schemas.openxmlformats.org/officeDocument/2006/relationships/ctrlProp" Target="../ctrlProps/ctrlProp1502.xml"/><Relationship Id="rId56" Type="http://schemas.openxmlformats.org/officeDocument/2006/relationships/ctrlProp" Target="../ctrlProps/ctrlProp1523.xml"/><Relationship Id="rId77" Type="http://schemas.openxmlformats.org/officeDocument/2006/relationships/ctrlProp" Target="../ctrlProps/ctrlProp1544.xml"/><Relationship Id="rId100" Type="http://schemas.openxmlformats.org/officeDocument/2006/relationships/ctrlProp" Target="../ctrlProps/ctrlProp1567.xml"/><Relationship Id="rId8" Type="http://schemas.openxmlformats.org/officeDocument/2006/relationships/ctrlProp" Target="../ctrlProps/ctrlProp1475.xml"/><Relationship Id="rId98" Type="http://schemas.openxmlformats.org/officeDocument/2006/relationships/ctrlProp" Target="../ctrlProps/ctrlProp1565.xml"/><Relationship Id="rId121" Type="http://schemas.openxmlformats.org/officeDocument/2006/relationships/ctrlProp" Target="../ctrlProps/ctrlProp1588.xml"/><Relationship Id="rId142" Type="http://schemas.openxmlformats.org/officeDocument/2006/relationships/ctrlProp" Target="../ctrlProps/ctrlProp1609.xml"/><Relationship Id="rId163" Type="http://schemas.openxmlformats.org/officeDocument/2006/relationships/ctrlProp" Target="../ctrlProps/ctrlProp1630.xml"/><Relationship Id="rId184" Type="http://schemas.openxmlformats.org/officeDocument/2006/relationships/ctrlProp" Target="../ctrlProps/ctrlProp1651.xml"/><Relationship Id="rId219" Type="http://schemas.openxmlformats.org/officeDocument/2006/relationships/ctrlProp" Target="../ctrlProps/ctrlProp1686.xml"/><Relationship Id="rId230" Type="http://schemas.openxmlformats.org/officeDocument/2006/relationships/ctrlProp" Target="../ctrlProps/ctrlProp1697.xml"/><Relationship Id="rId251" Type="http://schemas.openxmlformats.org/officeDocument/2006/relationships/ctrlProp" Target="../ctrlProps/ctrlProp1718.xml"/><Relationship Id="rId25" Type="http://schemas.openxmlformats.org/officeDocument/2006/relationships/ctrlProp" Target="../ctrlProps/ctrlProp1492.xml"/><Relationship Id="rId46" Type="http://schemas.openxmlformats.org/officeDocument/2006/relationships/ctrlProp" Target="../ctrlProps/ctrlProp1513.xml"/><Relationship Id="rId67" Type="http://schemas.openxmlformats.org/officeDocument/2006/relationships/ctrlProp" Target="../ctrlProps/ctrlProp1534.xml"/><Relationship Id="rId88" Type="http://schemas.openxmlformats.org/officeDocument/2006/relationships/ctrlProp" Target="../ctrlProps/ctrlProp1555.xml"/><Relationship Id="rId111" Type="http://schemas.openxmlformats.org/officeDocument/2006/relationships/ctrlProp" Target="../ctrlProps/ctrlProp1578.xml"/><Relationship Id="rId132" Type="http://schemas.openxmlformats.org/officeDocument/2006/relationships/ctrlProp" Target="../ctrlProps/ctrlProp1599.xml"/><Relationship Id="rId153" Type="http://schemas.openxmlformats.org/officeDocument/2006/relationships/ctrlProp" Target="../ctrlProps/ctrlProp1620.xml"/><Relationship Id="rId174" Type="http://schemas.openxmlformats.org/officeDocument/2006/relationships/ctrlProp" Target="../ctrlProps/ctrlProp1641.xml"/><Relationship Id="rId195" Type="http://schemas.openxmlformats.org/officeDocument/2006/relationships/ctrlProp" Target="../ctrlProps/ctrlProp1662.xml"/><Relationship Id="rId209" Type="http://schemas.openxmlformats.org/officeDocument/2006/relationships/ctrlProp" Target="../ctrlProps/ctrlProp1676.xml"/><Relationship Id="rId220" Type="http://schemas.openxmlformats.org/officeDocument/2006/relationships/ctrlProp" Target="../ctrlProps/ctrlProp1687.xml"/><Relationship Id="rId241" Type="http://schemas.openxmlformats.org/officeDocument/2006/relationships/ctrlProp" Target="../ctrlProps/ctrlProp1708.xml"/><Relationship Id="rId15" Type="http://schemas.openxmlformats.org/officeDocument/2006/relationships/ctrlProp" Target="../ctrlProps/ctrlProp1482.xml"/><Relationship Id="rId36" Type="http://schemas.openxmlformats.org/officeDocument/2006/relationships/ctrlProp" Target="../ctrlProps/ctrlProp1503.xml"/><Relationship Id="rId57" Type="http://schemas.openxmlformats.org/officeDocument/2006/relationships/ctrlProp" Target="../ctrlProps/ctrlProp1524.xml"/><Relationship Id="rId262" Type="http://schemas.openxmlformats.org/officeDocument/2006/relationships/ctrlProp" Target="../ctrlProps/ctrlProp1729.xml"/><Relationship Id="rId78" Type="http://schemas.openxmlformats.org/officeDocument/2006/relationships/ctrlProp" Target="../ctrlProps/ctrlProp1545.xml"/><Relationship Id="rId99" Type="http://schemas.openxmlformats.org/officeDocument/2006/relationships/ctrlProp" Target="../ctrlProps/ctrlProp1566.xml"/><Relationship Id="rId101" Type="http://schemas.openxmlformats.org/officeDocument/2006/relationships/ctrlProp" Target="../ctrlProps/ctrlProp1568.xml"/><Relationship Id="rId122" Type="http://schemas.openxmlformats.org/officeDocument/2006/relationships/ctrlProp" Target="../ctrlProps/ctrlProp1589.xml"/><Relationship Id="rId143" Type="http://schemas.openxmlformats.org/officeDocument/2006/relationships/ctrlProp" Target="../ctrlProps/ctrlProp1610.xml"/><Relationship Id="rId164" Type="http://schemas.openxmlformats.org/officeDocument/2006/relationships/ctrlProp" Target="../ctrlProps/ctrlProp1631.xml"/><Relationship Id="rId185" Type="http://schemas.openxmlformats.org/officeDocument/2006/relationships/ctrlProp" Target="../ctrlProps/ctrlProp1652.xml"/><Relationship Id="rId9" Type="http://schemas.openxmlformats.org/officeDocument/2006/relationships/ctrlProp" Target="../ctrlProps/ctrlProp1476.xml"/><Relationship Id="rId210" Type="http://schemas.openxmlformats.org/officeDocument/2006/relationships/ctrlProp" Target="../ctrlProps/ctrlProp1677.xml"/><Relationship Id="rId26" Type="http://schemas.openxmlformats.org/officeDocument/2006/relationships/ctrlProp" Target="../ctrlProps/ctrlProp1493.xml"/><Relationship Id="rId231" Type="http://schemas.openxmlformats.org/officeDocument/2006/relationships/ctrlProp" Target="../ctrlProps/ctrlProp1698.xml"/><Relationship Id="rId252" Type="http://schemas.openxmlformats.org/officeDocument/2006/relationships/ctrlProp" Target="../ctrlProps/ctrlProp1719.xml"/><Relationship Id="rId47" Type="http://schemas.openxmlformats.org/officeDocument/2006/relationships/ctrlProp" Target="../ctrlProps/ctrlProp1514.xml"/><Relationship Id="rId68" Type="http://schemas.openxmlformats.org/officeDocument/2006/relationships/ctrlProp" Target="../ctrlProps/ctrlProp1535.xml"/><Relationship Id="rId89" Type="http://schemas.openxmlformats.org/officeDocument/2006/relationships/ctrlProp" Target="../ctrlProps/ctrlProp1556.xml"/><Relationship Id="rId112" Type="http://schemas.openxmlformats.org/officeDocument/2006/relationships/ctrlProp" Target="../ctrlProps/ctrlProp1579.xml"/><Relationship Id="rId133" Type="http://schemas.openxmlformats.org/officeDocument/2006/relationships/ctrlProp" Target="../ctrlProps/ctrlProp1600.xml"/><Relationship Id="rId154" Type="http://schemas.openxmlformats.org/officeDocument/2006/relationships/ctrlProp" Target="../ctrlProps/ctrlProp1621.xml"/><Relationship Id="rId175" Type="http://schemas.openxmlformats.org/officeDocument/2006/relationships/ctrlProp" Target="../ctrlProps/ctrlProp1642.xml"/><Relationship Id="rId196" Type="http://schemas.openxmlformats.org/officeDocument/2006/relationships/ctrlProp" Target="../ctrlProps/ctrlProp1663.xml"/><Relationship Id="rId200" Type="http://schemas.openxmlformats.org/officeDocument/2006/relationships/ctrlProp" Target="../ctrlProps/ctrlProp1667.xml"/><Relationship Id="rId16" Type="http://schemas.openxmlformats.org/officeDocument/2006/relationships/ctrlProp" Target="../ctrlProps/ctrlProp1483.xml"/><Relationship Id="rId221" Type="http://schemas.openxmlformats.org/officeDocument/2006/relationships/ctrlProp" Target="../ctrlProps/ctrlProp1688.xml"/><Relationship Id="rId242" Type="http://schemas.openxmlformats.org/officeDocument/2006/relationships/ctrlProp" Target="../ctrlProps/ctrlProp1709.xml"/><Relationship Id="rId263" Type="http://schemas.openxmlformats.org/officeDocument/2006/relationships/ctrlProp" Target="../ctrlProps/ctrlProp1730.xml"/><Relationship Id="rId37" Type="http://schemas.openxmlformats.org/officeDocument/2006/relationships/ctrlProp" Target="../ctrlProps/ctrlProp1504.xml"/><Relationship Id="rId58" Type="http://schemas.openxmlformats.org/officeDocument/2006/relationships/ctrlProp" Target="../ctrlProps/ctrlProp1525.xml"/><Relationship Id="rId79" Type="http://schemas.openxmlformats.org/officeDocument/2006/relationships/ctrlProp" Target="../ctrlProps/ctrlProp1546.xml"/><Relationship Id="rId102" Type="http://schemas.openxmlformats.org/officeDocument/2006/relationships/ctrlProp" Target="../ctrlProps/ctrlProp1569.xml"/><Relationship Id="rId123" Type="http://schemas.openxmlformats.org/officeDocument/2006/relationships/ctrlProp" Target="../ctrlProps/ctrlProp1590.xml"/><Relationship Id="rId144" Type="http://schemas.openxmlformats.org/officeDocument/2006/relationships/ctrlProp" Target="../ctrlProps/ctrlProp1611.xml"/><Relationship Id="rId90" Type="http://schemas.openxmlformats.org/officeDocument/2006/relationships/ctrlProp" Target="../ctrlProps/ctrlProp1557.xml"/><Relationship Id="rId165" Type="http://schemas.openxmlformats.org/officeDocument/2006/relationships/ctrlProp" Target="../ctrlProps/ctrlProp1632.xml"/><Relationship Id="rId186" Type="http://schemas.openxmlformats.org/officeDocument/2006/relationships/ctrlProp" Target="../ctrlProps/ctrlProp1653.xml"/><Relationship Id="rId211" Type="http://schemas.openxmlformats.org/officeDocument/2006/relationships/ctrlProp" Target="../ctrlProps/ctrlProp1678.xml"/><Relationship Id="rId232" Type="http://schemas.openxmlformats.org/officeDocument/2006/relationships/ctrlProp" Target="../ctrlProps/ctrlProp1699.xml"/><Relationship Id="rId253" Type="http://schemas.openxmlformats.org/officeDocument/2006/relationships/ctrlProp" Target="../ctrlProps/ctrlProp1720.xml"/><Relationship Id="rId27" Type="http://schemas.openxmlformats.org/officeDocument/2006/relationships/ctrlProp" Target="../ctrlProps/ctrlProp1494.xml"/><Relationship Id="rId48" Type="http://schemas.openxmlformats.org/officeDocument/2006/relationships/ctrlProp" Target="../ctrlProps/ctrlProp1515.xml"/><Relationship Id="rId69" Type="http://schemas.openxmlformats.org/officeDocument/2006/relationships/ctrlProp" Target="../ctrlProps/ctrlProp1536.xml"/><Relationship Id="rId113" Type="http://schemas.openxmlformats.org/officeDocument/2006/relationships/ctrlProp" Target="../ctrlProps/ctrlProp1580.xml"/><Relationship Id="rId134" Type="http://schemas.openxmlformats.org/officeDocument/2006/relationships/ctrlProp" Target="../ctrlProps/ctrlProp1601.xml"/><Relationship Id="rId80" Type="http://schemas.openxmlformats.org/officeDocument/2006/relationships/ctrlProp" Target="../ctrlProps/ctrlProp1547.xml"/><Relationship Id="rId155" Type="http://schemas.openxmlformats.org/officeDocument/2006/relationships/ctrlProp" Target="../ctrlProps/ctrlProp1622.xml"/><Relationship Id="rId176" Type="http://schemas.openxmlformats.org/officeDocument/2006/relationships/ctrlProp" Target="../ctrlProps/ctrlProp1643.xml"/><Relationship Id="rId197" Type="http://schemas.openxmlformats.org/officeDocument/2006/relationships/ctrlProp" Target="../ctrlProps/ctrlProp1664.xml"/><Relationship Id="rId201" Type="http://schemas.openxmlformats.org/officeDocument/2006/relationships/ctrlProp" Target="../ctrlProps/ctrlProp1668.xml"/><Relationship Id="rId222" Type="http://schemas.openxmlformats.org/officeDocument/2006/relationships/ctrlProp" Target="../ctrlProps/ctrlProp1689.xml"/><Relationship Id="rId243" Type="http://schemas.openxmlformats.org/officeDocument/2006/relationships/ctrlProp" Target="../ctrlProps/ctrlProp1710.xml"/><Relationship Id="rId264" Type="http://schemas.openxmlformats.org/officeDocument/2006/relationships/ctrlProp" Target="../ctrlProps/ctrlProp1731.xml"/><Relationship Id="rId17" Type="http://schemas.openxmlformats.org/officeDocument/2006/relationships/ctrlProp" Target="../ctrlProps/ctrlProp1484.xml"/><Relationship Id="rId38" Type="http://schemas.openxmlformats.org/officeDocument/2006/relationships/ctrlProp" Target="../ctrlProps/ctrlProp1505.xml"/><Relationship Id="rId59" Type="http://schemas.openxmlformats.org/officeDocument/2006/relationships/ctrlProp" Target="../ctrlProps/ctrlProp1526.xml"/><Relationship Id="rId103" Type="http://schemas.openxmlformats.org/officeDocument/2006/relationships/ctrlProp" Target="../ctrlProps/ctrlProp1570.xml"/><Relationship Id="rId124" Type="http://schemas.openxmlformats.org/officeDocument/2006/relationships/ctrlProp" Target="../ctrlProps/ctrlProp1591.xml"/><Relationship Id="rId70" Type="http://schemas.openxmlformats.org/officeDocument/2006/relationships/ctrlProp" Target="../ctrlProps/ctrlProp1537.xml"/><Relationship Id="rId91" Type="http://schemas.openxmlformats.org/officeDocument/2006/relationships/ctrlProp" Target="../ctrlProps/ctrlProp1558.xml"/><Relationship Id="rId145" Type="http://schemas.openxmlformats.org/officeDocument/2006/relationships/ctrlProp" Target="../ctrlProps/ctrlProp1612.xml"/><Relationship Id="rId166" Type="http://schemas.openxmlformats.org/officeDocument/2006/relationships/ctrlProp" Target="../ctrlProps/ctrlProp1633.xml"/><Relationship Id="rId187" Type="http://schemas.openxmlformats.org/officeDocument/2006/relationships/ctrlProp" Target="../ctrlProps/ctrlProp1654.xml"/><Relationship Id="rId1" Type="http://schemas.openxmlformats.org/officeDocument/2006/relationships/printerSettings" Target="../printerSettings/printerSettings3.bin"/><Relationship Id="rId212" Type="http://schemas.openxmlformats.org/officeDocument/2006/relationships/ctrlProp" Target="../ctrlProps/ctrlProp1679.xml"/><Relationship Id="rId233" Type="http://schemas.openxmlformats.org/officeDocument/2006/relationships/ctrlProp" Target="../ctrlProps/ctrlProp1700.xml"/><Relationship Id="rId254" Type="http://schemas.openxmlformats.org/officeDocument/2006/relationships/ctrlProp" Target="../ctrlProps/ctrlProp1721.xml"/><Relationship Id="rId28" Type="http://schemas.openxmlformats.org/officeDocument/2006/relationships/ctrlProp" Target="../ctrlProps/ctrlProp1495.xml"/><Relationship Id="rId49" Type="http://schemas.openxmlformats.org/officeDocument/2006/relationships/ctrlProp" Target="../ctrlProps/ctrlProp1516.xml"/><Relationship Id="rId114" Type="http://schemas.openxmlformats.org/officeDocument/2006/relationships/ctrlProp" Target="../ctrlProps/ctrlProp1581.xml"/><Relationship Id="rId60" Type="http://schemas.openxmlformats.org/officeDocument/2006/relationships/ctrlProp" Target="../ctrlProps/ctrlProp1527.xml"/><Relationship Id="rId81" Type="http://schemas.openxmlformats.org/officeDocument/2006/relationships/ctrlProp" Target="../ctrlProps/ctrlProp1548.xml"/><Relationship Id="rId135" Type="http://schemas.openxmlformats.org/officeDocument/2006/relationships/ctrlProp" Target="../ctrlProps/ctrlProp1602.xml"/><Relationship Id="rId156" Type="http://schemas.openxmlformats.org/officeDocument/2006/relationships/ctrlProp" Target="../ctrlProps/ctrlProp1623.xml"/><Relationship Id="rId177" Type="http://schemas.openxmlformats.org/officeDocument/2006/relationships/ctrlProp" Target="../ctrlProps/ctrlProp1644.xml"/><Relationship Id="rId198" Type="http://schemas.openxmlformats.org/officeDocument/2006/relationships/ctrlProp" Target="../ctrlProps/ctrlProp1665.xml"/><Relationship Id="rId202" Type="http://schemas.openxmlformats.org/officeDocument/2006/relationships/ctrlProp" Target="../ctrlProps/ctrlProp1669.xml"/><Relationship Id="rId223" Type="http://schemas.openxmlformats.org/officeDocument/2006/relationships/ctrlProp" Target="../ctrlProps/ctrlProp1690.xml"/><Relationship Id="rId244" Type="http://schemas.openxmlformats.org/officeDocument/2006/relationships/ctrlProp" Target="../ctrlProps/ctrlProp1711.xml"/><Relationship Id="rId18" Type="http://schemas.openxmlformats.org/officeDocument/2006/relationships/ctrlProp" Target="../ctrlProps/ctrlProp1485.xml"/><Relationship Id="rId39" Type="http://schemas.openxmlformats.org/officeDocument/2006/relationships/ctrlProp" Target="../ctrlProps/ctrlProp1506.xml"/><Relationship Id="rId265" Type="http://schemas.openxmlformats.org/officeDocument/2006/relationships/ctrlProp" Target="../ctrlProps/ctrlProp1732.xml"/><Relationship Id="rId50" Type="http://schemas.openxmlformats.org/officeDocument/2006/relationships/ctrlProp" Target="../ctrlProps/ctrlProp1517.xml"/><Relationship Id="rId104" Type="http://schemas.openxmlformats.org/officeDocument/2006/relationships/ctrlProp" Target="../ctrlProps/ctrlProp1571.xml"/><Relationship Id="rId125" Type="http://schemas.openxmlformats.org/officeDocument/2006/relationships/ctrlProp" Target="../ctrlProps/ctrlProp1592.xml"/><Relationship Id="rId146" Type="http://schemas.openxmlformats.org/officeDocument/2006/relationships/ctrlProp" Target="../ctrlProps/ctrlProp1613.xml"/><Relationship Id="rId167" Type="http://schemas.openxmlformats.org/officeDocument/2006/relationships/ctrlProp" Target="../ctrlProps/ctrlProp1634.xml"/><Relationship Id="rId188" Type="http://schemas.openxmlformats.org/officeDocument/2006/relationships/ctrlProp" Target="../ctrlProps/ctrlProp1655.xml"/><Relationship Id="rId71" Type="http://schemas.openxmlformats.org/officeDocument/2006/relationships/ctrlProp" Target="../ctrlProps/ctrlProp1538.xml"/><Relationship Id="rId92" Type="http://schemas.openxmlformats.org/officeDocument/2006/relationships/ctrlProp" Target="../ctrlProps/ctrlProp1559.xml"/><Relationship Id="rId213" Type="http://schemas.openxmlformats.org/officeDocument/2006/relationships/ctrlProp" Target="../ctrlProps/ctrlProp1680.xml"/><Relationship Id="rId234" Type="http://schemas.openxmlformats.org/officeDocument/2006/relationships/ctrlProp" Target="../ctrlProps/ctrlProp1701.xml"/><Relationship Id="rId2" Type="http://schemas.openxmlformats.org/officeDocument/2006/relationships/drawing" Target="../drawings/drawing3.xml"/><Relationship Id="rId29" Type="http://schemas.openxmlformats.org/officeDocument/2006/relationships/ctrlProp" Target="../ctrlProps/ctrlProp1496.xml"/><Relationship Id="rId255" Type="http://schemas.openxmlformats.org/officeDocument/2006/relationships/ctrlProp" Target="../ctrlProps/ctrlProp1722.xml"/><Relationship Id="rId40" Type="http://schemas.openxmlformats.org/officeDocument/2006/relationships/ctrlProp" Target="../ctrlProps/ctrlProp1507.xml"/><Relationship Id="rId115" Type="http://schemas.openxmlformats.org/officeDocument/2006/relationships/ctrlProp" Target="../ctrlProps/ctrlProp1582.xml"/><Relationship Id="rId136" Type="http://schemas.openxmlformats.org/officeDocument/2006/relationships/ctrlProp" Target="../ctrlProps/ctrlProp1603.xml"/><Relationship Id="rId157" Type="http://schemas.openxmlformats.org/officeDocument/2006/relationships/ctrlProp" Target="../ctrlProps/ctrlProp1624.xml"/><Relationship Id="rId178" Type="http://schemas.openxmlformats.org/officeDocument/2006/relationships/ctrlProp" Target="../ctrlProps/ctrlProp1645.xml"/><Relationship Id="rId61" Type="http://schemas.openxmlformats.org/officeDocument/2006/relationships/ctrlProp" Target="../ctrlProps/ctrlProp1528.xml"/><Relationship Id="rId82" Type="http://schemas.openxmlformats.org/officeDocument/2006/relationships/ctrlProp" Target="../ctrlProps/ctrlProp1549.xml"/><Relationship Id="rId199" Type="http://schemas.openxmlformats.org/officeDocument/2006/relationships/ctrlProp" Target="../ctrlProps/ctrlProp1666.xml"/><Relationship Id="rId203" Type="http://schemas.openxmlformats.org/officeDocument/2006/relationships/ctrlProp" Target="../ctrlProps/ctrlProp1670.xml"/><Relationship Id="rId19" Type="http://schemas.openxmlformats.org/officeDocument/2006/relationships/ctrlProp" Target="../ctrlProps/ctrlProp1486.xml"/><Relationship Id="rId224" Type="http://schemas.openxmlformats.org/officeDocument/2006/relationships/ctrlProp" Target="../ctrlProps/ctrlProp1691.xml"/><Relationship Id="rId245" Type="http://schemas.openxmlformats.org/officeDocument/2006/relationships/ctrlProp" Target="../ctrlProps/ctrlProp1712.xml"/><Relationship Id="rId266" Type="http://schemas.openxmlformats.org/officeDocument/2006/relationships/ctrlProp" Target="../ctrlProps/ctrlProp1733.xml"/><Relationship Id="rId30" Type="http://schemas.openxmlformats.org/officeDocument/2006/relationships/ctrlProp" Target="../ctrlProps/ctrlProp1497.xml"/><Relationship Id="rId105" Type="http://schemas.openxmlformats.org/officeDocument/2006/relationships/ctrlProp" Target="../ctrlProps/ctrlProp1572.xml"/><Relationship Id="rId126" Type="http://schemas.openxmlformats.org/officeDocument/2006/relationships/ctrlProp" Target="../ctrlProps/ctrlProp1593.xml"/><Relationship Id="rId147" Type="http://schemas.openxmlformats.org/officeDocument/2006/relationships/ctrlProp" Target="../ctrlProps/ctrlProp1614.xml"/><Relationship Id="rId168" Type="http://schemas.openxmlformats.org/officeDocument/2006/relationships/ctrlProp" Target="../ctrlProps/ctrlProp1635.xml"/><Relationship Id="rId51" Type="http://schemas.openxmlformats.org/officeDocument/2006/relationships/ctrlProp" Target="../ctrlProps/ctrlProp1518.xml"/><Relationship Id="rId72" Type="http://schemas.openxmlformats.org/officeDocument/2006/relationships/ctrlProp" Target="../ctrlProps/ctrlProp1539.xml"/><Relationship Id="rId93" Type="http://schemas.openxmlformats.org/officeDocument/2006/relationships/ctrlProp" Target="../ctrlProps/ctrlProp1560.xml"/><Relationship Id="rId189" Type="http://schemas.openxmlformats.org/officeDocument/2006/relationships/ctrlProp" Target="../ctrlProps/ctrlProp1656.xml"/><Relationship Id="rId3" Type="http://schemas.openxmlformats.org/officeDocument/2006/relationships/vmlDrawing" Target="../drawings/vmlDrawing3.vml"/><Relationship Id="rId214" Type="http://schemas.openxmlformats.org/officeDocument/2006/relationships/ctrlProp" Target="../ctrlProps/ctrlProp1681.xml"/><Relationship Id="rId235" Type="http://schemas.openxmlformats.org/officeDocument/2006/relationships/ctrlProp" Target="../ctrlProps/ctrlProp1702.xml"/><Relationship Id="rId256" Type="http://schemas.openxmlformats.org/officeDocument/2006/relationships/ctrlProp" Target="../ctrlProps/ctrlProp1723.xml"/><Relationship Id="rId116" Type="http://schemas.openxmlformats.org/officeDocument/2006/relationships/ctrlProp" Target="../ctrlProps/ctrlProp1583.xml"/><Relationship Id="rId137" Type="http://schemas.openxmlformats.org/officeDocument/2006/relationships/ctrlProp" Target="../ctrlProps/ctrlProp1604.xml"/><Relationship Id="rId158" Type="http://schemas.openxmlformats.org/officeDocument/2006/relationships/ctrlProp" Target="../ctrlProps/ctrlProp1625.xml"/><Relationship Id="rId20" Type="http://schemas.openxmlformats.org/officeDocument/2006/relationships/ctrlProp" Target="../ctrlProps/ctrlProp1487.xml"/><Relationship Id="rId41" Type="http://schemas.openxmlformats.org/officeDocument/2006/relationships/ctrlProp" Target="../ctrlProps/ctrlProp1508.xml"/><Relationship Id="rId62" Type="http://schemas.openxmlformats.org/officeDocument/2006/relationships/ctrlProp" Target="../ctrlProps/ctrlProp1529.xml"/><Relationship Id="rId83" Type="http://schemas.openxmlformats.org/officeDocument/2006/relationships/ctrlProp" Target="../ctrlProps/ctrlProp1550.xml"/><Relationship Id="rId179" Type="http://schemas.openxmlformats.org/officeDocument/2006/relationships/ctrlProp" Target="../ctrlProps/ctrlProp1646.xml"/><Relationship Id="rId190" Type="http://schemas.openxmlformats.org/officeDocument/2006/relationships/ctrlProp" Target="../ctrlProps/ctrlProp1657.xml"/><Relationship Id="rId204" Type="http://schemas.openxmlformats.org/officeDocument/2006/relationships/ctrlProp" Target="../ctrlProps/ctrlProp1671.xml"/><Relationship Id="rId225" Type="http://schemas.openxmlformats.org/officeDocument/2006/relationships/ctrlProp" Target="../ctrlProps/ctrlProp1692.xml"/><Relationship Id="rId246" Type="http://schemas.openxmlformats.org/officeDocument/2006/relationships/ctrlProp" Target="../ctrlProps/ctrlProp1713.xml"/><Relationship Id="rId267" Type="http://schemas.openxmlformats.org/officeDocument/2006/relationships/ctrlProp" Target="../ctrlProps/ctrlProp1734.xml"/><Relationship Id="rId106" Type="http://schemas.openxmlformats.org/officeDocument/2006/relationships/ctrlProp" Target="../ctrlProps/ctrlProp1573.xml"/><Relationship Id="rId127" Type="http://schemas.openxmlformats.org/officeDocument/2006/relationships/ctrlProp" Target="../ctrlProps/ctrlProp1594.xml"/><Relationship Id="rId10" Type="http://schemas.openxmlformats.org/officeDocument/2006/relationships/ctrlProp" Target="../ctrlProps/ctrlProp1477.xml"/><Relationship Id="rId31" Type="http://schemas.openxmlformats.org/officeDocument/2006/relationships/ctrlProp" Target="../ctrlProps/ctrlProp1498.xml"/><Relationship Id="rId52" Type="http://schemas.openxmlformats.org/officeDocument/2006/relationships/ctrlProp" Target="../ctrlProps/ctrlProp1519.xml"/><Relationship Id="rId73" Type="http://schemas.openxmlformats.org/officeDocument/2006/relationships/ctrlProp" Target="../ctrlProps/ctrlProp1540.xml"/><Relationship Id="rId94" Type="http://schemas.openxmlformats.org/officeDocument/2006/relationships/ctrlProp" Target="../ctrlProps/ctrlProp1561.xml"/><Relationship Id="rId148" Type="http://schemas.openxmlformats.org/officeDocument/2006/relationships/ctrlProp" Target="../ctrlProps/ctrlProp1615.xml"/><Relationship Id="rId169" Type="http://schemas.openxmlformats.org/officeDocument/2006/relationships/ctrlProp" Target="../ctrlProps/ctrlProp1636.xml"/><Relationship Id="rId4" Type="http://schemas.openxmlformats.org/officeDocument/2006/relationships/ctrlProp" Target="../ctrlProps/ctrlProp1471.xml"/><Relationship Id="rId180" Type="http://schemas.openxmlformats.org/officeDocument/2006/relationships/ctrlProp" Target="../ctrlProps/ctrlProp1647.xml"/><Relationship Id="rId215" Type="http://schemas.openxmlformats.org/officeDocument/2006/relationships/ctrlProp" Target="../ctrlProps/ctrlProp1682.xml"/><Relationship Id="rId236" Type="http://schemas.openxmlformats.org/officeDocument/2006/relationships/ctrlProp" Target="../ctrlProps/ctrlProp1703.xml"/><Relationship Id="rId257" Type="http://schemas.openxmlformats.org/officeDocument/2006/relationships/ctrlProp" Target="../ctrlProps/ctrlProp1724.xml"/><Relationship Id="rId42" Type="http://schemas.openxmlformats.org/officeDocument/2006/relationships/ctrlProp" Target="../ctrlProps/ctrlProp1509.xml"/><Relationship Id="rId84" Type="http://schemas.openxmlformats.org/officeDocument/2006/relationships/ctrlProp" Target="../ctrlProps/ctrlProp1551.xml"/><Relationship Id="rId138" Type="http://schemas.openxmlformats.org/officeDocument/2006/relationships/ctrlProp" Target="../ctrlProps/ctrlProp1605.xml"/><Relationship Id="rId191" Type="http://schemas.openxmlformats.org/officeDocument/2006/relationships/ctrlProp" Target="../ctrlProps/ctrlProp1658.xml"/><Relationship Id="rId205" Type="http://schemas.openxmlformats.org/officeDocument/2006/relationships/ctrlProp" Target="../ctrlProps/ctrlProp1672.xml"/><Relationship Id="rId247" Type="http://schemas.openxmlformats.org/officeDocument/2006/relationships/ctrlProp" Target="../ctrlProps/ctrlProp1714.xml"/><Relationship Id="rId107" Type="http://schemas.openxmlformats.org/officeDocument/2006/relationships/ctrlProp" Target="../ctrlProps/ctrlProp1574.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image" Target="../media/image5.e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6" Type="http://schemas.openxmlformats.org/officeDocument/2006/relationships/ctrlProp" Target="../ctrlProps/ctrlProp1759.xml"/><Relationship Id="rId21" Type="http://schemas.openxmlformats.org/officeDocument/2006/relationships/ctrlProp" Target="../ctrlProps/ctrlProp1754.xml"/><Relationship Id="rId42" Type="http://schemas.openxmlformats.org/officeDocument/2006/relationships/ctrlProp" Target="../ctrlProps/ctrlProp1775.xml"/><Relationship Id="rId47" Type="http://schemas.openxmlformats.org/officeDocument/2006/relationships/ctrlProp" Target="../ctrlProps/ctrlProp1780.xml"/><Relationship Id="rId63" Type="http://schemas.openxmlformats.org/officeDocument/2006/relationships/ctrlProp" Target="../ctrlProps/ctrlProp1796.xml"/><Relationship Id="rId68" Type="http://schemas.openxmlformats.org/officeDocument/2006/relationships/ctrlProp" Target="../ctrlProps/ctrlProp1801.xml"/><Relationship Id="rId16" Type="http://schemas.openxmlformats.org/officeDocument/2006/relationships/ctrlProp" Target="../ctrlProps/ctrlProp1749.xml"/><Relationship Id="rId11" Type="http://schemas.openxmlformats.org/officeDocument/2006/relationships/ctrlProp" Target="../ctrlProps/ctrlProp1744.xml"/><Relationship Id="rId24" Type="http://schemas.openxmlformats.org/officeDocument/2006/relationships/ctrlProp" Target="../ctrlProps/ctrlProp1757.xml"/><Relationship Id="rId32" Type="http://schemas.openxmlformats.org/officeDocument/2006/relationships/ctrlProp" Target="../ctrlProps/ctrlProp1765.xml"/><Relationship Id="rId37" Type="http://schemas.openxmlformats.org/officeDocument/2006/relationships/ctrlProp" Target="../ctrlProps/ctrlProp1770.xml"/><Relationship Id="rId40" Type="http://schemas.openxmlformats.org/officeDocument/2006/relationships/ctrlProp" Target="../ctrlProps/ctrlProp1773.xml"/><Relationship Id="rId45" Type="http://schemas.openxmlformats.org/officeDocument/2006/relationships/ctrlProp" Target="../ctrlProps/ctrlProp1778.xml"/><Relationship Id="rId53" Type="http://schemas.openxmlformats.org/officeDocument/2006/relationships/ctrlProp" Target="../ctrlProps/ctrlProp1786.xml"/><Relationship Id="rId58" Type="http://schemas.openxmlformats.org/officeDocument/2006/relationships/ctrlProp" Target="../ctrlProps/ctrlProp1791.xml"/><Relationship Id="rId66" Type="http://schemas.openxmlformats.org/officeDocument/2006/relationships/ctrlProp" Target="../ctrlProps/ctrlProp1799.xml"/><Relationship Id="rId74" Type="http://schemas.openxmlformats.org/officeDocument/2006/relationships/ctrlProp" Target="../ctrlProps/ctrlProp1807.xml"/><Relationship Id="rId79" Type="http://schemas.openxmlformats.org/officeDocument/2006/relationships/ctrlProp" Target="../ctrlProps/ctrlProp1812.xml"/><Relationship Id="rId5" Type="http://schemas.openxmlformats.org/officeDocument/2006/relationships/ctrlProp" Target="../ctrlProps/ctrlProp1738.xml"/><Relationship Id="rId61" Type="http://schemas.openxmlformats.org/officeDocument/2006/relationships/ctrlProp" Target="../ctrlProps/ctrlProp1794.xml"/><Relationship Id="rId19" Type="http://schemas.openxmlformats.org/officeDocument/2006/relationships/ctrlProp" Target="../ctrlProps/ctrlProp1752.xml"/><Relationship Id="rId14" Type="http://schemas.openxmlformats.org/officeDocument/2006/relationships/ctrlProp" Target="../ctrlProps/ctrlProp1747.xml"/><Relationship Id="rId22" Type="http://schemas.openxmlformats.org/officeDocument/2006/relationships/ctrlProp" Target="../ctrlProps/ctrlProp1755.xml"/><Relationship Id="rId27" Type="http://schemas.openxmlformats.org/officeDocument/2006/relationships/ctrlProp" Target="../ctrlProps/ctrlProp1760.xml"/><Relationship Id="rId30" Type="http://schemas.openxmlformats.org/officeDocument/2006/relationships/ctrlProp" Target="../ctrlProps/ctrlProp1763.xml"/><Relationship Id="rId35" Type="http://schemas.openxmlformats.org/officeDocument/2006/relationships/ctrlProp" Target="../ctrlProps/ctrlProp1768.xml"/><Relationship Id="rId43" Type="http://schemas.openxmlformats.org/officeDocument/2006/relationships/ctrlProp" Target="../ctrlProps/ctrlProp1776.xml"/><Relationship Id="rId48" Type="http://schemas.openxmlformats.org/officeDocument/2006/relationships/ctrlProp" Target="../ctrlProps/ctrlProp1781.xml"/><Relationship Id="rId56" Type="http://schemas.openxmlformats.org/officeDocument/2006/relationships/ctrlProp" Target="../ctrlProps/ctrlProp1789.xml"/><Relationship Id="rId64" Type="http://schemas.openxmlformats.org/officeDocument/2006/relationships/ctrlProp" Target="../ctrlProps/ctrlProp1797.xml"/><Relationship Id="rId69" Type="http://schemas.openxmlformats.org/officeDocument/2006/relationships/ctrlProp" Target="../ctrlProps/ctrlProp1802.xml"/><Relationship Id="rId77" Type="http://schemas.openxmlformats.org/officeDocument/2006/relationships/ctrlProp" Target="../ctrlProps/ctrlProp1810.xml"/><Relationship Id="rId8" Type="http://schemas.openxmlformats.org/officeDocument/2006/relationships/ctrlProp" Target="../ctrlProps/ctrlProp1741.xml"/><Relationship Id="rId51" Type="http://schemas.openxmlformats.org/officeDocument/2006/relationships/ctrlProp" Target="../ctrlProps/ctrlProp1784.xml"/><Relationship Id="rId72" Type="http://schemas.openxmlformats.org/officeDocument/2006/relationships/ctrlProp" Target="../ctrlProps/ctrlProp1805.xml"/><Relationship Id="rId80" Type="http://schemas.openxmlformats.org/officeDocument/2006/relationships/ctrlProp" Target="../ctrlProps/ctrlProp1813.xml"/><Relationship Id="rId3" Type="http://schemas.openxmlformats.org/officeDocument/2006/relationships/vmlDrawing" Target="../drawings/vmlDrawing5.vml"/><Relationship Id="rId12" Type="http://schemas.openxmlformats.org/officeDocument/2006/relationships/ctrlProp" Target="../ctrlProps/ctrlProp1745.xml"/><Relationship Id="rId17" Type="http://schemas.openxmlformats.org/officeDocument/2006/relationships/ctrlProp" Target="../ctrlProps/ctrlProp1750.xml"/><Relationship Id="rId25" Type="http://schemas.openxmlformats.org/officeDocument/2006/relationships/ctrlProp" Target="../ctrlProps/ctrlProp1758.xml"/><Relationship Id="rId33" Type="http://schemas.openxmlformats.org/officeDocument/2006/relationships/ctrlProp" Target="../ctrlProps/ctrlProp1766.xml"/><Relationship Id="rId38" Type="http://schemas.openxmlformats.org/officeDocument/2006/relationships/ctrlProp" Target="../ctrlProps/ctrlProp1771.xml"/><Relationship Id="rId46" Type="http://schemas.openxmlformats.org/officeDocument/2006/relationships/ctrlProp" Target="../ctrlProps/ctrlProp1779.xml"/><Relationship Id="rId59" Type="http://schemas.openxmlformats.org/officeDocument/2006/relationships/ctrlProp" Target="../ctrlProps/ctrlProp1792.xml"/><Relationship Id="rId67" Type="http://schemas.openxmlformats.org/officeDocument/2006/relationships/ctrlProp" Target="../ctrlProps/ctrlProp1800.xml"/><Relationship Id="rId20" Type="http://schemas.openxmlformats.org/officeDocument/2006/relationships/ctrlProp" Target="../ctrlProps/ctrlProp1753.xml"/><Relationship Id="rId41" Type="http://schemas.openxmlformats.org/officeDocument/2006/relationships/ctrlProp" Target="../ctrlProps/ctrlProp1774.xml"/><Relationship Id="rId54" Type="http://schemas.openxmlformats.org/officeDocument/2006/relationships/ctrlProp" Target="../ctrlProps/ctrlProp1787.xml"/><Relationship Id="rId62" Type="http://schemas.openxmlformats.org/officeDocument/2006/relationships/ctrlProp" Target="../ctrlProps/ctrlProp1795.xml"/><Relationship Id="rId70" Type="http://schemas.openxmlformats.org/officeDocument/2006/relationships/ctrlProp" Target="../ctrlProps/ctrlProp1803.xml"/><Relationship Id="rId75" Type="http://schemas.openxmlformats.org/officeDocument/2006/relationships/ctrlProp" Target="../ctrlProps/ctrlProp1808.xml"/><Relationship Id="rId1" Type="http://schemas.openxmlformats.org/officeDocument/2006/relationships/printerSettings" Target="../printerSettings/printerSettings6.bin"/><Relationship Id="rId6" Type="http://schemas.openxmlformats.org/officeDocument/2006/relationships/ctrlProp" Target="../ctrlProps/ctrlProp1739.xml"/><Relationship Id="rId15" Type="http://schemas.openxmlformats.org/officeDocument/2006/relationships/ctrlProp" Target="../ctrlProps/ctrlProp1748.xml"/><Relationship Id="rId23" Type="http://schemas.openxmlformats.org/officeDocument/2006/relationships/ctrlProp" Target="../ctrlProps/ctrlProp1756.xml"/><Relationship Id="rId28" Type="http://schemas.openxmlformats.org/officeDocument/2006/relationships/ctrlProp" Target="../ctrlProps/ctrlProp1761.xml"/><Relationship Id="rId36" Type="http://schemas.openxmlformats.org/officeDocument/2006/relationships/ctrlProp" Target="../ctrlProps/ctrlProp1769.xml"/><Relationship Id="rId49" Type="http://schemas.openxmlformats.org/officeDocument/2006/relationships/ctrlProp" Target="../ctrlProps/ctrlProp1782.xml"/><Relationship Id="rId57" Type="http://schemas.openxmlformats.org/officeDocument/2006/relationships/ctrlProp" Target="../ctrlProps/ctrlProp1790.xml"/><Relationship Id="rId10" Type="http://schemas.openxmlformats.org/officeDocument/2006/relationships/ctrlProp" Target="../ctrlProps/ctrlProp1743.xml"/><Relationship Id="rId31" Type="http://schemas.openxmlformats.org/officeDocument/2006/relationships/ctrlProp" Target="../ctrlProps/ctrlProp1764.xml"/><Relationship Id="rId44" Type="http://schemas.openxmlformats.org/officeDocument/2006/relationships/ctrlProp" Target="../ctrlProps/ctrlProp1777.xml"/><Relationship Id="rId52" Type="http://schemas.openxmlformats.org/officeDocument/2006/relationships/ctrlProp" Target="../ctrlProps/ctrlProp1785.xml"/><Relationship Id="rId60" Type="http://schemas.openxmlformats.org/officeDocument/2006/relationships/ctrlProp" Target="../ctrlProps/ctrlProp1793.xml"/><Relationship Id="rId65" Type="http://schemas.openxmlformats.org/officeDocument/2006/relationships/ctrlProp" Target="../ctrlProps/ctrlProp1798.xml"/><Relationship Id="rId73" Type="http://schemas.openxmlformats.org/officeDocument/2006/relationships/ctrlProp" Target="../ctrlProps/ctrlProp1806.xml"/><Relationship Id="rId78" Type="http://schemas.openxmlformats.org/officeDocument/2006/relationships/ctrlProp" Target="../ctrlProps/ctrlProp1811.xml"/><Relationship Id="rId4" Type="http://schemas.openxmlformats.org/officeDocument/2006/relationships/ctrlProp" Target="../ctrlProps/ctrlProp1737.xml"/><Relationship Id="rId9" Type="http://schemas.openxmlformats.org/officeDocument/2006/relationships/ctrlProp" Target="../ctrlProps/ctrlProp1742.xml"/><Relationship Id="rId13" Type="http://schemas.openxmlformats.org/officeDocument/2006/relationships/ctrlProp" Target="../ctrlProps/ctrlProp1746.xml"/><Relationship Id="rId18" Type="http://schemas.openxmlformats.org/officeDocument/2006/relationships/ctrlProp" Target="../ctrlProps/ctrlProp1751.xml"/><Relationship Id="rId39" Type="http://schemas.openxmlformats.org/officeDocument/2006/relationships/ctrlProp" Target="../ctrlProps/ctrlProp1772.xml"/><Relationship Id="rId34" Type="http://schemas.openxmlformats.org/officeDocument/2006/relationships/ctrlProp" Target="../ctrlProps/ctrlProp1767.xml"/><Relationship Id="rId50" Type="http://schemas.openxmlformats.org/officeDocument/2006/relationships/ctrlProp" Target="../ctrlProps/ctrlProp1783.xml"/><Relationship Id="rId55" Type="http://schemas.openxmlformats.org/officeDocument/2006/relationships/ctrlProp" Target="../ctrlProps/ctrlProp1788.xml"/><Relationship Id="rId76" Type="http://schemas.openxmlformats.org/officeDocument/2006/relationships/ctrlProp" Target="../ctrlProps/ctrlProp1809.xml"/><Relationship Id="rId7" Type="http://schemas.openxmlformats.org/officeDocument/2006/relationships/ctrlProp" Target="../ctrlProps/ctrlProp1740.xml"/><Relationship Id="rId71" Type="http://schemas.openxmlformats.org/officeDocument/2006/relationships/ctrlProp" Target="../ctrlProps/ctrlProp1804.xml"/><Relationship Id="rId2" Type="http://schemas.openxmlformats.org/officeDocument/2006/relationships/drawing" Target="../drawings/drawing5.xml"/><Relationship Id="rId29" Type="http://schemas.openxmlformats.org/officeDocument/2006/relationships/ctrlProp" Target="../ctrlProps/ctrlProp1762.xml"/></Relationships>
</file>

<file path=xl/worksheets/_rels/sheet7.xml.rels><?xml version="1.0" encoding="UTF-8" standalone="yes"?>
<Relationships xmlns="http://schemas.openxmlformats.org/package/2006/relationships"><Relationship Id="rId8" Type="http://schemas.openxmlformats.org/officeDocument/2006/relationships/control" Target="../activeX/activeX3.xml"/><Relationship Id="rId3" Type="http://schemas.openxmlformats.org/officeDocument/2006/relationships/vmlDrawing" Target="../drawings/vmlDrawing6.vml"/><Relationship Id="rId7" Type="http://schemas.openxmlformats.org/officeDocument/2006/relationships/image" Target="../media/image11.emf"/><Relationship Id="rId12"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7.bin"/><Relationship Id="rId6" Type="http://schemas.openxmlformats.org/officeDocument/2006/relationships/control" Target="../activeX/activeX2.xml"/><Relationship Id="rId11" Type="http://schemas.openxmlformats.org/officeDocument/2006/relationships/image" Target="../media/image13.emf"/><Relationship Id="rId5" Type="http://schemas.openxmlformats.org/officeDocument/2006/relationships/image" Target="../media/image10.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12.emf"/></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37443-79EB-4EFC-9F05-B64BAE319D70}">
  <sheetPr codeName="Sheet8">
    <tabColor theme="1"/>
  </sheetPr>
  <dimension ref="A1:BK572"/>
  <sheetViews>
    <sheetView showGridLines="0" tabSelected="1" zoomScale="90" zoomScaleNormal="90" zoomScaleSheetLayoutView="40" workbookViewId="0">
      <pane ySplit="3" topLeftCell="A4" activePane="bottomLeft" state="frozen"/>
      <selection activeCell="H9" sqref="H9:K9"/>
      <selection pane="bottomLeft" activeCell="AU1" sqref="AC1:AU1048576"/>
    </sheetView>
  </sheetViews>
  <sheetFormatPr defaultColWidth="0" defaultRowHeight="0" customHeight="1" zeroHeight="1"/>
  <cols>
    <col min="1" max="1" width="2.54296875" customWidth="1"/>
    <col min="2" max="2" width="11.1796875" customWidth="1"/>
    <col min="3" max="3" width="8.7265625" customWidth="1"/>
    <col min="4" max="4" width="11.26953125" customWidth="1"/>
    <col min="5" max="7" width="8.7265625" customWidth="1"/>
    <col min="8" max="8" width="13.81640625" customWidth="1"/>
    <col min="9" max="18" width="8.7265625" customWidth="1"/>
    <col min="19" max="19" width="13.7265625" customWidth="1"/>
    <col min="20" max="20" width="9.26953125" customWidth="1"/>
    <col min="21" max="27" width="8.7265625" customWidth="1"/>
    <col min="28" max="28" width="4.54296875" style="23" customWidth="1"/>
    <col min="29" max="29" width="24.453125" style="36" hidden="1" customWidth="1"/>
    <col min="30" max="30" width="16.54296875" style="33" hidden="1" customWidth="1"/>
    <col min="31" max="31" width="17.26953125" style="33" hidden="1" customWidth="1"/>
    <col min="32" max="32" width="13.1796875" style="33" hidden="1" customWidth="1"/>
    <col min="33" max="33" width="20.1796875" style="33" hidden="1" customWidth="1"/>
    <col min="34" max="34" width="23.1796875" style="33" hidden="1" customWidth="1"/>
    <col min="35" max="35" width="24.26953125" style="33" hidden="1" customWidth="1"/>
    <col min="36" max="47" width="9.1796875" style="33" hidden="1" customWidth="1"/>
    <col min="48" max="50" width="9.1796875" style="33" customWidth="1"/>
    <col min="51" max="51" width="7.1796875" style="33" customWidth="1"/>
    <col min="52" max="63" width="9.1796875" style="33" customWidth="1"/>
    <col min="64" max="16384" width="9.1796875" style="33" hidden="1"/>
  </cols>
  <sheetData>
    <row r="1" spans="1:52" ht="14.5" customHeight="1" thickTop="1">
      <c r="A1" s="234"/>
      <c r="B1" s="235"/>
      <c r="C1" s="235"/>
      <c r="D1" s="235"/>
      <c r="E1" s="235"/>
      <c r="F1" s="235"/>
      <c r="G1" s="235"/>
      <c r="H1" s="235"/>
      <c r="I1" s="236"/>
      <c r="J1" s="237" t="s">
        <v>1061</v>
      </c>
      <c r="K1" s="237" t="s">
        <v>940</v>
      </c>
      <c r="L1" s="237" t="s">
        <v>1335</v>
      </c>
      <c r="M1" s="683" t="s">
        <v>1337</v>
      </c>
      <c r="N1" s="683"/>
      <c r="O1" s="238" t="s">
        <v>1406</v>
      </c>
      <c r="P1" s="236"/>
      <c r="Q1" s="237" t="s">
        <v>1345</v>
      </c>
      <c r="R1" s="237" t="s">
        <v>1185</v>
      </c>
      <c r="S1" s="237" t="s">
        <v>990</v>
      </c>
      <c r="T1" s="239"/>
      <c r="U1" s="687" t="s">
        <v>2710</v>
      </c>
      <c r="V1" s="688"/>
      <c r="W1" s="688"/>
      <c r="X1" s="688"/>
      <c r="Y1" s="688"/>
      <c r="Z1" s="688"/>
      <c r="AA1" s="688"/>
      <c r="AB1" s="240"/>
      <c r="AC1" s="33"/>
      <c r="AT1" s="33">
        <v>1</v>
      </c>
    </row>
    <row r="2" spans="1:52" ht="14.5" customHeight="1">
      <c r="A2" s="241"/>
      <c r="B2" s="9"/>
      <c r="C2" s="9"/>
      <c r="D2" s="9"/>
      <c r="E2" s="9"/>
      <c r="F2" s="9"/>
      <c r="G2" s="9"/>
      <c r="H2" s="9"/>
      <c r="I2" s="178"/>
      <c r="J2" s="111" t="b">
        <f>AC20</f>
        <v>0</v>
      </c>
      <c r="K2" s="111" t="b">
        <f>AC21</f>
        <v>0</v>
      </c>
      <c r="L2" s="111" t="b">
        <f>AD21</f>
        <v>0</v>
      </c>
      <c r="M2" s="684" t="b">
        <f>IF(U20=AF27,TRUE,FALSE)</f>
        <v>0</v>
      </c>
      <c r="N2" s="684"/>
      <c r="O2" s="111" t="b">
        <f>AD25</f>
        <v>0</v>
      </c>
      <c r="P2" s="178"/>
      <c r="Q2" s="111"/>
      <c r="R2" s="111" t="b">
        <v>1</v>
      </c>
      <c r="S2" s="111" t="b">
        <v>1</v>
      </c>
      <c r="T2" s="242"/>
      <c r="U2" s="689"/>
      <c r="V2" s="689"/>
      <c r="W2" s="689"/>
      <c r="X2" s="689"/>
      <c r="Y2" s="689"/>
      <c r="Z2" s="689"/>
      <c r="AA2" s="689"/>
      <c r="AB2" s="243"/>
      <c r="AC2" s="33"/>
      <c r="AT2" s="33">
        <v>2</v>
      </c>
    </row>
    <row r="3" spans="1:52" ht="14.5" customHeight="1">
      <c r="A3" s="241"/>
      <c r="B3" s="9"/>
      <c r="C3" s="9"/>
      <c r="D3" s="9"/>
      <c r="E3" s="9"/>
      <c r="F3" s="9"/>
      <c r="G3" s="9"/>
      <c r="H3" s="9"/>
      <c r="I3" s="178"/>
      <c r="J3" s="178"/>
      <c r="K3" s="178"/>
      <c r="L3" s="178"/>
      <c r="M3" s="685"/>
      <c r="N3" s="685"/>
      <c r="O3" s="178"/>
      <c r="P3" s="178"/>
      <c r="Q3" s="111"/>
      <c r="R3" s="111"/>
      <c r="S3" s="111"/>
      <c r="T3" s="242"/>
      <c r="U3" s="689"/>
      <c r="V3" s="689"/>
      <c r="W3" s="689"/>
      <c r="X3" s="689"/>
      <c r="Y3" s="689"/>
      <c r="Z3" s="689"/>
      <c r="AA3" s="689"/>
      <c r="AB3" s="243"/>
      <c r="AC3" s="33"/>
      <c r="AT3" s="33">
        <v>3</v>
      </c>
    </row>
    <row r="4" spans="1:52" s="31" customFormat="1" ht="18" customHeight="1">
      <c r="A4" s="244"/>
      <c r="B4" s="12"/>
      <c r="C4" s="12"/>
      <c r="D4" s="12"/>
      <c r="E4" s="12"/>
      <c r="F4" s="12"/>
      <c r="G4" s="12"/>
      <c r="H4" s="12"/>
      <c r="I4" s="12"/>
      <c r="J4" s="12"/>
      <c r="K4" s="12"/>
      <c r="L4" s="12"/>
      <c r="M4" s="12"/>
      <c r="N4" s="12"/>
      <c r="O4" s="12"/>
      <c r="P4" s="12"/>
      <c r="Q4" s="12"/>
      <c r="R4" s="12"/>
      <c r="S4" s="12"/>
      <c r="T4" s="12"/>
      <c r="U4" s="12"/>
      <c r="V4" s="12"/>
      <c r="W4" s="12"/>
      <c r="X4" s="12"/>
      <c r="Y4" s="12"/>
      <c r="Z4" s="12"/>
      <c r="AA4" s="12"/>
      <c r="AB4" s="188"/>
      <c r="AT4" s="33">
        <v>4</v>
      </c>
    </row>
    <row r="5" spans="1:52" s="31" customFormat="1" ht="18" customHeight="1">
      <c r="A5" s="244"/>
      <c r="B5" s="12"/>
      <c r="C5" s="690" t="s">
        <v>2172</v>
      </c>
      <c r="D5" s="690"/>
      <c r="E5" s="690"/>
      <c r="F5" s="690"/>
      <c r="G5" s="690"/>
      <c r="H5" s="690"/>
      <c r="I5" s="690"/>
      <c r="J5" s="245"/>
      <c r="K5" s="245"/>
      <c r="L5" s="245"/>
      <c r="M5" s="245"/>
      <c r="N5" s="245"/>
      <c r="O5" s="245"/>
      <c r="P5" s="245"/>
      <c r="Q5" s="245"/>
      <c r="R5" s="245"/>
      <c r="S5" s="245"/>
      <c r="T5" s="245"/>
      <c r="U5" s="245"/>
      <c r="V5" s="245"/>
      <c r="W5" s="245"/>
      <c r="X5" s="245"/>
      <c r="Y5" s="245"/>
      <c r="Z5" s="245"/>
      <c r="AA5" s="12"/>
      <c r="AB5" s="188"/>
      <c r="AT5" s="33">
        <v>5</v>
      </c>
    </row>
    <row r="6" spans="1:52" s="31" customFormat="1" ht="6" customHeight="1" thickBot="1">
      <c r="A6" s="244"/>
      <c r="B6" s="13"/>
      <c r="C6" s="686"/>
      <c r="D6" s="686"/>
      <c r="E6" s="686"/>
      <c r="F6" s="686"/>
      <c r="G6" s="686"/>
      <c r="H6" s="686"/>
      <c r="I6" s="686"/>
      <c r="J6" s="14"/>
      <c r="K6" s="14"/>
      <c r="L6" s="14"/>
      <c r="M6" s="14"/>
      <c r="N6" s="14"/>
      <c r="O6" s="14"/>
      <c r="P6" s="14"/>
      <c r="Q6" s="14"/>
      <c r="R6" s="14"/>
      <c r="S6" s="14"/>
      <c r="T6" s="14"/>
      <c r="U6" s="14"/>
      <c r="V6" s="14"/>
      <c r="W6" s="14"/>
      <c r="X6" s="14"/>
      <c r="Y6" s="14"/>
      <c r="Z6" s="14"/>
      <c r="AA6" s="13"/>
      <c r="AB6" s="188"/>
      <c r="AT6" s="33">
        <v>6</v>
      </c>
    </row>
    <row r="7" spans="1:52" s="31" customFormat="1" ht="6" customHeight="1" thickTop="1">
      <c r="A7" s="244"/>
      <c r="B7" s="12"/>
      <c r="C7" s="246"/>
      <c r="D7" s="246"/>
      <c r="E7" s="246"/>
      <c r="F7" s="246"/>
      <c r="G7" s="246"/>
      <c r="H7" s="246"/>
      <c r="I7" s="246"/>
      <c r="J7" s="245"/>
      <c r="K7" s="245"/>
      <c r="L7" s="245"/>
      <c r="M7" s="245"/>
      <c r="N7" s="245"/>
      <c r="O7" s="245"/>
      <c r="P7" s="245"/>
      <c r="Q7" s="245"/>
      <c r="R7" s="245"/>
      <c r="S7" s="245"/>
      <c r="T7" s="245"/>
      <c r="U7" s="245"/>
      <c r="V7" s="245"/>
      <c r="W7" s="245"/>
      <c r="X7" s="245"/>
      <c r="Y7" s="245"/>
      <c r="Z7" s="245"/>
      <c r="AA7" s="12"/>
      <c r="AB7" s="188"/>
      <c r="AT7" s="33">
        <v>7</v>
      </c>
    </row>
    <row r="8" spans="1:52" s="31" customFormat="1" ht="18" customHeight="1">
      <c r="A8" s="244"/>
      <c r="B8" s="12"/>
      <c r="C8" s="12"/>
      <c r="D8" s="12"/>
      <c r="E8" s="12"/>
      <c r="F8" s="12"/>
      <c r="G8" s="12"/>
      <c r="H8" s="12"/>
      <c r="I8" s="12"/>
      <c r="J8" s="12"/>
      <c r="K8" s="12"/>
      <c r="L8" s="12"/>
      <c r="M8" s="12"/>
      <c r="N8" s="12"/>
      <c r="O8" s="12"/>
      <c r="P8" s="12"/>
      <c r="Q8" s="12"/>
      <c r="R8" s="12"/>
      <c r="S8" s="12"/>
      <c r="T8" s="12"/>
      <c r="U8" s="12"/>
      <c r="V8" s="12"/>
      <c r="W8" s="12"/>
      <c r="X8" s="12"/>
      <c r="Y8" s="12"/>
      <c r="Z8" s="12"/>
      <c r="AA8" s="12"/>
      <c r="AB8" s="188"/>
      <c r="AC8" s="44" t="s">
        <v>1398</v>
      </c>
      <c r="AT8" s="33">
        <v>8</v>
      </c>
    </row>
    <row r="9" spans="1:52" s="34" customFormat="1" ht="18" customHeight="1" thickBot="1">
      <c r="A9" s="247"/>
      <c r="B9" s="28"/>
      <c r="C9" s="691" t="s">
        <v>1458</v>
      </c>
      <c r="D9" s="691"/>
      <c r="E9" s="691"/>
      <c r="F9" s="691"/>
      <c r="G9" s="691"/>
      <c r="H9" s="691"/>
      <c r="I9" s="691"/>
      <c r="J9" s="691"/>
      <c r="K9" s="146" t="s">
        <v>946</v>
      </c>
      <c r="L9" s="12"/>
      <c r="M9" s="146" t="s">
        <v>1625</v>
      </c>
      <c r="N9" s="146"/>
      <c r="O9" s="28"/>
      <c r="P9" s="28"/>
      <c r="Q9" s="28"/>
      <c r="R9" s="28"/>
      <c r="S9" s="28"/>
      <c r="T9" s="28"/>
      <c r="U9" s="28"/>
      <c r="V9" s="28"/>
      <c r="W9" s="28"/>
      <c r="X9" s="28"/>
      <c r="Y9" s="28"/>
      <c r="Z9" s="28"/>
      <c r="AA9" s="248"/>
      <c r="AB9" s="249"/>
      <c r="AC9" s="42" t="b">
        <v>0</v>
      </c>
      <c r="AT9" s="33">
        <v>9</v>
      </c>
      <c r="AZ9" s="31"/>
    </row>
    <row r="10" spans="1:52" s="31" customFormat="1" ht="18" customHeight="1" thickBot="1">
      <c r="A10" s="244"/>
      <c r="B10" s="12"/>
      <c r="C10" s="626"/>
      <c r="D10" s="627"/>
      <c r="E10" s="627"/>
      <c r="F10" s="628"/>
      <c r="G10" s="154"/>
      <c r="H10" s="12"/>
      <c r="I10" s="12"/>
      <c r="J10" s="12"/>
      <c r="K10" s="12"/>
      <c r="L10" s="12"/>
      <c r="M10" s="12"/>
      <c r="N10" s="12"/>
      <c r="O10" s="12"/>
      <c r="P10" s="12"/>
      <c r="Q10" s="12"/>
      <c r="R10" s="12"/>
      <c r="S10" s="12"/>
      <c r="T10" s="12"/>
      <c r="U10" s="12"/>
      <c r="V10" s="12"/>
      <c r="W10" s="12"/>
      <c r="X10" s="12"/>
      <c r="Y10" s="12"/>
      <c r="Z10" s="12"/>
      <c r="AA10" s="12"/>
      <c r="AB10" s="188"/>
      <c r="AT10" s="33">
        <v>10</v>
      </c>
    </row>
    <row r="11" spans="1:52" s="31" customFormat="1" ht="9" customHeight="1">
      <c r="A11" s="244"/>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88"/>
      <c r="AT11" s="33">
        <v>11</v>
      </c>
    </row>
    <row r="12" spans="1:52" s="34" customFormat="1" ht="18" customHeight="1" thickBot="1">
      <c r="A12" s="247"/>
      <c r="B12" s="28"/>
      <c r="C12" s="183" t="s">
        <v>2159</v>
      </c>
      <c r="D12" s="183"/>
      <c r="E12" s="183"/>
      <c r="F12" s="183"/>
      <c r="G12" s="183"/>
      <c r="H12" s="183"/>
      <c r="I12" s="183"/>
      <c r="J12" s="183"/>
      <c r="K12" s="183"/>
      <c r="L12" s="183"/>
      <c r="M12" s="183"/>
      <c r="N12" s="183"/>
      <c r="O12" s="250" t="s">
        <v>1054</v>
      </c>
      <c r="P12" s="250"/>
      <c r="Q12" s="250"/>
      <c r="R12" s="251"/>
      <c r="S12" s="28"/>
      <c r="T12" s="28"/>
      <c r="U12" s="28"/>
      <c r="V12" s="28"/>
      <c r="W12" s="183" t="s">
        <v>2752</v>
      </c>
      <c r="X12" s="28"/>
      <c r="Y12" s="28"/>
      <c r="Z12" s="28"/>
      <c r="AA12" s="28"/>
      <c r="AB12" s="249"/>
      <c r="AC12" s="44" t="s">
        <v>2103</v>
      </c>
      <c r="AT12" s="33">
        <v>12</v>
      </c>
      <c r="AZ12" s="31"/>
    </row>
    <row r="13" spans="1:52" s="31" customFormat="1" ht="18" customHeight="1" thickBot="1">
      <c r="A13" s="244"/>
      <c r="B13" s="12"/>
      <c r="C13" s="620"/>
      <c r="D13" s="621"/>
      <c r="E13" s="621"/>
      <c r="F13" s="621"/>
      <c r="G13" s="621"/>
      <c r="H13" s="621"/>
      <c r="I13" s="621"/>
      <c r="J13" s="621"/>
      <c r="K13" s="621"/>
      <c r="L13" s="621"/>
      <c r="M13" s="622"/>
      <c r="N13" s="154"/>
      <c r="O13" s="620"/>
      <c r="P13" s="621"/>
      <c r="Q13" s="621"/>
      <c r="R13" s="621"/>
      <c r="S13" s="621"/>
      <c r="T13" s="621"/>
      <c r="U13" s="622"/>
      <c r="V13" s="154"/>
      <c r="W13" s="620"/>
      <c r="X13" s="621"/>
      <c r="Y13" s="621"/>
      <c r="Z13" s="622"/>
      <c r="AA13" s="12"/>
      <c r="AB13" s="188"/>
      <c r="AC13" s="42" t="b">
        <v>0</v>
      </c>
      <c r="AJ13" s="31" t="s">
        <v>953</v>
      </c>
      <c r="AT13" s="33">
        <v>13</v>
      </c>
    </row>
    <row r="14" spans="1:52" s="31" customFormat="1" ht="18" customHeight="1">
      <c r="A14" s="244"/>
      <c r="B14" s="12"/>
      <c r="C14" s="12"/>
      <c r="D14" s="12"/>
      <c r="E14" s="12"/>
      <c r="F14" s="12"/>
      <c r="G14" s="12"/>
      <c r="H14" s="12"/>
      <c r="I14" s="12"/>
      <c r="J14" s="12"/>
      <c r="K14" s="12"/>
      <c r="L14" s="12"/>
      <c r="M14" s="12"/>
      <c r="N14" s="12"/>
      <c r="O14" s="12"/>
      <c r="P14" s="12"/>
      <c r="Q14" s="12"/>
      <c r="R14" s="12"/>
      <c r="S14" s="12"/>
      <c r="T14" s="12"/>
      <c r="U14" s="12"/>
      <c r="V14" s="12"/>
      <c r="W14" s="146" t="s">
        <v>2718</v>
      </c>
      <c r="X14" s="146"/>
      <c r="Y14" s="12"/>
      <c r="Z14" s="12"/>
      <c r="AA14" s="12"/>
      <c r="AB14" s="188"/>
      <c r="AJ14" s="34"/>
      <c r="AT14" s="33">
        <v>14</v>
      </c>
    </row>
    <row r="15" spans="1:52" s="31" customFormat="1" ht="18" customHeight="1">
      <c r="A15" s="244"/>
      <c r="B15" s="12"/>
      <c r="C15" s="690" t="s">
        <v>994</v>
      </c>
      <c r="D15" s="690"/>
      <c r="E15" s="690"/>
      <c r="F15" s="690"/>
      <c r="G15" s="690"/>
      <c r="H15" s="690"/>
      <c r="I15" s="690"/>
      <c r="J15" s="245"/>
      <c r="K15" s="245"/>
      <c r="L15" s="245"/>
      <c r="M15" s="245"/>
      <c r="N15" s="245"/>
      <c r="O15" s="245"/>
      <c r="P15" s="245"/>
      <c r="Q15" s="245"/>
      <c r="R15" s="245"/>
      <c r="S15" s="245"/>
      <c r="T15" s="245"/>
      <c r="U15" s="245"/>
      <c r="V15" s="245"/>
      <c r="W15" s="245"/>
      <c r="X15" s="245"/>
      <c r="Y15" s="245"/>
      <c r="Z15" s="245"/>
      <c r="AA15" s="12"/>
      <c r="AB15" s="188"/>
      <c r="AT15" s="33">
        <v>15</v>
      </c>
    </row>
    <row r="16" spans="1:52" s="31" customFormat="1" ht="6" customHeight="1" thickBot="1">
      <c r="A16" s="244"/>
      <c r="B16" s="13"/>
      <c r="C16" s="686"/>
      <c r="D16" s="686"/>
      <c r="E16" s="686"/>
      <c r="F16" s="686"/>
      <c r="G16" s="686"/>
      <c r="H16" s="686"/>
      <c r="I16" s="686"/>
      <c r="J16" s="14"/>
      <c r="K16" s="14"/>
      <c r="L16" s="14"/>
      <c r="M16" s="14"/>
      <c r="N16" s="14"/>
      <c r="O16" s="14"/>
      <c r="P16" s="14"/>
      <c r="Q16" s="14"/>
      <c r="R16" s="14"/>
      <c r="S16" s="14"/>
      <c r="T16" s="14"/>
      <c r="U16" s="14"/>
      <c r="V16" s="14"/>
      <c r="W16" s="14"/>
      <c r="X16" s="14"/>
      <c r="Y16" s="14"/>
      <c r="Z16" s="14"/>
      <c r="AA16" s="13"/>
      <c r="AB16" s="188"/>
      <c r="AT16" s="33">
        <v>16</v>
      </c>
    </row>
    <row r="17" spans="1:52" s="31" customFormat="1" ht="6" customHeight="1" thickTop="1">
      <c r="A17" s="244"/>
      <c r="B17" s="12"/>
      <c r="C17" s="246"/>
      <c r="D17" s="246"/>
      <c r="E17" s="246"/>
      <c r="F17" s="246"/>
      <c r="G17" s="246"/>
      <c r="H17" s="246"/>
      <c r="I17" s="246"/>
      <c r="J17" s="245"/>
      <c r="K17" s="245"/>
      <c r="L17" s="245"/>
      <c r="M17" s="245"/>
      <c r="N17" s="245"/>
      <c r="O17" s="245"/>
      <c r="P17" s="245"/>
      <c r="Q17" s="245"/>
      <c r="R17" s="245"/>
      <c r="S17" s="245"/>
      <c r="T17" s="245"/>
      <c r="U17" s="245"/>
      <c r="V17" s="245"/>
      <c r="W17" s="245"/>
      <c r="X17" s="245"/>
      <c r="Y17" s="245"/>
      <c r="Z17" s="245"/>
      <c r="AA17" s="12"/>
      <c r="AB17" s="188"/>
      <c r="AT17" s="33">
        <v>17</v>
      </c>
    </row>
    <row r="18" spans="1:52" s="31" customFormat="1" ht="18" customHeight="1" thickBot="1">
      <c r="A18" s="244"/>
      <c r="B18" s="252" t="str">
        <f>IF(AND(AC20=FALSE,AC21=FALSE)=TRUE,"   Please select Account Services and Additional Services:","")</f>
        <v xml:space="preserve">   Please select Account Services and Additional Services:</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88"/>
      <c r="AT18" s="33">
        <v>18</v>
      </c>
    </row>
    <row r="19" spans="1:52" s="34" customFormat="1" ht="18" customHeight="1">
      <c r="A19" s="247"/>
      <c r="B19" s="28"/>
      <c r="C19" s="692" t="s">
        <v>988</v>
      </c>
      <c r="D19" s="692"/>
      <c r="E19" s="253"/>
      <c r="F19" s="253"/>
      <c r="G19" s="692" t="s">
        <v>1048</v>
      </c>
      <c r="H19" s="692"/>
      <c r="I19" s="692"/>
      <c r="J19" s="692"/>
      <c r="K19" s="692"/>
      <c r="L19" s="182"/>
      <c r="M19" s="182"/>
      <c r="N19" s="205" t="s">
        <v>1049</v>
      </c>
      <c r="O19" s="205"/>
      <c r="P19" s="205"/>
      <c r="Q19" s="28"/>
      <c r="R19" s="28"/>
      <c r="S19" s="28"/>
      <c r="T19" s="254"/>
      <c r="U19" s="696" t="s">
        <v>947</v>
      </c>
      <c r="V19" s="696"/>
      <c r="W19" s="696"/>
      <c r="X19" s="696"/>
      <c r="Y19" s="696"/>
      <c r="Z19" s="696"/>
      <c r="AA19" s="255"/>
      <c r="AB19" s="249"/>
      <c r="AC19" s="44" t="s">
        <v>1394</v>
      </c>
      <c r="AD19" s="45" t="s">
        <v>1395</v>
      </c>
      <c r="AE19" s="45" t="s">
        <v>1397</v>
      </c>
      <c r="AT19" s="33">
        <v>19</v>
      </c>
      <c r="AZ19" s="31"/>
    </row>
    <row r="20" spans="1:52" s="31" customFormat="1" ht="18" customHeight="1">
      <c r="A20" s="244"/>
      <c r="B20" s="12"/>
      <c r="C20" s="674" t="s">
        <v>1061</v>
      </c>
      <c r="D20" s="674"/>
      <c r="E20"/>
      <c r="F20"/>
      <c r="G20" t="s">
        <v>944</v>
      </c>
      <c r="H20"/>
      <c r="I20"/>
      <c r="J20"/>
      <c r="K20" s="256"/>
      <c r="L20"/>
      <c r="M20"/>
      <c r="N20" s="674" t="str">
        <f>IF(U20="Please Select Account Services","Cash Collateral",IF(AC20=TRUE,IF(U20=AF29,"","Cash Collateral"),"Cash Collateral"))</f>
        <v>Cash Collateral</v>
      </c>
      <c r="O20" s="674"/>
      <c r="P20" s="674"/>
      <c r="Q20" s="12"/>
      <c r="R20" s="12"/>
      <c r="S20" s="257"/>
      <c r="T20" s="258"/>
      <c r="U20" s="697" t="str">
        <f>AE30</f>
        <v>Please Select Account Services</v>
      </c>
      <c r="V20" s="697"/>
      <c r="W20" s="697"/>
      <c r="X20" s="697"/>
      <c r="Y20" s="697"/>
      <c r="Z20" s="697"/>
      <c r="AA20" s="259"/>
      <c r="AB20" s="188"/>
      <c r="AC20" s="42" t="b">
        <v>0</v>
      </c>
      <c r="AD20" s="89">
        <v>0</v>
      </c>
      <c r="AE20" s="43" t="b">
        <v>0</v>
      </c>
      <c r="AL20" s="672" t="s">
        <v>948</v>
      </c>
      <c r="AT20" s="33">
        <v>20</v>
      </c>
    </row>
    <row r="21" spans="1:52" s="31" customFormat="1" ht="18" customHeight="1">
      <c r="A21" s="244"/>
      <c r="B21" s="12"/>
      <c r="C21" s="674" t="s">
        <v>940</v>
      </c>
      <c r="D21" s="674"/>
      <c r="E21"/>
      <c r="F21"/>
      <c r="G21" t="s">
        <v>945</v>
      </c>
      <c r="H21"/>
      <c r="I21"/>
      <c r="J21"/>
      <c r="K21"/>
      <c r="L21"/>
      <c r="M21"/>
      <c r="N21" s="674" t="s">
        <v>1062</v>
      </c>
      <c r="O21" s="674"/>
      <c r="P21" s="674"/>
      <c r="Q21" s="12"/>
      <c r="R21" s="12"/>
      <c r="S21" s="257"/>
      <c r="T21" s="258"/>
      <c r="U21" s="648" t="str">
        <f>IF(U20="Please select account services","",IF(U20&lt;&gt;AF29,IF(U20=AF26,"If any International Central Securities Depository would be sellected in section below then the account would be authomatically upgraded to Global Custody DDA","If any International Central Securities Depository or Global Custody Markets would be sellected in section below then the account would be authomatically upgraded to Global Custody DDA"),""))</f>
        <v/>
      </c>
      <c r="V21" s="648"/>
      <c r="W21" s="648"/>
      <c r="X21" s="648"/>
      <c r="Y21" s="648"/>
      <c r="Z21" s="648"/>
      <c r="AA21" s="260"/>
      <c r="AB21" s="188"/>
      <c r="AC21" s="42" t="b">
        <v>0</v>
      </c>
      <c r="AD21" s="110" t="b">
        <f>IF(AD20&lt;&gt;0,TRUE,FALSE)</f>
        <v>0</v>
      </c>
      <c r="AE21" s="43" t="b">
        <v>0</v>
      </c>
      <c r="AG21" s="32" t="s">
        <v>1067</v>
      </c>
      <c r="AL21" s="672"/>
      <c r="AT21" s="33">
        <v>21</v>
      </c>
    </row>
    <row r="22" spans="1:52" s="31" customFormat="1" ht="18" customHeight="1">
      <c r="A22" s="244"/>
      <c r="B22" s="12"/>
      <c r="C22" s="8"/>
      <c r="D22" s="8"/>
      <c r="E22"/>
      <c r="F22"/>
      <c r="G22" t="s">
        <v>58</v>
      </c>
      <c r="H22"/>
      <c r="I22"/>
      <c r="J22"/>
      <c r="K22"/>
      <c r="L22"/>
      <c r="M22"/>
      <c r="N22" s="8"/>
      <c r="O22" s="8"/>
      <c r="P22" s="8"/>
      <c r="Q22" s="12"/>
      <c r="R22" s="12"/>
      <c r="S22" s="257"/>
      <c r="T22" s="258"/>
      <c r="U22" s="648"/>
      <c r="V22" s="648"/>
      <c r="W22" s="648"/>
      <c r="X22" s="648"/>
      <c r="Y22" s="648"/>
      <c r="Z22" s="648"/>
      <c r="AA22" s="260"/>
      <c r="AB22" s="188"/>
      <c r="AC22" s="79"/>
      <c r="AD22" s="110"/>
      <c r="AE22" s="79"/>
      <c r="AG22" s="32"/>
      <c r="AL22" s="672"/>
      <c r="AT22" s="33">
        <v>22</v>
      </c>
    </row>
    <row r="23" spans="1:52" s="31" customFormat="1" ht="18" customHeight="1">
      <c r="A23" s="244"/>
      <c r="B23" s="12"/>
      <c r="C23"/>
      <c r="D23"/>
      <c r="E23"/>
      <c r="F23"/>
      <c r="G23" t="s">
        <v>1000</v>
      </c>
      <c r="H23"/>
      <c r="I23"/>
      <c r="J23"/>
      <c r="K23"/>
      <c r="L23"/>
      <c r="M23"/>
      <c r="N23" s="12"/>
      <c r="O23" s="12"/>
      <c r="P23" s="12"/>
      <c r="Q23" s="12"/>
      <c r="R23" s="12"/>
      <c r="S23" s="12"/>
      <c r="T23" s="258"/>
      <c r="U23" s="648"/>
      <c r="V23" s="648"/>
      <c r="W23" s="648"/>
      <c r="X23" s="648"/>
      <c r="Y23" s="648"/>
      <c r="Z23" s="648"/>
      <c r="AA23" s="260"/>
      <c r="AB23" s="188"/>
      <c r="AC23" s="112" t="b">
        <f>IF(AC20=TRUE,TRUE,IF(AC21=TRUE,TRUE,FALSE))</f>
        <v>0</v>
      </c>
      <c r="AD23" s="43" t="b">
        <v>0</v>
      </c>
      <c r="AG23" s="32" t="s">
        <v>1149</v>
      </c>
      <c r="AL23" s="672"/>
      <c r="AT23" s="33">
        <v>23</v>
      </c>
    </row>
    <row r="24" spans="1:52" s="31" customFormat="1" ht="18" customHeight="1" thickBot="1">
      <c r="A24" s="244"/>
      <c r="B24" s="12"/>
      <c r="C24"/>
      <c r="D24"/>
      <c r="E24"/>
      <c r="F24" s="12"/>
      <c r="G24" t="s">
        <v>1050</v>
      </c>
      <c r="H24"/>
      <c r="I24"/>
      <c r="J24"/>
      <c r="K24"/>
      <c r="L24"/>
      <c r="M24"/>
      <c r="N24" s="261"/>
      <c r="O24" s="12"/>
      <c r="P24" s="12"/>
      <c r="Q24" s="12"/>
      <c r="R24" s="12"/>
      <c r="S24" s="12"/>
      <c r="T24" s="262"/>
      <c r="U24" s="673"/>
      <c r="V24" s="673"/>
      <c r="W24" s="673"/>
      <c r="X24" s="673"/>
      <c r="Y24" s="673"/>
      <c r="Z24" s="673"/>
      <c r="AA24" s="263"/>
      <c r="AB24" s="188"/>
      <c r="AD24" s="43" t="b">
        <v>0</v>
      </c>
      <c r="AL24" s="672" t="s">
        <v>949</v>
      </c>
      <c r="AT24" s="33">
        <v>24</v>
      </c>
    </row>
    <row r="25" spans="1:52" s="31" customFormat="1" ht="18" customHeight="1" thickBot="1">
      <c r="A25" s="244"/>
      <c r="B25" s="12"/>
      <c r="C25"/>
      <c r="D25"/>
      <c r="E25"/>
      <c r="F25"/>
      <c r="G25" t="s">
        <v>1062</v>
      </c>
      <c r="H25"/>
      <c r="I25"/>
      <c r="J25"/>
      <c r="K25"/>
      <c r="L25"/>
      <c r="M25"/>
      <c r="N25" s="12"/>
      <c r="O25" s="12"/>
      <c r="P25" s="12"/>
      <c r="Q25" s="12"/>
      <c r="R25" s="12"/>
      <c r="S25" s="12"/>
      <c r="T25" s="264"/>
      <c r="U25" s="264"/>
      <c r="V25" s="695" t="str">
        <f>IF(AND(B18="",AC28=0)=TRUE,"Please select:","")</f>
        <v/>
      </c>
      <c r="W25" s="695"/>
      <c r="X25" s="695"/>
      <c r="Y25" s="695"/>
      <c r="Z25" s="608"/>
      <c r="AA25" s="608"/>
      <c r="AB25" s="188"/>
      <c r="AD25" s="43" t="b">
        <v>0</v>
      </c>
      <c r="AF25" s="45" t="s">
        <v>1400</v>
      </c>
      <c r="AL25" s="672"/>
      <c r="AT25" s="33">
        <v>25</v>
      </c>
    </row>
    <row r="26" spans="1:52" s="31" customFormat="1" ht="18" customHeight="1" thickBot="1">
      <c r="A26" s="244"/>
      <c r="B26" s="12"/>
      <c r="C26"/>
      <c r="D26"/>
      <c r="E26"/>
      <c r="F26"/>
      <c r="G26" t="s">
        <v>1051</v>
      </c>
      <c r="H26"/>
      <c r="I26"/>
      <c r="J26"/>
      <c r="K26" s="264"/>
      <c r="L26" s="264"/>
      <c r="M26" s="264"/>
      <c r="N26" s="264"/>
      <c r="O26" s="264"/>
      <c r="P26" s="264"/>
      <c r="Q26" s="264"/>
      <c r="R26" s="264"/>
      <c r="S26" s="264"/>
      <c r="T26" s="264"/>
      <c r="U26" s="265"/>
      <c r="V26" s="266" t="s">
        <v>1463</v>
      </c>
      <c r="W26" s="266"/>
      <c r="X26" s="267"/>
      <c r="Y26" s="267"/>
      <c r="Z26" s="611"/>
      <c r="AA26" s="268"/>
      <c r="AB26" s="188"/>
      <c r="AD26" s="43" t="b">
        <v>0</v>
      </c>
      <c r="AF26" s="50" t="s">
        <v>1059</v>
      </c>
      <c r="AG26" s="50"/>
      <c r="AH26" s="50"/>
      <c r="AT26" s="33">
        <v>26</v>
      </c>
    </row>
    <row r="27" spans="1:52" s="31" customFormat="1" ht="18" customHeight="1" thickBot="1">
      <c r="A27" s="244"/>
      <c r="B27" s="264"/>
      <c r="C27" s="269"/>
      <c r="D27"/>
      <c r="E27"/>
      <c r="F27" s="270"/>
      <c r="G27" t="s">
        <v>1052</v>
      </c>
      <c r="H27"/>
      <c r="I27"/>
      <c r="J27"/>
      <c r="K27" s="256"/>
      <c r="L27"/>
      <c r="M27"/>
      <c r="N27" s="264"/>
      <c r="O27" s="264"/>
      <c r="P27" s="264"/>
      <c r="Q27" s="264"/>
      <c r="R27" s="264"/>
      <c r="S27" s="264"/>
      <c r="T27" s="264"/>
      <c r="U27" s="271"/>
      <c r="V27" s="272" t="s">
        <v>1459</v>
      </c>
      <c r="W27" s="272"/>
      <c r="X27" s="693"/>
      <c r="Y27" s="694"/>
      <c r="Z27" s="272"/>
      <c r="AA27" s="273"/>
      <c r="AB27" s="188"/>
      <c r="AC27" s="44" t="s">
        <v>1461</v>
      </c>
      <c r="AD27" s="43" t="b">
        <v>0</v>
      </c>
      <c r="AF27" s="50" t="s">
        <v>1057</v>
      </c>
      <c r="AG27" s="50"/>
      <c r="AH27" s="50"/>
      <c r="AT27" s="33">
        <v>27</v>
      </c>
    </row>
    <row r="28" spans="1:52" s="31" customFormat="1" ht="18" customHeight="1" thickBot="1">
      <c r="A28" s="244"/>
      <c r="B28" s="264"/>
      <c r="C28" s="269"/>
      <c r="D28" s="264"/>
      <c r="E28" s="264"/>
      <c r="F28" s="264"/>
      <c r="G28" s="270" t="str">
        <f>IF(AD27=FALSE,"",IF(AC21=FALSE,"","Agent(s) name:"))</f>
        <v/>
      </c>
      <c r="H28" s="274"/>
      <c r="I28" s="679"/>
      <c r="J28" s="680"/>
      <c r="K28" s="680"/>
      <c r="L28" s="681"/>
      <c r="M28" s="154"/>
      <c r="N28" s="264"/>
      <c r="O28" s="264"/>
      <c r="P28" s="264"/>
      <c r="Q28" s="264"/>
      <c r="R28" s="264"/>
      <c r="S28" s="264"/>
      <c r="T28" s="264"/>
      <c r="U28" s="271"/>
      <c r="V28" s="272" t="s">
        <v>1460</v>
      </c>
      <c r="W28" s="272"/>
      <c r="X28" s="272"/>
      <c r="Y28" s="272"/>
      <c r="Z28" s="698"/>
      <c r="AA28" s="699"/>
      <c r="AB28" s="188"/>
      <c r="AC28" s="90">
        <v>0</v>
      </c>
      <c r="AF28" s="50" t="s">
        <v>1058</v>
      </c>
      <c r="AG28" s="50"/>
      <c r="AH28" s="50"/>
      <c r="AT28" s="33">
        <v>28</v>
      </c>
    </row>
    <row r="29" spans="1:52" s="31" customFormat="1" ht="18" customHeight="1" thickBot="1">
      <c r="A29" s="244"/>
      <c r="B29" s="264"/>
      <c r="C29" s="269"/>
      <c r="D29" s="264"/>
      <c r="E29" s="264"/>
      <c r="F29" s="264"/>
      <c r="G29" s="274"/>
      <c r="H29" s="274"/>
      <c r="I29" s="274"/>
      <c r="J29" s="274"/>
      <c r="K29" s="274"/>
      <c r="L29" s="274"/>
      <c r="M29" s="154"/>
      <c r="N29" s="264"/>
      <c r="O29" s="264"/>
      <c r="P29" s="264"/>
      <c r="Q29" s="264"/>
      <c r="R29" s="264"/>
      <c r="S29" s="264"/>
      <c r="T29" s="264"/>
      <c r="U29" s="618"/>
      <c r="V29" s="619" t="str">
        <f>IF($AC$21=TRUE,"Multiple Trade Suite IDs are not subject to modelling","")</f>
        <v/>
      </c>
      <c r="W29" s="275"/>
      <c r="X29" s="275"/>
      <c r="Y29" s="609"/>
      <c r="Z29" s="609"/>
      <c r="AA29" s="610"/>
      <c r="AB29" s="188"/>
      <c r="AC29" s="44" t="s">
        <v>2053</v>
      </c>
      <c r="AD29" s="45" t="s">
        <v>2054</v>
      </c>
      <c r="AE29" s="45" t="s">
        <v>1396</v>
      </c>
      <c r="AF29" s="50" t="s">
        <v>1060</v>
      </c>
      <c r="AG29" s="50"/>
      <c r="AH29" s="50"/>
      <c r="AT29" s="33">
        <v>29</v>
      </c>
    </row>
    <row r="30" spans="1:52" s="31" customFormat="1" ht="18" customHeight="1">
      <c r="A30" s="244"/>
      <c r="B30" s="12"/>
      <c r="C30" s="690" t="s">
        <v>995</v>
      </c>
      <c r="D30" s="690"/>
      <c r="E30" s="690"/>
      <c r="F30" s="690"/>
      <c r="G30" s="690"/>
      <c r="H30" s="690"/>
      <c r="I30" s="690"/>
      <c r="J30" s="690"/>
      <c r="K30" s="690"/>
      <c r="L30" s="690"/>
      <c r="M30" s="690"/>
      <c r="N30" s="690"/>
      <c r="O30" s="690"/>
      <c r="P30" s="690"/>
      <c r="Q30" s="690"/>
      <c r="R30" s="690"/>
      <c r="S30" s="690"/>
      <c r="T30" s="690"/>
      <c r="U30" s="690"/>
      <c r="V30" s="690"/>
      <c r="W30" s="690"/>
      <c r="X30" s="690"/>
      <c r="Y30" s="690"/>
      <c r="Z30" s="690"/>
      <c r="AA30" s="12"/>
      <c r="AB30" s="188"/>
      <c r="AC30" s="42">
        <f>AC76+AD76+AF76+AG76+AJ63+AK63+AC141+AD141+AF141+AG141+AJ139+AK139+AC84</f>
        <v>0</v>
      </c>
      <c r="AD30" s="43" t="b">
        <f>IF(AC30&gt;0,TRUE,FALSE)</f>
        <v>0</v>
      </c>
      <c r="AE30" s="43" t="str">
        <f>IF(AND(AC20=FALSE,AC21=FALSE)=TRUE,"Please Select Account Services",IF(AND(AC20=TRUE,AC21=FALSE)=TRUE,IF(AC84&gt;0,AF29,AF26),IF(AND(AC20=FALSE,AC21=TRUE)=TRUE,IF(AD33=TRUE,AF29,IF(AD37="",AF28,AF27)),IF(AND(AC20=TRUE,AC21=TRUE)=TRUE,IF(OR(AD30=TRUE,AD23=TRUE),AF29,AF28),"Fund Accounting Account"))))</f>
        <v>Please Select Account Services</v>
      </c>
      <c r="AT30" s="33">
        <v>30</v>
      </c>
    </row>
    <row r="31" spans="1:52" s="31" customFormat="1" ht="6" customHeight="1" thickBot="1">
      <c r="A31" s="244"/>
      <c r="B31" s="13"/>
      <c r="C31" s="686"/>
      <c r="D31" s="686"/>
      <c r="E31" s="686"/>
      <c r="F31" s="686"/>
      <c r="G31" s="686"/>
      <c r="H31" s="686"/>
      <c r="I31" s="686"/>
      <c r="J31" s="686"/>
      <c r="K31" s="686"/>
      <c r="L31" s="686"/>
      <c r="M31" s="686"/>
      <c r="N31" s="686"/>
      <c r="O31" s="686"/>
      <c r="P31" s="686"/>
      <c r="Q31" s="686"/>
      <c r="R31" s="686"/>
      <c r="S31" s="686"/>
      <c r="T31" s="686"/>
      <c r="U31" s="686"/>
      <c r="V31" s="686"/>
      <c r="W31" s="686"/>
      <c r="X31" s="686"/>
      <c r="Y31" s="686"/>
      <c r="Z31" s="686"/>
      <c r="AA31" s="13"/>
      <c r="AB31" s="188"/>
      <c r="AE31" s="675" t="s">
        <v>1456</v>
      </c>
      <c r="AT31" s="33">
        <v>31</v>
      </c>
    </row>
    <row r="32" spans="1:52" s="31" customFormat="1" ht="6" customHeight="1" thickTop="1">
      <c r="A32" s="244"/>
      <c r="B32" s="12"/>
      <c r="C32" s="276"/>
      <c r="D32" s="276"/>
      <c r="E32" s="276"/>
      <c r="F32" s="276"/>
      <c r="G32" s="276"/>
      <c r="H32" s="276"/>
      <c r="I32" s="276"/>
      <c r="J32" s="276"/>
      <c r="K32" s="276"/>
      <c r="L32" s="276"/>
      <c r="M32" s="276"/>
      <c r="N32" s="276"/>
      <c r="O32" s="276"/>
      <c r="P32" s="276"/>
      <c r="Q32" s="276"/>
      <c r="R32" s="276"/>
      <c r="S32" s="276"/>
      <c r="T32" s="276"/>
      <c r="U32" s="276"/>
      <c r="V32" s="276"/>
      <c r="W32" s="276"/>
      <c r="X32" s="276"/>
      <c r="Y32" s="276"/>
      <c r="Z32" s="276"/>
      <c r="AA32" s="12"/>
      <c r="AB32" s="188"/>
      <c r="AC32" s="51" t="s">
        <v>2055</v>
      </c>
      <c r="AD32" s="108" t="s">
        <v>2056</v>
      </c>
      <c r="AE32" s="676"/>
      <c r="AT32" s="33">
        <v>32</v>
      </c>
    </row>
    <row r="33" spans="1:52" s="31" customFormat="1" ht="18" customHeight="1">
      <c r="A33" s="244"/>
      <c r="B33" s="252" t="str">
        <f>IF(OR(AC33=TRUE,AD33=TRUE)=TRUE,"",IF(AND(AC20=TRUE,AC21=TRUE)=TRUE,"Please select Cash currencies &amp; Securities markets:",IF(AC20=TRUE,"Please select Cash currencies:",IF(AC21=TRUE,"Please select Securities markets:",""))))</f>
        <v/>
      </c>
      <c r="C33" s="277"/>
      <c r="D33" s="277"/>
      <c r="E33" s="277"/>
      <c r="F33" s="277"/>
      <c r="G33" s="277"/>
      <c r="H33" s="277"/>
      <c r="I33" s="277"/>
      <c r="J33" s="277"/>
      <c r="K33" s="277"/>
      <c r="L33" s="277" t="s">
        <v>1056</v>
      </c>
      <c r="M33" s="277"/>
      <c r="N33" s="277"/>
      <c r="O33" s="277"/>
      <c r="P33" s="277"/>
      <c r="Q33" s="277"/>
      <c r="R33" s="277"/>
      <c r="S33" s="277"/>
      <c r="T33" s="277"/>
      <c r="U33" s="277"/>
      <c r="V33" s="277"/>
      <c r="W33" s="277"/>
      <c r="X33" s="277"/>
      <c r="Y33" s="277"/>
      <c r="Z33" s="277"/>
      <c r="AA33" s="12"/>
      <c r="AB33" s="188"/>
      <c r="AC33" s="42" t="b">
        <f>IF(AC76+AF76+AJ63+AC141+AF141+AJ139&gt;0,TRUE,FALSE)</f>
        <v>0</v>
      </c>
      <c r="AD33" s="43" t="b">
        <f>IF(AD76+AG76+AK63+AD141+AG141+AK139+AC84&gt;0,TRUE,FALSE)</f>
        <v>0</v>
      </c>
      <c r="AT33" s="33">
        <v>33</v>
      </c>
    </row>
    <row r="34" spans="1:52" s="31" customFormat="1" ht="3" customHeight="1">
      <c r="A34" s="244"/>
      <c r="B34" s="12"/>
      <c r="C34" s="278"/>
      <c r="D34" s="278"/>
      <c r="E34" s="278"/>
      <c r="F34" s="278"/>
      <c r="G34" s="278"/>
      <c r="H34" s="278"/>
      <c r="I34" s="278"/>
      <c r="J34" s="278"/>
      <c r="K34" s="278"/>
      <c r="L34" s="278"/>
      <c r="M34" s="278"/>
      <c r="N34" s="278"/>
      <c r="O34" s="278"/>
      <c r="P34" s="278"/>
      <c r="Q34" s="278"/>
      <c r="R34" s="278"/>
      <c r="S34" s="278"/>
      <c r="T34" s="278"/>
      <c r="U34" s="278"/>
      <c r="V34" s="278"/>
      <c r="W34" s="278"/>
      <c r="X34" s="278"/>
      <c r="Y34" s="278"/>
      <c r="Z34" s="278"/>
      <c r="AA34" s="12"/>
      <c r="AB34" s="188"/>
      <c r="AT34" s="33">
        <v>34</v>
      </c>
    </row>
    <row r="35" spans="1:52" s="31" customFormat="1" ht="31.5" customHeight="1">
      <c r="A35" s="244"/>
      <c r="B35" s="279" t="str">
        <f>IF($AC$20=TRUE,"Cash","")</f>
        <v/>
      </c>
      <c r="C35" s="279" t="str">
        <f>IF($AC$21=TRUE,"Securities","")</f>
        <v/>
      </c>
      <c r="D35" s="279" t="str">
        <f>IF($AC$20=TRUE,"Currency","")</f>
        <v/>
      </c>
      <c r="E35" s="279" t="str">
        <f>IF($AC$21=TRUE,"Market","")</f>
        <v/>
      </c>
      <c r="F35" s="279"/>
      <c r="G35" s="279"/>
      <c r="H35" s="678" t="str">
        <f>IF($AC$21=TRUE,"Additional Currencies- ISO CODE","")</f>
        <v/>
      </c>
      <c r="I35" s="678"/>
      <c r="J35" s="12"/>
      <c r="K35" s="279" t="str">
        <f>IF($AC$20=TRUE,"Cash","")</f>
        <v/>
      </c>
      <c r="L35" s="279" t="str">
        <f>IF($AC$21=TRUE,"Securities","")</f>
        <v/>
      </c>
      <c r="M35" s="279" t="str">
        <f>IF($AC$20=TRUE,"Currency","")</f>
        <v/>
      </c>
      <c r="N35" s="279" t="str">
        <f>IF($AC$21=TRUE,"Market","")</f>
        <v/>
      </c>
      <c r="O35" s="279"/>
      <c r="P35" s="279"/>
      <c r="Q35" s="678" t="str">
        <f>IF($AC$21=TRUE,"Additional Currencies- ISO CODE","")</f>
        <v/>
      </c>
      <c r="R35" s="678"/>
      <c r="S35" s="12"/>
      <c r="T35" s="279" t="str">
        <f>IF($AC$20=TRUE,"Cash","")</f>
        <v/>
      </c>
      <c r="U35" s="279" t="str">
        <f>IF($AC$21=TRUE,"Securities","")</f>
        <v/>
      </c>
      <c r="V35" s="279" t="str">
        <f>IF($AC$20=TRUE,"Currency","")</f>
        <v/>
      </c>
      <c r="W35" s="279" t="str">
        <f>IF($AC$21=TRUE,"Market","")</f>
        <v/>
      </c>
      <c r="X35" s="279"/>
      <c r="Y35" s="279"/>
      <c r="Z35" s="678" t="str">
        <f>IF($AC$21=TRUE,"Additional Currencies- ISO CODE","")</f>
        <v/>
      </c>
      <c r="AA35" s="678"/>
      <c r="AB35" s="188"/>
      <c r="AC35" s="51" t="s">
        <v>950</v>
      </c>
      <c r="AD35" s="52" t="s">
        <v>951</v>
      </c>
      <c r="AE35" s="52" t="s">
        <v>1399</v>
      </c>
      <c r="AF35" s="52" t="s">
        <v>950</v>
      </c>
      <c r="AG35" s="52" t="s">
        <v>951</v>
      </c>
      <c r="AH35" s="677" t="s">
        <v>1399</v>
      </c>
      <c r="AI35" s="677"/>
      <c r="AJ35" s="52" t="s">
        <v>950</v>
      </c>
      <c r="AK35" s="52" t="s">
        <v>951</v>
      </c>
      <c r="AL35" s="677" t="s">
        <v>1399</v>
      </c>
      <c r="AM35" s="677"/>
      <c r="AP35" s="31" t="s">
        <v>1064</v>
      </c>
      <c r="AQ35" s="31" t="s">
        <v>1065</v>
      </c>
      <c r="AR35" s="31" t="s">
        <v>1066</v>
      </c>
      <c r="AT35" s="33">
        <v>35</v>
      </c>
    </row>
    <row r="36" spans="1:52" s="31" customFormat="1" ht="4" customHeight="1" thickBot="1">
      <c r="A36" s="244"/>
      <c r="B36" s="280"/>
      <c r="C36" s="280"/>
      <c r="D36"/>
      <c r="E36" s="12"/>
      <c r="F36" s="12"/>
      <c r="G36" s="12"/>
      <c r="H36" s="12"/>
      <c r="I36" s="12"/>
      <c r="J36" s="12"/>
      <c r="K36" s="280"/>
      <c r="L36" s="280"/>
      <c r="M36"/>
      <c r="N36" s="12"/>
      <c r="O36" s="12"/>
      <c r="P36" s="12"/>
      <c r="Q36" s="12"/>
      <c r="R36" s="12"/>
      <c r="S36" s="12"/>
      <c r="T36" s="704"/>
      <c r="U36" s="704"/>
      <c r="V36"/>
      <c r="W36" s="12"/>
      <c r="X36" s="12"/>
      <c r="Y36" s="12"/>
      <c r="Z36" s="12"/>
      <c r="AA36" s="12"/>
      <c r="AB36" s="188"/>
      <c r="AT36" s="33">
        <v>36</v>
      </c>
    </row>
    <row r="37" spans="1:52" s="31" customFormat="1" ht="18" customHeight="1" thickBot="1">
      <c r="A37" s="244"/>
      <c r="B37" s="281"/>
      <c r="C37" s="12"/>
      <c r="D37" s="282" t="s">
        <v>140</v>
      </c>
      <c r="E37" s="12" t="s">
        <v>1053</v>
      </c>
      <c r="F37" s="12"/>
      <c r="G37" s="12"/>
      <c r="H37" s="630"/>
      <c r="I37" s="631"/>
      <c r="J37" s="12"/>
      <c r="K37" s="633"/>
      <c r="L37" s="633"/>
      <c r="M37" s="282" t="s">
        <v>142</v>
      </c>
      <c r="N37" s="12" t="s">
        <v>2075</v>
      </c>
      <c r="O37" s="12"/>
      <c r="P37"/>
      <c r="Q37" s="630"/>
      <c r="R37" s="631"/>
      <c r="S37" s="12"/>
      <c r="T37" s="633"/>
      <c r="U37" s="633"/>
      <c r="V37" s="282" t="s">
        <v>134</v>
      </c>
      <c r="W37" s="12" t="s">
        <v>1093</v>
      </c>
      <c r="X37" s="12"/>
      <c r="Y37" s="12"/>
      <c r="Z37" s="630"/>
      <c r="AA37" s="631"/>
      <c r="AB37" s="188"/>
      <c r="AC37" s="42" t="b">
        <f>AC20</f>
        <v>0</v>
      </c>
      <c r="AD37" s="43" t="b">
        <f>AC21</f>
        <v>0</v>
      </c>
      <c r="AE37" s="33" t="s">
        <v>1053</v>
      </c>
      <c r="AF37" s="43" t="b">
        <v>0</v>
      </c>
      <c r="AG37" s="43" t="b">
        <v>0</v>
      </c>
      <c r="AH37" s="33" t="s">
        <v>2067</v>
      </c>
      <c r="AJ37" s="43" t="b">
        <v>0</v>
      </c>
      <c r="AK37" s="43" t="b">
        <v>0</v>
      </c>
      <c r="AL37" s="576" t="s">
        <v>1090</v>
      </c>
      <c r="AQ37" s="31" t="b">
        <f>OR(AF37=TRUE,AG37=TRUE)</f>
        <v>0</v>
      </c>
      <c r="AR37" s="31" t="b">
        <f>OR(AJ37=TRUE,AK37=TRUE)</f>
        <v>0</v>
      </c>
      <c r="AT37" s="33">
        <v>37</v>
      </c>
    </row>
    <row r="38" spans="1:52" s="31" customFormat="1" ht="4" customHeight="1" thickBot="1">
      <c r="A38" s="244"/>
      <c r="B38" s="12"/>
      <c r="C38" s="12"/>
      <c r="D38" s="282" t="s">
        <v>1070</v>
      </c>
      <c r="E38" s="12"/>
      <c r="F38"/>
      <c r="G38" s="12"/>
      <c r="H38" s="12"/>
      <c r="I38" s="12"/>
      <c r="J38" s="12"/>
      <c r="K38" s="633"/>
      <c r="L38" s="633"/>
      <c r="M38" s="282"/>
      <c r="N38" s="12"/>
      <c r="O38" s="12"/>
      <c r="P38" s="12"/>
      <c r="Q38" s="12"/>
      <c r="R38" s="12"/>
      <c r="S38" s="12"/>
      <c r="T38" s="633"/>
      <c r="U38" s="633"/>
      <c r="V38" s="12"/>
      <c r="W38" s="12"/>
      <c r="X38" s="12"/>
      <c r="Y38" s="12"/>
      <c r="Z38" s="12"/>
      <c r="AA38" s="12"/>
      <c r="AB38" s="188"/>
      <c r="AE38" s="33"/>
      <c r="AH38" s="33"/>
      <c r="AL38" s="33"/>
      <c r="AT38" s="33">
        <v>38</v>
      </c>
    </row>
    <row r="39" spans="1:52" s="31" customFormat="1" ht="18" customHeight="1" thickBot="1">
      <c r="A39" s="244"/>
      <c r="B39" s="633"/>
      <c r="C39" s="633"/>
      <c r="D39" s="282" t="s">
        <v>101</v>
      </c>
      <c r="E39" s="12" t="s">
        <v>1068</v>
      </c>
      <c r="F39"/>
      <c r="G39" s="12"/>
      <c r="H39" s="630"/>
      <c r="I39" s="631"/>
      <c r="J39" s="12"/>
      <c r="K39" s="633"/>
      <c r="L39" s="633"/>
      <c r="M39" s="282" t="s">
        <v>111</v>
      </c>
      <c r="N39" s="12" t="s">
        <v>1074</v>
      </c>
      <c r="O39" s="12"/>
      <c r="P39"/>
      <c r="Q39" s="630"/>
      <c r="R39" s="631"/>
      <c r="S39" s="12"/>
      <c r="T39" s="633"/>
      <c r="U39" s="633"/>
      <c r="V39" s="3" t="s">
        <v>111</v>
      </c>
      <c r="W39" t="s">
        <v>2065</v>
      </c>
      <c r="X39" s="12"/>
      <c r="Y39" s="12"/>
      <c r="Z39" s="630"/>
      <c r="AA39" s="631"/>
      <c r="AB39" s="188"/>
      <c r="AC39" s="42" t="b">
        <v>0</v>
      </c>
      <c r="AD39" s="43" t="b">
        <v>0</v>
      </c>
      <c r="AE39" s="33" t="s">
        <v>2068</v>
      </c>
      <c r="AF39" s="43" t="b">
        <v>0</v>
      </c>
      <c r="AG39" s="43" t="b">
        <v>0</v>
      </c>
      <c r="AH39" s="33" t="s">
        <v>1074</v>
      </c>
      <c r="AJ39" s="43" t="b">
        <v>0</v>
      </c>
      <c r="AK39" s="43" t="b">
        <v>0</v>
      </c>
      <c r="AL39" s="33" t="s">
        <v>1093</v>
      </c>
      <c r="AP39" s="31" t="b">
        <f>OR(AC39=TRUE,AD39=TRUE)</f>
        <v>0</v>
      </c>
      <c r="AQ39" s="31" t="b">
        <f>OR(AF39=TRUE,AG39=TRUE)</f>
        <v>0</v>
      </c>
      <c r="AR39" s="31" t="b">
        <f>OR(AJ39=TRUE,AK39=TRUE)</f>
        <v>0</v>
      </c>
      <c r="AT39" s="33">
        <v>39</v>
      </c>
    </row>
    <row r="40" spans="1:52" s="31" customFormat="1" ht="4" customHeight="1" thickBot="1">
      <c r="A40" s="244"/>
      <c r="B40" s="633"/>
      <c r="C40" s="633"/>
      <c r="D40" s="282" t="s">
        <v>1070</v>
      </c>
      <c r="E40" s="12"/>
      <c r="F40"/>
      <c r="G40" s="12"/>
      <c r="H40" s="12"/>
      <c r="I40" s="12"/>
      <c r="J40" s="12"/>
      <c r="K40" s="633"/>
      <c r="L40" s="633"/>
      <c r="M40" s="12"/>
      <c r="N40" s="12"/>
      <c r="O40" s="12"/>
      <c r="P40" s="12"/>
      <c r="Q40" s="12"/>
      <c r="R40" s="12"/>
      <c r="S40" s="12"/>
      <c r="T40" s="633"/>
      <c r="U40" s="633"/>
      <c r="V40" s="3"/>
      <c r="W40"/>
      <c r="X40" s="12"/>
      <c r="Y40" s="12"/>
      <c r="Z40" s="12"/>
      <c r="AA40" s="12"/>
      <c r="AB40" s="188"/>
      <c r="AE40" s="33"/>
      <c r="AH40" s="33"/>
      <c r="AL40" s="33"/>
      <c r="AT40" s="33">
        <v>40</v>
      </c>
    </row>
    <row r="41" spans="1:52" s="31" customFormat="1" ht="18" customHeight="1" thickBot="1">
      <c r="A41" s="244"/>
      <c r="B41" s="633"/>
      <c r="C41" s="633"/>
      <c r="D41" s="282" t="s">
        <v>102</v>
      </c>
      <c r="E41" s="12" t="s">
        <v>1069</v>
      </c>
      <c r="F41"/>
      <c r="G41" s="12"/>
      <c r="H41" s="630"/>
      <c r="I41" s="631"/>
      <c r="J41" s="12"/>
      <c r="K41" s="633"/>
      <c r="L41" s="633"/>
      <c r="M41" s="3" t="s">
        <v>111</v>
      </c>
      <c r="N41" t="s">
        <v>2587</v>
      </c>
      <c r="O41" s="12"/>
      <c r="P41"/>
      <c r="Q41" s="630"/>
      <c r="R41" s="631"/>
      <c r="S41" s="12"/>
      <c r="T41" s="633"/>
      <c r="U41" s="633"/>
      <c r="V41" s="3" t="s">
        <v>135</v>
      </c>
      <c r="W41" t="s">
        <v>2002</v>
      </c>
      <c r="X41" s="12"/>
      <c r="Y41" s="12"/>
      <c r="Z41" s="630"/>
      <c r="AA41" s="631"/>
      <c r="AB41" s="188"/>
      <c r="AC41" s="42" t="b">
        <v>0</v>
      </c>
      <c r="AD41" s="43" t="b">
        <v>0</v>
      </c>
      <c r="AE41" s="33" t="s">
        <v>1069</v>
      </c>
      <c r="AF41" s="43" t="b">
        <v>0</v>
      </c>
      <c r="AG41" s="43" t="b">
        <v>0</v>
      </c>
      <c r="AH41" s="33" t="s">
        <v>2077</v>
      </c>
      <c r="AJ41" s="43" t="b">
        <v>0</v>
      </c>
      <c r="AK41" s="43" t="b">
        <v>0</v>
      </c>
      <c r="AL41" s="33" t="s">
        <v>2065</v>
      </c>
      <c r="AP41" s="31" t="b">
        <f>OR(AC41=TRUE,AD41=TRUE)</f>
        <v>0</v>
      </c>
      <c r="AQ41" s="31" t="b">
        <f>OR(AF41=TRUE,AG41=TRUE)</f>
        <v>0</v>
      </c>
      <c r="AR41" s="31" t="b">
        <f>OR(AJ41=TRUE,AK41=TRUE)</f>
        <v>0</v>
      </c>
      <c r="AT41" s="33">
        <v>41</v>
      </c>
    </row>
    <row r="42" spans="1:52" s="31" customFormat="1" ht="4" customHeight="1" thickBot="1">
      <c r="A42" s="244"/>
      <c r="B42" s="633"/>
      <c r="C42" s="633"/>
      <c r="D42" s="282" t="s">
        <v>1070</v>
      </c>
      <c r="E42" s="12"/>
      <c r="F42"/>
      <c r="G42" s="12"/>
      <c r="H42" s="12"/>
      <c r="I42" s="12"/>
      <c r="J42" s="12"/>
      <c r="K42" s="633"/>
      <c r="L42" s="633"/>
      <c r="M42" s="3"/>
      <c r="N42"/>
      <c r="O42" s="12"/>
      <c r="P42" s="12"/>
      <c r="Q42" s="12"/>
      <c r="R42" s="12"/>
      <c r="S42" s="12"/>
      <c r="T42" s="633"/>
      <c r="U42" s="633"/>
      <c r="V42" s="3"/>
      <c r="W42"/>
      <c r="X42" s="12"/>
      <c r="Y42" s="12"/>
      <c r="Z42" s="12"/>
      <c r="AA42" s="12"/>
      <c r="AB42" s="188"/>
      <c r="AE42" s="33"/>
      <c r="AH42" s="33"/>
      <c r="AL42" s="33"/>
      <c r="AT42" s="33">
        <v>42</v>
      </c>
    </row>
    <row r="43" spans="1:52" s="31" customFormat="1" ht="18" customHeight="1" thickBot="1">
      <c r="A43" s="244"/>
      <c r="B43" s="633"/>
      <c r="C43" s="633"/>
      <c r="D43" s="282" t="s">
        <v>111</v>
      </c>
      <c r="E43" s="12" t="s">
        <v>1101</v>
      </c>
      <c r="F43"/>
      <c r="G43" s="12"/>
      <c r="H43" s="630"/>
      <c r="I43" s="631"/>
      <c r="J43" s="12"/>
      <c r="K43" s="633"/>
      <c r="L43" s="633"/>
      <c r="M43" s="3" t="s">
        <v>1091</v>
      </c>
      <c r="N43" t="s">
        <v>1075</v>
      </c>
      <c r="O43" s="12"/>
      <c r="P43"/>
      <c r="Q43" s="630"/>
      <c r="R43" s="631"/>
      <c r="S43" s="12"/>
      <c r="T43" s="633"/>
      <c r="U43" s="633"/>
      <c r="V43" s="3" t="s">
        <v>111</v>
      </c>
      <c r="W43" t="s">
        <v>1094</v>
      </c>
      <c r="X43"/>
      <c r="Y43" s="12"/>
      <c r="Z43" s="630"/>
      <c r="AA43" s="631"/>
      <c r="AB43" s="188"/>
      <c r="AC43" s="42" t="b">
        <v>0</v>
      </c>
      <c r="AD43" s="43" t="b">
        <v>0</v>
      </c>
      <c r="AE43" s="33" t="s">
        <v>1101</v>
      </c>
      <c r="AF43" s="43" t="b">
        <v>0</v>
      </c>
      <c r="AG43" s="43" t="b">
        <v>0</v>
      </c>
      <c r="AH43" s="33" t="s">
        <v>1075</v>
      </c>
      <c r="AJ43" s="43" t="b">
        <v>0</v>
      </c>
      <c r="AK43" s="43" t="b">
        <v>0</v>
      </c>
      <c r="AL43" s="33" t="s">
        <v>2002</v>
      </c>
      <c r="AP43" s="31" t="b">
        <f>OR(AC43=TRUE,AD43=TRUE)</f>
        <v>0</v>
      </c>
      <c r="AQ43" s="31" t="b">
        <f>OR(AF43=TRUE,AG43=TRUE)</f>
        <v>0</v>
      </c>
      <c r="AR43" s="31" t="b">
        <f>OR(AJ43=TRUE,AK43=TRUE)</f>
        <v>0</v>
      </c>
      <c r="AT43" s="33">
        <v>43</v>
      </c>
    </row>
    <row r="44" spans="1:52" s="31" customFormat="1" ht="4" customHeight="1" thickBot="1">
      <c r="A44" s="244"/>
      <c r="B44" s="633"/>
      <c r="C44" s="633"/>
      <c r="D44" s="282" t="s">
        <v>1070</v>
      </c>
      <c r="E44" s="12"/>
      <c r="F44"/>
      <c r="G44" s="12"/>
      <c r="H44" s="12"/>
      <c r="I44" s="12"/>
      <c r="J44" s="12"/>
      <c r="K44" s="633"/>
      <c r="L44" s="633"/>
      <c r="M44" s="3"/>
      <c r="N44"/>
      <c r="O44" s="12"/>
      <c r="P44" s="12"/>
      <c r="Q44" s="12"/>
      <c r="R44" s="12"/>
      <c r="S44" s="12"/>
      <c r="T44" s="633"/>
      <c r="U44" s="633"/>
      <c r="V44" s="3"/>
      <c r="W44"/>
      <c r="X44"/>
      <c r="Y44"/>
      <c r="Z44" s="12"/>
      <c r="AA44" s="12"/>
      <c r="AB44" s="188"/>
      <c r="AE44" s="33"/>
      <c r="AH44" s="33"/>
      <c r="AL44" s="33"/>
      <c r="AT44" s="33">
        <v>44</v>
      </c>
    </row>
    <row r="45" spans="1:52" ht="18" customHeight="1" thickBot="1">
      <c r="A45" s="283"/>
      <c r="B45" s="633"/>
      <c r="C45" s="633"/>
      <c r="D45" s="282" t="s">
        <v>111</v>
      </c>
      <c r="E45" s="12" t="s">
        <v>1102</v>
      </c>
      <c r="G45" s="12"/>
      <c r="H45" s="630"/>
      <c r="I45" s="631"/>
      <c r="K45" s="633"/>
      <c r="L45" s="633"/>
      <c r="M45" s="3" t="s">
        <v>118</v>
      </c>
      <c r="N45" t="s">
        <v>1076</v>
      </c>
      <c r="O45" t="str">
        <f>IF(AG45=TRUE,"       JGB Eligible","")</f>
        <v/>
      </c>
      <c r="Q45" s="630"/>
      <c r="R45" s="631"/>
      <c r="S45" s="12"/>
      <c r="T45" s="633"/>
      <c r="U45" s="633"/>
      <c r="V45" s="3" t="s">
        <v>136</v>
      </c>
      <c r="W45" t="s">
        <v>1095</v>
      </c>
      <c r="Y45" s="12"/>
      <c r="Z45" s="630"/>
      <c r="AA45" s="631"/>
      <c r="AB45" s="181"/>
      <c r="AC45" s="42" t="b">
        <v>0</v>
      </c>
      <c r="AD45" s="43" t="b">
        <v>0</v>
      </c>
      <c r="AE45" s="33" t="s">
        <v>1102</v>
      </c>
      <c r="AF45" s="43" t="b">
        <v>0</v>
      </c>
      <c r="AG45" s="43" t="b">
        <v>0</v>
      </c>
      <c r="AH45" s="33" t="s">
        <v>2089</v>
      </c>
      <c r="AI45" s="43" t="b">
        <v>0</v>
      </c>
      <c r="AJ45" s="43" t="b">
        <v>0</v>
      </c>
      <c r="AK45" s="43" t="b">
        <v>0</v>
      </c>
      <c r="AL45" s="33" t="s">
        <v>1094</v>
      </c>
      <c r="AP45" s="31" t="b">
        <f>OR(AC45=TRUE,AD45=TRUE)</f>
        <v>0</v>
      </c>
      <c r="AQ45" s="31" t="b">
        <f>OR(AF45=TRUE,AG45=TRUE)</f>
        <v>0</v>
      </c>
      <c r="AR45" s="31" t="b">
        <f>OR(AJ45=TRUE,AK45=TRUE)</f>
        <v>0</v>
      </c>
      <c r="AT45" s="33">
        <v>45</v>
      </c>
      <c r="AZ45" s="31"/>
    </row>
    <row r="46" spans="1:52" ht="4" customHeight="1" thickBot="1">
      <c r="A46" s="283"/>
      <c r="B46" s="633"/>
      <c r="C46" s="633"/>
      <c r="D46" s="282" t="s">
        <v>1070</v>
      </c>
      <c r="E46" s="12"/>
      <c r="H46" s="12"/>
      <c r="I46" s="12"/>
      <c r="K46" s="633"/>
      <c r="L46" s="633"/>
      <c r="M46" s="3"/>
      <c r="Q46" s="12"/>
      <c r="R46" s="12"/>
      <c r="S46" s="12"/>
      <c r="T46" s="633"/>
      <c r="U46" s="633"/>
      <c r="V46" s="3"/>
      <c r="Z46" s="12"/>
      <c r="AA46" s="12"/>
      <c r="AB46" s="181"/>
      <c r="AC46" s="31"/>
      <c r="AD46" s="31"/>
      <c r="AF46" s="31"/>
      <c r="AG46" s="31"/>
      <c r="AJ46" s="31"/>
      <c r="AK46" s="31"/>
      <c r="AP46" s="31"/>
      <c r="AT46" s="33">
        <v>46</v>
      </c>
      <c r="AZ46" s="31"/>
    </row>
    <row r="47" spans="1:52" ht="18" customHeight="1" thickBot="1">
      <c r="A47" s="283"/>
      <c r="B47" s="633"/>
      <c r="C47" s="633"/>
      <c r="D47" s="282" t="s">
        <v>510</v>
      </c>
      <c r="E47" s="12" t="s">
        <v>2064</v>
      </c>
      <c r="G47" s="12"/>
      <c r="H47" s="630"/>
      <c r="I47" s="631"/>
      <c r="K47" s="633"/>
      <c r="L47" s="633"/>
      <c r="M47" s="3" t="s">
        <v>144</v>
      </c>
      <c r="N47" t="s">
        <v>1077</v>
      </c>
      <c r="Q47" s="630"/>
      <c r="R47" s="631"/>
      <c r="S47" s="12"/>
      <c r="T47" s="633"/>
      <c r="U47" s="633"/>
      <c r="V47" s="3" t="s">
        <v>137</v>
      </c>
      <c r="W47" t="s">
        <v>2001</v>
      </c>
      <c r="Y47" s="12"/>
      <c r="Z47" s="630"/>
      <c r="AA47" s="631"/>
      <c r="AB47" s="181"/>
      <c r="AC47" s="42" t="b">
        <v>0</v>
      </c>
      <c r="AD47" s="43" t="b">
        <v>0</v>
      </c>
      <c r="AE47" s="576" t="s">
        <v>1071</v>
      </c>
      <c r="AF47" s="43" t="b">
        <v>0</v>
      </c>
      <c r="AG47" s="43" t="b">
        <v>0</v>
      </c>
      <c r="AH47" s="33" t="s">
        <v>1077</v>
      </c>
      <c r="AJ47" s="43" t="b">
        <v>0</v>
      </c>
      <c r="AK47" s="43" t="b">
        <v>0</v>
      </c>
      <c r="AL47" s="33" t="s">
        <v>1095</v>
      </c>
      <c r="AP47" s="31" t="b">
        <f>OR(AC47=TRUE,AD47=TRUE)</f>
        <v>0</v>
      </c>
      <c r="AQ47" s="31" t="b">
        <f>OR(AF47=TRUE,AG47=TRUE)</f>
        <v>0</v>
      </c>
      <c r="AR47" s="31" t="b">
        <f>OR(AJ47=TRUE,AK47=TRUE)</f>
        <v>0</v>
      </c>
      <c r="AT47" s="33">
        <v>47</v>
      </c>
      <c r="AZ47" s="31"/>
    </row>
    <row r="48" spans="1:52" ht="4" customHeight="1" thickBot="1">
      <c r="A48" s="283"/>
      <c r="B48" s="633"/>
      <c r="C48" s="633"/>
      <c r="D48" s="282" t="s">
        <v>1070</v>
      </c>
      <c r="E48" s="12"/>
      <c r="H48" s="12"/>
      <c r="I48" s="12"/>
      <c r="K48" s="633"/>
      <c r="L48" s="633"/>
      <c r="M48" s="3" t="s">
        <v>1070</v>
      </c>
      <c r="Q48" s="12"/>
      <c r="R48" s="12"/>
      <c r="S48" s="12"/>
      <c r="T48" s="633"/>
      <c r="U48" s="633"/>
      <c r="V48" s="3"/>
      <c r="Z48" s="12"/>
      <c r="AA48" s="12"/>
      <c r="AB48" s="181"/>
      <c r="AC48" s="31"/>
      <c r="AD48" s="31"/>
      <c r="AF48" s="31"/>
      <c r="AG48" s="31"/>
      <c r="AJ48" s="31"/>
      <c r="AK48" s="31"/>
      <c r="AP48" s="31"/>
      <c r="AT48" s="33">
        <v>48</v>
      </c>
      <c r="AZ48" s="31"/>
    </row>
    <row r="49" spans="1:52" ht="18" customHeight="1" thickBot="1">
      <c r="A49" s="283"/>
      <c r="B49" s="633"/>
      <c r="C49" s="633"/>
      <c r="D49" s="282" t="s">
        <v>104</v>
      </c>
      <c r="E49" s="12" t="s">
        <v>2073</v>
      </c>
      <c r="G49" s="12"/>
      <c r="H49" s="630"/>
      <c r="I49" s="631"/>
      <c r="K49" s="633"/>
      <c r="L49" s="633"/>
      <c r="M49" s="3" t="s">
        <v>532</v>
      </c>
      <c r="N49" t="s">
        <v>1080</v>
      </c>
      <c r="Q49" s="630"/>
      <c r="R49" s="631"/>
      <c r="S49" s="12"/>
      <c r="T49" s="633"/>
      <c r="U49" s="633"/>
      <c r="V49" s="3" t="s">
        <v>2071</v>
      </c>
      <c r="W49" t="s">
        <v>2066</v>
      </c>
      <c r="Y49" s="12"/>
      <c r="Z49" s="630"/>
      <c r="AA49" s="631"/>
      <c r="AB49" s="181"/>
      <c r="AC49" s="42" t="b">
        <v>0</v>
      </c>
      <c r="AD49" s="43" t="b">
        <v>0</v>
      </c>
      <c r="AE49" s="33" t="s">
        <v>2064</v>
      </c>
      <c r="AF49" s="43" t="b">
        <v>0</v>
      </c>
      <c r="AG49" s="43" t="b">
        <v>0</v>
      </c>
      <c r="AH49" s="576" t="s">
        <v>1078</v>
      </c>
      <c r="AJ49" s="43" t="b">
        <v>0</v>
      </c>
      <c r="AK49" s="43" t="b">
        <v>0</v>
      </c>
      <c r="AL49" s="33" t="s">
        <v>2076</v>
      </c>
      <c r="AP49" s="31" t="b">
        <f>OR(AC49=TRUE,AD49=TRUE)</f>
        <v>0</v>
      </c>
      <c r="AQ49" s="31" t="b">
        <f>OR(AF49=TRUE,AG49=TRUE)</f>
        <v>0</v>
      </c>
      <c r="AR49" s="31" t="b">
        <f>OR(AJ49=TRUE,AK49=TRUE)</f>
        <v>0</v>
      </c>
      <c r="AT49" s="33">
        <v>49</v>
      </c>
      <c r="AZ49" s="31"/>
    </row>
    <row r="50" spans="1:52" ht="4" customHeight="1" thickBot="1">
      <c r="A50" s="283"/>
      <c r="B50" s="633"/>
      <c r="C50" s="633"/>
      <c r="D50" s="282"/>
      <c r="E50" s="12"/>
      <c r="H50" s="12"/>
      <c r="I50" s="12"/>
      <c r="K50" s="633"/>
      <c r="L50" s="633"/>
      <c r="M50" s="3" t="s">
        <v>1070</v>
      </c>
      <c r="Q50" s="12"/>
      <c r="R50" s="12"/>
      <c r="S50" s="12"/>
      <c r="T50" s="633"/>
      <c r="U50" s="633"/>
      <c r="V50" s="3"/>
      <c r="Z50" s="12"/>
      <c r="AA50" s="12"/>
      <c r="AB50" s="181"/>
      <c r="AC50" s="31"/>
      <c r="AD50" s="31"/>
      <c r="AF50" s="31"/>
      <c r="AG50" s="31"/>
      <c r="AJ50" s="31"/>
      <c r="AK50" s="31"/>
      <c r="AP50" s="31"/>
      <c r="AT50" s="33">
        <v>50</v>
      </c>
      <c r="AZ50" s="31"/>
    </row>
    <row r="51" spans="1:52" ht="18" customHeight="1" thickBot="1">
      <c r="A51" s="283"/>
      <c r="B51" s="633"/>
      <c r="C51" s="633"/>
      <c r="D51" s="282" t="s">
        <v>107</v>
      </c>
      <c r="E51" s="12" t="s">
        <v>1103</v>
      </c>
      <c r="G51" s="12"/>
      <c r="H51" s="630"/>
      <c r="I51" s="631"/>
      <c r="K51" s="633"/>
      <c r="L51" s="633"/>
      <c r="M51" s="3" t="s">
        <v>123</v>
      </c>
      <c r="N51" t="s">
        <v>1081</v>
      </c>
      <c r="Q51" s="630"/>
      <c r="R51" s="631"/>
      <c r="S51" s="12"/>
      <c r="T51" s="633"/>
      <c r="U51" s="633"/>
      <c r="V51" s="3" t="s">
        <v>138</v>
      </c>
      <c r="W51" t="s">
        <v>2714</v>
      </c>
      <c r="Y51" s="12"/>
      <c r="Z51" s="630"/>
      <c r="AA51" s="631"/>
      <c r="AB51" s="181"/>
      <c r="AC51" s="42" t="b">
        <v>0</v>
      </c>
      <c r="AD51" s="43" t="b">
        <v>0</v>
      </c>
      <c r="AE51" s="33" t="s">
        <v>2073</v>
      </c>
      <c r="AF51" s="43" t="b">
        <v>0</v>
      </c>
      <c r="AG51" s="43" t="b">
        <v>0</v>
      </c>
      <c r="AH51" s="576" t="s">
        <v>1079</v>
      </c>
      <c r="AJ51" s="43" t="b">
        <v>0</v>
      </c>
      <c r="AK51" s="43" t="b">
        <v>0</v>
      </c>
      <c r="AL51" s="33" t="s">
        <v>2066</v>
      </c>
      <c r="AP51" s="31" t="b">
        <f>OR(AC51=TRUE,AD51=TRUE)</f>
        <v>0</v>
      </c>
      <c r="AQ51" s="31" t="b">
        <f>OR(AF51=TRUE,AG51=TRUE)</f>
        <v>0</v>
      </c>
      <c r="AR51" s="31" t="b">
        <f>OR(AJ51=TRUE,AK51=TRUE)</f>
        <v>0</v>
      </c>
      <c r="AT51" s="33">
        <v>51</v>
      </c>
      <c r="AZ51" s="31"/>
    </row>
    <row r="52" spans="1:52" ht="4" customHeight="1" thickBot="1">
      <c r="A52" s="283"/>
      <c r="B52" s="633"/>
      <c r="C52" s="633"/>
      <c r="D52" s="282" t="s">
        <v>1070</v>
      </c>
      <c r="E52" s="12"/>
      <c r="F52" s="12"/>
      <c r="H52" s="12"/>
      <c r="I52" s="12"/>
      <c r="K52" s="633"/>
      <c r="L52" s="633"/>
      <c r="M52" s="3" t="s">
        <v>1070</v>
      </c>
      <c r="Q52" s="12"/>
      <c r="R52" s="12"/>
      <c r="S52" s="12"/>
      <c r="T52" s="633"/>
      <c r="U52" s="633"/>
      <c r="V52" s="3"/>
      <c r="Z52" s="12"/>
      <c r="AA52" s="12"/>
      <c r="AB52" s="181"/>
      <c r="AC52" s="31"/>
      <c r="AD52" s="31"/>
      <c r="AF52" s="31"/>
      <c r="AG52" s="31"/>
      <c r="AJ52" s="31"/>
      <c r="AK52" s="31"/>
      <c r="AP52" s="31"/>
      <c r="AT52" s="33">
        <v>52</v>
      </c>
      <c r="AZ52" s="31"/>
    </row>
    <row r="53" spans="1:52" ht="18" customHeight="1" thickBot="1">
      <c r="A53" s="283"/>
      <c r="B53" s="633"/>
      <c r="C53" s="633"/>
      <c r="D53" s="282" t="s">
        <v>109</v>
      </c>
      <c r="E53" s="12" t="s">
        <v>1104</v>
      </c>
      <c r="F53" s="12"/>
      <c r="H53" s="630"/>
      <c r="I53" s="631"/>
      <c r="K53" s="633"/>
      <c r="L53" s="633"/>
      <c r="M53" s="3" t="s">
        <v>145</v>
      </c>
      <c r="N53" t="s">
        <v>1082</v>
      </c>
      <c r="Q53" s="630"/>
      <c r="R53" s="631"/>
      <c r="S53" s="12"/>
      <c r="T53" s="633"/>
      <c r="U53" s="633"/>
      <c r="V53" s="3" t="s">
        <v>1092</v>
      </c>
      <c r="W53" t="s">
        <v>1096</v>
      </c>
      <c r="Y53" s="12"/>
      <c r="Z53" s="630"/>
      <c r="AA53" s="631"/>
      <c r="AB53" s="181"/>
      <c r="AC53" s="42" t="b">
        <v>0</v>
      </c>
      <c r="AD53" s="43" t="b">
        <v>0</v>
      </c>
      <c r="AE53" s="33" t="s">
        <v>1103</v>
      </c>
      <c r="AF53" s="43" t="b">
        <v>0</v>
      </c>
      <c r="AG53" s="43" t="b">
        <v>0</v>
      </c>
      <c r="AH53" s="576" t="s">
        <v>2004</v>
      </c>
      <c r="AJ53" s="43" t="b">
        <v>0</v>
      </c>
      <c r="AK53" s="43" t="b">
        <v>0</v>
      </c>
      <c r="AL53" s="33" t="s">
        <v>1096</v>
      </c>
      <c r="AP53" s="31" t="b">
        <f>OR(AC53=TRUE,AD53=TRUE)</f>
        <v>0</v>
      </c>
      <c r="AQ53" s="31" t="b">
        <f>OR(AF53=TRUE,AG53=TRUE)</f>
        <v>0</v>
      </c>
      <c r="AR53" s="31" t="b">
        <f>OR(AJ53=TRUE,AK53=TRUE)</f>
        <v>0</v>
      </c>
      <c r="AT53" s="33">
        <v>53</v>
      </c>
      <c r="AZ53" s="31"/>
    </row>
    <row r="54" spans="1:52" ht="4" customHeight="1" thickBot="1">
      <c r="A54" s="283"/>
      <c r="B54" s="633"/>
      <c r="C54" s="633"/>
      <c r="D54" s="282" t="s">
        <v>1070</v>
      </c>
      <c r="E54" s="12"/>
      <c r="F54" s="12"/>
      <c r="H54" s="12"/>
      <c r="I54" s="12"/>
      <c r="K54" s="633"/>
      <c r="L54" s="633"/>
      <c r="M54" s="3" t="s">
        <v>1070</v>
      </c>
      <c r="Q54" s="12"/>
      <c r="R54" s="12"/>
      <c r="S54" s="12"/>
      <c r="T54" s="633"/>
      <c r="U54" s="633"/>
      <c r="V54" s="3"/>
      <c r="Z54" s="12"/>
      <c r="AA54" s="12"/>
      <c r="AB54" s="181"/>
      <c r="AC54" s="31"/>
      <c r="AD54" s="31"/>
      <c r="AF54" s="31"/>
      <c r="AG54" s="31"/>
      <c r="AJ54" s="31"/>
      <c r="AK54" s="31"/>
      <c r="AP54" s="31"/>
      <c r="AT54" s="33">
        <v>54</v>
      </c>
      <c r="AZ54" s="31"/>
    </row>
    <row r="55" spans="1:52" ht="18" customHeight="1" thickBot="1">
      <c r="A55" s="283"/>
      <c r="B55" s="633"/>
      <c r="C55" s="633"/>
      <c r="D55" s="282" t="s">
        <v>110</v>
      </c>
      <c r="E55" s="12" t="s">
        <v>1105</v>
      </c>
      <c r="F55" s="12"/>
      <c r="H55" s="630"/>
      <c r="I55" s="631"/>
      <c r="K55" s="633"/>
      <c r="L55" s="633"/>
      <c r="M55" s="3" t="s">
        <v>533</v>
      </c>
      <c r="N55" t="s">
        <v>1083</v>
      </c>
      <c r="Q55" s="630"/>
      <c r="R55" s="631"/>
      <c r="S55" s="12"/>
      <c r="T55" s="633"/>
      <c r="U55" s="633"/>
      <c r="V55" s="3" t="s">
        <v>112</v>
      </c>
      <c r="W55" t="s">
        <v>1097</v>
      </c>
      <c r="Y55" s="12"/>
      <c r="Z55" s="630"/>
      <c r="AA55" s="631"/>
      <c r="AB55" s="181"/>
      <c r="AC55" s="42" t="b">
        <v>0</v>
      </c>
      <c r="AD55" s="43" t="b">
        <v>0</v>
      </c>
      <c r="AE55" s="33" t="s">
        <v>1104</v>
      </c>
      <c r="AF55" s="43" t="b">
        <v>0</v>
      </c>
      <c r="AG55" s="43" t="b">
        <v>0</v>
      </c>
      <c r="AH55" s="33" t="s">
        <v>1080</v>
      </c>
      <c r="AJ55" s="43" t="b">
        <v>0</v>
      </c>
      <c r="AK55" s="43" t="b">
        <v>0</v>
      </c>
      <c r="AL55" s="33" t="s">
        <v>1097</v>
      </c>
      <c r="AP55" s="31" t="b">
        <f>OR(AC55=TRUE,AD55=TRUE)</f>
        <v>0</v>
      </c>
      <c r="AQ55" s="31" t="b">
        <f>OR(AF55=TRUE,AG55=TRUE)</f>
        <v>0</v>
      </c>
      <c r="AR55" s="31" t="b">
        <f>OR(AJ55=TRUE,AK55=TRUE)</f>
        <v>0</v>
      </c>
      <c r="AT55" s="33">
        <v>55</v>
      </c>
      <c r="AZ55" s="31"/>
    </row>
    <row r="56" spans="1:52" ht="4" customHeight="1" thickBot="1">
      <c r="A56" s="283"/>
      <c r="B56" s="633"/>
      <c r="C56" s="633"/>
      <c r="H56" s="12"/>
      <c r="I56" s="12"/>
      <c r="K56" s="633"/>
      <c r="L56" s="633"/>
      <c r="M56" s="3" t="s">
        <v>1070</v>
      </c>
      <c r="Q56" s="12"/>
      <c r="R56" s="12"/>
      <c r="S56" s="12"/>
      <c r="T56" s="633"/>
      <c r="U56" s="633"/>
      <c r="V56" s="3"/>
      <c r="Z56" s="12"/>
      <c r="AA56" s="12"/>
      <c r="AB56" s="181"/>
      <c r="AC56" s="31"/>
      <c r="AD56" s="31"/>
      <c r="AF56" s="31"/>
      <c r="AG56" s="31"/>
      <c r="AJ56" s="31"/>
      <c r="AK56" s="31"/>
      <c r="AP56" s="31"/>
      <c r="AT56" s="33">
        <v>56</v>
      </c>
      <c r="AZ56" s="31"/>
    </row>
    <row r="57" spans="1:52" ht="18" customHeight="1" thickBot="1">
      <c r="A57" s="283"/>
      <c r="B57" s="633"/>
      <c r="C57" s="633"/>
      <c r="D57" s="282" t="s">
        <v>111</v>
      </c>
      <c r="E57" s="12" t="s">
        <v>1107</v>
      </c>
      <c r="F57" s="12"/>
      <c r="H57" s="630"/>
      <c r="I57" s="631"/>
      <c r="K57" s="633"/>
      <c r="L57" s="633"/>
      <c r="M57" s="3" t="s">
        <v>111</v>
      </c>
      <c r="N57" t="s">
        <v>1084</v>
      </c>
      <c r="Q57" s="630"/>
      <c r="R57" s="631"/>
      <c r="S57" s="12"/>
      <c r="T57" s="633"/>
      <c r="U57" s="633"/>
      <c r="V57" s="3" t="s">
        <v>141</v>
      </c>
      <c r="W57" t="s">
        <v>1098</v>
      </c>
      <c r="Y57" s="12"/>
      <c r="Z57" s="630"/>
      <c r="AA57" s="631"/>
      <c r="AB57" s="181"/>
      <c r="AC57" s="42" t="b">
        <v>0</v>
      </c>
      <c r="AD57" s="43" t="b">
        <v>0</v>
      </c>
      <c r="AE57" s="33" t="s">
        <v>1105</v>
      </c>
      <c r="AF57" s="43" t="b">
        <v>0</v>
      </c>
      <c r="AG57" s="43" t="b">
        <v>0</v>
      </c>
      <c r="AH57" s="33" t="s">
        <v>1081</v>
      </c>
      <c r="AJ57" s="43" t="b">
        <v>0</v>
      </c>
      <c r="AK57" s="43" t="b">
        <v>0</v>
      </c>
      <c r="AL57" s="33" t="s">
        <v>1098</v>
      </c>
      <c r="AP57" s="31" t="b">
        <f>OR(AC57=TRUE,AD57=TRUE)</f>
        <v>0</v>
      </c>
      <c r="AQ57" s="31" t="b">
        <f>OR(AF57=TRUE,AG57=TRUE)</f>
        <v>0</v>
      </c>
      <c r="AR57" s="31" t="b">
        <f>OR(AJ57=TRUE,AK57=TRUE)</f>
        <v>0</v>
      </c>
      <c r="AT57" s="33">
        <v>57</v>
      </c>
      <c r="AZ57" s="31"/>
    </row>
    <row r="58" spans="1:52" ht="4" customHeight="1" thickBot="1">
      <c r="A58" s="283"/>
      <c r="B58" s="633"/>
      <c r="C58" s="633"/>
      <c r="D58" s="282" t="s">
        <v>1070</v>
      </c>
      <c r="E58" s="12"/>
      <c r="F58" s="12"/>
      <c r="H58" s="12"/>
      <c r="I58" s="12"/>
      <c r="K58" s="633"/>
      <c r="L58" s="633"/>
      <c r="M58" s="3" t="s">
        <v>1070</v>
      </c>
      <c r="Q58" s="12"/>
      <c r="R58" s="12"/>
      <c r="S58" s="12"/>
      <c r="T58" s="633"/>
      <c r="U58" s="633"/>
      <c r="V58" s="3"/>
      <c r="Z58" s="12"/>
      <c r="AA58" s="12"/>
      <c r="AB58" s="181"/>
      <c r="AC58" s="31"/>
      <c r="AD58" s="31"/>
      <c r="AF58" s="31"/>
      <c r="AG58" s="31"/>
      <c r="AJ58" s="31"/>
      <c r="AK58" s="31"/>
      <c r="AP58" s="31"/>
      <c r="AT58" s="33">
        <v>58</v>
      </c>
      <c r="AZ58" s="31"/>
    </row>
    <row r="59" spans="1:52" ht="18" customHeight="1" thickBot="1">
      <c r="A59" s="283"/>
      <c r="B59" s="633"/>
      <c r="C59" s="633"/>
      <c r="D59" s="282" t="s">
        <v>111</v>
      </c>
      <c r="E59" s="12" t="s">
        <v>1072</v>
      </c>
      <c r="F59" s="12"/>
      <c r="H59" s="630"/>
      <c r="I59" s="631"/>
      <c r="K59" s="633"/>
      <c r="L59" s="633"/>
      <c r="M59" s="3" t="s">
        <v>124</v>
      </c>
      <c r="N59" t="s">
        <v>1085</v>
      </c>
      <c r="Q59" s="630"/>
      <c r="R59" s="631"/>
      <c r="S59" s="12"/>
      <c r="T59" s="633"/>
      <c r="U59" s="633"/>
      <c r="V59" s="3" t="s">
        <v>556</v>
      </c>
      <c r="W59" t="s">
        <v>1099</v>
      </c>
      <c r="Y59" s="12"/>
      <c r="Z59" s="630"/>
      <c r="AA59" s="631"/>
      <c r="AB59" s="181"/>
      <c r="AC59" s="42" t="b">
        <v>0</v>
      </c>
      <c r="AD59" s="43" t="b">
        <v>0</v>
      </c>
      <c r="AE59" s="576" t="s">
        <v>1106</v>
      </c>
      <c r="AF59" s="43" t="b">
        <v>0</v>
      </c>
      <c r="AG59" s="43" t="b">
        <v>0</v>
      </c>
      <c r="AH59" s="33" t="s">
        <v>1082</v>
      </c>
      <c r="AJ59" s="43" t="b">
        <v>0</v>
      </c>
      <c r="AK59" s="43" t="b">
        <v>0</v>
      </c>
      <c r="AL59" s="33" t="s">
        <v>1099</v>
      </c>
      <c r="AP59" s="31" t="b">
        <f>OR(AC59=TRUE,AD59=TRUE)</f>
        <v>0</v>
      </c>
      <c r="AQ59" s="31" t="b">
        <f>OR(AF59=TRUE,AG59=TRUE)</f>
        <v>0</v>
      </c>
      <c r="AR59" s="31" t="b">
        <f>OR(AJ59=TRUE,AK59=TRUE)</f>
        <v>0</v>
      </c>
      <c r="AT59" s="33">
        <v>59</v>
      </c>
      <c r="AZ59" s="31"/>
    </row>
    <row r="60" spans="1:52" ht="4" customHeight="1" thickBot="1">
      <c r="A60" s="283"/>
      <c r="B60" s="633"/>
      <c r="C60" s="633"/>
      <c r="D60" s="282" t="s">
        <v>1070</v>
      </c>
      <c r="E60" s="12"/>
      <c r="F60" s="12"/>
      <c r="H60" s="12"/>
      <c r="I60" s="12"/>
      <c r="K60" s="633"/>
      <c r="L60" s="633"/>
      <c r="M60" s="3" t="s">
        <v>1070</v>
      </c>
      <c r="Q60" s="12"/>
      <c r="R60" s="12"/>
      <c r="S60" s="12"/>
      <c r="T60" s="633"/>
      <c r="U60" s="633"/>
      <c r="V60" s="3"/>
      <c r="Z60" s="12"/>
      <c r="AA60" s="12"/>
      <c r="AB60" s="181"/>
      <c r="AC60" s="31"/>
      <c r="AD60" s="31"/>
      <c r="AF60" s="31"/>
      <c r="AG60" s="31"/>
      <c r="AJ60" s="31"/>
      <c r="AK60" s="31"/>
      <c r="AP60" s="31"/>
      <c r="AT60" s="33">
        <v>60</v>
      </c>
      <c r="AZ60" s="31"/>
    </row>
    <row r="61" spans="1:52" ht="18" customHeight="1" thickBot="1">
      <c r="A61" s="283"/>
      <c r="B61" s="633"/>
      <c r="C61" s="633"/>
      <c r="D61" s="282" t="s">
        <v>111</v>
      </c>
      <c r="E61" s="12" t="s">
        <v>1108</v>
      </c>
      <c r="F61" s="12"/>
      <c r="H61" s="630"/>
      <c r="I61" s="631"/>
      <c r="K61" s="633"/>
      <c r="L61" s="633"/>
      <c r="M61" s="3" t="s">
        <v>146</v>
      </c>
      <c r="N61" t="s">
        <v>1086</v>
      </c>
      <c r="Q61" s="630"/>
      <c r="R61" s="631"/>
      <c r="S61" s="12"/>
      <c r="T61" s="633"/>
      <c r="U61" s="633"/>
      <c r="V61" s="3" t="s">
        <v>557</v>
      </c>
      <c r="W61" t="s">
        <v>1100</v>
      </c>
      <c r="Y61" s="12"/>
      <c r="Z61" s="630"/>
      <c r="AA61" s="631"/>
      <c r="AB61" s="181"/>
      <c r="AC61" s="42" t="b">
        <v>0</v>
      </c>
      <c r="AD61" s="43" t="b">
        <v>0</v>
      </c>
      <c r="AE61" s="576" t="s">
        <v>2074</v>
      </c>
      <c r="AF61" s="43" t="b">
        <v>0</v>
      </c>
      <c r="AG61" s="43" t="b">
        <v>0</v>
      </c>
      <c r="AH61" s="33" t="s">
        <v>1083</v>
      </c>
      <c r="AJ61" s="43" t="b">
        <v>0</v>
      </c>
      <c r="AK61" s="43" t="b">
        <v>0</v>
      </c>
      <c r="AL61" s="33" t="s">
        <v>1100</v>
      </c>
      <c r="AP61" s="31" t="b">
        <f>OR(AC61=TRUE,AD61=TRUE)</f>
        <v>0</v>
      </c>
      <c r="AQ61" s="31" t="b">
        <f>OR(AF61=TRUE,AG61=TRUE)</f>
        <v>0</v>
      </c>
      <c r="AR61" s="31" t="b">
        <f>OR(AJ61=TRUE,AK61=TRUE)</f>
        <v>0</v>
      </c>
      <c r="AT61" s="33">
        <v>61</v>
      </c>
      <c r="AZ61" s="31"/>
    </row>
    <row r="62" spans="1:52" ht="4" customHeight="1" thickBot="1">
      <c r="A62" s="283"/>
      <c r="B62" s="633"/>
      <c r="C62" s="633"/>
      <c r="D62" s="282" t="s">
        <v>1070</v>
      </c>
      <c r="E62" s="12"/>
      <c r="F62" s="12"/>
      <c r="H62" s="12"/>
      <c r="I62" s="12"/>
      <c r="K62" s="633"/>
      <c r="L62" s="633"/>
      <c r="M62" s="3" t="s">
        <v>1070</v>
      </c>
      <c r="Q62" s="12"/>
      <c r="R62" s="12"/>
      <c r="S62" s="12"/>
      <c r="T62" s="12"/>
      <c r="U62" s="12"/>
      <c r="Z62" s="12"/>
      <c r="AA62" s="12"/>
      <c r="AB62" s="181"/>
      <c r="AC62" s="31"/>
      <c r="AD62" s="31"/>
      <c r="AF62" s="31"/>
      <c r="AG62" s="31"/>
      <c r="AJ62" s="43"/>
      <c r="AK62" s="43"/>
      <c r="AP62" s="31"/>
      <c r="AT62" s="33">
        <v>62</v>
      </c>
      <c r="AZ62" s="31"/>
    </row>
    <row r="63" spans="1:52" ht="18" customHeight="1" thickBot="1">
      <c r="A63" s="283"/>
      <c r="B63" s="633"/>
      <c r="C63" s="633"/>
      <c r="D63" s="282" t="s">
        <v>113</v>
      </c>
      <c r="E63" s="12" t="s">
        <v>1109</v>
      </c>
      <c r="H63" s="630"/>
      <c r="I63" s="631"/>
      <c r="K63" s="633"/>
      <c r="L63" s="633"/>
      <c r="M63" s="3" t="s">
        <v>125</v>
      </c>
      <c r="N63" t="s">
        <v>1087</v>
      </c>
      <c r="O63" s="12"/>
      <c r="Q63" s="630"/>
      <c r="R63" s="631"/>
      <c r="S63" s="12"/>
      <c r="Z63" s="682"/>
      <c r="AA63" s="682"/>
      <c r="AB63" s="181"/>
      <c r="AC63" s="42" t="b">
        <v>0</v>
      </c>
      <c r="AD63" s="43" t="b">
        <v>0</v>
      </c>
      <c r="AE63" s="33" t="s">
        <v>2063</v>
      </c>
      <c r="AF63" s="43" t="b">
        <v>0</v>
      </c>
      <c r="AG63" s="43" t="b">
        <v>0</v>
      </c>
      <c r="AH63" s="33" t="s">
        <v>1084</v>
      </c>
      <c r="AJ63" s="42" t="b">
        <v>0</v>
      </c>
      <c r="AK63" s="42" t="b">
        <v>0</v>
      </c>
      <c r="AL63" s="33" t="s">
        <v>1143</v>
      </c>
      <c r="AP63" s="31" t="b">
        <f>OR(AC63=TRUE,AD63=TRUE)</f>
        <v>0</v>
      </c>
      <c r="AQ63" s="31" t="b">
        <f>OR(AF63=TRUE,AG63=TRUE)</f>
        <v>0</v>
      </c>
      <c r="AR63" s="31" t="b">
        <f>OR(AJ63=TRUE,AK63=TRUE)</f>
        <v>0</v>
      </c>
      <c r="AT63" s="33">
        <v>63</v>
      </c>
      <c r="AZ63" s="31"/>
    </row>
    <row r="64" spans="1:52" ht="4" customHeight="1" thickBot="1">
      <c r="A64" s="283"/>
      <c r="B64" s="633"/>
      <c r="C64" s="633"/>
      <c r="D64" s="282" t="s">
        <v>1070</v>
      </c>
      <c r="E64" s="12"/>
      <c r="H64" s="12"/>
      <c r="I64" s="12"/>
      <c r="K64" s="633"/>
      <c r="L64" s="633"/>
      <c r="M64" s="3" t="s">
        <v>1070</v>
      </c>
      <c r="O64" s="12"/>
      <c r="Q64" s="12"/>
      <c r="R64" s="12"/>
      <c r="S64" s="12"/>
      <c r="Z64" s="12"/>
      <c r="AA64" s="12"/>
      <c r="AB64" s="181"/>
      <c r="AC64" s="31"/>
      <c r="AD64" s="31"/>
      <c r="AF64" s="31"/>
      <c r="AG64" s="31"/>
      <c r="AP64" s="31"/>
      <c r="AT64" s="33">
        <v>64</v>
      </c>
      <c r="AZ64" s="31"/>
    </row>
    <row r="65" spans="1:52" ht="18" customHeight="1" thickBot="1">
      <c r="A65" s="283"/>
      <c r="B65" s="633"/>
      <c r="C65" s="633"/>
      <c r="D65" s="282" t="s">
        <v>142</v>
      </c>
      <c r="E65" s="12" t="s">
        <v>1110</v>
      </c>
      <c r="H65" s="630"/>
      <c r="I65" s="631"/>
      <c r="K65" s="633"/>
      <c r="L65" s="633"/>
      <c r="M65" s="3" t="s">
        <v>2070</v>
      </c>
      <c r="N65" t="s">
        <v>1088</v>
      </c>
      <c r="Q65" s="630"/>
      <c r="R65" s="631"/>
      <c r="S65" s="12"/>
      <c r="T65" s="701" t="s">
        <v>1150</v>
      </c>
      <c r="U65" s="702"/>
      <c r="V65" s="702"/>
      <c r="W65" s="702"/>
      <c r="X65" s="702"/>
      <c r="Y65" s="702"/>
      <c r="Z65" s="702"/>
      <c r="AA65" s="703"/>
      <c r="AB65" s="181"/>
      <c r="AC65" s="42" t="b">
        <v>0</v>
      </c>
      <c r="AD65" s="43" t="b">
        <v>0</v>
      </c>
      <c r="AE65" s="33" t="s">
        <v>1072</v>
      </c>
      <c r="AF65" s="43" t="b">
        <v>0</v>
      </c>
      <c r="AG65" s="43" t="b">
        <v>0</v>
      </c>
      <c r="AH65" s="33" t="s">
        <v>1085</v>
      </c>
      <c r="AJ65" s="42">
        <f>COUNTIF(AJ37:AJ63,TRUE)</f>
        <v>0</v>
      </c>
      <c r="AK65" s="42">
        <f>COUNTIF(AK37:AK63,TRUE)</f>
        <v>0</v>
      </c>
      <c r="AP65" s="31" t="b">
        <f>OR(AC65=TRUE,AD65=TRUE)</f>
        <v>0</v>
      </c>
      <c r="AQ65" s="31" t="b">
        <f>OR(AF65=TRUE,AG65=TRUE)</f>
        <v>0</v>
      </c>
      <c r="AR65" s="31" t="b">
        <f>OR(AJ65=TRUE,AK65=TRUE)</f>
        <v>0</v>
      </c>
      <c r="AT65" s="33">
        <v>65</v>
      </c>
      <c r="AZ65" s="31"/>
    </row>
    <row r="66" spans="1:52" ht="4" customHeight="1" thickBot="1">
      <c r="A66" s="283"/>
      <c r="B66" s="633"/>
      <c r="C66" s="633"/>
      <c r="D66" s="282" t="s">
        <v>1070</v>
      </c>
      <c r="E66" s="12"/>
      <c r="H66" s="12"/>
      <c r="I66" s="12"/>
      <c r="K66" s="633"/>
      <c r="L66" s="633"/>
      <c r="M66" s="3" t="s">
        <v>1070</v>
      </c>
      <c r="Q66" s="12"/>
      <c r="R66" s="12"/>
      <c r="S66" s="12"/>
      <c r="T66" s="284"/>
      <c r="U66" s="267"/>
      <c r="V66" s="267"/>
      <c r="W66" s="267"/>
      <c r="X66" s="267"/>
      <c r="Y66" s="267"/>
      <c r="Z66" s="285"/>
      <c r="AA66" s="260"/>
      <c r="AB66" s="181"/>
      <c r="AC66" s="31"/>
      <c r="AD66" s="31"/>
      <c r="AF66" s="31"/>
      <c r="AG66" s="31"/>
      <c r="AP66" s="31"/>
      <c r="AT66" s="33">
        <v>66</v>
      </c>
      <c r="AZ66" s="31"/>
    </row>
    <row r="67" spans="1:52" ht="18" customHeight="1" thickBot="1">
      <c r="A67" s="283"/>
      <c r="B67" s="633"/>
      <c r="C67" s="633"/>
      <c r="D67" s="282" t="s">
        <v>142</v>
      </c>
      <c r="E67" s="12" t="s">
        <v>1073</v>
      </c>
      <c r="H67" s="630"/>
      <c r="I67" s="631"/>
      <c r="K67" s="633"/>
      <c r="L67" s="633"/>
      <c r="M67" s="3" t="s">
        <v>111</v>
      </c>
      <c r="N67" t="s">
        <v>1089</v>
      </c>
      <c r="Q67" s="630"/>
      <c r="R67" s="631"/>
      <c r="T67" s="284"/>
      <c r="U67" s="632" t="str">
        <f>IF(AC20=TRUE,"Cash:","")</f>
        <v/>
      </c>
      <c r="V67" s="632"/>
      <c r="W67" s="632"/>
      <c r="X67" s="286" t="str">
        <f>IF(U67&lt;&gt;"",SUM(AC76,AF76,AJ65),"")</f>
        <v/>
      </c>
      <c r="Y67" s="287"/>
      <c r="Z67" s="267"/>
      <c r="AA67" s="288"/>
      <c r="AB67" s="181"/>
      <c r="AC67" s="42" t="b">
        <v>0</v>
      </c>
      <c r="AD67" s="43" t="b">
        <v>0</v>
      </c>
      <c r="AE67" s="33" t="s">
        <v>1108</v>
      </c>
      <c r="AF67" s="43" t="b">
        <v>0</v>
      </c>
      <c r="AG67" s="43" t="b">
        <v>0</v>
      </c>
      <c r="AH67" s="33" t="s">
        <v>1086</v>
      </c>
      <c r="AP67" s="31" t="b">
        <f>OR(AC67=TRUE,AD67=TRUE)</f>
        <v>0</v>
      </c>
      <c r="AQ67" s="31" t="b">
        <f>OR(AF67=TRUE,AG67=TRUE)</f>
        <v>0</v>
      </c>
      <c r="AR67" s="31" t="b">
        <f>OR(AJ67=TRUE,AK67=TRUE)</f>
        <v>0</v>
      </c>
      <c r="AT67" s="33">
        <v>67</v>
      </c>
      <c r="AZ67" s="31"/>
    </row>
    <row r="68" spans="1:52" ht="4" customHeight="1">
      <c r="A68" s="283"/>
      <c r="B68" s="12"/>
      <c r="C68" s="633"/>
      <c r="D68" s="282" t="s">
        <v>1070</v>
      </c>
      <c r="E68" s="12"/>
      <c r="H68" s="12"/>
      <c r="I68" s="12"/>
      <c r="K68" s="633"/>
      <c r="L68" s="633"/>
      <c r="P68" s="12"/>
      <c r="Q68" s="12"/>
      <c r="R68" s="12"/>
      <c r="T68" s="284"/>
      <c r="U68" s="289"/>
      <c r="V68" s="289"/>
      <c r="W68" s="289"/>
      <c r="X68" s="286"/>
      <c r="Y68" s="267"/>
      <c r="Z68" s="285"/>
      <c r="AA68" s="260"/>
      <c r="AB68" s="181"/>
      <c r="AC68" s="31"/>
      <c r="AD68" s="31"/>
      <c r="AF68" s="31"/>
      <c r="AG68" s="31"/>
      <c r="AP68" s="31"/>
      <c r="AT68" s="33">
        <v>68</v>
      </c>
      <c r="AZ68" s="31"/>
    </row>
    <row r="69" spans="1:52" ht="18" customHeight="1">
      <c r="A69" s="283"/>
      <c r="B69" s="12"/>
      <c r="C69" s="12"/>
      <c r="D69" s="282"/>
      <c r="E69" s="12"/>
      <c r="K69" s="12"/>
      <c r="L69" s="12"/>
      <c r="M69" s="220"/>
      <c r="N69" s="220"/>
      <c r="O69" s="220"/>
      <c r="P69" s="220"/>
      <c r="T69" s="284"/>
      <c r="U69" s="632" t="str">
        <f>IF(AC21=TRUE,"Securities: ","")</f>
        <v/>
      </c>
      <c r="V69" s="632"/>
      <c r="W69" s="632"/>
      <c r="X69" s="286" t="str">
        <f>IF(U69&lt;&gt;"",SUM(AD76,AG76,AK65),"")</f>
        <v/>
      </c>
      <c r="Y69" s="267"/>
      <c r="Z69" s="267"/>
      <c r="AA69" s="288"/>
      <c r="AB69" s="181"/>
      <c r="AC69" s="42" t="b">
        <v>0</v>
      </c>
      <c r="AD69" s="43" t="b">
        <v>0</v>
      </c>
      <c r="AE69" s="33" t="s">
        <v>1109</v>
      </c>
      <c r="AF69" s="43" t="b">
        <v>0</v>
      </c>
      <c r="AG69" s="43" t="b">
        <v>0</v>
      </c>
      <c r="AH69" s="33" t="s">
        <v>2078</v>
      </c>
      <c r="AP69" s="31" t="b">
        <f>OR(AC69=TRUE,AD69=TRUE)</f>
        <v>0</v>
      </c>
      <c r="AQ69" s="31" t="b">
        <f>OR(AF69=TRUE,AG69=TRUE)</f>
        <v>0</v>
      </c>
      <c r="AR69" s="31" t="b">
        <f>OR(AJ69=TRUE,AK69=TRUE)</f>
        <v>0</v>
      </c>
      <c r="AT69" s="33">
        <v>69</v>
      </c>
      <c r="AZ69" s="31"/>
    </row>
    <row r="70" spans="1:52" ht="4" customHeight="1" thickBot="1">
      <c r="A70" s="283"/>
      <c r="B70" s="12"/>
      <c r="C70" s="12"/>
      <c r="H70" s="12"/>
      <c r="I70" s="12"/>
      <c r="K70" s="12"/>
      <c r="L70" s="12"/>
      <c r="M70" s="220"/>
      <c r="N70" s="220"/>
      <c r="O70" s="220"/>
      <c r="P70" s="220"/>
      <c r="T70" s="290"/>
      <c r="U70" s="291"/>
      <c r="V70" s="291"/>
      <c r="W70" s="291"/>
      <c r="X70" s="291"/>
      <c r="Y70" s="291"/>
      <c r="Z70" s="292"/>
      <c r="AA70" s="263"/>
      <c r="AB70" s="181"/>
      <c r="AC70" s="31"/>
      <c r="AD70" s="31"/>
      <c r="AF70" s="31"/>
      <c r="AG70" s="31"/>
      <c r="AP70" s="31"/>
      <c r="AT70" s="33">
        <v>70</v>
      </c>
      <c r="AZ70" s="31"/>
    </row>
    <row r="71" spans="1:52" ht="18" customHeight="1">
      <c r="A71" s="283"/>
      <c r="B71" s="12"/>
      <c r="C71" s="12"/>
      <c r="K71" s="12"/>
      <c r="L71" s="12"/>
      <c r="M71" s="220"/>
      <c r="N71" s="220"/>
      <c r="O71" s="220"/>
      <c r="P71" s="220"/>
      <c r="T71" s="24"/>
      <c r="U71" s="700"/>
      <c r="V71" s="700"/>
      <c r="W71" s="700"/>
      <c r="X71" s="700"/>
      <c r="Y71" s="700"/>
      <c r="Z71" s="700"/>
      <c r="AA71" s="24"/>
      <c r="AB71" s="181"/>
      <c r="AC71" s="42" t="b">
        <v>0</v>
      </c>
      <c r="AD71" s="43" t="b">
        <v>0</v>
      </c>
      <c r="AE71" s="33" t="s">
        <v>1110</v>
      </c>
      <c r="AF71" s="43" t="b">
        <v>0</v>
      </c>
      <c r="AG71" s="43" t="b">
        <v>0</v>
      </c>
      <c r="AH71" s="33" t="s">
        <v>1088</v>
      </c>
      <c r="AP71" s="31" t="b">
        <f>OR(AC71=TRUE,AD71=TRUE)</f>
        <v>0</v>
      </c>
      <c r="AQ71" s="31" t="b">
        <f>OR(AF71=TRUE,AG71=TRUE)</f>
        <v>0</v>
      </c>
      <c r="AR71" s="31" t="b">
        <f>OR(AJ71=TRUE,AK71=TRUE)</f>
        <v>0</v>
      </c>
      <c r="AT71" s="33">
        <v>71</v>
      </c>
      <c r="AZ71" s="31"/>
    </row>
    <row r="72" spans="1:52" ht="4" customHeight="1">
      <c r="A72" s="283"/>
      <c r="B72" s="12"/>
      <c r="C72" s="12"/>
      <c r="K72" s="12"/>
      <c r="L72" s="12"/>
      <c r="M72" s="220"/>
      <c r="N72" s="220"/>
      <c r="O72" s="220"/>
      <c r="P72" s="220"/>
      <c r="AB72" s="181"/>
      <c r="AC72" s="31"/>
      <c r="AD72" s="31"/>
      <c r="AF72" s="31"/>
      <c r="AG72" s="31"/>
      <c r="AP72" s="31"/>
      <c r="AT72" s="33">
        <v>72</v>
      </c>
      <c r="AZ72" s="31"/>
    </row>
    <row r="73" spans="1:52" ht="18" customHeight="1">
      <c r="A73" s="283"/>
      <c r="B73" s="12"/>
      <c r="C73" s="12"/>
      <c r="K73" s="12"/>
      <c r="L73" s="12"/>
      <c r="M73" s="220"/>
      <c r="N73" s="220"/>
      <c r="O73" s="220"/>
      <c r="P73" s="220"/>
      <c r="AB73" s="181"/>
      <c r="AC73" s="42" t="b">
        <v>0</v>
      </c>
      <c r="AD73" s="43" t="b">
        <v>0</v>
      </c>
      <c r="AE73" s="33" t="s">
        <v>2069</v>
      </c>
      <c r="AF73" s="43" t="b">
        <v>0</v>
      </c>
      <c r="AG73" s="43" t="b">
        <v>0</v>
      </c>
      <c r="AH73" s="33" t="s">
        <v>1089</v>
      </c>
      <c r="AP73" s="31" t="b">
        <f>OR(AC73=TRUE,AD73=TRUE)</f>
        <v>0</v>
      </c>
      <c r="AQ73" s="31" t="b">
        <f>OR(AF73=TRUE,AG73=TRUE)</f>
        <v>0</v>
      </c>
      <c r="AR73" s="31" t="b">
        <f>OR(AJ73=TRUE,AK73=TRUE)</f>
        <v>0</v>
      </c>
      <c r="AT73" s="33">
        <v>73</v>
      </c>
      <c r="AZ73" s="31"/>
    </row>
    <row r="74" spans="1:52" ht="4" customHeight="1">
      <c r="A74" s="283"/>
      <c r="B74" s="12"/>
      <c r="C74" s="12"/>
      <c r="H74" s="146"/>
      <c r="I74" s="146"/>
      <c r="K74" s="12"/>
      <c r="L74" s="12"/>
      <c r="Q74" s="146"/>
      <c r="R74" s="146"/>
      <c r="T74" s="12"/>
      <c r="U74" s="12"/>
      <c r="Z74" s="146"/>
      <c r="AA74" s="146"/>
      <c r="AB74" s="181"/>
      <c r="AC74" s="730" t="s">
        <v>1401</v>
      </c>
      <c r="AD74" s="706" t="s">
        <v>1401</v>
      </c>
      <c r="AF74" s="706" t="s">
        <v>1401</v>
      </c>
      <c r="AG74" s="706" t="s">
        <v>1401</v>
      </c>
      <c r="AT74" s="33">
        <v>74</v>
      </c>
      <c r="AZ74" s="31"/>
    </row>
    <row r="75" spans="1:52" ht="4" customHeight="1">
      <c r="A75" s="283"/>
      <c r="B75" s="12"/>
      <c r="C75" s="12"/>
      <c r="AB75" s="181"/>
      <c r="AC75" s="731"/>
      <c r="AD75" s="707"/>
      <c r="AF75" s="707"/>
      <c r="AG75" s="707"/>
      <c r="AT75" s="33">
        <v>75</v>
      </c>
      <c r="AZ75" s="31"/>
    </row>
    <row r="76" spans="1:52" ht="18" customHeight="1">
      <c r="A76" s="283"/>
      <c r="B76" s="705" t="s">
        <v>2162</v>
      </c>
      <c r="C76" s="705"/>
      <c r="D76" s="705"/>
      <c r="E76" s="705"/>
      <c r="F76" s="705"/>
      <c r="G76" s="705"/>
      <c r="H76" s="705"/>
      <c r="I76" s="705"/>
      <c r="K76" s="705" t="s">
        <v>2670</v>
      </c>
      <c r="L76" s="705"/>
      <c r="M76" s="705"/>
      <c r="N76" s="705"/>
      <c r="O76" s="705"/>
      <c r="P76" s="705"/>
      <c r="Q76" s="705"/>
      <c r="R76" s="705"/>
      <c r="S76" s="705"/>
      <c r="T76" s="705"/>
      <c r="U76" s="705"/>
      <c r="V76" s="705"/>
      <c r="W76" s="705"/>
      <c r="X76" s="705"/>
      <c r="Y76" s="705"/>
      <c r="Z76" s="705"/>
      <c r="AA76" s="705"/>
      <c r="AB76" s="181"/>
      <c r="AC76" s="42">
        <f>COUNTIF(AC38:AC73,TRUE)</f>
        <v>0</v>
      </c>
      <c r="AD76" s="42">
        <f>COUNTIF(AD38:AD73,TRUE)</f>
        <v>0</v>
      </c>
      <c r="AF76" s="42">
        <f>COUNTIF(AF37:AF73,TRUE)</f>
        <v>0</v>
      </c>
      <c r="AG76" s="42">
        <f>COUNTIF(AG37:AG73,TRUE)</f>
        <v>0</v>
      </c>
      <c r="AP76" s="33">
        <f>COUNTIF(AP39:AP73,TRUE)</f>
        <v>0</v>
      </c>
      <c r="AQ76" s="33">
        <f>COUNTIF(AQ37:AQ73,TRUE)</f>
        <v>0</v>
      </c>
      <c r="AR76" s="33">
        <f>COUNTIF(AR37:AR73,TRUE)</f>
        <v>0</v>
      </c>
      <c r="AT76" s="33">
        <v>76</v>
      </c>
      <c r="AZ76" s="31"/>
    </row>
    <row r="77" spans="1:52" ht="4" customHeight="1">
      <c r="A77" s="283"/>
      <c r="C77" s="282"/>
      <c r="D77" s="282"/>
      <c r="E77" s="282"/>
      <c r="F77" s="282"/>
      <c r="G77" s="282"/>
      <c r="K77" s="282"/>
      <c r="L77" s="282"/>
      <c r="M77" s="282"/>
      <c r="N77" s="282"/>
      <c r="O77" s="282"/>
      <c r="P77" s="282"/>
      <c r="Q77" s="282"/>
      <c r="R77" s="282"/>
      <c r="S77" s="282"/>
      <c r="T77" s="282"/>
      <c r="U77" s="282"/>
      <c r="V77" s="282"/>
      <c r="W77" s="282"/>
      <c r="X77" s="282"/>
      <c r="Y77" s="282"/>
      <c r="Z77" s="282"/>
      <c r="AA77" s="282"/>
      <c r="AB77" s="181"/>
      <c r="AC77" s="53"/>
      <c r="AT77" s="33">
        <v>77</v>
      </c>
      <c r="AZ77" s="31"/>
    </row>
    <row r="78" spans="1:52" ht="18" customHeight="1">
      <c r="A78" s="283"/>
      <c r="B78" t="str">
        <f>IF(AD39=TRUE,"Argentina - please provide Client Attestation Letter","")</f>
        <v/>
      </c>
      <c r="H78" s="638"/>
      <c r="I78" s="638"/>
      <c r="J78" s="293"/>
      <c r="L78" s="12" t="s">
        <v>2669</v>
      </c>
      <c r="M78" s="12"/>
      <c r="N78" s="718" t="str">
        <f>IF(AC78=TRUE,"Please select currencies: ","")</f>
        <v/>
      </c>
      <c r="O78" s="718"/>
      <c r="P78" s="718"/>
      <c r="Q78" s="231"/>
      <c r="R78" s="231"/>
      <c r="S78" s="231"/>
      <c r="T78" s="231"/>
      <c r="U78" s="231"/>
      <c r="V78" s="231"/>
      <c r="W78" s="636" t="str">
        <f>IF(AC78=TRUE,"more currencies:","")</f>
        <v/>
      </c>
      <c r="X78" s="636"/>
      <c r="Y78" s="637"/>
      <c r="Z78" s="637"/>
      <c r="AA78" s="637"/>
      <c r="AB78" s="294"/>
      <c r="AC78" s="42" t="b">
        <v>0</v>
      </c>
      <c r="AD78" s="43" t="b">
        <v>0</v>
      </c>
      <c r="AE78" s="52" t="s">
        <v>1402</v>
      </c>
      <c r="AT78" s="33">
        <v>78</v>
      </c>
      <c r="AZ78" s="31"/>
    </row>
    <row r="79" spans="1:52" ht="4" customHeight="1">
      <c r="A79" s="283"/>
      <c r="L79" s="12"/>
      <c r="M79" s="12"/>
      <c r="N79" s="295"/>
      <c r="O79" s="295"/>
      <c r="P79" s="295"/>
      <c r="R79" s="231"/>
      <c r="W79" s="12"/>
      <c r="X79" s="12"/>
      <c r="AB79" s="181"/>
      <c r="AC79" s="31"/>
      <c r="AD79" s="31"/>
      <c r="AT79" s="33">
        <v>79</v>
      </c>
      <c r="AZ79" s="31"/>
    </row>
    <row r="80" spans="1:52" ht="18" customHeight="1">
      <c r="A80" s="283"/>
      <c r="B80" t="str">
        <f>IF($AD$73=TRUE,"HK Stock Connect - please provide Client Risk Letter","")</f>
        <v/>
      </c>
      <c r="H80" s="638"/>
      <c r="I80" s="638"/>
      <c r="J80" s="293"/>
      <c r="L80" s="12" t="s">
        <v>952</v>
      </c>
      <c r="M80" s="12"/>
      <c r="N80" s="718" t="str">
        <f>IF(AC80=TRUE,"Please select currencies: ","")</f>
        <v/>
      </c>
      <c r="O80" s="718"/>
      <c r="P80" s="718"/>
      <c r="Q80" s="231"/>
      <c r="R80" s="231"/>
      <c r="S80" s="231"/>
      <c r="T80" s="231"/>
      <c r="U80" s="231"/>
      <c r="V80" s="231"/>
      <c r="W80" s="636" t="str">
        <f>IF(AC80=TRUE,"more currencies:","")</f>
        <v/>
      </c>
      <c r="X80" s="636"/>
      <c r="Y80" s="638"/>
      <c r="Z80" s="638"/>
      <c r="AA80" s="638"/>
      <c r="AB80" s="294"/>
      <c r="AC80" s="42" t="b">
        <v>0</v>
      </c>
      <c r="AD80" s="43" t="b">
        <v>0</v>
      </c>
      <c r="AE80" s="52" t="s">
        <v>1402</v>
      </c>
      <c r="AT80" s="33">
        <v>80</v>
      </c>
      <c r="AZ80" s="31"/>
    </row>
    <row r="81" spans="1:52" ht="4" customHeight="1">
      <c r="A81" s="283"/>
      <c r="N81" s="296"/>
      <c r="O81" s="296"/>
      <c r="P81" s="296"/>
      <c r="AB81" s="181"/>
      <c r="AC81" s="31"/>
      <c r="AT81" s="33">
        <v>81</v>
      </c>
      <c r="AZ81" s="31"/>
    </row>
    <row r="82" spans="1:52" ht="18" customHeight="1">
      <c r="A82" s="283"/>
      <c r="B82" t="str">
        <f>IF($AG$37=TRUE,"HK Bond Connect - please provide Client Risk Letter","")</f>
        <v/>
      </c>
      <c r="H82" s="638"/>
      <c r="I82" s="638"/>
      <c r="J82" s="293"/>
      <c r="K82" s="705" t="s">
        <v>954</v>
      </c>
      <c r="L82" s="705"/>
      <c r="M82" s="705"/>
      <c r="N82" s="705"/>
      <c r="O82" s="705"/>
      <c r="P82" s="705"/>
      <c r="Q82" s="705"/>
      <c r="R82" s="705"/>
      <c r="S82" s="705"/>
      <c r="T82" s="705"/>
      <c r="U82" s="705"/>
      <c r="V82" s="705"/>
      <c r="W82" s="705"/>
      <c r="X82" s="705"/>
      <c r="Y82" s="705"/>
      <c r="Z82" s="705"/>
      <c r="AA82" s="705"/>
      <c r="AB82" s="181"/>
      <c r="AC82" s="772" t="s">
        <v>1403</v>
      </c>
      <c r="AT82" s="33">
        <v>82</v>
      </c>
      <c r="AZ82" s="31"/>
    </row>
    <row r="83" spans="1:52" ht="4" customHeight="1">
      <c r="A83" s="283"/>
      <c r="AB83" s="181"/>
      <c r="AC83" s="773"/>
      <c r="AT83" s="33">
        <v>83</v>
      </c>
      <c r="AZ83" s="31"/>
    </row>
    <row r="84" spans="1:52" ht="18" customHeight="1">
      <c r="A84" s="283"/>
      <c r="B84" t="str">
        <f>IF($AK$63=TRUE,"Thailand - please provide Side Letter","")</f>
        <v/>
      </c>
      <c r="H84" s="638"/>
      <c r="I84" s="638"/>
      <c r="J84" s="293"/>
      <c r="L84" s="12" t="str">
        <f>IF(AC23=FALSE,"","Yes")</f>
        <v/>
      </c>
      <c r="M84" s="12" t="str">
        <f>IF(L84="","",IF(AC86=TRUE,"Please provide Fund Manager Details:",""))</f>
        <v/>
      </c>
      <c r="O84" s="12"/>
      <c r="P84" s="12"/>
      <c r="Q84" s="719"/>
      <c r="R84" s="720"/>
      <c r="S84" s="720"/>
      <c r="T84" s="720"/>
      <c r="U84" s="720"/>
      <c r="V84" s="720"/>
      <c r="W84" s="720"/>
      <c r="X84" s="720"/>
      <c r="Y84" s="720"/>
      <c r="Z84" s="721"/>
      <c r="AA84" s="293"/>
      <c r="AB84" s="181"/>
      <c r="AC84" s="42">
        <f>COUNTIF(AC78:AC80,TRUE)</f>
        <v>0</v>
      </c>
      <c r="AE84" s="109" t="s">
        <v>2079</v>
      </c>
      <c r="AT84" s="33">
        <v>84</v>
      </c>
      <c r="AZ84" s="31"/>
    </row>
    <row r="85" spans="1:52" ht="4" customHeight="1">
      <c r="A85" s="283"/>
      <c r="AB85" s="181"/>
      <c r="AC85" s="33"/>
      <c r="AT85" s="33">
        <v>85</v>
      </c>
      <c r="AZ85" s="31"/>
    </row>
    <row r="86" spans="1:52" ht="18" customHeight="1">
      <c r="A86" s="283"/>
      <c r="B86" t="str">
        <f>IF(AG41=TRUE,"Italy - please provide BO name down below:","")</f>
        <v/>
      </c>
      <c r="J86" s="293"/>
      <c r="K86" s="705" t="s">
        <v>2337</v>
      </c>
      <c r="L86" s="705"/>
      <c r="M86" s="705"/>
      <c r="N86" s="705"/>
      <c r="O86" s="705"/>
      <c r="P86" s="705"/>
      <c r="Q86" s="705"/>
      <c r="R86" s="705"/>
      <c r="S86" s="705"/>
      <c r="T86" s="705"/>
      <c r="U86" s="705"/>
      <c r="V86" s="705"/>
      <c r="W86" s="705"/>
      <c r="X86" s="705"/>
      <c r="Y86" s="705"/>
      <c r="Z86" s="705"/>
      <c r="AA86" s="705"/>
      <c r="AB86" s="181"/>
      <c r="AC86" s="42" t="b">
        <v>0</v>
      </c>
      <c r="AD86" s="45" t="s">
        <v>1404</v>
      </c>
      <c r="AE86" s="60" t="s">
        <v>2164</v>
      </c>
      <c r="AF86" s="729" t="s">
        <v>2634</v>
      </c>
      <c r="AG86" s="729"/>
      <c r="AH86" s="729"/>
      <c r="AI86" s="729"/>
      <c r="AJ86" s="729"/>
      <c r="AK86" s="729"/>
      <c r="AT86" s="33">
        <v>86</v>
      </c>
      <c r="AZ86" s="31"/>
    </row>
    <row r="87" spans="1:52" ht="4" customHeight="1">
      <c r="A87" s="283"/>
      <c r="AB87" s="181"/>
      <c r="AC87" s="33"/>
      <c r="AF87" s="729"/>
      <c r="AG87" s="729"/>
      <c r="AH87" s="729"/>
      <c r="AI87" s="729"/>
      <c r="AJ87" s="729"/>
      <c r="AK87" s="729"/>
      <c r="AT87" s="33">
        <v>87</v>
      </c>
      <c r="AZ87" s="31"/>
    </row>
    <row r="88" spans="1:52" ht="18" customHeight="1">
      <c r="A88" s="283"/>
      <c r="C88" s="638"/>
      <c r="D88" s="638"/>
      <c r="E88" s="638"/>
      <c r="F88" s="638"/>
      <c r="G88" s="638"/>
      <c r="H88" s="638"/>
      <c r="I88" s="638"/>
      <c r="J88" s="293"/>
      <c r="K88" s="12"/>
      <c r="L88" s="12"/>
      <c r="M88" s="305" t="str">
        <f>IF(AC88=TRUE,"Please provide Alert Acronym Code:","")</f>
        <v/>
      </c>
      <c r="N88" s="12"/>
      <c r="O88" s="297"/>
      <c r="P88" s="297"/>
      <c r="Q88" s="738"/>
      <c r="R88" s="739"/>
      <c r="S88" s="298" t="s">
        <v>2163</v>
      </c>
      <c r="T88" s="168"/>
      <c r="U88" s="168"/>
      <c r="V88" s="168"/>
      <c r="Z88" s="299"/>
      <c r="AA88" s="300"/>
      <c r="AB88" s="181"/>
      <c r="AC88" s="42" t="b">
        <v>0</v>
      </c>
      <c r="AD88" s="45" t="s">
        <v>2530</v>
      </c>
      <c r="AE88" s="42" t="b">
        <v>0</v>
      </c>
      <c r="AF88" s="729"/>
      <c r="AG88" s="729"/>
      <c r="AH88" s="729"/>
      <c r="AI88" s="729"/>
      <c r="AJ88" s="729"/>
      <c r="AK88" s="729"/>
      <c r="AT88" s="33">
        <v>88</v>
      </c>
      <c r="AZ88" s="31"/>
    </row>
    <row r="89" spans="1:52" ht="4" customHeight="1">
      <c r="A89" s="283"/>
      <c r="C89" s="231"/>
      <c r="D89" s="231"/>
      <c r="E89" s="231"/>
      <c r="F89" s="231"/>
      <c r="G89" s="231"/>
      <c r="H89" s="231"/>
      <c r="I89" s="231"/>
      <c r="J89" s="293"/>
      <c r="K89" s="12"/>
      <c r="L89" s="12"/>
      <c r="M89" s="12"/>
      <c r="N89" s="12"/>
      <c r="O89" s="297"/>
      <c r="P89" s="297"/>
      <c r="Q89" s="297"/>
      <c r="R89" s="297"/>
      <c r="S89" s="298"/>
      <c r="T89" s="168"/>
      <c r="U89" s="168"/>
      <c r="V89" s="168"/>
      <c r="Z89" s="299"/>
      <c r="AA89" s="300"/>
      <c r="AB89" s="181"/>
      <c r="AC89" s="153"/>
      <c r="AD89" s="153"/>
      <c r="AE89" s="153"/>
      <c r="AT89" s="33">
        <v>89</v>
      </c>
      <c r="AZ89" s="31"/>
    </row>
    <row r="90" spans="1:52" ht="18" customHeight="1">
      <c r="A90" s="283"/>
      <c r="C90" s="231"/>
      <c r="D90" s="231"/>
      <c r="E90" s="231"/>
      <c r="F90" s="231"/>
      <c r="G90" s="231"/>
      <c r="H90" s="231"/>
      <c r="I90" s="231"/>
      <c r="J90" s="293"/>
      <c r="K90" s="12"/>
      <c r="L90" s="12" t="str">
        <f>IF(AC23=FALSE,"","Yes")</f>
        <v/>
      </c>
      <c r="M90" s="722" t="str">
        <f>IF(AC88=TRUE,"Please provide full legal name of the investment manager:","")</f>
        <v/>
      </c>
      <c r="N90" s="722"/>
      <c r="O90" s="722"/>
      <c r="P90" s="722"/>
      <c r="Q90" s="723"/>
      <c r="R90" s="724"/>
      <c r="S90" s="724"/>
      <c r="T90" s="724"/>
      <c r="U90" s="724"/>
      <c r="V90" s="724"/>
      <c r="W90" s="725"/>
      <c r="X90" s="298" t="s">
        <v>2163</v>
      </c>
      <c r="Z90" s="299"/>
      <c r="AA90" s="300"/>
      <c r="AB90" s="181"/>
      <c r="AC90" s="153"/>
      <c r="AD90" s="45" t="s">
        <v>2531</v>
      </c>
      <c r="AE90" s="42" t="b">
        <v>0</v>
      </c>
      <c r="AT90" s="33">
        <v>90</v>
      </c>
      <c r="AZ90" s="31"/>
    </row>
    <row r="91" spans="1:52" ht="18" customHeight="1">
      <c r="A91" s="283"/>
      <c r="C91" s="231"/>
      <c r="D91" s="231"/>
      <c r="E91" s="231"/>
      <c r="F91" s="231"/>
      <c r="G91" s="231"/>
      <c r="H91" s="231"/>
      <c r="I91" s="231"/>
      <c r="J91" s="293"/>
      <c r="K91" s="12"/>
      <c r="L91" s="12"/>
      <c r="M91" s="722"/>
      <c r="N91" s="722"/>
      <c r="O91" s="722"/>
      <c r="P91" s="722"/>
      <c r="Q91" s="726"/>
      <c r="R91" s="727"/>
      <c r="S91" s="727"/>
      <c r="T91" s="727"/>
      <c r="U91" s="727"/>
      <c r="V91" s="727"/>
      <c r="W91" s="728"/>
      <c r="Z91" s="299"/>
      <c r="AA91" s="300"/>
      <c r="AB91" s="181"/>
      <c r="AC91" s="153"/>
      <c r="AD91" s="153"/>
      <c r="AE91" s="153"/>
      <c r="AT91" s="33">
        <v>91</v>
      </c>
      <c r="AZ91" s="31"/>
    </row>
    <row r="92" spans="1:52" ht="4" customHeight="1">
      <c r="A92" s="283"/>
      <c r="C92" s="12"/>
      <c r="D92" s="12"/>
      <c r="E92" s="12"/>
      <c r="F92" s="12"/>
      <c r="G92" s="12"/>
      <c r="H92" s="12"/>
      <c r="I92" s="12"/>
      <c r="J92" s="293"/>
      <c r="K92" s="12"/>
      <c r="L92" s="12"/>
      <c r="M92" s="12"/>
      <c r="N92" s="12"/>
      <c r="O92" s="297"/>
      <c r="P92" s="297"/>
      <c r="Q92" s="297"/>
      <c r="R92" s="297"/>
      <c r="S92" s="298"/>
      <c r="T92" s="168"/>
      <c r="U92" s="168"/>
      <c r="V92" s="168"/>
      <c r="Z92" s="299"/>
      <c r="AA92" s="300"/>
      <c r="AB92" s="181"/>
      <c r="AC92" s="153"/>
      <c r="AD92" s="153"/>
      <c r="AE92" s="153"/>
      <c r="AT92" s="33">
        <v>92</v>
      </c>
      <c r="AZ92" s="31"/>
    </row>
    <row r="93" spans="1:52" ht="18" customHeight="1">
      <c r="A93" s="283"/>
      <c r="B93" t="str">
        <f>IF(AG41=TRUE,"Italy - please provide Client Attestation Letter","")</f>
        <v/>
      </c>
      <c r="C93" s="12"/>
      <c r="D93" s="12"/>
      <c r="E93" s="12"/>
      <c r="F93" s="12"/>
      <c r="G93" s="12"/>
      <c r="H93" s="638"/>
      <c r="I93" s="638"/>
      <c r="J93" s="293"/>
      <c r="K93" s="705" t="s">
        <v>2497</v>
      </c>
      <c r="L93" s="705"/>
      <c r="M93" s="705"/>
      <c r="N93" s="705"/>
      <c r="O93" s="705"/>
      <c r="P93" s="705"/>
      <c r="Q93" s="705"/>
      <c r="R93" s="705"/>
      <c r="S93" s="705"/>
      <c r="T93" s="705"/>
      <c r="U93" s="705"/>
      <c r="V93" s="705"/>
      <c r="W93" s="705"/>
      <c r="X93" s="705"/>
      <c r="Y93" s="705"/>
      <c r="Z93" s="705"/>
      <c r="AA93" s="705"/>
      <c r="AB93" s="181"/>
      <c r="AC93" s="33"/>
      <c r="AE93" s="153"/>
      <c r="AT93" s="33">
        <v>93</v>
      </c>
      <c r="AZ93" s="31"/>
    </row>
    <row r="94" spans="1:52" ht="19.5" customHeight="1">
      <c r="A94" s="283"/>
      <c r="C94" s="12"/>
      <c r="D94" s="12"/>
      <c r="E94" s="12"/>
      <c r="F94" s="12"/>
      <c r="G94" s="12"/>
      <c r="H94" s="12"/>
      <c r="I94" s="12"/>
      <c r="J94" s="293"/>
      <c r="K94" s="12"/>
      <c r="L94" s="12"/>
      <c r="M94" s="12"/>
      <c r="N94" s="12"/>
      <c r="O94" s="12"/>
      <c r="P94" s="12"/>
      <c r="Q94" s="297"/>
      <c r="R94" s="297"/>
      <c r="S94" s="298"/>
      <c r="T94" s="168"/>
      <c r="U94" s="168"/>
      <c r="V94" s="168"/>
      <c r="Z94" s="299"/>
      <c r="AA94" s="300"/>
      <c r="AB94" s="181"/>
      <c r="AC94" s="33"/>
      <c r="AE94" s="153"/>
      <c r="AT94" s="33">
        <v>94</v>
      </c>
      <c r="AZ94" s="31"/>
    </row>
    <row r="95" spans="1:52" ht="33.75" customHeight="1">
      <c r="A95" s="283"/>
      <c r="B95" s="605"/>
      <c r="C95" s="605"/>
      <c r="D95" s="605"/>
      <c r="E95" s="605"/>
      <c r="F95" s="605"/>
      <c r="G95" s="605"/>
      <c r="H95" s="605"/>
      <c r="I95" s="605"/>
      <c r="J95" s="293"/>
      <c r="K95" s="12"/>
      <c r="L95" s="12"/>
      <c r="M95" s="708" t="str">
        <f>IF(AD96=TRUE,"If the CSDR penalties will be posted to this account, please ensure that FX SI Letter is in place for this account." &amp; " If, in Section 6 of this form, you request a Transform to post the CSDR penalties to a different account, please ensure that FX SI Letter is in place for that different account"," ")</f>
        <v xml:space="preserve"> </v>
      </c>
      <c r="N95" s="708"/>
      <c r="O95" s="708"/>
      <c r="P95" s="708"/>
      <c r="Q95" s="708"/>
      <c r="R95" s="708"/>
      <c r="S95" s="708"/>
      <c r="T95" s="708"/>
      <c r="U95" s="708"/>
      <c r="V95" s="708"/>
      <c r="W95" s="708"/>
      <c r="X95" s="708"/>
      <c r="Y95" s="708"/>
      <c r="Z95" s="708"/>
      <c r="AA95" s="2"/>
      <c r="AB95" s="181"/>
      <c r="AC95" s="767" t="s">
        <v>2496</v>
      </c>
      <c r="AD95" s="768"/>
      <c r="AE95" s="153"/>
      <c r="AG95" s="593" t="s">
        <v>2695</v>
      </c>
      <c r="AH95" s="593" t="s">
        <v>2696</v>
      </c>
      <c r="AI95" s="593" t="s">
        <v>2705</v>
      </c>
      <c r="AT95" s="33">
        <v>95</v>
      </c>
      <c r="AZ95" s="31"/>
    </row>
    <row r="96" spans="1:52" ht="18" customHeight="1">
      <c r="A96" s="283"/>
      <c r="C96" s="12"/>
      <c r="D96" s="12"/>
      <c r="E96" s="12"/>
      <c r="F96" s="12"/>
      <c r="G96" s="12"/>
      <c r="H96" s="12"/>
      <c r="I96" s="12"/>
      <c r="J96" s="293"/>
      <c r="K96" s="12"/>
      <c r="L96" s="12" t="str">
        <f>IF(AC23=FALSE,"","Yes")</f>
        <v/>
      </c>
      <c r="M96" s="708"/>
      <c r="N96" s="708"/>
      <c r="O96" s="708"/>
      <c r="P96" s="708"/>
      <c r="Q96" s="708"/>
      <c r="R96" s="708"/>
      <c r="S96" s="708"/>
      <c r="T96" s="708"/>
      <c r="U96" s="708"/>
      <c r="V96" s="708"/>
      <c r="W96" s="708"/>
      <c r="X96" s="708"/>
      <c r="Y96" s="708"/>
      <c r="Z96" s="708"/>
      <c r="AA96" s="2"/>
      <c r="AB96" s="181"/>
      <c r="AC96" s="573" t="s">
        <v>956</v>
      </c>
      <c r="AD96" s="572" t="b">
        <v>0</v>
      </c>
      <c r="AE96" s="153"/>
      <c r="AG96" s="606" t="s">
        <v>2687</v>
      </c>
      <c r="AH96" s="606" t="s">
        <v>2697</v>
      </c>
      <c r="AI96" s="606" t="s">
        <v>2706</v>
      </c>
      <c r="AT96" s="33">
        <v>96</v>
      </c>
      <c r="AZ96" s="31"/>
    </row>
    <row r="97" spans="1:52" ht="18" customHeight="1">
      <c r="A97" s="283"/>
      <c r="B97" s="722" t="str">
        <f>IF(AC78=TRUE,"Do you intend on trading and settling Malaysia, Thailand, Yulan, and Saudi Arabia domestic fixed income securities in Euroclear?","")</f>
        <v/>
      </c>
      <c r="C97" s="722"/>
      <c r="D97" s="722"/>
      <c r="E97" s="722"/>
      <c r="F97" s="722"/>
      <c r="G97" s="722"/>
      <c r="H97" s="746"/>
      <c r="I97" s="746"/>
      <c r="J97" s="293"/>
      <c r="K97" s="12"/>
      <c r="L97" s="12"/>
      <c r="M97" s="708"/>
      <c r="N97" s="708"/>
      <c r="O97" s="708"/>
      <c r="P97" s="708"/>
      <c r="Q97" s="708"/>
      <c r="R97" s="708"/>
      <c r="S97" s="708"/>
      <c r="T97" s="708"/>
      <c r="U97" s="708"/>
      <c r="V97" s="708"/>
      <c r="W97" s="708"/>
      <c r="X97" s="708"/>
      <c r="Y97" s="708"/>
      <c r="Z97" s="708"/>
      <c r="AA97" s="2"/>
      <c r="AB97" s="181"/>
      <c r="AC97" s="33"/>
      <c r="AE97" s="153"/>
      <c r="AG97" s="606" t="s">
        <v>2688</v>
      </c>
      <c r="AH97" s="606" t="s">
        <v>2698</v>
      </c>
      <c r="AI97" s="606" t="s">
        <v>2707</v>
      </c>
      <c r="AT97" s="33">
        <v>97</v>
      </c>
      <c r="AZ97" s="31"/>
    </row>
    <row r="98" spans="1:52" ht="16.5" customHeight="1">
      <c r="A98" s="283"/>
      <c r="B98" s="722"/>
      <c r="C98" s="722"/>
      <c r="D98" s="722"/>
      <c r="E98" s="722"/>
      <c r="F98" s="722"/>
      <c r="G98" s="722"/>
      <c r="H98" s="12"/>
      <c r="I98" s="12"/>
      <c r="J98" s="293"/>
      <c r="K98" s="12"/>
      <c r="L98" s="12"/>
      <c r="M98" s="577"/>
      <c r="N98" s="577"/>
      <c r="O98" s="577"/>
      <c r="P98" s="577"/>
      <c r="Q98" s="577"/>
      <c r="R98" s="577"/>
      <c r="S98" s="577"/>
      <c r="T98" s="577"/>
      <c r="U98" s="577"/>
      <c r="V98" s="577"/>
      <c r="W98" s="577"/>
      <c r="X98" s="577"/>
      <c r="Y98" s="577"/>
      <c r="Z98" s="577"/>
      <c r="AA98" s="2"/>
      <c r="AB98" s="181"/>
      <c r="AC98" s="153"/>
      <c r="AD98" s="153"/>
      <c r="AE98" s="153"/>
      <c r="AG98" s="606" t="s">
        <v>2689</v>
      </c>
      <c r="AH98" s="606" t="s">
        <v>2699</v>
      </c>
      <c r="AI98" s="606" t="s">
        <v>2708</v>
      </c>
      <c r="AT98" s="33">
        <v>98</v>
      </c>
      <c r="AZ98" s="31"/>
    </row>
    <row r="99" spans="1:52" ht="18" customHeight="1">
      <c r="A99" s="283"/>
      <c r="B99" s="722"/>
      <c r="C99" s="722"/>
      <c r="D99" s="722"/>
      <c r="E99" s="722"/>
      <c r="F99" s="722"/>
      <c r="G99" s="722"/>
      <c r="H99" s="12"/>
      <c r="I99" s="12"/>
      <c r="J99" s="293"/>
      <c r="K99" s="705" t="s">
        <v>2506</v>
      </c>
      <c r="L99" s="705"/>
      <c r="M99" s="705"/>
      <c r="N99" s="705"/>
      <c r="O99" s="705"/>
      <c r="P99" s="705"/>
      <c r="Q99" s="705"/>
      <c r="R99" s="705"/>
      <c r="S99" s="705"/>
      <c r="T99" s="705"/>
      <c r="U99" s="705"/>
      <c r="V99" s="705"/>
      <c r="W99" s="705"/>
      <c r="X99" s="705"/>
      <c r="Y99" s="705"/>
      <c r="Z99" s="705"/>
      <c r="AA99" s="705"/>
      <c r="AB99" s="181"/>
      <c r="AC99" s="33"/>
      <c r="AE99" s="153"/>
      <c r="AG99" s="606" t="s">
        <v>2690</v>
      </c>
      <c r="AH99" s="606" t="s">
        <v>2700</v>
      </c>
      <c r="AI99" s="607" t="s">
        <v>2694</v>
      </c>
      <c r="AT99" s="33">
        <v>99</v>
      </c>
      <c r="AZ99" s="31"/>
    </row>
    <row r="100" spans="1:52" ht="16.5" customHeight="1">
      <c r="A100" s="283"/>
      <c r="B100" s="305" t="str">
        <f>IF(H97="Yes","LEI (ECLR Registration)","")</f>
        <v/>
      </c>
      <c r="C100" s="592"/>
      <c r="D100" s="592"/>
      <c r="E100" s="741"/>
      <c r="F100" s="741"/>
      <c r="G100" s="741"/>
      <c r="H100" s="741"/>
      <c r="I100" s="741"/>
      <c r="J100" s="293"/>
      <c r="K100" s="12"/>
      <c r="L100" s="12"/>
      <c r="M100" s="426"/>
      <c r="N100" s="426"/>
      <c r="O100" s="426"/>
      <c r="P100" s="426"/>
      <c r="Q100" s="426"/>
      <c r="R100" s="426"/>
      <c r="S100" s="426"/>
      <c r="T100" s="426"/>
      <c r="U100" s="426"/>
      <c r="V100" s="426"/>
      <c r="W100" s="426"/>
      <c r="X100" s="426"/>
      <c r="Y100" s="426"/>
      <c r="Z100" s="2"/>
      <c r="AA100" s="2"/>
      <c r="AB100" s="181"/>
      <c r="AC100" s="33"/>
      <c r="AE100" s="153"/>
      <c r="AG100" s="606" t="s">
        <v>2691</v>
      </c>
      <c r="AH100" s="606" t="s">
        <v>2701</v>
      </c>
      <c r="AT100" s="33">
        <v>100</v>
      </c>
      <c r="AZ100" s="31"/>
    </row>
    <row r="101" spans="1:52" ht="16.5" customHeight="1">
      <c r="A101" s="283"/>
      <c r="B101" s="434" t="str">
        <f>IF(H97="Yes","Investor Type for Malaysia","")</f>
        <v/>
      </c>
      <c r="C101" s="592"/>
      <c r="D101" s="592"/>
      <c r="E101" s="745"/>
      <c r="F101" s="745"/>
      <c r="G101" s="745"/>
      <c r="H101" s="745"/>
      <c r="I101" s="745"/>
      <c r="J101" s="293"/>
      <c r="K101" s="12"/>
      <c r="L101" s="12"/>
      <c r="M101" s="709" t="s">
        <v>2505</v>
      </c>
      <c r="N101" s="710"/>
      <c r="O101" s="710"/>
      <c r="P101" s="710"/>
      <c r="Q101" s="710"/>
      <c r="R101" s="710"/>
      <c r="S101" s="710"/>
      <c r="T101" s="710"/>
      <c r="U101" s="710"/>
      <c r="V101" s="710"/>
      <c r="W101" s="710"/>
      <c r="X101" s="710"/>
      <c r="Y101" s="710"/>
      <c r="Z101" s="710"/>
      <c r="AA101" s="711"/>
      <c r="AB101" s="181"/>
      <c r="AC101" s="758" t="s">
        <v>2507</v>
      </c>
      <c r="AD101" s="759"/>
      <c r="AE101" s="153"/>
      <c r="AG101" s="606" t="s">
        <v>2692</v>
      </c>
      <c r="AH101" s="606" t="s">
        <v>2702</v>
      </c>
      <c r="AT101" s="33">
        <v>101</v>
      </c>
      <c r="AZ101" s="31"/>
    </row>
    <row r="102" spans="1:52" ht="18" customHeight="1">
      <c r="A102" s="283"/>
      <c r="B102" s="434" t="str">
        <f>IF(H97="Yes","Investor Type for Thailand","")</f>
        <v/>
      </c>
      <c r="C102" s="592"/>
      <c r="D102" s="592"/>
      <c r="E102" s="745"/>
      <c r="F102" s="745"/>
      <c r="G102" s="745"/>
      <c r="H102" s="745"/>
      <c r="I102" s="745"/>
      <c r="J102" s="293"/>
      <c r="K102" s="12"/>
      <c r="L102" s="264" t="str">
        <f>IF(AC23=FALSE,"","Yes")</f>
        <v/>
      </c>
      <c r="M102" s="712"/>
      <c r="N102" s="713"/>
      <c r="O102" s="713"/>
      <c r="P102" s="713"/>
      <c r="Q102" s="713"/>
      <c r="R102" s="713"/>
      <c r="S102" s="713"/>
      <c r="T102" s="713"/>
      <c r="U102" s="713"/>
      <c r="V102" s="713"/>
      <c r="W102" s="713"/>
      <c r="X102" s="713"/>
      <c r="Y102" s="713"/>
      <c r="Z102" s="713"/>
      <c r="AA102" s="714"/>
      <c r="AB102" s="181"/>
      <c r="AC102" s="573" t="s">
        <v>956</v>
      </c>
      <c r="AD102" s="572" t="b">
        <v>0</v>
      </c>
      <c r="AE102" s="153"/>
      <c r="AG102" s="606" t="s">
        <v>2693</v>
      </c>
      <c r="AH102" s="606" t="s">
        <v>2703</v>
      </c>
      <c r="AT102" s="33">
        <v>102</v>
      </c>
      <c r="AZ102" s="31"/>
    </row>
    <row r="103" spans="1:52" ht="18" customHeight="1">
      <c r="A103" s="283"/>
      <c r="B103" s="434" t="str">
        <f>IF(H97="Yes","Investor Type for Saudia Arabia","")</f>
        <v/>
      </c>
      <c r="C103" s="592"/>
      <c r="D103" s="592"/>
      <c r="E103" s="745"/>
      <c r="F103" s="745"/>
      <c r="G103" s="745"/>
      <c r="H103" s="745"/>
      <c r="I103" s="745"/>
      <c r="J103" s="293"/>
      <c r="K103" s="12"/>
      <c r="L103" s="12"/>
      <c r="M103" s="715"/>
      <c r="N103" s="716"/>
      <c r="O103" s="716"/>
      <c r="P103" s="716"/>
      <c r="Q103" s="716"/>
      <c r="R103" s="716"/>
      <c r="S103" s="716"/>
      <c r="T103" s="716"/>
      <c r="U103" s="716"/>
      <c r="V103" s="716"/>
      <c r="W103" s="716"/>
      <c r="X103" s="716"/>
      <c r="Y103" s="716"/>
      <c r="Z103" s="716"/>
      <c r="AA103" s="717"/>
      <c r="AB103" s="181"/>
      <c r="AC103" s="153"/>
      <c r="AD103" s="153"/>
      <c r="AE103" s="153"/>
      <c r="AG103" s="607" t="s">
        <v>2694</v>
      </c>
      <c r="AH103" s="607" t="s">
        <v>2704</v>
      </c>
      <c r="AT103" s="33">
        <v>103</v>
      </c>
      <c r="AZ103" s="31"/>
    </row>
    <row r="104" spans="1:52" ht="4" customHeight="1">
      <c r="A104" s="283"/>
      <c r="C104" s="12"/>
      <c r="D104" s="12"/>
      <c r="E104" s="12"/>
      <c r="F104" s="12"/>
      <c r="G104" s="12"/>
      <c r="H104" s="12"/>
      <c r="I104" s="12"/>
      <c r="J104" s="293"/>
      <c r="K104" s="12"/>
      <c r="L104" s="12"/>
      <c r="M104" s="12"/>
      <c r="N104" s="12"/>
      <c r="O104" s="297"/>
      <c r="P104" s="297"/>
      <c r="Q104" s="297"/>
      <c r="R104" s="297"/>
      <c r="S104" s="298"/>
      <c r="T104" s="168"/>
      <c r="U104" s="168"/>
      <c r="V104" s="168"/>
      <c r="Z104" s="299"/>
      <c r="AA104" s="300"/>
      <c r="AB104" s="181"/>
      <c r="AC104" s="153"/>
      <c r="AD104" s="153"/>
      <c r="AE104" s="153"/>
      <c r="AG104" s="607"/>
      <c r="AH104" s="607" t="s">
        <v>2694</v>
      </c>
      <c r="AT104" s="33">
        <v>104</v>
      </c>
      <c r="AZ104" s="31"/>
    </row>
    <row r="105" spans="1:52" ht="4" customHeight="1">
      <c r="A105" s="283"/>
      <c r="N105" s="301">
        <v>4</v>
      </c>
      <c r="O105" s="301"/>
      <c r="P105" s="301"/>
      <c r="Q105" s="301"/>
      <c r="R105" s="301"/>
      <c r="S105" s="301"/>
      <c r="T105" s="301"/>
      <c r="U105" s="301"/>
      <c r="V105" s="301"/>
      <c r="W105" s="301"/>
      <c r="X105" s="301"/>
      <c r="Y105" s="301"/>
      <c r="Z105" s="301"/>
      <c r="AB105" s="181"/>
      <c r="AC105" s="33"/>
      <c r="AG105" s="607"/>
      <c r="AT105" s="33">
        <v>105</v>
      </c>
      <c r="AZ105" s="31"/>
    </row>
    <row r="106" spans="1:52" ht="18" customHeight="1">
      <c r="A106" s="283"/>
      <c r="J106" s="740" t="s">
        <v>955</v>
      </c>
      <c r="K106" s="740"/>
      <c r="L106" s="740"/>
      <c r="M106" s="740"/>
      <c r="N106" s="740"/>
      <c r="O106" s="740"/>
      <c r="P106" s="740"/>
      <c r="Q106" s="740"/>
      <c r="R106" s="740"/>
      <c r="S106" s="740"/>
      <c r="AB106" s="181"/>
      <c r="AC106" s="33"/>
      <c r="AT106" s="33">
        <v>106</v>
      </c>
      <c r="AZ106" s="31"/>
    </row>
    <row r="107" spans="1:52" ht="18" customHeight="1">
      <c r="A107" s="283"/>
      <c r="B107" s="302" t="str">
        <f>IF(OR(AC33=TRUE,AD33=TRUE)=TRUE,"",IF(AND(AC20=TRUE,AC21=TRUE)=TRUE,"Please select Cash currencies &amp; Securities markets (registration):",IF(AC20=TRUE,"Please select Cash currencies:",IF(AC21=TRUE,"Please select Securities markets (Registration):",""))))</f>
        <v/>
      </c>
      <c r="C107" s="277"/>
      <c r="D107" s="277"/>
      <c r="E107" s="277"/>
      <c r="F107" s="277"/>
      <c r="G107" s="277"/>
      <c r="H107" s="277"/>
      <c r="I107" s="277"/>
      <c r="J107" s="740"/>
      <c r="K107" s="740"/>
      <c r="L107" s="740"/>
      <c r="M107" s="740"/>
      <c r="N107" s="740"/>
      <c r="O107" s="740"/>
      <c r="P107" s="740"/>
      <c r="Q107" s="740"/>
      <c r="R107" s="740"/>
      <c r="S107" s="740"/>
      <c r="T107" s="277"/>
      <c r="U107" s="277"/>
      <c r="V107" s="277"/>
      <c r="W107" s="277"/>
      <c r="X107" s="277"/>
      <c r="Y107" s="277"/>
      <c r="Z107" s="277"/>
      <c r="AB107" s="181"/>
      <c r="AC107" s="33"/>
      <c r="AT107" s="33">
        <v>107</v>
      </c>
      <c r="AZ107" s="31"/>
    </row>
    <row r="108" spans="1:52" ht="4" customHeight="1">
      <c r="A108" s="283"/>
      <c r="AB108" s="181"/>
      <c r="AC108" s="33"/>
      <c r="AT108" s="33">
        <v>108</v>
      </c>
      <c r="AZ108" s="31"/>
    </row>
    <row r="109" spans="1:52" ht="31.5" customHeight="1">
      <c r="A109" s="283"/>
      <c r="B109" s="279" t="str">
        <f>IF($AC$20=TRUE,"Cash","")</f>
        <v/>
      </c>
      <c r="C109" s="279" t="str">
        <f>IF($AC$21=TRUE,"Securities","")</f>
        <v/>
      </c>
      <c r="D109" s="279" t="str">
        <f>IF($AC$20=TRUE,"Currency","")</f>
        <v/>
      </c>
      <c r="E109" s="279" t="str">
        <f>IF($AC$21=TRUE,"Market","")</f>
        <v/>
      </c>
      <c r="F109" s="279"/>
      <c r="G109" s="279"/>
      <c r="H109" s="678"/>
      <c r="I109" s="678"/>
      <c r="J109" s="12"/>
      <c r="K109" s="279" t="str">
        <f>IF($AC$20=TRUE,"Cash","")</f>
        <v/>
      </c>
      <c r="L109" s="279" t="str">
        <f>IF($AC$21=TRUE,"Securities","")</f>
        <v/>
      </c>
      <c r="M109" s="279" t="str">
        <f>IF($AC$20=TRUE,"Currency","")</f>
        <v/>
      </c>
      <c r="N109" s="279" t="str">
        <f>IF($AC$21=TRUE,"Market","")</f>
        <v/>
      </c>
      <c r="O109" s="279"/>
      <c r="P109" s="279"/>
      <c r="Q109" s="678"/>
      <c r="R109" s="678"/>
      <c r="S109" s="12"/>
      <c r="T109" s="279" t="str">
        <f>IF($AC$20=TRUE,"Cash","")</f>
        <v/>
      </c>
      <c r="U109" s="279" t="str">
        <f>IF($AC$21=TRUE,"Securities","")</f>
        <v/>
      </c>
      <c r="V109" s="279" t="str">
        <f>IF($AC$20=TRUE,"Currency","")</f>
        <v/>
      </c>
      <c r="W109" s="279" t="str">
        <f>IF($AC$21=TRUE,"Market","")</f>
        <v/>
      </c>
      <c r="X109" s="279"/>
      <c r="Y109" s="279"/>
      <c r="Z109" s="678"/>
      <c r="AA109" s="678"/>
      <c r="AB109" s="181"/>
      <c r="AC109" s="51" t="s">
        <v>950</v>
      </c>
      <c r="AD109" s="52" t="s">
        <v>951</v>
      </c>
      <c r="AE109" s="52" t="s">
        <v>1399</v>
      </c>
      <c r="AF109" s="52" t="s">
        <v>950</v>
      </c>
      <c r="AG109" s="52" t="s">
        <v>951</v>
      </c>
      <c r="AH109" s="677" t="s">
        <v>1399</v>
      </c>
      <c r="AI109" s="677"/>
      <c r="AJ109" s="52" t="s">
        <v>950</v>
      </c>
      <c r="AK109" s="52" t="s">
        <v>951</v>
      </c>
      <c r="AL109" s="764" t="s">
        <v>1399</v>
      </c>
      <c r="AM109" s="765"/>
      <c r="AT109" s="33">
        <v>109</v>
      </c>
      <c r="AZ109" s="31"/>
    </row>
    <row r="110" spans="1:52" ht="3" customHeight="1">
      <c r="A110" s="283"/>
      <c r="B110" s="747"/>
      <c r="C110" s="747"/>
      <c r="D110" s="303"/>
      <c r="E110" s="303"/>
      <c r="F110" s="303"/>
      <c r="G110" s="303"/>
      <c r="H110" s="304"/>
      <c r="I110" s="304"/>
      <c r="J110" s="12"/>
      <c r="K110" s="747"/>
      <c r="L110" s="747"/>
      <c r="M110" s="303"/>
      <c r="N110" s="303"/>
      <c r="O110" s="303"/>
      <c r="P110" s="303"/>
      <c r="Q110" s="304"/>
      <c r="R110" s="304"/>
      <c r="S110" s="12"/>
      <c r="T110" s="747"/>
      <c r="U110" s="747"/>
      <c r="V110" s="303"/>
      <c r="W110" s="303"/>
      <c r="X110" s="303"/>
      <c r="Y110" s="303"/>
      <c r="Z110" s="304"/>
      <c r="AA110" s="304"/>
      <c r="AB110" s="181"/>
      <c r="AC110" s="33"/>
      <c r="AT110" s="33">
        <v>110</v>
      </c>
      <c r="AZ110" s="31"/>
    </row>
    <row r="111" spans="1:52" ht="18" customHeight="1">
      <c r="A111" s="283"/>
      <c r="B111" s="748"/>
      <c r="C111" s="748"/>
      <c r="D111" s="282" t="s">
        <v>103</v>
      </c>
      <c r="E111" s="305" t="s">
        <v>1111</v>
      </c>
      <c r="K111" s="748"/>
      <c r="L111" s="748"/>
      <c r="M111" s="282" t="s">
        <v>115</v>
      </c>
      <c r="N111" s="12" t="s">
        <v>1125</v>
      </c>
      <c r="T111" s="748"/>
      <c r="U111" s="748"/>
      <c r="V111" s="282" t="s">
        <v>538</v>
      </c>
      <c r="W111" s="305" t="s">
        <v>1090</v>
      </c>
      <c r="AB111" s="181"/>
      <c r="AC111" s="42" t="b">
        <v>0</v>
      </c>
      <c r="AD111" s="43" t="b">
        <v>0</v>
      </c>
      <c r="AE111" s="33" t="s">
        <v>1111</v>
      </c>
      <c r="AF111" s="43" t="b">
        <v>0</v>
      </c>
      <c r="AG111" s="43" t="b">
        <v>0</v>
      </c>
      <c r="AH111" s="33" t="s">
        <v>1125</v>
      </c>
      <c r="AI111" s="31"/>
      <c r="AJ111" s="43" t="b">
        <v>0</v>
      </c>
      <c r="AK111" s="43" t="b">
        <v>0</v>
      </c>
      <c r="AL111" s="33" t="s">
        <v>1090</v>
      </c>
      <c r="AM111" s="31"/>
      <c r="AT111" s="33">
        <v>111</v>
      </c>
      <c r="AZ111" s="31"/>
    </row>
    <row r="112" spans="1:52" ht="3" customHeight="1">
      <c r="A112" s="283"/>
      <c r="B112" s="748"/>
      <c r="C112" s="748"/>
      <c r="D112" s="282"/>
      <c r="E112" s="305"/>
      <c r="K112" s="748"/>
      <c r="L112" s="748"/>
      <c r="M112" s="282"/>
      <c r="N112" s="12"/>
      <c r="T112" s="748"/>
      <c r="U112" s="748"/>
      <c r="V112" s="282"/>
      <c r="W112" s="305"/>
      <c r="AB112" s="181"/>
      <c r="AC112" s="31"/>
      <c r="AD112" s="31"/>
      <c r="AF112" s="31" t="b">
        <v>0</v>
      </c>
      <c r="AG112" s="31" t="b">
        <v>0</v>
      </c>
      <c r="AI112" s="31"/>
      <c r="AJ112" s="31" t="b">
        <v>0</v>
      </c>
      <c r="AK112" s="31" t="b">
        <v>0</v>
      </c>
      <c r="AM112" s="31"/>
      <c r="AT112" s="33">
        <v>112</v>
      </c>
      <c r="AZ112" s="31"/>
    </row>
    <row r="113" spans="1:52" ht="18" customHeight="1">
      <c r="A113" s="283"/>
      <c r="B113" s="748"/>
      <c r="C113" s="748"/>
      <c r="D113" s="282" t="s">
        <v>511</v>
      </c>
      <c r="E113" s="305" t="s">
        <v>1112</v>
      </c>
      <c r="K113" s="748"/>
      <c r="L113" s="748"/>
      <c r="M113" s="282" t="s">
        <v>525</v>
      </c>
      <c r="N113" s="12" t="s">
        <v>1126</v>
      </c>
      <c r="T113" s="748"/>
      <c r="U113" s="748"/>
      <c r="V113" s="282" t="s">
        <v>133</v>
      </c>
      <c r="W113" s="305" t="s">
        <v>1138</v>
      </c>
      <c r="AB113" s="181"/>
      <c r="AC113" s="42" t="b">
        <v>0</v>
      </c>
      <c r="AD113" s="43" t="b">
        <v>0</v>
      </c>
      <c r="AE113" s="33" t="s">
        <v>1112</v>
      </c>
      <c r="AF113" s="43" t="b">
        <v>0</v>
      </c>
      <c r="AG113" s="43" t="b">
        <v>0</v>
      </c>
      <c r="AH113" s="33" t="s">
        <v>1126</v>
      </c>
      <c r="AI113" s="31"/>
      <c r="AJ113" s="43" t="b">
        <v>0</v>
      </c>
      <c r="AK113" s="43" t="b">
        <v>0</v>
      </c>
      <c r="AL113" s="576" t="s">
        <v>1137</v>
      </c>
      <c r="AM113" s="31"/>
      <c r="AT113" s="33">
        <v>113</v>
      </c>
      <c r="AZ113" s="31"/>
    </row>
    <row r="114" spans="1:52" ht="3" customHeight="1">
      <c r="A114" s="283"/>
      <c r="B114" s="748"/>
      <c r="C114" s="748"/>
      <c r="D114" s="282"/>
      <c r="E114" s="305"/>
      <c r="K114" s="748"/>
      <c r="L114" s="748"/>
      <c r="M114" s="282"/>
      <c r="N114" s="12"/>
      <c r="T114" s="748"/>
      <c r="U114" s="748"/>
      <c r="V114" s="282"/>
      <c r="W114" s="305"/>
      <c r="AB114" s="181"/>
      <c r="AC114" s="31"/>
      <c r="AD114" s="31"/>
      <c r="AF114" s="31" t="b">
        <v>0</v>
      </c>
      <c r="AG114" s="31" t="b">
        <v>0</v>
      </c>
      <c r="AI114" s="31"/>
      <c r="AJ114" s="31" t="b">
        <v>0</v>
      </c>
      <c r="AK114" s="31" t="b">
        <v>0</v>
      </c>
      <c r="AM114" s="31"/>
      <c r="AT114" s="33">
        <v>114</v>
      </c>
      <c r="AZ114" s="31"/>
    </row>
    <row r="115" spans="1:52" ht="18" customHeight="1">
      <c r="A115" s="283"/>
      <c r="B115" s="748"/>
      <c r="C115" s="748"/>
      <c r="D115" s="282" t="s">
        <v>105</v>
      </c>
      <c r="E115" s="305" t="s">
        <v>1113</v>
      </c>
      <c r="K115" s="748"/>
      <c r="L115" s="748"/>
      <c r="M115" s="282" t="s">
        <v>116</v>
      </c>
      <c r="N115" s="12" t="s">
        <v>1127</v>
      </c>
      <c r="T115" s="748"/>
      <c r="U115" s="748"/>
      <c r="V115" s="282" t="s">
        <v>537</v>
      </c>
      <c r="W115" s="305" t="s">
        <v>1139</v>
      </c>
      <c r="AB115" s="181"/>
      <c r="AC115" s="42" t="b">
        <v>0</v>
      </c>
      <c r="AD115" s="43" t="b">
        <v>0</v>
      </c>
      <c r="AE115" s="33" t="s">
        <v>1113</v>
      </c>
      <c r="AF115" s="43" t="b">
        <v>0</v>
      </c>
      <c r="AG115" s="43" t="b">
        <v>0</v>
      </c>
      <c r="AH115" s="33" t="s">
        <v>1127</v>
      </c>
      <c r="AI115" s="31"/>
      <c r="AJ115" s="43" t="b">
        <v>0</v>
      </c>
      <c r="AK115" s="43" t="b">
        <v>0</v>
      </c>
      <c r="AL115" s="33" t="s">
        <v>1138</v>
      </c>
      <c r="AM115" s="31"/>
      <c r="AT115" s="33">
        <v>115</v>
      </c>
      <c r="AZ115" s="31"/>
    </row>
    <row r="116" spans="1:52" ht="3" customHeight="1">
      <c r="A116" s="283"/>
      <c r="B116" s="748"/>
      <c r="C116" s="748"/>
      <c r="D116" s="282"/>
      <c r="E116" s="305"/>
      <c r="K116" s="748"/>
      <c r="L116" s="748"/>
      <c r="M116" s="282"/>
      <c r="N116" s="12"/>
      <c r="T116" s="748"/>
      <c r="U116" s="748"/>
      <c r="V116" s="282"/>
      <c r="W116" s="305"/>
      <c r="AB116" s="181"/>
      <c r="AC116" s="31"/>
      <c r="AD116" s="31"/>
      <c r="AF116" s="31" t="b">
        <v>0</v>
      </c>
      <c r="AG116" s="31" t="b">
        <v>0</v>
      </c>
      <c r="AI116" s="31"/>
      <c r="AJ116" s="31" t="b">
        <v>0</v>
      </c>
      <c r="AK116" s="31" t="b">
        <v>0</v>
      </c>
      <c r="AM116" s="31"/>
      <c r="AT116" s="33">
        <v>116</v>
      </c>
      <c r="AZ116" s="31"/>
    </row>
    <row r="117" spans="1:52" ht="18" customHeight="1">
      <c r="A117" s="283"/>
      <c r="B117" s="748"/>
      <c r="C117" s="748"/>
      <c r="D117" s="282" t="s">
        <v>106</v>
      </c>
      <c r="E117" s="305" t="s">
        <v>1114</v>
      </c>
      <c r="K117" s="748"/>
      <c r="L117" s="748"/>
      <c r="M117" s="282" t="s">
        <v>117</v>
      </c>
      <c r="N117" s="12" t="s">
        <v>1128</v>
      </c>
      <c r="T117" s="748"/>
      <c r="U117" s="748"/>
      <c r="V117" s="282" t="s">
        <v>111</v>
      </c>
      <c r="W117" s="305" t="s">
        <v>1140</v>
      </c>
      <c r="AB117" s="181"/>
      <c r="AC117" s="42" t="b">
        <v>0</v>
      </c>
      <c r="AD117" s="43" t="b">
        <v>0</v>
      </c>
      <c r="AE117" s="33" t="s">
        <v>1114</v>
      </c>
      <c r="AF117" s="43" t="b">
        <v>0</v>
      </c>
      <c r="AG117" s="43" t="b">
        <v>0</v>
      </c>
      <c r="AH117" s="33" t="s">
        <v>1128</v>
      </c>
      <c r="AI117" s="31"/>
      <c r="AJ117" s="43" t="b">
        <v>0</v>
      </c>
      <c r="AK117" s="43" t="b">
        <v>0</v>
      </c>
      <c r="AL117" s="33" t="s">
        <v>1139</v>
      </c>
      <c r="AM117" s="31"/>
      <c r="AT117" s="33">
        <v>117</v>
      </c>
      <c r="AZ117" s="31"/>
    </row>
    <row r="118" spans="1:52" ht="3" customHeight="1">
      <c r="A118" s="283"/>
      <c r="B118" s="748"/>
      <c r="C118" s="748"/>
      <c r="D118" s="282"/>
      <c r="E118" s="305"/>
      <c r="K118" s="748"/>
      <c r="L118" s="748"/>
      <c r="M118" s="282"/>
      <c r="N118" s="12"/>
      <c r="T118" s="748"/>
      <c r="U118" s="748"/>
      <c r="V118" s="282"/>
      <c r="W118" s="305"/>
      <c r="AB118" s="181"/>
      <c r="AC118" s="31"/>
      <c r="AD118" s="31"/>
      <c r="AF118" s="31" t="b">
        <v>0</v>
      </c>
      <c r="AG118" s="31" t="b">
        <v>0</v>
      </c>
      <c r="AI118" s="31"/>
      <c r="AJ118" s="31" t="b">
        <v>0</v>
      </c>
      <c r="AK118" s="31" t="b">
        <v>0</v>
      </c>
      <c r="AM118" s="31"/>
      <c r="AT118" s="33">
        <v>118</v>
      </c>
      <c r="AZ118" s="31"/>
    </row>
    <row r="119" spans="1:52" ht="18" customHeight="1">
      <c r="A119" s="283"/>
      <c r="B119" s="748"/>
      <c r="C119" s="748"/>
      <c r="D119" s="282" t="s">
        <v>516</v>
      </c>
      <c r="E119" s="305" t="s">
        <v>1115</v>
      </c>
      <c r="K119" s="748"/>
      <c r="L119" s="748"/>
      <c r="M119" s="282" t="s">
        <v>119</v>
      </c>
      <c r="N119" s="12" t="s">
        <v>2711</v>
      </c>
      <c r="T119" s="748"/>
      <c r="U119" s="748"/>
      <c r="V119" s="282" t="s">
        <v>529</v>
      </c>
      <c r="W119" s="305" t="s">
        <v>1141</v>
      </c>
      <c r="AB119" s="181"/>
      <c r="AC119" s="42" t="b">
        <v>0</v>
      </c>
      <c r="AD119" s="43" t="b">
        <v>0</v>
      </c>
      <c r="AE119" s="33" t="s">
        <v>1115</v>
      </c>
      <c r="AF119" s="43" t="b">
        <v>0</v>
      </c>
      <c r="AG119" s="43" t="b">
        <v>0</v>
      </c>
      <c r="AH119" s="576" t="s">
        <v>1129</v>
      </c>
      <c r="AI119" s="31"/>
      <c r="AJ119" s="43" t="b">
        <v>0</v>
      </c>
      <c r="AK119" s="43" t="b">
        <v>0</v>
      </c>
      <c r="AL119" s="33" t="s">
        <v>1140</v>
      </c>
      <c r="AM119" s="31"/>
      <c r="AT119" s="33">
        <v>119</v>
      </c>
      <c r="AZ119" s="31"/>
    </row>
    <row r="120" spans="1:52" ht="3" customHeight="1">
      <c r="A120" s="283"/>
      <c r="B120" s="748"/>
      <c r="C120" s="748"/>
      <c r="D120" s="282"/>
      <c r="E120" s="305"/>
      <c r="K120" s="748"/>
      <c r="L120" s="748"/>
      <c r="M120" s="282"/>
      <c r="N120" s="12"/>
      <c r="T120" s="748"/>
      <c r="U120" s="748"/>
      <c r="V120" s="282"/>
      <c r="W120" s="305"/>
      <c r="AB120" s="181"/>
      <c r="AC120" s="31"/>
      <c r="AD120" s="31"/>
      <c r="AF120" s="31" t="b">
        <v>0</v>
      </c>
      <c r="AG120" s="31" t="b">
        <v>0</v>
      </c>
      <c r="AI120" s="31"/>
      <c r="AJ120" s="31" t="b">
        <v>0</v>
      </c>
      <c r="AK120" s="31" t="b">
        <v>0</v>
      </c>
      <c r="AM120" s="31"/>
      <c r="AT120" s="33">
        <v>120</v>
      </c>
      <c r="AZ120" s="31"/>
    </row>
    <row r="121" spans="1:52" ht="18" customHeight="1">
      <c r="A121" s="283"/>
      <c r="B121" s="748"/>
      <c r="C121" s="748"/>
      <c r="D121" s="282" t="s">
        <v>142</v>
      </c>
      <c r="E121" s="305" t="s">
        <v>1116</v>
      </c>
      <c r="K121" s="748"/>
      <c r="L121" s="748"/>
      <c r="M121" s="282" t="s">
        <v>120</v>
      </c>
      <c r="N121" s="12" t="s">
        <v>2712</v>
      </c>
      <c r="T121" s="748"/>
      <c r="U121" s="748"/>
      <c r="V121" s="282" t="s">
        <v>543</v>
      </c>
      <c r="W121" s="305" t="s">
        <v>1142</v>
      </c>
      <c r="AB121" s="181"/>
      <c r="AC121" s="42" t="b">
        <v>0</v>
      </c>
      <c r="AD121" s="43" t="b">
        <v>0</v>
      </c>
      <c r="AE121" s="33" t="s">
        <v>1116</v>
      </c>
      <c r="AF121" s="43" t="b">
        <v>0</v>
      </c>
      <c r="AG121" s="43" t="b">
        <v>0</v>
      </c>
      <c r="AH121" s="33" t="s">
        <v>2711</v>
      </c>
      <c r="AI121" s="31"/>
      <c r="AJ121" s="43" t="b">
        <v>0</v>
      </c>
      <c r="AK121" s="43" t="b">
        <v>0</v>
      </c>
      <c r="AL121" s="33" t="s">
        <v>1141</v>
      </c>
      <c r="AM121" s="31"/>
      <c r="AT121" s="33">
        <v>121</v>
      </c>
      <c r="AZ121" s="31"/>
    </row>
    <row r="122" spans="1:52" ht="3" customHeight="1">
      <c r="A122" s="283"/>
      <c r="B122" s="748"/>
      <c r="C122" s="748"/>
      <c r="D122" s="282"/>
      <c r="E122" s="305"/>
      <c r="K122" s="748"/>
      <c r="L122" s="748"/>
      <c r="M122" s="282"/>
      <c r="N122" s="12"/>
      <c r="T122" s="748"/>
      <c r="U122" s="748"/>
      <c r="V122" s="282"/>
      <c r="W122" s="305"/>
      <c r="AB122" s="181"/>
      <c r="AC122" s="31"/>
      <c r="AD122" s="31"/>
      <c r="AF122" s="31" t="b">
        <v>0</v>
      </c>
      <c r="AG122" s="31" t="b">
        <v>0</v>
      </c>
      <c r="AI122" s="31"/>
      <c r="AJ122" s="31" t="b">
        <v>0</v>
      </c>
      <c r="AK122" s="31" t="b">
        <v>0</v>
      </c>
      <c r="AM122" s="31"/>
      <c r="AT122" s="33">
        <v>122</v>
      </c>
      <c r="AZ122" s="31"/>
    </row>
    <row r="123" spans="1:52" ht="18" customHeight="1">
      <c r="A123" s="283"/>
      <c r="B123" s="748"/>
      <c r="C123" s="748"/>
      <c r="D123" s="282" t="s">
        <v>517</v>
      </c>
      <c r="E123" s="305" t="s">
        <v>1117</v>
      </c>
      <c r="K123" s="748"/>
      <c r="L123" s="748"/>
      <c r="M123" s="282" t="s">
        <v>121</v>
      </c>
      <c r="N123" s="12" t="s">
        <v>1130</v>
      </c>
      <c r="T123" s="748"/>
      <c r="U123" s="748"/>
      <c r="V123" s="282" t="s">
        <v>540</v>
      </c>
      <c r="W123" s="305" t="s">
        <v>1144</v>
      </c>
      <c r="AB123" s="181"/>
      <c r="AC123" s="42" t="b">
        <v>0</v>
      </c>
      <c r="AD123" s="43" t="b">
        <v>0</v>
      </c>
      <c r="AE123" s="33" t="s">
        <v>1117</v>
      </c>
      <c r="AF123" s="43" t="b">
        <v>0</v>
      </c>
      <c r="AG123" s="43" t="b">
        <v>0</v>
      </c>
      <c r="AH123" s="33" t="s">
        <v>2712</v>
      </c>
      <c r="AI123" s="31"/>
      <c r="AJ123" s="43" t="b">
        <v>0</v>
      </c>
      <c r="AK123" s="43" t="b">
        <v>0</v>
      </c>
      <c r="AL123" s="33" t="s">
        <v>1142</v>
      </c>
      <c r="AM123" s="31"/>
      <c r="AT123" s="33">
        <v>123</v>
      </c>
      <c r="AZ123" s="31"/>
    </row>
    <row r="124" spans="1:52" ht="3" customHeight="1">
      <c r="A124" s="283"/>
      <c r="B124" s="748"/>
      <c r="C124" s="748"/>
      <c r="D124" s="282"/>
      <c r="E124" s="305"/>
      <c r="K124" s="748"/>
      <c r="L124" s="748"/>
      <c r="M124" s="282"/>
      <c r="N124" s="12"/>
      <c r="T124" s="748"/>
      <c r="U124" s="748"/>
      <c r="V124" s="282"/>
      <c r="W124" s="305"/>
      <c r="AB124" s="181"/>
      <c r="AC124" s="31"/>
      <c r="AD124" s="31"/>
      <c r="AF124" s="31" t="b">
        <v>0</v>
      </c>
      <c r="AG124" s="31" t="b">
        <v>0</v>
      </c>
      <c r="AI124" s="31"/>
      <c r="AJ124" s="31" t="b">
        <v>0</v>
      </c>
      <c r="AK124" s="31" t="b">
        <v>0</v>
      </c>
      <c r="AM124" s="31"/>
      <c r="AT124" s="33">
        <v>124</v>
      </c>
      <c r="AZ124" s="31"/>
    </row>
    <row r="125" spans="1:52" ht="18" customHeight="1">
      <c r="A125" s="283"/>
      <c r="B125" s="748"/>
      <c r="C125" s="748"/>
      <c r="D125" s="282" t="s">
        <v>518</v>
      </c>
      <c r="E125" s="305" t="s">
        <v>1118</v>
      </c>
      <c r="K125" s="748"/>
      <c r="L125" s="748"/>
      <c r="M125" s="282" t="s">
        <v>122</v>
      </c>
      <c r="N125" s="12" t="s">
        <v>1131</v>
      </c>
      <c r="T125" s="748"/>
      <c r="U125" s="748"/>
      <c r="V125" s="282" t="s">
        <v>541</v>
      </c>
      <c r="W125" s="305" t="s">
        <v>1145</v>
      </c>
      <c r="AB125" s="181"/>
      <c r="AC125" s="42" t="b">
        <v>0</v>
      </c>
      <c r="AD125" s="43" t="b">
        <v>0</v>
      </c>
      <c r="AE125" s="33" t="s">
        <v>1118</v>
      </c>
      <c r="AF125" s="43" t="b">
        <v>0</v>
      </c>
      <c r="AG125" s="43" t="b">
        <v>0</v>
      </c>
      <c r="AH125" s="33" t="s">
        <v>1130</v>
      </c>
      <c r="AI125" s="31"/>
      <c r="AJ125" s="43" t="b">
        <v>0</v>
      </c>
      <c r="AK125" s="43" t="b">
        <v>0</v>
      </c>
      <c r="AL125" s="576" t="s">
        <v>1143</v>
      </c>
      <c r="AM125" s="31"/>
      <c r="AT125" s="33">
        <v>125</v>
      </c>
      <c r="AZ125" s="31"/>
    </row>
    <row r="126" spans="1:52" ht="3" customHeight="1">
      <c r="A126" s="283"/>
      <c r="B126" s="748"/>
      <c r="C126" s="748"/>
      <c r="D126" s="282"/>
      <c r="E126" s="305"/>
      <c r="K126" s="748"/>
      <c r="L126" s="748"/>
      <c r="M126" s="282"/>
      <c r="N126" s="12"/>
      <c r="T126" s="748"/>
      <c r="U126" s="748"/>
      <c r="V126" s="282"/>
      <c r="W126" s="305"/>
      <c r="AB126" s="181"/>
      <c r="AC126" s="31"/>
      <c r="AD126" s="31"/>
      <c r="AF126" s="31" t="b">
        <v>0</v>
      </c>
      <c r="AG126" s="31" t="b">
        <v>0</v>
      </c>
      <c r="AI126" s="31"/>
      <c r="AJ126" s="31" t="b">
        <v>0</v>
      </c>
      <c r="AK126" s="31" t="b">
        <v>0</v>
      </c>
      <c r="AM126" s="31"/>
      <c r="AT126" s="33">
        <v>126</v>
      </c>
      <c r="AZ126" s="31"/>
    </row>
    <row r="127" spans="1:52" ht="18" customHeight="1">
      <c r="A127" s="283"/>
      <c r="B127" s="748"/>
      <c r="C127" s="748"/>
      <c r="D127" s="282" t="s">
        <v>111</v>
      </c>
      <c r="E127" s="305" t="s">
        <v>1119</v>
      </c>
      <c r="K127" s="748"/>
      <c r="L127" s="748"/>
      <c r="M127" s="282" t="s">
        <v>126</v>
      </c>
      <c r="N127" s="12" t="s">
        <v>1132</v>
      </c>
      <c r="T127" s="748"/>
      <c r="U127" s="748"/>
      <c r="V127" s="282" t="s">
        <v>545</v>
      </c>
      <c r="W127" s="305" t="s">
        <v>1146</v>
      </c>
      <c r="AB127" s="181"/>
      <c r="AC127" s="42" t="b">
        <v>0</v>
      </c>
      <c r="AD127" s="43" t="b">
        <v>0</v>
      </c>
      <c r="AE127" s="33" t="s">
        <v>1119</v>
      </c>
      <c r="AF127" s="43" t="b">
        <v>0</v>
      </c>
      <c r="AG127" s="43" t="b">
        <v>0</v>
      </c>
      <c r="AH127" s="33" t="s">
        <v>1131</v>
      </c>
      <c r="AI127" s="31"/>
      <c r="AJ127" s="43" t="b">
        <v>0</v>
      </c>
      <c r="AK127" s="43" t="b">
        <v>0</v>
      </c>
      <c r="AL127" s="33" t="s">
        <v>1144</v>
      </c>
      <c r="AM127" s="31"/>
      <c r="AT127" s="33">
        <v>127</v>
      </c>
      <c r="AZ127" s="31"/>
    </row>
    <row r="128" spans="1:52" ht="3" customHeight="1">
      <c r="A128" s="283"/>
      <c r="B128" s="748"/>
      <c r="C128" s="748"/>
      <c r="D128" s="282"/>
      <c r="E128" s="305"/>
      <c r="K128" s="748"/>
      <c r="L128" s="748"/>
      <c r="M128" s="282"/>
      <c r="N128" s="12"/>
      <c r="T128" s="748"/>
      <c r="U128" s="748"/>
      <c r="V128" s="282"/>
      <c r="W128" s="305"/>
      <c r="AB128" s="181"/>
      <c r="AC128" s="31"/>
      <c r="AD128" s="31"/>
      <c r="AF128" s="31" t="b">
        <v>0</v>
      </c>
      <c r="AG128" s="31" t="b">
        <v>0</v>
      </c>
      <c r="AI128" s="31"/>
      <c r="AJ128" s="31" t="b">
        <v>0</v>
      </c>
      <c r="AK128" s="31" t="b">
        <v>0</v>
      </c>
      <c r="AM128" s="31"/>
      <c r="AT128" s="33">
        <v>128</v>
      </c>
      <c r="AZ128" s="31"/>
    </row>
    <row r="129" spans="1:52" ht="18" customHeight="1">
      <c r="A129" s="283"/>
      <c r="B129" s="748"/>
      <c r="C129" s="748"/>
      <c r="D129" s="282" t="s">
        <v>111</v>
      </c>
      <c r="E129" s="305" t="s">
        <v>1120</v>
      </c>
      <c r="K129" s="748"/>
      <c r="L129" s="748"/>
      <c r="M129" s="282" t="s">
        <v>535</v>
      </c>
      <c r="N129" s="12" t="s">
        <v>1133</v>
      </c>
      <c r="T129" s="748"/>
      <c r="U129" s="748"/>
      <c r="V129" s="282" t="s">
        <v>139</v>
      </c>
      <c r="W129" s="305" t="s">
        <v>1147</v>
      </c>
      <c r="AB129" s="181"/>
      <c r="AC129" s="42" t="b">
        <v>0</v>
      </c>
      <c r="AD129" s="43" t="b">
        <v>0</v>
      </c>
      <c r="AE129" s="33" t="s">
        <v>1120</v>
      </c>
      <c r="AF129" s="43" t="b">
        <v>0</v>
      </c>
      <c r="AG129" s="43" t="b">
        <v>0</v>
      </c>
      <c r="AH129" s="33" t="s">
        <v>1132</v>
      </c>
      <c r="AI129" s="31"/>
      <c r="AJ129" s="43" t="b">
        <v>0</v>
      </c>
      <c r="AK129" s="43" t="b">
        <v>0</v>
      </c>
      <c r="AL129" s="33" t="s">
        <v>1145</v>
      </c>
      <c r="AM129" s="31"/>
      <c r="AT129" s="33">
        <v>129</v>
      </c>
      <c r="AZ129" s="31"/>
    </row>
    <row r="130" spans="1:52" ht="3" customHeight="1">
      <c r="A130" s="283"/>
      <c r="B130" s="748"/>
      <c r="C130" s="748"/>
      <c r="D130" s="282"/>
      <c r="E130" s="305"/>
      <c r="K130" s="748"/>
      <c r="L130" s="748"/>
      <c r="M130" s="282"/>
      <c r="N130" s="12"/>
      <c r="T130" s="748"/>
      <c r="U130" s="748"/>
      <c r="V130" s="282"/>
      <c r="W130" s="305"/>
      <c r="AB130" s="181"/>
      <c r="AC130" s="31"/>
      <c r="AD130" s="31"/>
      <c r="AF130" s="31" t="b">
        <v>0</v>
      </c>
      <c r="AG130" s="31" t="b">
        <v>0</v>
      </c>
      <c r="AI130" s="31"/>
      <c r="AJ130" s="31" t="b">
        <v>0</v>
      </c>
      <c r="AK130" s="31" t="b">
        <v>0</v>
      </c>
      <c r="AM130" s="31"/>
      <c r="AT130" s="33">
        <v>130</v>
      </c>
      <c r="AZ130" s="31"/>
    </row>
    <row r="131" spans="1:52" ht="18" customHeight="1">
      <c r="A131" s="283"/>
      <c r="B131" s="748"/>
      <c r="C131" s="748"/>
      <c r="D131" s="282" t="s">
        <v>522</v>
      </c>
      <c r="E131" s="305" t="s">
        <v>1121</v>
      </c>
      <c r="K131" s="748"/>
      <c r="L131" s="748"/>
      <c r="M131" s="282" t="s">
        <v>127</v>
      </c>
      <c r="N131" s="12" t="s">
        <v>1134</v>
      </c>
      <c r="T131" s="748"/>
      <c r="U131" s="748"/>
      <c r="V131" s="282" t="s">
        <v>140</v>
      </c>
      <c r="W131" s="305" t="s">
        <v>1147</v>
      </c>
      <c r="AB131" s="181"/>
      <c r="AC131" s="42" t="b">
        <v>0</v>
      </c>
      <c r="AD131" s="43" t="b">
        <v>0</v>
      </c>
      <c r="AE131" s="33" t="s">
        <v>1121</v>
      </c>
      <c r="AF131" s="43" t="b">
        <v>0</v>
      </c>
      <c r="AG131" s="43" t="b">
        <v>0</v>
      </c>
      <c r="AH131" s="33" t="s">
        <v>1133</v>
      </c>
      <c r="AI131" s="31"/>
      <c r="AJ131" s="43" t="b">
        <v>0</v>
      </c>
      <c r="AK131" s="43" t="b">
        <v>0</v>
      </c>
      <c r="AL131" s="33" t="s">
        <v>1146</v>
      </c>
      <c r="AM131" s="31"/>
      <c r="AT131" s="33">
        <v>131</v>
      </c>
      <c r="AZ131" s="31"/>
    </row>
    <row r="132" spans="1:52" ht="3" customHeight="1">
      <c r="A132" s="283"/>
      <c r="B132" s="748"/>
      <c r="C132" s="748"/>
      <c r="D132" s="282"/>
      <c r="E132" s="305"/>
      <c r="K132" s="748"/>
      <c r="L132" s="748"/>
      <c r="M132" s="282"/>
      <c r="N132" s="12"/>
      <c r="T132" s="748"/>
      <c r="U132" s="748"/>
      <c r="V132" s="282"/>
      <c r="W132" s="305"/>
      <c r="AB132" s="181"/>
      <c r="AC132" s="31"/>
      <c r="AD132" s="31"/>
      <c r="AF132" s="31" t="b">
        <v>0</v>
      </c>
      <c r="AG132" s="31" t="b">
        <v>0</v>
      </c>
      <c r="AI132" s="31"/>
      <c r="AJ132" s="31" t="b">
        <v>0</v>
      </c>
      <c r="AK132" s="31" t="b">
        <v>0</v>
      </c>
      <c r="AM132" s="31"/>
      <c r="AT132" s="33">
        <v>132</v>
      </c>
      <c r="AZ132" s="31"/>
    </row>
    <row r="133" spans="1:52" ht="18" customHeight="1">
      <c r="A133" s="283"/>
      <c r="B133" s="748"/>
      <c r="C133" s="748"/>
      <c r="D133" s="282" t="s">
        <v>523</v>
      </c>
      <c r="E133" s="305" t="s">
        <v>1122</v>
      </c>
      <c r="K133" s="748"/>
      <c r="L133" s="748"/>
      <c r="M133" s="282" t="s">
        <v>129</v>
      </c>
      <c r="N133" s="12" t="s">
        <v>1055</v>
      </c>
      <c r="T133" s="748"/>
      <c r="U133" s="748"/>
      <c r="V133" s="282" t="s">
        <v>549</v>
      </c>
      <c r="W133" s="305" t="s">
        <v>1148</v>
      </c>
      <c r="AB133" s="181"/>
      <c r="AC133" s="42" t="b">
        <v>0</v>
      </c>
      <c r="AD133" s="43" t="b">
        <v>0</v>
      </c>
      <c r="AE133" s="33" t="s">
        <v>1122</v>
      </c>
      <c r="AF133" s="43" t="b">
        <v>0</v>
      </c>
      <c r="AG133" s="43" t="b">
        <v>0</v>
      </c>
      <c r="AH133" s="33" t="s">
        <v>1134</v>
      </c>
      <c r="AI133" s="31"/>
      <c r="AJ133" s="43" t="b">
        <v>0</v>
      </c>
      <c r="AK133" s="43" t="b">
        <v>0</v>
      </c>
      <c r="AL133" s="33" t="s">
        <v>1147</v>
      </c>
      <c r="AM133" s="31"/>
      <c r="AT133" s="33">
        <v>133</v>
      </c>
      <c r="AZ133" s="31"/>
    </row>
    <row r="134" spans="1:52" ht="3" customHeight="1">
      <c r="A134" s="283"/>
      <c r="B134" s="748"/>
      <c r="C134" s="748"/>
      <c r="D134" s="282"/>
      <c r="E134" s="305"/>
      <c r="K134" s="748"/>
      <c r="L134" s="748"/>
      <c r="M134" s="282"/>
      <c r="N134" s="12"/>
      <c r="T134" s="306"/>
      <c r="U134" s="306"/>
      <c r="V134" s="282"/>
      <c r="W134" s="305"/>
      <c r="AB134" s="181"/>
      <c r="AC134" s="31"/>
      <c r="AD134" s="31"/>
      <c r="AF134" s="31" t="b">
        <v>0</v>
      </c>
      <c r="AG134" s="31" t="b">
        <v>0</v>
      </c>
      <c r="AI134" s="31"/>
      <c r="AJ134" s="31" t="b">
        <v>0</v>
      </c>
      <c r="AK134" s="31" t="b">
        <v>0</v>
      </c>
      <c r="AM134" s="31"/>
      <c r="AT134" s="33">
        <v>134</v>
      </c>
      <c r="AZ134" s="31"/>
    </row>
    <row r="135" spans="1:52" ht="18" customHeight="1">
      <c r="A135" s="283"/>
      <c r="B135" s="748"/>
      <c r="C135" s="748"/>
      <c r="D135" s="282" t="s">
        <v>111</v>
      </c>
      <c r="E135" s="305" t="s">
        <v>1123</v>
      </c>
      <c r="K135" s="748"/>
      <c r="L135" s="748"/>
      <c r="M135" s="282" t="s">
        <v>130</v>
      </c>
      <c r="N135" s="12" t="s">
        <v>1135</v>
      </c>
      <c r="T135" s="306"/>
      <c r="U135" s="306"/>
      <c r="V135" s="282"/>
      <c r="W135" s="305"/>
      <c r="AB135" s="181"/>
      <c r="AC135" s="42" t="b">
        <v>0</v>
      </c>
      <c r="AD135" s="43" t="b">
        <v>0</v>
      </c>
      <c r="AE135" s="33" t="s">
        <v>1123</v>
      </c>
      <c r="AF135" s="43" t="b">
        <v>0</v>
      </c>
      <c r="AG135" s="43" t="b">
        <v>0</v>
      </c>
      <c r="AH135" s="33" t="s">
        <v>1055</v>
      </c>
      <c r="AI135" s="31"/>
      <c r="AJ135" s="43" t="b">
        <v>0</v>
      </c>
      <c r="AK135" s="43" t="b">
        <v>0</v>
      </c>
      <c r="AL135" s="33" t="s">
        <v>1147</v>
      </c>
      <c r="AM135" s="31"/>
      <c r="AT135" s="33">
        <v>135</v>
      </c>
      <c r="AZ135" s="31"/>
    </row>
    <row r="136" spans="1:52" ht="3" customHeight="1">
      <c r="A136" s="283"/>
      <c r="B136" s="748"/>
      <c r="C136" s="748"/>
      <c r="D136" s="282"/>
      <c r="E136" s="305"/>
      <c r="K136" s="748"/>
      <c r="L136" s="748"/>
      <c r="T136" s="306"/>
      <c r="U136" s="306"/>
      <c r="V136" s="282"/>
      <c r="W136" s="305"/>
      <c r="AB136" s="181"/>
      <c r="AC136" s="31"/>
      <c r="AD136" s="31"/>
      <c r="AF136" s="31" t="b">
        <v>0</v>
      </c>
      <c r="AG136" s="31" t="b">
        <v>0</v>
      </c>
      <c r="AI136" s="31"/>
      <c r="AJ136" s="31" t="b">
        <v>0</v>
      </c>
      <c r="AK136" s="31" t="b">
        <v>0</v>
      </c>
      <c r="AM136" s="31"/>
      <c r="AT136" s="33">
        <v>136</v>
      </c>
      <c r="AZ136" s="31"/>
    </row>
    <row r="137" spans="1:52" ht="18" customHeight="1">
      <c r="A137" s="283"/>
      <c r="B137" s="748"/>
      <c r="C137" s="748"/>
      <c r="D137" s="282" t="s">
        <v>114</v>
      </c>
      <c r="E137" s="305" t="s">
        <v>1124</v>
      </c>
      <c r="K137" s="748"/>
      <c r="L137" s="748"/>
      <c r="M137" s="282" t="s">
        <v>131</v>
      </c>
      <c r="N137" s="12" t="s">
        <v>1136</v>
      </c>
      <c r="T137" s="306"/>
      <c r="U137" s="306"/>
      <c r="V137" s="282"/>
      <c r="W137" s="305"/>
      <c r="AB137" s="181"/>
      <c r="AC137" s="42" t="b">
        <v>0</v>
      </c>
      <c r="AD137" s="43" t="b">
        <v>0</v>
      </c>
      <c r="AE137" s="33" t="s">
        <v>1124</v>
      </c>
      <c r="AF137" s="43" t="b">
        <v>0</v>
      </c>
      <c r="AG137" s="43" t="b">
        <v>0</v>
      </c>
      <c r="AH137" s="33" t="s">
        <v>1135</v>
      </c>
      <c r="AI137" s="31"/>
      <c r="AJ137" s="43" t="b">
        <v>0</v>
      </c>
      <c r="AK137" s="43" t="b">
        <v>0</v>
      </c>
      <c r="AL137" s="33" t="s">
        <v>1148</v>
      </c>
      <c r="AM137" s="31"/>
      <c r="AT137" s="33">
        <v>137</v>
      </c>
      <c r="AZ137" s="31"/>
    </row>
    <row r="138" spans="1:52" ht="3" customHeight="1">
      <c r="A138" s="283"/>
      <c r="B138" s="748"/>
      <c r="C138" s="748"/>
      <c r="D138" s="282"/>
      <c r="E138" s="305"/>
      <c r="K138" s="306"/>
      <c r="L138" s="306"/>
      <c r="M138" s="282"/>
      <c r="N138" s="12"/>
      <c r="T138" s="306"/>
      <c r="U138" s="306"/>
      <c r="V138" s="282"/>
      <c r="AB138" s="181"/>
      <c r="AC138" s="31"/>
      <c r="AD138" s="31"/>
      <c r="AF138" s="31" t="b">
        <v>0</v>
      </c>
      <c r="AG138" s="31" t="b">
        <v>0</v>
      </c>
      <c r="AI138" s="31"/>
      <c r="AJ138" s="31"/>
      <c r="AK138" s="31"/>
      <c r="AM138" s="31"/>
      <c r="AT138" s="33">
        <v>138</v>
      </c>
      <c r="AZ138" s="31"/>
    </row>
    <row r="139" spans="1:52" ht="18" customHeight="1">
      <c r="A139" s="283"/>
      <c r="B139" s="306"/>
      <c r="C139" s="306"/>
      <c r="D139" s="282"/>
      <c r="E139" s="305"/>
      <c r="K139" s="306"/>
      <c r="L139" s="306"/>
      <c r="M139" s="282"/>
      <c r="N139" s="12"/>
      <c r="T139" s="12"/>
      <c r="U139" s="12"/>
      <c r="V139" s="282"/>
      <c r="AB139" s="181"/>
      <c r="AC139" s="42" t="b">
        <v>0</v>
      </c>
      <c r="AD139" s="43" t="b">
        <v>0</v>
      </c>
      <c r="AF139" s="43" t="b">
        <v>0</v>
      </c>
      <c r="AG139" s="43" t="b">
        <v>0</v>
      </c>
      <c r="AH139" s="33" t="s">
        <v>1136</v>
      </c>
      <c r="AI139" s="31"/>
      <c r="AJ139" s="43">
        <f>COUNTIF(AJ111:AJ137,TRUE)</f>
        <v>0</v>
      </c>
      <c r="AK139" s="43">
        <f>COUNTIF(AK111:AK137,TRUE)</f>
        <v>0</v>
      </c>
      <c r="AT139" s="33">
        <v>139</v>
      </c>
      <c r="AZ139" s="31"/>
    </row>
    <row r="140" spans="1:52" ht="3" customHeight="1" thickBot="1">
      <c r="A140" s="283"/>
      <c r="B140" s="306"/>
      <c r="C140" s="306"/>
      <c r="K140" s="306"/>
      <c r="L140" s="306"/>
      <c r="T140" s="12"/>
      <c r="U140" s="12"/>
      <c r="AB140" s="181"/>
      <c r="AC140" s="31"/>
      <c r="AD140" s="31"/>
      <c r="AF140" s="31"/>
      <c r="AG140" s="31"/>
      <c r="AI140" s="31"/>
      <c r="AT140" s="33">
        <v>140</v>
      </c>
      <c r="AZ140" s="31"/>
    </row>
    <row r="141" spans="1:52" ht="18" customHeight="1">
      <c r="A141" s="283"/>
      <c r="B141" s="12"/>
      <c r="C141" s="12"/>
      <c r="T141" s="701" t="s">
        <v>1151</v>
      </c>
      <c r="U141" s="702"/>
      <c r="V141" s="702"/>
      <c r="W141" s="702"/>
      <c r="X141" s="702"/>
      <c r="Y141" s="702"/>
      <c r="Z141" s="702"/>
      <c r="AA141" s="703"/>
      <c r="AB141" s="181"/>
      <c r="AC141" s="42">
        <f>COUNTIF(AC111:AC139,TRUE)</f>
        <v>0</v>
      </c>
      <c r="AD141" s="43">
        <f>COUNTIF(AD111:AD139,TRUE)</f>
        <v>0</v>
      </c>
      <c r="AF141" s="43">
        <f>COUNTIF(AF111:AF139,TRUE)</f>
        <v>0</v>
      </c>
      <c r="AG141" s="43">
        <f>COUNTIF(AG111:AG139,TRUE)</f>
        <v>0</v>
      </c>
      <c r="AT141" s="33">
        <v>141</v>
      </c>
      <c r="AZ141" s="31"/>
    </row>
    <row r="142" spans="1:52" ht="3" customHeight="1">
      <c r="A142" s="283"/>
      <c r="B142" s="12"/>
      <c r="C142" s="12"/>
      <c r="T142" s="284"/>
      <c r="U142" s="267"/>
      <c r="V142" s="267"/>
      <c r="W142" s="267"/>
      <c r="X142" s="267"/>
      <c r="Y142" s="267"/>
      <c r="Z142" s="285"/>
      <c r="AA142" s="260"/>
      <c r="AB142" s="181"/>
      <c r="AC142" s="33"/>
      <c r="AT142" s="33">
        <v>142</v>
      </c>
      <c r="AZ142" s="31"/>
    </row>
    <row r="143" spans="1:52" ht="18" customHeight="1">
      <c r="A143" s="283"/>
      <c r="B143" s="708" t="str">
        <f>IF(AD141+AG141+AK139&gt;0,"Please refer to the Registration Kits within the Infuse (Research &amp; Tools section) to obtain terms and documentation requirements. ","")</f>
        <v/>
      </c>
      <c r="C143" s="708"/>
      <c r="D143" s="708"/>
      <c r="E143" s="708"/>
      <c r="F143" s="708"/>
      <c r="G143" s="708"/>
      <c r="H143" s="708"/>
      <c r="I143" s="708"/>
      <c r="J143" s="708"/>
      <c r="K143" s="708"/>
      <c r="L143" s="708"/>
      <c r="M143" s="708"/>
      <c r="N143" s="708"/>
      <c r="O143" s="708"/>
      <c r="P143" s="708"/>
      <c r="Q143" s="708"/>
      <c r="T143" s="284"/>
      <c r="U143" s="632" t="str">
        <f>IF(AC20=TRUE,"Cash:","")</f>
        <v/>
      </c>
      <c r="V143" s="632"/>
      <c r="W143" s="632"/>
      <c r="X143" s="286" t="str">
        <f>IF(U143&lt;&gt;"",SUM(AC141,AF141,AJ139),"")</f>
        <v/>
      </c>
      <c r="Y143" s="287"/>
      <c r="Z143" s="267"/>
      <c r="AA143" s="288"/>
      <c r="AB143" s="181"/>
      <c r="AC143" s="33"/>
      <c r="AT143" s="33">
        <v>143</v>
      </c>
      <c r="AZ143" s="31"/>
    </row>
    <row r="144" spans="1:52" ht="3" customHeight="1">
      <c r="A144" s="283"/>
      <c r="B144" s="708"/>
      <c r="C144" s="708"/>
      <c r="D144" s="708"/>
      <c r="E144" s="708"/>
      <c r="F144" s="708"/>
      <c r="G144" s="708"/>
      <c r="H144" s="708"/>
      <c r="I144" s="708"/>
      <c r="J144" s="708"/>
      <c r="K144" s="708"/>
      <c r="L144" s="708"/>
      <c r="M144" s="708"/>
      <c r="N144" s="708"/>
      <c r="O144" s="708"/>
      <c r="P144" s="708"/>
      <c r="Q144" s="708"/>
      <c r="T144" s="284"/>
      <c r="U144" s="289"/>
      <c r="V144" s="289"/>
      <c r="W144" s="289"/>
      <c r="X144" s="286"/>
      <c r="Y144" s="267"/>
      <c r="Z144" s="285"/>
      <c r="AA144" s="260"/>
      <c r="AB144" s="181"/>
      <c r="AC144" s="33"/>
      <c r="AT144" s="33">
        <v>144</v>
      </c>
      <c r="AZ144" s="31"/>
    </row>
    <row r="145" spans="1:52" ht="18" customHeight="1">
      <c r="A145" s="283"/>
      <c r="B145" s="708"/>
      <c r="C145" s="708"/>
      <c r="D145" s="708"/>
      <c r="E145" s="708"/>
      <c r="F145" s="708"/>
      <c r="G145" s="708"/>
      <c r="H145" s="708"/>
      <c r="I145" s="708"/>
      <c r="J145" s="708"/>
      <c r="K145" s="708"/>
      <c r="L145" s="708"/>
      <c r="M145" s="708"/>
      <c r="N145" s="708"/>
      <c r="O145" s="708"/>
      <c r="P145" s="708"/>
      <c r="Q145" s="708"/>
      <c r="T145" s="284"/>
      <c r="U145" s="632" t="str">
        <f>IF(AC21=TRUE,"Securities: ","")</f>
        <v/>
      </c>
      <c r="V145" s="632"/>
      <c r="W145" s="632"/>
      <c r="X145" s="286" t="str">
        <f>IF(U145&lt;&gt;"",SUM(AD141,AG141,AK139),"")</f>
        <v/>
      </c>
      <c r="Y145" s="267"/>
      <c r="Z145" s="267"/>
      <c r="AA145" s="288"/>
      <c r="AB145" s="181"/>
      <c r="AC145" s="657" t="s">
        <v>1405</v>
      </c>
      <c r="AD145" s="657"/>
      <c r="AE145" s="33" t="b">
        <f>IF(SUM(AC141,AD141,AF141,AG141,AJ139,AK139)&gt;0,TRUE,FALSE)</f>
        <v>0</v>
      </c>
      <c r="AT145" s="33">
        <v>145</v>
      </c>
      <c r="AZ145" s="31"/>
    </row>
    <row r="146" spans="1:52" ht="3" customHeight="1" thickBot="1">
      <c r="A146" s="283"/>
      <c r="B146" s="12"/>
      <c r="C146" s="12"/>
      <c r="T146" s="290"/>
      <c r="U146" s="291"/>
      <c r="V146" s="291"/>
      <c r="W146" s="291"/>
      <c r="X146" s="291"/>
      <c r="Y146" s="291"/>
      <c r="Z146" s="292"/>
      <c r="AA146" s="263"/>
      <c r="AB146" s="181"/>
      <c r="AC146" s="33"/>
      <c r="AT146" s="33">
        <v>146</v>
      </c>
      <c r="AZ146" s="31"/>
    </row>
    <row r="147" spans="1:52" ht="18" customHeight="1">
      <c r="A147" s="244"/>
      <c r="B147" s="12"/>
      <c r="C147" s="690" t="s">
        <v>1622</v>
      </c>
      <c r="D147" s="690"/>
      <c r="E147" s="690"/>
      <c r="F147" s="690"/>
      <c r="G147" s="690"/>
      <c r="H147" s="690"/>
      <c r="I147" s="690"/>
      <c r="J147" s="690"/>
      <c r="K147" s="690"/>
      <c r="L147" s="690"/>
      <c r="M147" s="690"/>
      <c r="N147" s="690"/>
      <c r="O147" s="690"/>
      <c r="P147" s="690"/>
      <c r="Q147" s="690"/>
      <c r="R147" s="690"/>
      <c r="S147" s="690"/>
      <c r="T147" s="690"/>
      <c r="U147" s="690"/>
      <c r="V147" s="690"/>
      <c r="W147" s="690"/>
      <c r="X147" s="690"/>
      <c r="Y147" s="690"/>
      <c r="Z147" s="690"/>
      <c r="AA147" s="12"/>
      <c r="AB147" s="188"/>
      <c r="AC147" s="31"/>
      <c r="AD147" s="31"/>
      <c r="AE147" s="31"/>
      <c r="AF147" s="31"/>
      <c r="AG147" s="31"/>
      <c r="AH147" s="31"/>
      <c r="AI147" s="31"/>
      <c r="AT147" s="33">
        <v>149</v>
      </c>
      <c r="AZ147" s="31"/>
    </row>
    <row r="148" spans="1:52" ht="6.75" customHeight="1" thickBot="1">
      <c r="A148" s="244"/>
      <c r="B148" s="13"/>
      <c r="C148" s="686"/>
      <c r="D148" s="686"/>
      <c r="E148" s="686"/>
      <c r="F148" s="686"/>
      <c r="G148" s="686"/>
      <c r="H148" s="686"/>
      <c r="I148" s="686"/>
      <c r="J148" s="686"/>
      <c r="K148" s="686"/>
      <c r="L148" s="686"/>
      <c r="M148" s="686"/>
      <c r="N148" s="686"/>
      <c r="O148" s="686"/>
      <c r="P148" s="686"/>
      <c r="Q148" s="686"/>
      <c r="R148" s="686"/>
      <c r="S148" s="686"/>
      <c r="T148" s="686"/>
      <c r="U148" s="686"/>
      <c r="V148" s="686"/>
      <c r="W148" s="686"/>
      <c r="X148" s="686"/>
      <c r="Y148" s="686"/>
      <c r="Z148" s="686"/>
      <c r="AA148" s="13"/>
      <c r="AB148" s="188"/>
      <c r="AC148" s="31"/>
      <c r="AD148" s="31"/>
      <c r="AE148" s="31"/>
      <c r="AF148" s="31"/>
      <c r="AG148" s="31"/>
      <c r="AH148" s="31"/>
      <c r="AI148" s="31"/>
      <c r="AT148" s="33">
        <v>150</v>
      </c>
      <c r="AZ148" s="31"/>
    </row>
    <row r="149" spans="1:52" ht="18" customHeight="1" thickTop="1">
      <c r="A149" s="244"/>
      <c r="B149" s="12"/>
      <c r="C149" s="690"/>
      <c r="D149" s="690"/>
      <c r="E149" s="690"/>
      <c r="F149" s="690"/>
      <c r="G149" s="690"/>
      <c r="H149" s="690"/>
      <c r="I149" s="690"/>
      <c r="J149" s="690"/>
      <c r="K149" s="690"/>
      <c r="L149" s="690"/>
      <c r="M149" s="690"/>
      <c r="N149" s="690"/>
      <c r="O149" s="690"/>
      <c r="P149" s="690"/>
      <c r="Q149" s="690"/>
      <c r="R149" s="690"/>
      <c r="S149" s="690"/>
      <c r="T149" s="690"/>
      <c r="U149" s="690"/>
      <c r="V149" s="690"/>
      <c r="W149" s="690"/>
      <c r="X149" s="690"/>
      <c r="Y149" s="690"/>
      <c r="Z149" s="690"/>
      <c r="AA149" s="12"/>
      <c r="AB149" s="188"/>
      <c r="AC149" s="44" t="s">
        <v>2671</v>
      </c>
      <c r="AD149" s="31"/>
      <c r="AE149" s="31"/>
      <c r="AF149" s="31"/>
      <c r="AG149" s="31"/>
      <c r="AH149" s="31"/>
      <c r="AI149" s="31"/>
      <c r="AT149" s="33">
        <v>149</v>
      </c>
      <c r="AZ149" s="31"/>
    </row>
    <row r="150" spans="1:52" ht="24" customHeight="1" thickBot="1">
      <c r="A150" s="244"/>
      <c r="B150" s="12"/>
      <c r="C150" s="634" t="s">
        <v>2672</v>
      </c>
      <c r="D150" s="634"/>
      <c r="E150" s="634"/>
      <c r="F150" s="634"/>
      <c r="G150" s="634"/>
      <c r="H150" s="634"/>
      <c r="I150" s="634"/>
      <c r="J150" s="597"/>
      <c r="K150" s="634" t="s">
        <v>2673</v>
      </c>
      <c r="L150" s="634"/>
      <c r="M150" s="634"/>
      <c r="N150" s="634"/>
      <c r="O150" s="635"/>
      <c r="P150" s="635"/>
      <c r="Q150" s="635"/>
      <c r="R150" s="245"/>
      <c r="S150" s="634" t="s">
        <v>2674</v>
      </c>
      <c r="T150" s="634"/>
      <c r="U150" s="634"/>
      <c r="V150" s="634"/>
      <c r="W150" s="634"/>
      <c r="X150" s="634"/>
      <c r="Y150" s="634"/>
      <c r="Z150" s="245"/>
      <c r="AA150" s="12"/>
      <c r="AB150" s="188"/>
      <c r="AC150" s="90">
        <v>0</v>
      </c>
      <c r="AD150" s="31"/>
      <c r="AE150" s="31"/>
      <c r="AF150" s="31"/>
      <c r="AG150" s="31"/>
      <c r="AH150" s="31"/>
      <c r="AI150" s="31"/>
      <c r="AZ150" s="31"/>
    </row>
    <row r="151" spans="1:52" ht="16.5" customHeight="1" thickBot="1">
      <c r="A151" s="244"/>
      <c r="B151" s="12"/>
      <c r="C151" s="634"/>
      <c r="D151" s="634"/>
      <c r="E151" s="634"/>
      <c r="F151" s="634"/>
      <c r="G151" s="634"/>
      <c r="H151" s="634"/>
      <c r="I151" s="634"/>
      <c r="J151" s="597"/>
      <c r="K151" s="634" t="s">
        <v>2675</v>
      </c>
      <c r="L151" s="634"/>
      <c r="M151" s="634"/>
      <c r="N151" s="634"/>
      <c r="O151" s="742"/>
      <c r="P151" s="743"/>
      <c r="Q151" s="744"/>
      <c r="R151" s="599"/>
      <c r="S151" s="634"/>
      <c r="T151" s="634"/>
      <c r="U151" s="634"/>
      <c r="V151" s="634"/>
      <c r="W151" s="634"/>
      <c r="X151" s="634"/>
      <c r="Y151" s="634"/>
      <c r="Z151" s="246"/>
      <c r="AA151" s="12"/>
      <c r="AB151" s="188"/>
      <c r="AC151" s="31"/>
      <c r="AD151" s="31"/>
      <c r="AE151" s="31"/>
      <c r="AF151" s="31"/>
      <c r="AG151" s="31"/>
      <c r="AH151" s="31"/>
      <c r="AI151" s="31"/>
      <c r="AZ151" s="31"/>
    </row>
    <row r="152" spans="1:52" ht="33.75" customHeight="1">
      <c r="A152" s="244"/>
      <c r="B152" s="307"/>
      <c r="C152" s="308" t="s">
        <v>1492</v>
      </c>
      <c r="D152" s="264"/>
      <c r="E152" s="264"/>
      <c r="F152" s="270"/>
      <c r="G152" s="270"/>
      <c r="H152" s="270"/>
      <c r="I152" s="270"/>
      <c r="J152" s="270"/>
      <c r="K152" s="270"/>
      <c r="L152" s="246"/>
      <c r="M152" s="246"/>
      <c r="N152" s="451"/>
      <c r="O152" s="451"/>
      <c r="P152" s="451"/>
      <c r="Q152" s="451"/>
      <c r="R152" s="451"/>
      <c r="S152" s="451"/>
      <c r="T152" s="451"/>
      <c r="U152" s="451"/>
      <c r="V152" s="451"/>
      <c r="W152" s="246"/>
      <c r="X152" s="246"/>
      <c r="Y152" s="246"/>
      <c r="Z152" s="246"/>
      <c r="AA152" s="12"/>
      <c r="AB152" s="188"/>
      <c r="AC152" s="31"/>
      <c r="AD152" s="31"/>
      <c r="AE152" s="31"/>
      <c r="AF152" s="31"/>
      <c r="AG152" s="31"/>
      <c r="AH152" s="31"/>
      <c r="AI152" s="31"/>
      <c r="AT152" s="33">
        <v>152</v>
      </c>
      <c r="AZ152" s="31"/>
    </row>
    <row r="153" spans="1:52" ht="11.25" customHeight="1" thickBot="1">
      <c r="A153" s="244"/>
      <c r="B153" s="307"/>
      <c r="C153" s="309" t="str">
        <f>IF(AC155=0,"Please Select:","")</f>
        <v>Please Select:</v>
      </c>
      <c r="D153" s="264"/>
      <c r="E153" s="264"/>
      <c r="F153" s="270"/>
      <c r="G153" s="270"/>
      <c r="H153" s="270"/>
      <c r="I153" s="270"/>
      <c r="J153" s="270"/>
      <c r="K153" s="270"/>
      <c r="L153" s="246"/>
      <c r="M153" s="246"/>
      <c r="N153" s="310"/>
      <c r="O153" s="311"/>
      <c r="P153" s="311"/>
      <c r="Q153" s="311"/>
      <c r="R153" s="311"/>
      <c r="S153" s="311"/>
      <c r="T153" s="311"/>
      <c r="U153" s="311"/>
      <c r="V153" s="312"/>
      <c r="W153" s="246"/>
      <c r="X153" s="246"/>
      <c r="Y153" s="246"/>
      <c r="Z153" s="246"/>
      <c r="AA153" s="12"/>
      <c r="AB153" s="188"/>
      <c r="AC153" s="31"/>
      <c r="AD153" s="31"/>
      <c r="AE153" s="31"/>
      <c r="AF153" s="31"/>
      <c r="AG153" s="31"/>
      <c r="AH153" s="31"/>
      <c r="AI153" s="31"/>
      <c r="AT153" s="33">
        <v>153</v>
      </c>
      <c r="AZ153" s="31"/>
    </row>
    <row r="154" spans="1:52" ht="15.65" customHeight="1" thickBot="1">
      <c r="A154" s="244"/>
      <c r="B154" s="264"/>
      <c r="C154" s="313"/>
      <c r="D154" s="264" t="s">
        <v>946</v>
      </c>
      <c r="E154" s="264"/>
      <c r="F154" s="270"/>
      <c r="G154" s="270"/>
      <c r="H154" s="270"/>
      <c r="I154" s="270"/>
      <c r="J154" s="270"/>
      <c r="K154" s="270"/>
      <c r="L154" s="246"/>
      <c r="M154" s="246"/>
      <c r="N154" s="734" t="s">
        <v>1465</v>
      </c>
      <c r="O154" s="735"/>
      <c r="P154" s="736"/>
      <c r="Q154" s="761" t="str">
        <f>IF(AC155=1,"Direct (non-intermediary)",IF(OR(AND(AC155=2,AC198=2),AND(AC155=2,AC198=1,))=TRUE,"Intermediary Omnibus",IF(AND(AC155=2,AC198=1)=TRUE,"Intermediary Segregated SBO",IF(AD155=4,"Banking Account","Not all questions answered"))))</f>
        <v>Not all questions answered</v>
      </c>
      <c r="R154" s="762"/>
      <c r="S154" s="762"/>
      <c r="T154" s="762"/>
      <c r="U154" s="763"/>
      <c r="V154" s="314"/>
      <c r="W154" s="246"/>
      <c r="X154" s="315"/>
      <c r="Y154" s="246"/>
      <c r="Z154" s="246"/>
      <c r="AA154" s="12"/>
      <c r="AB154" s="188"/>
      <c r="AC154" s="44" t="s">
        <v>1433</v>
      </c>
      <c r="AD154" s="88" t="s">
        <v>1957</v>
      </c>
      <c r="AE154" s="31"/>
      <c r="AF154" s="31"/>
      <c r="AG154" s="31"/>
      <c r="AH154" s="31"/>
      <c r="AI154" s="31"/>
      <c r="AT154" s="33">
        <v>154</v>
      </c>
      <c r="AZ154" s="31"/>
    </row>
    <row r="155" spans="1:52" ht="15.65" customHeight="1">
      <c r="A155" s="244"/>
      <c r="B155" s="264"/>
      <c r="C155" s="316"/>
      <c r="D155" s="264" t="s">
        <v>57</v>
      </c>
      <c r="E155" s="264"/>
      <c r="F155" s="270"/>
      <c r="G155" s="270"/>
      <c r="H155" s="270"/>
      <c r="I155" s="270"/>
      <c r="J155" s="270"/>
      <c r="K155" s="270"/>
      <c r="L155" s="246"/>
      <c r="M155" s="246"/>
      <c r="N155" s="317"/>
      <c r="O155" s="318"/>
      <c r="P155" s="318"/>
      <c r="Q155" s="318"/>
      <c r="R155" s="318"/>
      <c r="S155" s="318"/>
      <c r="T155" s="318"/>
      <c r="U155" s="318"/>
      <c r="V155" s="319"/>
      <c r="W155" s="246"/>
      <c r="X155" s="246"/>
      <c r="Y155" s="246"/>
      <c r="Z155" s="246"/>
      <c r="AA155" s="12"/>
      <c r="AB155" s="188"/>
      <c r="AC155" s="90">
        <v>0</v>
      </c>
      <c r="AD155" s="43">
        <f>IF(K2=FALSE,IF(J2=FALSE,0,4),AC155)</f>
        <v>0</v>
      </c>
      <c r="AE155" s="31"/>
      <c r="AF155" s="31"/>
      <c r="AG155" s="31"/>
      <c r="AH155" s="31"/>
      <c r="AI155" s="31"/>
      <c r="AT155" s="33">
        <v>155</v>
      </c>
      <c r="AZ155" s="31"/>
    </row>
    <row r="156" spans="1:52" ht="15.65" customHeight="1">
      <c r="A156" s="244"/>
      <c r="B156" s="264"/>
      <c r="C156" s="316"/>
      <c r="D156" s="264"/>
      <c r="E156" s="264"/>
      <c r="F156" s="270"/>
      <c r="G156" s="270"/>
      <c r="H156" s="270"/>
      <c r="I156" s="270"/>
      <c r="J156" s="270"/>
      <c r="K156" s="270"/>
      <c r="L156" s="246"/>
      <c r="M156" s="246"/>
      <c r="N156" s="246"/>
      <c r="O156" s="246"/>
      <c r="P156" s="246"/>
      <c r="Q156" s="246"/>
      <c r="R156" s="246"/>
      <c r="S156" s="246"/>
      <c r="T156" s="246"/>
      <c r="U156" s="246"/>
      <c r="V156" s="246"/>
      <c r="W156" s="246"/>
      <c r="X156" s="246"/>
      <c r="Y156" s="246"/>
      <c r="Z156" s="246"/>
      <c r="AA156" s="12"/>
      <c r="AB156" s="188"/>
      <c r="AC156" s="31"/>
      <c r="AD156" s="31"/>
      <c r="AE156" s="31"/>
      <c r="AF156" s="31"/>
      <c r="AG156" s="31"/>
      <c r="AH156" s="31"/>
      <c r="AI156" s="31"/>
      <c r="AT156" s="33">
        <v>156</v>
      </c>
      <c r="AZ156" s="31"/>
    </row>
    <row r="157" spans="1:52" ht="3.65" customHeight="1">
      <c r="A157" s="244"/>
      <c r="B157" s="12"/>
      <c r="C157" s="12"/>
      <c r="D157" s="246"/>
      <c r="E157" s="246"/>
      <c r="F157" s="246"/>
      <c r="G157" s="246"/>
      <c r="H157" s="246"/>
      <c r="I157" s="246"/>
      <c r="J157" s="246"/>
      <c r="K157" s="246"/>
      <c r="L157" s="246"/>
      <c r="M157" s="246"/>
      <c r="N157" s="246"/>
      <c r="O157" s="246"/>
      <c r="P157" s="246"/>
      <c r="Q157" s="246"/>
      <c r="R157" s="246"/>
      <c r="S157" s="246"/>
      <c r="T157" s="246"/>
      <c r="U157" s="246"/>
      <c r="V157" s="246"/>
      <c r="W157" s="246"/>
      <c r="X157" s="246"/>
      <c r="Y157" s="246"/>
      <c r="Z157" s="246"/>
      <c r="AA157" s="12"/>
      <c r="AB157" s="188"/>
      <c r="AC157" s="31"/>
      <c r="AD157" s="31"/>
      <c r="AE157" s="31"/>
      <c r="AF157" s="31"/>
      <c r="AG157" s="31"/>
      <c r="AH157" s="31"/>
      <c r="AI157" s="31"/>
      <c r="AT157" s="33">
        <v>157</v>
      </c>
      <c r="AZ157" s="31"/>
    </row>
    <row r="158" spans="1:52" ht="15.65" customHeight="1">
      <c r="A158" s="244"/>
      <c r="B158" s="12"/>
      <c r="C158" s="320" t="str">
        <f>IF(AC155=1,"Taxpayer (Account holder) Identification",IF(AC155=2,"Account holder Identification",IF(AC20=TRUE,"Taxpayer (Account Holder) Identification","")))</f>
        <v/>
      </c>
      <c r="D158" s="246"/>
      <c r="E158" s="246"/>
      <c r="G158" s="154"/>
      <c r="H158" s="246"/>
      <c r="I158" s="600" t="s">
        <v>2676</v>
      </c>
      <c r="J158" s="600"/>
      <c r="K158" s="600"/>
      <c r="L158" s="246"/>
      <c r="M158" s="246"/>
      <c r="N158" s="246"/>
      <c r="O158" s="246"/>
      <c r="P158" s="246"/>
      <c r="S158" s="760" t="str">
        <f>IF(AND(AC155=1,H167&lt;&gt;"")=TRUE,"Additive tax classification details","")</f>
        <v/>
      </c>
      <c r="T158" s="760"/>
      <c r="U158" s="760"/>
      <c r="V158" s="760"/>
      <c r="W158" s="760"/>
      <c r="X158" s="760"/>
      <c r="Y158" s="760"/>
      <c r="Z158" s="92"/>
      <c r="AA158" s="12"/>
      <c r="AB158" s="188"/>
      <c r="AC158" s="31"/>
      <c r="AD158" s="31"/>
      <c r="AE158" s="46" t="s">
        <v>1468</v>
      </c>
      <c r="AI158" s="31"/>
      <c r="AT158" s="33">
        <v>158</v>
      </c>
      <c r="AZ158" s="31"/>
    </row>
    <row r="159" spans="1:52" ht="5.5" customHeight="1">
      <c r="A159" s="244"/>
      <c r="B159" s="12"/>
      <c r="C159" s="246"/>
      <c r="D159" s="246"/>
      <c r="E159" s="246"/>
      <c r="F159" s="246"/>
      <c r="G159" s="246"/>
      <c r="H159" s="246"/>
      <c r="I159" s="246"/>
      <c r="J159" s="246"/>
      <c r="K159" s="246"/>
      <c r="L159" s="246"/>
      <c r="M159" s="246"/>
      <c r="N159" s="246"/>
      <c r="O159" s="246"/>
      <c r="P159" s="246"/>
      <c r="AA159" s="12"/>
      <c r="AB159" s="188"/>
      <c r="AC159" s="31"/>
      <c r="AD159" s="31"/>
      <c r="AE159" s="749" t="s">
        <v>1469</v>
      </c>
      <c r="AF159" s="750"/>
      <c r="AG159" s="750"/>
      <c r="AH159" s="751"/>
      <c r="AI159" s="31"/>
      <c r="AT159" s="33">
        <v>159</v>
      </c>
      <c r="AZ159" s="31"/>
    </row>
    <row r="160" spans="1:52" ht="15.65" customHeight="1" thickBot="1">
      <c r="A160" s="247"/>
      <c r="B160" s="28"/>
      <c r="C160" s="733" t="s">
        <v>1624</v>
      </c>
      <c r="D160" s="733"/>
      <c r="E160" s="733"/>
      <c r="F160" s="732"/>
      <c r="G160" s="732"/>
      <c r="H160" s="732"/>
      <c r="I160" s="732"/>
      <c r="J160" s="28"/>
      <c r="K160" s="28" t="s">
        <v>1623</v>
      </c>
      <c r="L160" s="28"/>
      <c r="M160" s="28"/>
      <c r="N160" s="28"/>
      <c r="O160" s="146" t="s">
        <v>1491</v>
      </c>
      <c r="P160" s="28"/>
      <c r="S160" s="737" t="str">
        <f>IF(AND(AD155=1,H167&lt;&gt;"")=TRUE,"Enter your tax classification from your IRS Form W-8/W-9",IF(AD155=4,"Enter your tax classification from your IRS Form W-8/W-9",""))</f>
        <v/>
      </c>
      <c r="T160" s="737"/>
      <c r="U160" s="737"/>
      <c r="V160" s="737"/>
      <c r="W160" s="737"/>
      <c r="X160" s="737"/>
      <c r="Y160" s="737"/>
      <c r="AA160" s="28"/>
      <c r="AB160" s="249"/>
      <c r="AC160" s="44" t="s">
        <v>1464</v>
      </c>
      <c r="AD160" s="34"/>
      <c r="AE160" s="752"/>
      <c r="AF160" s="753"/>
      <c r="AG160" s="753"/>
      <c r="AH160" s="754"/>
      <c r="AI160" s="34"/>
      <c r="AT160" s="33">
        <v>160</v>
      </c>
      <c r="AZ160" s="31"/>
    </row>
    <row r="161" spans="1:52" ht="15.65" customHeight="1" thickBot="1">
      <c r="A161" s="244"/>
      <c r="B161" s="12"/>
      <c r="C161" s="620"/>
      <c r="D161" s="621"/>
      <c r="E161" s="621"/>
      <c r="F161" s="621"/>
      <c r="G161" s="621"/>
      <c r="H161" s="621"/>
      <c r="I161" s="622"/>
      <c r="J161" s="321">
        <f>IF(C161="",0,1)</f>
        <v>0</v>
      </c>
      <c r="K161" s="620"/>
      <c r="L161" s="621"/>
      <c r="M161" s="621"/>
      <c r="N161" s="622"/>
      <c r="O161" s="321">
        <f>IF(K161="",IF(AC161=TRUE,1,0),1)</f>
        <v>0</v>
      </c>
      <c r="P161" s="12"/>
      <c r="S161" s="620"/>
      <c r="T161" s="621"/>
      <c r="U161" s="621"/>
      <c r="V161" s="621"/>
      <c r="W161" s="621"/>
      <c r="X161" s="621"/>
      <c r="Y161" s="622"/>
      <c r="AA161" s="322" t="s">
        <v>1470</v>
      </c>
      <c r="AB161" s="188"/>
      <c r="AC161" s="42" t="b">
        <v>0</v>
      </c>
      <c r="AD161" s="31"/>
      <c r="AE161" s="752"/>
      <c r="AF161" s="753"/>
      <c r="AG161" s="753"/>
      <c r="AH161" s="754"/>
      <c r="AI161" s="31"/>
      <c r="AT161" s="33">
        <v>161</v>
      </c>
      <c r="AZ161" s="31"/>
    </row>
    <row r="162" spans="1:52" ht="15.65" customHeight="1">
      <c r="A162" s="244"/>
      <c r="B162" s="12"/>
      <c r="C162" s="12"/>
      <c r="D162" s="12"/>
      <c r="E162" s="12"/>
      <c r="F162" s="12"/>
      <c r="G162" s="12"/>
      <c r="H162" s="12"/>
      <c r="I162" s="12"/>
      <c r="J162" s="12"/>
      <c r="K162" s="12"/>
      <c r="L162" s="12"/>
      <c r="M162" s="12"/>
      <c r="N162" s="12"/>
      <c r="O162" s="12"/>
      <c r="P162" s="12"/>
      <c r="Q162" s="12"/>
      <c r="R162" s="12"/>
      <c r="Z162" s="12"/>
      <c r="AA162" s="12"/>
      <c r="AB162" s="188"/>
      <c r="AC162" s="31"/>
      <c r="AD162" s="31"/>
      <c r="AE162" s="755"/>
      <c r="AF162" s="756"/>
      <c r="AG162" s="756"/>
      <c r="AH162" s="757"/>
      <c r="AI162" s="31"/>
      <c r="AT162" s="33">
        <v>162</v>
      </c>
      <c r="AZ162" s="31"/>
    </row>
    <row r="163" spans="1:52" ht="15.65" customHeight="1" thickBot="1">
      <c r="A163" s="247"/>
      <c r="B163" s="28"/>
      <c r="C163" s="323" t="s">
        <v>996</v>
      </c>
      <c r="D163" s="324"/>
      <c r="E163" s="324"/>
      <c r="F163" s="324"/>
      <c r="G163" s="324"/>
      <c r="H163" s="323" t="s">
        <v>99</v>
      </c>
      <c r="L163" s="323" t="s">
        <v>100</v>
      </c>
      <c r="M163" s="324"/>
      <c r="N163" s="324"/>
      <c r="O163" s="324"/>
      <c r="S163" s="737" t="str">
        <f>IF(AND(K2=TRUE,AC155=1,H167&lt;&gt;"")=TRUE,"Enter tax classification in your local tax domicile as a beneficial owner","")</f>
        <v/>
      </c>
      <c r="T163" s="737"/>
      <c r="U163" s="737"/>
      <c r="V163" s="737"/>
      <c r="W163" s="737"/>
      <c r="X163" s="737"/>
      <c r="Y163" s="737"/>
      <c r="AA163" s="325" t="s">
        <v>1490</v>
      </c>
      <c r="AB163" s="249"/>
      <c r="AC163" s="44" t="s">
        <v>990</v>
      </c>
      <c r="AD163" s="34"/>
      <c r="AE163" s="46"/>
      <c r="AI163" s="34"/>
      <c r="AT163" s="33">
        <v>163</v>
      </c>
      <c r="AZ163" s="31"/>
    </row>
    <row r="164" spans="1:52" ht="15.65" customHeight="1" thickBot="1">
      <c r="A164" s="244"/>
      <c r="B164" s="12"/>
      <c r="C164" s="620"/>
      <c r="D164" s="621"/>
      <c r="E164" s="621"/>
      <c r="F164" s="622"/>
      <c r="G164" s="321">
        <f>IF(C164="",0,1)</f>
        <v>0</v>
      </c>
      <c r="H164" s="620"/>
      <c r="I164" s="621"/>
      <c r="J164" s="622"/>
      <c r="K164" s="321">
        <f>IF(H164="",0,1)</f>
        <v>0</v>
      </c>
      <c r="L164" s="620"/>
      <c r="M164" s="621"/>
      <c r="N164" s="622"/>
      <c r="O164" s="321">
        <f>IF(L164="",0,1)</f>
        <v>0</v>
      </c>
      <c r="S164" s="620"/>
      <c r="T164" s="621"/>
      <c r="U164" s="621"/>
      <c r="V164" s="621"/>
      <c r="W164" s="621"/>
      <c r="X164" s="621"/>
      <c r="Y164" s="622"/>
      <c r="Z164" s="12"/>
      <c r="AA164" s="209"/>
      <c r="AB164" s="188"/>
      <c r="AC164" s="42" t="b">
        <v>0</v>
      </c>
      <c r="AD164" s="31"/>
      <c r="AE164" s="31"/>
      <c r="AF164" s="31"/>
      <c r="AG164" s="31"/>
      <c r="AH164" s="31"/>
      <c r="AI164" s="31"/>
      <c r="AT164" s="33">
        <v>164</v>
      </c>
      <c r="AZ164" s="31"/>
    </row>
    <row r="165" spans="1:52" ht="15.65" customHeight="1" thickBot="1">
      <c r="A165" s="244"/>
      <c r="B165" s="12"/>
      <c r="C165" s="12"/>
      <c r="D165" s="12"/>
      <c r="E165" s="12"/>
      <c r="F165" s="12"/>
      <c r="G165" s="12"/>
      <c r="H165" s="12"/>
      <c r="I165" s="12"/>
      <c r="J165" s="12"/>
      <c r="K165" s="12"/>
      <c r="L165" s="12"/>
      <c r="M165" s="282"/>
      <c r="N165" s="12"/>
      <c r="O165" s="282"/>
      <c r="P165" s="282"/>
      <c r="Q165" s="282"/>
      <c r="R165" s="12"/>
      <c r="S165" s="12"/>
      <c r="T165" s="146" t="s">
        <v>986</v>
      </c>
      <c r="U165" s="12"/>
      <c r="V165" s="12"/>
      <c r="W165" s="12"/>
      <c r="X165" s="326"/>
      <c r="Y165" s="12"/>
      <c r="Z165" s="12"/>
      <c r="AA165" s="209"/>
      <c r="AB165" s="188"/>
      <c r="AC165" s="44" t="s">
        <v>986</v>
      </c>
      <c r="AD165" s="35"/>
      <c r="AE165" s="45"/>
      <c r="AF165" s="31"/>
      <c r="AG165" s="31"/>
      <c r="AH165" s="31"/>
      <c r="AI165" s="31"/>
      <c r="AT165" s="33">
        <v>165</v>
      </c>
      <c r="AZ165" s="31"/>
    </row>
    <row r="166" spans="1:52" ht="15.65" customHeight="1" thickBot="1">
      <c r="A166" s="244"/>
      <c r="B166" s="12"/>
      <c r="C166" s="323" t="s">
        <v>506</v>
      </c>
      <c r="D166" s="324"/>
      <c r="E166" s="327" t="s">
        <v>990</v>
      </c>
      <c r="F166" s="324"/>
      <c r="H166" s="323" t="s">
        <v>1467</v>
      </c>
      <c r="P166" s="282"/>
      <c r="Q166" s="282"/>
      <c r="R166" s="246"/>
      <c r="S166" s="620"/>
      <c r="T166" s="621"/>
      <c r="U166" s="621"/>
      <c r="V166" s="621"/>
      <c r="W166" s="621"/>
      <c r="X166" s="621"/>
      <c r="Y166" s="622"/>
      <c r="Z166" s="246"/>
      <c r="AA166" s="209"/>
      <c r="AB166" s="188"/>
      <c r="AC166" s="42" t="b">
        <v>0</v>
      </c>
      <c r="AD166" s="35"/>
      <c r="AE166" s="43" t="str">
        <f>_xlfn.CONCAT(H167,"SET1")</f>
        <v>SET1</v>
      </c>
      <c r="AF166" s="31"/>
      <c r="AG166" s="31"/>
      <c r="AH166" s="31"/>
      <c r="AI166" s="31"/>
      <c r="AT166" s="33">
        <v>166</v>
      </c>
      <c r="AZ166" s="31"/>
    </row>
    <row r="167" spans="1:52" ht="15.65" customHeight="1" thickBot="1">
      <c r="A167" s="244"/>
      <c r="B167" s="12"/>
      <c r="C167" s="620"/>
      <c r="D167" s="621"/>
      <c r="E167" s="622"/>
      <c r="F167" s="321">
        <f>IF(C167="",IF(AC164=TRUE,1,0),1)</f>
        <v>0</v>
      </c>
      <c r="H167" s="620"/>
      <c r="I167" s="621"/>
      <c r="J167" s="622"/>
      <c r="K167" s="321">
        <f>IF(H167="",0,1)</f>
        <v>0</v>
      </c>
      <c r="P167" s="282"/>
      <c r="Q167" s="282"/>
      <c r="R167" s="282"/>
      <c r="S167" s="282"/>
      <c r="T167" s="282"/>
      <c r="U167" s="282"/>
      <c r="V167" s="282"/>
      <c r="W167" s="282"/>
      <c r="X167" s="282"/>
      <c r="Y167" s="282"/>
      <c r="Z167" s="282"/>
      <c r="AA167" s="12"/>
      <c r="AB167" s="188"/>
      <c r="AC167" s="31"/>
      <c r="AD167" s="35"/>
      <c r="AE167" s="31"/>
      <c r="AF167" s="31"/>
      <c r="AG167" s="31"/>
      <c r="AH167" s="31"/>
      <c r="AI167" s="31"/>
      <c r="AT167" s="33">
        <v>167</v>
      </c>
      <c r="AZ167" s="31"/>
    </row>
    <row r="168" spans="1:52" ht="8.5" customHeight="1">
      <c r="A168" s="244"/>
      <c r="B168" s="154"/>
      <c r="C168" s="154"/>
      <c r="D168" s="154"/>
      <c r="E168" s="154"/>
      <c r="F168" s="154"/>
      <c r="G168" s="154"/>
      <c r="H168" s="154"/>
      <c r="I168" s="154"/>
      <c r="J168" s="154"/>
      <c r="K168" s="246"/>
      <c r="L168" s="246"/>
      <c r="M168" s="282"/>
      <c r="N168" s="12"/>
      <c r="O168" s="282"/>
      <c r="P168" s="282"/>
      <c r="Q168" s="282"/>
      <c r="R168" s="282"/>
      <c r="S168" s="282"/>
      <c r="T168" s="282"/>
      <c r="U168" s="282"/>
      <c r="V168" s="282"/>
      <c r="W168" s="282"/>
      <c r="X168" s="282"/>
      <c r="Y168" s="282"/>
      <c r="Z168" s="282"/>
      <c r="AA168" s="12"/>
      <c r="AB168" s="188"/>
      <c r="AC168" s="44" t="s">
        <v>1436</v>
      </c>
      <c r="AD168" s="45" t="s">
        <v>1956</v>
      </c>
      <c r="AE168" s="35"/>
      <c r="AF168" s="35"/>
      <c r="AG168" s="35"/>
      <c r="AH168" s="35"/>
      <c r="AI168" s="31"/>
      <c r="AT168" s="33">
        <v>168</v>
      </c>
      <c r="AZ168" s="31"/>
    </row>
    <row r="169" spans="1:52" ht="27" customHeight="1">
      <c r="A169" s="244"/>
      <c r="B169" s="154"/>
      <c r="C169" s="651" t="s">
        <v>1954</v>
      </c>
      <c r="D169" s="651"/>
      <c r="E169" s="651"/>
      <c r="F169" s="651"/>
      <c r="G169" s="651"/>
      <c r="H169" s="651"/>
      <c r="I169" s="651"/>
      <c r="J169" s="651"/>
      <c r="K169" s="651"/>
      <c r="L169" s="651"/>
      <c r="M169" s="651"/>
      <c r="N169" s="651"/>
      <c r="O169" s="651"/>
      <c r="P169" s="651"/>
      <c r="Q169" s="651"/>
      <c r="R169" s="282"/>
      <c r="S169" s="282"/>
      <c r="T169" s="282"/>
      <c r="U169" s="282"/>
      <c r="V169" s="282"/>
      <c r="W169" s="282"/>
      <c r="X169" s="282"/>
      <c r="Y169" s="282"/>
      <c r="Z169" s="282"/>
      <c r="AA169" s="12"/>
      <c r="AB169" s="188"/>
      <c r="AC169" s="42" t="b">
        <v>0</v>
      </c>
      <c r="AD169" s="43" t="b">
        <v>0</v>
      </c>
      <c r="AE169" s="35"/>
      <c r="AF169" s="35"/>
      <c r="AG169" s="35"/>
      <c r="AH169" s="35"/>
      <c r="AI169" s="31"/>
      <c r="AT169" s="33">
        <v>169</v>
      </c>
      <c r="AZ169" s="31"/>
    </row>
    <row r="170" spans="1:52" ht="15.65" customHeight="1" thickBot="1">
      <c r="A170" s="244"/>
      <c r="B170" s="154"/>
      <c r="C170" s="272" t="s">
        <v>1610</v>
      </c>
      <c r="D170" s="272"/>
      <c r="E170" s="272"/>
      <c r="F170" s="328"/>
      <c r="G170" s="328"/>
      <c r="H170" s="272" t="str">
        <f>IF(AC164=TRUE,"FATCA Classification","")</f>
        <v/>
      </c>
      <c r="I170" s="272"/>
      <c r="J170" s="272"/>
      <c r="K170" s="328"/>
      <c r="L170" s="329"/>
      <c r="M170" s="330"/>
      <c r="N170" s="330"/>
      <c r="O170" s="330"/>
      <c r="P170" s="648" t="s">
        <v>1614</v>
      </c>
      <c r="Q170" s="648"/>
      <c r="R170" s="282"/>
      <c r="S170" s="282"/>
      <c r="T170" s="282"/>
      <c r="U170" s="282"/>
      <c r="V170" s="282"/>
      <c r="W170" s="282"/>
      <c r="X170" s="282"/>
      <c r="Y170" s="282"/>
      <c r="Z170" s="282"/>
      <c r="AA170" s="12"/>
      <c r="AB170" s="188"/>
      <c r="AC170" s="31"/>
      <c r="AD170" s="35"/>
      <c r="AE170" s="35"/>
      <c r="AF170" s="35"/>
      <c r="AG170" s="35"/>
      <c r="AH170" s="35"/>
      <c r="AI170" s="31"/>
      <c r="AT170" s="33">
        <v>170</v>
      </c>
      <c r="AZ170" s="31"/>
    </row>
    <row r="171" spans="1:52" ht="15.65" customHeight="1" thickBot="1">
      <c r="A171" s="244"/>
      <c r="B171" s="154"/>
      <c r="C171" s="272"/>
      <c r="D171" s="272" t="s">
        <v>1611</v>
      </c>
      <c r="E171" s="272"/>
      <c r="F171" s="328"/>
      <c r="G171" s="328"/>
      <c r="H171" s="643"/>
      <c r="I171" s="644"/>
      <c r="J171" s="644"/>
      <c r="K171" s="644"/>
      <c r="L171" s="645"/>
      <c r="M171" s="331"/>
      <c r="N171" s="332"/>
      <c r="O171" s="331"/>
      <c r="P171" s="648"/>
      <c r="Q171" s="648"/>
      <c r="R171" s="282"/>
      <c r="S171" s="282"/>
      <c r="T171" s="282"/>
      <c r="U171" s="282"/>
      <c r="V171" s="282"/>
      <c r="W171" s="282"/>
      <c r="X171" s="282"/>
      <c r="Y171" s="282"/>
      <c r="Z171" s="282"/>
      <c r="AA171" s="12"/>
      <c r="AB171" s="188"/>
      <c r="AC171" s="44" t="s">
        <v>1613</v>
      </c>
      <c r="AD171" s="35"/>
      <c r="AE171" s="45" t="s">
        <v>1617</v>
      </c>
      <c r="AF171" s="31"/>
      <c r="AG171" s="31"/>
      <c r="AH171" s="31"/>
      <c r="AI171" s="31"/>
      <c r="AT171" s="33">
        <v>171</v>
      </c>
      <c r="AZ171" s="31"/>
    </row>
    <row r="172" spans="1:52" ht="15.65" customHeight="1" thickBot="1">
      <c r="A172" s="244"/>
      <c r="B172" s="154"/>
      <c r="C172" s="272"/>
      <c r="D172" s="272" t="s">
        <v>1612</v>
      </c>
      <c r="E172" s="272"/>
      <c r="F172" s="328"/>
      <c r="G172" s="328"/>
      <c r="H172" s="328" t="str">
        <f>IF(AC164=TRUE,"GIIN","")</f>
        <v/>
      </c>
      <c r="I172" s="642" t="str">
        <f>IF(AC164=TRUE,"      Not assigned","")</f>
        <v/>
      </c>
      <c r="J172" s="642"/>
      <c r="K172" s="328"/>
      <c r="L172" s="329" t="s">
        <v>1955</v>
      </c>
      <c r="M172" s="330"/>
      <c r="N172" s="655" t="str">
        <f>IF(AC164=TRUE,"                Not available","")</f>
        <v/>
      </c>
      <c r="O172" s="655"/>
      <c r="P172" s="648"/>
      <c r="Q172" s="648"/>
      <c r="R172" s="282"/>
      <c r="S172" s="282"/>
      <c r="T172" s="282"/>
      <c r="U172" s="282"/>
      <c r="V172" s="282"/>
      <c r="W172" s="282"/>
      <c r="X172" s="282"/>
      <c r="Y172" s="282"/>
      <c r="Z172" s="282"/>
      <c r="AA172" s="12"/>
      <c r="AB172" s="188"/>
      <c r="AC172" s="90"/>
      <c r="AD172" s="35"/>
      <c r="AE172" s="43">
        <v>0</v>
      </c>
      <c r="AF172" s="31"/>
      <c r="AG172" s="31"/>
      <c r="AH172" s="31"/>
      <c r="AI172" s="31"/>
      <c r="AT172" s="33">
        <v>172</v>
      </c>
      <c r="AZ172" s="31"/>
    </row>
    <row r="173" spans="1:52" ht="15.65" customHeight="1" thickBot="1">
      <c r="A173" s="244"/>
      <c r="B173" s="154"/>
      <c r="C173" s="272"/>
      <c r="D173" s="272"/>
      <c r="E173" s="272"/>
      <c r="F173" s="328"/>
      <c r="G173" s="328"/>
      <c r="H173" s="639"/>
      <c r="I173" s="640"/>
      <c r="J173" s="641"/>
      <c r="K173" s="598">
        <f>IF(H173="",IF(AC169=TRUE,1,0),1)</f>
        <v>0</v>
      </c>
      <c r="L173" s="652"/>
      <c r="M173" s="653"/>
      <c r="N173" s="654"/>
      <c r="O173" s="330"/>
      <c r="P173" s="331" t="s">
        <v>1615</v>
      </c>
      <c r="Q173" s="331" t="s">
        <v>1616</v>
      </c>
      <c r="R173" s="282"/>
      <c r="S173" s="282"/>
      <c r="T173" s="282"/>
      <c r="U173" s="282"/>
      <c r="V173" s="282"/>
      <c r="W173" s="282"/>
      <c r="X173" s="282"/>
      <c r="Y173" s="282"/>
      <c r="Z173" s="282"/>
      <c r="AA173" s="12"/>
      <c r="AB173" s="188"/>
      <c r="AC173" s="44" t="s">
        <v>1618</v>
      </c>
      <c r="AD173" s="35"/>
      <c r="AE173" s="31"/>
      <c r="AF173" s="31"/>
      <c r="AG173" s="31"/>
      <c r="AH173" s="31"/>
      <c r="AI173" s="31"/>
      <c r="AT173" s="33">
        <v>173</v>
      </c>
      <c r="AZ173" s="31"/>
    </row>
    <row r="174" spans="1:52" ht="10" customHeight="1">
      <c r="A174" s="244"/>
      <c r="B174" s="154"/>
      <c r="C174" s="272"/>
      <c r="D174" s="272"/>
      <c r="E174" s="272"/>
      <c r="F174" s="328"/>
      <c r="G174" s="328"/>
      <c r="H174" s="328"/>
      <c r="I174" s="328"/>
      <c r="J174" s="328"/>
      <c r="K174" s="328"/>
      <c r="L174" s="330"/>
      <c r="M174" s="330"/>
      <c r="N174" s="330"/>
      <c r="O174" s="330"/>
      <c r="P174" s="330"/>
      <c r="Q174" s="330"/>
      <c r="R174" s="282"/>
      <c r="S174" s="282"/>
      <c r="T174" s="282"/>
      <c r="U174" s="282"/>
      <c r="V174" s="282"/>
      <c r="W174" s="282"/>
      <c r="X174" s="282"/>
      <c r="Y174" s="282"/>
      <c r="Z174" s="282"/>
      <c r="AA174" s="12"/>
      <c r="AB174" s="188"/>
      <c r="AC174" s="107" t="str">
        <f>IF(AC172=1,"FFI",IF(AC172=2,"NFFE","Please select"))</f>
        <v>Please select</v>
      </c>
      <c r="AD174" s="35"/>
      <c r="AE174" s="31"/>
      <c r="AF174" s="31"/>
      <c r="AG174" s="31"/>
      <c r="AH174" s="31"/>
      <c r="AI174" s="31"/>
      <c r="AT174" s="33">
        <v>174</v>
      </c>
      <c r="AZ174" s="31"/>
    </row>
    <row r="175" spans="1:52" ht="5.15" customHeight="1">
      <c r="A175" s="244"/>
      <c r="B175" s="12"/>
      <c r="C175" s="333"/>
      <c r="D175" s="154"/>
      <c r="E175" s="154"/>
      <c r="F175" s="154"/>
      <c r="G175" s="154"/>
      <c r="H175" s="154"/>
      <c r="I175" s="154"/>
      <c r="J175" s="154"/>
      <c r="K175" s="154"/>
      <c r="L175" s="154"/>
      <c r="M175" s="282"/>
      <c r="N175" s="12"/>
      <c r="O175" s="282"/>
      <c r="P175" s="282"/>
      <c r="Q175" s="282"/>
      <c r="R175" s="282"/>
      <c r="S175" s="282"/>
      <c r="T175" s="282"/>
      <c r="U175" s="282"/>
      <c r="V175" s="282"/>
      <c r="W175" s="282"/>
      <c r="X175" s="282"/>
      <c r="Y175" s="282"/>
      <c r="Z175" s="282"/>
      <c r="AA175" s="12"/>
      <c r="AB175" s="188"/>
      <c r="AC175" s="31"/>
      <c r="AD175" s="35"/>
      <c r="AE175" s="35"/>
      <c r="AF175" s="31"/>
      <c r="AG175" s="31"/>
      <c r="AH175" s="31"/>
      <c r="AI175" s="31"/>
      <c r="AT175" s="33">
        <v>175</v>
      </c>
      <c r="AZ175" s="31"/>
    </row>
    <row r="176" spans="1:52" ht="15.65" customHeight="1">
      <c r="A176" s="244"/>
      <c r="B176" s="12"/>
      <c r="C176" s="282"/>
      <c r="D176" s="282"/>
      <c r="E176" s="282"/>
      <c r="F176" s="12"/>
      <c r="G176" s="282"/>
      <c r="H176" s="282"/>
      <c r="I176" s="282"/>
      <c r="J176" s="12"/>
      <c r="K176" s="282"/>
      <c r="L176" s="282"/>
      <c r="M176" s="282"/>
      <c r="N176" s="12"/>
      <c r="O176" s="282"/>
      <c r="P176" s="282"/>
      <c r="Q176" s="282"/>
      <c r="R176" s="282"/>
      <c r="S176" s="282"/>
      <c r="T176" s="282"/>
      <c r="U176" s="282"/>
      <c r="V176" s="282"/>
      <c r="W176" s="282"/>
      <c r="X176" s="282"/>
      <c r="Y176" s="282"/>
      <c r="Z176" s="282"/>
      <c r="AA176" s="12"/>
      <c r="AB176" s="188"/>
      <c r="AC176" s="31"/>
      <c r="AD176" s="35"/>
      <c r="AE176" s="35"/>
      <c r="AF176" s="31"/>
      <c r="AG176" s="31"/>
      <c r="AH176" s="31"/>
      <c r="AI176" s="31"/>
      <c r="AT176" s="33">
        <v>176</v>
      </c>
      <c r="AZ176" s="31"/>
    </row>
    <row r="177" spans="1:52" ht="15.65" customHeight="1">
      <c r="A177" s="244"/>
      <c r="B177" s="12"/>
      <c r="C177" s="334" t="s">
        <v>1493</v>
      </c>
      <c r="D177" s="282"/>
      <c r="E177" s="282"/>
      <c r="F177" s="12"/>
      <c r="G177" s="282"/>
      <c r="H177" s="282"/>
      <c r="I177" s="282"/>
      <c r="J177" s="12"/>
      <c r="K177" s="282"/>
      <c r="L177" s="282"/>
      <c r="M177" s="282"/>
      <c r="N177" s="12"/>
      <c r="O177" s="12"/>
      <c r="P177" s="12"/>
      <c r="Q177" s="12"/>
      <c r="R177" s="12"/>
      <c r="S177" s="12"/>
      <c r="T177" s="12"/>
      <c r="U177" s="12"/>
      <c r="V177" s="12"/>
      <c r="W177" s="12"/>
      <c r="X177" s="12"/>
      <c r="Y177" s="12"/>
      <c r="Z177" s="12"/>
      <c r="AA177" s="12"/>
      <c r="AB177" s="188"/>
      <c r="AC177" s="31"/>
      <c r="AD177" s="35"/>
      <c r="AE177" s="35"/>
      <c r="AF177" s="31"/>
      <c r="AG177" s="31"/>
      <c r="AH177" s="31"/>
      <c r="AI177" s="31"/>
      <c r="AT177" s="33">
        <v>177</v>
      </c>
      <c r="AZ177" s="31"/>
    </row>
    <row r="178" spans="1:52" ht="10.5" customHeight="1">
      <c r="A178" s="244"/>
      <c r="B178" s="12"/>
      <c r="C178" s="225" t="str">
        <f>IF(AC179=0,"Please Select:","")</f>
        <v>Please Select:</v>
      </c>
      <c r="D178" s="282"/>
      <c r="E178" s="282"/>
      <c r="F178" s="12"/>
      <c r="G178" s="282"/>
      <c r="H178" s="282"/>
      <c r="I178" s="282"/>
      <c r="J178" s="12"/>
      <c r="K178" s="282"/>
      <c r="L178" s="282"/>
      <c r="M178" s="282"/>
      <c r="N178" s="12"/>
      <c r="O178" s="12"/>
      <c r="P178" s="12"/>
      <c r="Q178" s="12"/>
      <c r="R178" s="12"/>
      <c r="S178" s="12"/>
      <c r="T178" s="12"/>
      <c r="U178" s="12"/>
      <c r="V178" s="12"/>
      <c r="W178" s="12"/>
      <c r="X178" s="12"/>
      <c r="Y178" s="12"/>
      <c r="Z178" s="12"/>
      <c r="AA178" s="12"/>
      <c r="AB178" s="188"/>
      <c r="AC178" s="44" t="s">
        <v>1432</v>
      </c>
      <c r="AD178" s="35"/>
      <c r="AE178" s="35"/>
      <c r="AF178" s="31"/>
      <c r="AG178" s="31"/>
      <c r="AH178" s="31"/>
      <c r="AI178" s="31"/>
      <c r="AT178" s="33">
        <v>178</v>
      </c>
      <c r="AZ178" s="31"/>
    </row>
    <row r="179" spans="1:52" ht="15.65" customHeight="1">
      <c r="A179" s="244"/>
      <c r="B179" s="12"/>
      <c r="C179" s="305"/>
      <c r="D179" s="264" t="s">
        <v>946</v>
      </c>
      <c r="E179" s="282"/>
      <c r="F179" s="12"/>
      <c r="G179" s="282"/>
      <c r="H179" s="282"/>
      <c r="I179" s="282"/>
      <c r="J179" s="12"/>
      <c r="K179" s="282"/>
      <c r="L179" s="282"/>
      <c r="M179" s="282"/>
      <c r="N179" s="12"/>
      <c r="O179" s="12"/>
      <c r="P179" s="12"/>
      <c r="Q179" s="12"/>
      <c r="R179" s="12"/>
      <c r="S179" s="12"/>
      <c r="T179" s="12"/>
      <c r="U179" s="12"/>
      <c r="V179" s="12"/>
      <c r="W179" s="12"/>
      <c r="X179" s="12"/>
      <c r="Y179" s="12"/>
      <c r="Z179" s="12"/>
      <c r="AA179" s="12"/>
      <c r="AB179" s="188"/>
      <c r="AC179" s="90">
        <v>0</v>
      </c>
      <c r="AD179" s="35"/>
      <c r="AE179" s="35"/>
      <c r="AF179" s="31"/>
      <c r="AG179" s="31"/>
      <c r="AH179" s="31"/>
      <c r="AI179" s="31"/>
      <c r="AT179" s="33">
        <v>179</v>
      </c>
      <c r="AZ179" s="31"/>
    </row>
    <row r="180" spans="1:52" ht="15.65" customHeight="1">
      <c r="A180" s="244"/>
      <c r="B180" s="12"/>
      <c r="C180" s="305"/>
      <c r="D180" s="264" t="s">
        <v>57</v>
      </c>
      <c r="E180" s="282"/>
      <c r="F180" s="12"/>
      <c r="G180" s="282"/>
      <c r="H180" s="282"/>
      <c r="I180" s="282"/>
      <c r="J180" s="12"/>
      <c r="K180" s="282"/>
      <c r="L180" s="282"/>
      <c r="M180" s="282"/>
      <c r="N180" s="12"/>
      <c r="O180" s="282"/>
      <c r="P180" s="282"/>
      <c r="Q180" s="282"/>
      <c r="R180" s="12"/>
      <c r="S180" s="12"/>
      <c r="T180" s="12"/>
      <c r="U180" s="12"/>
      <c r="V180" s="12"/>
      <c r="W180" s="12"/>
      <c r="X180" s="12"/>
      <c r="Y180" s="12"/>
      <c r="Z180" s="12"/>
      <c r="AA180" s="12"/>
      <c r="AB180" s="188"/>
      <c r="AC180" s="31"/>
      <c r="AD180" s="35"/>
      <c r="AE180" s="35"/>
      <c r="AF180" s="31"/>
      <c r="AG180" s="31"/>
      <c r="AH180" s="31"/>
      <c r="AI180" s="31"/>
      <c r="AT180" s="33">
        <v>180</v>
      </c>
      <c r="AZ180" s="31"/>
    </row>
    <row r="181" spans="1:52" ht="15.65" customHeight="1">
      <c r="A181" s="244"/>
      <c r="B181" s="12"/>
      <c r="C181" s="305"/>
      <c r="D181" s="264"/>
      <c r="E181" s="282"/>
      <c r="F181" s="12"/>
      <c r="G181" s="282"/>
      <c r="H181" s="282"/>
      <c r="I181" s="282"/>
      <c r="J181" s="12"/>
      <c r="K181" s="282"/>
      <c r="L181" s="282"/>
      <c r="M181" s="282"/>
      <c r="N181" s="12"/>
      <c r="O181" s="282"/>
      <c r="P181" s="282"/>
      <c r="Q181" s="282"/>
      <c r="R181" s="12"/>
      <c r="S181" s="12"/>
      <c r="T181" s="12"/>
      <c r="U181" s="12"/>
      <c r="V181" s="12"/>
      <c r="W181" s="12"/>
      <c r="X181" s="12"/>
      <c r="Y181" s="12"/>
      <c r="Z181" s="12"/>
      <c r="AA181" s="12"/>
      <c r="AB181" s="188"/>
      <c r="AC181" s="31"/>
      <c r="AD181" s="35"/>
      <c r="AE181" s="35"/>
      <c r="AF181" s="31"/>
      <c r="AG181" s="31"/>
      <c r="AH181" s="31"/>
      <c r="AI181" s="31"/>
      <c r="AT181" s="33">
        <v>181</v>
      </c>
      <c r="AZ181" s="31"/>
    </row>
    <row r="182" spans="1:52" ht="15.65" customHeight="1" thickBot="1">
      <c r="A182" s="244"/>
      <c r="B182" s="12"/>
      <c r="C182" s="335" t="s">
        <v>1</v>
      </c>
      <c r="D182" s="335"/>
      <c r="E182" s="335"/>
      <c r="F182" s="335"/>
      <c r="G182" s="335"/>
      <c r="H182" s="335" t="s">
        <v>98</v>
      </c>
      <c r="I182" s="335"/>
      <c r="J182" s="335"/>
      <c r="K182" s="335"/>
      <c r="L182" s="335"/>
      <c r="M182" s="335" t="s">
        <v>99</v>
      </c>
      <c r="N182" s="12"/>
      <c r="O182" s="12"/>
      <c r="P182" s="12"/>
      <c r="Q182" s="335" t="s">
        <v>100</v>
      </c>
      <c r="R182" s="335"/>
      <c r="S182" s="335"/>
      <c r="T182" s="335"/>
      <c r="U182" s="335" t="s">
        <v>506</v>
      </c>
      <c r="V182" s="335"/>
      <c r="W182" s="336" t="s">
        <v>990</v>
      </c>
      <c r="X182" s="335"/>
      <c r="Y182" s="335" t="s">
        <v>507</v>
      </c>
      <c r="Z182" s="12"/>
      <c r="AA182" s="12"/>
      <c r="AB182" s="181"/>
      <c r="AC182" s="44" t="s">
        <v>990</v>
      </c>
      <c r="AD182" s="35"/>
      <c r="AE182" s="35"/>
      <c r="AF182" s="31"/>
      <c r="AG182" s="31"/>
      <c r="AH182" s="31"/>
      <c r="AI182" s="31"/>
      <c r="AT182" s="33">
        <v>182</v>
      </c>
      <c r="AZ182" s="31"/>
    </row>
    <row r="183" spans="1:52" ht="15.65" customHeight="1" thickBot="1">
      <c r="A183" s="244"/>
      <c r="B183" s="12"/>
      <c r="C183" s="626"/>
      <c r="D183" s="627"/>
      <c r="E183" s="627"/>
      <c r="F183" s="628"/>
      <c r="G183" s="321">
        <f>IF(C183="",0,1)</f>
        <v>0</v>
      </c>
      <c r="H183" s="620"/>
      <c r="I183" s="621"/>
      <c r="J183" s="621"/>
      <c r="K183" s="622"/>
      <c r="L183" s="321">
        <f>IF(H183="",0,1)</f>
        <v>0</v>
      </c>
      <c r="M183" s="620"/>
      <c r="N183" s="621"/>
      <c r="O183" s="622"/>
      <c r="P183" s="321">
        <f>IF(M183="",0,1)</f>
        <v>0</v>
      </c>
      <c r="Q183" s="620"/>
      <c r="R183" s="621"/>
      <c r="S183" s="622"/>
      <c r="T183" s="321">
        <f>IF(Q183="",0,1)</f>
        <v>0</v>
      </c>
      <c r="U183" s="620"/>
      <c r="V183" s="621"/>
      <c r="W183" s="622"/>
      <c r="X183" s="321">
        <f>IF(U183="",IF(AC183&lt;&gt;FALSE,1,0),1)</f>
        <v>0</v>
      </c>
      <c r="Y183" s="620"/>
      <c r="Z183" s="621"/>
      <c r="AA183" s="622"/>
      <c r="AB183" s="337">
        <f>IF(Y183="",0,1)</f>
        <v>0</v>
      </c>
      <c r="AC183" s="42" t="b">
        <v>0</v>
      </c>
      <c r="AD183" s="35"/>
      <c r="AE183" s="35"/>
      <c r="AF183" s="31"/>
      <c r="AG183" s="31"/>
      <c r="AH183" s="31"/>
      <c r="AI183" s="31"/>
      <c r="AT183" s="33">
        <v>183</v>
      </c>
      <c r="AZ183" s="31"/>
    </row>
    <row r="184" spans="1:52" ht="15.65" customHeight="1">
      <c r="A184" s="244"/>
      <c r="B184" s="12"/>
      <c r="AB184" s="181"/>
      <c r="AC184" s="31"/>
      <c r="AD184" s="35"/>
      <c r="AE184" s="35"/>
      <c r="AF184" s="31"/>
      <c r="AG184" s="31"/>
      <c r="AH184" s="31"/>
      <c r="AI184" s="31"/>
      <c r="AT184" s="33">
        <v>184</v>
      </c>
      <c r="AZ184" s="31"/>
    </row>
    <row r="185" spans="1:52" ht="18" customHeight="1">
      <c r="A185" s="283"/>
      <c r="AB185" s="181"/>
      <c r="AC185" s="33"/>
      <c r="AD185" s="35"/>
      <c r="AE185" s="35"/>
      <c r="AF185" s="31"/>
      <c r="AG185" s="31"/>
      <c r="AT185" s="33">
        <v>185</v>
      </c>
      <c r="AZ185" s="31"/>
    </row>
    <row r="186" spans="1:52" ht="18" customHeight="1">
      <c r="A186" s="283"/>
      <c r="C186" s="182" t="str">
        <f>IF(AC155=2,"INTERNATIONAL TAX SETUP (Intermediary)","")</f>
        <v/>
      </c>
      <c r="AB186" s="181"/>
      <c r="AC186" s="33"/>
      <c r="AT186" s="33">
        <v>186</v>
      </c>
      <c r="AZ186" s="31"/>
    </row>
    <row r="187" spans="1:52" ht="7.5" customHeight="1">
      <c r="A187" s="283"/>
      <c r="C187" s="182"/>
      <c r="AB187" s="181"/>
      <c r="AC187" s="33"/>
      <c r="AT187" s="33">
        <v>187</v>
      </c>
      <c r="AZ187" s="31"/>
    </row>
    <row r="188" spans="1:52" ht="18" customHeight="1">
      <c r="A188" s="283"/>
      <c r="C188" s="253" t="str">
        <f>IF(K2=FALSE,"",IF(AC155=2,"Is the Intermediary requesting international tax benefits outside the US?",""))</f>
        <v/>
      </c>
      <c r="O188" s="92" t="str">
        <f>IF(C188="","",IF(AND(AC190=1,AC155=2)=TRUE,"Has the Intermediary signed the Tax Relief Administration Services Standing Instruction and Indemnity Letter?",""))</f>
        <v/>
      </c>
      <c r="AB188" s="181"/>
      <c r="AC188" s="33"/>
      <c r="AT188" s="33">
        <v>188</v>
      </c>
      <c r="AZ188" s="31"/>
    </row>
    <row r="189" spans="1:52" ht="10.5" customHeight="1">
      <c r="A189" s="283"/>
      <c r="C189" s="226" t="str">
        <f>IF(AND(AC155=2,AC190=0,C188&lt;&gt;"")=TRUE,"Please Select:","")</f>
        <v/>
      </c>
      <c r="O189" s="302" t="str">
        <f>IF(AND(AC190=1,AD190=0)=TRUE,"Please Select:","")</f>
        <v/>
      </c>
      <c r="AB189" s="181"/>
      <c r="AC189" s="44" t="s">
        <v>2045</v>
      </c>
      <c r="AD189" s="44" t="s">
        <v>2046</v>
      </c>
      <c r="AT189" s="33">
        <v>189</v>
      </c>
      <c r="AZ189" s="31"/>
    </row>
    <row r="190" spans="1:52" ht="20.149999999999999" customHeight="1">
      <c r="A190" s="283"/>
      <c r="B190" s="264"/>
      <c r="C190" s="316"/>
      <c r="D190" s="650" t="str">
        <f>IF(K2=FALSE,"",IF(AC155=2,"Yes - In scope for Tax Services",""))</f>
        <v/>
      </c>
      <c r="E190" s="650"/>
      <c r="F190" s="650"/>
      <c r="G190" s="656" t="str">
        <f>IF(AND(C188&lt;&gt;"",AC190=1)=TRUE,_xlfn.CONCAT("If yes, BBH requires a Tax Relief Administration Services Standing Instruction and Indemnity Letter to be signed by an authorized signer of the Intermediary in order"," to provide “Tax Relief” on Non U.S. securities.   Statutory rates will apply to income earned on Non U.S. securities if the letter is not provided.   
Please contact your client service manager for further information.   "),IF(AND(AC190=2,C188&lt;&gt;"")=TRUE,"Default to Statutory rates for all Non US markets",""))</f>
        <v/>
      </c>
      <c r="H190" s="656"/>
      <c r="I190" s="656"/>
      <c r="J190" s="656"/>
      <c r="K190" s="656"/>
      <c r="L190" s="656"/>
      <c r="M190" s="656"/>
      <c r="N190" s="264"/>
      <c r="O190" s="316"/>
      <c r="P190" s="264" t="str">
        <f>IF(C188="","",IF(AND(AC190=1,AC155=2)=TRUE,"Yes – Tax benefits are available",""))</f>
        <v/>
      </c>
      <c r="Q190" s="264"/>
      <c r="AB190" s="181"/>
      <c r="AC190" s="90">
        <v>0</v>
      </c>
      <c r="AD190" s="90">
        <v>0</v>
      </c>
      <c r="AT190" s="33">
        <v>190</v>
      </c>
      <c r="AZ190" s="31"/>
    </row>
    <row r="191" spans="1:52" ht="19.5" customHeight="1">
      <c r="A191" s="283"/>
      <c r="B191" s="264"/>
      <c r="C191" s="316"/>
      <c r="D191" s="650"/>
      <c r="E191" s="650"/>
      <c r="F191" s="650"/>
      <c r="G191" s="656"/>
      <c r="H191" s="656"/>
      <c r="I191" s="656"/>
      <c r="J191" s="656"/>
      <c r="K191" s="656"/>
      <c r="L191" s="656"/>
      <c r="M191" s="656"/>
      <c r="N191" s="264"/>
      <c r="O191" s="316"/>
      <c r="P191" s="264"/>
      <c r="Q191" s="264"/>
      <c r="AB191" s="181"/>
      <c r="AC191" s="549"/>
      <c r="AD191" s="549"/>
      <c r="AT191" s="33">
        <v>191</v>
      </c>
      <c r="AZ191" s="31"/>
    </row>
    <row r="192" spans="1:52" ht="20.149999999999999" customHeight="1">
      <c r="A192" s="283"/>
      <c r="B192" s="264"/>
      <c r="C192" s="264"/>
      <c r="D192" s="625" t="str">
        <f>IF(K2=FALSE,"",IF(AC155=2,"No - Statutory Rates are being requested",""))</f>
        <v/>
      </c>
      <c r="E192" s="625"/>
      <c r="F192" s="625"/>
      <c r="G192" s="656"/>
      <c r="H192" s="656"/>
      <c r="I192" s="656"/>
      <c r="J192" s="656"/>
      <c r="K192" s="656"/>
      <c r="L192" s="656"/>
      <c r="M192" s="656"/>
      <c r="N192" s="264"/>
      <c r="O192" s="264"/>
      <c r="P192" s="264" t="str">
        <f>IF(C188="","",IF(AND(AC190=1,AC155=2)=TRUE,"No – Statutory Rates will be applied",""))</f>
        <v/>
      </c>
      <c r="Q192" s="264"/>
      <c r="AB192" s="181"/>
      <c r="AC192" s="33"/>
      <c r="AT192" s="33">
        <v>192</v>
      </c>
      <c r="AZ192" s="31"/>
    </row>
    <row r="193" spans="1:52" ht="20.149999999999999" customHeight="1">
      <c r="A193" s="283"/>
      <c r="B193" s="264"/>
      <c r="C193" s="264"/>
      <c r="D193" s="625"/>
      <c r="E193" s="625"/>
      <c r="F193" s="625"/>
      <c r="G193" s="656"/>
      <c r="H193" s="656"/>
      <c r="I193" s="656"/>
      <c r="J193" s="656"/>
      <c r="K193" s="656"/>
      <c r="L193" s="656"/>
      <c r="M193" s="656"/>
      <c r="N193" s="264"/>
      <c r="O193" s="264"/>
      <c r="P193" s="264"/>
      <c r="Q193" s="264"/>
      <c r="AB193" s="181"/>
      <c r="AC193" s="33"/>
      <c r="AT193" s="33">
        <v>193</v>
      </c>
      <c r="AZ193" s="31"/>
    </row>
    <row r="194" spans="1:52" ht="18" customHeight="1">
      <c r="A194" s="283"/>
      <c r="C194" s="182"/>
      <c r="AB194" s="181"/>
      <c r="AC194" s="33"/>
      <c r="AT194" s="33">
        <v>194</v>
      </c>
      <c r="AZ194" s="31"/>
    </row>
    <row r="195" spans="1:52" ht="7.5" customHeight="1">
      <c r="A195" s="283"/>
      <c r="C195" s="182"/>
      <c r="AB195" s="181"/>
      <c r="AC195" s="33"/>
      <c r="AT195" s="33">
        <v>195</v>
      </c>
      <c r="AZ195" s="31"/>
    </row>
    <row r="196" spans="1:52" ht="18" customHeight="1">
      <c r="A196" s="283"/>
      <c r="C196" s="219" t="str">
        <f>IF(C188="","",IF(AND(AC190=2,AC155=2)=TRUE,"Is single beneficial owner set up required for US Tax purposes?",IF(AND(AC190=1,AD190=1,AC155=2)=TRUE,"Is this account for a single underlying beneficial owner?",IF(AND(AC190=1,AD190=2),"Is single beneficial owner set up required for US Tax purposes?",""))))</f>
        <v/>
      </c>
      <c r="N196" s="220"/>
      <c r="O196" s="320"/>
      <c r="P196" s="264"/>
      <c r="Q196" s="264"/>
      <c r="R196" s="338"/>
      <c r="S196" s="339" t="str">
        <f>IF(T196&lt;&gt;"","Acc structure ","")</f>
        <v/>
      </c>
      <c r="T196" s="340" t="str">
        <f>IF(AND(AC155=2,C188&lt;&gt;""),IF(K2=FALSE,"",IF(AND(AC190=2,AC198=2),"Intermediary Omnibus",IF(AND(AC190=1,AD190=2,AC198=2),"Intermediary Omnibus",IF(AND(AC190=1,AD190=1,AC198=2),"Intermediary Omnibus",IF(AND(AC190=2,AC198=1),"Intermediary SBO",IF(AND(AC190=1,AD190=1,AC198=1),"Intermediary SBO",IF(AND(AC190=1,AD190=2,AC198=1),"Intermediary SBO","Not all questions answeared"))))))),"")</f>
        <v/>
      </c>
      <c r="U196" s="341"/>
      <c r="V196" s="342"/>
      <c r="W196" s="220"/>
      <c r="AB196" s="181"/>
      <c r="AC196" s="33"/>
      <c r="AT196" s="33">
        <v>196</v>
      </c>
      <c r="AZ196" s="31"/>
    </row>
    <row r="197" spans="1:52" ht="10.5" customHeight="1">
      <c r="A197" s="244"/>
      <c r="B197" s="264"/>
      <c r="C197" s="225" t="str">
        <f>IF(AND(C196&lt;&gt;"",AC198=0)=TRUE,"Please Select:","")</f>
        <v/>
      </c>
      <c r="D197" s="264"/>
      <c r="E197" s="264"/>
      <c r="F197" s="270"/>
      <c r="G197" s="270"/>
      <c r="H197" s="270"/>
      <c r="I197" s="342"/>
      <c r="J197" s="342"/>
      <c r="K197" s="342"/>
      <c r="L197" s="342"/>
      <c r="M197" s="270"/>
      <c r="N197" s="220"/>
      <c r="O197" s="343"/>
      <c r="P197" s="264"/>
      <c r="Q197" s="264"/>
      <c r="R197" s="338"/>
      <c r="S197" s="339" t="str">
        <f>IF(S196&lt;&gt;"","Beneficial Owner classification ","")</f>
        <v/>
      </c>
      <c r="T197" s="340" t="str">
        <f>IF(T196="Intermediary Omnibus","Financial Institutution",IF(T196="Intermediary SBO",IF(T200="Tax managed","In SBO section","In SBO section"),""))</f>
        <v/>
      </c>
      <c r="U197" s="342"/>
      <c r="V197" s="342"/>
      <c r="W197" s="220"/>
      <c r="X197" s="12"/>
      <c r="Y197" s="264"/>
      <c r="Z197" s="264"/>
      <c r="AA197" s="264"/>
      <c r="AB197" s="188"/>
      <c r="AC197" s="44" t="s">
        <v>1434</v>
      </c>
      <c r="AD197" s="31"/>
      <c r="AE197" s="31"/>
      <c r="AF197" s="31"/>
      <c r="AG197" s="31"/>
      <c r="AH197" s="31"/>
      <c r="AI197" s="31"/>
      <c r="AT197" s="33">
        <v>197</v>
      </c>
      <c r="AZ197" s="31"/>
    </row>
    <row r="198" spans="1:52" ht="15.65" customHeight="1">
      <c r="A198" s="244"/>
      <c r="B198" s="264"/>
      <c r="C198" s="316"/>
      <c r="D198" s="264" t="str">
        <f>IF(C188="","",IF(AND(AC190=2,AC155=2)=TRUE,"Yes",IF(AND(AC190=1,AD190=1,AC155=2)=TRUE,"Yes",IF(AND(AC190=1,AD190=2),"Yes",""))))</f>
        <v/>
      </c>
      <c r="E198" s="264"/>
      <c r="F198" s="629" t="str">
        <f>IF(AND(AC21=TRUE,AD63=TRUE,T196="Intermediary Omnibus"),"Finland - attestation letter required to open Finish Market, please contact your client service representative","")</f>
        <v/>
      </c>
      <c r="G198" s="629"/>
      <c r="H198" s="629"/>
      <c r="I198" s="629"/>
      <c r="J198" s="629"/>
      <c r="K198" s="629"/>
      <c r="L198" s="629"/>
      <c r="M198" s="629"/>
      <c r="N198" s="629"/>
      <c r="O198" s="629"/>
      <c r="P198" s="629"/>
      <c r="Q198" s="264"/>
      <c r="R198" s="338"/>
      <c r="S198" s="339" t="str">
        <f>IF(S196&lt;&gt;"","SET ","")</f>
        <v/>
      </c>
      <c r="T198" s="340" t="str">
        <f>IF(T196="Not all questions answeared","",IF(T196="","","Bank Intermediary"))</f>
        <v/>
      </c>
      <c r="U198" s="344"/>
      <c r="V198" s="345"/>
      <c r="W198" s="220"/>
      <c r="X198" s="346"/>
      <c r="Y198" s="264"/>
      <c r="Z198" s="264"/>
      <c r="AA198" s="264"/>
      <c r="AB198" s="188"/>
      <c r="AC198" s="554">
        <v>0</v>
      </c>
      <c r="AD198" s="31"/>
      <c r="AE198" s="113" t="s">
        <v>997</v>
      </c>
      <c r="AF198" s="113"/>
      <c r="AG198" s="113"/>
      <c r="AH198" s="114" t="s">
        <v>998</v>
      </c>
      <c r="AI198" s="113"/>
      <c r="AJ198" s="113"/>
      <c r="AT198" s="33">
        <v>198</v>
      </c>
      <c r="AZ198" s="31"/>
    </row>
    <row r="199" spans="1:52" ht="15.65" customHeight="1">
      <c r="A199" s="244"/>
      <c r="B199" s="264"/>
      <c r="C199" s="264"/>
      <c r="D199" s="264" t="str">
        <f>IF(C188="","",IF(AND(AC190=2,AC155=2)=TRUE,"No",IF(AND(AC190=1,AD190=1,AC155=2)=TRUE,"No",IF(AND(AC190=1,AD190=2),"No",""))))</f>
        <v/>
      </c>
      <c r="E199" s="264"/>
      <c r="F199" s="629" t="str">
        <f>IF(AND(AC21=TRUE,AG41=TRUE,T196="Intermediary Omnibus"),"Italy - Should underlying client be disclosed for Italy Market?",IF(AND(AC21=TRUE,AG41=TRUE,T196="Intermediary SBO"),"Please note that underlying client will be disclosed for Italy Market",""))</f>
        <v/>
      </c>
      <c r="G199" s="629"/>
      <c r="H199" s="629"/>
      <c r="I199" s="629"/>
      <c r="J199" s="629"/>
      <c r="K199" s="629"/>
      <c r="L199" s="629"/>
      <c r="M199" s="629"/>
      <c r="N199" s="555"/>
      <c r="O199" s="555"/>
      <c r="P199" s="553"/>
      <c r="Q199" s="264"/>
      <c r="R199" s="338"/>
      <c r="S199" s="339" t="str">
        <f>IF(S196&lt;&gt;"","SEQ ","")</f>
        <v/>
      </c>
      <c r="T199" s="340" t="str">
        <f>IF(AND(AC190=2,AC198=2),"Statutory Account",IF(AND(AC190=2,AC198=1,AC204=1),"Statutory Account",IF(AND(AC190=2,AC198=1,AC204=2),"Statutory Individual",IF(AND(AC190=1,AD190=2,AC198=2),"Statutory Account",IF(AND(AC190=1,AD190=2,AC198=1,AC204=1),"Statutory Account",IF(AND(AC190=1,AD190=2,AC198=1,AC204=2),"Statutory Individual",IF(AND(AC190=1,AD190=1,AC198=1),"In SBO section",IF(AND(AC190=1,AD190=1,AC198=2),"Non prop",""))))))))</f>
        <v/>
      </c>
      <c r="U199" s="344"/>
      <c r="V199" s="345"/>
      <c r="W199" s="220"/>
      <c r="X199" s="264"/>
      <c r="Y199" s="264"/>
      <c r="Z199" s="264"/>
      <c r="AA199" s="264"/>
      <c r="AB199" s="12"/>
      <c r="AC199" s="818" t="s">
        <v>2431</v>
      </c>
      <c r="AD199" s="819"/>
      <c r="AE199" s="113"/>
      <c r="AF199" s="113"/>
      <c r="AG199" s="113"/>
      <c r="AH199" s="113"/>
      <c r="AI199" s="113"/>
      <c r="AJ199" s="113"/>
      <c r="AT199" s="33">
        <v>199</v>
      </c>
      <c r="AZ199" s="31"/>
    </row>
    <row r="200" spans="1:52" ht="15.65" customHeight="1">
      <c r="A200" s="244"/>
      <c r="B200" s="264"/>
      <c r="C200" s="264"/>
      <c r="D200" s="264"/>
      <c r="E200" s="264"/>
      <c r="F200" s="629" t="str">
        <f>IF(AND(AC21=TRUE,AG69=TRUE,T196="Intermediary Omnibus"),"Norway - attestation letter required to open Norwegian Market, please contact your client service representative","")</f>
        <v/>
      </c>
      <c r="G200" s="629"/>
      <c r="H200" s="629"/>
      <c r="I200" s="629"/>
      <c r="J200" s="629"/>
      <c r="K200" s="629"/>
      <c r="L200" s="629"/>
      <c r="M200" s="629"/>
      <c r="N200" s="629"/>
      <c r="O200" s="629"/>
      <c r="P200" s="629"/>
      <c r="Q200" s="264"/>
      <c r="R200" s="338"/>
      <c r="S200" s="339" t="str">
        <f>IF(S196&lt;&gt;"","Tax classification ","")</f>
        <v/>
      </c>
      <c r="T200" s="340" t="str">
        <f>IF(AND(AC190=1,AD190=1,AC198=1),"Tax Managed",IF(T199="","","Statutory Rates"))</f>
        <v/>
      </c>
      <c r="U200" s="338"/>
      <c r="V200" s="338"/>
      <c r="W200" s="220"/>
      <c r="X200" s="264"/>
      <c r="Y200" s="264"/>
      <c r="Z200" s="264"/>
      <c r="AA200" s="264"/>
      <c r="AB200" s="188"/>
      <c r="AC200" s="820" t="str">
        <f>IF(AND(AC21=TRUE,AG41=TRUE,T196="Intermediary Omnibus"),"True","False")</f>
        <v>False</v>
      </c>
      <c r="AD200" s="821"/>
      <c r="AE200" s="31"/>
      <c r="AF200" s="31"/>
      <c r="AG200" s="31"/>
      <c r="AH200" s="31"/>
      <c r="AI200" s="31"/>
      <c r="AT200" s="33">
        <v>200</v>
      </c>
      <c r="AZ200" s="31"/>
    </row>
    <row r="201" spans="1:52" ht="15.65" customHeight="1">
      <c r="A201" s="244"/>
      <c r="B201" s="264"/>
      <c r="C201" s="220"/>
      <c r="D201" s="220"/>
      <c r="E201" s="220"/>
      <c r="F201" s="220"/>
      <c r="G201" s="220"/>
      <c r="H201" s="220"/>
      <c r="I201" s="220"/>
      <c r="J201" s="220"/>
      <c r="K201" s="220"/>
      <c r="L201" s="220"/>
      <c r="M201" s="270"/>
      <c r="N201" s="270"/>
      <c r="O201" s="270"/>
      <c r="P201" s="270"/>
      <c r="Q201" s="270"/>
      <c r="R201" s="264"/>
      <c r="S201" s="264"/>
      <c r="T201" s="264"/>
      <c r="U201" s="264"/>
      <c r="V201" s="264"/>
      <c r="W201" s="264"/>
      <c r="X201" s="264"/>
      <c r="Y201" s="264"/>
      <c r="Z201" s="264"/>
      <c r="AA201" s="264"/>
      <c r="AB201" s="188"/>
      <c r="AC201" s="31"/>
      <c r="AF201" s="31"/>
      <c r="AG201" s="31"/>
      <c r="AH201" s="31"/>
      <c r="AI201" s="31"/>
      <c r="AT201" s="33">
        <v>201</v>
      </c>
      <c r="AZ201" s="31"/>
    </row>
    <row r="202" spans="1:52" ht="15.65" customHeight="1">
      <c r="A202" s="244"/>
      <c r="B202" s="264"/>
      <c r="C202" s="320" t="s">
        <v>993</v>
      </c>
      <c r="D202" s="264"/>
      <c r="E202" s="264"/>
      <c r="F202" s="270"/>
      <c r="G202" s="270"/>
      <c r="H202" s="270"/>
      <c r="I202" s="601" t="s">
        <v>2677</v>
      </c>
      <c r="J202" s="270"/>
      <c r="K202" s="270"/>
      <c r="L202" s="270"/>
      <c r="M202" s="270"/>
      <c r="N202" s="270"/>
      <c r="O202" s="270"/>
      <c r="P202" s="270"/>
      <c r="Q202" s="270"/>
      <c r="R202" s="264"/>
      <c r="S202" s="646" t="s">
        <v>1466</v>
      </c>
      <c r="T202" s="647"/>
      <c r="U202" s="647"/>
      <c r="V202" s="647"/>
      <c r="W202" s="647"/>
      <c r="X202" s="647"/>
      <c r="Y202" s="647"/>
      <c r="Z202" s="264"/>
      <c r="AA202" s="264"/>
      <c r="AB202" s="188"/>
      <c r="AC202" s="31"/>
      <c r="AD202" s="31"/>
      <c r="AF202" s="31"/>
      <c r="AG202" s="31"/>
      <c r="AH202" s="31"/>
      <c r="AI202" s="31"/>
      <c r="AT202" s="33">
        <v>202</v>
      </c>
      <c r="AZ202" s="31"/>
    </row>
    <row r="203" spans="1:52" ht="15.65" customHeight="1">
      <c r="A203" s="244"/>
      <c r="C203" s="252" t="str">
        <f>IF(AND(D204&lt;&gt;"",AC204=0)=TRUE,"Please select:","")</f>
        <v>Please select:</v>
      </c>
      <c r="H203" s="270"/>
      <c r="I203" s="270"/>
      <c r="J203" s="270"/>
      <c r="K203" s="270"/>
      <c r="L203" s="270"/>
      <c r="S203" s="799" t="str">
        <f>IF(AND(AC155=2,AC198=1)=TRUE,"Enter underlying beneficial owner's classification from IRS Form W-8 / W-9","")</f>
        <v/>
      </c>
      <c r="T203" s="799"/>
      <c r="U203" s="799"/>
      <c r="V203" s="799"/>
      <c r="W203" s="799"/>
      <c r="X203" s="799"/>
      <c r="Y203" s="799"/>
      <c r="Z203" s="270"/>
      <c r="AB203" s="188"/>
      <c r="AC203" s="44" t="s">
        <v>1435</v>
      </c>
      <c r="AD203" s="45" t="s">
        <v>1475</v>
      </c>
      <c r="AE203" s="44" t="s">
        <v>1431</v>
      </c>
      <c r="AF203" s="31"/>
      <c r="AG203" s="31"/>
      <c r="AH203" s="31"/>
      <c r="AI203" s="31"/>
      <c r="AT203" s="33">
        <v>203</v>
      </c>
      <c r="AZ203" s="31"/>
    </row>
    <row r="204" spans="1:52" ht="15.65" customHeight="1" thickBot="1">
      <c r="A204" s="244"/>
      <c r="D204" t="s">
        <v>992</v>
      </c>
      <c r="H204" s="305" t="str">
        <f>IF(AC204=1,"Non-individual Name (from its W-8 or W-9 Form)",IF(AC204=2,"First Name (from its W-8 or W-9 Form)",""))</f>
        <v/>
      </c>
      <c r="M204" s="305" t="str">
        <f>IF(AC204=2,"Last Name (from its W-8 or W-9 Form)","")</f>
        <v/>
      </c>
      <c r="N204" s="305"/>
      <c r="O204" s="305"/>
      <c r="P204" s="305"/>
      <c r="Q204" s="305"/>
      <c r="S204" s="800"/>
      <c r="T204" s="800"/>
      <c r="U204" s="800"/>
      <c r="V204" s="800"/>
      <c r="W204" s="800"/>
      <c r="X204" s="800"/>
      <c r="Y204" s="800"/>
      <c r="Z204" s="270"/>
      <c r="AA204" s="300"/>
      <c r="AB204" s="188"/>
      <c r="AC204" s="90">
        <v>0</v>
      </c>
      <c r="AD204" s="31"/>
      <c r="AE204" s="42" t="b">
        <f>AND(AC155=2,AC198=1,AC190&lt;&gt;0)</f>
        <v>0</v>
      </c>
      <c r="AF204" s="31"/>
      <c r="AG204" s="31"/>
      <c r="AH204" s="31"/>
      <c r="AI204" s="31"/>
      <c r="AT204" s="33">
        <v>204</v>
      </c>
      <c r="AZ204" s="31"/>
    </row>
    <row r="205" spans="1:52" ht="15.65" customHeight="1" thickBot="1">
      <c r="A205" s="244"/>
      <c r="D205" t="s">
        <v>991</v>
      </c>
      <c r="H205" s="626"/>
      <c r="I205" s="627"/>
      <c r="J205" s="627"/>
      <c r="K205" s="628"/>
      <c r="L205" s="321">
        <f>IF(H205="",0,1)</f>
        <v>0</v>
      </c>
      <c r="M205" s="626"/>
      <c r="N205" s="627"/>
      <c r="O205" s="627"/>
      <c r="P205" s="628"/>
      <c r="Q205" s="321">
        <f>IF(M205="",0,1)</f>
        <v>0</v>
      </c>
      <c r="S205" s="626"/>
      <c r="T205" s="627"/>
      <c r="U205" s="627"/>
      <c r="V205" s="627"/>
      <c r="W205" s="627"/>
      <c r="X205" s="627"/>
      <c r="Y205" s="628"/>
      <c r="Z205" s="321">
        <f>IF(S205="",0,1)</f>
        <v>0</v>
      </c>
      <c r="AA205" s="347"/>
      <c r="AB205" s="188"/>
      <c r="AC205" s="31"/>
      <c r="AD205" s="45" t="s">
        <v>1476</v>
      </c>
      <c r="AE205" s="31"/>
      <c r="AF205" s="31"/>
      <c r="AG205" s="31"/>
      <c r="AH205" s="31"/>
      <c r="AI205" s="31"/>
      <c r="AT205" s="33">
        <v>205</v>
      </c>
      <c r="AZ205" s="31"/>
    </row>
    <row r="206" spans="1:52" ht="15.65" customHeight="1">
      <c r="A206" s="244"/>
      <c r="B206" s="264"/>
      <c r="C206" s="264"/>
      <c r="D206" s="264"/>
      <c r="E206" s="264"/>
      <c r="F206" s="270"/>
      <c r="G206" s="270"/>
      <c r="H206" s="624"/>
      <c r="I206" s="624"/>
      <c r="J206" s="270"/>
      <c r="K206" s="270"/>
      <c r="L206" s="270"/>
      <c r="M206" s="270"/>
      <c r="N206" s="270"/>
      <c r="O206" s="270"/>
      <c r="P206" s="270"/>
      <c r="Q206" s="270"/>
      <c r="R206" s="264"/>
      <c r="S206" s="135"/>
      <c r="U206" s="338"/>
      <c r="W206" s="348" t="str">
        <f>IF(AND(AC204&lt;&gt;0,AD204=TRUE)=TRUE,"Financial Institutuion","")</f>
        <v/>
      </c>
      <c r="X206" s="211"/>
      <c r="AA206" s="300"/>
      <c r="AB206" s="188"/>
      <c r="AC206" s="44" t="s">
        <v>990</v>
      </c>
      <c r="AD206" s="31"/>
      <c r="AE206" s="35"/>
      <c r="AF206" s="35"/>
      <c r="AG206" s="31"/>
      <c r="AH206" s="31"/>
      <c r="AI206" s="31"/>
      <c r="AT206" s="33">
        <v>206</v>
      </c>
      <c r="AZ206" s="31"/>
    </row>
    <row r="207" spans="1:52" ht="15.65" customHeight="1" thickBot="1">
      <c r="A207" s="244"/>
      <c r="B207" s="264"/>
      <c r="C207" s="305" t="s">
        <v>989</v>
      </c>
      <c r="D207" s="305"/>
      <c r="E207" s="305"/>
      <c r="F207" s="305"/>
      <c r="G207" s="305"/>
      <c r="H207" s="305" t="s">
        <v>99</v>
      </c>
      <c r="I207" s="12"/>
      <c r="J207" s="12"/>
      <c r="K207" s="12"/>
      <c r="L207" s="270"/>
      <c r="M207" s="377" t="s">
        <v>100</v>
      </c>
      <c r="N207" s="305"/>
      <c r="O207" s="305"/>
      <c r="P207" s="305"/>
      <c r="Q207" s="270"/>
      <c r="R207" s="264"/>
      <c r="V207" s="293"/>
      <c r="AA207" s="293"/>
      <c r="AB207" s="188"/>
      <c r="AC207" s="42" t="b">
        <v>0</v>
      </c>
      <c r="AE207" s="31"/>
      <c r="AF207" s="35"/>
      <c r="AG207" s="31"/>
      <c r="AH207" s="31"/>
      <c r="AI207" s="31"/>
      <c r="AT207" s="33">
        <v>207</v>
      </c>
      <c r="AZ207" s="31"/>
    </row>
    <row r="208" spans="1:52" ht="15.65" customHeight="1" thickBot="1">
      <c r="A208" s="244"/>
      <c r="B208" s="264"/>
      <c r="C208" s="620"/>
      <c r="D208" s="621"/>
      <c r="E208" s="621"/>
      <c r="F208" s="622"/>
      <c r="G208" s="321">
        <f>IF(C208="",0,1)</f>
        <v>0</v>
      </c>
      <c r="H208" s="620"/>
      <c r="I208" s="621"/>
      <c r="J208" s="622"/>
      <c r="K208" s="321">
        <f>IF(H208="",0,1)</f>
        <v>0</v>
      </c>
      <c r="L208" s="270"/>
      <c r="M208" s="620"/>
      <c r="N208" s="621"/>
      <c r="O208" s="622"/>
      <c r="P208" s="321">
        <f>IF(M208="",0,1)</f>
        <v>0</v>
      </c>
      <c r="Q208" s="270"/>
      <c r="R208" s="264"/>
      <c r="S208" s="623" t="str">
        <f>IF(AND(AC155=2,AC198=1)=TRUE,"Enter underlying beneficial owner's local tax domicile","")</f>
        <v/>
      </c>
      <c r="T208" s="623"/>
      <c r="U208" s="623"/>
      <c r="V208" s="623"/>
      <c r="W208" s="623"/>
      <c r="X208" s="623"/>
      <c r="Y208" s="623"/>
      <c r="Z208" s="264"/>
      <c r="AA208" s="300"/>
      <c r="AB208" s="188"/>
      <c r="AC208" s="31"/>
      <c r="AE208" s="31"/>
      <c r="AF208" s="35"/>
      <c r="AG208" s="31"/>
      <c r="AH208" s="31"/>
      <c r="AI208" s="31"/>
      <c r="AT208" s="33">
        <v>208</v>
      </c>
      <c r="AZ208" s="31"/>
    </row>
    <row r="209" spans="1:52" ht="15.65" customHeight="1" thickBot="1">
      <c r="A209" s="244"/>
      <c r="B209" s="264"/>
      <c r="C209" s="264"/>
      <c r="D209" s="264"/>
      <c r="E209" s="264"/>
      <c r="F209" s="270"/>
      <c r="G209" s="270"/>
      <c r="H209" s="270"/>
      <c r="I209" s="270"/>
      <c r="J209" s="270"/>
      <c r="K209" s="270"/>
      <c r="L209" s="270"/>
      <c r="M209" s="270"/>
      <c r="N209" s="270"/>
      <c r="O209" s="270"/>
      <c r="P209" s="270"/>
      <c r="Q209" s="270"/>
      <c r="R209" s="264"/>
      <c r="S209" s="626"/>
      <c r="T209" s="627"/>
      <c r="U209" s="627"/>
      <c r="V209" s="627"/>
      <c r="W209" s="627"/>
      <c r="X209" s="627"/>
      <c r="Y209" s="628"/>
      <c r="Z209" s="321">
        <f>IF(S209="",0,1)</f>
        <v>0</v>
      </c>
      <c r="AA209" s="347"/>
      <c r="AB209" s="188"/>
      <c r="AC209" s="31"/>
      <c r="AD209" s="31"/>
      <c r="AE209" s="31"/>
      <c r="AF209" s="31"/>
      <c r="AG209" s="31"/>
      <c r="AH209" s="31"/>
      <c r="AI209" s="31"/>
      <c r="AT209" s="33">
        <v>209</v>
      </c>
      <c r="AZ209" s="31"/>
    </row>
    <row r="210" spans="1:52" ht="15.65" customHeight="1" thickBot="1">
      <c r="A210" s="244"/>
      <c r="B210" s="264"/>
      <c r="C210" s="305" t="s">
        <v>506</v>
      </c>
      <c r="D210" s="305"/>
      <c r="E210" s="327" t="s">
        <v>990</v>
      </c>
      <c r="F210" s="305"/>
      <c r="G210" s="270"/>
      <c r="H210" s="305" t="str">
        <f>IF(AC204=1,"Country of Organization",IF(AC204=2,"Country of Citizenship",""))</f>
        <v/>
      </c>
      <c r="I210" s="12"/>
      <c r="J210" s="12"/>
      <c r="L210" s="270"/>
      <c r="M210" s="264" t="str">
        <f>IF(AC207=TRUE,"Local Taxpayer Identification Number","")</f>
        <v/>
      </c>
      <c r="N210" s="264"/>
      <c r="O210" s="264"/>
      <c r="P210" s="270"/>
      <c r="Q210" s="349" t="str">
        <f>IF(AC207=TRUE,"              Not assigned","")</f>
        <v/>
      </c>
      <c r="R210" s="270"/>
      <c r="S210" s="135"/>
      <c r="T210" s="350"/>
      <c r="U210" s="350"/>
      <c r="W210" s="348" t="str">
        <f>IF(AND(AC204&lt;&gt;0,AD206=TRUE)=TRUE,H167,"")</f>
        <v/>
      </c>
      <c r="AA210" s="300"/>
      <c r="AB210" s="188"/>
      <c r="AC210" s="31"/>
      <c r="AD210" s="35"/>
      <c r="AE210" s="31"/>
      <c r="AF210" s="31"/>
      <c r="AG210" s="31"/>
      <c r="AH210" s="31"/>
      <c r="AI210" s="31"/>
      <c r="AT210" s="33">
        <v>210</v>
      </c>
      <c r="AZ210" s="31"/>
    </row>
    <row r="211" spans="1:52" ht="15.65" customHeight="1" thickBot="1">
      <c r="A211" s="244"/>
      <c r="B211" s="264"/>
      <c r="C211" s="620"/>
      <c r="D211" s="621"/>
      <c r="E211" s="622"/>
      <c r="F211" s="321">
        <f>IF(C211="",IF(AC207=TRUE,1,0),1)</f>
        <v>0</v>
      </c>
      <c r="G211" s="270"/>
      <c r="H211" s="620"/>
      <c r="I211" s="621"/>
      <c r="J211" s="622"/>
      <c r="K211" s="321">
        <f>IF(H211="",0,1)</f>
        <v>0</v>
      </c>
      <c r="L211" s="270"/>
      <c r="M211" s="620"/>
      <c r="N211" s="621"/>
      <c r="O211" s="622"/>
      <c r="P211" s="321">
        <f>IF(M211="",IF(AD213=TRUE,1,0),1)</f>
        <v>0</v>
      </c>
      <c r="Q211" s="270"/>
      <c r="R211" s="264"/>
      <c r="S211" s="264"/>
      <c r="T211" s="351"/>
      <c r="U211" s="351"/>
      <c r="V211" s="257"/>
      <c r="W211" s="264"/>
      <c r="X211" s="264"/>
      <c r="Y211" s="264"/>
      <c r="Z211" s="264"/>
      <c r="AA211" s="264"/>
      <c r="AB211" s="188"/>
      <c r="AC211" s="31"/>
      <c r="AD211" s="31"/>
      <c r="AE211" s="31"/>
      <c r="AF211" s="31"/>
      <c r="AG211" s="31"/>
      <c r="AH211" s="31"/>
      <c r="AI211" s="31"/>
      <c r="AT211" s="33">
        <v>211</v>
      </c>
      <c r="AZ211" s="31"/>
    </row>
    <row r="212" spans="1:52" ht="8.5" customHeight="1">
      <c r="A212" s="244"/>
      <c r="B212" s="264"/>
      <c r="C212" s="264"/>
      <c r="D212" s="264"/>
      <c r="E212" s="264"/>
      <c r="F212" s="270"/>
      <c r="G212" s="270"/>
      <c r="H212" s="270"/>
      <c r="I212" s="270"/>
      <c r="J212" s="270"/>
      <c r="K212" s="270"/>
      <c r="L212" s="270"/>
      <c r="M212" s="270"/>
      <c r="N212" s="270"/>
      <c r="O212" s="270"/>
      <c r="P212" s="270"/>
      <c r="Q212" s="270"/>
      <c r="R212" s="264"/>
      <c r="S212" s="799" t="str">
        <f>IF(AND(AC155=2,AC198=1)=TRUE,IF(T200="Tax Managed","Enter underlying beneficial owner's tax classification in Beneficial Owner's local tax domicile",""),"")</f>
        <v/>
      </c>
      <c r="T212" s="799"/>
      <c r="U212" s="799"/>
      <c r="V212" s="799"/>
      <c r="W212" s="799"/>
      <c r="X212" s="799"/>
      <c r="Y212" s="799"/>
      <c r="Z212" s="264"/>
      <c r="AA212" s="300"/>
      <c r="AB212" s="188"/>
      <c r="AC212" s="44" t="s">
        <v>1436</v>
      </c>
      <c r="AD212" s="45" t="s">
        <v>1437</v>
      </c>
      <c r="AE212" s="45" t="s">
        <v>1477</v>
      </c>
      <c r="AF212" s="44" t="s">
        <v>1956</v>
      </c>
      <c r="AG212" s="31"/>
      <c r="AH212" s="31"/>
      <c r="AI212" s="31"/>
      <c r="AT212" s="33">
        <v>212</v>
      </c>
      <c r="AZ212" s="31"/>
    </row>
    <row r="213" spans="1:52" ht="27" customHeight="1" thickBot="1">
      <c r="A213" s="244"/>
      <c r="B213" s="264"/>
      <c r="C213" s="649" t="s">
        <v>1954</v>
      </c>
      <c r="D213" s="649"/>
      <c r="E213" s="649"/>
      <c r="F213" s="649"/>
      <c r="G213" s="649"/>
      <c r="H213" s="649"/>
      <c r="I213" s="649"/>
      <c r="J213" s="649"/>
      <c r="K213" s="649"/>
      <c r="L213" s="649"/>
      <c r="M213" s="649"/>
      <c r="N213" s="649"/>
      <c r="O213" s="649"/>
      <c r="P213" s="649"/>
      <c r="Q213" s="649"/>
      <c r="R213" s="352"/>
      <c r="S213" s="800"/>
      <c r="T213" s="800"/>
      <c r="U213" s="800"/>
      <c r="V213" s="800"/>
      <c r="W213" s="800"/>
      <c r="X213" s="800"/>
      <c r="Y213" s="800"/>
      <c r="Z213" s="264"/>
      <c r="AA213" s="300"/>
      <c r="AB213" s="188"/>
      <c r="AC213" s="42" t="b">
        <v>0</v>
      </c>
      <c r="AD213" s="43" t="b">
        <v>0</v>
      </c>
      <c r="AE213" s="43" t="str">
        <f>IF(AD206=FALSE,IF(S209&lt;&gt;"",_xlfn.CONCAT(S209,"SEQ"),"Select country"),IF(AD206=TRUE,_xlfn.CONCAT(W210,"SET2"),"Select country"))</f>
        <v>Select country</v>
      </c>
      <c r="AF213" s="42" t="b">
        <v>0</v>
      </c>
      <c r="AG213" s="31"/>
      <c r="AH213" s="31"/>
      <c r="AI213" s="31"/>
      <c r="AT213" s="33">
        <v>213</v>
      </c>
      <c r="AZ213" s="31"/>
    </row>
    <row r="214" spans="1:52" ht="15.65" customHeight="1" thickBot="1">
      <c r="A214" s="244"/>
      <c r="B214" s="264"/>
      <c r="C214" s="267" t="s">
        <v>1610</v>
      </c>
      <c r="D214" s="267"/>
      <c r="E214" s="267"/>
      <c r="F214" s="267"/>
      <c r="G214" s="267"/>
      <c r="H214" s="272" t="str">
        <f>IF(AC207=TRUE,IF(AC204=1,"FATCA Classification",""),"")</f>
        <v/>
      </c>
      <c r="I214" s="272"/>
      <c r="J214" s="272"/>
      <c r="K214" s="267"/>
      <c r="L214" s="328"/>
      <c r="M214" s="267"/>
      <c r="N214" s="267"/>
      <c r="O214" s="267"/>
      <c r="P214" s="648" t="s">
        <v>1614</v>
      </c>
      <c r="Q214" s="648"/>
      <c r="R214" s="264"/>
      <c r="S214" s="626"/>
      <c r="T214" s="627"/>
      <c r="U214" s="627"/>
      <c r="V214" s="627"/>
      <c r="W214" s="627"/>
      <c r="X214" s="627"/>
      <c r="Y214" s="628"/>
      <c r="Z214" s="321">
        <f>IF(S214="",0,1)</f>
        <v>0</v>
      </c>
      <c r="AA214" s="300"/>
      <c r="AB214" s="188"/>
      <c r="AC214" s="44" t="s">
        <v>986</v>
      </c>
      <c r="AD214" s="31"/>
      <c r="AE214" s="31"/>
      <c r="AF214" s="31"/>
      <c r="AG214" s="31"/>
      <c r="AH214" s="31"/>
      <c r="AI214" s="31"/>
      <c r="AT214" s="33">
        <v>214</v>
      </c>
      <c r="AZ214" s="31"/>
    </row>
    <row r="215" spans="1:52" ht="15.65" customHeight="1" thickBot="1">
      <c r="A215" s="244"/>
      <c r="B215" s="264"/>
      <c r="C215" s="267"/>
      <c r="D215" s="267" t="s">
        <v>1611</v>
      </c>
      <c r="E215" s="267"/>
      <c r="F215" s="267"/>
      <c r="G215" s="267"/>
      <c r="H215" s="639"/>
      <c r="I215" s="640"/>
      <c r="J215" s="640"/>
      <c r="K215" s="640"/>
      <c r="L215" s="641"/>
      <c r="M215" s="353"/>
      <c r="N215" s="354"/>
      <c r="O215" s="353"/>
      <c r="P215" s="648"/>
      <c r="Q215" s="648"/>
      <c r="R215" s="270"/>
      <c r="S215" s="12"/>
      <c r="T215" s="146" t="s">
        <v>986</v>
      </c>
      <c r="U215" s="12"/>
      <c r="V215" s="12"/>
      <c r="W215" s="12"/>
      <c r="X215" s="326"/>
      <c r="Y215" s="12"/>
      <c r="AB215" s="188"/>
      <c r="AC215" s="42" t="b">
        <v>0</v>
      </c>
      <c r="AE215" s="31"/>
      <c r="AF215" s="31"/>
      <c r="AG215" s="31"/>
      <c r="AH215" s="31"/>
      <c r="AI215" s="31"/>
      <c r="AT215" s="33">
        <v>215</v>
      </c>
      <c r="AZ215" s="31"/>
    </row>
    <row r="216" spans="1:52" ht="15.65" customHeight="1" thickBot="1">
      <c r="A216" s="244"/>
      <c r="B216" s="264"/>
      <c r="C216" s="328"/>
      <c r="D216" s="272" t="s">
        <v>1612</v>
      </c>
      <c r="E216" s="272"/>
      <c r="F216" s="272"/>
      <c r="G216" s="272"/>
      <c r="H216" s="328" t="str">
        <f>IF(AC207=TRUE,"GIIN","")</f>
        <v/>
      </c>
      <c r="I216" s="798" t="str">
        <f>IF(AC207=TRUE,"      Not assigned","")</f>
        <v/>
      </c>
      <c r="J216" s="798"/>
      <c r="K216" s="328"/>
      <c r="L216" s="328" t="s">
        <v>1955</v>
      </c>
      <c r="M216" s="267"/>
      <c r="N216" s="355" t="str">
        <f>IF(AC164=TRUE,"                Not available","")</f>
        <v/>
      </c>
      <c r="O216" s="329"/>
      <c r="P216" s="648"/>
      <c r="Q216" s="648"/>
      <c r="R216" s="270"/>
      <c r="S216" s="620"/>
      <c r="T216" s="621"/>
      <c r="U216" s="621"/>
      <c r="V216" s="621"/>
      <c r="W216" s="621"/>
      <c r="X216" s="621"/>
      <c r="Y216" s="622"/>
      <c r="Z216" s="264"/>
      <c r="AB216" s="188"/>
      <c r="AC216" s="44" t="s">
        <v>1613</v>
      </c>
      <c r="AE216" s="45" t="s">
        <v>1617</v>
      </c>
      <c r="AF216" s="31"/>
      <c r="AG216" s="31"/>
      <c r="AH216" s="31"/>
      <c r="AI216" s="31"/>
      <c r="AT216" s="33">
        <v>216</v>
      </c>
      <c r="AZ216" s="31"/>
    </row>
    <row r="217" spans="1:52" ht="15.65" customHeight="1" thickBot="1">
      <c r="A217" s="244"/>
      <c r="B217" s="264"/>
      <c r="C217" s="272"/>
      <c r="D217" s="272"/>
      <c r="E217" s="272"/>
      <c r="F217" s="272"/>
      <c r="G217" s="272"/>
      <c r="H217" s="639"/>
      <c r="I217" s="640"/>
      <c r="J217" s="641"/>
      <c r="K217" s="356">
        <f>IF(H217="",IF(AC213=TRUE,1,0),1)</f>
        <v>0</v>
      </c>
      <c r="L217" s="822"/>
      <c r="M217" s="823"/>
      <c r="N217" s="824"/>
      <c r="O217" s="267"/>
      <c r="P217" s="357" t="s">
        <v>1615</v>
      </c>
      <c r="Q217" s="353" t="s">
        <v>1616</v>
      </c>
      <c r="R217" s="270"/>
      <c r="S217" s="270"/>
      <c r="T217" s="270"/>
      <c r="U217" s="264"/>
      <c r="V217" s="346"/>
      <c r="W217" s="264"/>
      <c r="X217" s="264"/>
      <c r="Y217" s="264"/>
      <c r="Z217" s="264"/>
      <c r="AB217" s="188"/>
      <c r="AC217" s="90"/>
      <c r="AE217" s="43"/>
      <c r="AF217" s="31"/>
      <c r="AG217" s="31"/>
      <c r="AH217" s="31"/>
      <c r="AI217" s="31"/>
      <c r="AT217" s="33">
        <v>217</v>
      </c>
      <c r="AZ217" s="31"/>
    </row>
    <row r="218" spans="1:52" ht="15.65" customHeight="1">
      <c r="A218" s="244"/>
      <c r="B218" s="264"/>
      <c r="C218" s="272"/>
      <c r="D218" s="272"/>
      <c r="E218" s="272"/>
      <c r="F218" s="328"/>
      <c r="G218" s="328"/>
      <c r="H218" s="272"/>
      <c r="I218" s="272"/>
      <c r="J218" s="272"/>
      <c r="K218" s="328"/>
      <c r="L218" s="328"/>
      <c r="M218" s="328"/>
      <c r="N218" s="328"/>
      <c r="O218" s="328"/>
      <c r="P218" s="328"/>
      <c r="Q218" s="328"/>
      <c r="R218" s="270"/>
      <c r="S218" s="270"/>
      <c r="T218" s="270"/>
      <c r="U218" s="264"/>
      <c r="V218" s="358"/>
      <c r="W218" s="264"/>
      <c r="X218" s="264"/>
      <c r="Y218" s="264"/>
      <c r="Z218" s="264"/>
      <c r="AA218" s="264"/>
      <c r="AB218" s="188"/>
      <c r="AC218" s="31"/>
      <c r="AE218" s="31"/>
      <c r="AF218" s="31"/>
      <c r="AG218" s="31"/>
      <c r="AH218" s="31"/>
      <c r="AI218" s="31"/>
      <c r="AT218" s="33">
        <v>218</v>
      </c>
      <c r="AZ218" s="31"/>
    </row>
    <row r="219" spans="1:52" ht="15.65" customHeight="1">
      <c r="A219" s="244"/>
      <c r="B219" s="264"/>
      <c r="C219" s="264"/>
      <c r="D219" s="264"/>
      <c r="E219" s="264"/>
      <c r="F219" s="270"/>
      <c r="G219" s="270"/>
      <c r="H219" s="270"/>
      <c r="I219" s="270"/>
      <c r="J219" s="270"/>
      <c r="K219" s="270"/>
      <c r="L219" s="270"/>
      <c r="M219" s="270"/>
      <c r="N219" s="270"/>
      <c r="O219" s="270"/>
      <c r="P219" s="270"/>
      <c r="Q219" s="270"/>
      <c r="R219" s="264"/>
      <c r="S219" s="264"/>
      <c r="T219" s="264"/>
      <c r="U219" s="264"/>
      <c r="V219" s="264"/>
      <c r="W219" s="264"/>
      <c r="X219" s="264"/>
      <c r="Y219" s="264"/>
      <c r="Z219" s="264"/>
      <c r="AA219" s="264"/>
      <c r="AB219" s="188"/>
      <c r="AC219" s="31" t="str">
        <f>IF(AC217=1,"FFI",IF(AC217=2,"NFFE","Please select"))</f>
        <v>Please select</v>
      </c>
      <c r="AD219" s="31"/>
      <c r="AE219" s="31"/>
      <c r="AF219" s="31"/>
      <c r="AG219" s="31"/>
      <c r="AH219" s="31"/>
      <c r="AI219" s="31"/>
      <c r="AT219" s="33">
        <v>219</v>
      </c>
      <c r="AZ219" s="31"/>
    </row>
    <row r="220" spans="1:52" ht="15.65" customHeight="1">
      <c r="A220" s="244"/>
      <c r="B220" s="12"/>
      <c r="C220" s="334" t="s">
        <v>1157</v>
      </c>
      <c r="D220" s="282"/>
      <c r="E220" s="282"/>
      <c r="F220" s="12"/>
      <c r="G220" s="282"/>
      <c r="H220" s="282"/>
      <c r="I220" s="282"/>
      <c r="J220" s="12"/>
      <c r="K220" s="282"/>
      <c r="L220" s="282"/>
      <c r="M220" s="282"/>
      <c r="N220" s="12"/>
      <c r="O220" s="282"/>
      <c r="P220" s="282"/>
      <c r="Q220" s="282"/>
      <c r="R220" s="12"/>
      <c r="S220" s="12"/>
      <c r="T220" s="12"/>
      <c r="U220" s="12"/>
      <c r="V220" s="12"/>
      <c r="W220" s="12"/>
      <c r="X220" s="12"/>
      <c r="Y220" s="12"/>
      <c r="Z220" s="12"/>
      <c r="AA220" s="12"/>
      <c r="AB220" s="188"/>
      <c r="AC220" s="31"/>
      <c r="AD220" s="31"/>
      <c r="AE220" s="31"/>
      <c r="AF220" s="31"/>
      <c r="AG220" s="31"/>
      <c r="AH220" s="31"/>
      <c r="AI220" s="31"/>
      <c r="AT220" s="33">
        <v>220</v>
      </c>
      <c r="AZ220" s="31"/>
    </row>
    <row r="221" spans="1:52" ht="10.5" customHeight="1">
      <c r="A221" s="244"/>
      <c r="B221" s="12"/>
      <c r="C221" s="225" t="str">
        <f>IF(AC222=0,"Please Select:","")</f>
        <v>Please Select:</v>
      </c>
      <c r="D221" s="282"/>
      <c r="E221" s="282"/>
      <c r="F221" s="12"/>
      <c r="G221" s="282"/>
      <c r="H221" s="282"/>
      <c r="I221" s="282"/>
      <c r="J221" s="12"/>
      <c r="K221" s="282"/>
      <c r="L221" s="282"/>
      <c r="M221" s="282"/>
      <c r="N221" s="12"/>
      <c r="O221" s="282"/>
      <c r="P221" s="282"/>
      <c r="Q221" s="282"/>
      <c r="R221" s="12"/>
      <c r="S221" s="12"/>
      <c r="T221" s="12"/>
      <c r="U221" s="12"/>
      <c r="V221" s="12"/>
      <c r="W221" s="12"/>
      <c r="X221" s="12"/>
      <c r="Y221" s="12"/>
      <c r="Z221" s="12"/>
      <c r="AA221" s="12"/>
      <c r="AB221" s="188"/>
      <c r="AC221" s="44" t="s">
        <v>1489</v>
      </c>
      <c r="AD221" s="31"/>
      <c r="AE221" s="31"/>
      <c r="AF221" s="31"/>
      <c r="AG221" s="31"/>
      <c r="AH221" s="31"/>
      <c r="AI221" s="31"/>
      <c r="AT221" s="33">
        <v>221</v>
      </c>
      <c r="AZ221" s="31"/>
    </row>
    <row r="222" spans="1:52" ht="15.65" customHeight="1">
      <c r="A222" s="244"/>
      <c r="B222" s="12"/>
      <c r="C222" s="305"/>
      <c r="D222" s="264" t="s">
        <v>946</v>
      </c>
      <c r="E222" s="282"/>
      <c r="F222" s="12"/>
      <c r="G222" s="282"/>
      <c r="H222" s="282"/>
      <c r="I222" s="282"/>
      <c r="J222" s="12"/>
      <c r="K222" s="282"/>
      <c r="L222" s="282"/>
      <c r="M222" s="282"/>
      <c r="N222" s="12"/>
      <c r="O222" s="282"/>
      <c r="P222" s="282"/>
      <c r="Q222" s="282"/>
      <c r="R222" s="12"/>
      <c r="S222" s="12"/>
      <c r="T222" s="12"/>
      <c r="U222" s="12"/>
      <c r="V222" s="12"/>
      <c r="W222" s="12"/>
      <c r="X222" s="12"/>
      <c r="Y222" s="12"/>
      <c r="Z222" s="12"/>
      <c r="AA222" s="12"/>
      <c r="AB222" s="188"/>
      <c r="AC222" s="90">
        <v>0</v>
      </c>
      <c r="AD222" s="31"/>
      <c r="AE222" s="31"/>
      <c r="AF222" s="31"/>
      <c r="AG222" s="31"/>
      <c r="AH222" s="31"/>
      <c r="AI222" s="31"/>
      <c r="AT222" s="33">
        <v>222</v>
      </c>
      <c r="AZ222" s="31"/>
    </row>
    <row r="223" spans="1:52" ht="15.65" customHeight="1">
      <c r="A223" s="244"/>
      <c r="B223" s="12"/>
      <c r="C223" s="305"/>
      <c r="D223" s="264" t="s">
        <v>57</v>
      </c>
      <c r="E223" s="282"/>
      <c r="F223" s="12"/>
      <c r="G223" s="282"/>
      <c r="H223" s="282"/>
      <c r="I223" s="282"/>
      <c r="J223" s="12"/>
      <c r="K223" s="282"/>
      <c r="L223" s="282"/>
      <c r="M223" s="282"/>
      <c r="N223" s="12"/>
      <c r="O223" s="282"/>
      <c r="P223" s="282"/>
      <c r="Q223" s="282"/>
      <c r="R223" s="12"/>
      <c r="S223" s="12"/>
      <c r="T223" s="12"/>
      <c r="U223" s="12"/>
      <c r="V223" s="12"/>
      <c r="W223" s="12"/>
      <c r="X223" s="12"/>
      <c r="Y223" s="12"/>
      <c r="Z223" s="12"/>
      <c r="AA223" s="12"/>
      <c r="AB223" s="188"/>
      <c r="AC223" s="31"/>
      <c r="AD223" s="31"/>
      <c r="AE223" s="31"/>
      <c r="AF223" s="31"/>
      <c r="AG223" s="31"/>
      <c r="AH223" s="31"/>
      <c r="AI223" s="31"/>
      <c r="AT223" s="33">
        <v>223</v>
      </c>
      <c r="AZ223" s="31"/>
    </row>
    <row r="224" spans="1:52" ht="15.65" customHeight="1">
      <c r="A224" s="244"/>
      <c r="B224" s="12"/>
      <c r="C224" s="305"/>
      <c r="D224" s="264"/>
      <c r="E224" s="282"/>
      <c r="F224" s="12"/>
      <c r="G224" s="282"/>
      <c r="H224" s="282"/>
      <c r="I224" s="282"/>
      <c r="J224" s="12"/>
      <c r="K224" s="282"/>
      <c r="L224" s="282"/>
      <c r="M224" s="282"/>
      <c r="N224" s="12"/>
      <c r="O224" s="282"/>
      <c r="P224" s="282"/>
      <c r="Q224" s="282"/>
      <c r="R224" s="12"/>
      <c r="S224" s="12"/>
      <c r="T224" s="12"/>
      <c r="U224" s="12"/>
      <c r="V224" s="12"/>
      <c r="W224" s="12"/>
      <c r="X224" s="12"/>
      <c r="Y224" s="12"/>
      <c r="Z224" s="12"/>
      <c r="AA224" s="12"/>
      <c r="AB224" s="188"/>
      <c r="AC224" s="31"/>
      <c r="AD224" s="31"/>
      <c r="AE224" s="31"/>
      <c r="AF224" s="31"/>
      <c r="AG224" s="31"/>
      <c r="AH224" s="31"/>
      <c r="AI224" s="31"/>
      <c r="AT224" s="33">
        <v>224</v>
      </c>
      <c r="AZ224" s="31"/>
    </row>
    <row r="225" spans="1:52" ht="15.65" customHeight="1" thickBot="1">
      <c r="A225" s="244"/>
      <c r="B225" s="12"/>
      <c r="C225" s="335" t="s">
        <v>1</v>
      </c>
      <c r="D225" s="335"/>
      <c r="E225" s="335"/>
      <c r="F225" s="335"/>
      <c r="G225" s="335"/>
      <c r="H225" s="335" t="s">
        <v>98</v>
      </c>
      <c r="I225" s="335"/>
      <c r="J225" s="335"/>
      <c r="K225" s="335"/>
      <c r="L225" s="335"/>
      <c r="M225" s="335" t="s">
        <v>99</v>
      </c>
      <c r="N225" s="12"/>
      <c r="O225" s="12"/>
      <c r="P225" s="12"/>
      <c r="Q225" s="335" t="s">
        <v>100</v>
      </c>
      <c r="R225" s="335"/>
      <c r="S225" s="335"/>
      <c r="T225" s="335"/>
      <c r="U225" s="335" t="s">
        <v>506</v>
      </c>
      <c r="V225" s="335"/>
      <c r="W225" s="336" t="s">
        <v>990</v>
      </c>
      <c r="X225" s="335"/>
      <c r="Y225" s="335" t="s">
        <v>507</v>
      </c>
      <c r="Z225" s="12"/>
      <c r="AA225" s="12"/>
      <c r="AB225" s="181"/>
      <c r="AC225" s="44"/>
      <c r="AD225" s="31"/>
      <c r="AE225" s="31"/>
      <c r="AF225" s="31"/>
      <c r="AG225" s="31"/>
      <c r="AH225" s="31"/>
      <c r="AI225" s="31"/>
      <c r="AT225" s="33">
        <v>225</v>
      </c>
      <c r="AZ225" s="31"/>
    </row>
    <row r="226" spans="1:52" ht="15.65" customHeight="1" thickBot="1">
      <c r="A226" s="244"/>
      <c r="B226" s="12"/>
      <c r="C226" s="626"/>
      <c r="D226" s="627"/>
      <c r="E226" s="627"/>
      <c r="F226" s="628"/>
      <c r="G226" s="154"/>
      <c r="H226" s="620"/>
      <c r="I226" s="621"/>
      <c r="J226" s="621"/>
      <c r="K226" s="622"/>
      <c r="L226" s="154"/>
      <c r="M226" s="620"/>
      <c r="N226" s="621"/>
      <c r="O226" s="622"/>
      <c r="P226" s="154"/>
      <c r="Q226" s="620"/>
      <c r="R226" s="621"/>
      <c r="S226" s="622"/>
      <c r="T226" s="154"/>
      <c r="U226" s="620"/>
      <c r="V226" s="621"/>
      <c r="W226" s="622"/>
      <c r="X226" s="154"/>
      <c r="Y226" s="620"/>
      <c r="Z226" s="621"/>
      <c r="AA226" s="622"/>
      <c r="AB226" s="359"/>
      <c r="AC226" s="42" t="b">
        <v>0</v>
      </c>
      <c r="AD226" s="31"/>
      <c r="AE226" s="31"/>
      <c r="AF226" s="31"/>
      <c r="AG226" s="31"/>
      <c r="AH226" s="31"/>
      <c r="AI226" s="31"/>
      <c r="AT226" s="33">
        <v>226</v>
      </c>
      <c r="AZ226" s="31"/>
    </row>
    <row r="227" spans="1:52" ht="15.65" customHeight="1">
      <c r="A227" s="244"/>
      <c r="B227" s="12"/>
      <c r="AB227" s="181"/>
      <c r="AC227" s="31"/>
      <c r="AD227" s="31"/>
      <c r="AE227" s="31"/>
      <c r="AF227" s="31"/>
      <c r="AG227" s="31"/>
      <c r="AH227" s="31"/>
      <c r="AI227" s="31"/>
      <c r="AT227" s="33">
        <v>227</v>
      </c>
      <c r="AZ227" s="31"/>
    </row>
    <row r="228" spans="1:52" ht="4" customHeight="1">
      <c r="A228" s="244"/>
      <c r="B228" s="12"/>
      <c r="AB228" s="181"/>
      <c r="AC228" s="31"/>
      <c r="AD228" s="31"/>
      <c r="AE228" s="31"/>
      <c r="AF228" s="31"/>
      <c r="AG228" s="31"/>
      <c r="AH228" s="31"/>
      <c r="AI228" s="31"/>
      <c r="AT228" s="33">
        <v>228</v>
      </c>
      <c r="AZ228" s="31"/>
    </row>
    <row r="229" spans="1:52" ht="15.65" customHeight="1">
      <c r="A229" s="244"/>
      <c r="B229" s="12"/>
      <c r="C229" s="334" t="s">
        <v>2498</v>
      </c>
      <c r="D229" s="282"/>
      <c r="E229" s="282"/>
      <c r="F229" s="12"/>
      <c r="G229" s="282"/>
      <c r="H229" s="282"/>
      <c r="I229" s="282"/>
      <c r="J229" s="12"/>
      <c r="K229" s="282"/>
      <c r="L229" s="282"/>
      <c r="M229" s="282"/>
      <c r="N229" s="12"/>
      <c r="O229" s="12"/>
      <c r="P229" s="12"/>
      <c r="Q229" s="12"/>
      <c r="R229" s="12"/>
      <c r="S229" s="12"/>
      <c r="T229" s="12"/>
      <c r="U229" s="12"/>
      <c r="V229" s="12"/>
      <c r="W229" s="12"/>
      <c r="X229" s="12"/>
      <c r="Y229" s="12"/>
      <c r="Z229" s="12"/>
      <c r="AA229" s="12"/>
      <c r="AB229" s="181"/>
      <c r="AC229" s="31"/>
      <c r="AD229" s="575" t="s">
        <v>2499</v>
      </c>
      <c r="AE229" s="31"/>
      <c r="AF229" s="31"/>
      <c r="AG229" s="31"/>
      <c r="AH229" s="31"/>
      <c r="AI229" s="31"/>
      <c r="AT229" s="33">
        <v>229</v>
      </c>
      <c r="AZ229" s="31"/>
    </row>
    <row r="230" spans="1:52" ht="15.65" customHeight="1">
      <c r="A230" s="244"/>
      <c r="B230" s="12"/>
      <c r="C230" s="225" t="str">
        <f>IF(AD230=0,"Please Select:","")</f>
        <v>Please Select:</v>
      </c>
      <c r="D230" s="282"/>
      <c r="E230" s="282"/>
      <c r="F230" s="12"/>
      <c r="G230" s="282"/>
      <c r="H230" s="282"/>
      <c r="I230" s="282"/>
      <c r="J230" s="12"/>
      <c r="K230" s="282"/>
      <c r="L230" s="282"/>
      <c r="M230" s="282"/>
      <c r="N230" s="12"/>
      <c r="O230" s="12"/>
      <c r="P230" s="12"/>
      <c r="Q230" s="12"/>
      <c r="R230" s="12"/>
      <c r="S230" s="12"/>
      <c r="T230" s="12"/>
      <c r="U230" s="12"/>
      <c r="V230" s="12"/>
      <c r="W230" s="12"/>
      <c r="X230" s="12"/>
      <c r="Y230" s="12"/>
      <c r="Z230" s="12"/>
      <c r="AA230" s="12"/>
      <c r="AB230" s="181"/>
      <c r="AC230" s="31"/>
      <c r="AD230" s="574">
        <v>0</v>
      </c>
      <c r="AE230" s="31"/>
      <c r="AF230" s="31"/>
      <c r="AG230" s="31"/>
      <c r="AH230" s="31"/>
      <c r="AI230" s="31"/>
      <c r="AT230" s="33">
        <v>230</v>
      </c>
      <c r="AZ230" s="31"/>
    </row>
    <row r="231" spans="1:52" ht="15.65" customHeight="1">
      <c r="A231" s="244"/>
      <c r="B231" s="12"/>
      <c r="C231" s="305"/>
      <c r="D231" s="264" t="s">
        <v>2500</v>
      </c>
      <c r="E231" s="282"/>
      <c r="F231" s="12"/>
      <c r="G231" s="282"/>
      <c r="H231" s="282"/>
      <c r="I231" s="264"/>
      <c r="J231" s="12"/>
      <c r="K231" s="282"/>
      <c r="L231" s="282"/>
      <c r="M231" s="282"/>
      <c r="N231" s="12"/>
      <c r="O231" s="12"/>
      <c r="P231" s="12"/>
      <c r="Q231" s="12"/>
      <c r="R231" s="12"/>
      <c r="S231" s="12"/>
      <c r="T231" s="12"/>
      <c r="U231" s="12"/>
      <c r="V231" s="12"/>
      <c r="W231" s="12"/>
      <c r="X231" s="12"/>
      <c r="Y231" s="12"/>
      <c r="Z231" s="12"/>
      <c r="AA231" s="12"/>
      <c r="AB231" s="181"/>
      <c r="AC231" s="31"/>
      <c r="AD231" s="31"/>
      <c r="AE231" s="31"/>
      <c r="AF231" s="31"/>
      <c r="AG231" s="31"/>
      <c r="AH231" s="31"/>
      <c r="AI231" s="31"/>
      <c r="AT231" s="33">
        <v>231</v>
      </c>
      <c r="AZ231" s="31"/>
    </row>
    <row r="232" spans="1:52" ht="15.65" customHeight="1">
      <c r="A232" s="244"/>
      <c r="B232" s="12"/>
      <c r="C232" s="305"/>
      <c r="D232" s="264" t="s">
        <v>2502</v>
      </c>
      <c r="E232" s="282"/>
      <c r="F232" s="12"/>
      <c r="G232" s="282"/>
      <c r="H232" s="282"/>
      <c r="I232" s="282"/>
      <c r="J232" s="12"/>
      <c r="K232" s="282"/>
      <c r="L232" s="282"/>
      <c r="M232" s="282"/>
      <c r="N232" s="12"/>
      <c r="O232" s="282"/>
      <c r="P232" s="282"/>
      <c r="Q232" s="282"/>
      <c r="R232" s="12"/>
      <c r="S232" s="12"/>
      <c r="T232" s="12"/>
      <c r="U232" s="12"/>
      <c r="V232" s="12"/>
      <c r="W232" s="12"/>
      <c r="X232" s="12"/>
      <c r="Y232" s="12"/>
      <c r="Z232" s="12"/>
      <c r="AA232" s="12"/>
      <c r="AB232" s="181"/>
      <c r="AC232" s="31"/>
      <c r="AD232" s="31"/>
      <c r="AE232" s="31"/>
      <c r="AF232" s="31"/>
      <c r="AG232" s="31"/>
      <c r="AH232" s="31"/>
      <c r="AI232" s="31"/>
      <c r="AT232" s="33">
        <v>232</v>
      </c>
      <c r="AZ232" s="31"/>
    </row>
    <row r="233" spans="1:52" ht="15.65" customHeight="1">
      <c r="A233" s="244"/>
      <c r="B233" s="12"/>
      <c r="C233" s="305"/>
      <c r="D233" s="264" t="s">
        <v>2501</v>
      </c>
      <c r="E233" s="282"/>
      <c r="F233" s="12"/>
      <c r="G233" s="282"/>
      <c r="H233" s="282"/>
      <c r="I233" s="282"/>
      <c r="J233" s="12"/>
      <c r="K233" s="282"/>
      <c r="L233" s="282"/>
      <c r="M233" s="282"/>
      <c r="N233" s="12"/>
      <c r="O233" s="282"/>
      <c r="P233" s="282"/>
      <c r="Q233" s="282"/>
      <c r="R233" s="12"/>
      <c r="S233" s="12"/>
      <c r="T233" s="12"/>
      <c r="U233" s="12"/>
      <c r="V233" s="12"/>
      <c r="W233" s="12"/>
      <c r="X233" s="12"/>
      <c r="Y233" s="12"/>
      <c r="Z233" s="12"/>
      <c r="AA233" s="12"/>
      <c r="AB233" s="181"/>
      <c r="AC233" s="31"/>
      <c r="AD233" s="31"/>
      <c r="AE233" s="31"/>
      <c r="AF233" s="31"/>
      <c r="AG233" s="31"/>
      <c r="AH233" s="31"/>
      <c r="AI233" s="31"/>
      <c r="AT233" s="33">
        <v>233</v>
      </c>
      <c r="AZ233" s="31"/>
    </row>
    <row r="234" spans="1:52" ht="15.65" customHeight="1">
      <c r="A234" s="244"/>
      <c r="B234" s="12"/>
      <c r="C234" s="305"/>
      <c r="D234" s="264"/>
      <c r="E234" s="282"/>
      <c r="F234" s="12"/>
      <c r="G234" s="282"/>
      <c r="H234" s="282"/>
      <c r="I234" s="282"/>
      <c r="J234" s="12"/>
      <c r="K234" s="282"/>
      <c r="L234" s="282"/>
      <c r="M234" s="282"/>
      <c r="N234" s="12"/>
      <c r="O234" s="282"/>
      <c r="P234" s="282"/>
      <c r="Q234" s="282"/>
      <c r="R234" s="12"/>
      <c r="S234" s="12"/>
      <c r="T234" s="12"/>
      <c r="U234" s="12"/>
      <c r="V234" s="12"/>
      <c r="W234" s="12"/>
      <c r="X234" s="12"/>
      <c r="Y234" s="12"/>
      <c r="Z234" s="12"/>
      <c r="AA234" s="12"/>
      <c r="AB234" s="181"/>
      <c r="AC234" s="31"/>
      <c r="AD234" s="31"/>
      <c r="AE234" s="31"/>
      <c r="AF234" s="31"/>
      <c r="AG234" s="31"/>
      <c r="AH234" s="31"/>
      <c r="AI234" s="31"/>
      <c r="AT234" s="33">
        <v>234</v>
      </c>
      <c r="AZ234" s="31"/>
    </row>
    <row r="235" spans="1:52" ht="15.65" customHeight="1">
      <c r="A235" s="244"/>
      <c r="B235" s="12"/>
      <c r="C235" s="305"/>
      <c r="D235" s="264"/>
      <c r="E235" s="282"/>
      <c r="F235" s="12"/>
      <c r="G235" s="282"/>
      <c r="H235" s="282"/>
      <c r="I235" s="282"/>
      <c r="J235" s="12"/>
      <c r="K235" s="282"/>
      <c r="L235" s="282"/>
      <c r="M235" s="282"/>
      <c r="N235" s="12"/>
      <c r="O235" s="282"/>
      <c r="P235" s="282"/>
      <c r="Q235" s="282"/>
      <c r="R235" s="12"/>
      <c r="S235" s="12"/>
      <c r="T235" s="12"/>
      <c r="U235" s="12"/>
      <c r="V235" s="12"/>
      <c r="W235" s="12"/>
      <c r="X235" s="12"/>
      <c r="Y235" s="12"/>
      <c r="Z235" s="12"/>
      <c r="AA235" s="12"/>
      <c r="AB235" s="181"/>
      <c r="AC235" s="31"/>
      <c r="AD235" s="31"/>
      <c r="AE235" s="31"/>
      <c r="AF235" s="31"/>
      <c r="AG235" s="31"/>
      <c r="AH235" s="31"/>
      <c r="AI235" s="31"/>
      <c r="AT235" s="33">
        <v>235</v>
      </c>
      <c r="AZ235" s="31"/>
    </row>
    <row r="236" spans="1:52" ht="15.65" customHeight="1" thickBot="1">
      <c r="A236" s="244"/>
      <c r="B236" s="12"/>
      <c r="C236" s="335" t="s">
        <v>1</v>
      </c>
      <c r="D236" s="335"/>
      <c r="E236" s="335"/>
      <c r="F236" s="335"/>
      <c r="G236" s="335"/>
      <c r="H236" s="335" t="s">
        <v>98</v>
      </c>
      <c r="I236" s="335"/>
      <c r="J236" s="335"/>
      <c r="K236" s="335"/>
      <c r="L236" s="335"/>
      <c r="M236" s="335" t="s">
        <v>99</v>
      </c>
      <c r="N236" s="12"/>
      <c r="O236" s="12"/>
      <c r="P236" s="12"/>
      <c r="Q236" s="335" t="s">
        <v>100</v>
      </c>
      <c r="R236" s="335"/>
      <c r="S236" s="335"/>
      <c r="T236" s="335"/>
      <c r="U236" s="335" t="s">
        <v>506</v>
      </c>
      <c r="V236" s="335"/>
      <c r="W236" s="336" t="s">
        <v>990</v>
      </c>
      <c r="X236" s="335"/>
      <c r="Y236" s="335" t="s">
        <v>507</v>
      </c>
      <c r="Z236" s="12"/>
      <c r="AA236" s="12"/>
      <c r="AB236" s="181"/>
      <c r="AC236" s="31"/>
      <c r="AD236" s="31"/>
      <c r="AE236" s="31"/>
      <c r="AF236" s="31"/>
      <c r="AG236" s="31"/>
      <c r="AH236" s="31"/>
      <c r="AI236" s="31"/>
      <c r="AT236" s="33">
        <v>236</v>
      </c>
      <c r="AZ236" s="31"/>
    </row>
    <row r="237" spans="1:52" ht="15.65" customHeight="1" thickBot="1">
      <c r="A237" s="244"/>
      <c r="B237" s="12"/>
      <c r="C237" s="626"/>
      <c r="D237" s="627"/>
      <c r="E237" s="627"/>
      <c r="F237" s="628"/>
      <c r="G237" s="321">
        <f>IF(C237="",0,1)</f>
        <v>0</v>
      </c>
      <c r="H237" s="620"/>
      <c r="I237" s="621"/>
      <c r="J237" s="621"/>
      <c r="K237" s="622"/>
      <c r="L237" s="321">
        <f>IF(H237="",0,1)</f>
        <v>0</v>
      </c>
      <c r="M237" s="620"/>
      <c r="N237" s="621"/>
      <c r="O237" s="622"/>
      <c r="P237" s="321">
        <f>IF(M237="",0,1)</f>
        <v>0</v>
      </c>
      <c r="Q237" s="620"/>
      <c r="R237" s="621"/>
      <c r="S237" s="622"/>
      <c r="T237" s="321">
        <f>IF(Q237="",0,1)</f>
        <v>0</v>
      </c>
      <c r="U237" s="620"/>
      <c r="V237" s="621"/>
      <c r="W237" s="622"/>
      <c r="X237" s="321">
        <f>IF(U237="",IF(AC237&lt;&gt;FALSE,1,0),1)</f>
        <v>0</v>
      </c>
      <c r="Y237" s="620"/>
      <c r="Z237" s="621"/>
      <c r="AA237" s="622"/>
      <c r="AB237" s="181"/>
      <c r="AC237" s="31"/>
      <c r="AD237" s="31"/>
      <c r="AE237" s="31"/>
      <c r="AF237" s="31"/>
      <c r="AG237" s="31"/>
      <c r="AH237" s="31"/>
      <c r="AI237" s="31"/>
      <c r="AT237" s="33">
        <v>237</v>
      </c>
      <c r="AZ237" s="31"/>
    </row>
    <row r="238" spans="1:52" ht="15.65" customHeight="1">
      <c r="A238" s="244"/>
      <c r="B238" s="12"/>
      <c r="AB238" s="181"/>
      <c r="AC238" s="31"/>
      <c r="AD238" s="31"/>
      <c r="AE238" s="31"/>
      <c r="AF238" s="31"/>
      <c r="AG238" s="31"/>
      <c r="AH238" s="31"/>
      <c r="AI238" s="31"/>
      <c r="AT238" s="33">
        <v>238</v>
      </c>
      <c r="AZ238" s="31"/>
    </row>
    <row r="239" spans="1:52" ht="15.65" customHeight="1">
      <c r="A239" s="244"/>
      <c r="B239" s="12"/>
      <c r="AB239" s="181"/>
      <c r="AC239" s="31"/>
      <c r="AD239" s="31"/>
      <c r="AE239" s="31"/>
      <c r="AF239" s="31"/>
      <c r="AG239" s="31"/>
      <c r="AH239" s="31"/>
      <c r="AI239" s="31"/>
      <c r="AT239" s="33">
        <v>239</v>
      </c>
      <c r="AZ239" s="31"/>
    </row>
    <row r="240" spans="1:52" ht="14.5">
      <c r="A240" s="244"/>
      <c r="B240" s="12"/>
      <c r="M240" s="163"/>
      <c r="N240" s="163"/>
      <c r="AB240" s="181"/>
      <c r="AC240" s="31"/>
      <c r="AD240" s="31"/>
      <c r="AE240" s="31"/>
      <c r="AF240" s="31"/>
      <c r="AG240" s="31"/>
      <c r="AH240" s="31"/>
      <c r="AI240" s="31"/>
      <c r="AT240" s="33">
        <v>240</v>
      </c>
      <c r="AZ240" s="31"/>
    </row>
    <row r="241" spans="1:52" ht="15.65" customHeight="1">
      <c r="A241" s="244"/>
      <c r="B241" s="12"/>
      <c r="C241" s="782" t="s">
        <v>2504</v>
      </c>
      <c r="D241" s="783"/>
      <c r="E241" s="783"/>
      <c r="F241" s="783"/>
      <c r="G241" s="783"/>
      <c r="H241" s="783"/>
      <c r="I241" s="783"/>
      <c r="J241" s="783"/>
      <c r="K241" s="783"/>
      <c r="L241" s="783"/>
      <c r="M241" s="786" t="s">
        <v>2505</v>
      </c>
      <c r="N241" s="787"/>
      <c r="O241" s="189"/>
      <c r="P241" s="790" t="str">
        <f>IF(M241="YES","Please contact your Client Service Representative regarding a DTC non-resident certification for Finland"," ")</f>
        <v xml:space="preserve"> </v>
      </c>
      <c r="Q241" s="790"/>
      <c r="R241" s="790"/>
      <c r="S241" s="790"/>
      <c r="T241" s="790"/>
      <c r="U241" s="790"/>
      <c r="V241" s="790"/>
      <c r="W241" s="790"/>
      <c r="X241" s="790"/>
      <c r="Y241" s="790"/>
      <c r="Z241" s="790"/>
      <c r="AB241" s="181"/>
      <c r="AC241" s="31"/>
      <c r="AD241" s="31"/>
      <c r="AE241" s="31"/>
      <c r="AF241" s="31"/>
      <c r="AG241" s="31"/>
      <c r="AH241" s="31"/>
      <c r="AI241" s="31"/>
      <c r="AT241" s="33">
        <v>241</v>
      </c>
      <c r="AZ241" s="31"/>
    </row>
    <row r="242" spans="1:52" ht="14.5">
      <c r="A242" s="244"/>
      <c r="B242" s="12"/>
      <c r="C242" s="784"/>
      <c r="D242" s="785"/>
      <c r="E242" s="785"/>
      <c r="F242" s="785"/>
      <c r="G242" s="785"/>
      <c r="H242" s="785"/>
      <c r="I242" s="785"/>
      <c r="J242" s="785"/>
      <c r="K242" s="785"/>
      <c r="L242" s="785"/>
      <c r="M242" s="788"/>
      <c r="N242" s="789"/>
      <c r="P242" s="790"/>
      <c r="Q242" s="790"/>
      <c r="R242" s="790"/>
      <c r="S242" s="790"/>
      <c r="T242" s="790"/>
      <c r="U242" s="790"/>
      <c r="V242" s="790"/>
      <c r="W242" s="790"/>
      <c r="X242" s="790"/>
      <c r="Y242" s="790"/>
      <c r="Z242" s="790"/>
      <c r="AB242" s="181"/>
      <c r="AC242" s="31"/>
      <c r="AD242" s="31"/>
      <c r="AE242" s="31"/>
      <c r="AF242" s="31"/>
      <c r="AG242" s="31"/>
      <c r="AH242" s="31"/>
      <c r="AI242" s="31"/>
      <c r="AT242" s="33">
        <v>242</v>
      </c>
      <c r="AZ242" s="31"/>
    </row>
    <row r="243" spans="1:52" ht="14.5">
      <c r="A243" s="244"/>
      <c r="B243" s="12"/>
      <c r="M243" s="158"/>
      <c r="N243" s="158"/>
      <c r="AB243" s="181"/>
      <c r="AC243" s="31"/>
      <c r="AD243" s="31"/>
      <c r="AE243" s="31"/>
      <c r="AF243" s="31"/>
      <c r="AG243" s="31"/>
      <c r="AH243" s="31"/>
      <c r="AI243" s="31"/>
      <c r="AT243" s="33">
        <v>243</v>
      </c>
      <c r="AZ243" s="31"/>
    </row>
    <row r="244" spans="1:52" ht="15.65" customHeight="1">
      <c r="A244" s="244"/>
      <c r="B244" s="264"/>
      <c r="C244" s="264"/>
      <c r="D244" s="264"/>
      <c r="E244" s="264"/>
      <c r="F244" s="270"/>
      <c r="G244" s="270"/>
      <c r="H244" s="270"/>
      <c r="I244" s="270"/>
      <c r="J244" s="270"/>
      <c r="K244" s="270"/>
      <c r="L244" s="270"/>
      <c r="M244" s="270"/>
      <c r="N244" s="270"/>
      <c r="O244" s="270"/>
      <c r="P244" s="270"/>
      <c r="Q244" s="270"/>
      <c r="R244" s="264"/>
      <c r="S244" s="264"/>
      <c r="T244" s="264"/>
      <c r="U244" s="264"/>
      <c r="V244" s="264"/>
      <c r="W244" s="264"/>
      <c r="X244" s="264"/>
      <c r="Y244" s="264"/>
      <c r="Z244" s="264"/>
      <c r="AA244" s="264"/>
      <c r="AB244" s="188"/>
      <c r="AC244" s="31"/>
      <c r="AD244" s="31"/>
      <c r="AE244" s="31"/>
      <c r="AF244" s="31"/>
      <c r="AG244" s="31"/>
      <c r="AH244" s="31"/>
      <c r="AI244" s="31"/>
      <c r="AT244" s="33">
        <v>244</v>
      </c>
      <c r="AZ244" s="31"/>
    </row>
    <row r="245" spans="1:52" ht="15.65" customHeight="1">
      <c r="A245" s="244"/>
      <c r="B245" s="264"/>
      <c r="C245" s="360" t="s">
        <v>1479</v>
      </c>
      <c r="D245" s="264"/>
      <c r="E245" s="264"/>
      <c r="F245" s="270"/>
      <c r="G245" s="361"/>
      <c r="H245" s="270"/>
      <c r="I245" s="270"/>
      <c r="J245" s="270"/>
      <c r="K245" s="270"/>
      <c r="L245" s="270"/>
      <c r="M245" s="270"/>
      <c r="N245" s="270"/>
      <c r="O245" s="270"/>
      <c r="P245" s="270"/>
      <c r="Q245" s="270"/>
      <c r="R245" s="264"/>
      <c r="S245" s="264"/>
      <c r="T245" s="264"/>
      <c r="U245" s="264"/>
      <c r="V245" s="264"/>
      <c r="W245" s="264"/>
      <c r="X245" s="264"/>
      <c r="Y245" s="264"/>
      <c r="Z245" s="264"/>
      <c r="AA245" s="264"/>
      <c r="AB245" s="188"/>
      <c r="AC245" s="31"/>
      <c r="AD245" s="31"/>
      <c r="AE245" s="31"/>
      <c r="AF245" s="31"/>
      <c r="AG245" s="31"/>
      <c r="AH245" s="31"/>
      <c r="AI245" s="31"/>
      <c r="AT245" s="33">
        <v>245</v>
      </c>
      <c r="AZ245" s="31"/>
    </row>
    <row r="246" spans="1:52" ht="15.65" customHeight="1">
      <c r="A246" s="244"/>
      <c r="B246" s="264"/>
      <c r="C246" s="362" t="str">
        <f>IF(AND(AC248=FALSE,AD248=FALSE,AC251=FALSE,AD251=FALSE,AC254=FALSE)=TRUE,"Please Select:","")</f>
        <v>Please Select:</v>
      </c>
      <c r="D246" s="264"/>
      <c r="E246" s="264"/>
      <c r="F246" s="270"/>
      <c r="G246" s="270"/>
      <c r="H246" s="270"/>
      <c r="I246" s="270"/>
      <c r="J246" s="270"/>
      <c r="K246" s="270"/>
      <c r="L246" s="270"/>
      <c r="M246" s="270"/>
      <c r="N246" s="270"/>
      <c r="O246" s="270"/>
      <c r="P246" s="270"/>
      <c r="Q246" s="270"/>
      <c r="R246" s="264"/>
      <c r="S246" s="264"/>
      <c r="T246" s="264"/>
      <c r="U246" s="264"/>
      <c r="V246" s="264"/>
      <c r="W246" s="264"/>
      <c r="X246" s="264"/>
      <c r="Y246" s="264"/>
      <c r="Z246" s="264"/>
      <c r="AA246" s="264"/>
      <c r="AB246" s="188"/>
      <c r="AC246" s="31"/>
      <c r="AD246" s="31"/>
      <c r="AE246" s="31"/>
      <c r="AF246" s="31"/>
      <c r="AG246" s="31"/>
      <c r="AH246" s="31"/>
      <c r="AI246" s="31"/>
      <c r="AT246" s="33">
        <v>246</v>
      </c>
      <c r="AZ246" s="31"/>
    </row>
    <row r="247" spans="1:52" ht="15.65" customHeight="1">
      <c r="A247" s="244"/>
      <c r="B247" s="264"/>
      <c r="C247" s="264"/>
      <c r="D247" s="264" t="s">
        <v>1484</v>
      </c>
      <c r="E247" s="264"/>
      <c r="F247" s="270"/>
      <c r="G247" s="270"/>
      <c r="H247" s="270"/>
      <c r="I247" s="270"/>
      <c r="J247" s="270"/>
      <c r="K247" s="270"/>
      <c r="L247" s="270"/>
      <c r="M247" s="270"/>
      <c r="N247" s="270"/>
      <c r="O247" s="270"/>
      <c r="P247" s="270" t="s">
        <v>1485</v>
      </c>
      <c r="Q247" s="270"/>
      <c r="R247" s="264"/>
      <c r="S247" s="264"/>
      <c r="T247" s="264"/>
      <c r="U247" s="264"/>
      <c r="V247" s="264"/>
      <c r="W247" s="264"/>
      <c r="X247" s="264"/>
      <c r="Y247" s="264"/>
      <c r="Z247" s="264"/>
      <c r="AA247" s="264"/>
      <c r="AB247" s="188"/>
      <c r="AC247" s="44">
        <v>1</v>
      </c>
      <c r="AD247" s="45">
        <v>2</v>
      </c>
      <c r="AE247" s="31"/>
      <c r="AF247" s="31"/>
      <c r="AG247" s="31"/>
      <c r="AH247" s="31"/>
      <c r="AI247" s="31"/>
      <c r="AT247" s="33">
        <v>247</v>
      </c>
      <c r="AZ247" s="31"/>
    </row>
    <row r="248" spans="1:52" ht="15.65" customHeight="1">
      <c r="A248" s="244"/>
      <c r="B248" s="264"/>
      <c r="C248" s="264"/>
      <c r="D248" s="363" t="s">
        <v>1481</v>
      </c>
      <c r="E248" s="264"/>
      <c r="F248" s="270"/>
      <c r="G248" s="270"/>
      <c r="H248" s="270"/>
      <c r="I248" s="270"/>
      <c r="J248" s="270"/>
      <c r="K248" s="270"/>
      <c r="L248" s="270"/>
      <c r="M248" s="270"/>
      <c r="N248" s="270"/>
      <c r="O248" s="270"/>
      <c r="P248" s="363" t="s">
        <v>1482</v>
      </c>
      <c r="Q248" s="270"/>
      <c r="R248" s="264"/>
      <c r="S248" s="264"/>
      <c r="T248" s="264"/>
      <c r="U248" s="264"/>
      <c r="V248" s="264"/>
      <c r="W248" s="264"/>
      <c r="X248" s="264"/>
      <c r="Y248" s="264"/>
      <c r="Z248" s="264"/>
      <c r="AA248" s="264"/>
      <c r="AB248" s="188"/>
      <c r="AC248" s="42" t="b">
        <v>0</v>
      </c>
      <c r="AD248" s="43" t="b">
        <v>0</v>
      </c>
      <c r="AE248" s="31"/>
      <c r="AF248" s="31"/>
      <c r="AG248" s="31"/>
      <c r="AH248" s="31"/>
      <c r="AI248" s="31"/>
      <c r="AT248" s="33">
        <v>248</v>
      </c>
      <c r="AZ248" s="31"/>
    </row>
    <row r="249" spans="1:52" ht="15.65" customHeight="1">
      <c r="A249" s="244"/>
      <c r="B249" s="264"/>
      <c r="C249" s="264"/>
      <c r="D249" s="264"/>
      <c r="E249" s="264"/>
      <c r="F249" s="270"/>
      <c r="G249" s="270"/>
      <c r="H249" s="270"/>
      <c r="I249" s="270"/>
      <c r="J249" s="270"/>
      <c r="K249" s="270"/>
      <c r="L249" s="270"/>
      <c r="M249" s="270"/>
      <c r="N249" s="270"/>
      <c r="O249" s="270"/>
      <c r="P249" s="270"/>
      <c r="Q249" s="270"/>
      <c r="R249" s="264"/>
      <c r="S249" s="264"/>
      <c r="T249" s="264"/>
      <c r="U249" s="264"/>
      <c r="V249" s="264"/>
      <c r="W249" s="264"/>
      <c r="X249" s="264"/>
      <c r="Y249" s="264"/>
      <c r="Z249" s="264"/>
      <c r="AA249" s="264"/>
      <c r="AB249" s="188"/>
      <c r="AC249" s="31"/>
      <c r="AD249" s="31"/>
      <c r="AE249" s="31"/>
      <c r="AF249" s="31"/>
      <c r="AG249" s="31"/>
      <c r="AH249" s="31"/>
      <c r="AI249" s="31"/>
      <c r="AT249" s="33">
        <v>249</v>
      </c>
      <c r="AZ249" s="31"/>
    </row>
    <row r="250" spans="1:52" ht="15.65" customHeight="1">
      <c r="A250" s="244"/>
      <c r="B250" s="264"/>
      <c r="C250" s="264"/>
      <c r="D250" s="264" t="s">
        <v>1480</v>
      </c>
      <c r="E250" s="264"/>
      <c r="F250" s="270"/>
      <c r="G250" s="270"/>
      <c r="H250" s="270"/>
      <c r="I250" s="270"/>
      <c r="J250" s="270"/>
      <c r="K250" s="270"/>
      <c r="L250" s="270"/>
      <c r="M250" s="270"/>
      <c r="N250" s="270"/>
      <c r="O250" s="270"/>
      <c r="P250" s="270" t="s">
        <v>1488</v>
      </c>
      <c r="Q250" s="270"/>
      <c r="R250" s="264"/>
      <c r="S250" s="264"/>
      <c r="T250" s="264"/>
      <c r="U250" s="264"/>
      <c r="V250" s="264"/>
      <c r="W250" s="264"/>
      <c r="X250" s="264"/>
      <c r="Y250" s="264"/>
      <c r="Z250" s="264"/>
      <c r="AA250" s="264"/>
      <c r="AB250" s="188"/>
      <c r="AC250" s="44">
        <v>3</v>
      </c>
      <c r="AD250" s="45">
        <v>4</v>
      </c>
      <c r="AE250" s="31"/>
      <c r="AF250" s="31"/>
      <c r="AG250" s="31"/>
      <c r="AH250" s="31"/>
      <c r="AI250" s="31"/>
      <c r="AT250" s="33">
        <v>250</v>
      </c>
      <c r="AZ250" s="31"/>
    </row>
    <row r="251" spans="1:52" ht="15.65" customHeight="1">
      <c r="A251" s="244"/>
      <c r="B251" s="264"/>
      <c r="C251" s="264"/>
      <c r="D251" s="363" t="s">
        <v>1486</v>
      </c>
      <c r="E251" s="264"/>
      <c r="F251" s="270"/>
      <c r="G251" s="270"/>
      <c r="H251" s="270"/>
      <c r="I251" s="270"/>
      <c r="J251" s="270"/>
      <c r="K251" s="270"/>
      <c r="L251" s="270"/>
      <c r="M251" s="270"/>
      <c r="N251" s="270"/>
      <c r="O251" s="270"/>
      <c r="P251" s="363" t="s">
        <v>1482</v>
      </c>
      <c r="Q251" s="270"/>
      <c r="R251" s="264"/>
      <c r="S251" s="264"/>
      <c r="T251" s="264"/>
      <c r="U251" s="264"/>
      <c r="V251" s="264"/>
      <c r="W251" s="264"/>
      <c r="X251" s="264"/>
      <c r="Y251" s="264"/>
      <c r="Z251" s="264"/>
      <c r="AA251" s="264"/>
      <c r="AB251" s="188"/>
      <c r="AC251" s="42" t="b">
        <v>0</v>
      </c>
      <c r="AD251" s="43" t="b">
        <v>0</v>
      </c>
      <c r="AE251" s="31"/>
      <c r="AF251" s="31"/>
      <c r="AG251" s="31"/>
      <c r="AH251" s="31"/>
      <c r="AI251" s="31"/>
      <c r="AT251" s="33">
        <v>251</v>
      </c>
      <c r="AZ251" s="31"/>
    </row>
    <row r="252" spans="1:52" ht="15.65" customHeight="1">
      <c r="A252" s="244"/>
      <c r="B252" s="264"/>
      <c r="C252" s="264"/>
      <c r="D252" s="364" t="s">
        <v>1487</v>
      </c>
      <c r="E252" s="264"/>
      <c r="F252" s="270"/>
      <c r="G252" s="270"/>
      <c r="H252" s="270"/>
      <c r="I252" s="270"/>
      <c r="J252" s="270"/>
      <c r="K252" s="270"/>
      <c r="L252" s="270"/>
      <c r="M252" s="270"/>
      <c r="N252" s="270"/>
      <c r="O252" s="270"/>
      <c r="P252" s="270"/>
      <c r="Q252" s="270"/>
      <c r="R252" s="264"/>
      <c r="S252" s="264"/>
      <c r="T252" s="264"/>
      <c r="U252" s="264"/>
      <c r="V252" s="264"/>
      <c r="W252" s="264"/>
      <c r="X252" s="264"/>
      <c r="Y252" s="264"/>
      <c r="Z252" s="264"/>
      <c r="AA252" s="264"/>
      <c r="AB252" s="188"/>
      <c r="AC252" s="31"/>
      <c r="AD252" s="31"/>
      <c r="AE252" s="31"/>
      <c r="AF252" s="31"/>
      <c r="AG252" s="31"/>
      <c r="AH252" s="31"/>
      <c r="AI252" s="31"/>
      <c r="AT252" s="33">
        <v>252</v>
      </c>
      <c r="AZ252" s="31"/>
    </row>
    <row r="253" spans="1:52" ht="15.65" customHeight="1">
      <c r="A253" s="244"/>
      <c r="B253" s="264"/>
      <c r="C253" s="264"/>
      <c r="D253" s="647" t="s">
        <v>1483</v>
      </c>
      <c r="E253" s="647"/>
      <c r="F253" s="270"/>
      <c r="G253" s="270"/>
      <c r="H253" s="794" t="str">
        <f>IF(OR(AC248=TRUE,AD248=TRUE,AC251=TRUE,AD251=TRUE)=TRUE,"If any of the above applies please contact your relationship manager or BBH’s Global Tax Services Department (BBH.Tax.Operations@bbh.com)","")</f>
        <v/>
      </c>
      <c r="I253" s="794"/>
      <c r="J253" s="794"/>
      <c r="K253" s="794"/>
      <c r="L253" s="794"/>
      <c r="M253" s="794"/>
      <c r="N253" s="794"/>
      <c r="O253" s="794"/>
      <c r="P253" s="794"/>
      <c r="Q253" s="794"/>
      <c r="R253" s="794"/>
      <c r="S253" s="794"/>
      <c r="T253" s="794"/>
      <c r="U253" s="794"/>
      <c r="V253" s="264"/>
      <c r="W253" s="264"/>
      <c r="X253" s="264"/>
      <c r="Y253" s="264"/>
      <c r="Z253" s="264"/>
      <c r="AA253" s="264"/>
      <c r="AB253" s="188"/>
      <c r="AC253" s="44" t="s">
        <v>58</v>
      </c>
      <c r="AD253" s="31"/>
      <c r="AE253" s="31"/>
      <c r="AF253" s="31"/>
      <c r="AG253" s="31"/>
      <c r="AH253" s="31"/>
      <c r="AI253" s="31"/>
      <c r="AT253" s="33">
        <v>253</v>
      </c>
      <c r="AZ253" s="31"/>
    </row>
    <row r="254" spans="1:52" ht="15.65" customHeight="1">
      <c r="A254" s="244"/>
      <c r="B254" s="264"/>
      <c r="C254" s="264"/>
      <c r="D254" s="647"/>
      <c r="E254" s="647"/>
      <c r="F254" s="270"/>
      <c r="G254" s="270"/>
      <c r="H254" s="794"/>
      <c r="I254" s="794"/>
      <c r="J254" s="794"/>
      <c r="K254" s="794"/>
      <c r="L254" s="794"/>
      <c r="M254" s="794"/>
      <c r="N254" s="794"/>
      <c r="O254" s="794"/>
      <c r="P254" s="794"/>
      <c r="Q254" s="794"/>
      <c r="R254" s="794"/>
      <c r="S254" s="794"/>
      <c r="T254" s="794"/>
      <c r="U254" s="794"/>
      <c r="V254" s="264"/>
      <c r="W254" s="264"/>
      <c r="X254" s="264"/>
      <c r="Y254" s="264"/>
      <c r="Z254" s="264"/>
      <c r="AA254" s="264"/>
      <c r="AB254" s="188"/>
      <c r="AC254" s="42" t="b">
        <v>0</v>
      </c>
      <c r="AD254" s="31"/>
      <c r="AE254" s="31"/>
      <c r="AF254" s="31"/>
      <c r="AG254" s="31"/>
      <c r="AH254" s="31"/>
      <c r="AI254" s="31"/>
      <c r="AT254" s="33">
        <v>254</v>
      </c>
      <c r="AZ254" s="31"/>
    </row>
    <row r="255" spans="1:52" ht="15.65" customHeight="1">
      <c r="A255" s="244"/>
      <c r="B255" s="264"/>
      <c r="C255" s="264"/>
      <c r="D255" s="264"/>
      <c r="E255" s="264"/>
      <c r="F255" s="270"/>
      <c r="G255" s="270"/>
      <c r="H255" s="270"/>
      <c r="I255" s="270"/>
      <c r="J255" s="270"/>
      <c r="K255" s="270"/>
      <c r="L255" s="270"/>
      <c r="M255" s="270"/>
      <c r="N255" s="270"/>
      <c r="O255" s="270"/>
      <c r="P255" s="270"/>
      <c r="Q255" s="270"/>
      <c r="R255" s="264"/>
      <c r="S255" s="264"/>
      <c r="T255" s="264"/>
      <c r="U255" s="264"/>
      <c r="V255" s="264"/>
      <c r="W255" s="264"/>
      <c r="X255" s="264"/>
      <c r="Y255" s="264"/>
      <c r="Z255" s="264"/>
      <c r="AA255" s="264"/>
      <c r="AB255" s="188"/>
      <c r="AC255" s="31"/>
      <c r="AD255" s="31"/>
      <c r="AE255" s="31"/>
      <c r="AF255" s="31"/>
      <c r="AG255" s="31"/>
      <c r="AH255" s="31"/>
      <c r="AI255" s="31"/>
      <c r="AT255" s="33">
        <v>255</v>
      </c>
      <c r="AZ255" s="31"/>
    </row>
    <row r="256" spans="1:52" ht="26.5" customHeight="1" thickBot="1">
      <c r="A256" s="283"/>
      <c r="B256" s="13"/>
      <c r="C256" s="14" t="s">
        <v>2188</v>
      </c>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3"/>
      <c r="AB256" s="181"/>
      <c r="AC256" s="666" t="s">
        <v>2062</v>
      </c>
      <c r="AD256" s="666"/>
      <c r="AE256" s="666"/>
      <c r="AF256" s="666"/>
      <c r="AG256" s="666"/>
      <c r="AH256" s="666"/>
      <c r="AT256" s="33">
        <v>256</v>
      </c>
      <c r="AZ256" s="31"/>
    </row>
    <row r="257" spans="1:52" ht="15" thickTop="1">
      <c r="A257" s="283"/>
      <c r="AB257" s="181"/>
      <c r="AC257" s="33"/>
      <c r="AT257" s="33">
        <v>257</v>
      </c>
      <c r="AZ257" s="31"/>
    </row>
    <row r="258" spans="1:52" ht="15.65" customHeight="1">
      <c r="A258" s="180"/>
      <c r="B258" s="54"/>
      <c r="C258" s="55" t="s">
        <v>1421</v>
      </c>
      <c r="D258" s="54"/>
      <c r="E258" s="54"/>
      <c r="F258" s="54"/>
      <c r="G258" s="38"/>
      <c r="H258" s="38"/>
      <c r="I258" s="38"/>
      <c r="Q258" s="154"/>
      <c r="S258" s="54"/>
      <c r="T258" s="54"/>
      <c r="U258" s="54"/>
      <c r="V258" s="559"/>
      <c r="W258" s="136"/>
      <c r="X258" s="136"/>
      <c r="Y258" s="92"/>
      <c r="Z258" s="92"/>
      <c r="AB258" s="181"/>
      <c r="AC258" s="33"/>
      <c r="AT258" s="33">
        <v>258</v>
      </c>
      <c r="AZ258" s="31"/>
    </row>
    <row r="259" spans="1:52" ht="15.65" customHeight="1">
      <c r="A259" s="180"/>
      <c r="B259" s="54"/>
      <c r="C259" s="55"/>
      <c r="D259" s="54"/>
      <c r="E259" s="54"/>
      <c r="F259" s="54"/>
      <c r="G259" s="38"/>
      <c r="H259" s="38"/>
      <c r="I259" s="38"/>
      <c r="N259" s="566" t="str">
        <f>IF(AND($AG$261=1,$AC$28&lt;&gt;1)=TRUE,"Master Model was not selected in section 2.","")</f>
        <v/>
      </c>
      <c r="Q259" s="646" t="s">
        <v>2487</v>
      </c>
      <c r="R259" s="646"/>
      <c r="S259" s="671" t="s">
        <v>2484</v>
      </c>
      <c r="T259" s="671"/>
      <c r="U259" s="671"/>
      <c r="V259" s="646" t="s">
        <v>2485</v>
      </c>
      <c r="W259" s="646"/>
      <c r="X259" s="791"/>
      <c r="Y259" s="792"/>
      <c r="Z259" s="793"/>
      <c r="AB259" s="181"/>
      <c r="AC259" s="33"/>
      <c r="AT259" s="33">
        <v>259</v>
      </c>
      <c r="AZ259" s="31"/>
    </row>
    <row r="260" spans="1:52" ht="15.65" customHeight="1">
      <c r="A260" s="180"/>
      <c r="B260" s="54"/>
      <c r="C260" s="223" t="str">
        <f>IF(AND(AC261=FALSE,AC290=FALSE)=TRUE,"Please select:","")</f>
        <v>Please select:</v>
      </c>
      <c r="D260" s="54"/>
      <c r="E260" s="54"/>
      <c r="F260" s="54"/>
      <c r="G260" s="38"/>
      <c r="H260" s="38"/>
      <c r="I260" s="38"/>
      <c r="Q260" s="154"/>
      <c r="S260" s="227"/>
      <c r="T260" s="227"/>
      <c r="U260" s="227"/>
      <c r="V260" s="228"/>
      <c r="W260" s="228"/>
      <c r="X260" s="228"/>
      <c r="Y260" s="229"/>
      <c r="Z260" s="229"/>
      <c r="AB260" s="181"/>
      <c r="AC260" s="44" t="s">
        <v>1415</v>
      </c>
      <c r="AE260" s="556" t="s">
        <v>2434</v>
      </c>
      <c r="AG260" s="565" t="s">
        <v>2486</v>
      </c>
      <c r="AT260" s="33">
        <v>260</v>
      </c>
      <c r="AZ260" s="31"/>
    </row>
    <row r="261" spans="1:52" ht="24" customHeight="1">
      <c r="A261" s="180"/>
      <c r="B261" s="227"/>
      <c r="C261" s="227"/>
      <c r="D261" s="57" t="s">
        <v>2187</v>
      </c>
      <c r="E261" s="227"/>
      <c r="F261" s="227"/>
      <c r="G261" s="38"/>
      <c r="H261" s="38"/>
      <c r="I261" s="38"/>
      <c r="J261" s="40"/>
      <c r="K261" s="40"/>
      <c r="L261" s="40"/>
      <c r="M261" s="40"/>
      <c r="N261" s="40"/>
      <c r="O261" s="40"/>
      <c r="P261" s="227"/>
      <c r="Q261" s="227"/>
      <c r="R261" s="227"/>
      <c r="S261" s="227"/>
      <c r="T261" s="227"/>
      <c r="U261" s="227"/>
      <c r="V261" s="228"/>
      <c r="W261" s="228"/>
      <c r="X261" s="228"/>
      <c r="Y261" s="229"/>
      <c r="Z261" s="229"/>
      <c r="AB261" s="181"/>
      <c r="AC261" s="42" t="b">
        <v>0</v>
      </c>
      <c r="AE261" s="557" t="b">
        <f>IF($AG$261=2,TRUE,FALSE)</f>
        <v>0</v>
      </c>
      <c r="AG261" s="557">
        <v>0</v>
      </c>
      <c r="AT261" s="33">
        <v>261</v>
      </c>
      <c r="AZ261" s="31"/>
    </row>
    <row r="262" spans="1:52" ht="12.65" customHeight="1" thickBot="1">
      <c r="A262" s="180"/>
      <c r="B262" s="227"/>
      <c r="C262" s="227"/>
      <c r="D262" s="57"/>
      <c r="E262" s="224" t="str">
        <f>IF(AND(AC261=TRUE,AC264=0)=TRUE,"Please select at least one:","")</f>
        <v/>
      </c>
      <c r="F262" s="227"/>
      <c r="G262" s="38"/>
      <c r="H262" s="38"/>
      <c r="I262" s="225" t="str">
        <f>IF(AND(AC261=TRUE,AC264&lt;&gt;0,AD277=0)=TRUE,"Please select at least one:","")</f>
        <v/>
      </c>
      <c r="J262" s="40"/>
      <c r="K262" s="40"/>
      <c r="L262" s="40"/>
      <c r="M262" s="40"/>
      <c r="N262" s="40"/>
      <c r="O262" s="40"/>
      <c r="P262" s="227"/>
      <c r="Q262" s="227"/>
      <c r="R262" s="227"/>
      <c r="S262" s="227"/>
      <c r="T262" s="227"/>
      <c r="U262" s="227"/>
      <c r="V262" s="228"/>
      <c r="W262" s="228"/>
      <c r="X262" s="228"/>
      <c r="Y262" s="229"/>
      <c r="Z262" s="229"/>
      <c r="AB262" s="181"/>
      <c r="AC262" s="42"/>
      <c r="AT262" s="33">
        <v>262</v>
      </c>
      <c r="AZ262" s="31"/>
    </row>
    <row r="263" spans="1:52" ht="20.149999999999999" customHeight="1" thickBot="1">
      <c r="A263" s="180"/>
      <c r="B263" s="227"/>
      <c r="C263" s="227"/>
      <c r="D263" s="56"/>
      <c r="E263" s="146" t="str">
        <f>IF(AND(O2=TRUE,AC261=TRUE),"Execution Method:","")</f>
        <v/>
      </c>
      <c r="F263" s="71"/>
      <c r="G263" s="70"/>
      <c r="H263" s="70"/>
      <c r="I263" s="146" t="str">
        <f>IF(AC261=TRUE,IF(AC264&lt;&gt;0," Bilateral Confirmation Method:",""),"")</f>
        <v/>
      </c>
      <c r="J263" s="306"/>
      <c r="K263" s="193"/>
      <c r="N263" s="135"/>
      <c r="O263" s="135"/>
      <c r="P263" s="227"/>
      <c r="R263" s="667"/>
      <c r="S263" s="667"/>
      <c r="T263" s="667"/>
      <c r="W263" s="667"/>
      <c r="X263" s="667"/>
      <c r="Y263" s="667"/>
      <c r="Z263" s="229"/>
      <c r="AB263" s="181"/>
      <c r="AC263" s="44" t="s">
        <v>1413</v>
      </c>
      <c r="AD263" s="664" t="s">
        <v>1418</v>
      </c>
      <c r="AE263" s="665"/>
      <c r="AF263" s="664" t="s">
        <v>1428</v>
      </c>
      <c r="AG263" s="665"/>
      <c r="AT263" s="33">
        <v>263</v>
      </c>
      <c r="AZ263" s="31"/>
    </row>
    <row r="264" spans="1:52" ht="15.65" customHeight="1" thickBot="1">
      <c r="A264" s="180"/>
      <c r="C264" s="12"/>
      <c r="F264" t="str">
        <f>IF(AND(O2=TRUE,AC261=TRUE),"FX ALL","")</f>
        <v/>
      </c>
      <c r="H264" s="38"/>
      <c r="J264" t="str">
        <f>IF($AC$261=TRUE,IF($AC$264&lt;&gt;0,"Direct SWIFT",""),"")</f>
        <v/>
      </c>
      <c r="K264" s="38"/>
      <c r="L264" s="141" t="str">
        <f>IF(AC264&lt;&gt;0,IF(AD264=TRUE,"SWIFT: ",""),"")</f>
        <v/>
      </c>
      <c r="M264" s="661"/>
      <c r="N264" s="662"/>
      <c r="O264" s="663"/>
      <c r="Q264" s="141" t="str">
        <f>IF(AC264&lt;&gt;0,IF(AD264=TRUE,"MT300 SWIFT format: ",""),"")</f>
        <v/>
      </c>
      <c r="R264" s="661"/>
      <c r="S264" s="662"/>
      <c r="T264" s="663"/>
      <c r="V264" s="141" t="str">
        <f>IF(AC264&lt;&gt;0,IF(AD264=TRUE,IF(R264="87A:BIC","BIC: ",IF(R264="87J:ABIC/NAME","BIC: ","")),""),"")</f>
        <v/>
      </c>
      <c r="W264" s="661"/>
      <c r="X264" s="662"/>
      <c r="Y264" s="663"/>
      <c r="AA264" s="38"/>
      <c r="AB264" s="181"/>
      <c r="AC264" s="139">
        <f>COUNTIF(AF264:AF274,"=TRUE")</f>
        <v>0</v>
      </c>
      <c r="AD264" s="58" t="b">
        <v>0</v>
      </c>
      <c r="AE264" s="66" t="s">
        <v>999</v>
      </c>
      <c r="AF264" s="61" t="b">
        <v>0</v>
      </c>
      <c r="AG264" s="63" t="s">
        <v>1408</v>
      </c>
      <c r="AH264" s="44" t="s">
        <v>1965</v>
      </c>
      <c r="AT264" s="33">
        <v>264</v>
      </c>
      <c r="AZ264" s="31"/>
    </row>
    <row r="265" spans="1:52" ht="5.15" customHeight="1" thickBot="1">
      <c r="A265" s="180"/>
      <c r="C265" s="12"/>
      <c r="H265" s="38"/>
      <c r="K265" s="38"/>
      <c r="AA265" s="38"/>
      <c r="AB265" s="181"/>
      <c r="AC265" s="79"/>
      <c r="AD265" s="72"/>
      <c r="AE265" s="73"/>
      <c r="AF265" s="74"/>
      <c r="AG265" s="75"/>
      <c r="AH265" s="44"/>
      <c r="AT265" s="33">
        <v>265</v>
      </c>
      <c r="AZ265" s="31"/>
    </row>
    <row r="266" spans="1:52" ht="15.65" customHeight="1" thickBot="1">
      <c r="A266" s="180"/>
      <c r="C266" s="12"/>
      <c r="D266" s="39"/>
      <c r="F266" t="str">
        <f>IF(AND(O2=TRUE,AC261=TRUE),"FX Connect","")</f>
        <v/>
      </c>
      <c r="H266" s="38"/>
      <c r="Q266" s="141" t="str">
        <f>IF(AC264&lt;&gt;0,IF(AD264=TRUE,"MT300 SWIFT format: ",""),"")</f>
        <v/>
      </c>
      <c r="R266" s="668"/>
      <c r="S266" s="669"/>
      <c r="T266" s="670"/>
      <c r="V266" s="141" t="str">
        <f>IF(AC264&lt;&gt;0,IF(AD264=TRUE,IF(R266="83A:BIC","BIC: ",""),""),"")</f>
        <v/>
      </c>
      <c r="W266" s="661"/>
      <c r="X266" s="662"/>
      <c r="Y266" s="663"/>
      <c r="AA266" s="38"/>
      <c r="AB266" s="181"/>
      <c r="AC266" s="33"/>
      <c r="AD266" s="49" t="b">
        <v>0</v>
      </c>
      <c r="AE266" s="64" t="s">
        <v>1430</v>
      </c>
      <c r="AF266" s="42" t="b">
        <v>0</v>
      </c>
      <c r="AG266" s="64" t="s">
        <v>1411</v>
      </c>
      <c r="AH266" s="42" t="b">
        <v>0</v>
      </c>
      <c r="AI266" s="33" t="b">
        <f>AND(AC261=TRUE,AC264&lt;&gt;0,AD266=TRUE,AH266=TRUE)</f>
        <v>0</v>
      </c>
      <c r="AJ266" s="80" t="s">
        <v>2137</v>
      </c>
      <c r="AT266" s="33">
        <v>266</v>
      </c>
      <c r="AZ266" s="31"/>
    </row>
    <row r="267" spans="1:52" ht="5.15" customHeight="1" thickBot="1">
      <c r="A267" s="180"/>
      <c r="C267" s="12"/>
      <c r="D267" s="39"/>
      <c r="H267" s="38"/>
      <c r="K267" s="38"/>
      <c r="O267" s="154"/>
      <c r="T267" s="38"/>
      <c r="AA267" s="38"/>
      <c r="AB267" s="181"/>
      <c r="AC267" s="33"/>
      <c r="AD267" s="49"/>
      <c r="AE267" s="64"/>
      <c r="AF267" s="42"/>
      <c r="AG267" s="64"/>
      <c r="AT267" s="33">
        <v>267</v>
      </c>
      <c r="AZ267" s="31"/>
    </row>
    <row r="268" spans="1:52" ht="15.65" customHeight="1" thickBot="1">
      <c r="A268" s="180"/>
      <c r="C268" s="12"/>
      <c r="F268" t="str">
        <f>IF(AND(O2=TRUE,AC261=TRUE),"Bloomberg","")</f>
        <v/>
      </c>
      <c r="H268" s="38"/>
      <c r="J268" t="str">
        <f>IF($AC$261=TRUE,IF($AC$264&lt;&gt;0,"E-mail",""),"")</f>
        <v/>
      </c>
      <c r="K268" s="38"/>
      <c r="L268" s="141" t="str">
        <f>IF(AC264&lt;&gt;0,IF(AD266=TRUE,"E-mail: ",""),"")</f>
        <v/>
      </c>
      <c r="M268" s="661"/>
      <c r="N268" s="662"/>
      <c r="O268" s="663"/>
      <c r="Q268" s="141" t="str">
        <f>IF(AC264&lt;&gt;0,IF(AND(AD266=TRUE)=TRUE,"Additional E-mail: ",""),"")</f>
        <v/>
      </c>
      <c r="R268" s="795"/>
      <c r="S268" s="796"/>
      <c r="T268" s="797"/>
      <c r="V268" s="141" t="str">
        <f>IF(AC264&lt;&gt;0,IF(AD266=TRUE,"Client Fund Identifier: ",""),"")</f>
        <v/>
      </c>
      <c r="W268" s="661"/>
      <c r="X268" s="662"/>
      <c r="Y268" s="663"/>
      <c r="AB268" s="181"/>
      <c r="AC268" s="33"/>
      <c r="AD268" s="49" t="b">
        <v>0</v>
      </c>
      <c r="AE268" s="64" t="s">
        <v>1407</v>
      </c>
      <c r="AF268" s="42" t="b">
        <v>0</v>
      </c>
      <c r="AG268" s="64" t="s">
        <v>1409</v>
      </c>
      <c r="AJ268" s="58" t="b">
        <v>0</v>
      </c>
      <c r="AK268" s="64" t="s">
        <v>1430</v>
      </c>
      <c r="AT268" s="33">
        <v>268</v>
      </c>
      <c r="AZ268" s="31"/>
    </row>
    <row r="269" spans="1:52" ht="5.15" customHeight="1" thickBot="1">
      <c r="A269" s="180"/>
      <c r="C269" s="12"/>
      <c r="H269" s="38"/>
      <c r="J269" s="92"/>
      <c r="M269" s="365"/>
      <c r="N269" s="365"/>
      <c r="O269" s="365"/>
      <c r="W269" s="38"/>
      <c r="X269" s="38"/>
      <c r="Y269" s="38"/>
      <c r="AB269" s="181"/>
      <c r="AC269" s="33"/>
      <c r="AD269" s="49"/>
      <c r="AE269" s="64"/>
      <c r="AF269" s="42"/>
      <c r="AG269" s="64"/>
      <c r="AJ269" s="72"/>
      <c r="AT269" s="33">
        <v>269</v>
      </c>
      <c r="AZ269" s="31"/>
    </row>
    <row r="270" spans="1:52" ht="15.65" customHeight="1" thickBot="1">
      <c r="A270" s="180"/>
      <c r="C270" s="12"/>
      <c r="F270" t="str">
        <f>IF(AND(O2=TRUE,AC261=TRUE),"Phone","")</f>
        <v/>
      </c>
      <c r="H270" s="38"/>
      <c r="J270" t="str">
        <f>IF($AC$261=TRUE,IF($AC$264&lt;&gt;0,"GTSS",""),"")</f>
        <v/>
      </c>
      <c r="N270" s="135"/>
      <c r="O270" s="135"/>
      <c r="Q270" s="141" t="str">
        <f>IF(AC264&lt;&gt;0,IF(AD268=TRUE,"GTSS institution ID: ",""),"")</f>
        <v/>
      </c>
      <c r="R270" s="661"/>
      <c r="S270" s="662"/>
      <c r="T270" s="663"/>
      <c r="V270" s="141" t="str">
        <f>IF(AC264&lt;&gt;0,IF(AD268=TRUE,"Client Fund Identifier: ",""),"")</f>
        <v/>
      </c>
      <c r="W270" s="661"/>
      <c r="X270" s="662"/>
      <c r="Y270" s="663"/>
      <c r="AB270" s="181"/>
      <c r="AC270" s="33"/>
      <c r="AD270" s="49" t="b">
        <v>0</v>
      </c>
      <c r="AE270" s="64" t="s">
        <v>1505</v>
      </c>
      <c r="AF270" s="42" t="b">
        <v>0</v>
      </c>
      <c r="AG270" s="64" t="s">
        <v>1412</v>
      </c>
      <c r="AT270" s="33">
        <v>270</v>
      </c>
      <c r="AZ270" s="31"/>
    </row>
    <row r="271" spans="1:52" ht="5.15" customHeight="1" thickBot="1">
      <c r="A271" s="180"/>
      <c r="C271" s="12"/>
      <c r="H271" s="38"/>
      <c r="AB271" s="181"/>
      <c r="AC271" s="33"/>
      <c r="AD271" s="49"/>
      <c r="AE271" s="64"/>
      <c r="AF271" s="76"/>
      <c r="AG271" s="77"/>
      <c r="AT271" s="33">
        <v>271</v>
      </c>
      <c r="AZ271" s="31"/>
    </row>
    <row r="272" spans="1:52" ht="15.65" customHeight="1" thickBot="1">
      <c r="A272" s="180"/>
      <c r="C272" s="12"/>
      <c r="F272" t="str">
        <f>IF(AND(O2=TRUE,AC261=TRUE),"E-mail","")</f>
        <v/>
      </c>
      <c r="H272" s="38"/>
      <c r="J272" t="str">
        <f>IF($AC$261=TRUE,IF($AC$264&lt;&gt;0,"MISys/Finastra",""),"")</f>
        <v/>
      </c>
      <c r="Q272" s="141" t="str">
        <f>IF(AC264&lt;&gt;0,IF(AD270=TRUE,"MISys/Finastra ID: ",""),"")</f>
        <v/>
      </c>
      <c r="R272" s="661"/>
      <c r="S272" s="662"/>
      <c r="T272" s="663"/>
      <c r="V272" s="141" t="str">
        <f>IF(AC264&lt;&gt;0,IF(AD270=TRUE,"Client Fund Identifier: ",""),"")</f>
        <v/>
      </c>
      <c r="W272" s="661"/>
      <c r="X272" s="662"/>
      <c r="Y272" s="663"/>
      <c r="AB272" s="181"/>
      <c r="AC272" s="33"/>
      <c r="AD272" s="49" t="b">
        <v>0</v>
      </c>
      <c r="AE272" s="64" t="s">
        <v>1409</v>
      </c>
      <c r="AF272" s="62" t="b">
        <v>0</v>
      </c>
      <c r="AG272" s="65" t="s">
        <v>1326</v>
      </c>
      <c r="AT272" s="33">
        <v>272</v>
      </c>
      <c r="AZ272" s="31"/>
    </row>
    <row r="273" spans="1:52" ht="5.15" customHeight="1" thickBot="1">
      <c r="A273" s="180"/>
      <c r="C273" s="12"/>
      <c r="H273" s="38"/>
      <c r="AB273" s="181"/>
      <c r="AC273" s="33" t="b">
        <v>1</v>
      </c>
      <c r="AD273" s="78"/>
      <c r="AE273" s="73"/>
      <c r="AF273" s="79"/>
      <c r="AG273" s="73"/>
      <c r="AT273" s="33">
        <v>273</v>
      </c>
      <c r="AZ273" s="31"/>
    </row>
    <row r="274" spans="1:52" ht="15.65" customHeight="1" thickBot="1">
      <c r="A274" s="180"/>
      <c r="C274" s="12"/>
      <c r="F274" t="str">
        <f>IF(AND(O2=TRUE,AC261=TRUE),"FX Direct","")</f>
        <v/>
      </c>
      <c r="H274" s="38"/>
      <c r="J274" t="str">
        <f>IF($AC$261=TRUE,IF($AC$264&lt;&gt;0,"Bloomberg",""),"")</f>
        <v/>
      </c>
      <c r="Q274" s="141" t="str">
        <f>IF(AC264&lt;&gt;0,IF(AD272=TRUE,"Bloomberg BIC: ",""),"")</f>
        <v/>
      </c>
      <c r="R274" s="661"/>
      <c r="S274" s="662"/>
      <c r="T274" s="663"/>
      <c r="V274" s="141" t="str">
        <f>IF(AC264&lt;&gt;0,IF(AD272=TRUE,"Client Fund Identifier: ",""),"")</f>
        <v/>
      </c>
      <c r="W274" s="661"/>
      <c r="X274" s="662"/>
      <c r="Y274" s="663"/>
      <c r="AB274" s="181"/>
      <c r="AC274" s="134" t="s">
        <v>2061</v>
      </c>
      <c r="AD274" s="59" t="b">
        <v>0</v>
      </c>
      <c r="AE274" s="561" t="s">
        <v>1429</v>
      </c>
      <c r="AF274" s="563" t="b">
        <v>0</v>
      </c>
      <c r="AG274" s="562" t="s">
        <v>2483</v>
      </c>
      <c r="AT274" s="33">
        <v>274</v>
      </c>
      <c r="AZ274" s="31"/>
    </row>
    <row r="275" spans="1:52" ht="5.15" customHeight="1" thickBot="1">
      <c r="A275" s="180"/>
      <c r="C275" s="12"/>
      <c r="H275" s="38"/>
      <c r="Q275" s="141"/>
      <c r="R275" s="366"/>
      <c r="S275" s="366"/>
      <c r="T275" s="366"/>
      <c r="V275" s="141"/>
      <c r="W275" s="366"/>
      <c r="X275" s="366"/>
      <c r="Y275" s="366"/>
      <c r="AB275" s="181"/>
      <c r="AC275" s="134"/>
      <c r="AD275" s="79"/>
      <c r="AE275" s="80"/>
      <c r="AT275" s="33">
        <v>275</v>
      </c>
      <c r="AZ275" s="31"/>
    </row>
    <row r="276" spans="1:52" ht="15.65" customHeight="1" thickBot="1">
      <c r="A276" s="180"/>
      <c r="C276" s="12"/>
      <c r="E276" s="560" t="str">
        <f>IF(AND(AC261=TRUE,AF274=TRUE)=TRUE,"Infuse ID: ","")</f>
        <v/>
      </c>
      <c r="F276" s="825"/>
      <c r="G276" s="826"/>
      <c r="H276" s="38"/>
      <c r="J276" t="str">
        <f>IF($AC$261=TRUE,IF($AC$264&lt;&gt;0,"FXAll",""),"")</f>
        <v/>
      </c>
      <c r="Q276" s="141" t="str">
        <f>IF(AC264&lt;&gt;0,IF(AD274=TRUE,"Customer Name: ",""),"")</f>
        <v/>
      </c>
      <c r="R276" s="661"/>
      <c r="S276" s="662"/>
      <c r="T276" s="663"/>
      <c r="V276" s="141" t="str">
        <f>IF(AC264&lt;&gt;0,IF(AD274=TRUE,"Client Fund Identifier: ",""),"")</f>
        <v/>
      </c>
      <c r="W276" s="661"/>
      <c r="X276" s="662"/>
      <c r="Y276" s="663"/>
      <c r="AB276" s="181"/>
      <c r="AC276" s="134"/>
      <c r="AD276" s="79"/>
      <c r="AE276" s="80"/>
      <c r="AF276" s="657" t="s">
        <v>2131</v>
      </c>
      <c r="AG276" s="657"/>
      <c r="AT276" s="33">
        <v>276</v>
      </c>
      <c r="AZ276" s="31"/>
    </row>
    <row r="277" spans="1:52" ht="20.149999999999999" customHeight="1" thickBot="1">
      <c r="A277" s="180"/>
      <c r="C277" s="12"/>
      <c r="E277" s="367"/>
      <c r="F277" s="367"/>
      <c r="G277" s="367"/>
      <c r="H277" s="367"/>
      <c r="I277" s="38"/>
      <c r="J277" s="38"/>
      <c r="Q277" s="154"/>
      <c r="T277" s="38"/>
      <c r="U277" s="38"/>
      <c r="V277" s="38"/>
      <c r="W277" s="38"/>
      <c r="AB277" s="181"/>
      <c r="AC277" s="42" t="b">
        <v>0</v>
      </c>
      <c r="AD277" s="60">
        <f>COUNTIF(AD264:AD274,"=TRUE")</f>
        <v>0</v>
      </c>
      <c r="AF277" s="42" t="e">
        <f>VLOOKUP(R264,'FX tables'!A:B,2,0)</f>
        <v>#N/A</v>
      </c>
      <c r="AG277" s="80">
        <v>1</v>
      </c>
      <c r="AT277" s="33">
        <v>277</v>
      </c>
      <c r="AZ277" s="31"/>
    </row>
    <row r="278" spans="1:52" ht="20.149999999999999" customHeight="1" thickBot="1">
      <c r="A278" s="180"/>
      <c r="C278" s="12"/>
      <c r="D278" s="367"/>
      <c r="E278" s="367"/>
      <c r="F278" s="367"/>
      <c r="G278" s="367"/>
      <c r="H278" s="367"/>
      <c r="I278" s="145" t="str">
        <f>IF(AND(AC264&lt;&gt;0,AD277&lt;&gt;0)=TRUE,"              Additional Copy","")</f>
        <v/>
      </c>
      <c r="AB278" s="181"/>
      <c r="AC278" s="33"/>
      <c r="AD278" s="664" t="s">
        <v>1419</v>
      </c>
      <c r="AE278" s="665"/>
      <c r="AF278" s="42" t="e">
        <f>VLOOKUP(R280,'FX tables'!A:B,2,0)</f>
        <v>#N/A</v>
      </c>
      <c r="AG278" s="80">
        <v>2</v>
      </c>
      <c r="AT278" s="33">
        <v>278</v>
      </c>
      <c r="AZ278" s="31"/>
    </row>
    <row r="279" spans="1:52" ht="20.149999999999999" customHeight="1" thickBot="1">
      <c r="A279" s="180"/>
      <c r="C279" s="12"/>
      <c r="D279" s="827" t="str">
        <f>IF(AF272=TRUE,"      E-mail Execution Method - Prior approval is required and additional terms may apply.","")</f>
        <v/>
      </c>
      <c r="E279" s="827"/>
      <c r="F279" s="827"/>
      <c r="G279" s="827"/>
      <c r="H279" s="827"/>
      <c r="I279" s="146" t="str">
        <f>IF(AND(AC277=TRUE,I278&lt;&gt;"")=TRUE,"Confirmation delivery method:","")</f>
        <v/>
      </c>
      <c r="J279" s="306"/>
      <c r="K279" s="306"/>
      <c r="P279" s="8"/>
      <c r="S279" s="38"/>
      <c r="W279" s="38"/>
      <c r="AB279" s="181"/>
      <c r="AC279" s="33"/>
      <c r="AD279" s="58" t="b">
        <v>0</v>
      </c>
      <c r="AE279" s="66" t="s">
        <v>1410</v>
      </c>
      <c r="AF279" s="42" t="e">
        <f>VLOOKUP(R291,'FX tables'!A:B,2,0)</f>
        <v>#N/A</v>
      </c>
      <c r="AG279" s="80">
        <v>3</v>
      </c>
      <c r="AT279" s="33">
        <v>279</v>
      </c>
      <c r="AZ279" s="31"/>
    </row>
    <row r="280" spans="1:52" ht="15.65" customHeight="1" thickBot="1">
      <c r="A280" s="180"/>
      <c r="C280" s="12"/>
      <c r="D280" s="827"/>
      <c r="E280" s="827"/>
      <c r="F280" s="827"/>
      <c r="G280" s="827"/>
      <c r="H280" s="827"/>
      <c r="J280" t="str">
        <f>IF(AC277=TRUE,IF($AC$261=TRUE,IF(AND($AC$264&lt;&gt;0,AD277&lt;&gt;0)=TRUE,"Direct SWIFT",""),""),"")</f>
        <v/>
      </c>
      <c r="K280" s="38"/>
      <c r="L280" s="141" t="str">
        <f>IF(AND(AC264&lt;&gt;0,AD277&lt;&gt;0)=TRUE,IF(AND(AD279=TRUE,AC277=TRUE)=TRUE,"SWIFT: ",""),"")</f>
        <v/>
      </c>
      <c r="M280" s="661"/>
      <c r="N280" s="662"/>
      <c r="O280" s="663"/>
      <c r="Q280" s="141" t="str">
        <f>IF(AND(AC264&lt;&gt;0,AD277&lt;&gt;0)=TRUE,IF(AND(AD279=TRUE,AC277=TRUE)=TRUE,"MT300 SWIFT format: ",""),"")</f>
        <v/>
      </c>
      <c r="R280" s="661"/>
      <c r="S280" s="662"/>
      <c r="T280" s="663"/>
      <c r="V280" s="141" t="str">
        <f>IF(AC264&lt;&gt;0,IF(AND(AD279=TRUE,AC277=TRUE)=TRUE,IF(R280="87A:BIC","Additional SWIFT: ",IF(R280="87J:ABIC/NAME","Additional SWIFT: ","")),""),"")</f>
        <v/>
      </c>
      <c r="W280" s="661"/>
      <c r="X280" s="662"/>
      <c r="Y280" s="663"/>
      <c r="AB280" s="181"/>
      <c r="AC280" s="33"/>
      <c r="AD280" s="59" t="b">
        <v>0</v>
      </c>
      <c r="AE280" s="65" t="s">
        <v>1326</v>
      </c>
      <c r="AF280" s="42" t="e">
        <f>VLOOKUP(R300,'FX tables'!A:B,2,0)</f>
        <v>#N/A</v>
      </c>
      <c r="AG280" s="80">
        <v>4</v>
      </c>
      <c r="AH280" s="45" t="s">
        <v>1965</v>
      </c>
      <c r="AT280" s="33">
        <v>280</v>
      </c>
      <c r="AZ280" s="31"/>
    </row>
    <row r="281" spans="1:52" ht="5.15" customHeight="1" thickBot="1">
      <c r="A281" s="180"/>
      <c r="C281" s="12"/>
      <c r="D281" s="827"/>
      <c r="E281" s="827"/>
      <c r="F281" s="827"/>
      <c r="G281" s="827"/>
      <c r="H281" s="827"/>
      <c r="K281" s="38"/>
      <c r="L281" s="38"/>
      <c r="M281" s="38"/>
      <c r="N281" s="38"/>
      <c r="O281" s="38"/>
      <c r="S281" s="38"/>
      <c r="T281" s="38"/>
      <c r="U281" s="38"/>
      <c r="V281" s="38"/>
      <c r="W281" s="38"/>
      <c r="X281" s="38"/>
      <c r="Y281" s="38"/>
      <c r="Z281" s="38"/>
      <c r="AB281" s="181"/>
      <c r="AC281" s="33"/>
      <c r="AD281" s="79"/>
      <c r="AE281" s="80"/>
      <c r="AT281" s="33">
        <v>281</v>
      </c>
      <c r="AZ281" s="31"/>
    </row>
    <row r="282" spans="1:52" ht="15.65" customHeight="1" thickBot="1">
      <c r="A282" s="180"/>
      <c r="C282" s="12"/>
      <c r="Q282" s="141" t="str">
        <f>IF(AND(AC264&lt;&gt;0,AD277&lt;&gt;0)=TRUE,IF(AND(AD279=TRUE,AC277=TRUE)=TRUE,"MT300 SWIFT format: ",""),"")</f>
        <v/>
      </c>
      <c r="R282" s="668"/>
      <c r="S282" s="669"/>
      <c r="T282" s="670"/>
      <c r="V282" s="141" t="str">
        <f>IF(AC264&lt;&gt;0,IF(AND(AD279=TRUE,AC277=TRUE)=TRUE,IF(R282="83A:BIC","Additional SWIFT: ",""),""),"")</f>
        <v/>
      </c>
      <c r="W282" s="661"/>
      <c r="X282" s="662"/>
      <c r="Y282" s="663"/>
      <c r="AB282" s="181"/>
      <c r="AC282" s="33"/>
      <c r="AD282" s="60">
        <f>COUNTIF(AD279:AD280,"=TRUE")</f>
        <v>0</v>
      </c>
      <c r="AH282" s="42" t="b">
        <v>0</v>
      </c>
      <c r="AI282" s="33" t="b">
        <f>AND(AC261=TRUE,AC264&lt;&gt;0,AC277=TRUE,AD280=TRUE,AH282=TRUE)</f>
        <v>0</v>
      </c>
      <c r="AJ282" s="80" t="s">
        <v>2137</v>
      </c>
      <c r="AT282" s="33">
        <v>282</v>
      </c>
      <c r="AZ282" s="31"/>
    </row>
    <row r="283" spans="1:52" ht="5.15" customHeight="1" thickBot="1">
      <c r="A283" s="180"/>
      <c r="C283" s="12"/>
      <c r="AB283" s="181"/>
      <c r="AC283" s="33"/>
      <c r="AD283" s="60"/>
      <c r="AH283" s="79"/>
      <c r="AT283" s="33">
        <v>283</v>
      </c>
      <c r="AZ283" s="31"/>
    </row>
    <row r="284" spans="1:52" ht="15.65" customHeight="1" thickBot="1">
      <c r="A284" s="180"/>
      <c r="C284" s="12"/>
      <c r="J284" t="str">
        <f>IF(AC277=TRUE,IF($AC$261=TRUE,IF(AND($AC$264&lt;&gt;0,AD277&lt;&gt;0)=TRUE,"E-mail",""),""),"")</f>
        <v/>
      </c>
      <c r="K284" s="38"/>
      <c r="L284" s="141" t="str">
        <f>IF(AND(AC264&lt;&gt;0,AD277&lt;&gt;0),IF(AND(AD280=TRUE,AC277=TRUE)=TRUE,"E-mail: ",""),"")</f>
        <v/>
      </c>
      <c r="M284" s="661"/>
      <c r="N284" s="662"/>
      <c r="O284" s="663"/>
      <c r="Q284" s="141" t="str">
        <f>IF(AND(AC264&lt;&gt;0,AD277&lt;&gt;0),IF(AND(AD280=TRUE,AC277=TRUE)=TRUE,"Additional E-mail: ",""),"")</f>
        <v/>
      </c>
      <c r="R284" s="795"/>
      <c r="S284" s="796"/>
      <c r="T284" s="797"/>
      <c r="U284" s="38"/>
      <c r="V284" s="81" t="str">
        <f>IF(AND(AC264&lt;&gt;0,AD277&lt;&gt;0),IF(AND(AD280=TRUE,AC277=TRUE)=TRUE,"Client Fund Identifier: ",""),"")</f>
        <v/>
      </c>
      <c r="W284" s="661"/>
      <c r="X284" s="662"/>
      <c r="Y284" s="663"/>
      <c r="AB284" s="181"/>
      <c r="AC284" s="33"/>
      <c r="AJ284" s="58" t="b">
        <v>0</v>
      </c>
      <c r="AK284" s="64" t="s">
        <v>1430</v>
      </c>
      <c r="AT284" s="33">
        <v>284</v>
      </c>
      <c r="AZ284" s="31"/>
    </row>
    <row r="285" spans="1:52" ht="15.65" customHeight="1">
      <c r="A285" s="180"/>
      <c r="C285" s="12"/>
      <c r="AB285" s="181"/>
      <c r="AC285" s="33"/>
      <c r="AT285" s="33">
        <v>285</v>
      </c>
      <c r="AZ285" s="31"/>
    </row>
    <row r="286" spans="1:52" ht="15.65" customHeight="1">
      <c r="A286" s="180"/>
      <c r="C286" s="12"/>
      <c r="J286" s="781" t="str">
        <f>IF(AND(AD264=TRUE,AD279=TRUE)=TRUE,IF(M264=M280,IF(AND(M264="",M280="")=TRUE,"","Additional SWIFT has to be different than Primary"),""),"")</f>
        <v/>
      </c>
      <c r="K286" s="781"/>
      <c r="L286" s="781"/>
      <c r="M286" s="781"/>
      <c r="N286" s="781"/>
      <c r="O286" s="220"/>
      <c r="P286" s="220"/>
      <c r="Q286" s="142" t="str">
        <f>IF(AND(AD266=TRUE,AD280=TRUE)=TRUE,IF(M268=M284,IF(AND(M268="",M284="")=TRUE,"","Additional E-mail has to be different than Primary"),""),"")</f>
        <v/>
      </c>
      <c r="R286" s="143"/>
      <c r="S286" s="143"/>
      <c r="T286" s="143"/>
      <c r="U286" s="143"/>
      <c r="V286" s="220"/>
      <c r="W286" s="220"/>
      <c r="X286" s="220"/>
      <c r="AB286" s="181"/>
      <c r="AC286" s="33"/>
      <c r="AT286" s="33">
        <v>286</v>
      </c>
      <c r="AZ286" s="31"/>
    </row>
    <row r="287" spans="1:52" ht="15.65" customHeight="1">
      <c r="A287" s="180"/>
      <c r="C287" s="12"/>
      <c r="AB287" s="181"/>
      <c r="AC287" s="33"/>
      <c r="AT287" s="33">
        <v>287</v>
      </c>
      <c r="AZ287" s="31"/>
    </row>
    <row r="288" spans="1:52" ht="24" customHeight="1">
      <c r="A288" s="180"/>
      <c r="C288" s="227"/>
      <c r="D288" s="368" t="s">
        <v>1416</v>
      </c>
      <c r="AB288" s="181"/>
      <c r="AC288" s="44" t="s">
        <v>1417</v>
      </c>
      <c r="AT288" s="33">
        <v>288</v>
      </c>
      <c r="AZ288" s="31"/>
    </row>
    <row r="289" spans="1:52" ht="12.65" customHeight="1">
      <c r="A289" s="180"/>
      <c r="C289" s="227"/>
      <c r="E289" s="302" t="str">
        <f>IF(AND(AC290=TRUE,AC304=0)=TRUE,"Please select:","")</f>
        <v/>
      </c>
      <c r="F289" s="135"/>
      <c r="G289" s="135"/>
      <c r="I289" s="813" t="str">
        <f>IF(AND(AC290=TRUE,AC293&lt;&gt;0,AC304&lt;&gt;0,AD298=0)=TRUE,"Please select at least one:","")</f>
        <v/>
      </c>
      <c r="J289" s="813"/>
      <c r="K289" s="813"/>
      <c r="L289" s="813"/>
      <c r="M289" s="813"/>
      <c r="N289" s="813"/>
      <c r="O289" s="813"/>
      <c r="P289" s="813"/>
      <c r="Q289" s="813"/>
      <c r="R289" s="813"/>
      <c r="S289" s="813"/>
      <c r="T289" s="813"/>
      <c r="U289" s="813"/>
      <c r="V289" s="813"/>
      <c r="W289" s="813"/>
      <c r="X289" s="813"/>
      <c r="Y289" s="813"/>
      <c r="Z289" s="813"/>
      <c r="AB289" s="181"/>
      <c r="AC289" s="44"/>
      <c r="AT289" s="33">
        <v>289</v>
      </c>
      <c r="AZ289" s="31"/>
    </row>
    <row r="290" spans="1:52" ht="20.149999999999999" customHeight="1" thickBot="1">
      <c r="A290" s="180"/>
      <c r="C290" s="12"/>
      <c r="E290" s="718" t="str">
        <f>IF(AC290=TRUE,"Bilateral Confirmation Matching","")</f>
        <v/>
      </c>
      <c r="F290" s="718"/>
      <c r="G290" s="718"/>
      <c r="I290" s="146" t="str">
        <f>IF(AC290=TRUE,IF(AC293&lt;&gt;0,IF(AC304=1," Bilateral Confirmation Method:",IF(AC304=2," Confirmation Method:","")),""),"")</f>
        <v/>
      </c>
      <c r="J290" s="40"/>
      <c r="K290" s="40"/>
      <c r="L290" s="40"/>
      <c r="M290" s="40"/>
      <c r="N290" s="40"/>
      <c r="O290" s="40"/>
      <c r="P290" s="227"/>
      <c r="Q290" s="227"/>
      <c r="R290" s="227"/>
      <c r="S290" s="227"/>
      <c r="T290" s="227"/>
      <c r="U290" s="227"/>
      <c r="V290" s="228"/>
      <c r="W290" s="228"/>
      <c r="X290" s="228"/>
      <c r="Y290" s="229"/>
      <c r="Z290" s="229"/>
      <c r="AB290" s="181"/>
      <c r="AC290" s="42" t="b">
        <v>0</v>
      </c>
      <c r="AT290" s="33">
        <v>290</v>
      </c>
      <c r="AZ290" s="31"/>
    </row>
    <row r="291" spans="1:52" ht="15.65" customHeight="1" thickBot="1">
      <c r="A291" s="180"/>
      <c r="C291" s="12"/>
      <c r="E291" t="str">
        <f>IF(AC290=TRUE,"            Yes","")</f>
        <v/>
      </c>
      <c r="G291" t="str">
        <f>IF(AC290=TRUE,"No","")</f>
        <v/>
      </c>
      <c r="J291" t="str">
        <f>IF(AC290=TRUE,IF(AND(AC293&lt;&gt;0,AC304&lt;&gt;0)=TRUE,"Direct SWIFT",""),"")</f>
        <v/>
      </c>
      <c r="K291" s="193"/>
      <c r="L291" s="141" t="str">
        <f>IF(AND(AC293&lt;&gt;0,AC304&lt;&gt;0)=TRUE,IF(AD293=TRUE,"SWIFT: ",""),"")</f>
        <v/>
      </c>
      <c r="M291" s="661"/>
      <c r="N291" s="662"/>
      <c r="O291" s="663"/>
      <c r="P291" s="135"/>
      <c r="Q291" s="141" t="str">
        <f>IF(AND(AC293&lt;&gt;0,AC304&lt;&gt;0)=TRUE,IF(AD293=TRUE,"MT300 SWIFT format: ",""),"")</f>
        <v/>
      </c>
      <c r="R291" s="661"/>
      <c r="S291" s="662"/>
      <c r="T291" s="663"/>
      <c r="V291" s="141" t="str">
        <f>IF(AND(AC293&lt;&gt;0,AC304&lt;&gt;0)=TRUE,IF(AD293=TRUE,IF(R291="87A:BIC","BIC: ",IF(R291="87J:ABIC/NAME","BIC: ","")),""),"")</f>
        <v/>
      </c>
      <c r="W291" s="661"/>
      <c r="X291" s="662"/>
      <c r="Y291" s="663"/>
      <c r="AB291" s="181"/>
      <c r="AC291" s="134" t="s">
        <v>1413</v>
      </c>
      <c r="AD291" s="664" t="s">
        <v>1414</v>
      </c>
      <c r="AE291" s="665"/>
      <c r="AF291" s="664" t="s">
        <v>1428</v>
      </c>
      <c r="AG291" s="665"/>
      <c r="AH291" s="45" t="s">
        <v>1965</v>
      </c>
      <c r="AT291" s="33">
        <v>291</v>
      </c>
      <c r="AZ291" s="31"/>
    </row>
    <row r="292" spans="1:52" ht="5.15" customHeight="1" thickBot="1">
      <c r="A292" s="180"/>
      <c r="C292" s="12"/>
      <c r="K292" s="193"/>
      <c r="N292" s="38"/>
      <c r="O292" s="38"/>
      <c r="P292" s="3"/>
      <c r="Q292" s="3"/>
      <c r="R292" s="3"/>
      <c r="S292" s="38"/>
      <c r="T292" s="3"/>
      <c r="U292" s="3"/>
      <c r="V292" s="3"/>
      <c r="W292" s="38"/>
      <c r="X292" s="3"/>
      <c r="Y292" s="3"/>
      <c r="Z292" s="3"/>
      <c r="AB292" s="181"/>
      <c r="AC292" s="134"/>
      <c r="AD292" s="82"/>
      <c r="AE292" s="83"/>
      <c r="AF292" s="82"/>
      <c r="AG292" s="83"/>
      <c r="AT292" s="33">
        <v>292</v>
      </c>
      <c r="AZ292" s="31"/>
    </row>
    <row r="293" spans="1:52" ht="15.65" customHeight="1" thickBot="1">
      <c r="A293" s="180"/>
      <c r="C293" s="12"/>
      <c r="E293" s="813" t="str">
        <f>IF(AND(AC290=TRUE,AC304&lt;&gt;0,AF298=0)=TRUE,"Please select at least one:","")</f>
        <v/>
      </c>
      <c r="F293" s="813"/>
      <c r="G293" s="813"/>
      <c r="I293" s="220"/>
      <c r="J293" s="220"/>
      <c r="K293" s="220"/>
      <c r="L293" s="220"/>
      <c r="M293" s="220"/>
      <c r="N293" s="220"/>
      <c r="O293" s="220"/>
      <c r="P293" s="220"/>
      <c r="Q293" s="141" t="str">
        <f>IF(AND(AC293&lt;&gt;0,AC304&lt;&gt;0)=TRUE,IF(AD293=TRUE,"MT300 SWIFT format: ",""),"")</f>
        <v/>
      </c>
      <c r="R293" s="668"/>
      <c r="S293" s="669"/>
      <c r="T293" s="670"/>
      <c r="U293" s="220"/>
      <c r="V293" s="144" t="str">
        <f>IF(AND(AC293&lt;&gt;0,AC304&lt;&gt;0)=TRUE,IF(AD293=TRUE,IF(R293="83A:BIC","BIC: ",""),""),"")</f>
        <v/>
      </c>
      <c r="W293" s="661"/>
      <c r="X293" s="662"/>
      <c r="Y293" s="663"/>
      <c r="Z293" s="220"/>
      <c r="AB293" s="181"/>
      <c r="AC293" s="139">
        <f>COUNTIF(AF293:AF296,"=TRUE")</f>
        <v>0</v>
      </c>
      <c r="AD293" s="58" t="b">
        <v>0</v>
      </c>
      <c r="AE293" s="66" t="s">
        <v>999</v>
      </c>
      <c r="AF293" s="58" t="b">
        <v>0</v>
      </c>
      <c r="AG293" s="63" t="s">
        <v>1967</v>
      </c>
      <c r="AH293" s="42" t="b">
        <v>0</v>
      </c>
      <c r="AI293" s="33" t="b">
        <f>AND(AC290=TRUE,AC293&lt;&gt;0,AD295=TRUE,AH293=TRUE)</f>
        <v>0</v>
      </c>
      <c r="AJ293" s="80" t="s">
        <v>2137</v>
      </c>
      <c r="AT293" s="33">
        <v>293</v>
      </c>
      <c r="AZ293" s="31"/>
    </row>
    <row r="294" spans="1:52" ht="5.15" customHeight="1" thickBot="1">
      <c r="A294" s="180"/>
      <c r="C294" s="12"/>
      <c r="E294" s="813"/>
      <c r="F294" s="813"/>
      <c r="G294" s="813"/>
      <c r="K294" s="193"/>
      <c r="N294" s="38"/>
      <c r="O294" s="38"/>
      <c r="Q294" s="141"/>
      <c r="S294" s="38"/>
      <c r="T294" s="38"/>
      <c r="U294" s="38"/>
      <c r="V294" s="38"/>
      <c r="W294" s="38"/>
      <c r="X294" s="38"/>
      <c r="Y294" s="38"/>
      <c r="Z294" s="38"/>
      <c r="AB294" s="181"/>
      <c r="AC294" s="79"/>
      <c r="AD294" s="72"/>
      <c r="AE294" s="73"/>
      <c r="AF294" s="84"/>
      <c r="AG294" s="85"/>
      <c r="AT294" s="33">
        <v>294</v>
      </c>
      <c r="AZ294" s="31"/>
    </row>
    <row r="295" spans="1:52" ht="15.65" customHeight="1" thickBot="1">
      <c r="A295" s="180"/>
      <c r="C295" s="12"/>
      <c r="E295" s="146" t="str">
        <f>IF(AND(AC290=TRUE,AC304&lt;&gt;0)=TRUE,"Execution Method:","")</f>
        <v/>
      </c>
      <c r="J295" t="str">
        <f>IF(AC290=TRUE,IF(AND(AC293&lt;&gt;0,AC304&lt;&gt;0)=TRUE,"E-mail",""),"")</f>
        <v/>
      </c>
      <c r="K295" s="193"/>
      <c r="L295" s="141" t="str">
        <f>IF(AND(AC293&lt;&gt;0,AC304&lt;&gt;0)=TRUE,IF(AD295=TRUE,"E-mail: ",""),"")</f>
        <v/>
      </c>
      <c r="M295" s="661"/>
      <c r="N295" s="662"/>
      <c r="O295" s="663"/>
      <c r="Q295" s="141" t="str">
        <f>IF(AND(AC293&lt;&gt;0,AC304&lt;&gt;0)=TRUE,IF(AD295=TRUE,"Additional E-mail: ",""),"")</f>
        <v/>
      </c>
      <c r="R295" s="795"/>
      <c r="S295" s="796"/>
      <c r="T295" s="797"/>
      <c r="U295" s="38"/>
      <c r="V295" s="81" t="str">
        <f>IF(AND(AC293&lt;&gt;0,AC304&lt;&gt;0)=TRUE,IF(AD295=TRUE,"Client Fund Identifier: ",""),"")</f>
        <v/>
      </c>
      <c r="W295" s="661"/>
      <c r="X295" s="662"/>
      <c r="Y295" s="663"/>
      <c r="Z295" s="38"/>
      <c r="AB295" s="181"/>
      <c r="AC295" s="33"/>
      <c r="AD295" s="49" t="b">
        <v>0</v>
      </c>
      <c r="AE295" s="64" t="s">
        <v>1430</v>
      </c>
      <c r="AF295" s="59" t="b">
        <v>0</v>
      </c>
      <c r="AG295" s="65" t="s">
        <v>2052</v>
      </c>
      <c r="AJ295" s="58" t="b">
        <v>0</v>
      </c>
      <c r="AK295" s="64" t="s">
        <v>1430</v>
      </c>
      <c r="AT295" s="33">
        <v>295</v>
      </c>
      <c r="AZ295" s="31"/>
    </row>
    <row r="296" spans="1:52" ht="13.5" customHeight="1" thickBot="1">
      <c r="A296" s="180"/>
      <c r="C296" s="12"/>
      <c r="F296" s="28" t="str">
        <f>IF(AND(AC290=TRUE,AC304&lt;&gt;0)=TRUE,"Fax Instruction","")</f>
        <v/>
      </c>
      <c r="G296" s="28"/>
      <c r="H296" s="38"/>
      <c r="I296" s="38"/>
      <c r="J296" s="38"/>
      <c r="Q296" s="154"/>
      <c r="T296" s="38"/>
      <c r="U296" s="38"/>
      <c r="V296" s="38"/>
      <c r="W296" s="38"/>
      <c r="AB296" s="181"/>
      <c r="AC296" s="134" t="s">
        <v>2061</v>
      </c>
      <c r="AF296" s="59" t="b">
        <v>0</v>
      </c>
      <c r="AG296" s="65" t="s">
        <v>2483</v>
      </c>
      <c r="AT296" s="33">
        <v>296</v>
      </c>
      <c r="AZ296" s="31"/>
    </row>
    <row r="297" spans="1:52" ht="5.15" customHeight="1">
      <c r="A297" s="180"/>
      <c r="C297" s="12"/>
      <c r="F297" s="28"/>
      <c r="G297" s="28"/>
      <c r="H297" s="38"/>
      <c r="I297" s="38"/>
      <c r="J297" s="38"/>
      <c r="Q297" s="154"/>
      <c r="T297" s="38"/>
      <c r="U297" s="38"/>
      <c r="V297" s="38"/>
      <c r="W297" s="38"/>
      <c r="AB297" s="181"/>
      <c r="AC297" s="134"/>
      <c r="AF297" s="79"/>
      <c r="AG297" s="80"/>
      <c r="AT297" s="33">
        <v>297</v>
      </c>
      <c r="AZ297" s="31"/>
    </row>
    <row r="298" spans="1:52" ht="15.65" customHeight="1" thickBot="1">
      <c r="A298" s="180"/>
      <c r="C298" s="12"/>
      <c r="F298" s="323" t="str">
        <f>IF(AND(AC290=TRUE,AC304&lt;&gt;0)=TRUE,"E-mail","")</f>
        <v/>
      </c>
      <c r="G298" s="28"/>
      <c r="H298" s="38"/>
      <c r="I298" s="145" t="str">
        <f>IF(AND(AC293&lt;&gt;0,AD298&lt;&gt;0)=TRUE,"              Additional Copy","")</f>
        <v/>
      </c>
      <c r="AB298" s="181"/>
      <c r="AC298" s="42" t="b">
        <v>0</v>
      </c>
      <c r="AD298" s="60">
        <f>COUNTIF(AD293:AD296,"=TRUE")</f>
        <v>0</v>
      </c>
      <c r="AF298" s="60">
        <f>COUNTIF(AF293:AF296,"=TRUE")</f>
        <v>0</v>
      </c>
      <c r="AT298" s="33">
        <v>298</v>
      </c>
      <c r="AZ298" s="31"/>
    </row>
    <row r="299" spans="1:52" ht="20.149999999999999" customHeight="1" thickBot="1">
      <c r="A299" s="180"/>
      <c r="C299" s="12"/>
      <c r="D299" s="39"/>
      <c r="F299" s="12" t="str">
        <f>IF(AND(AC290=TRUE,AC304&lt;&gt;0)=TRUE,"FX Direct","")</f>
        <v/>
      </c>
      <c r="H299" s="38"/>
      <c r="I299" s="146" t="str">
        <f>IF(AND(AC298=TRUE,I298&lt;&gt;"")=TRUE,"Confirmation delivery method:","")</f>
        <v/>
      </c>
      <c r="AB299" s="181"/>
      <c r="AC299" s="33"/>
      <c r="AD299" s="664" t="s">
        <v>1419</v>
      </c>
      <c r="AE299" s="665"/>
      <c r="AT299" s="33">
        <v>299</v>
      </c>
      <c r="AZ299" s="31"/>
    </row>
    <row r="300" spans="1:52" ht="15.65" customHeight="1" thickBot="1">
      <c r="A300" s="180"/>
      <c r="C300" s="12"/>
      <c r="D300" s="39"/>
      <c r="E300" s="369" t="str">
        <f>IF(AND(AC290=TRUE,AF296=TRUE,AC304&lt;&gt;0)=TRUE,"Infuse ID: ","")</f>
        <v/>
      </c>
      <c r="F300" s="620"/>
      <c r="G300" s="622"/>
      <c r="H300" s="38"/>
      <c r="J300" t="str">
        <f>IF(AC298=TRUE,IF($AC$290=TRUE,IF(AND($AC$293&lt;&gt;0,AD298&lt;&gt;0)=TRUE,"Direct SWIFT",""),""),"")</f>
        <v/>
      </c>
      <c r="L300" s="141" t="str">
        <f>IF(AND(AC293&lt;&gt;0,AD298&lt;&gt;0)=TRUE,IF(AND(AD300=TRUE,AC298=TRUE)=TRUE,"SWIFT: ",""),"")</f>
        <v/>
      </c>
      <c r="M300" s="620"/>
      <c r="N300" s="621"/>
      <c r="O300" s="622"/>
      <c r="Q300" s="141" t="str">
        <f>IF(AND(AC293&lt;&gt;0,AD298&lt;&gt;0)=TRUE,IF(AND(AD300=TRUE,AC298=TRUE)=TRUE,"MT300 SWIFT format: ",""),"")</f>
        <v/>
      </c>
      <c r="R300" s="620"/>
      <c r="S300" s="621"/>
      <c r="T300" s="622"/>
      <c r="V300" s="141" t="str">
        <f>IF(AC293&lt;&gt;0,IF(AND(AD300=TRUE,AC298=TRUE)=TRUE,IF(R300="87A:BIC","Additional SWIFT: ",IF(R300="87J:ABIC/NAME","Additional SWIFT: ","")),""),"")</f>
        <v/>
      </c>
      <c r="W300" s="620"/>
      <c r="X300" s="621"/>
      <c r="Y300" s="622"/>
      <c r="AB300" s="181"/>
      <c r="AC300" s="33"/>
      <c r="AD300" s="58" t="b">
        <v>0</v>
      </c>
      <c r="AE300" s="66" t="s">
        <v>1410</v>
      </c>
      <c r="AH300" s="45" t="s">
        <v>1965</v>
      </c>
      <c r="AT300" s="33">
        <v>300</v>
      </c>
      <c r="AZ300" s="31"/>
    </row>
    <row r="301" spans="1:52" ht="5.15" customHeight="1" thickBot="1">
      <c r="A301" s="180"/>
      <c r="C301" s="12"/>
      <c r="H301" s="38"/>
      <c r="AB301" s="181"/>
      <c r="AC301" s="33"/>
      <c r="AD301" s="59" t="b">
        <v>0</v>
      </c>
      <c r="AE301" s="65" t="s">
        <v>1326</v>
      </c>
      <c r="AT301" s="33">
        <v>301</v>
      </c>
      <c r="AZ301" s="31"/>
    </row>
    <row r="302" spans="1:52" ht="15.65" customHeight="1" thickBot="1">
      <c r="A302" s="180"/>
      <c r="C302" s="12"/>
      <c r="E302" s="220"/>
      <c r="F302" s="220"/>
      <c r="G302" s="220"/>
      <c r="Q302" s="141" t="str">
        <f>IF(AND(AC293&lt;&gt;0,AD298&lt;&gt;0)=TRUE,IF(AND(AD300=TRUE,AC298=TRUE)=TRUE,"MT300 SWIFT format: ",""),"")</f>
        <v/>
      </c>
      <c r="R302" s="658"/>
      <c r="S302" s="659"/>
      <c r="T302" s="660"/>
      <c r="V302" s="141" t="str">
        <f>IF(AC293&lt;&gt;0,IF(AND(AD300=TRUE,AC298=TRUE)=TRUE,IF(R302="83A:BIC","Additional SWIFT: ",""),""),"")</f>
        <v/>
      </c>
      <c r="W302" s="620"/>
      <c r="X302" s="621"/>
      <c r="Y302" s="622"/>
      <c r="AB302" s="181"/>
      <c r="AC302" s="134" t="s">
        <v>1966</v>
      </c>
      <c r="AD302" s="60"/>
      <c r="AH302" s="42" t="b">
        <v>0</v>
      </c>
      <c r="AI302" s="33" t="b">
        <f>AND(AC290=TRUE,AC293&lt;&gt;0,AC298=TRUE,AH302=TRUE,AD301=TRUE)</f>
        <v>0</v>
      </c>
      <c r="AJ302" s="80" t="s">
        <v>2137</v>
      </c>
      <c r="AT302" s="33">
        <v>302</v>
      </c>
      <c r="AZ302" s="31"/>
    </row>
    <row r="303" spans="1:52" ht="5.15" customHeight="1" thickBot="1">
      <c r="A303" s="180"/>
      <c r="C303" s="12"/>
      <c r="E303" s="220"/>
      <c r="F303" s="220"/>
      <c r="G303" s="220"/>
      <c r="AB303" s="181"/>
      <c r="AC303" s="134"/>
      <c r="AD303" s="60"/>
      <c r="AH303" s="79"/>
      <c r="AT303" s="33">
        <v>303</v>
      </c>
      <c r="AZ303" s="31"/>
    </row>
    <row r="304" spans="1:52" ht="15.65" customHeight="1" thickBot="1">
      <c r="A304" s="180"/>
      <c r="C304" s="12"/>
      <c r="D304" s="809" t="str">
        <f>IF(AND(AC290=TRUE,AC304=2)=TRUE,_xlfn.CONCAT("The parties agree that BBH&amp;Co. shall communicate a trade confirmation via a designated method and such confirmation shall be deemed accepted"," (i.e., assented to and matched) if BBH&amp;Co. is not otherwise notified of a discrepancy within 24 hours from when the confirmation is communicated."),IF(AND(AC290=TRUE,AC304=1)=TRUE,_xlfn.CONCAT("BBH&amp;Co. and the Client agree to communicate the confirmation details of the executed FX contract within 24 hours of execution for the purpose of identifying any discrepancies prior to settlement of the contract."),""))</f>
        <v/>
      </c>
      <c r="E304" s="809"/>
      <c r="F304" s="809"/>
      <c r="G304" s="809"/>
      <c r="H304" s="809"/>
      <c r="J304" t="str">
        <f>IF(AC298=TRUE,IF($AC$290=TRUE,IF(AND($AC$293&lt;&gt;0,AD298&lt;&gt;0)=TRUE,"E-mail",""),""),"")</f>
        <v/>
      </c>
      <c r="L304" s="141" t="str">
        <f>IF(AC293&lt;&gt;0,IF(AND(AD301=TRUE,AC298=TRUE)=TRUE,"E-mail: ",""),"")</f>
        <v/>
      </c>
      <c r="M304" s="620"/>
      <c r="N304" s="621"/>
      <c r="O304" s="622"/>
      <c r="Q304" s="141" t="str">
        <f>IF(AC293&lt;&gt;0,IF(AND(AD301=TRUE,AC298=TRUE)=TRUE,"Additional E-mail: ",""),"")</f>
        <v/>
      </c>
      <c r="R304" s="814"/>
      <c r="S304" s="815"/>
      <c r="T304" s="816"/>
      <c r="V304" s="141" t="str">
        <f>IF(AC293&lt;&gt;0,IF(AND(AD301=TRUE,AC298=TRUE)=TRUE,"Client Fund Identifier: ",""),"")</f>
        <v/>
      </c>
      <c r="W304" s="620"/>
      <c r="X304" s="621"/>
      <c r="Y304" s="622"/>
      <c r="AB304" s="181"/>
      <c r="AC304" s="90">
        <v>0</v>
      </c>
      <c r="AD304" s="60"/>
      <c r="AJ304" s="58" t="b">
        <v>0</v>
      </c>
      <c r="AK304" s="64" t="s">
        <v>1430</v>
      </c>
      <c r="AT304" s="33">
        <v>304</v>
      </c>
      <c r="AZ304" s="31"/>
    </row>
    <row r="305" spans="1:52" ht="15.65" customHeight="1">
      <c r="A305" s="180"/>
      <c r="C305" s="12"/>
      <c r="D305" s="809"/>
      <c r="E305" s="809"/>
      <c r="F305" s="809"/>
      <c r="G305" s="809"/>
      <c r="H305" s="809"/>
      <c r="J305" s="147" t="str">
        <f>IF(AND(AD293=TRUE,AD300=TRUE)=TRUE,IF(M291=M300,IF(AND(M291="",M300="")=TRUE,"","Additional SWIFT has to be different than Primary"),""),"")</f>
        <v/>
      </c>
      <c r="Q305" s="142" t="str">
        <f>IF(AND(AD295=TRUE,AD301=TRUE)=TRUE,IF(M295=M304,IF(AND(M295="",M304="")=TRUE,"","Additional E-mail has to be different than Primary"),""),"")</f>
        <v/>
      </c>
      <c r="AB305" s="181"/>
      <c r="AC305" s="33"/>
      <c r="AT305" s="33">
        <v>305</v>
      </c>
      <c r="AZ305" s="31"/>
    </row>
    <row r="306" spans="1:52" ht="15.65" customHeight="1">
      <c r="A306" s="180"/>
      <c r="C306" s="12"/>
      <c r="D306" s="809"/>
      <c r="E306" s="809"/>
      <c r="F306" s="809"/>
      <c r="G306" s="809"/>
      <c r="H306" s="809"/>
      <c r="AB306" s="181"/>
      <c r="AC306" s="33"/>
      <c r="AT306" s="33">
        <v>306</v>
      </c>
      <c r="AZ306" s="31"/>
    </row>
    <row r="307" spans="1:52" ht="40.5" customHeight="1">
      <c r="A307" s="180"/>
      <c r="C307" s="12"/>
      <c r="D307" s="809"/>
      <c r="E307" s="809"/>
      <c r="F307" s="809"/>
      <c r="G307" s="809"/>
      <c r="H307" s="809"/>
      <c r="AB307" s="181"/>
      <c r="AC307" s="33"/>
      <c r="AT307" s="33">
        <v>307</v>
      </c>
      <c r="AZ307" s="31"/>
    </row>
    <row r="308" spans="1:52" ht="29.15" customHeight="1">
      <c r="A308" s="180"/>
      <c r="C308" s="12"/>
      <c r="D308" s="809" t="str">
        <f>IF(AF295=TRUE,"      E-mail Execution Method - Prior approval is required and additional terms may apply.","")</f>
        <v/>
      </c>
      <c r="E308" s="809"/>
      <c r="F308" s="809"/>
      <c r="G308" s="809"/>
      <c r="H308" s="809"/>
      <c r="AB308" s="181"/>
      <c r="AC308" s="33"/>
      <c r="AT308" s="33">
        <v>308</v>
      </c>
      <c r="AZ308" s="31"/>
    </row>
    <row r="309" spans="1:52" ht="15.65" customHeight="1">
      <c r="A309" s="180"/>
      <c r="C309" s="12"/>
      <c r="AB309" s="181"/>
      <c r="AC309" s="33"/>
      <c r="AT309" s="33">
        <v>309</v>
      </c>
      <c r="AZ309" s="31"/>
    </row>
    <row r="310" spans="1:52" ht="15.65" customHeight="1">
      <c r="A310" s="180"/>
      <c r="C310" s="55" t="s">
        <v>1420</v>
      </c>
      <c r="L310" s="211"/>
      <c r="AB310" s="181"/>
      <c r="AC310" s="33"/>
      <c r="AT310" s="33">
        <v>310</v>
      </c>
      <c r="AZ310" s="31"/>
    </row>
    <row r="311" spans="1:52" ht="4" customHeight="1">
      <c r="A311" s="180"/>
      <c r="C311" s="55"/>
      <c r="AB311" s="181"/>
      <c r="AC311" s="33"/>
      <c r="AT311" s="33">
        <v>311</v>
      </c>
      <c r="AZ311" s="31"/>
    </row>
    <row r="312" spans="1:52" ht="14.5" customHeight="1">
      <c r="A312" s="180"/>
      <c r="B312" s="370"/>
      <c r="C312" s="370"/>
      <c r="D312" s="252" t="str">
        <f>IF(O2=FALSE,"",IF(OR(AC315=0,AD315=0,AE315=0)=TRUE,"Please select:",""))</f>
        <v/>
      </c>
      <c r="E312" s="12"/>
      <c r="F312" s="12"/>
      <c r="I312" s="154"/>
      <c r="Q312" s="154"/>
      <c r="AB312" s="181"/>
      <c r="AC312" s="33"/>
      <c r="AT312" s="33">
        <v>312</v>
      </c>
      <c r="AZ312" s="31"/>
    </row>
    <row r="313" spans="1:52" ht="14.5">
      <c r="A313" s="180"/>
      <c r="B313" s="370"/>
      <c r="C313" s="370"/>
      <c r="D313" t="s">
        <v>1423</v>
      </c>
      <c r="J313" t="s">
        <v>1427</v>
      </c>
      <c r="P313" t="s">
        <v>2624</v>
      </c>
      <c r="U313" t="s">
        <v>1422</v>
      </c>
      <c r="AB313" s="181"/>
      <c r="AC313" s="758" t="s">
        <v>1425</v>
      </c>
      <c r="AD313" s="759" t="s">
        <v>1426</v>
      </c>
      <c r="AE313" s="759" t="s">
        <v>2623</v>
      </c>
      <c r="AT313" s="33">
        <v>313</v>
      </c>
      <c r="AZ313" s="31"/>
    </row>
    <row r="314" spans="1:52" ht="6.65" customHeight="1" thickBot="1">
      <c r="A314" s="180"/>
      <c r="B314" s="370"/>
      <c r="C314" s="370"/>
      <c r="AB314" s="181"/>
      <c r="AC314" s="817"/>
      <c r="AD314" s="769"/>
      <c r="AE314" s="769"/>
      <c r="AT314" s="33">
        <v>314</v>
      </c>
      <c r="AZ314" s="31"/>
    </row>
    <row r="315" spans="1:52" ht="15" thickBot="1">
      <c r="A315" s="180"/>
      <c r="C315" s="39"/>
      <c r="E315" t="s">
        <v>946</v>
      </c>
      <c r="F315" s="12"/>
      <c r="I315" s="39"/>
      <c r="K315" t="s">
        <v>946</v>
      </c>
      <c r="L315" s="12"/>
      <c r="Q315" t="s">
        <v>946</v>
      </c>
      <c r="U315" s="661"/>
      <c r="V315" s="662"/>
      <c r="W315" s="663"/>
      <c r="AB315" s="181"/>
      <c r="AC315" s="90">
        <v>0</v>
      </c>
      <c r="AD315" s="89">
        <v>0</v>
      </c>
      <c r="AE315" s="89">
        <v>0</v>
      </c>
      <c r="AT315" s="33">
        <v>315</v>
      </c>
      <c r="AZ315" s="31"/>
    </row>
    <row r="316" spans="1:52" ht="14.5">
      <c r="A316" s="180"/>
      <c r="C316" s="39"/>
      <c r="E316" t="s">
        <v>57</v>
      </c>
      <c r="F316" s="12"/>
      <c r="I316" s="39"/>
      <c r="K316" t="s">
        <v>57</v>
      </c>
      <c r="L316" s="12"/>
      <c r="Q316" t="s">
        <v>57</v>
      </c>
      <c r="U316" s="197" t="s">
        <v>1506</v>
      </c>
      <c r="W316" s="301"/>
      <c r="AB316" s="181"/>
      <c r="AC316" s="44" t="s">
        <v>1299</v>
      </c>
      <c r="AT316" s="33">
        <v>316</v>
      </c>
      <c r="AZ316" s="31"/>
    </row>
    <row r="317" spans="1:52" ht="14.5">
      <c r="A317" s="180"/>
      <c r="AB317" s="181"/>
      <c r="AC317" s="42" t="b">
        <v>0</v>
      </c>
      <c r="AT317" s="33">
        <v>317</v>
      </c>
      <c r="AZ317" s="31"/>
    </row>
    <row r="318" spans="1:52" ht="14.5">
      <c r="A318" s="180"/>
      <c r="AB318" s="181"/>
      <c r="AC318" s="33"/>
      <c r="AT318" s="33">
        <v>318</v>
      </c>
      <c r="AZ318" s="31"/>
    </row>
    <row r="319" spans="1:52" s="46" customFormat="1" ht="14.5">
      <c r="A319" s="371"/>
      <c r="B319" s="92"/>
      <c r="C319" s="92"/>
      <c r="D319" s="92"/>
      <c r="E319" s="92"/>
      <c r="F319" s="92"/>
      <c r="G319" s="92"/>
      <c r="H319" s="92"/>
      <c r="I319" s="92"/>
      <c r="J319" s="92"/>
      <c r="K319" s="92"/>
      <c r="L319" s="92"/>
      <c r="M319" s="92"/>
      <c r="N319" s="92"/>
      <c r="O319" s="92"/>
      <c r="P319" s="92"/>
      <c r="Q319" s="92"/>
      <c r="R319" s="92"/>
      <c r="S319" s="92"/>
      <c r="T319" s="92"/>
      <c r="U319" s="92"/>
      <c r="V319" s="92"/>
      <c r="W319" s="92"/>
      <c r="X319" s="92"/>
      <c r="Y319" s="92"/>
      <c r="Z319" s="92"/>
      <c r="AA319" s="92"/>
      <c r="AB319" s="372"/>
      <c r="AC319" s="44"/>
      <c r="AT319" s="33">
        <v>319</v>
      </c>
      <c r="AZ319" s="31"/>
    </row>
    <row r="320" spans="1:52" ht="19" thickBot="1">
      <c r="A320" s="283"/>
      <c r="B320" s="13"/>
      <c r="C320" s="14" t="s">
        <v>2082</v>
      </c>
      <c r="D320" s="14"/>
      <c r="E320" s="14"/>
      <c r="F320" s="14"/>
      <c r="G320" s="14"/>
      <c r="H320" s="14"/>
      <c r="I320" s="14"/>
      <c r="J320" s="14"/>
      <c r="K320" s="14"/>
      <c r="L320" s="14"/>
      <c r="M320" s="14"/>
      <c r="N320" s="14"/>
      <c r="O320" s="14"/>
      <c r="P320" s="14"/>
      <c r="Q320" s="14"/>
      <c r="R320" s="14"/>
      <c r="S320" s="14"/>
      <c r="T320" s="14"/>
      <c r="U320" s="14"/>
      <c r="V320" s="14"/>
      <c r="W320" s="245"/>
      <c r="X320" s="692" t="s">
        <v>2713</v>
      </c>
      <c r="Y320" s="692"/>
      <c r="Z320" s="812"/>
      <c r="AA320" s="812"/>
      <c r="AB320" s="372"/>
      <c r="AC320" s="90" t="b">
        <v>0</v>
      </c>
      <c r="AD320" s="46"/>
      <c r="AE320" s="46"/>
      <c r="AF320" s="46"/>
      <c r="AT320" s="33">
        <v>320</v>
      </c>
      <c r="AZ320" s="31"/>
    </row>
    <row r="321" spans="1:52" ht="15" thickTop="1">
      <c r="A321" s="180"/>
      <c r="M321" s="256"/>
      <c r="AB321" s="181"/>
      <c r="AC321" s="33"/>
      <c r="AD321" s="46"/>
      <c r="AE321" s="46"/>
      <c r="AF321" s="34" t="s">
        <v>1059</v>
      </c>
      <c r="AT321" s="33">
        <v>321</v>
      </c>
      <c r="AZ321" s="31"/>
    </row>
    <row r="322" spans="1:52" ht="14.5">
      <c r="A322" s="180"/>
      <c r="C322" s="373" t="s">
        <v>2101</v>
      </c>
      <c r="AB322" s="181"/>
      <c r="AC322" s="33"/>
      <c r="AD322" s="46"/>
      <c r="AE322" s="46"/>
      <c r="AF322" s="31" t="s">
        <v>1057</v>
      </c>
      <c r="AT322" s="33">
        <v>322</v>
      </c>
      <c r="AZ322" s="31"/>
    </row>
    <row r="323" spans="1:52" ht="14.5">
      <c r="A323" s="180"/>
      <c r="AB323" s="181"/>
      <c r="AC323" s="44" t="s">
        <v>1371</v>
      </c>
      <c r="AD323" s="810" t="s">
        <v>2086</v>
      </c>
      <c r="AE323" s="811"/>
      <c r="AF323" s="31" t="s">
        <v>1058</v>
      </c>
      <c r="AT323" s="33">
        <v>323</v>
      </c>
      <c r="AZ323" s="31"/>
    </row>
    <row r="324" spans="1:52" ht="14.5">
      <c r="A324" s="180"/>
      <c r="D324" s="760" t="s">
        <v>984</v>
      </c>
      <c r="E324" s="760"/>
      <c r="F324" s="760"/>
      <c r="G324" s="760"/>
      <c r="H324" s="760"/>
      <c r="L324" s="760" t="s">
        <v>969</v>
      </c>
      <c r="M324" s="760"/>
      <c r="N324" s="760"/>
      <c r="O324" s="760"/>
      <c r="P324" s="760"/>
      <c r="Q324" s="760"/>
      <c r="T324" s="760" t="str">
        <f>IF(OR(AC324=1,AC324=4)=TRUE,"non-USD Cash Transforms","")</f>
        <v/>
      </c>
      <c r="U324" s="760" t="s">
        <v>981</v>
      </c>
      <c r="V324" s="760"/>
      <c r="W324" s="760"/>
      <c r="X324" s="760"/>
      <c r="AB324" s="181"/>
      <c r="AC324" s="140" t="str">
        <f>IF(AD324=AF321,1,IF(AD324=AF322,2,IF(AD324=AF323,3,IF(AD324=AF324,4,""))))</f>
        <v/>
      </c>
      <c r="AD324" s="770" t="str">
        <f>AE30</f>
        <v>Please Select Account Services</v>
      </c>
      <c r="AE324" s="771"/>
      <c r="AF324" s="31" t="s">
        <v>1060</v>
      </c>
      <c r="AT324" s="33">
        <v>324</v>
      </c>
      <c r="AZ324" s="31"/>
    </row>
    <row r="325" spans="1:52" ht="3" customHeight="1">
      <c r="A325" s="180"/>
      <c r="AB325" s="181"/>
      <c r="AC325" s="33"/>
      <c r="AT325" s="33">
        <v>325</v>
      </c>
      <c r="AZ325" s="31"/>
    </row>
    <row r="326" spans="1:52" ht="15" customHeight="1">
      <c r="A326" s="180"/>
      <c r="D326" s="678" t="s">
        <v>980</v>
      </c>
      <c r="E326" s="678"/>
      <c r="F326" s="766" t="s">
        <v>55</v>
      </c>
      <c r="G326" s="766"/>
      <c r="H326" s="766"/>
      <c r="L326" s="678" t="s">
        <v>980</v>
      </c>
      <c r="M326" s="678"/>
      <c r="N326" s="766" t="s">
        <v>55</v>
      </c>
      <c r="O326" s="766"/>
      <c r="P326" s="766"/>
      <c r="Q326" s="766"/>
      <c r="T326" s="678" t="s">
        <v>980</v>
      </c>
      <c r="U326" s="678"/>
      <c r="V326" s="374"/>
      <c r="W326" s="766" t="s">
        <v>982</v>
      </c>
      <c r="X326" s="766"/>
      <c r="AB326" s="181"/>
      <c r="AC326" s="776" t="s">
        <v>1372</v>
      </c>
      <c r="AT326" s="33">
        <v>326</v>
      </c>
      <c r="AZ326" s="31"/>
    </row>
    <row r="327" spans="1:52" ht="3" customHeight="1" thickBot="1">
      <c r="A327" s="180"/>
      <c r="F327" s="92"/>
      <c r="N327" s="92"/>
      <c r="AB327" s="181"/>
      <c r="AC327" s="777"/>
      <c r="AT327" s="33">
        <v>327</v>
      </c>
      <c r="AZ327" s="31"/>
    </row>
    <row r="328" spans="1:52" s="31" customFormat="1" ht="15" thickBot="1">
      <c r="A328" s="180"/>
      <c r="B328" s="322">
        <f>IF(L328="",IF(AC324=2,2,0),1)</f>
        <v>0</v>
      </c>
      <c r="C328"/>
      <c r="D328" s="778"/>
      <c r="E328" s="779"/>
      <c r="F328" s="12" t="s">
        <v>2087</v>
      </c>
      <c r="G328" s="12"/>
      <c r="H328" s="780" t="str">
        <f>IF(AC324=2,"Please select - Mandatory for US Custody Only account","")</f>
        <v/>
      </c>
      <c r="I328" s="780"/>
      <c r="J328" s="780"/>
      <c r="K328" s="586" t="s">
        <v>2588</v>
      </c>
      <c r="L328" s="778"/>
      <c r="M328" s="779"/>
      <c r="N328" s="12" t="s">
        <v>974</v>
      </c>
      <c r="O328" s="12"/>
      <c r="P328" s="12"/>
      <c r="Q328" s="12"/>
      <c r="R328"/>
      <c r="S328"/>
      <c r="T328" s="774"/>
      <c r="U328" s="775"/>
      <c r="V328" s="282" t="s">
        <v>983</v>
      </c>
      <c r="W328" s="774"/>
      <c r="X328" s="775"/>
      <c r="Y328" s="12"/>
      <c r="Z328" s="12"/>
      <c r="AA328" s="12"/>
      <c r="AB328" s="188"/>
      <c r="AC328" s="42" t="b">
        <v>0</v>
      </c>
      <c r="AT328" s="33">
        <v>328</v>
      </c>
    </row>
    <row r="329" spans="1:52" s="31" customFormat="1" ht="3" customHeight="1" thickBot="1">
      <c r="A329" s="180"/>
      <c r="B329" s="12"/>
      <c r="C329"/>
      <c r="D329" s="282"/>
      <c r="E329" s="282"/>
      <c r="F329" s="12"/>
      <c r="G329" s="12"/>
      <c r="H329" s="780"/>
      <c r="I329" s="780"/>
      <c r="J329" s="780"/>
      <c r="K329" s="193"/>
      <c r="L329" s="12"/>
      <c r="M329" s="12"/>
      <c r="N329" s="12"/>
      <c r="O329" s="12"/>
      <c r="P329" s="12"/>
      <c r="Q329" s="12"/>
      <c r="R329"/>
      <c r="S329"/>
      <c r="T329" s="12"/>
      <c r="U329" s="12"/>
      <c r="V329" s="12"/>
      <c r="W329" s="12"/>
      <c r="X329" s="12"/>
      <c r="Y329" s="12"/>
      <c r="Z329" s="12"/>
      <c r="AA329" s="12"/>
      <c r="AB329" s="188"/>
      <c r="AT329" s="33">
        <v>329</v>
      </c>
    </row>
    <row r="330" spans="1:52" s="31" customFormat="1" ht="15" thickBot="1">
      <c r="A330" s="180"/>
      <c r="B330" s="12"/>
      <c r="C330"/>
      <c r="D330" s="778"/>
      <c r="E330" s="779"/>
      <c r="F330" s="12" t="s">
        <v>970</v>
      </c>
      <c r="G330" s="12"/>
      <c r="H330" s="780"/>
      <c r="I330" s="780"/>
      <c r="J330" s="780"/>
      <c r="K330" s="193"/>
      <c r="L330" s="778"/>
      <c r="M330" s="779"/>
      <c r="N330" s="12" t="s">
        <v>975</v>
      </c>
      <c r="O330" s="12"/>
      <c r="P330" s="12"/>
      <c r="Q330" s="12"/>
      <c r="R330"/>
      <c r="S330"/>
      <c r="T330" s="774"/>
      <c r="U330" s="775"/>
      <c r="V330" s="282" t="s">
        <v>983</v>
      </c>
      <c r="W330" s="774"/>
      <c r="X330" s="775"/>
      <c r="Y330" s="12"/>
      <c r="Z330" s="12"/>
      <c r="AA330" s="12"/>
      <c r="AB330" s="188"/>
      <c r="AT330" s="33">
        <v>330</v>
      </c>
    </row>
    <row r="331" spans="1:52" s="31" customFormat="1" ht="3" customHeight="1" thickBot="1">
      <c r="A331" s="180"/>
      <c r="B331" s="12"/>
      <c r="C331"/>
      <c r="D331" s="282"/>
      <c r="E331" s="282"/>
      <c r="F331" s="12"/>
      <c r="G331" s="12"/>
      <c r="H331"/>
      <c r="I331"/>
      <c r="J331" s="12"/>
      <c r="K331" s="12"/>
      <c r="L331" s="12"/>
      <c r="M331" s="12"/>
      <c r="N331" s="12"/>
      <c r="O331" s="12"/>
      <c r="P331" s="12"/>
      <c r="Q331" s="12"/>
      <c r="R331"/>
      <c r="S331"/>
      <c r="T331" s="12"/>
      <c r="U331" s="12"/>
      <c r="V331" s="12"/>
      <c r="W331" s="12"/>
      <c r="X331" s="12"/>
      <c r="Y331" s="12"/>
      <c r="Z331" s="12"/>
      <c r="AA331" s="12"/>
      <c r="AB331" s="188"/>
      <c r="AT331" s="33">
        <v>331</v>
      </c>
    </row>
    <row r="332" spans="1:52" s="31" customFormat="1" ht="15" thickBot="1">
      <c r="A332" s="180"/>
      <c r="B332" s="12"/>
      <c r="C332"/>
      <c r="D332" s="778"/>
      <c r="E332" s="779"/>
      <c r="F332" s="12" t="s">
        <v>971</v>
      </c>
      <c r="G332" s="12"/>
      <c r="H332"/>
      <c r="I332"/>
      <c r="J332" s="12"/>
      <c r="K332" s="12"/>
      <c r="L332" s="778"/>
      <c r="M332" s="779"/>
      <c r="N332" s="12" t="s">
        <v>976</v>
      </c>
      <c r="O332" s="12"/>
      <c r="P332" s="12"/>
      <c r="Q332" s="12"/>
      <c r="R332"/>
      <c r="S332"/>
      <c r="T332" s="774"/>
      <c r="U332" s="775"/>
      <c r="V332" s="282" t="s">
        <v>983</v>
      </c>
      <c r="W332" s="774"/>
      <c r="X332" s="775"/>
      <c r="Y332" s="12"/>
      <c r="Z332" s="12"/>
      <c r="AA332" s="12"/>
      <c r="AB332" s="188"/>
      <c r="AD332" s="46" t="s">
        <v>1334</v>
      </c>
      <c r="AE332" s="33"/>
      <c r="AF332" s="33"/>
      <c r="AG332" s="33"/>
      <c r="AT332" s="33">
        <v>332</v>
      </c>
    </row>
    <row r="333" spans="1:52" s="31" customFormat="1" ht="3" customHeight="1" thickBot="1">
      <c r="A333" s="180"/>
      <c r="B333" s="12"/>
      <c r="C333"/>
      <c r="D333" s="282"/>
      <c r="E333" s="282"/>
      <c r="F333" s="12"/>
      <c r="G333" s="12"/>
      <c r="H333"/>
      <c r="I333"/>
      <c r="J333" s="12"/>
      <c r="K333" s="12"/>
      <c r="L333" s="12"/>
      <c r="M333" s="12"/>
      <c r="N333" s="12"/>
      <c r="O333" s="12"/>
      <c r="P333" s="12"/>
      <c r="Q333" s="12"/>
      <c r="R333"/>
      <c r="S333"/>
      <c r="T333" s="12"/>
      <c r="U333" s="12"/>
      <c r="V333" s="12"/>
      <c r="W333" s="12"/>
      <c r="X333" s="12"/>
      <c r="Y333" s="12"/>
      <c r="Z333" s="12"/>
      <c r="AA333" s="12"/>
      <c r="AB333" s="188"/>
      <c r="AD333" s="749"/>
      <c r="AE333" s="801"/>
      <c r="AF333" s="801"/>
      <c r="AG333" s="802"/>
      <c r="AT333" s="33">
        <v>333</v>
      </c>
    </row>
    <row r="334" spans="1:52" s="31" customFormat="1" ht="15" thickBot="1">
      <c r="A334" s="180"/>
      <c r="B334" s="12"/>
      <c r="C334"/>
      <c r="D334" s="778"/>
      <c r="E334" s="779"/>
      <c r="F334" s="12" t="s">
        <v>972</v>
      </c>
      <c r="G334" s="12"/>
      <c r="H334"/>
      <c r="I334"/>
      <c r="J334" s="12"/>
      <c r="K334" s="12"/>
      <c r="L334" s="778"/>
      <c r="M334" s="779"/>
      <c r="N334" s="12" t="s">
        <v>977</v>
      </c>
      <c r="O334" s="12"/>
      <c r="P334" s="12"/>
      <c r="Q334" s="12"/>
      <c r="R334"/>
      <c r="S334"/>
      <c r="T334" s="774"/>
      <c r="U334" s="775"/>
      <c r="V334" s="282" t="s">
        <v>983</v>
      </c>
      <c r="W334" s="774"/>
      <c r="X334" s="775"/>
      <c r="Y334" s="12"/>
      <c r="Z334" s="12"/>
      <c r="AA334" s="12"/>
      <c r="AB334" s="188"/>
      <c r="AD334" s="803"/>
      <c r="AE334" s="804"/>
      <c r="AF334" s="804"/>
      <c r="AG334" s="805"/>
      <c r="AT334" s="33">
        <v>334</v>
      </c>
    </row>
    <row r="335" spans="1:52" s="31" customFormat="1" ht="3" customHeight="1" thickBot="1">
      <c r="A335" s="180"/>
      <c r="B335" s="12"/>
      <c r="C335"/>
      <c r="D335" s="282"/>
      <c r="E335" s="282"/>
      <c r="F335" s="12"/>
      <c r="G335" s="12"/>
      <c r="H335"/>
      <c r="I335"/>
      <c r="J335" s="12"/>
      <c r="K335" s="12"/>
      <c r="L335" s="12"/>
      <c r="M335" s="12"/>
      <c r="N335" s="12"/>
      <c r="O335" s="12"/>
      <c r="P335" s="12"/>
      <c r="Q335" s="12"/>
      <c r="R335"/>
      <c r="S335"/>
      <c r="T335" s="12"/>
      <c r="U335" s="12"/>
      <c r="V335" s="12"/>
      <c r="W335" s="12"/>
      <c r="X335" s="12"/>
      <c r="Y335" s="12"/>
      <c r="Z335" s="12"/>
      <c r="AA335" s="12"/>
      <c r="AB335" s="188"/>
      <c r="AD335" s="803"/>
      <c r="AE335" s="804"/>
      <c r="AF335" s="804"/>
      <c r="AG335" s="805"/>
      <c r="AT335" s="33">
        <v>335</v>
      </c>
    </row>
    <row r="336" spans="1:52" s="31" customFormat="1" ht="15" thickBot="1">
      <c r="A336" s="180"/>
      <c r="B336" s="12"/>
      <c r="C336"/>
      <c r="D336" s="778"/>
      <c r="E336" s="779"/>
      <c r="F336" s="12" t="s">
        <v>973</v>
      </c>
      <c r="G336" s="12"/>
      <c r="H336"/>
      <c r="I336"/>
      <c r="J336" s="12"/>
      <c r="K336" s="12"/>
      <c r="L336" s="778"/>
      <c r="M336" s="779"/>
      <c r="N336" s="12" t="s">
        <v>978</v>
      </c>
      <c r="O336" s="12"/>
      <c r="P336" s="12"/>
      <c r="Q336" s="12"/>
      <c r="R336"/>
      <c r="S336"/>
      <c r="T336" s="774"/>
      <c r="U336" s="775"/>
      <c r="V336" s="282" t="s">
        <v>983</v>
      </c>
      <c r="W336" s="774"/>
      <c r="X336" s="775"/>
      <c r="Y336" s="12"/>
      <c r="Z336" s="12"/>
      <c r="AA336" s="12"/>
      <c r="AB336" s="188"/>
      <c r="AD336" s="803"/>
      <c r="AE336" s="804"/>
      <c r="AF336" s="804"/>
      <c r="AG336" s="805"/>
      <c r="AT336" s="33">
        <v>336</v>
      </c>
    </row>
    <row r="337" spans="1:52" s="31" customFormat="1" ht="3" customHeight="1" thickBot="1">
      <c r="A337" s="180"/>
      <c r="B337" s="12"/>
      <c r="C337"/>
      <c r="D337" s="12"/>
      <c r="E337" s="12"/>
      <c r="F337" s="12"/>
      <c r="G337" s="12"/>
      <c r="H337"/>
      <c r="I337"/>
      <c r="J337" s="12"/>
      <c r="K337" s="12"/>
      <c r="L337" s="12"/>
      <c r="M337" s="12"/>
      <c r="N337" s="12"/>
      <c r="O337" s="12"/>
      <c r="P337" s="12"/>
      <c r="Q337" s="12"/>
      <c r="R337"/>
      <c r="S337"/>
      <c r="T337" s="12"/>
      <c r="U337" s="12"/>
      <c r="V337" s="12"/>
      <c r="W337" s="12"/>
      <c r="X337" s="12"/>
      <c r="Y337" s="12"/>
      <c r="Z337" s="12"/>
      <c r="AA337" s="12"/>
      <c r="AB337" s="188"/>
      <c r="AD337" s="803"/>
      <c r="AE337" s="804"/>
      <c r="AF337" s="804"/>
      <c r="AG337" s="805"/>
      <c r="AT337" s="33">
        <v>337</v>
      </c>
    </row>
    <row r="338" spans="1:52" s="31" customFormat="1" ht="15" thickBot="1">
      <c r="A338" s="180"/>
      <c r="B338" s="12"/>
      <c r="C338"/>
      <c r="D338"/>
      <c r="E338"/>
      <c r="F338" s="12"/>
      <c r="G338" s="12"/>
      <c r="H338"/>
      <c r="I338"/>
      <c r="J338" s="12"/>
      <c r="K338" s="12"/>
      <c r="L338" s="778"/>
      <c r="M338" s="779"/>
      <c r="N338" s="12" t="s">
        <v>979</v>
      </c>
      <c r="O338" s="12"/>
      <c r="P338" s="12"/>
      <c r="Q338" s="12"/>
      <c r="R338"/>
      <c r="S338"/>
      <c r="T338" s="809" t="str">
        <f>IF(AC328=TRUE,"Please ensure that respective currencies are available under receiving account","")</f>
        <v/>
      </c>
      <c r="U338" s="809"/>
      <c r="V338" s="809"/>
      <c r="W338" s="809"/>
      <c r="X338" s="809"/>
      <c r="Y338" s="12"/>
      <c r="Z338" s="12"/>
      <c r="AA338" s="12"/>
      <c r="AB338" s="188"/>
      <c r="AD338" s="803"/>
      <c r="AE338" s="804"/>
      <c r="AF338" s="804"/>
      <c r="AG338" s="805"/>
      <c r="AT338" s="33">
        <v>338</v>
      </c>
    </row>
    <row r="339" spans="1:52" s="31" customFormat="1" ht="3" customHeight="1" thickBot="1">
      <c r="A339" s="180"/>
      <c r="B339" s="12"/>
      <c r="C339"/>
      <c r="D339"/>
      <c r="E339"/>
      <c r="F339"/>
      <c r="G339"/>
      <c r="H339"/>
      <c r="I339"/>
      <c r="J339"/>
      <c r="K339" s="12"/>
      <c r="L339" s="12"/>
      <c r="M339" s="12"/>
      <c r="N339" s="12"/>
      <c r="O339" s="12"/>
      <c r="P339" s="12"/>
      <c r="Q339"/>
      <c r="R339"/>
      <c r="S339"/>
      <c r="T339" s="809"/>
      <c r="U339" s="809"/>
      <c r="V339" s="809"/>
      <c r="W339" s="809"/>
      <c r="X339" s="809"/>
      <c r="Y339" s="12"/>
      <c r="Z339" s="12"/>
      <c r="AA339" s="12"/>
      <c r="AB339" s="188"/>
      <c r="AD339" s="803"/>
      <c r="AE339" s="804"/>
      <c r="AF339" s="804"/>
      <c r="AG339" s="805"/>
      <c r="AT339" s="33">
        <v>339</v>
      </c>
    </row>
    <row r="340" spans="1:52" s="31" customFormat="1" ht="15" thickBot="1">
      <c r="A340" s="180"/>
      <c r="B340" s="12"/>
      <c r="C340"/>
      <c r="D340"/>
      <c r="E340"/>
      <c r="F340"/>
      <c r="G340"/>
      <c r="H340"/>
      <c r="I340"/>
      <c r="J340"/>
      <c r="K340" s="12"/>
      <c r="L340" s="778"/>
      <c r="M340" s="779"/>
      <c r="N340" s="12" t="s">
        <v>2488</v>
      </c>
      <c r="O340" s="12"/>
      <c r="P340" s="12"/>
      <c r="Q340"/>
      <c r="R340"/>
      <c r="S340"/>
      <c r="T340" s="809"/>
      <c r="U340" s="809"/>
      <c r="V340" s="809"/>
      <c r="W340" s="809"/>
      <c r="X340" s="809"/>
      <c r="Y340" s="12"/>
      <c r="Z340" s="12"/>
      <c r="AA340" s="12"/>
      <c r="AB340" s="188"/>
      <c r="AD340" s="806"/>
      <c r="AE340" s="807"/>
      <c r="AF340" s="807"/>
      <c r="AG340" s="808"/>
      <c r="AT340" s="33">
        <v>340</v>
      </c>
    </row>
    <row r="341" spans="1:52" ht="3" customHeight="1">
      <c r="A341" s="180"/>
      <c r="AB341" s="181"/>
      <c r="AC341" s="33"/>
      <c r="AT341" s="33">
        <v>341</v>
      </c>
      <c r="AZ341" s="31"/>
    </row>
    <row r="342" spans="1:52" ht="3" customHeight="1">
      <c r="A342" s="180"/>
      <c r="AB342" s="181"/>
      <c r="AC342" s="33"/>
      <c r="AT342" s="33">
        <v>342</v>
      </c>
      <c r="AZ342" s="31"/>
    </row>
    <row r="343" spans="1:52" ht="15" thickBot="1">
      <c r="A343" s="375"/>
      <c r="B343" s="155"/>
      <c r="C343" s="155"/>
      <c r="D343" s="155"/>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c r="AA343" s="155"/>
      <c r="AB343" s="376"/>
      <c r="AC343" s="33"/>
      <c r="AT343" s="33">
        <v>343</v>
      </c>
      <c r="AZ343" s="31"/>
    </row>
    <row r="344" spans="1:52" ht="18" customHeight="1" thickTop="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33"/>
      <c r="AT344" s="33">
        <v>344</v>
      </c>
      <c r="AZ344" s="31"/>
    </row>
    <row r="345" spans="1:52" ht="18"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33"/>
      <c r="AT345" s="33">
        <v>345</v>
      </c>
      <c r="AZ345" s="31"/>
    </row>
    <row r="346" spans="1:52" ht="18"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33"/>
      <c r="AT346" s="33">
        <v>346</v>
      </c>
      <c r="AZ346" s="31"/>
    </row>
    <row r="347" spans="1:52" ht="18"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33"/>
      <c r="AT347" s="33">
        <v>347</v>
      </c>
      <c r="AZ347" s="31"/>
    </row>
    <row r="348" spans="1:52" ht="18"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33"/>
      <c r="AT348" s="33">
        <v>348</v>
      </c>
    </row>
    <row r="349" spans="1:52" ht="18"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33"/>
    </row>
    <row r="350" spans="1:52" ht="18" hidden="1"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33"/>
    </row>
    <row r="351" spans="1:52" ht="18" hidden="1"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33"/>
    </row>
    <row r="352" spans="1:52" ht="18" hidden="1"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33"/>
    </row>
    <row r="353" spans="1:29" ht="18" hidden="1"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33"/>
    </row>
    <row r="354" spans="1:29" ht="18" hidden="1"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33"/>
    </row>
    <row r="355" spans="1:29" ht="18" hidden="1"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33"/>
    </row>
    <row r="356" spans="1:29" ht="18" hidden="1"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33"/>
    </row>
    <row r="357" spans="1:29" ht="18" hidden="1"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33"/>
    </row>
    <row r="358" spans="1:29" ht="18" hidden="1"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33"/>
    </row>
    <row r="359" spans="1:29" ht="18" hidden="1"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33"/>
    </row>
    <row r="360" spans="1:29" ht="18" hidden="1"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33"/>
    </row>
    <row r="361" spans="1:29" ht="18" hidden="1"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33"/>
    </row>
    <row r="362" spans="1:29" ht="18" hidden="1"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33"/>
    </row>
    <row r="363" spans="1:29" ht="18" hidden="1"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33"/>
    </row>
    <row r="364" spans="1:29" ht="18" hidden="1"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33"/>
    </row>
    <row r="365" spans="1:29" ht="18" hidden="1"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33"/>
    </row>
    <row r="366" spans="1:29" ht="18" hidden="1"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33"/>
    </row>
    <row r="367" spans="1:29" ht="18" hidden="1"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33"/>
    </row>
    <row r="368" spans="1:29" ht="18" hidden="1"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33"/>
    </row>
    <row r="369" spans="1:29" ht="18" hidden="1"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33"/>
    </row>
    <row r="370" spans="1:29" ht="18" hidden="1"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33"/>
    </row>
    <row r="371" spans="1:29" ht="18" hidden="1"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33"/>
    </row>
    <row r="372" spans="1:29" ht="18" hidden="1"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33"/>
    </row>
    <row r="373" spans="1:29" ht="18" hidden="1"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33"/>
    </row>
    <row r="374" spans="1:29" ht="18" hidden="1"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33"/>
    </row>
    <row r="375" spans="1:29" ht="18" hidden="1"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33"/>
    </row>
    <row r="376" spans="1:29" ht="18" hidden="1"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33"/>
    </row>
    <row r="377" spans="1:29" ht="18" hidden="1"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33"/>
    </row>
    <row r="378" spans="1:29" ht="18" hidden="1"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33"/>
    </row>
    <row r="379" spans="1:29" ht="18" hidden="1"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33"/>
    </row>
    <row r="380" spans="1:29" ht="18" hidden="1"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33"/>
    </row>
    <row r="381" spans="1:29" ht="18" hidden="1"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33"/>
    </row>
    <row r="382" spans="1:29" ht="18" hidden="1"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33"/>
    </row>
    <row r="383" spans="1:29" ht="18" hidden="1"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33"/>
    </row>
    <row r="384" spans="1:29" ht="18" hidden="1"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33"/>
    </row>
    <row r="385" spans="1:29" ht="18" hidden="1"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33"/>
    </row>
    <row r="386" spans="1:29" ht="18" hidden="1"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33"/>
    </row>
    <row r="387" spans="1:29" ht="18" hidden="1"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33"/>
    </row>
    <row r="388" spans="1:29" ht="18" hidden="1"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33"/>
    </row>
    <row r="389" spans="1:29" ht="18" hidden="1"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33"/>
    </row>
    <row r="390" spans="1:29" ht="18" hidden="1"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33"/>
    </row>
    <row r="391" spans="1:29" ht="18" hidden="1"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33"/>
    </row>
    <row r="392" spans="1:29" ht="18" hidden="1"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33"/>
    </row>
    <row r="393" spans="1:29" ht="18" hidden="1"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33"/>
    </row>
    <row r="394" spans="1:29" ht="18" hidden="1"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33"/>
    </row>
    <row r="395" spans="1:29" ht="18" hidden="1"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33"/>
    </row>
    <row r="396" spans="1:29" ht="18" hidden="1"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33"/>
    </row>
    <row r="397" spans="1:29" ht="18" hidden="1"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33"/>
    </row>
    <row r="398" spans="1:29" ht="18" hidden="1"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33"/>
    </row>
    <row r="399" spans="1:29" ht="18" hidden="1"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33"/>
    </row>
    <row r="400" spans="1:29" ht="18" hidden="1"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33"/>
    </row>
    <row r="401" spans="1:29" ht="18" hidden="1"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33"/>
    </row>
    <row r="402" spans="1:29" ht="18" hidden="1"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33"/>
    </row>
    <row r="403" spans="1:29" ht="18" hidden="1"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33"/>
    </row>
    <row r="404" spans="1:29" ht="18" hidden="1"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33"/>
    </row>
    <row r="405" spans="1:29" ht="18" hidden="1"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33"/>
    </row>
    <row r="406" spans="1:29" ht="18" hidden="1"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33"/>
    </row>
    <row r="407" spans="1:29" ht="18" hidden="1"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33"/>
    </row>
    <row r="408" spans="1:29" ht="18" hidden="1"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33"/>
    </row>
    <row r="409" spans="1:29" ht="18" hidden="1"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33"/>
    </row>
    <row r="410" spans="1:29" ht="18" hidden="1"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33"/>
    </row>
    <row r="411" spans="1:29" ht="18" hidden="1"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33"/>
    </row>
    <row r="412" spans="1:29" ht="18" hidden="1"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33"/>
    </row>
    <row r="413" spans="1:29" ht="18" hidden="1"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33"/>
    </row>
    <row r="414" spans="1:29" ht="18" hidden="1"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33"/>
    </row>
    <row r="415" spans="1:29" ht="18" hidden="1"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33"/>
    </row>
    <row r="416" spans="1:29" ht="18" hidden="1"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33"/>
    </row>
    <row r="417" spans="1:29" ht="18" hidden="1"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33"/>
    </row>
    <row r="418" spans="1:29" ht="18" hidden="1"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33"/>
    </row>
    <row r="419" spans="1:29" ht="18" hidden="1"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33"/>
    </row>
    <row r="420" spans="1:29" ht="18" hidden="1"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33"/>
    </row>
    <row r="421" spans="1:29" ht="18" hidden="1"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33"/>
    </row>
    <row r="422" spans="1:29" ht="18" hidden="1"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33"/>
    </row>
    <row r="423" spans="1:29" ht="18" hidden="1"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33"/>
    </row>
    <row r="424" spans="1:29" ht="18" hidden="1"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33"/>
    </row>
    <row r="425" spans="1:29" ht="18" hidden="1"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33"/>
    </row>
    <row r="426" spans="1:29" ht="18" hidden="1"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33"/>
    </row>
    <row r="427" spans="1:29" ht="18" hidden="1"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33"/>
    </row>
    <row r="428" spans="1:29" ht="18" hidden="1"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33"/>
    </row>
    <row r="429" spans="1:29" ht="18" hidden="1"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33"/>
    </row>
    <row r="430" spans="1:29" ht="18" hidden="1"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33"/>
    </row>
    <row r="431" spans="1:29" ht="18" hidden="1"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33"/>
    </row>
    <row r="432" spans="1:29" ht="18" hidden="1"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33"/>
    </row>
    <row r="433" spans="1:29" ht="18" hidden="1"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33"/>
    </row>
    <row r="434" spans="1:29" ht="18" hidden="1"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33"/>
    </row>
    <row r="435" spans="1:29" ht="18" hidden="1"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33"/>
    </row>
    <row r="436" spans="1:29" ht="18" hidden="1"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33"/>
    </row>
    <row r="437" spans="1:29" ht="18" hidden="1"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33"/>
    </row>
    <row r="438" spans="1:29" ht="18" hidden="1"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33"/>
    </row>
    <row r="439" spans="1:29" ht="18" hidden="1"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33"/>
    </row>
    <row r="440" spans="1:29" ht="18" hidden="1"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33"/>
    </row>
    <row r="441" spans="1:29" ht="18" hidden="1"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33"/>
    </row>
    <row r="442" spans="1:29" ht="18" hidden="1"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33"/>
    </row>
    <row r="443" spans="1:29" ht="18" hidden="1"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33"/>
    </row>
    <row r="444" spans="1:29" ht="18" hidden="1"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33"/>
    </row>
    <row r="445" spans="1:29" ht="18" hidden="1"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33"/>
    </row>
    <row r="446" spans="1:29" ht="18" hidden="1"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33"/>
    </row>
    <row r="447" spans="1:29" ht="18" hidden="1"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33"/>
    </row>
    <row r="448" spans="1:29" ht="18" hidden="1"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33"/>
    </row>
    <row r="449" spans="1:29" ht="18" hidden="1"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33"/>
    </row>
    <row r="450" spans="1:29" ht="18" hidden="1"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33"/>
    </row>
    <row r="451" spans="1:29" ht="18" hidden="1"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33"/>
    </row>
    <row r="452" spans="1:29" ht="18" hidden="1"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33"/>
    </row>
    <row r="453" spans="1:29" ht="18" hidden="1"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33"/>
    </row>
    <row r="454" spans="1:29" ht="18" hidden="1"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33"/>
    </row>
    <row r="455" spans="1:29" ht="18" hidden="1"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33"/>
    </row>
    <row r="456" spans="1:29" ht="18" hidden="1"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33"/>
    </row>
    <row r="457" spans="1:29" ht="18" hidden="1"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33"/>
    </row>
    <row r="458" spans="1:29" ht="18" hidden="1"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33"/>
    </row>
    <row r="459" spans="1:29" ht="18" hidden="1"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33"/>
    </row>
    <row r="460" spans="1:29" ht="18" hidden="1"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33"/>
    </row>
    <row r="461" spans="1:29" ht="18" hidden="1"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33"/>
    </row>
    <row r="462" spans="1:29" ht="18" hidden="1"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33"/>
    </row>
    <row r="463" spans="1:29" ht="18" hidden="1"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33"/>
    </row>
    <row r="464" spans="1:29" ht="18" hidden="1"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33"/>
    </row>
    <row r="465" spans="1:29" ht="18" hidden="1"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33"/>
    </row>
    <row r="466" spans="1:29" ht="18" hidden="1"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33"/>
    </row>
    <row r="467" spans="1:29" ht="18" hidden="1"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33"/>
    </row>
    <row r="468" spans="1:29" ht="18" hidden="1"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33"/>
    </row>
    <row r="469" spans="1:29" ht="18" hidden="1"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33"/>
    </row>
    <row r="470" spans="1:29" ht="18" hidden="1"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33"/>
    </row>
    <row r="471" spans="1:29" ht="18" hidden="1"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33"/>
    </row>
    <row r="472" spans="1:29" ht="18" hidden="1"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33"/>
    </row>
    <row r="473" spans="1:29" ht="18" hidden="1"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33"/>
    </row>
    <row r="474" spans="1:29" ht="18" hidden="1"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33"/>
    </row>
    <row r="475" spans="1:29" ht="18" hidden="1"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33"/>
    </row>
    <row r="476" spans="1:29" ht="18" hidden="1"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33"/>
    </row>
    <row r="477" spans="1:29" ht="18" hidden="1"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33"/>
    </row>
    <row r="478" spans="1:29" ht="18" hidden="1"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33"/>
    </row>
    <row r="479" spans="1:29" ht="18" hidden="1"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33"/>
    </row>
    <row r="480" spans="1:29" ht="18" hidden="1"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33"/>
    </row>
    <row r="481" spans="1:29" ht="18" hidden="1"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33"/>
    </row>
    <row r="482" spans="1:29" ht="18" hidden="1"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33"/>
    </row>
    <row r="483" spans="1:29" ht="18" hidden="1"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33"/>
    </row>
    <row r="484" spans="1:29" ht="18" hidden="1"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33"/>
    </row>
    <row r="485" spans="1:29" ht="18" hidden="1"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33"/>
    </row>
    <row r="486" spans="1:29" ht="18" hidden="1"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33"/>
    </row>
    <row r="487" spans="1:29" ht="18" hidden="1"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33"/>
    </row>
    <row r="488" spans="1:29" ht="18" hidden="1"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33"/>
    </row>
    <row r="489" spans="1:29" ht="18" hidden="1"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33"/>
    </row>
    <row r="490" spans="1:29" ht="18" hidden="1"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33"/>
    </row>
    <row r="491" spans="1:29" ht="18" hidden="1"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33"/>
    </row>
    <row r="492" spans="1:29" ht="18" hidden="1"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33"/>
    </row>
    <row r="493" spans="1:29" ht="18" hidden="1"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33"/>
    </row>
    <row r="494" spans="1:29" ht="18" hidden="1"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33"/>
    </row>
    <row r="495" spans="1:29" ht="18" hidden="1"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33"/>
    </row>
    <row r="496" spans="1:29" ht="18" hidden="1"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33"/>
    </row>
    <row r="497" spans="1:29" ht="18" hidden="1"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33"/>
    </row>
    <row r="498" spans="1:29" ht="18" hidden="1"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33"/>
    </row>
    <row r="499" spans="1:29" ht="18" hidden="1"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33"/>
    </row>
    <row r="500" spans="1:29" ht="18" hidden="1"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33"/>
    </row>
    <row r="501" spans="1:29" ht="18" hidden="1"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33"/>
    </row>
    <row r="502" spans="1:29" ht="18" hidden="1"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33"/>
    </row>
    <row r="503" spans="1:29" ht="18" hidden="1"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33"/>
    </row>
    <row r="504" spans="1:29" ht="18" hidden="1"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33"/>
    </row>
    <row r="505" spans="1:29" ht="18" hidden="1"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33"/>
    </row>
    <row r="506" spans="1:29" ht="18" hidden="1"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33"/>
    </row>
    <row r="507" spans="1:29" ht="18" hidden="1"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33"/>
    </row>
    <row r="508" spans="1:29" ht="18" hidden="1"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33"/>
    </row>
    <row r="509" spans="1:29" ht="18" hidden="1"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33"/>
    </row>
    <row r="510" spans="1:29" ht="18" hidden="1"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33"/>
    </row>
    <row r="511" spans="1:29" ht="18" hidden="1"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33"/>
    </row>
    <row r="512" spans="1:29" ht="18" hidden="1"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33"/>
    </row>
    <row r="513" spans="1:29" ht="18" hidden="1"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33"/>
    </row>
    <row r="514" spans="1:29" ht="18" hidden="1"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33"/>
    </row>
    <row r="515" spans="1:29" ht="18" hidden="1"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33"/>
    </row>
    <row r="516" spans="1:29" ht="18" hidden="1"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33"/>
    </row>
    <row r="517" spans="1:29" ht="18" hidden="1"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33"/>
    </row>
    <row r="518" spans="1:29" ht="18" hidden="1"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33"/>
    </row>
    <row r="519" spans="1:29" ht="18" hidden="1"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33"/>
    </row>
    <row r="520" spans="1:29" ht="18" hidden="1"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33"/>
    </row>
    <row r="521" spans="1:29" ht="18" hidden="1"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33"/>
    </row>
    <row r="522" spans="1:29" ht="18" hidden="1"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33"/>
    </row>
    <row r="523" spans="1:29" ht="18" hidden="1"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33"/>
    </row>
    <row r="524" spans="1:29" ht="18" hidden="1"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33"/>
    </row>
    <row r="525" spans="1:29" ht="18" hidden="1"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33"/>
    </row>
    <row r="526" spans="1:29" ht="18" hidden="1"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33"/>
    </row>
    <row r="527" spans="1:29" ht="18" hidden="1"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33"/>
    </row>
    <row r="528" spans="1:29" ht="18" hidden="1"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33"/>
    </row>
    <row r="529" spans="1:29" ht="18" hidden="1"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33"/>
    </row>
    <row r="530" spans="1:29" ht="18" hidden="1"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33"/>
    </row>
    <row r="531" spans="1:29" ht="18" hidden="1"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33"/>
    </row>
    <row r="532" spans="1:29" ht="18" hidden="1"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33"/>
    </row>
    <row r="533" spans="1:29" ht="18" hidden="1"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33"/>
    </row>
    <row r="534" spans="1:29" ht="18" hidden="1"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33"/>
    </row>
    <row r="535" spans="1:29" ht="18" hidden="1"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33"/>
    </row>
    <row r="536" spans="1:29" ht="18" hidden="1"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33"/>
    </row>
    <row r="537" spans="1:29" ht="18" hidden="1"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33"/>
    </row>
    <row r="538" spans="1:29" ht="18" hidden="1"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33"/>
    </row>
    <row r="539" spans="1:29" ht="18" hidden="1"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33"/>
    </row>
    <row r="540" spans="1:29" ht="18" hidden="1"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33"/>
    </row>
    <row r="541" spans="1:29" ht="18" hidden="1"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33"/>
    </row>
    <row r="542" spans="1:29" ht="18" hidden="1"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33"/>
    </row>
    <row r="543" spans="1:29" ht="18" hidden="1"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33"/>
    </row>
    <row r="544" spans="1:29" ht="18" hidden="1"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33"/>
    </row>
    <row r="545" spans="1:29" ht="18" hidden="1"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33"/>
    </row>
    <row r="546" spans="1:29" ht="18" hidden="1"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33"/>
    </row>
    <row r="547" spans="1:29" ht="18" hidden="1"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33"/>
    </row>
    <row r="548" spans="1:29" ht="18" hidden="1"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33"/>
    </row>
    <row r="549" spans="1:29" ht="18" hidden="1"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33"/>
    </row>
    <row r="550" spans="1:29" ht="18" hidden="1"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33"/>
    </row>
    <row r="551" spans="1:29" ht="18" hidden="1"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33"/>
    </row>
    <row r="552" spans="1:29" ht="18" hidden="1"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33"/>
    </row>
    <row r="553" spans="1:29" ht="18" hidden="1"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33"/>
    </row>
    <row r="554" spans="1:29" ht="18" hidden="1"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33"/>
    </row>
    <row r="555" spans="1:29" ht="18" hidden="1"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33"/>
    </row>
    <row r="556" spans="1:29" ht="18" hidden="1"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33"/>
    </row>
    <row r="557" spans="1:29" ht="18" hidden="1"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33"/>
    </row>
    <row r="558" spans="1:29" ht="18" hidden="1"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33"/>
    </row>
    <row r="559" spans="1:29" ht="18" hidden="1"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33"/>
    </row>
    <row r="560" spans="1:29" ht="18" hidden="1"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33"/>
    </row>
    <row r="561" spans="1:29" ht="18" hidden="1"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33"/>
    </row>
    <row r="562" spans="1:29" ht="18" hidden="1"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33"/>
    </row>
    <row r="563" spans="1:29" ht="18" hidden="1"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33"/>
    </row>
    <row r="564" spans="1:29" ht="18" hidden="1"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33"/>
    </row>
    <row r="565" spans="1:29" ht="18" hidden="1"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33"/>
    </row>
    <row r="566" spans="1:29" ht="18" hidden="1"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33"/>
    </row>
    <row r="567" spans="1:29" ht="18" hidden="1"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33"/>
    </row>
    <row r="568" spans="1:29" ht="18" hidden="1"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33"/>
    </row>
    <row r="569" spans="1:29" ht="18" hidden="1"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33"/>
    </row>
    <row r="570" spans="1:29" ht="18" hidden="1" customHeight="1">
      <c r="E570" s="16"/>
    </row>
    <row r="571" spans="1:29" ht="18"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33"/>
    </row>
    <row r="572" spans="1:29" ht="18"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33"/>
    </row>
  </sheetData>
  <sheetProtection algorithmName="SHA-512" hashValue="USVQTXt10VjFKcmVQeeDV/mcaz1sFGk2gAkCQU6wAO4ISn9Og9INQ/VFwblAbCmgLEXYs4Z2OsHqehmY8R7J/g==" saltValue="LQ+M5Z2nV/9nz0LfManVlA==" spinCount="100000" sheet="1" selectLockedCells="1"/>
  <mergeCells count="340">
    <mergeCell ref="AC199:AD199"/>
    <mergeCell ref="AC200:AD200"/>
    <mergeCell ref="H237:K237"/>
    <mergeCell ref="M237:O237"/>
    <mergeCell ref="D308:H308"/>
    <mergeCell ref="W304:Y304"/>
    <mergeCell ref="M226:O226"/>
    <mergeCell ref="M268:O268"/>
    <mergeCell ref="W272:Y272"/>
    <mergeCell ref="W274:Y274"/>
    <mergeCell ref="L217:N217"/>
    <mergeCell ref="M205:P205"/>
    <mergeCell ref="F276:G276"/>
    <mergeCell ref="D279:H281"/>
    <mergeCell ref="M280:O280"/>
    <mergeCell ref="AD299:AE299"/>
    <mergeCell ref="R295:T295"/>
    <mergeCell ref="W264:Y264"/>
    <mergeCell ref="Y237:AA237"/>
    <mergeCell ref="Q237:S237"/>
    <mergeCell ref="U237:W237"/>
    <mergeCell ref="Q226:S226"/>
    <mergeCell ref="U226:W226"/>
    <mergeCell ref="Y226:AA226"/>
    <mergeCell ref="AD323:AE323"/>
    <mergeCell ref="Z320:AA320"/>
    <mergeCell ref="X320:Y320"/>
    <mergeCell ref="U315:W315"/>
    <mergeCell ref="R284:T284"/>
    <mergeCell ref="E293:G294"/>
    <mergeCell ref="W293:Y293"/>
    <mergeCell ref="I289:Z289"/>
    <mergeCell ref="R293:T293"/>
    <mergeCell ref="M284:O284"/>
    <mergeCell ref="AD313:AD314"/>
    <mergeCell ref="M300:O300"/>
    <mergeCell ref="R300:T300"/>
    <mergeCell ref="W300:Y300"/>
    <mergeCell ref="M304:O304"/>
    <mergeCell ref="R304:T304"/>
    <mergeCell ref="W295:Y295"/>
    <mergeCell ref="D304:H307"/>
    <mergeCell ref="M295:O295"/>
    <mergeCell ref="M291:O291"/>
    <mergeCell ref="W291:Y291"/>
    <mergeCell ref="R291:T291"/>
    <mergeCell ref="AC313:AC314"/>
    <mergeCell ref="E290:G290"/>
    <mergeCell ref="AD333:AG340"/>
    <mergeCell ref="D334:E334"/>
    <mergeCell ref="L334:M334"/>
    <mergeCell ref="T334:U334"/>
    <mergeCell ref="W334:X334"/>
    <mergeCell ref="D336:E336"/>
    <mergeCell ref="L336:M336"/>
    <mergeCell ref="T336:U336"/>
    <mergeCell ref="W336:X336"/>
    <mergeCell ref="L338:M338"/>
    <mergeCell ref="T338:X340"/>
    <mergeCell ref="L340:M340"/>
    <mergeCell ref="H173:J173"/>
    <mergeCell ref="D253:E254"/>
    <mergeCell ref="J286:N286"/>
    <mergeCell ref="Q183:S183"/>
    <mergeCell ref="H183:K183"/>
    <mergeCell ref="C237:F237"/>
    <mergeCell ref="C226:F226"/>
    <mergeCell ref="H226:K226"/>
    <mergeCell ref="C241:L242"/>
    <mergeCell ref="M241:N242"/>
    <mergeCell ref="P241:Z242"/>
    <mergeCell ref="V259:X259"/>
    <mergeCell ref="Q259:R259"/>
    <mergeCell ref="Y259:Z259"/>
    <mergeCell ref="H253:U254"/>
    <mergeCell ref="R274:T274"/>
    <mergeCell ref="R276:T276"/>
    <mergeCell ref="R264:T264"/>
    <mergeCell ref="R268:T268"/>
    <mergeCell ref="H217:J217"/>
    <mergeCell ref="M211:O211"/>
    <mergeCell ref="I216:J216"/>
    <mergeCell ref="S203:Y204"/>
    <mergeCell ref="S212:Y213"/>
    <mergeCell ref="T332:U332"/>
    <mergeCell ref="W332:X332"/>
    <mergeCell ref="AC326:AC327"/>
    <mergeCell ref="D328:E328"/>
    <mergeCell ref="D332:E332"/>
    <mergeCell ref="L332:M332"/>
    <mergeCell ref="H328:J330"/>
    <mergeCell ref="L328:M328"/>
    <mergeCell ref="T328:U328"/>
    <mergeCell ref="D330:E330"/>
    <mergeCell ref="L330:M330"/>
    <mergeCell ref="T330:U330"/>
    <mergeCell ref="W330:X330"/>
    <mergeCell ref="W328:X328"/>
    <mergeCell ref="S163:Y163"/>
    <mergeCell ref="C183:F183"/>
    <mergeCell ref="AL109:AM109"/>
    <mergeCell ref="H82:I82"/>
    <mergeCell ref="N326:Q326"/>
    <mergeCell ref="T326:U326"/>
    <mergeCell ref="W326:X326"/>
    <mergeCell ref="K93:AA93"/>
    <mergeCell ref="D324:H324"/>
    <mergeCell ref="L324:Q324"/>
    <mergeCell ref="AC95:AD95"/>
    <mergeCell ref="H93:I93"/>
    <mergeCell ref="AE313:AE314"/>
    <mergeCell ref="AD324:AE324"/>
    <mergeCell ref="T324:X324"/>
    <mergeCell ref="D326:E326"/>
    <mergeCell ref="F326:H326"/>
    <mergeCell ref="L326:M326"/>
    <mergeCell ref="AC82:AC83"/>
    <mergeCell ref="F300:G300"/>
    <mergeCell ref="M264:O264"/>
    <mergeCell ref="U183:W183"/>
    <mergeCell ref="M183:O183"/>
    <mergeCell ref="F198:P198"/>
    <mergeCell ref="AE159:AH162"/>
    <mergeCell ref="AC101:AD101"/>
    <mergeCell ref="C161:I161"/>
    <mergeCell ref="S158:Y158"/>
    <mergeCell ref="H109:I109"/>
    <mergeCell ref="Q109:R109"/>
    <mergeCell ref="Q154:U154"/>
    <mergeCell ref="K161:N161"/>
    <mergeCell ref="C110:C138"/>
    <mergeCell ref="S161:Y161"/>
    <mergeCell ref="AH109:AI109"/>
    <mergeCell ref="K110:K137"/>
    <mergeCell ref="L110:L137"/>
    <mergeCell ref="E101:I101"/>
    <mergeCell ref="C147:Z147"/>
    <mergeCell ref="C148:Z148"/>
    <mergeCell ref="S150:Y151"/>
    <mergeCell ref="C150:I151"/>
    <mergeCell ref="U143:W143"/>
    <mergeCell ref="U145:W145"/>
    <mergeCell ref="E102:I102"/>
    <mergeCell ref="AC145:AD145"/>
    <mergeCell ref="B143:Q145"/>
    <mergeCell ref="B110:B138"/>
    <mergeCell ref="H80:I80"/>
    <mergeCell ref="F160:I160"/>
    <mergeCell ref="C160:E160"/>
    <mergeCell ref="C149:Z149"/>
    <mergeCell ref="N154:P154"/>
    <mergeCell ref="S160:Y160"/>
    <mergeCell ref="T141:AA141"/>
    <mergeCell ref="Q88:R88"/>
    <mergeCell ref="K86:AA86"/>
    <mergeCell ref="Z109:AA109"/>
    <mergeCell ref="J106:S107"/>
    <mergeCell ref="E100:I100"/>
    <mergeCell ref="K151:N151"/>
    <mergeCell ref="O151:Q151"/>
    <mergeCell ref="C88:I88"/>
    <mergeCell ref="E103:I103"/>
    <mergeCell ref="B97:G99"/>
    <mergeCell ref="H97:I97"/>
    <mergeCell ref="T110:T133"/>
    <mergeCell ref="U110:U133"/>
    <mergeCell ref="H84:I84"/>
    <mergeCell ref="AG74:AG75"/>
    <mergeCell ref="M95:Z97"/>
    <mergeCell ref="K99:AA99"/>
    <mergeCell ref="M101:AA103"/>
    <mergeCell ref="N80:P80"/>
    <mergeCell ref="Q84:Z84"/>
    <mergeCell ref="K76:AA76"/>
    <mergeCell ref="M90:P91"/>
    <mergeCell ref="Q90:W91"/>
    <mergeCell ref="K82:AA82"/>
    <mergeCell ref="AF86:AK88"/>
    <mergeCell ref="AF74:AF75"/>
    <mergeCell ref="AD74:AD75"/>
    <mergeCell ref="AC74:AC75"/>
    <mergeCell ref="N78:P78"/>
    <mergeCell ref="H78:I78"/>
    <mergeCell ref="Q49:R49"/>
    <mergeCell ref="H55:I55"/>
    <mergeCell ref="H57:I57"/>
    <mergeCell ref="H49:I49"/>
    <mergeCell ref="H51:I51"/>
    <mergeCell ref="H59:I59"/>
    <mergeCell ref="Q65:R65"/>
    <mergeCell ref="H65:I65"/>
    <mergeCell ref="H63:I63"/>
    <mergeCell ref="H67:I67"/>
    <mergeCell ref="B76:I76"/>
    <mergeCell ref="B39:B67"/>
    <mergeCell ref="C39:C68"/>
    <mergeCell ref="Q47:R47"/>
    <mergeCell ref="Q45:R45"/>
    <mergeCell ref="Q51:R51"/>
    <mergeCell ref="H47:I47"/>
    <mergeCell ref="Z47:AA47"/>
    <mergeCell ref="H53:I53"/>
    <mergeCell ref="Q39:R39"/>
    <mergeCell ref="Q43:R43"/>
    <mergeCell ref="H39:I39"/>
    <mergeCell ref="Z39:AA39"/>
    <mergeCell ref="H41:I41"/>
    <mergeCell ref="H37:I37"/>
    <mergeCell ref="T36:T61"/>
    <mergeCell ref="U36:U61"/>
    <mergeCell ref="Z61:AA61"/>
    <mergeCell ref="U71:Z71"/>
    <mergeCell ref="Q67:R67"/>
    <mergeCell ref="Q61:R61"/>
    <mergeCell ref="H61:I61"/>
    <mergeCell ref="Q55:R55"/>
    <mergeCell ref="Z55:AA55"/>
    <mergeCell ref="Z57:AA57"/>
    <mergeCell ref="Z49:AA49"/>
    <mergeCell ref="U67:W67"/>
    <mergeCell ref="T65:AA65"/>
    <mergeCell ref="M1:N1"/>
    <mergeCell ref="M2:N2"/>
    <mergeCell ref="M3:N3"/>
    <mergeCell ref="C31:Z31"/>
    <mergeCell ref="C16:I16"/>
    <mergeCell ref="U1:AA3"/>
    <mergeCell ref="W13:Z13"/>
    <mergeCell ref="C5:I5"/>
    <mergeCell ref="O13:U13"/>
    <mergeCell ref="C13:M13"/>
    <mergeCell ref="C15:I15"/>
    <mergeCell ref="C9:J9"/>
    <mergeCell ref="C6:I6"/>
    <mergeCell ref="C10:F10"/>
    <mergeCell ref="G19:K19"/>
    <mergeCell ref="X27:Y27"/>
    <mergeCell ref="V25:Y25"/>
    <mergeCell ref="U19:Z19"/>
    <mergeCell ref="C19:D19"/>
    <mergeCell ref="U20:Z20"/>
    <mergeCell ref="N21:P21"/>
    <mergeCell ref="C30:Z30"/>
    <mergeCell ref="Z28:AA28"/>
    <mergeCell ref="AL20:AL23"/>
    <mergeCell ref="U21:Z24"/>
    <mergeCell ref="AL24:AL25"/>
    <mergeCell ref="C20:D20"/>
    <mergeCell ref="C21:D21"/>
    <mergeCell ref="N20:P20"/>
    <mergeCell ref="AE31:AE32"/>
    <mergeCell ref="S166:Y166"/>
    <mergeCell ref="C164:F164"/>
    <mergeCell ref="L164:N164"/>
    <mergeCell ref="H43:I43"/>
    <mergeCell ref="AH35:AI35"/>
    <mergeCell ref="AL35:AM35"/>
    <mergeCell ref="Z35:AA35"/>
    <mergeCell ref="I28:L28"/>
    <mergeCell ref="H35:I35"/>
    <mergeCell ref="Q35:R35"/>
    <mergeCell ref="Q57:R57"/>
    <mergeCell ref="Q59:R59"/>
    <mergeCell ref="Q53:R53"/>
    <mergeCell ref="Z59:AA59"/>
    <mergeCell ref="Q41:R41"/>
    <mergeCell ref="L37:L68"/>
    <mergeCell ref="Z63:AA63"/>
    <mergeCell ref="AF276:AG276"/>
    <mergeCell ref="R302:T302"/>
    <mergeCell ref="W302:Y302"/>
    <mergeCell ref="W280:Y280"/>
    <mergeCell ref="AF291:AG291"/>
    <mergeCell ref="AD278:AE278"/>
    <mergeCell ref="AC256:AH256"/>
    <mergeCell ref="W263:Y263"/>
    <mergeCell ref="AF263:AG263"/>
    <mergeCell ref="AD263:AE263"/>
    <mergeCell ref="R263:T263"/>
    <mergeCell ref="R266:T266"/>
    <mergeCell ref="W266:Y266"/>
    <mergeCell ref="R282:T282"/>
    <mergeCell ref="W282:Y282"/>
    <mergeCell ref="W268:Y268"/>
    <mergeCell ref="W270:Y270"/>
    <mergeCell ref="W284:Y284"/>
    <mergeCell ref="AD291:AE291"/>
    <mergeCell ref="R270:T270"/>
    <mergeCell ref="S259:U259"/>
    <mergeCell ref="R272:T272"/>
    <mergeCell ref="R280:T280"/>
    <mergeCell ref="W276:Y276"/>
    <mergeCell ref="H164:J164"/>
    <mergeCell ref="C167:E167"/>
    <mergeCell ref="H167:J167"/>
    <mergeCell ref="S164:Y164"/>
    <mergeCell ref="S216:Y216"/>
    <mergeCell ref="H211:J211"/>
    <mergeCell ref="H215:L215"/>
    <mergeCell ref="I172:J172"/>
    <mergeCell ref="H171:L171"/>
    <mergeCell ref="M208:O208"/>
    <mergeCell ref="S202:Y202"/>
    <mergeCell ref="H208:J208"/>
    <mergeCell ref="P214:Q216"/>
    <mergeCell ref="S209:Y209"/>
    <mergeCell ref="C213:Q213"/>
    <mergeCell ref="D190:F191"/>
    <mergeCell ref="C169:Q169"/>
    <mergeCell ref="L173:N173"/>
    <mergeCell ref="P170:Q172"/>
    <mergeCell ref="N172:O172"/>
    <mergeCell ref="S214:Y214"/>
    <mergeCell ref="H205:K205"/>
    <mergeCell ref="G190:M193"/>
    <mergeCell ref="Y183:AA183"/>
    <mergeCell ref="C208:F208"/>
    <mergeCell ref="S208:Y208"/>
    <mergeCell ref="H206:I206"/>
    <mergeCell ref="D192:F193"/>
    <mergeCell ref="S205:Y205"/>
    <mergeCell ref="C211:E211"/>
    <mergeCell ref="F199:M199"/>
    <mergeCell ref="F200:P200"/>
    <mergeCell ref="Q63:R63"/>
    <mergeCell ref="U69:W69"/>
    <mergeCell ref="K37:K68"/>
    <mergeCell ref="H45:I45"/>
    <mergeCell ref="K150:Q150"/>
    <mergeCell ref="W78:X78"/>
    <mergeCell ref="Y78:AA78"/>
    <mergeCell ref="W80:X80"/>
    <mergeCell ref="Y80:AA80"/>
    <mergeCell ref="Q37:R37"/>
    <mergeCell ref="Z53:AA53"/>
    <mergeCell ref="Z45:AA45"/>
    <mergeCell ref="Z37:AA37"/>
    <mergeCell ref="Z41:AA41"/>
    <mergeCell ref="Z43:AA43"/>
    <mergeCell ref="Z51:AA51"/>
  </mergeCells>
  <conditionalFormatting sqref="B37">
    <cfRule type="iconSet" priority="605">
      <iconSet iconSet="3Symbols2">
        <cfvo type="percent" val="0"/>
        <cfvo type="num" val="0"/>
        <cfvo type="num" val="1"/>
      </iconSet>
    </cfRule>
  </conditionalFormatting>
  <conditionalFormatting sqref="B19:E23">
    <cfRule type="expression" dxfId="1542" priority="723">
      <formula>$B$18&lt;&gt;""</formula>
    </cfRule>
  </conditionalFormatting>
  <conditionalFormatting sqref="B95:I95">
    <cfRule type="expression" dxfId="1541" priority="86">
      <formula>OR($Q$78="AED*",$Q$78="BGN*",$Q$78="BRL*",$Q$78="CLP*",$Q$78="ISK*",$Q$78="MYR*",$Q$78="PEN*",$Q$78="PHP*",$Q$78="SAR*")</formula>
    </cfRule>
  </conditionalFormatting>
  <conditionalFormatting sqref="B143:Q145">
    <cfRule type="expression" dxfId="1540" priority="434">
      <formula>$B$143&lt;&gt;""</formula>
    </cfRule>
  </conditionalFormatting>
  <conditionalFormatting sqref="B245:AA254">
    <cfRule type="expression" dxfId="1539" priority="411" stopIfTrue="1">
      <formula>$AC$21=FALSE</formula>
    </cfRule>
  </conditionalFormatting>
  <conditionalFormatting sqref="C20:D22">
    <cfRule type="expression" dxfId="1538" priority="1108">
      <formula>AC20=TRUE</formula>
    </cfRule>
  </conditionalFormatting>
  <conditionalFormatting sqref="C167:E167">
    <cfRule type="expression" dxfId="1537" priority="1772">
      <formula>$C$167&lt;&gt;""</formula>
    </cfRule>
    <cfRule type="expression" dxfId="1536" priority="751" stopIfTrue="1">
      <formula>$AC$164=TRUE</formula>
    </cfRule>
  </conditionalFormatting>
  <conditionalFormatting sqref="C211:E211">
    <cfRule type="expression" dxfId="1535" priority="657">
      <formula>$AC$207=TRUE</formula>
    </cfRule>
    <cfRule type="expression" dxfId="1534" priority="658">
      <formula>$C$211&lt;&gt;""</formula>
    </cfRule>
  </conditionalFormatting>
  <conditionalFormatting sqref="C10:F10">
    <cfRule type="expression" dxfId="1533" priority="726" stopIfTrue="1">
      <formula>$AC$9=FALSE</formula>
    </cfRule>
    <cfRule type="expression" dxfId="1532" priority="817">
      <formula>$C$10&lt;&gt;""</formula>
    </cfRule>
  </conditionalFormatting>
  <conditionalFormatting sqref="C164:F164">
    <cfRule type="expression" dxfId="1531" priority="666">
      <formula>$C$164&lt;&gt;""</formula>
    </cfRule>
  </conditionalFormatting>
  <conditionalFormatting sqref="C183:F183">
    <cfRule type="expression" dxfId="1530" priority="747">
      <formula>$C$183&lt;&gt;""</formula>
    </cfRule>
  </conditionalFormatting>
  <conditionalFormatting sqref="C208:F208">
    <cfRule type="expression" dxfId="1529" priority="733">
      <formula>$C$208&lt;&gt;""</formula>
    </cfRule>
  </conditionalFormatting>
  <conditionalFormatting sqref="C226:F226">
    <cfRule type="expression" dxfId="1528" priority="780">
      <formula>$C$226&lt;&gt;""</formula>
    </cfRule>
  </conditionalFormatting>
  <conditionalFormatting sqref="C237:F237">
    <cfRule type="expression" dxfId="1527" priority="362">
      <formula>$C$237&lt;&gt;""</formula>
    </cfRule>
  </conditionalFormatting>
  <conditionalFormatting sqref="C88:I88">
    <cfRule type="expression" dxfId="1526" priority="164" stopIfTrue="1">
      <formula>$AC$21=FALSE</formula>
    </cfRule>
    <cfRule type="expression" dxfId="1525" priority="696">
      <formula>AND($B$86&lt;&gt;"",$C$88="")</formula>
    </cfRule>
    <cfRule type="expression" dxfId="1524" priority="697">
      <formula>$C$88&lt;&gt;""</formula>
    </cfRule>
  </conditionalFormatting>
  <conditionalFormatting sqref="C150:I151 K150:K151 S150:Y151">
    <cfRule type="expression" dxfId="1523" priority="91">
      <formula>$AC$150=0</formula>
    </cfRule>
  </conditionalFormatting>
  <conditionalFormatting sqref="C150:I151">
    <cfRule type="expression" dxfId="1522" priority="94">
      <formula>$AC$150=1</formula>
    </cfRule>
  </conditionalFormatting>
  <conditionalFormatting sqref="C161:I161">
    <cfRule type="expression" dxfId="1521" priority="728">
      <formula>$C$161&lt;&gt;""</formula>
    </cfRule>
  </conditionalFormatting>
  <conditionalFormatting sqref="C247:L248">
    <cfRule type="expression" dxfId="1520" priority="346">
      <formula>$AC$254</formula>
    </cfRule>
  </conditionalFormatting>
  <conditionalFormatting sqref="C13:M13">
    <cfRule type="expression" dxfId="1519" priority="725">
      <formula>$C$13&lt;&gt;""</formula>
    </cfRule>
  </conditionalFormatting>
  <conditionalFormatting sqref="C152:M155">
    <cfRule type="expression" dxfId="1518" priority="731">
      <formula>$K$2=FALSE</formula>
    </cfRule>
  </conditionalFormatting>
  <conditionalFormatting sqref="C250:M252">
    <cfRule type="expression" dxfId="1517" priority="344">
      <formula>$AC$254</formula>
    </cfRule>
  </conditionalFormatting>
  <conditionalFormatting sqref="C169:Q174">
    <cfRule type="expression" dxfId="1516" priority="648">
      <formula>$H$170=""</formula>
    </cfRule>
  </conditionalFormatting>
  <conditionalFormatting sqref="C213:Q214 C215:H215 M215:Q215 C216:Q218">
    <cfRule type="expression" dxfId="1515" priority="763">
      <formula>$H$214=""</formula>
    </cfRule>
  </conditionalFormatting>
  <conditionalFormatting sqref="C220:Z224">
    <cfRule type="expression" dxfId="1514" priority="778" stopIfTrue="1">
      <formula>$AC$155=0</formula>
    </cfRule>
  </conditionalFormatting>
  <conditionalFormatting sqref="C241:Z242">
    <cfRule type="expression" dxfId="1513" priority="266">
      <formula>$AC$21=FALSE</formula>
    </cfRule>
    <cfRule type="expression" dxfId="1512" priority="270">
      <formula>$AC$155=1</formula>
    </cfRule>
    <cfRule type="expression" dxfId="1511" priority="269">
      <formula>$AC$155=0</formula>
    </cfRule>
  </conditionalFormatting>
  <conditionalFormatting sqref="C260:Z308">
    <cfRule type="expression" dxfId="1510" priority="312">
      <formula>$AG$261=1</formula>
    </cfRule>
  </conditionalFormatting>
  <conditionalFormatting sqref="C158:AA184 C229:AA240 AA241:AA242">
    <cfRule type="expression" dxfId="1509" priority="276" stopIfTrue="1">
      <formula>$AD$155=0</formula>
    </cfRule>
  </conditionalFormatting>
  <conditionalFormatting sqref="C182:AA184">
    <cfRule type="expression" dxfId="1508" priority="662" stopIfTrue="1">
      <formula>$AC$179=0</formula>
    </cfRule>
    <cfRule type="expression" dxfId="1507" priority="663" stopIfTrue="1">
      <formula>$AC$179=1</formula>
    </cfRule>
  </conditionalFormatting>
  <conditionalFormatting sqref="C202:AA214 C215:H215 M215:AA215 C216:AA228 K177 C243:AA243">
    <cfRule type="expression" dxfId="1506" priority="3366" stopIfTrue="1">
      <formula>$AE$204=FALSE</formula>
    </cfRule>
  </conditionalFormatting>
  <conditionalFormatting sqref="C207:AA214 M215:AA215 C215:H215 C216:AA228 G203:AA206 C243:AA243">
    <cfRule type="expression" dxfId="1505" priority="624" stopIfTrue="1">
      <formula>$AC$204=0</formula>
    </cfRule>
  </conditionalFormatting>
  <conditionalFormatting sqref="C225:AA228 C243:AA243">
    <cfRule type="expression" dxfId="1504" priority="642" stopIfTrue="1">
      <formula>$AC$222=1</formula>
    </cfRule>
    <cfRule type="expression" dxfId="1503" priority="641" stopIfTrue="1">
      <formula>$AC$222=0</formula>
    </cfRule>
  </conditionalFormatting>
  <conditionalFormatting sqref="C236:AA240 AA241:AA242">
    <cfRule type="expression" dxfId="1502" priority="278" stopIfTrue="1">
      <formula>$AD$230=1</formula>
    </cfRule>
    <cfRule type="expression" dxfId="1501" priority="277" stopIfTrue="1">
      <formula>$AD$230=0</formula>
    </cfRule>
    <cfRule type="expression" dxfId="1500" priority="279" stopIfTrue="1">
      <formula>$AD$230=2</formula>
    </cfRule>
  </conditionalFormatting>
  <conditionalFormatting sqref="C260:AA275 C276:F276 H276:AA276 C277 E277:AA277 C278:AA278 C279:D279 I279:AA281 C280:C281 C282:AA308">
    <cfRule type="expression" dxfId="1499" priority="317">
      <formula>$AE$261=TRUE</formula>
    </cfRule>
  </conditionalFormatting>
  <conditionalFormatting sqref="C260:AA275 C276:F276 H276:AA276 C277 E277:AA277 C278:AA278 C279:D279 I279:AA281 C280:C281 C282:AA312 C258:V258 Y258:Y259 AA258:AA259 C259:Q259 S259 V259 S313 U313:AA313 C313:O317 S314:AA317 C318:AA318">
    <cfRule type="expression" dxfId="1498" priority="314" stopIfTrue="1">
      <formula>$O$2=FALSE</formula>
    </cfRule>
  </conditionalFormatting>
  <conditionalFormatting sqref="C322:AA338">
    <cfRule type="expression" dxfId="1497" priority="306" stopIfTrue="1">
      <formula>$AC$324=""</formula>
    </cfRule>
    <cfRule type="expression" dxfId="1496" priority="307" stopIfTrue="1">
      <formula>$AC$320=TRUE</formula>
    </cfRule>
  </conditionalFormatting>
  <conditionalFormatting sqref="C339:AA342 X320">
    <cfRule type="expression" dxfId="1495" priority="421" stopIfTrue="1">
      <formula>$AC$324=""</formula>
    </cfRule>
  </conditionalFormatting>
  <conditionalFormatting sqref="C339:AA342">
    <cfRule type="expression" dxfId="1494" priority="422" stopIfTrue="1">
      <formula>$AC$320=TRUE</formula>
    </cfRule>
  </conditionalFormatting>
  <conditionalFormatting sqref="D37:D55 V37:V61 M37:M67 D57:D69 D111:D137 M111:M137 V111:V137">
    <cfRule type="expression" dxfId="1493" priority="66">
      <formula>$AC$20=FALSE</formula>
    </cfRule>
  </conditionalFormatting>
  <conditionalFormatting sqref="D74 M74 V74">
    <cfRule type="expression" dxfId="1492" priority="1740">
      <formula>AC74=TRUE</formula>
    </cfRule>
    <cfRule type="expression" dxfId="1491" priority="1739">
      <formula>AD74=TRUE</formula>
    </cfRule>
  </conditionalFormatting>
  <conditionalFormatting sqref="D111">
    <cfRule type="expression" dxfId="1490" priority="198">
      <formula>$AC$111=TRUE</formula>
    </cfRule>
  </conditionalFormatting>
  <conditionalFormatting sqref="D113">
    <cfRule type="expression" dxfId="1489" priority="196">
      <formula>$AC$113=TRUE</formula>
    </cfRule>
  </conditionalFormatting>
  <conditionalFormatting sqref="D115">
    <cfRule type="expression" dxfId="1488" priority="194">
      <formula>$AC$115=TRUE</formula>
    </cfRule>
  </conditionalFormatting>
  <conditionalFormatting sqref="D117">
    <cfRule type="expression" dxfId="1487" priority="193">
      <formula>$AC$117=TRUE</formula>
    </cfRule>
  </conditionalFormatting>
  <conditionalFormatting sqref="D119">
    <cfRule type="expression" dxfId="1486" priority="192">
      <formula>$AC$119=TRUE</formula>
    </cfRule>
  </conditionalFormatting>
  <conditionalFormatting sqref="D121">
    <cfRule type="expression" dxfId="1485" priority="191">
      <formula>$AC$121=TRUE</formula>
    </cfRule>
  </conditionalFormatting>
  <conditionalFormatting sqref="D123">
    <cfRule type="expression" dxfId="1484" priority="190">
      <formula>$AC$123=TRUE</formula>
    </cfRule>
  </conditionalFormatting>
  <conditionalFormatting sqref="D125">
    <cfRule type="expression" dxfId="1483" priority="189">
      <formula>$AC$125=TRUE</formula>
    </cfRule>
  </conditionalFormatting>
  <conditionalFormatting sqref="D127">
    <cfRule type="expression" dxfId="1482" priority="188">
      <formula>$AC$127=TRUE</formula>
    </cfRule>
  </conditionalFormatting>
  <conditionalFormatting sqref="D129">
    <cfRule type="expression" dxfId="1481" priority="187">
      <formula>$AC$129=TRUE</formula>
    </cfRule>
  </conditionalFormatting>
  <conditionalFormatting sqref="D131">
    <cfRule type="expression" dxfId="1480" priority="186">
      <formula>$AC$131=TRUE</formula>
    </cfRule>
  </conditionalFormatting>
  <conditionalFormatting sqref="D133">
    <cfRule type="expression" dxfId="1479" priority="185">
      <formula>$AC$133=TRUE</formula>
    </cfRule>
  </conditionalFormatting>
  <conditionalFormatting sqref="D135">
    <cfRule type="expression" dxfId="1478" priority="184">
      <formula>$AC$135=TRUE</formula>
    </cfRule>
  </conditionalFormatting>
  <conditionalFormatting sqref="D137">
    <cfRule type="expression" dxfId="1477" priority="183">
      <formula>$AC$137=TRUE</formula>
    </cfRule>
  </conditionalFormatting>
  <conditionalFormatting sqref="D190">
    <cfRule type="expression" dxfId="1476" priority="621">
      <formula>$AC$190=1</formula>
    </cfRule>
  </conditionalFormatting>
  <conditionalFormatting sqref="D192">
    <cfRule type="expression" dxfId="1475" priority="620">
      <formula>$AC$190=2</formula>
    </cfRule>
  </conditionalFormatting>
  <conditionalFormatting sqref="D198">
    <cfRule type="expression" dxfId="1474" priority="617">
      <formula>$AC$198=1</formula>
    </cfRule>
  </conditionalFormatting>
  <conditionalFormatting sqref="D199">
    <cfRule type="expression" dxfId="1473" priority="616">
      <formula>$AC$198=2</formula>
    </cfRule>
  </conditionalFormatting>
  <conditionalFormatting sqref="D261:D262">
    <cfRule type="expression" dxfId="1472" priority="808">
      <formula>$AC$261=TRUE</formula>
    </cfRule>
  </conditionalFormatting>
  <conditionalFormatting sqref="D279">
    <cfRule type="expression" dxfId="1471" priority="604">
      <formula>$D$279&lt;&gt;""</formula>
    </cfRule>
  </conditionalFormatting>
  <conditionalFormatting sqref="D288">
    <cfRule type="expression" dxfId="1470" priority="591">
      <formula>$AC$290=TRUE</formula>
    </cfRule>
  </conditionalFormatting>
  <conditionalFormatting sqref="D304">
    <cfRule type="expression" dxfId="1469" priority="489">
      <formula>$AC$304=""</formula>
    </cfRule>
  </conditionalFormatting>
  <conditionalFormatting sqref="D37:E46">
    <cfRule type="expression" dxfId="1468" priority="994">
      <formula>AC37=TRUE</formula>
    </cfRule>
  </conditionalFormatting>
  <conditionalFormatting sqref="D37:E55 V37:W61 M37:N67 D57:E69 T65:AA69 B76 K76 L78:L80 K82 K86 D111:E137 M111:N137 V111:W137 T141:AA145">
    <cfRule type="expression" dxfId="1467" priority="59">
      <formula>$U$20="Please Select Account Services"</formula>
    </cfRule>
  </conditionalFormatting>
  <conditionalFormatting sqref="D47:E55">
    <cfRule type="expression" dxfId="1466" priority="3929">
      <formula>AC49=TRUE</formula>
    </cfRule>
  </conditionalFormatting>
  <conditionalFormatting sqref="D57:E69">
    <cfRule type="expression" dxfId="1465" priority="3930">
      <formula>AC63=TRUE</formula>
    </cfRule>
  </conditionalFormatting>
  <conditionalFormatting sqref="D111:E111">
    <cfRule type="expression" dxfId="1464" priority="197">
      <formula>$AD$111=TRUE</formula>
    </cfRule>
  </conditionalFormatting>
  <conditionalFormatting sqref="D113:E113">
    <cfRule type="expression" dxfId="1463" priority="195">
      <formula>$AD$113=TRUE</formula>
    </cfRule>
  </conditionalFormatting>
  <conditionalFormatting sqref="D115:E115">
    <cfRule type="expression" dxfId="1462" priority="182">
      <formula>$AD$115=TRUE</formula>
    </cfRule>
  </conditionalFormatting>
  <conditionalFormatting sqref="D117:E117">
    <cfRule type="expression" dxfId="1461" priority="181">
      <formula>$AD$117=TRUE</formula>
    </cfRule>
  </conditionalFormatting>
  <conditionalFormatting sqref="D119:E119">
    <cfRule type="expression" dxfId="1460" priority="180">
      <formula>$AD$119=TRUE</formula>
    </cfRule>
  </conditionalFormatting>
  <conditionalFormatting sqref="D121:E121">
    <cfRule type="expression" dxfId="1459" priority="179">
      <formula>$AD$121=TRUE</formula>
    </cfRule>
  </conditionalFormatting>
  <conditionalFormatting sqref="D123:E123">
    <cfRule type="expression" dxfId="1458" priority="178">
      <formula>$AD$123=TRUE</formula>
    </cfRule>
  </conditionalFormatting>
  <conditionalFormatting sqref="D125:E125">
    <cfRule type="expression" dxfId="1457" priority="177">
      <formula>$AD$125=TRUE</formula>
    </cfRule>
  </conditionalFormatting>
  <conditionalFormatting sqref="D127:E127">
    <cfRule type="expression" dxfId="1456" priority="176">
      <formula>$AD$127=TRUE</formula>
    </cfRule>
  </conditionalFormatting>
  <conditionalFormatting sqref="D129:E129">
    <cfRule type="expression" dxfId="1455" priority="175">
      <formula>$AD$129=TRUE</formula>
    </cfRule>
  </conditionalFormatting>
  <conditionalFormatting sqref="D131:E131">
    <cfRule type="expression" dxfId="1454" priority="174">
      <formula>$AD$131=TRUE</formula>
    </cfRule>
  </conditionalFormatting>
  <conditionalFormatting sqref="D133:E133">
    <cfRule type="expression" dxfId="1453" priority="173">
      <formula>$AD$133=TRUE</formula>
    </cfRule>
  </conditionalFormatting>
  <conditionalFormatting sqref="D135:E135">
    <cfRule type="expression" dxfId="1452" priority="172">
      <formula>$AD$135=TRUE</formula>
    </cfRule>
  </conditionalFormatting>
  <conditionalFormatting sqref="D137:E137">
    <cfRule type="expression" dxfId="1451" priority="171">
      <formula>$AD$137=TRUE</formula>
    </cfRule>
  </conditionalFormatting>
  <conditionalFormatting sqref="D253:E254">
    <cfRule type="expression" dxfId="1450" priority="785">
      <formula>$AC$254=TRUE</formula>
    </cfRule>
  </conditionalFormatting>
  <conditionalFormatting sqref="D328:G328">
    <cfRule type="expression" dxfId="1449" priority="166">
      <formula>$L$328&lt;&gt;""</formula>
    </cfRule>
  </conditionalFormatting>
  <conditionalFormatting sqref="D304:H307">
    <cfRule type="expression" dxfId="1448" priority="603">
      <formula>$D$304=""</formula>
    </cfRule>
  </conditionalFormatting>
  <conditionalFormatting sqref="D308:H308">
    <cfRule type="expression" dxfId="1447" priority="490">
      <formula>$AF$295=FALSE</formula>
    </cfRule>
  </conditionalFormatting>
  <conditionalFormatting sqref="D324:J327 D328:G330 D331:J336">
    <cfRule type="expression" dxfId="1446" priority="169">
      <formula>$AC$324=2</formula>
    </cfRule>
  </conditionalFormatting>
  <conditionalFormatting sqref="D250:K252">
    <cfRule type="expression" dxfId="1445" priority="787">
      <formula>$AC$251=TRUE</formula>
    </cfRule>
  </conditionalFormatting>
  <conditionalFormatting sqref="D247:L248">
    <cfRule type="expression" dxfId="1444" priority="789">
      <formula>$AC$248=TRUE</formula>
    </cfRule>
  </conditionalFormatting>
  <conditionalFormatting sqref="D289:Z308">
    <cfRule type="expression" dxfId="1443" priority="323" stopIfTrue="1">
      <formula>$AC$290=FALSE</formula>
    </cfRule>
  </conditionalFormatting>
  <conditionalFormatting sqref="D262:AA275 D276:F276 H276:AA276 E277:AA277 D278:AA278 D279 I279:AA281 D282:AA286">
    <cfRule type="expression" dxfId="1442" priority="319" stopIfTrue="1">
      <formula>$AC$261=FALSE</formula>
    </cfRule>
  </conditionalFormatting>
  <conditionalFormatting sqref="E37:E55 W37:W61 N37:N67 E57:E69 N111:N137 W111:W137 E111:E138">
    <cfRule type="expression" dxfId="1441" priority="840">
      <formula>AND($AC$20=TRUE,$AC$21=FALSE)</formula>
    </cfRule>
  </conditionalFormatting>
  <conditionalFormatting sqref="E291">
    <cfRule type="expression" dxfId="1440" priority="485">
      <formula>$AC$304=1</formula>
    </cfRule>
  </conditionalFormatting>
  <conditionalFormatting sqref="E296:E300">
    <cfRule type="expression" dxfId="1439" priority="565" stopIfTrue="1">
      <formula>$AC$304=FALSE</formula>
    </cfRule>
  </conditionalFormatting>
  <conditionalFormatting sqref="E315">
    <cfRule type="expression" dxfId="1438" priority="583">
      <formula>$AC$315=1</formula>
    </cfRule>
  </conditionalFormatting>
  <conditionalFormatting sqref="E316">
    <cfRule type="expression" dxfId="1437" priority="580">
      <formula>$AC$315=2</formula>
    </cfRule>
  </conditionalFormatting>
  <conditionalFormatting sqref="E100:I100">
    <cfRule type="expression" dxfId="1436" priority="102" stopIfTrue="1">
      <formula>$E$100&lt;&gt;""</formula>
    </cfRule>
    <cfRule type="expression" dxfId="1435" priority="103">
      <formula>$H$97="Yes"</formula>
    </cfRule>
  </conditionalFormatting>
  <conditionalFormatting sqref="E101:I101">
    <cfRule type="expression" dxfId="1434" priority="100" stopIfTrue="1">
      <formula>$E$101&lt;&gt;""</formula>
    </cfRule>
    <cfRule type="expression" dxfId="1433" priority="101">
      <formula>$H$97="Yes"</formula>
    </cfRule>
  </conditionalFormatting>
  <conditionalFormatting sqref="E102:I102">
    <cfRule type="expression" dxfId="1432" priority="85">
      <formula>$H$97="Yes"</formula>
    </cfRule>
    <cfRule type="expression" dxfId="1431" priority="84" stopIfTrue="1">
      <formula>$E$102&lt;&gt;""</formula>
    </cfRule>
  </conditionalFormatting>
  <conditionalFormatting sqref="E103:I103">
    <cfRule type="expression" dxfId="1430" priority="83">
      <formula>$H$97="Yes"</formula>
    </cfRule>
    <cfRule type="expression" dxfId="1429" priority="82" stopIfTrue="1">
      <formula>$E$103&lt;&gt;""</formula>
    </cfRule>
  </conditionalFormatting>
  <conditionalFormatting sqref="F198">
    <cfRule type="expression" dxfId="1428" priority="3916">
      <formula>$F$198&lt;&gt;""</formula>
    </cfRule>
  </conditionalFormatting>
  <conditionalFormatting sqref="F199">
    <cfRule type="expression" dxfId="1427" priority="3917">
      <formula>$F$199&lt;&gt;""</formula>
    </cfRule>
  </conditionalFormatting>
  <conditionalFormatting sqref="F200">
    <cfRule type="expression" dxfId="1426" priority="3918">
      <formula>$F$200&lt;&gt;""</formula>
    </cfRule>
  </conditionalFormatting>
  <conditionalFormatting sqref="F264:F265">
    <cfRule type="expression" dxfId="1425" priority="584">
      <formula>$AF$264=TRUE</formula>
    </cfRule>
  </conditionalFormatting>
  <conditionalFormatting sqref="F266:F267">
    <cfRule type="expression" dxfId="1424" priority="577">
      <formula>$AF$266=TRUE</formula>
    </cfRule>
  </conditionalFormatting>
  <conditionalFormatting sqref="F268:F269">
    <cfRule type="expression" dxfId="1423" priority="576">
      <formula>$AF$268=TRUE</formula>
    </cfRule>
  </conditionalFormatting>
  <conditionalFormatting sqref="F270:F271">
    <cfRule type="expression" dxfId="1422" priority="575">
      <formula>$AF$270=TRUE</formula>
    </cfRule>
  </conditionalFormatting>
  <conditionalFormatting sqref="F272:F273">
    <cfRule type="expression" dxfId="1421" priority="574">
      <formula>$AF$272=TRUE</formula>
    </cfRule>
  </conditionalFormatting>
  <conditionalFormatting sqref="F274">
    <cfRule type="expression" dxfId="1420" priority="313">
      <formula>$AF$272=TRUE</formula>
    </cfRule>
  </conditionalFormatting>
  <conditionalFormatting sqref="F296:F297">
    <cfRule type="expression" dxfId="1419" priority="573">
      <formula>$AF$293=TRUE</formula>
    </cfRule>
  </conditionalFormatting>
  <conditionalFormatting sqref="F298">
    <cfRule type="expression" dxfId="1418" priority="571">
      <formula>$AF$295</formula>
    </cfRule>
  </conditionalFormatting>
  <conditionalFormatting sqref="F299">
    <cfRule type="expression" dxfId="1417" priority="590">
      <formula>$AF$296=TRUE</formula>
    </cfRule>
  </conditionalFormatting>
  <conditionalFormatting sqref="F276:G276">
    <cfRule type="expression" dxfId="1416" priority="322">
      <formula>$F$276&lt;&gt;""</formula>
    </cfRule>
    <cfRule type="expression" dxfId="1415" priority="321" stopIfTrue="1">
      <formula>$E$276=""</formula>
    </cfRule>
  </conditionalFormatting>
  <conditionalFormatting sqref="F300:G300">
    <cfRule type="expression" dxfId="1414" priority="491" stopIfTrue="1">
      <formula>$E$300=""</formula>
    </cfRule>
    <cfRule type="expression" dxfId="1413" priority="492">
      <formula>$F$300&lt;&gt;""</formula>
    </cfRule>
  </conditionalFormatting>
  <conditionalFormatting sqref="F19:L28">
    <cfRule type="expression" dxfId="1412" priority="815">
      <formula>$AE$30="Please Select Account Services"</formula>
    </cfRule>
    <cfRule type="expression" dxfId="1411" priority="420" stopIfTrue="1">
      <formula>$AE$30=$AF$26</formula>
    </cfRule>
  </conditionalFormatting>
  <conditionalFormatting sqref="G20">
    <cfRule type="expression" dxfId="1410" priority="1113">
      <formula>$AD$20=2</formula>
    </cfRule>
  </conditionalFormatting>
  <conditionalFormatting sqref="G21">
    <cfRule type="expression" dxfId="1409" priority="1104">
      <formula>$AD$20=1</formula>
    </cfRule>
  </conditionalFormatting>
  <conditionalFormatting sqref="G22">
    <cfRule type="expression" dxfId="1408" priority="349">
      <formula>$AD$20=3</formula>
    </cfRule>
  </conditionalFormatting>
  <conditionalFormatting sqref="G23">
    <cfRule type="expression" dxfId="1407" priority="1093">
      <formula>$AD$23=TRUE</formula>
    </cfRule>
  </conditionalFormatting>
  <conditionalFormatting sqref="G24">
    <cfRule type="expression" dxfId="1406" priority="1103">
      <formula>$AD$24=TRUE</formula>
    </cfRule>
  </conditionalFormatting>
  <conditionalFormatting sqref="G25">
    <cfRule type="expression" dxfId="1405" priority="1102">
      <formula>$AD$25=TRUE</formula>
    </cfRule>
  </conditionalFormatting>
  <conditionalFormatting sqref="G26">
    <cfRule type="expression" dxfId="1404" priority="1100">
      <formula>$AD$26=TRUE</formula>
    </cfRule>
  </conditionalFormatting>
  <conditionalFormatting sqref="G27">
    <cfRule type="expression" dxfId="1403" priority="1101">
      <formula>$AD$27=TRUE</formula>
    </cfRule>
  </conditionalFormatting>
  <conditionalFormatting sqref="G190:G191">
    <cfRule type="expression" dxfId="1402" priority="3338">
      <formula>$G$190&lt;&gt;""</formula>
    </cfRule>
  </conditionalFormatting>
  <conditionalFormatting sqref="G291">
    <cfRule type="expression" dxfId="1401" priority="486">
      <formula>$AC$304=2</formula>
    </cfRule>
  </conditionalFormatting>
  <conditionalFormatting sqref="H171">
    <cfRule type="expression" dxfId="1400" priority="730">
      <formula>AND($AC$164=TRUE,$AC$172&gt;0,$H$171="",$AC$155&lt;&gt;0)</formula>
    </cfRule>
  </conditionalFormatting>
  <conditionalFormatting sqref="H37:I68 Q37:R68 H70:I70">
    <cfRule type="expression" dxfId="1399" priority="611">
      <formula>$AC$21=FALSE</formula>
    </cfRule>
  </conditionalFormatting>
  <conditionalFormatting sqref="H78:I78">
    <cfRule type="expression" dxfId="1398" priority="711">
      <formula>$H$78="No"</formula>
    </cfRule>
    <cfRule type="expression" dxfId="1397" priority="710" stopIfTrue="1">
      <formula>$AC$21=FALSE</formula>
    </cfRule>
    <cfRule type="expression" dxfId="1396" priority="712">
      <formula>AND($B$78&lt;&gt;"",$H$78="")</formula>
    </cfRule>
    <cfRule type="expression" dxfId="1395" priority="714">
      <formula>$AD$39=TRUE</formula>
    </cfRule>
  </conditionalFormatting>
  <conditionalFormatting sqref="H80:I80">
    <cfRule type="expression" dxfId="1394" priority="458">
      <formula>$H$80="No"</formula>
    </cfRule>
    <cfRule type="expression" dxfId="1393" priority="459">
      <formula>AND($B$80&lt;&gt;"",$H$80="")</formula>
    </cfRule>
    <cfRule type="expression" dxfId="1392" priority="461">
      <formula>$AD$73=TRUE</formula>
    </cfRule>
    <cfRule type="expression" dxfId="1391" priority="457" stopIfTrue="1">
      <formula>$AC$21=FALSE</formula>
    </cfRule>
  </conditionalFormatting>
  <conditionalFormatting sqref="H82:I82">
    <cfRule type="expression" dxfId="1390" priority="706">
      <formula>H82="No"</formula>
    </cfRule>
    <cfRule type="expression" dxfId="1389" priority="705" stopIfTrue="1">
      <formula>$AC$21=FALSE</formula>
    </cfRule>
    <cfRule type="expression" dxfId="1388" priority="708">
      <formula>$AG$37=TRUE</formula>
    </cfRule>
    <cfRule type="expression" dxfId="1387" priority="707">
      <formula>AND($B$82&lt;&gt;"",$H$82="")</formula>
    </cfRule>
  </conditionalFormatting>
  <conditionalFormatting sqref="H84:I84">
    <cfRule type="expression" dxfId="1386" priority="4">
      <formula>AND($B$84&lt;&gt;"",$H$84="")</formula>
    </cfRule>
    <cfRule type="expression" dxfId="1385" priority="5">
      <formula>$AK$63=TRUE</formula>
    </cfRule>
    <cfRule type="expression" dxfId="1384" priority="3">
      <formula>H84="No"</formula>
    </cfRule>
    <cfRule type="expression" dxfId="1383" priority="2" stopIfTrue="1">
      <formula>$AC$21=FALSE</formula>
    </cfRule>
  </conditionalFormatting>
  <conditionalFormatting sqref="H93:I93">
    <cfRule type="expression" dxfId="1382" priority="252" stopIfTrue="1">
      <formula>$AC$21=FALSE</formula>
    </cfRule>
    <cfRule type="expression" dxfId="1381" priority="251">
      <formula>$AG$41=TRUE</formula>
    </cfRule>
    <cfRule type="expression" dxfId="1380" priority="250">
      <formula>AND($B$93&lt;&gt;"",$H$93="")</formula>
    </cfRule>
    <cfRule type="expression" dxfId="1379" priority="249">
      <formula>$H$93="No"</formula>
    </cfRule>
    <cfRule type="expression" dxfId="1378" priority="248" stopIfTrue="1">
      <formula>$AC$21=FALSE</formula>
    </cfRule>
  </conditionalFormatting>
  <conditionalFormatting sqref="H97:I97">
    <cfRule type="expression" dxfId="1377" priority="123">
      <formula>$AC$21=FALSE</formula>
    </cfRule>
    <cfRule type="expression" dxfId="1376" priority="127">
      <formula>$AC$78=TRUE</formula>
    </cfRule>
    <cfRule type="expression" dxfId="1375" priority="125">
      <formula>AND($B$97&lt;&gt;"",$H$97="")</formula>
    </cfRule>
    <cfRule type="expression" dxfId="1374" priority="124">
      <formula>$AC$78=FALSE</formula>
    </cfRule>
  </conditionalFormatting>
  <conditionalFormatting sqref="H164:J164">
    <cfRule type="expression" dxfId="1373" priority="753">
      <formula>$H$164&lt;&gt;""</formula>
    </cfRule>
  </conditionalFormatting>
  <conditionalFormatting sqref="H167:J167">
    <cfRule type="expression" dxfId="1372" priority="729">
      <formula>$H$167&lt;&gt;""</formula>
    </cfRule>
  </conditionalFormatting>
  <conditionalFormatting sqref="H173:J173">
    <cfRule type="expression" dxfId="1371" priority="744">
      <formula>$AC$169=TRUE</formula>
    </cfRule>
  </conditionalFormatting>
  <conditionalFormatting sqref="H208:J208">
    <cfRule type="expression" dxfId="1370" priority="660">
      <formula>$H$208&lt;&gt;""</formula>
    </cfRule>
  </conditionalFormatting>
  <conditionalFormatting sqref="H211:J211">
    <cfRule type="expression" dxfId="1369" priority="656">
      <formula>$H$211&lt;&gt;""</formula>
    </cfRule>
  </conditionalFormatting>
  <conditionalFormatting sqref="H217:J217">
    <cfRule type="expression" dxfId="1368" priority="360">
      <formula>$AC$213=TRUE</formula>
    </cfRule>
  </conditionalFormatting>
  <conditionalFormatting sqref="H183:K183">
    <cfRule type="expression" dxfId="1367" priority="746">
      <formula>$H$183&lt;&gt;""</formula>
    </cfRule>
  </conditionalFormatting>
  <conditionalFormatting sqref="H205:K205">
    <cfRule type="expression" dxfId="1366" priority="734">
      <formula>$H$205&lt;&gt;""</formula>
    </cfRule>
  </conditionalFormatting>
  <conditionalFormatting sqref="H226:K226">
    <cfRule type="expression" dxfId="1365" priority="779">
      <formula>$H$226&lt;&gt;""</formula>
    </cfRule>
  </conditionalFormatting>
  <conditionalFormatting sqref="H237:K237">
    <cfRule type="expression" dxfId="1364" priority="285">
      <formula>$H$237&lt;&gt;""</formula>
    </cfRule>
  </conditionalFormatting>
  <conditionalFormatting sqref="H328:K330">
    <cfRule type="expression" dxfId="1363" priority="167">
      <formula>$L$328&lt;&gt;""</formula>
    </cfRule>
  </conditionalFormatting>
  <conditionalFormatting sqref="H215:L215">
    <cfRule type="expression" dxfId="1362" priority="361">
      <formula>AND($AC$207=TRUE,$AC$217&gt;0,$H$215="")</formula>
    </cfRule>
  </conditionalFormatting>
  <conditionalFormatting sqref="H170:O171 H172:J173">
    <cfRule type="expression" dxfId="1361" priority="732">
      <formula>$AC$172&lt;1</formula>
    </cfRule>
  </conditionalFormatting>
  <conditionalFormatting sqref="H214:O215 H216:J217">
    <cfRule type="expression" dxfId="1360" priority="3059">
      <formula>OR($AC$217="",$AC$217=0)</formula>
    </cfRule>
  </conditionalFormatting>
  <conditionalFormatting sqref="H253:U254">
    <cfRule type="expression" dxfId="1359" priority="716">
      <formula>$H$253=""</formula>
    </cfRule>
    <cfRule type="expression" dxfId="1358" priority="340">
      <formula>$AC$254</formula>
    </cfRule>
  </conditionalFormatting>
  <conditionalFormatting sqref="I28 I29:L29">
    <cfRule type="expression" dxfId="1357" priority="2911">
      <formula>$I$28&lt;&gt;""</formula>
    </cfRule>
  </conditionalFormatting>
  <conditionalFormatting sqref="I278">
    <cfRule type="expression" dxfId="1356" priority="589">
      <formula>$AC$277=TRUE</formula>
    </cfRule>
  </conditionalFormatting>
  <conditionalFormatting sqref="I291:I292">
    <cfRule type="expression" dxfId="1355" priority="564" stopIfTrue="1">
      <formula>$AC$769=FALSE</formula>
    </cfRule>
  </conditionalFormatting>
  <conditionalFormatting sqref="I294:I295 L263">
    <cfRule type="expression" dxfId="1354" priority="568" stopIfTrue="1">
      <formula>$AC$769=FALSE</formula>
    </cfRule>
  </conditionalFormatting>
  <conditionalFormatting sqref="I298">
    <cfRule type="expression" dxfId="1353" priority="515">
      <formula>$AC$298=TRUE</formula>
    </cfRule>
  </conditionalFormatting>
  <conditionalFormatting sqref="I28:M28">
    <cfRule type="expression" dxfId="1352" priority="1111">
      <formula>$AD$27=FALSE</formula>
    </cfRule>
  </conditionalFormatting>
  <conditionalFormatting sqref="I289:Z289">
    <cfRule type="expression" dxfId="1351" priority="495">
      <formula>$I$794&lt;&gt;""</formula>
    </cfRule>
  </conditionalFormatting>
  <conditionalFormatting sqref="J264:J265">
    <cfRule type="expression" dxfId="1350" priority="567">
      <formula>$AD$264=TRUE</formula>
    </cfRule>
  </conditionalFormatting>
  <conditionalFormatting sqref="J267:J268">
    <cfRule type="expression" dxfId="1349" priority="566">
      <formula>$AD$266=TRUE</formula>
    </cfRule>
  </conditionalFormatting>
  <conditionalFormatting sqref="J270">
    <cfRule type="expression" dxfId="1348" priority="555">
      <formula>$AD$268=TRUE</formula>
    </cfRule>
  </conditionalFormatting>
  <conditionalFormatting sqref="J272">
    <cfRule type="expression" dxfId="1347" priority="562">
      <formula>$AD$270=TRUE</formula>
    </cfRule>
  </conditionalFormatting>
  <conditionalFormatting sqref="J273:J274">
    <cfRule type="expression" dxfId="1346" priority="561">
      <formula>$AD$272=TRUE</formula>
    </cfRule>
  </conditionalFormatting>
  <conditionalFormatting sqref="J275:J276">
    <cfRule type="expression" dxfId="1345" priority="560">
      <formula>$AD$274=TRUE</formula>
    </cfRule>
  </conditionalFormatting>
  <conditionalFormatting sqref="J280:J281">
    <cfRule type="expression" dxfId="1344" priority="559">
      <formula>$AD$279=TRUE</formula>
    </cfRule>
  </conditionalFormatting>
  <conditionalFormatting sqref="J284">
    <cfRule type="expression" dxfId="1343" priority="558">
      <formula>$AD$280=TRUE</formula>
    </cfRule>
  </conditionalFormatting>
  <conditionalFormatting sqref="J291:J292">
    <cfRule type="expression" dxfId="1342" priority="570">
      <formula>$AD$293=TRUE</formula>
    </cfRule>
  </conditionalFormatting>
  <conditionalFormatting sqref="J294:J295">
    <cfRule type="expression" dxfId="1341" priority="556">
      <formula>$AD$295=TRUE</formula>
    </cfRule>
  </conditionalFormatting>
  <conditionalFormatting sqref="J300">
    <cfRule type="expression" dxfId="1340" priority="523">
      <formula>$AD$300=TRUE</formula>
    </cfRule>
  </conditionalFormatting>
  <conditionalFormatting sqref="J304">
    <cfRule type="expression" dxfId="1339" priority="512">
      <formula>$AD$301=TRUE</formula>
    </cfRule>
  </conditionalFormatting>
  <conditionalFormatting sqref="K93">
    <cfRule type="expression" dxfId="1338" priority="303">
      <formula>$U$20="Please Select Account Services"</formula>
    </cfRule>
  </conditionalFormatting>
  <conditionalFormatting sqref="K99">
    <cfRule type="expression" dxfId="1337" priority="265">
      <formula>$U$20="Please Select Account Services"</formula>
    </cfRule>
  </conditionalFormatting>
  <conditionalFormatting sqref="K150:K151">
    <cfRule type="expression" dxfId="1336" priority="93">
      <formula>$AC$150=2</formula>
    </cfRule>
  </conditionalFormatting>
  <conditionalFormatting sqref="K177">
    <cfRule type="expression" dxfId="1335" priority="758" stopIfTrue="1">
      <formula>$AC$204=0</formula>
    </cfRule>
    <cfRule type="expression" dxfId="1334" priority="759" stopIfTrue="1">
      <formula>$AC$155=0</formula>
    </cfRule>
  </conditionalFormatting>
  <conditionalFormatting sqref="K229">
    <cfRule type="expression" dxfId="1333" priority="290" stopIfTrue="1">
      <formula>$AC$204=0</formula>
    </cfRule>
    <cfRule type="expression" dxfId="1332" priority="291" stopIfTrue="1">
      <formula>$AC$155=0</formula>
    </cfRule>
    <cfRule type="expression" dxfId="1331" priority="294" stopIfTrue="1">
      <formula>$AE$204=FALSE</formula>
    </cfRule>
  </conditionalFormatting>
  <conditionalFormatting sqref="K315">
    <cfRule type="expression" dxfId="1330" priority="579">
      <formula>$AD$315=1</formula>
    </cfRule>
  </conditionalFormatting>
  <conditionalFormatting sqref="K316">
    <cfRule type="expression" dxfId="1329" priority="578">
      <formula>$AD$310</formula>
    </cfRule>
  </conditionalFormatting>
  <conditionalFormatting sqref="K328">
    <cfRule type="expression" dxfId="1328" priority="168">
      <formula>$AC$324&lt;&gt;2</formula>
    </cfRule>
  </conditionalFormatting>
  <conditionalFormatting sqref="K101:M101 K102:L103">
    <cfRule type="expression" dxfId="1327" priority="253">
      <formula>$AC$21=FALSE</formula>
    </cfRule>
  </conditionalFormatting>
  <conditionalFormatting sqref="K161:N161">
    <cfRule type="expression" dxfId="1326" priority="2912">
      <formula>$K$161&lt;&gt;""</formula>
    </cfRule>
    <cfRule type="expression" dxfId="1325" priority="715" stopIfTrue="1">
      <formula>$AC$161=TRUE</formula>
    </cfRule>
  </conditionalFormatting>
  <conditionalFormatting sqref="K324:R340">
    <cfRule type="expression" dxfId="1324" priority="432">
      <formula>$AC$324=1</formula>
    </cfRule>
  </conditionalFormatting>
  <conditionalFormatting sqref="L33 J106:S107">
    <cfRule type="expression" dxfId="1323" priority="355">
      <formula>$AC$23=FALSE</formula>
    </cfRule>
  </conditionalFormatting>
  <conditionalFormatting sqref="L84 L94">
    <cfRule type="expression" dxfId="1322" priority="3087">
      <formula>AC86=TRUE</formula>
    </cfRule>
  </conditionalFormatting>
  <conditionalFormatting sqref="L86">
    <cfRule type="expression" dxfId="1321" priority="638">
      <formula>AND($AC$20=TRUE,$AC$21=FALSE)</formula>
    </cfRule>
  </conditionalFormatting>
  <conditionalFormatting sqref="L88:L92">
    <cfRule type="expression" dxfId="1320" priority="634">
      <formula>$U$20="Please Select Account Services"</formula>
    </cfRule>
  </conditionalFormatting>
  <conditionalFormatting sqref="L90">
    <cfRule type="expression" dxfId="1319" priority="636">
      <formula>$AC$88=TRUE</formula>
    </cfRule>
  </conditionalFormatting>
  <conditionalFormatting sqref="L95">
    <cfRule type="expression" dxfId="1318" priority="298">
      <formula>$U$20="Please Select Account Services"</formula>
    </cfRule>
    <cfRule type="expression" dxfId="1317" priority="297">
      <formula>$AC$23=FALSE</formula>
    </cfRule>
    <cfRule type="expression" dxfId="1316" priority="4129">
      <formula>AC96=TRUE</formula>
    </cfRule>
  </conditionalFormatting>
  <conditionalFormatting sqref="L96">
    <cfRule type="expression" dxfId="1315" priority="4136">
      <formula>AC96=TRUE</formula>
    </cfRule>
    <cfRule type="expression" dxfId="1314" priority="4134">
      <formula>$AD$96=TRUE</formula>
    </cfRule>
  </conditionalFormatting>
  <conditionalFormatting sqref="L96:L98">
    <cfRule type="expression" dxfId="1313" priority="4125">
      <formula>AC21=FALSE</formula>
    </cfRule>
  </conditionalFormatting>
  <conditionalFormatting sqref="L97:L98">
    <cfRule type="expression" dxfId="1312" priority="4126">
      <formula>#REF!=TRUE</formula>
    </cfRule>
  </conditionalFormatting>
  <conditionalFormatting sqref="L102">
    <cfRule type="expression" dxfId="1311" priority="257">
      <formula>$AD$102=TRUE</formula>
    </cfRule>
  </conditionalFormatting>
  <conditionalFormatting sqref="L328:M328">
    <cfRule type="expression" dxfId="1310" priority="433">
      <formula>$B$328=2</formula>
    </cfRule>
  </conditionalFormatting>
  <conditionalFormatting sqref="L340:M340">
    <cfRule type="expression" dxfId="1309" priority="311" stopIfTrue="1">
      <formula>$AC$320=TRUE</formula>
    </cfRule>
    <cfRule type="expression" dxfId="1308" priority="310" stopIfTrue="1">
      <formula>$AC$324=""</formula>
    </cfRule>
    <cfRule type="expression" dxfId="1307" priority="300">
      <formula>$AC$324=1</formula>
    </cfRule>
  </conditionalFormatting>
  <conditionalFormatting sqref="L164:N164">
    <cfRule type="expression" dxfId="1306" priority="752">
      <formula>$L$164&lt;&gt;""</formula>
    </cfRule>
  </conditionalFormatting>
  <conditionalFormatting sqref="L173:N173">
    <cfRule type="expression" dxfId="1305" priority="743">
      <formula>$AD$169=TRUE</formula>
    </cfRule>
  </conditionalFormatting>
  <conditionalFormatting sqref="L217:N217">
    <cfRule type="expression" dxfId="1304" priority="359">
      <formula>$AF$213=TRUE</formula>
    </cfRule>
  </conditionalFormatting>
  <conditionalFormatting sqref="L328:O328">
    <cfRule type="expression" dxfId="1303" priority="165">
      <formula>$D$328&lt;&gt;""</formula>
    </cfRule>
  </conditionalFormatting>
  <conditionalFormatting sqref="M95">
    <cfRule type="expression" dxfId="1302" priority="296">
      <formula>AC21=FALSE</formula>
    </cfRule>
  </conditionalFormatting>
  <conditionalFormatting sqref="M101">
    <cfRule type="expression" dxfId="1301" priority="258">
      <formula>AND($AD$102=TRUE,$M$101="Please select")</formula>
    </cfRule>
    <cfRule type="expression" dxfId="1300" priority="255">
      <formula>$M$101&lt;&gt;""</formula>
    </cfRule>
    <cfRule type="expression" dxfId="1299" priority="254">
      <formula>$AD$102=FALSE</formula>
    </cfRule>
  </conditionalFormatting>
  <conditionalFormatting sqref="M111">
    <cfRule type="expression" dxfId="1298" priority="221">
      <formula>$AF$111=TRUE</formula>
    </cfRule>
  </conditionalFormatting>
  <conditionalFormatting sqref="M113">
    <cfRule type="expression" dxfId="1297" priority="220">
      <formula>$AF$113=TRUE</formula>
    </cfRule>
  </conditionalFormatting>
  <conditionalFormatting sqref="M115">
    <cfRule type="expression" dxfId="1296" priority="219">
      <formula>$AF$115=TRUE</formula>
    </cfRule>
  </conditionalFormatting>
  <conditionalFormatting sqref="M117">
    <cfRule type="expression" dxfId="1295" priority="218">
      <formula>$AF$117=TRUE</formula>
    </cfRule>
  </conditionalFormatting>
  <conditionalFormatting sqref="M119">
    <cfRule type="expression" dxfId="1294" priority="217">
      <formula>$AF$121=TRUE</formula>
    </cfRule>
  </conditionalFormatting>
  <conditionalFormatting sqref="M121">
    <cfRule type="expression" dxfId="1293" priority="216">
      <formula>$AF$123=TRUE</formula>
    </cfRule>
  </conditionalFormatting>
  <conditionalFormatting sqref="M123">
    <cfRule type="expression" dxfId="1292" priority="215">
      <formula>$AF$125=TRUE</formula>
    </cfRule>
  </conditionalFormatting>
  <conditionalFormatting sqref="M125">
    <cfRule type="expression" dxfId="1291" priority="214">
      <formula>$AF$127=TRUE</formula>
    </cfRule>
  </conditionalFormatting>
  <conditionalFormatting sqref="M127">
    <cfRule type="expression" dxfId="1290" priority="213">
      <formula>$AF$129</formula>
    </cfRule>
  </conditionalFormatting>
  <conditionalFormatting sqref="M129">
    <cfRule type="expression" dxfId="1289" priority="212">
      <formula>$AF$131</formula>
    </cfRule>
  </conditionalFormatting>
  <conditionalFormatting sqref="M131">
    <cfRule type="expression" dxfId="1288" priority="211">
      <formula>$AF$133</formula>
    </cfRule>
  </conditionalFormatting>
  <conditionalFormatting sqref="M133">
    <cfRule type="expression" dxfId="1287" priority="210">
      <formula>$AF$135=TRUE</formula>
    </cfRule>
  </conditionalFormatting>
  <conditionalFormatting sqref="M135">
    <cfRule type="expression" dxfId="1286" priority="61">
      <formula>$AF$137=TRUE</formula>
    </cfRule>
  </conditionalFormatting>
  <conditionalFormatting sqref="M137">
    <cfRule type="expression" dxfId="1285" priority="65">
      <formula>$AF$139=TRUE</formula>
    </cfRule>
  </conditionalFormatting>
  <conditionalFormatting sqref="M171">
    <cfRule type="expression" dxfId="1284" priority="769">
      <formula>$AD$172=2</formula>
    </cfRule>
  </conditionalFormatting>
  <conditionalFormatting sqref="M37:N48">
    <cfRule type="expression" dxfId="1283" priority="992">
      <formula>AF37=TRUE</formula>
    </cfRule>
  </conditionalFormatting>
  <conditionalFormatting sqref="M49:N67">
    <cfRule type="expression" dxfId="1282" priority="3935">
      <formula>AF55=TRUE</formula>
    </cfRule>
  </conditionalFormatting>
  <conditionalFormatting sqref="M111:N111">
    <cfRule type="expression" dxfId="1281" priority="209">
      <formula>$AG$111=TRUE</formula>
    </cfRule>
  </conditionalFormatting>
  <conditionalFormatting sqref="M113:N113">
    <cfRule type="expression" dxfId="1280" priority="208">
      <formula>$AG$113=TRUE</formula>
    </cfRule>
  </conditionalFormatting>
  <conditionalFormatting sqref="M115:N115">
    <cfRule type="expression" dxfId="1279" priority="207">
      <formula>$AG$115=TRUE</formula>
    </cfRule>
  </conditionalFormatting>
  <conditionalFormatting sqref="M117:N117">
    <cfRule type="expression" dxfId="1278" priority="206">
      <formula>$AG$117=TRUE</formula>
    </cfRule>
  </conditionalFormatting>
  <conditionalFormatting sqref="M121:N121">
    <cfRule type="expression" dxfId="1277" priority="205">
      <formula>$AG$123=TRUE</formula>
    </cfRule>
  </conditionalFormatting>
  <conditionalFormatting sqref="M123:N123">
    <cfRule type="expression" dxfId="1276" priority="204">
      <formula>$AG$125=TRUE</formula>
    </cfRule>
  </conditionalFormatting>
  <conditionalFormatting sqref="M125:N125">
    <cfRule type="expression" dxfId="1275" priority="203">
      <formula>$AG$127=TRUE</formula>
    </cfRule>
  </conditionalFormatting>
  <conditionalFormatting sqref="M127:N127">
    <cfRule type="expression" dxfId="1274" priority="202">
      <formula>$AG$129</formula>
    </cfRule>
  </conditionalFormatting>
  <conditionalFormatting sqref="M129:N129">
    <cfRule type="expression" dxfId="1273" priority="201">
      <formula>$AG$131</formula>
    </cfRule>
  </conditionalFormatting>
  <conditionalFormatting sqref="M131:N131">
    <cfRule type="expression" dxfId="1272" priority="200">
      <formula>$AG$133</formula>
    </cfRule>
  </conditionalFormatting>
  <conditionalFormatting sqref="M133:N133">
    <cfRule type="expression" dxfId="1271" priority="199">
      <formula>$AG$135</formula>
    </cfRule>
  </conditionalFormatting>
  <conditionalFormatting sqref="M135:N135">
    <cfRule type="expression" dxfId="1270" priority="60">
      <formula>$AG$137=TRUE</formula>
    </cfRule>
  </conditionalFormatting>
  <conditionalFormatting sqref="M137:N137">
    <cfRule type="expression" dxfId="1269" priority="64">
      <formula>$AG$139=TRUE</formula>
    </cfRule>
  </conditionalFormatting>
  <conditionalFormatting sqref="M241:N242">
    <cfRule type="expression" dxfId="1268" priority="268">
      <formula>$M$241="NO"</formula>
    </cfRule>
    <cfRule type="expression" dxfId="1267" priority="267">
      <formula>$M$241="YES"</formula>
    </cfRule>
  </conditionalFormatting>
  <conditionalFormatting sqref="M183:O183">
    <cfRule type="expression" dxfId="1266" priority="825">
      <formula>$M$183&lt;&gt;""</formula>
    </cfRule>
  </conditionalFormatting>
  <conditionalFormatting sqref="M208:O208">
    <cfRule type="expression" dxfId="1265" priority="659">
      <formula>$M$208&lt;&gt;""</formula>
    </cfRule>
  </conditionalFormatting>
  <conditionalFormatting sqref="M211:O211">
    <cfRule type="expression" dxfId="1264" priority="654">
      <formula>$AD$213=TRUE</formula>
    </cfRule>
    <cfRule type="expression" dxfId="1263" priority="655">
      <formula>$M$211&lt;&gt;""</formula>
    </cfRule>
    <cfRule type="expression" dxfId="1262" priority="653" stopIfTrue="1">
      <formula>$M$210=""</formula>
    </cfRule>
  </conditionalFormatting>
  <conditionalFormatting sqref="M226:O226">
    <cfRule type="expression" dxfId="1261" priority="647">
      <formula>$M$226&lt;&gt;""</formula>
    </cfRule>
  </conditionalFormatting>
  <conditionalFormatting sqref="M237:O237">
    <cfRule type="expression" dxfId="1260" priority="293">
      <formula>$M$237&lt;&gt;""</formula>
    </cfRule>
  </conditionalFormatting>
  <conditionalFormatting sqref="M264:O264">
    <cfRule type="expression" dxfId="1259" priority="595">
      <formula>$M$264&lt;&gt;""</formula>
    </cfRule>
    <cfRule type="expression" dxfId="1258" priority="594">
      <formula>$L$264=""</formula>
    </cfRule>
  </conditionalFormatting>
  <conditionalFormatting sqref="M268:O268">
    <cfRule type="expression" dxfId="1257" priority="592">
      <formula>$L$268=""</formula>
    </cfRule>
    <cfRule type="expression" dxfId="1256" priority="593">
      <formula>$M$268&lt;&gt;""</formula>
    </cfRule>
  </conditionalFormatting>
  <conditionalFormatting sqref="M272:O272">
    <cfRule type="expression" dxfId="1255" priority="552" stopIfTrue="1">
      <formula>$O$2=FALSE</formula>
    </cfRule>
  </conditionalFormatting>
  <conditionalFormatting sqref="M280:O280">
    <cfRule type="expression" dxfId="1254" priority="557">
      <formula>$L$280=""</formula>
    </cfRule>
  </conditionalFormatting>
  <conditionalFormatting sqref="M280:O281">
    <cfRule type="expression" dxfId="1253" priority="586">
      <formula>$M$280&lt;&gt;""</formula>
    </cfRule>
  </conditionalFormatting>
  <conditionalFormatting sqref="M284:O284">
    <cfRule type="expression" dxfId="1252" priority="569">
      <formula>$L$284=""</formula>
    </cfRule>
    <cfRule type="expression" dxfId="1251" priority="585">
      <formula>$M$284&lt;&gt;""</formula>
    </cfRule>
  </conditionalFormatting>
  <conditionalFormatting sqref="M291:O291">
    <cfRule type="expression" dxfId="1250" priority="520">
      <formula>$AC$290=FALSE</formula>
    </cfRule>
    <cfRule type="expression" dxfId="1249" priority="582">
      <formula>$L$291=""</formula>
    </cfRule>
    <cfRule type="expression" dxfId="1248" priority="598">
      <formula>$M$291&lt;&gt;""</formula>
    </cfRule>
  </conditionalFormatting>
  <conditionalFormatting sqref="M295:O295">
    <cfRule type="expression" dxfId="1247" priority="600">
      <formula>$M$295&lt;&gt;""</formula>
    </cfRule>
    <cfRule type="expression" dxfId="1246" priority="599">
      <formula>$L$295=""</formula>
    </cfRule>
  </conditionalFormatting>
  <conditionalFormatting sqref="M300:O300">
    <cfRule type="expression" dxfId="1245" priority="510" stopIfTrue="1">
      <formula>$L$300=""</formula>
    </cfRule>
    <cfRule type="expression" dxfId="1244" priority="511">
      <formula>$M$300&lt;&gt;""</formula>
    </cfRule>
  </conditionalFormatting>
  <conditionalFormatting sqref="M304:O304">
    <cfRule type="expression" dxfId="1243" priority="505">
      <formula>$M$304&lt;&gt;""</formula>
    </cfRule>
    <cfRule type="expression" dxfId="1242" priority="504" stopIfTrue="1">
      <formula>$L$304=""</formula>
    </cfRule>
  </conditionalFormatting>
  <conditionalFormatting sqref="M205:P205">
    <cfRule type="expression" dxfId="1241" priority="822">
      <formula>$M$205&lt;&gt;""</formula>
    </cfRule>
  </conditionalFormatting>
  <conditionalFormatting sqref="M204:Q205">
    <cfRule type="expression" dxfId="1240" priority="639">
      <formula>$AC$204=1</formula>
    </cfRule>
  </conditionalFormatting>
  <conditionalFormatting sqref="N119">
    <cfRule type="expression" dxfId="1239" priority="74">
      <formula>$AG$121</formula>
    </cfRule>
  </conditionalFormatting>
  <conditionalFormatting sqref="N171">
    <cfRule type="expression" dxfId="1238" priority="760">
      <formula>$AD$172=3</formula>
    </cfRule>
  </conditionalFormatting>
  <conditionalFormatting sqref="N199">
    <cfRule type="expression" dxfId="1237" priority="330" stopIfTrue="1">
      <formula>$AC$200=FALSE</formula>
    </cfRule>
    <cfRule type="expression" dxfId="1236" priority="331">
      <formula>$N$199="No"</formula>
    </cfRule>
    <cfRule type="expression" dxfId="1235" priority="332">
      <formula>AND($N$199="",$AC$200="True")</formula>
    </cfRule>
    <cfRule type="expression" dxfId="1234" priority="333">
      <formula>$N$199="Yes"</formula>
    </cfRule>
    <cfRule type="expression" dxfId="1233" priority="334" stopIfTrue="1">
      <formula>$AC$21=FALSE</formula>
    </cfRule>
  </conditionalFormatting>
  <conditionalFormatting sqref="N20:P20">
    <cfRule type="expression" dxfId="1232" priority="1099">
      <formula>$AE$20=TRUE</formula>
    </cfRule>
  </conditionalFormatting>
  <conditionalFormatting sqref="N21:P22">
    <cfRule type="expression" dxfId="1231" priority="1090">
      <formula>$AD$25=TRUE</formula>
    </cfRule>
  </conditionalFormatting>
  <conditionalFormatting sqref="N19:R25">
    <cfRule type="expression" dxfId="1230" priority="1088" stopIfTrue="1">
      <formula>$AC$20=FALSE</formula>
    </cfRule>
  </conditionalFormatting>
  <conditionalFormatting sqref="O45">
    <cfRule type="expression" dxfId="1229" priority="419">
      <formula>$AI$45=TRUE</formula>
    </cfRule>
  </conditionalFormatting>
  <conditionalFormatting sqref="O151">
    <cfRule type="expression" dxfId="1228" priority="4137">
      <formula>AND($AC$150=2,$O$151="")</formula>
    </cfRule>
  </conditionalFormatting>
  <conditionalFormatting sqref="O171">
    <cfRule type="expression" dxfId="1227" priority="745">
      <formula>$AD$172=4</formula>
    </cfRule>
  </conditionalFormatting>
  <conditionalFormatting sqref="O13:U13">
    <cfRule type="expression" dxfId="1226" priority="724">
      <formula>$O$13&lt;&gt;""</formula>
    </cfRule>
  </conditionalFormatting>
  <conditionalFormatting sqref="O247:Y248">
    <cfRule type="expression" dxfId="1225" priority="343">
      <formula>$AC$254</formula>
    </cfRule>
  </conditionalFormatting>
  <conditionalFormatting sqref="O250:Y252">
    <cfRule type="expression" dxfId="1224" priority="342">
      <formula>$AC$254</formula>
    </cfRule>
  </conditionalFormatting>
  <conditionalFormatting sqref="P190:P191">
    <cfRule type="expression" dxfId="1223" priority="619">
      <formula>$AD$190=1</formula>
    </cfRule>
  </conditionalFormatting>
  <conditionalFormatting sqref="P192">
    <cfRule type="expression" dxfId="1222" priority="618">
      <formula>$AD$190=2</formula>
    </cfRule>
  </conditionalFormatting>
  <conditionalFormatting sqref="P314:Q317 P313 R317">
    <cfRule type="expression" dxfId="1221" priority="137" stopIfTrue="1">
      <formula>$O$2=FALSE</formula>
    </cfRule>
  </conditionalFormatting>
  <conditionalFormatting sqref="P247:W248">
    <cfRule type="expression" dxfId="1220" priority="788">
      <formula>$AD$248=TRUE</formula>
    </cfRule>
  </conditionalFormatting>
  <conditionalFormatting sqref="P250:X251">
    <cfRule type="expression" dxfId="1219" priority="786">
      <formula>$AD$251=TRUE</formula>
    </cfRule>
  </conditionalFormatting>
  <conditionalFormatting sqref="Q295">
    <cfRule type="expression" dxfId="1218" priority="499" stopIfTrue="1">
      <formula>$AC$290=FALSE</formula>
    </cfRule>
  </conditionalFormatting>
  <conditionalFormatting sqref="Q304">
    <cfRule type="expression" dxfId="1217" priority="498" stopIfTrue="1">
      <formula>$AC$298=FALSE</formula>
    </cfRule>
  </conditionalFormatting>
  <conditionalFormatting sqref="Q305">
    <cfRule type="expression" dxfId="1216" priority="482" stopIfTrue="1">
      <formula>$AC$261=FALSE</formula>
    </cfRule>
  </conditionalFormatting>
  <conditionalFormatting sqref="Q315">
    <cfRule type="expression" dxfId="1215" priority="136" stopIfTrue="1">
      <formula>$AE$315=1</formula>
    </cfRule>
  </conditionalFormatting>
  <conditionalFormatting sqref="Q316">
    <cfRule type="expression" dxfId="1214" priority="135">
      <formula>$AE$315=2</formula>
    </cfRule>
  </conditionalFormatting>
  <conditionalFormatting sqref="Q88:R88">
    <cfRule type="expression" dxfId="1213" priority="245" stopIfTrue="1">
      <formula>$M$88=""</formula>
    </cfRule>
    <cfRule type="expression" dxfId="1212" priority="244">
      <formula>$AE$88</formula>
    </cfRule>
    <cfRule type="expression" dxfId="1211" priority="246">
      <formula>$Q$88&lt;&gt;""</formula>
    </cfRule>
  </conditionalFormatting>
  <conditionalFormatting sqref="Q183:S183">
    <cfRule type="expression" dxfId="1210" priority="824">
      <formula>$Q$183&lt;&gt;""</formula>
    </cfRule>
  </conditionalFormatting>
  <conditionalFormatting sqref="Q226:S226">
    <cfRule type="expression" dxfId="1209" priority="646">
      <formula>$Q$226&lt;&gt;""</formula>
    </cfRule>
  </conditionalFormatting>
  <conditionalFormatting sqref="Q237:S237">
    <cfRule type="expression" dxfId="1208" priority="292">
      <formula>$Q$237&lt;&gt;""</formula>
    </cfRule>
  </conditionalFormatting>
  <conditionalFormatting sqref="Q293:T293">
    <cfRule type="expression" dxfId="1207" priority="386" stopIfTrue="1">
      <formula>$O$2=FALSE</formula>
    </cfRule>
    <cfRule type="expression" dxfId="1206" priority="387" stopIfTrue="1">
      <formula>$AC$290=FALSE</formula>
    </cfRule>
  </conditionalFormatting>
  <conditionalFormatting sqref="Q154:U154">
    <cfRule type="containsText" dxfId="1205" priority="805" operator="containsText" text="questions">
      <formula>NOT(ISERROR(SEARCH("questions",Q154)))</formula>
    </cfRule>
  </conditionalFormatting>
  <conditionalFormatting sqref="Q196:U200">
    <cfRule type="expression" dxfId="1204" priority="415">
      <formula>$S$196&lt;&gt;""</formula>
    </cfRule>
  </conditionalFormatting>
  <conditionalFormatting sqref="Q78:V78">
    <cfRule type="expression" dxfId="1203" priority="236" stopIfTrue="1">
      <formula>$AC$78=TRUE</formula>
    </cfRule>
  </conditionalFormatting>
  <conditionalFormatting sqref="Q80:V80">
    <cfRule type="expression" dxfId="1202" priority="350" stopIfTrue="1">
      <formula>$AC$80=TRUE</formula>
    </cfRule>
    <cfRule type="expression" dxfId="1201" priority="679">
      <formula>$AC$80=TRUE</formula>
    </cfRule>
  </conditionalFormatting>
  <conditionalFormatting sqref="Q196:V200">
    <cfRule type="expression" dxfId="1200" priority="353">
      <formula>$T$196="Not all questions answeared"</formula>
    </cfRule>
  </conditionalFormatting>
  <conditionalFormatting sqref="Q90:W91">
    <cfRule type="expression" dxfId="1199" priority="243">
      <formula>$Q$90&lt;&gt;""</formula>
    </cfRule>
    <cfRule type="expression" dxfId="1198" priority="242" stopIfTrue="1">
      <formula>$M$90=""</formula>
    </cfRule>
    <cfRule type="expression" dxfId="1197" priority="241">
      <formula>$AE$90=TRUE</formula>
    </cfRule>
  </conditionalFormatting>
  <conditionalFormatting sqref="Q84:Z84">
    <cfRule type="expression" dxfId="1196" priority="627">
      <formula>$Q$84&lt;&gt;""</formula>
    </cfRule>
    <cfRule type="expression" dxfId="1195" priority="626" stopIfTrue="1">
      <formula>$AC$86=FALSE</formula>
    </cfRule>
  </conditionalFormatting>
  <conditionalFormatting sqref="R79">
    <cfRule type="expression" dxfId="1194" priority="234" stopIfTrue="1">
      <formula>$AC$80=TRUE</formula>
    </cfRule>
    <cfRule type="expression" dxfId="1193" priority="235">
      <formula>$AC$80=TRUE</formula>
    </cfRule>
  </conditionalFormatting>
  <conditionalFormatting sqref="R291">
    <cfRule type="expression" dxfId="1192" priority="517" stopIfTrue="1">
      <formula>$AC$290=FALSE</formula>
    </cfRule>
  </conditionalFormatting>
  <conditionalFormatting sqref="R264:T264">
    <cfRule type="expression" dxfId="1191" priority="572">
      <formula>$Q$264=""</formula>
    </cfRule>
    <cfRule type="expression" dxfId="1190" priority="588">
      <formula>$R$264&lt;&gt;""</formula>
    </cfRule>
  </conditionalFormatting>
  <conditionalFormatting sqref="R266:T266">
    <cfRule type="expression" dxfId="1189" priority="407" stopIfTrue="1">
      <formula>$O$2=FALSE</formula>
    </cfRule>
    <cfRule type="expression" dxfId="1188" priority="408" stopIfTrue="1">
      <formula>$AC$261=FALSE</formula>
    </cfRule>
    <cfRule type="expression" dxfId="1187" priority="409">
      <formula>$Q$266=""</formula>
    </cfRule>
    <cfRule type="expression" dxfId="1186" priority="410">
      <formula>$R$266&lt;&gt;""</formula>
    </cfRule>
  </conditionalFormatting>
  <conditionalFormatting sqref="R268:T268">
    <cfRule type="expression" dxfId="1185" priority="501">
      <formula>$AI$266=FALSE</formula>
    </cfRule>
    <cfRule type="expression" dxfId="1184" priority="526">
      <formula>$R$268&lt;&gt;""</formula>
    </cfRule>
  </conditionalFormatting>
  <conditionalFormatting sqref="R270:T270">
    <cfRule type="expression" dxfId="1183" priority="551">
      <formula>$R$270&lt;&gt;""</formula>
    </cfRule>
    <cfRule type="expression" dxfId="1182" priority="550">
      <formula>$Q$270=""</formula>
    </cfRule>
  </conditionalFormatting>
  <conditionalFormatting sqref="R272:T272">
    <cfRule type="expression" dxfId="1181" priority="549">
      <formula>$R$272&lt;&gt;""</formula>
    </cfRule>
    <cfRule type="expression" dxfId="1180" priority="548">
      <formula>$Q$272=""</formula>
    </cfRule>
  </conditionalFormatting>
  <conditionalFormatting sqref="R274:T274">
    <cfRule type="expression" dxfId="1179" priority="547">
      <formula>$R$274&lt;&gt;""</formula>
    </cfRule>
    <cfRule type="expression" dxfId="1178" priority="546">
      <formula>$Q$274=""</formula>
    </cfRule>
  </conditionalFormatting>
  <conditionalFormatting sqref="R276:T276">
    <cfRule type="expression" dxfId="1177" priority="488">
      <formula>$R$276&lt;&gt;""</formula>
    </cfRule>
    <cfRule type="expression" dxfId="1176" priority="483">
      <formula>$Q$276=""</formula>
    </cfRule>
  </conditionalFormatting>
  <conditionalFormatting sqref="R280:T280">
    <cfRule type="expression" dxfId="1175" priority="532">
      <formula>$Q$280=""</formula>
    </cfRule>
    <cfRule type="expression" dxfId="1174" priority="596">
      <formula>$R$280&lt;&gt;""</formula>
    </cfRule>
  </conditionalFormatting>
  <conditionalFormatting sqref="R282:T282">
    <cfRule type="expression" dxfId="1173" priority="400" stopIfTrue="1">
      <formula>$AC$261=FALSE</formula>
    </cfRule>
    <cfRule type="expression" dxfId="1172" priority="399" stopIfTrue="1">
      <formula>$O$2=FALSE</formula>
    </cfRule>
    <cfRule type="expression" dxfId="1171" priority="401">
      <formula>$Q$282=""</formula>
    </cfRule>
    <cfRule type="expression" dxfId="1170" priority="402">
      <formula>$R$282&lt;&gt;""</formula>
    </cfRule>
  </conditionalFormatting>
  <conditionalFormatting sqref="R284:T284">
    <cfRule type="expression" dxfId="1169" priority="496" stopIfTrue="1">
      <formula>$O$2=FALSE</formula>
    </cfRule>
    <cfRule type="expression" dxfId="1168" priority="497" stopIfTrue="1">
      <formula>$AC$277=FALSE</formula>
    </cfRule>
    <cfRule type="expression" dxfId="1167" priority="530">
      <formula>$R$284&lt;&gt;""</formula>
    </cfRule>
    <cfRule type="expression" dxfId="1166" priority="525">
      <formula>$AH$282=FALSE</formula>
    </cfRule>
  </conditionalFormatting>
  <conditionalFormatting sqref="R291:T291">
    <cfRule type="expression" dxfId="1165" priority="581">
      <formula>$Q$291=""</formula>
    </cfRule>
    <cfRule type="expression" dxfId="1164" priority="601">
      <formula>$R$291&lt;&gt;""</formula>
    </cfRule>
  </conditionalFormatting>
  <conditionalFormatting sqref="R293:T293">
    <cfRule type="expression" dxfId="1163" priority="390">
      <formula>$R$293&lt;&gt;""</formula>
    </cfRule>
    <cfRule type="expression" dxfId="1162" priority="389">
      <formula>$Q$293=""</formula>
    </cfRule>
  </conditionalFormatting>
  <conditionalFormatting sqref="R295:T295">
    <cfRule type="expression" dxfId="1161" priority="500">
      <formula>$AI$293=FALSE</formula>
    </cfRule>
    <cfRule type="expression" dxfId="1160" priority="518">
      <formula>$R$295&lt;&gt;""</formula>
    </cfRule>
  </conditionalFormatting>
  <conditionalFormatting sqref="R300:T300">
    <cfRule type="expression" dxfId="1159" priority="508" stopIfTrue="1">
      <formula>$Q$300=""</formula>
    </cfRule>
    <cfRule type="expression" dxfId="1158" priority="509">
      <formula>$R$300&lt;&gt;""</formula>
    </cfRule>
  </conditionalFormatting>
  <conditionalFormatting sqref="R302:T302">
    <cfRule type="expression" dxfId="1157" priority="374" stopIfTrue="1">
      <formula>$O$2=FALSE</formula>
    </cfRule>
    <cfRule type="expression" dxfId="1156" priority="375" stopIfTrue="1">
      <formula>$AC$290=FALSE</formula>
    </cfRule>
    <cfRule type="expression" dxfId="1155" priority="376" stopIfTrue="1">
      <formula>$Q$300=""</formula>
    </cfRule>
    <cfRule type="expression" dxfId="1154" priority="377">
      <formula>$R$300&lt;&gt;""</formula>
    </cfRule>
  </conditionalFormatting>
  <conditionalFormatting sqref="R304:T304">
    <cfRule type="expression" dxfId="1153" priority="493">
      <formula>$AI$302=FALSE</formula>
    </cfRule>
    <cfRule type="expression" dxfId="1152" priority="494">
      <formula>$R$304&lt;&gt;""</formula>
    </cfRule>
  </conditionalFormatting>
  <conditionalFormatting sqref="S88:S89 S92 S94 S104">
    <cfRule type="expression" dxfId="1151" priority="356">
      <formula>$M$88=""</formula>
    </cfRule>
  </conditionalFormatting>
  <conditionalFormatting sqref="S150:Y151">
    <cfRule type="expression" dxfId="1150" priority="92">
      <formula>$AC$150=3</formula>
    </cfRule>
  </conditionalFormatting>
  <conditionalFormatting sqref="S161:Y161">
    <cfRule type="expression" dxfId="1149" priority="797">
      <formula>$S$161&lt;&gt;""</formula>
    </cfRule>
  </conditionalFormatting>
  <conditionalFormatting sqref="S164:Y164">
    <cfRule type="expression" dxfId="1148" priority="794">
      <formula>$S$164&lt;&gt;""</formula>
    </cfRule>
  </conditionalFormatting>
  <conditionalFormatting sqref="S165:Y166">
    <cfRule type="expression" dxfId="1147" priority="768" stopIfTrue="1">
      <formula>$S$163=""</formula>
    </cfRule>
  </conditionalFormatting>
  <conditionalFormatting sqref="S166:Y166">
    <cfRule type="expression" dxfId="1146" priority="770">
      <formula>$S$166&lt;&gt;""</formula>
    </cfRule>
  </conditionalFormatting>
  <conditionalFormatting sqref="S205:Y205 S209:Y209 S214:Y214 S216">
    <cfRule type="expression" dxfId="1145" priority="640" stopIfTrue="1">
      <formula>$S$203=""</formula>
    </cfRule>
  </conditionalFormatting>
  <conditionalFormatting sqref="S205:Y205">
    <cfRule type="expression" dxfId="1144" priority="649">
      <formula>$S$205&lt;&gt;""</formula>
    </cfRule>
    <cfRule type="expression" dxfId="1143" priority="762">
      <formula>$AD$204=TRUE</formula>
    </cfRule>
  </conditionalFormatting>
  <conditionalFormatting sqref="S209:Y209">
    <cfRule type="expression" dxfId="1142" priority="801">
      <formula>$S$209&lt;&gt;""</formula>
    </cfRule>
    <cfRule type="expression" dxfId="1141" priority="652">
      <formula>$AD$206=TRUE</formula>
    </cfRule>
  </conditionalFormatting>
  <conditionalFormatting sqref="S214:Y214">
    <cfRule type="expression" dxfId="1140" priority="791" stopIfTrue="1">
      <formula>$AC$215=TRUE</formula>
    </cfRule>
    <cfRule type="expression" dxfId="1139" priority="358">
      <formula>$S$214&lt;&gt;""</formula>
    </cfRule>
  </conditionalFormatting>
  <conditionalFormatting sqref="S214:Y215">
    <cfRule type="expression" dxfId="1138" priority="414">
      <formula>$S$212=""</formula>
    </cfRule>
  </conditionalFormatting>
  <conditionalFormatting sqref="S216:Y216">
    <cfRule type="expression" dxfId="1137" priority="651">
      <formula>$S$216&lt;&gt;""</formula>
    </cfRule>
    <cfRule type="expression" dxfId="1136" priority="650" stopIfTrue="1">
      <formula>$AC$215=FALSE</formula>
    </cfRule>
  </conditionalFormatting>
  <conditionalFormatting sqref="S161:Z161">
    <cfRule type="expression" dxfId="1135" priority="665" stopIfTrue="1">
      <formula>$S$160=""</formula>
    </cfRule>
  </conditionalFormatting>
  <conditionalFormatting sqref="S164:Z164">
    <cfRule type="expression" dxfId="1134" priority="664" stopIfTrue="1">
      <formula>OR($S$163="",$AC$166=TRUE)</formula>
    </cfRule>
  </conditionalFormatting>
  <conditionalFormatting sqref="S166:Z166">
    <cfRule type="expression" dxfId="1133" priority="661" stopIfTrue="1">
      <formula>$AC$166=FALSE</formula>
    </cfRule>
  </conditionalFormatting>
  <conditionalFormatting sqref="T36 K36:K37 B39 B110 K110 T110">
    <cfRule type="expression" dxfId="1132" priority="606">
      <formula>$AC$20=FALSE</formula>
    </cfRule>
    <cfRule type="expression" dxfId="1131" priority="608">
      <formula>$AC$20=TRUE</formula>
    </cfRule>
  </conditionalFormatting>
  <conditionalFormatting sqref="T326:X337 T338">
    <cfRule type="expression" dxfId="1130" priority="431">
      <formula>$T$324=""</formula>
    </cfRule>
  </conditionalFormatting>
  <conditionalFormatting sqref="T341:X342 T325:X337 T338">
    <cfRule type="expression" dxfId="1129" priority="423" stopIfTrue="1">
      <formula>$AC$328=FALSE</formula>
    </cfRule>
  </conditionalFormatting>
  <conditionalFormatting sqref="T19:AA24">
    <cfRule type="expression" dxfId="1128" priority="1757">
      <formula>$B$18&lt;&gt;""</formula>
    </cfRule>
  </conditionalFormatting>
  <conditionalFormatting sqref="U20">
    <cfRule type="expression" dxfId="1127" priority="722">
      <formula>$AC$20=TRUE</formula>
    </cfRule>
  </conditionalFormatting>
  <conditionalFormatting sqref="U36 L36:L37 C39 C110 L110 U110">
    <cfRule type="expression" dxfId="1126" priority="607">
      <formula>$AC$21=TRUE</formula>
    </cfRule>
    <cfRule type="expression" dxfId="1125" priority="609">
      <formula>$AC$21=FALSE</formula>
    </cfRule>
  </conditionalFormatting>
  <conditionalFormatting sqref="U183:W183">
    <cfRule type="expression" dxfId="1124" priority="750">
      <formula>$U$183&lt;&gt;""</formula>
    </cfRule>
    <cfRule type="expression" dxfId="1123" priority="749">
      <formula>$AC$183=TRUE</formula>
    </cfRule>
  </conditionalFormatting>
  <conditionalFormatting sqref="U226:W226">
    <cfRule type="expression" dxfId="1122" priority="644" stopIfTrue="1">
      <formula>$AC$226=TRUE</formula>
    </cfRule>
    <cfRule type="expression" dxfId="1121" priority="645">
      <formula>$U$226&lt;&gt;""</formula>
    </cfRule>
  </conditionalFormatting>
  <conditionalFormatting sqref="U237:W237">
    <cfRule type="expression" dxfId="1120" priority="289">
      <formula>$U$237&lt;&gt;""</formula>
    </cfRule>
    <cfRule type="expression" dxfId="1119" priority="288">
      <formula>$AC$183=TRUE</formula>
    </cfRule>
  </conditionalFormatting>
  <conditionalFormatting sqref="U315:W315">
    <cfRule type="expression" dxfId="1118" priority="513">
      <formula>$U$315&lt;&gt;""</formula>
    </cfRule>
    <cfRule type="expression" dxfId="1117" priority="514">
      <formula>$AC$317=TRUE</formula>
    </cfRule>
  </conditionalFormatting>
  <conditionalFormatting sqref="U26:Z29">
    <cfRule type="expression" dxfId="1116" priority="16">
      <formula>$V$25&lt;&gt;""</formula>
    </cfRule>
    <cfRule type="expression" dxfId="1115" priority="354" stopIfTrue="1">
      <formula>$B$18&lt;&gt;""</formula>
    </cfRule>
  </conditionalFormatting>
  <conditionalFormatting sqref="V27">
    <cfRule type="expression" dxfId="1114" priority="3060">
      <formula>$AC$28=1</formula>
    </cfRule>
  </conditionalFormatting>
  <conditionalFormatting sqref="V28">
    <cfRule type="expression" dxfId="1113" priority="3061">
      <formula>$AC$28=2</formula>
    </cfRule>
  </conditionalFormatting>
  <conditionalFormatting sqref="V37">
    <cfRule type="expression" dxfId="1112" priority="32">
      <formula>$AJ$39</formula>
    </cfRule>
  </conditionalFormatting>
  <conditionalFormatting sqref="V37:V62">
    <cfRule type="expression" dxfId="1111" priority="467">
      <formula>$U$20="Please Select Account Services"</formula>
    </cfRule>
  </conditionalFormatting>
  <conditionalFormatting sqref="V39">
    <cfRule type="expression" dxfId="1110" priority="35">
      <formula>$AJ$41</formula>
    </cfRule>
  </conditionalFormatting>
  <conditionalFormatting sqref="V39:V61 D41:D55 D57:D69">
    <cfRule type="expression" dxfId="1109" priority="466">
      <formula>$AC$20=FALSE</formula>
    </cfRule>
  </conditionalFormatting>
  <conditionalFormatting sqref="V41">
    <cfRule type="expression" dxfId="1108" priority="37">
      <formula>$AJ$43</formula>
    </cfRule>
  </conditionalFormatting>
  <conditionalFormatting sqref="V43">
    <cfRule type="expression" dxfId="1107" priority="39">
      <formula>$AJ$45</formula>
    </cfRule>
  </conditionalFormatting>
  <conditionalFormatting sqref="V45">
    <cfRule type="expression" dxfId="1106" priority="41">
      <formula>$AJ$47</formula>
    </cfRule>
  </conditionalFormatting>
  <conditionalFormatting sqref="V47">
    <cfRule type="expression" dxfId="1105" priority="43">
      <formula>$AJ$49</formula>
    </cfRule>
  </conditionalFormatting>
  <conditionalFormatting sqref="V49">
    <cfRule type="expression" dxfId="1104" priority="45">
      <formula>$AJ$51</formula>
    </cfRule>
  </conditionalFormatting>
  <conditionalFormatting sqref="V51">
    <cfRule type="expression" dxfId="1103" priority="55">
      <formula>$AJ$63</formula>
    </cfRule>
  </conditionalFormatting>
  <conditionalFormatting sqref="V53">
    <cfRule type="expression" dxfId="1102" priority="47">
      <formula>$AJ$53</formula>
    </cfRule>
  </conditionalFormatting>
  <conditionalFormatting sqref="V55">
    <cfRule type="expression" dxfId="1101" priority="49">
      <formula>$AJ$55</formula>
    </cfRule>
  </conditionalFormatting>
  <conditionalFormatting sqref="V57">
    <cfRule type="expression" dxfId="1100" priority="51">
      <formula>$AJ$57</formula>
    </cfRule>
  </conditionalFormatting>
  <conditionalFormatting sqref="V59">
    <cfRule type="expression" dxfId="1099" priority="53">
      <formula>$AJ$59</formula>
    </cfRule>
  </conditionalFormatting>
  <conditionalFormatting sqref="V61">
    <cfRule type="expression" dxfId="1098" priority="468">
      <formula>$AJ$61</formula>
    </cfRule>
  </conditionalFormatting>
  <conditionalFormatting sqref="V111">
    <cfRule type="expression" dxfId="1097" priority="163">
      <formula>$AJ$111=TRUE</formula>
    </cfRule>
  </conditionalFormatting>
  <conditionalFormatting sqref="V113">
    <cfRule type="expression" dxfId="1096" priority="161">
      <formula>$AJ$115=TRUE</formula>
    </cfRule>
  </conditionalFormatting>
  <conditionalFormatting sqref="V115">
    <cfRule type="expression" dxfId="1095" priority="159">
      <formula>$AJ$117=TRUE</formula>
    </cfRule>
  </conditionalFormatting>
  <conditionalFormatting sqref="V117">
    <cfRule type="expression" dxfId="1094" priority="157">
      <formula>$AJ$119=TRUE</formula>
    </cfRule>
  </conditionalFormatting>
  <conditionalFormatting sqref="V119">
    <cfRule type="expression" dxfId="1093" priority="155">
      <formula>$AJ$121=TRUE</formula>
    </cfRule>
  </conditionalFormatting>
  <conditionalFormatting sqref="V121">
    <cfRule type="expression" dxfId="1092" priority="153">
      <formula>$AJ$123=TRUE</formula>
    </cfRule>
  </conditionalFormatting>
  <conditionalFormatting sqref="V123">
    <cfRule type="expression" dxfId="1091" priority="30">
      <formula>$AJ$127=TRUE</formula>
    </cfRule>
    <cfRule type="expression" dxfId="1090" priority="151">
      <formula>$AJ$125=TRUE</formula>
    </cfRule>
  </conditionalFormatting>
  <conditionalFormatting sqref="V125">
    <cfRule type="expression" dxfId="1089" priority="28">
      <formula>$AJ$129=TRUE</formula>
    </cfRule>
  </conditionalFormatting>
  <conditionalFormatting sqref="V127">
    <cfRule type="expression" dxfId="1088" priority="26">
      <formula>$AJ$131=TRUE</formula>
    </cfRule>
  </conditionalFormatting>
  <conditionalFormatting sqref="V129">
    <cfRule type="expression" dxfId="1087" priority="24">
      <formula>$AJ$133=TRUE</formula>
    </cfRule>
  </conditionalFormatting>
  <conditionalFormatting sqref="V131">
    <cfRule type="expression" dxfId="1086" priority="22">
      <formula>$AJ$135=TRUE</formula>
    </cfRule>
  </conditionalFormatting>
  <conditionalFormatting sqref="V133">
    <cfRule type="expression" dxfId="1085" priority="20">
      <formula>$AJ$137=TRUE</formula>
    </cfRule>
  </conditionalFormatting>
  <conditionalFormatting sqref="V135">
    <cfRule type="expression" dxfId="1084" priority="139">
      <formula>$AJ$137=TRUE</formula>
    </cfRule>
  </conditionalFormatting>
  <conditionalFormatting sqref="V111:W111">
    <cfRule type="expression" dxfId="1083" priority="162">
      <formula>$AK$111=TRUE</formula>
    </cfRule>
  </conditionalFormatting>
  <conditionalFormatting sqref="V113:W113">
    <cfRule type="expression" dxfId="1082" priority="160">
      <formula>$AK$115=TRUE</formula>
    </cfRule>
  </conditionalFormatting>
  <conditionalFormatting sqref="V115:W115">
    <cfRule type="expression" dxfId="1081" priority="158">
      <formula>$AK$117=TRUE</formula>
    </cfRule>
  </conditionalFormatting>
  <conditionalFormatting sqref="V117:W117">
    <cfRule type="expression" dxfId="1080" priority="156">
      <formula>$AK$119=TRUE</formula>
    </cfRule>
  </conditionalFormatting>
  <conditionalFormatting sqref="V119:W119">
    <cfRule type="expression" dxfId="1079" priority="154">
      <formula>$AK$121=TRUE</formula>
    </cfRule>
  </conditionalFormatting>
  <conditionalFormatting sqref="V121:W121">
    <cfRule type="expression" dxfId="1078" priority="152">
      <formula>$AK$123=TRUE</formula>
    </cfRule>
  </conditionalFormatting>
  <conditionalFormatting sqref="V123:W123">
    <cfRule type="expression" dxfId="1077" priority="29">
      <formula>$AK$127=TRUE</formula>
    </cfRule>
    <cfRule type="expression" dxfId="1076" priority="150">
      <formula>$AK$125=TRUE</formula>
    </cfRule>
  </conditionalFormatting>
  <conditionalFormatting sqref="V125:W125">
    <cfRule type="expression" dxfId="1075" priority="27">
      <formula>$AK$129=TRUE</formula>
    </cfRule>
  </conditionalFormatting>
  <conditionalFormatting sqref="V127:W127">
    <cfRule type="expression" dxfId="1074" priority="25">
      <formula>$AK$131=TRUE</formula>
    </cfRule>
  </conditionalFormatting>
  <conditionalFormatting sqref="V129:W129">
    <cfRule type="expression" dxfId="1073" priority="23">
      <formula>$AK$133=TRUE</formula>
    </cfRule>
  </conditionalFormatting>
  <conditionalFormatting sqref="V131:W131">
    <cfRule type="expression" dxfId="1072" priority="21">
      <formula>$AK$135=TRUE</formula>
    </cfRule>
  </conditionalFormatting>
  <conditionalFormatting sqref="V133:W133">
    <cfRule type="expression" dxfId="1071" priority="19">
      <formula>$AK$137=TRUE</formula>
    </cfRule>
  </conditionalFormatting>
  <conditionalFormatting sqref="V135:W135">
    <cfRule type="expression" dxfId="1070" priority="138">
      <formula>$AK$137=TRUE</formula>
    </cfRule>
  </conditionalFormatting>
  <conditionalFormatting sqref="W37">
    <cfRule type="expression" dxfId="1069" priority="31">
      <formula>$AK$39</formula>
    </cfRule>
  </conditionalFormatting>
  <conditionalFormatting sqref="W39">
    <cfRule type="expression" dxfId="1068" priority="33">
      <formula>$AK$41</formula>
    </cfRule>
  </conditionalFormatting>
  <conditionalFormatting sqref="W41">
    <cfRule type="expression" dxfId="1067" priority="36">
      <formula>$AK$43</formula>
    </cfRule>
  </conditionalFormatting>
  <conditionalFormatting sqref="W43">
    <cfRule type="expression" dxfId="1066" priority="38">
      <formula>$AK$45</formula>
    </cfRule>
  </conditionalFormatting>
  <conditionalFormatting sqref="W45">
    <cfRule type="expression" dxfId="1065" priority="40">
      <formula>$AK$47</formula>
    </cfRule>
  </conditionalFormatting>
  <conditionalFormatting sqref="W47">
    <cfRule type="expression" dxfId="1064" priority="42">
      <formula>$AK$49</formula>
    </cfRule>
  </conditionalFormatting>
  <conditionalFormatting sqref="W49">
    <cfRule type="expression" dxfId="1063" priority="44">
      <formula>$AK$51</formula>
    </cfRule>
  </conditionalFormatting>
  <conditionalFormatting sqref="W51">
    <cfRule type="expression" dxfId="1062" priority="54">
      <formula>$AK$63</formula>
    </cfRule>
  </conditionalFormatting>
  <conditionalFormatting sqref="W53">
    <cfRule type="expression" dxfId="1061" priority="46">
      <formula>$AK$53</formula>
    </cfRule>
  </conditionalFormatting>
  <conditionalFormatting sqref="W55">
    <cfRule type="expression" dxfId="1060" priority="48">
      <formula>$AK$55</formula>
    </cfRule>
  </conditionalFormatting>
  <conditionalFormatting sqref="W57">
    <cfRule type="expression" dxfId="1059" priority="50">
      <formula>$AK$57</formula>
    </cfRule>
  </conditionalFormatting>
  <conditionalFormatting sqref="W59">
    <cfRule type="expression" dxfId="1058" priority="52">
      <formula>$AK$59</formula>
    </cfRule>
  </conditionalFormatting>
  <conditionalFormatting sqref="W61">
    <cfRule type="expression" dxfId="1057" priority="1663">
      <formula>$AK$61</formula>
    </cfRule>
  </conditionalFormatting>
  <conditionalFormatting sqref="W264:Y264">
    <cfRule type="expression" dxfId="1056" priority="538">
      <formula>$V$264=""</formula>
    </cfRule>
    <cfRule type="expression" dxfId="1055" priority="587">
      <formula>$W$264&lt;&gt;""</formula>
    </cfRule>
  </conditionalFormatting>
  <conditionalFormatting sqref="W266:Y266">
    <cfRule type="expression" dxfId="1054" priority="405">
      <formula>$V$266=""</formula>
    </cfRule>
    <cfRule type="expression" dxfId="1053" priority="404" stopIfTrue="1">
      <formula>$AC$261=FALSE</formula>
    </cfRule>
    <cfRule type="expression" dxfId="1052" priority="403" stopIfTrue="1">
      <formula>$O$2=FALSE</formula>
    </cfRule>
    <cfRule type="expression" dxfId="1051" priority="406">
      <formula>$W$266&lt;&gt;""</formula>
    </cfRule>
  </conditionalFormatting>
  <conditionalFormatting sqref="W268:Y268">
    <cfRule type="expression" dxfId="1050" priority="543">
      <formula>$W$268&lt;&gt;""</formula>
    </cfRule>
    <cfRule type="expression" dxfId="1049" priority="537">
      <formula>$V$268=""</formula>
    </cfRule>
    <cfRule type="expression" dxfId="1048" priority="379" stopIfTrue="1">
      <formula>$AJ$268=TRUE</formula>
    </cfRule>
  </conditionalFormatting>
  <conditionalFormatting sqref="W270:Y270">
    <cfRule type="expression" dxfId="1047" priority="536">
      <formula>$V$270=""</formula>
    </cfRule>
    <cfRule type="expression" dxfId="1046" priority="542">
      <formula>$W$270&lt;&gt;""</formula>
    </cfRule>
  </conditionalFormatting>
  <conditionalFormatting sqref="W272:Y272">
    <cfRule type="expression" dxfId="1045" priority="541">
      <formula>$W$272&lt;&gt;""</formula>
    </cfRule>
    <cfRule type="expression" dxfId="1044" priority="535">
      <formula>$V$272=""</formula>
    </cfRule>
  </conditionalFormatting>
  <conditionalFormatting sqref="W274:Y274">
    <cfRule type="expression" dxfId="1043" priority="540">
      <formula>$W$274&lt;&gt;""</formula>
    </cfRule>
    <cfRule type="expression" dxfId="1042" priority="534">
      <formula>$V$274=""</formula>
    </cfRule>
  </conditionalFormatting>
  <conditionalFormatting sqref="W276:Y276">
    <cfRule type="expression" dxfId="1041" priority="381">
      <formula>$W$276&lt;&gt;""</formula>
    </cfRule>
    <cfRule type="expression" dxfId="1040" priority="380">
      <formula>$V$276=""</formula>
    </cfRule>
  </conditionalFormatting>
  <conditionalFormatting sqref="W280:Y280">
    <cfRule type="expression" dxfId="1039" priority="528">
      <formula>$V$280=""</formula>
    </cfRule>
    <cfRule type="expression" dxfId="1038" priority="529">
      <formula>$W$280&lt;&gt;""</formula>
    </cfRule>
    <cfRule type="expression" dxfId="1037" priority="527" stopIfTrue="1">
      <formula>$AC$277=FALSE</formula>
    </cfRule>
    <cfRule type="expression" dxfId="1036" priority="524" stopIfTrue="1">
      <formula>$O$2=FALSE</formula>
    </cfRule>
  </conditionalFormatting>
  <conditionalFormatting sqref="W282:Y282">
    <cfRule type="expression" dxfId="1035" priority="396" stopIfTrue="1">
      <formula>$AC$277=FALSE</formula>
    </cfRule>
    <cfRule type="expression" dxfId="1034" priority="397">
      <formula>$V$282=""</formula>
    </cfRule>
    <cfRule type="expression" dxfId="1033" priority="398">
      <formula>$W$282&lt;&gt;""</formula>
    </cfRule>
    <cfRule type="expression" dxfId="1032" priority="393" stopIfTrue="1">
      <formula>$O$2=FALSE</formula>
    </cfRule>
    <cfRule type="expression" dxfId="1031" priority="394" stopIfTrue="1">
      <formula>$AC$261=FALSE</formula>
    </cfRule>
    <cfRule type="expression" dxfId="1030" priority="395" stopIfTrue="1">
      <formula>$O$2=FALSE</formula>
    </cfRule>
  </conditionalFormatting>
  <conditionalFormatting sqref="W284:Y284">
    <cfRule type="expression" dxfId="1029" priority="531">
      <formula>$V$284=""</formula>
    </cfRule>
    <cfRule type="expression" dxfId="1028" priority="597">
      <formula>$W$284&lt;&gt;""</formula>
    </cfRule>
    <cfRule type="expression" dxfId="1027" priority="367" stopIfTrue="1">
      <formula>$AJ$284=TRUE</formula>
    </cfRule>
  </conditionalFormatting>
  <conditionalFormatting sqref="W291:Y291">
    <cfRule type="expression" dxfId="1026" priority="519">
      <formula>$V$291=""</formula>
    </cfRule>
    <cfRule type="expression" dxfId="1025" priority="602">
      <formula>$W$291&lt;&gt;""</formula>
    </cfRule>
  </conditionalFormatting>
  <conditionalFormatting sqref="W293:Y293">
    <cfRule type="expression" dxfId="1024" priority="382" stopIfTrue="1">
      <formula>$O$2=FALSE</formula>
    </cfRule>
    <cfRule type="expression" dxfId="1023" priority="383" stopIfTrue="1">
      <formula>$AC$290=FALSE</formula>
    </cfRule>
    <cfRule type="expression" dxfId="1022" priority="384">
      <formula>$V$293=""</formula>
    </cfRule>
    <cfRule type="expression" dxfId="1021" priority="385">
      <formula>$W$293&lt;&gt;""</formula>
    </cfRule>
  </conditionalFormatting>
  <conditionalFormatting sqref="W295:Y295">
    <cfRule type="expression" dxfId="1020" priority="522">
      <formula>$W$295&lt;&gt;""</formula>
    </cfRule>
    <cfRule type="expression" dxfId="1019" priority="521">
      <formula>$V$295=""</formula>
    </cfRule>
    <cfRule type="expression" dxfId="1018" priority="484" stopIfTrue="1">
      <formula>$AJ$295=TRUE</formula>
    </cfRule>
  </conditionalFormatting>
  <conditionalFormatting sqref="W300:Y300">
    <cfRule type="expression" dxfId="1017" priority="506" stopIfTrue="1">
      <formula>$V$300=""</formula>
    </cfRule>
    <cfRule type="expression" dxfId="1016" priority="507">
      <formula>$W$300&lt;&gt;""</formula>
    </cfRule>
  </conditionalFormatting>
  <conditionalFormatting sqref="W302:Y302">
    <cfRule type="expression" dxfId="1015" priority="373">
      <formula>$W$302&lt;&gt;""</formula>
    </cfRule>
    <cfRule type="expression" dxfId="1014" priority="372" stopIfTrue="1">
      <formula>$V$302=""</formula>
    </cfRule>
    <cfRule type="expression" dxfId="1013" priority="371" stopIfTrue="1">
      <formula>$AC$290=FALSE</formula>
    </cfRule>
    <cfRule type="expression" dxfId="1012" priority="370" stopIfTrue="1">
      <formula>$O$2=FALSE</formula>
    </cfRule>
  </conditionalFormatting>
  <conditionalFormatting sqref="W304:Y304">
    <cfRule type="expression" dxfId="1011" priority="365" stopIfTrue="1">
      <formula>$AJ$304=TRUE</formula>
    </cfRule>
    <cfRule type="expression" dxfId="1010" priority="503">
      <formula>$W$304&lt;&gt;""</formula>
    </cfRule>
    <cfRule type="expression" dxfId="1009" priority="502">
      <formula>$V$304=""</formula>
    </cfRule>
  </conditionalFormatting>
  <conditionalFormatting sqref="W13:Z13">
    <cfRule type="expression" dxfId="1008" priority="413" stopIfTrue="1">
      <formula>$W$13&lt;&gt;""</formula>
    </cfRule>
    <cfRule type="expression" dxfId="1007" priority="75">
      <formula>$AC$13=TRUE</formula>
    </cfRule>
  </conditionalFormatting>
  <conditionalFormatting sqref="X90">
    <cfRule type="expression" dxfId="1006" priority="247">
      <formula>$M$88=""</formula>
    </cfRule>
  </conditionalFormatting>
  <conditionalFormatting sqref="X27:Y27">
    <cfRule type="expression" dxfId="1005" priority="811">
      <formula>$X$27&lt;&gt;""</formula>
    </cfRule>
    <cfRule type="expression" dxfId="1004" priority="727" stopIfTrue="1">
      <formula>$AC$28&lt;&gt;1</formula>
    </cfRule>
  </conditionalFormatting>
  <conditionalFormatting sqref="Y259:Z259">
    <cfRule type="expression" dxfId="1003" priority="325" stopIfTrue="1">
      <formula>$Y$259&lt;&gt;""</formula>
    </cfRule>
    <cfRule type="expression" dxfId="1002" priority="326">
      <formula>$AE$261=TRUE</formula>
    </cfRule>
    <cfRule type="expression" dxfId="1001" priority="324">
      <formula>$AE$261=FALSE</formula>
    </cfRule>
  </conditionalFormatting>
  <conditionalFormatting sqref="Y78:AA78">
    <cfRule type="expression" dxfId="1000" priority="81">
      <formula>$AD$78=TRUE</formula>
    </cfRule>
    <cfRule type="expression" dxfId="999" priority="80">
      <formula>AND($AC$78=TRUE,$AD$78=TRUE,$Y$78="")</formula>
    </cfRule>
  </conditionalFormatting>
  <conditionalFormatting sqref="Y80:AA80">
    <cfRule type="expression" dxfId="998" priority="79">
      <formula>$AD$80=TRUE</formula>
    </cfRule>
    <cfRule type="expression" dxfId="997" priority="78">
      <formula>AND($AC$80=TRUE,$AD$80=TRUE,$Y$80="")</formula>
    </cfRule>
  </conditionalFormatting>
  <conditionalFormatting sqref="Y183:AA183">
    <cfRule type="expression" dxfId="996" priority="748">
      <formula>$Y$183&lt;&gt;""</formula>
    </cfRule>
  </conditionalFormatting>
  <conditionalFormatting sqref="Y226:AA226">
    <cfRule type="expression" dxfId="995" priority="643">
      <formula>$Y$226&lt;&gt;""</formula>
    </cfRule>
  </conditionalFormatting>
  <conditionalFormatting sqref="Y237:AA237">
    <cfRule type="expression" dxfId="994" priority="287">
      <formula>$Y$237&lt;&gt;""</formula>
    </cfRule>
  </conditionalFormatting>
  <conditionalFormatting sqref="Z28:AA28">
    <cfRule type="expression" dxfId="990" priority="14">
      <formula>$Z$28&lt;&gt;""</formula>
    </cfRule>
    <cfRule type="expression" dxfId="987" priority="6">
      <formula>$AC$320</formula>
    </cfRule>
    <cfRule type="expression" dxfId="984" priority="613">
      <formula>$AC$28=2</formula>
    </cfRule>
  </conditionalFormatting>
  <conditionalFormatting sqref="Z37:AA59">
    <cfRule type="expression" dxfId="981" priority="441">
      <formula>$AC$21=FALSE</formula>
    </cfRule>
  </conditionalFormatting>
  <conditionalFormatting sqref="Z61:AA61">
    <cfRule type="expression" dxfId="980" priority="56">
      <formula>$AC$21=FALSE</formula>
    </cfRule>
  </conditionalFormatting>
  <conditionalFormatting sqref="AA26:AA27 AA29">
    <cfRule type="expression" dxfId="979" priority="18" stopIfTrue="1">
      <formula>$B$18&lt;&gt;""</formula>
    </cfRule>
    <cfRule type="expression" dxfId="978" priority="17">
      <formula>$V$25&lt;&gt;""</formula>
    </cfRule>
  </conditionalFormatting>
  <dataValidations count="42">
    <dataValidation type="textLength" operator="lessThanOrEqual" allowBlank="1" showErrorMessage="1" errorTitle="Short Title Length" error="Max 30 Characters including spaces" sqref="O13:U13" xr:uid="{3508128E-5A50-4A27-9D4F-3622D1D26256}">
      <formula1>30</formula1>
    </dataValidation>
    <dataValidation type="textLength" allowBlank="1" showInputMessage="1" showErrorMessage="1" sqref="C88:I91" xr:uid="{2FF66AD8-D2AF-4A99-B101-B37861227F94}">
      <formula1>1</formula1>
      <formula2>144</formula2>
    </dataValidation>
    <dataValidation type="textLength" allowBlank="1" showInputMessage="1" showErrorMessage="1" errorTitle="Reserved BBH Account Number" error="A/C number should consist of 7 digits" sqref="C10:F10" xr:uid="{79371F51-5DE9-44B9-B495-11A386B90A8D}">
      <formula1>7</formula1>
      <formula2>7</formula2>
    </dataValidation>
    <dataValidation type="list" allowBlank="1" showInputMessage="1" showErrorMessage="1" sqref="U183:W183 C211:E211 U226:W226 U237:W237" xr:uid="{9C4E7F0B-2F3C-48F6-9960-772BA4FEE964}">
      <formula1>State</formula1>
    </dataValidation>
    <dataValidation type="list" allowBlank="1" showInputMessage="1" showErrorMessage="1" sqref="Y226:AA226 H211:J211 S209:Y209 Y183:AA183 Y237:AA237" xr:uid="{99EBFAD4-C30D-4537-97F9-53A0EDA500E5}">
      <formula1>TAXcountry</formula1>
    </dataValidation>
    <dataValidation allowBlank="1" showInputMessage="1" showErrorMessage="1" prompt="When requesting additional currencies please provide ISO Code with commas between each currency" sqref="H37:I37 H39:I39 H41:I41 H43:I43 H45:I45 H47:I47 H49:I49 H51:I51 H53:I53 H55:I55 H57:I57 H59:I59 H61:I61 H63:I63 H65:I65 H67:I67 Z51:AA51 Z59:AA59 Z49:AA49 Q37:R37 Q39:R39 Q41:R41 Q43:R43 Q45:R45 Q47:R47 Q49:R49 Q51:R51 Q53:R53 Q55:R55 Q57:R57 Q59:R59 Q61:R61 Q63:R63 Q65:R65 Q67:R67 Z53:AA53 Z55:AA55 Z57:AA57 Z37:AA37 Z39:AA39 Z41:AA41 Z43:AA43 Z45:AA45 Z47:AA47 Z61:AA61" xr:uid="{305248D7-203C-4672-8A2A-85F55F08D20C}"/>
    <dataValidation allowBlank="1" showInputMessage="1" showErrorMessage="1" prompt="Tax Payer Title and Address have to match Intermediary/Non-Intermediary Client details included on U.S. Tax Documentation. If IRS W8/W9 Forms are not available, these details have to match Formation Documents _x000a_" sqref="C161:I161" xr:uid="{4A6A5646-67DA-4DB5-AB12-2DD344150AF5}"/>
    <dataValidation type="list" showInputMessage="1" showErrorMessage="1" sqref="H167:J167" xr:uid="{3D791A63-FDEF-4AC4-9519-586727EEF7AB}">
      <formula1>TAXcountry</formula1>
    </dataValidation>
    <dataValidation type="textLength" allowBlank="1" showInputMessage="1" showErrorMessage="1" errorTitle="Master Model" error="A/c number should consists of 7 digits" prompt="Please provide 7 digits Master model account number" sqref="X27:Y27" xr:uid="{D5E23858-6ACC-4B48-BEAD-41602DFCB668}">
      <formula1>7</formula1>
      <formula2>7</formula2>
    </dataValidation>
    <dataValidation type="list" allowBlank="1" showInputMessage="1" showErrorMessage="1" sqref="S214:Y214" xr:uid="{5FFAF094-478B-4D31-B2A6-914AD157D28E}">
      <formula1>INDIRECT(SUBSTITUTE($AE$213," ",""))</formula1>
    </dataValidation>
    <dataValidation type="list" allowBlank="1" showInputMessage="1" showErrorMessage="1" sqref="H171" xr:uid="{B52508DE-2DE9-4A4B-BA44-742F0DF3FEB9}">
      <formula1>INDIRECT(SUBSTITUTE($AC$174," ",""))</formula1>
    </dataValidation>
    <dataValidation type="list" allowBlank="1" showInputMessage="1" showErrorMessage="1" sqref="S164:Y164" xr:uid="{0CD1B8D7-BD67-4E91-A5F4-C120639751D7}">
      <formula1>INDIRECT(SUBSTITUTE($AE$166," ",""))</formula1>
    </dataValidation>
    <dataValidation type="textLength" operator="equal" allowBlank="1" showInputMessage="1" showErrorMessage="1" prompt="Format: XXXXXX.XXXXX.XX.XXX_x000a_19 digits" sqref="H217:J217" xr:uid="{C10B9C7C-4E9F-4573-85F1-CFC81B3EBD1D}">
      <formula1>19</formula1>
    </dataValidation>
    <dataValidation allowBlank="1" showInputMessage="1" showErrorMessage="1" prompt="For Lux tax ids please use format: XXXX-XXXX-XXX_x000a_" sqref="K161:N161" xr:uid="{326C2980-DCB5-4B60-863D-1658F6633701}"/>
    <dataValidation type="textLength" operator="lessThan" allowBlank="1" showInputMessage="1" showErrorMessage="1" errorTitle="Max 12 characters" error=" Max 12 characters" sqref="Q88:Q89" xr:uid="{FD4C57E4-2684-40A7-8560-95DEF3403F26}">
      <formula1>13</formula1>
    </dataValidation>
    <dataValidation type="textLength" allowBlank="1" showInputMessage="1" showErrorMessage="1" sqref="W264:Y264 W291:Y291 W300:Y300 W280:Y280 W266:Y266 W282:Y282 W293:Y293 W302:Y302" xr:uid="{ABEE0E9B-C727-4324-B0C0-2DE95647667B}">
      <formula1>1</formula1>
      <formula2>34</formula2>
    </dataValidation>
    <dataValidation allowBlank="1" showInputMessage="1" showErrorMessage="1" promptTitle="Institution ID with Bloomberg " prompt=" " sqref="R274:T274" xr:uid="{848F506A-5CBA-4725-9292-3821ECD0E19E}"/>
    <dataValidation allowBlank="1" showInputMessage="1" showErrorMessage="1" promptTitle="Institution ID with FINASTRA " prompt=" " sqref="R272:T272" xr:uid="{CB16D544-5BE2-40B0-B0EE-FAA91279E913}"/>
    <dataValidation allowBlank="1" showInputMessage="1" showErrorMessage="1" promptTitle="Institution ID with GLOBAL LINK " prompt=" " sqref="R270:T270" xr:uid="{2A9F3EB0-37DA-487B-8733-54C4814115FF}"/>
    <dataValidation type="textLength" allowBlank="1" showInputMessage="1" showErrorMessage="1" prompt="*Where applicable, Fund Identifier can also be BBH account# or Account Name " sqref="W272:Y272 W270:Y270 W274:Y276" xr:uid="{C2AC1A07-1D9B-459E-B222-FDEA08FC8007}">
      <formula1>1</formula1>
      <formula2>34</formula2>
    </dataValidation>
    <dataValidation type="textLength" allowBlank="1" showInputMessage="1" showErrorMessage="1" prompt="*Where applicable fund identifier can also be bbh account# or account name. However if the fund id is not provided internal BBH account would be used" sqref="W304:Y304 W268:Y268 W284:Y284 W295:Y295" xr:uid="{133688F9-34D6-4FDB-BF78-B1A2EE9CF17B}">
      <formula1>1</formula1>
      <formula2>34</formula2>
    </dataValidation>
    <dataValidation allowBlank="1" showInputMessage="1" showErrorMessage="1" prompt="* Group email addresses are preferred _x000a_* More than one email address is required for individual email addresses " sqref="M268:O268 M284:O284 M295:O295 M304:O304" xr:uid="{999CB251-9BA9-4377-A387-3D0F59731032}"/>
    <dataValidation type="list" allowBlank="1" showInputMessage="1" showErrorMessage="1" sqref="R293:T293" xr:uid="{31A7F751-BC61-4960-A45F-BDD75D626B54}">
      <formula1>INDIRECT(SUBSTITUTE($AF$279," ",""))</formula1>
    </dataValidation>
    <dataValidation type="list" allowBlank="1" showInputMessage="1" showErrorMessage="1" sqref="W336:X336 W328:X328 W330:X330 W332:X332 W334:X334" xr:uid="{70372B0C-A096-42B0-B6C9-40ACA0BF011F}">
      <formula1>CURRENCY_all</formula1>
    </dataValidation>
    <dataValidation type="textLength" allowBlank="1" showInputMessage="1" showErrorMessage="1" sqref="D328 T328:U328 T330:U330 T332:U332 T334:U334 T336:U336 D330:E330 D332:E332 D334:E334 D336:E336 L328:M328 L330:M330 L332:M332 L334:M334 L336:M336 L338:M338 L340:M340 O151:Q151" xr:uid="{4A35F404-BE3D-430A-A5D9-DB479171288F}">
      <formula1>7</formula1>
      <formula2>7</formula2>
    </dataValidation>
    <dataValidation allowBlank="1" showInputMessage="1" showErrorMessage="1" promptTitle="Client Name on FXALL " prompt=" " sqref="R275:T276" xr:uid="{B6602449-EB68-4D9E-ADC7-6E57D6BEB8CB}"/>
    <dataValidation type="list" allowBlank="1" showInputMessage="1" showErrorMessage="1" sqref="R264:T264 R280:T280 R291:T291 R300:T300" xr:uid="{693E4FCA-49EC-4B82-BD9F-9545530A3C5D}">
      <formula1>SWIFTFX1</formula1>
    </dataValidation>
    <dataValidation type="list" allowBlank="1" showInputMessage="1" showErrorMessage="1" sqref="R266:T266" xr:uid="{F3C28EEA-565B-41C0-8647-56D9ADCAB511}">
      <formula1>INDIRECT(SUBSTITUTE($AF$277," ",""))</formula1>
    </dataValidation>
    <dataValidation type="list" allowBlank="1" showInputMessage="1" showErrorMessage="1" sqref="R282:T282" xr:uid="{D2816EA3-0616-4A12-A1CA-CC3D27BC01CD}">
      <formula1>INDIRECT(SUBSTITUTE($AF$278," ",""))</formula1>
    </dataValidation>
    <dataValidation type="list" allowBlank="1" showInputMessage="1" showErrorMessage="1" sqref="R302:T302" xr:uid="{03DCD296-80EF-4E22-A091-2EF54FD72AF8}">
      <formula1>INDIRECT(SUBSTITUTE($AF$280," ",""))</formula1>
    </dataValidation>
    <dataValidation type="textLength" allowBlank="1" showInputMessage="1" showErrorMessage="1" sqref="M264:O264 M280:O280 M291:O291 M300:O300" xr:uid="{C36B89BB-52EC-4696-8C45-347BAEB21AB4}">
      <formula1>8</formula1>
      <formula2>11</formula2>
    </dataValidation>
    <dataValidation type="list" allowBlank="1" showInputMessage="1" showErrorMessage="1" sqref="H215:L215" xr:uid="{A701C720-FF07-446B-9C69-6397048DF5A9}">
      <formula1>INDIRECT(SUBSTITUTE($AC$219," ",""))</formula1>
    </dataValidation>
    <dataValidation type="textLength" allowBlank="1" showInputMessage="1" showErrorMessage="1" sqref="H173:J173" xr:uid="{15BDEBF2-E924-4969-B884-D5D595D0EA1A}">
      <formula1>0</formula1>
      <formula2>20</formula2>
    </dataValidation>
    <dataValidation operator="lessThan" allowBlank="1" showInputMessage="1" showErrorMessage="1" errorTitle="Max 12 characters" error=" Max 12 characters" sqref="S104 Z104:AA104 Z88:AA92 S94 Z94:AA94 S88:S89 S92 Q90:W91" xr:uid="{B434EC3C-C40B-437A-8EDE-B0F919925187}"/>
    <dataValidation type="list" showInputMessage="1" showErrorMessage="1" sqref="C167:E167" xr:uid="{FE6F52B6-20B8-4AE4-92FD-2D0B90DABE8D}">
      <formula1>State</formula1>
    </dataValidation>
    <dataValidation type="textLength" allowBlank="1" showInputMessage="1" showErrorMessage="1" error="Model account should be 7 digits number" sqref="Z320:AA320 Y259:Z259" xr:uid="{C9EFE44E-E6DD-4348-A992-4856313AB76E}">
      <formula1>7</formula1>
      <formula2>7</formula2>
    </dataValidation>
    <dataValidation type="list" allowBlank="1" showInputMessage="1" showErrorMessage="1" sqref="M241:N242" xr:uid="{0EE28F44-5681-42F4-89C4-2E4A227AB75F}">
      <formula1>"Please select,YES,NO"</formula1>
    </dataValidation>
    <dataValidation type="list" allowBlank="1" showInputMessage="1" showErrorMessage="1" sqref="E101:I101" xr:uid="{07204B63-909F-4D1C-86F6-E12B1D76D1EB}">
      <formula1>$AG$96:$AG$103</formula1>
    </dataValidation>
    <dataValidation type="list" allowBlank="1" showInputMessage="1" showErrorMessage="1" sqref="E102:I102" xr:uid="{FB8D0950-B53A-45A6-B2AF-7EE5EDB657C4}">
      <formula1>$AH$96:$AH$104</formula1>
    </dataValidation>
    <dataValidation type="list" allowBlank="1" showInputMessage="1" showErrorMessage="1" sqref="E103:I103" xr:uid="{FE6C1484-A90C-4996-9B76-ADBFA0847EBC}">
      <formula1>$AI$96:$AI$99</formula1>
    </dataValidation>
    <dataValidation allowBlank="1" showInputMessage="1" showErrorMessage="1" prompt="When requesting more currencies please provide ISO Code with commas between each currency" sqref="Y78 Y80" xr:uid="{A05DFCFF-BFAA-4273-BBEB-09E81F91FA51}"/>
    <dataValidation type="textLength" allowBlank="1" showInputMessage="1" showErrorMessage="1" error="Account number must contain 7 digits" prompt="Provide 7 digits model account number" sqref="Z28:AA28" xr:uid="{941E6986-2F0B-47B4-9954-6F3FB6CDDD8E}">
      <formula1>7</formula1>
      <formula2>7</formula2>
    </dataValidation>
  </dataValidations>
  <pageMargins left="0.45" right="0.45" top="0.5" bottom="0.5" header="0.3" footer="0.3"/>
  <pageSetup scale="52" orientation="landscape" r:id="rId1"/>
  <rowBreaks count="3" manualBreakCount="3">
    <brk id="75" max="27" man="1"/>
    <brk id="148" max="27" man="1"/>
    <brk id="257" max="27" man="1"/>
  </rowBreaks>
  <ignoredErrors>
    <ignoredError sqref="L2"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12968" r:id="rId4" name="Check Box 680">
              <controlPr locked="0" defaultSize="0" autoFill="0" autoLine="0" autoPict="0">
                <anchor moveWithCells="1">
                  <from>
                    <xdr:col>1</xdr:col>
                    <xdr:colOff>209550</xdr:colOff>
                    <xdr:row>36</xdr:row>
                    <xdr:rowOff>12700</xdr:rowOff>
                  </from>
                  <to>
                    <xdr:col>1</xdr:col>
                    <xdr:colOff>393700</xdr:colOff>
                    <xdr:row>36</xdr:row>
                    <xdr:rowOff>203200</xdr:rowOff>
                  </to>
                </anchor>
              </controlPr>
            </control>
          </mc:Choice>
        </mc:AlternateContent>
        <mc:AlternateContent xmlns:mc="http://schemas.openxmlformats.org/markup-compatibility/2006">
          <mc:Choice Requires="x14">
            <control shapeId="12294" r:id="rId5" name="Check Box 6">
              <controlPr locked="0" defaultSize="0" autoFill="0" autoLine="0" autoPict="0">
                <anchor moveWithCells="1">
                  <from>
                    <xdr:col>1</xdr:col>
                    <xdr:colOff>400050</xdr:colOff>
                    <xdr:row>19</xdr:row>
                    <xdr:rowOff>12700</xdr:rowOff>
                  </from>
                  <to>
                    <xdr:col>1</xdr:col>
                    <xdr:colOff>584200</xdr:colOff>
                    <xdr:row>20</xdr:row>
                    <xdr:rowOff>12700</xdr:rowOff>
                  </to>
                </anchor>
              </controlPr>
            </control>
          </mc:Choice>
        </mc:AlternateContent>
        <mc:AlternateContent xmlns:mc="http://schemas.openxmlformats.org/markup-compatibility/2006">
          <mc:Choice Requires="x14">
            <control shapeId="12297" r:id="rId6" name="Check Box 9">
              <controlPr locked="0" defaultSize="0" autoFill="0" autoLine="0" autoPict="0">
                <anchor moveWithCells="1">
                  <from>
                    <xdr:col>1</xdr:col>
                    <xdr:colOff>400050</xdr:colOff>
                    <xdr:row>20</xdr:row>
                    <xdr:rowOff>12700</xdr:rowOff>
                  </from>
                  <to>
                    <xdr:col>1</xdr:col>
                    <xdr:colOff>584200</xdr:colOff>
                    <xdr:row>21</xdr:row>
                    <xdr:rowOff>12700</xdr:rowOff>
                  </to>
                </anchor>
              </controlPr>
            </control>
          </mc:Choice>
        </mc:AlternateContent>
        <mc:AlternateContent xmlns:mc="http://schemas.openxmlformats.org/markup-compatibility/2006">
          <mc:Choice Requires="x14">
            <control shapeId="12315" r:id="rId7" name="Check Box 27">
              <controlPr locked="0" defaultSize="0" autoFill="0" autoLine="0" autoPict="0">
                <anchor moveWithCells="1">
                  <from>
                    <xdr:col>5</xdr:col>
                    <xdr:colOff>393700</xdr:colOff>
                    <xdr:row>23</xdr:row>
                    <xdr:rowOff>12700</xdr:rowOff>
                  </from>
                  <to>
                    <xdr:col>6</xdr:col>
                    <xdr:colOff>0</xdr:colOff>
                    <xdr:row>24</xdr:row>
                    <xdr:rowOff>12700</xdr:rowOff>
                  </to>
                </anchor>
              </controlPr>
            </control>
          </mc:Choice>
        </mc:AlternateContent>
        <mc:AlternateContent xmlns:mc="http://schemas.openxmlformats.org/markup-compatibility/2006">
          <mc:Choice Requires="x14">
            <control shapeId="12323" r:id="rId8" name="Check Box 35">
              <controlPr locked="0" defaultSize="0" autoFill="0" autoLine="0" autoPict="0">
                <anchor moveWithCells="1">
                  <from>
                    <xdr:col>1</xdr:col>
                    <xdr:colOff>203200</xdr:colOff>
                    <xdr:row>37</xdr:row>
                    <xdr:rowOff>19050</xdr:rowOff>
                  </from>
                  <to>
                    <xdr:col>1</xdr:col>
                    <xdr:colOff>565150</xdr:colOff>
                    <xdr:row>39</xdr:row>
                    <xdr:rowOff>38100</xdr:rowOff>
                  </to>
                </anchor>
              </controlPr>
            </control>
          </mc:Choice>
        </mc:AlternateContent>
        <mc:AlternateContent xmlns:mc="http://schemas.openxmlformats.org/markup-compatibility/2006">
          <mc:Choice Requires="x14">
            <control shapeId="12324" r:id="rId9" name="Check Box 36">
              <controlPr locked="0" defaultSize="0" autoFill="0" autoLine="0" autoPict="0">
                <anchor moveWithCells="1">
                  <from>
                    <xdr:col>2</xdr:col>
                    <xdr:colOff>203200</xdr:colOff>
                    <xdr:row>37</xdr:row>
                    <xdr:rowOff>19050</xdr:rowOff>
                  </from>
                  <to>
                    <xdr:col>2</xdr:col>
                    <xdr:colOff>565150</xdr:colOff>
                    <xdr:row>39</xdr:row>
                    <xdr:rowOff>38100</xdr:rowOff>
                  </to>
                </anchor>
              </controlPr>
            </control>
          </mc:Choice>
        </mc:AlternateContent>
        <mc:AlternateContent xmlns:mc="http://schemas.openxmlformats.org/markup-compatibility/2006">
          <mc:Choice Requires="x14">
            <control shapeId="12325" r:id="rId10" name="Check Box 37">
              <controlPr defaultSize="0" autoFill="0" autoLine="0" autoPict="0">
                <anchor moveWithCells="1">
                  <from>
                    <xdr:col>1</xdr:col>
                    <xdr:colOff>203200</xdr:colOff>
                    <xdr:row>39</xdr:row>
                    <xdr:rowOff>19050</xdr:rowOff>
                  </from>
                  <to>
                    <xdr:col>1</xdr:col>
                    <xdr:colOff>565150</xdr:colOff>
                    <xdr:row>41</xdr:row>
                    <xdr:rowOff>38100</xdr:rowOff>
                  </to>
                </anchor>
              </controlPr>
            </control>
          </mc:Choice>
        </mc:AlternateContent>
        <mc:AlternateContent xmlns:mc="http://schemas.openxmlformats.org/markup-compatibility/2006">
          <mc:Choice Requires="x14">
            <control shapeId="12326" r:id="rId11" name="Check Box 38">
              <controlPr defaultSize="0" autoFill="0" autoLine="0" autoPict="0">
                <anchor moveWithCells="1">
                  <from>
                    <xdr:col>2</xdr:col>
                    <xdr:colOff>203200</xdr:colOff>
                    <xdr:row>39</xdr:row>
                    <xdr:rowOff>19050</xdr:rowOff>
                  </from>
                  <to>
                    <xdr:col>2</xdr:col>
                    <xdr:colOff>565150</xdr:colOff>
                    <xdr:row>41</xdr:row>
                    <xdr:rowOff>38100</xdr:rowOff>
                  </to>
                </anchor>
              </controlPr>
            </control>
          </mc:Choice>
        </mc:AlternateContent>
        <mc:AlternateContent xmlns:mc="http://schemas.openxmlformats.org/markup-compatibility/2006">
          <mc:Choice Requires="x14">
            <control shapeId="12327" r:id="rId12" name="Check Box 39">
              <controlPr defaultSize="0" autoFill="0" autoLine="0" autoPict="0">
                <anchor moveWithCells="1">
                  <from>
                    <xdr:col>1</xdr:col>
                    <xdr:colOff>203200</xdr:colOff>
                    <xdr:row>41</xdr:row>
                    <xdr:rowOff>19050</xdr:rowOff>
                  </from>
                  <to>
                    <xdr:col>1</xdr:col>
                    <xdr:colOff>565150</xdr:colOff>
                    <xdr:row>43</xdr:row>
                    <xdr:rowOff>38100</xdr:rowOff>
                  </to>
                </anchor>
              </controlPr>
            </control>
          </mc:Choice>
        </mc:AlternateContent>
        <mc:AlternateContent xmlns:mc="http://schemas.openxmlformats.org/markup-compatibility/2006">
          <mc:Choice Requires="x14">
            <control shapeId="12328" r:id="rId13" name="Check Box 40">
              <controlPr defaultSize="0" autoFill="0" autoLine="0" autoPict="0">
                <anchor moveWithCells="1">
                  <from>
                    <xdr:col>2</xdr:col>
                    <xdr:colOff>203200</xdr:colOff>
                    <xdr:row>41</xdr:row>
                    <xdr:rowOff>19050</xdr:rowOff>
                  </from>
                  <to>
                    <xdr:col>2</xdr:col>
                    <xdr:colOff>565150</xdr:colOff>
                    <xdr:row>43</xdr:row>
                    <xdr:rowOff>38100</xdr:rowOff>
                  </to>
                </anchor>
              </controlPr>
            </control>
          </mc:Choice>
        </mc:AlternateContent>
        <mc:AlternateContent xmlns:mc="http://schemas.openxmlformats.org/markup-compatibility/2006">
          <mc:Choice Requires="x14">
            <control shapeId="12329" r:id="rId14" name="Check Box 41">
              <controlPr defaultSize="0" autoFill="0" autoLine="0" autoPict="0">
                <anchor moveWithCells="1">
                  <from>
                    <xdr:col>1</xdr:col>
                    <xdr:colOff>203200</xdr:colOff>
                    <xdr:row>43</xdr:row>
                    <xdr:rowOff>19050</xdr:rowOff>
                  </from>
                  <to>
                    <xdr:col>1</xdr:col>
                    <xdr:colOff>565150</xdr:colOff>
                    <xdr:row>45</xdr:row>
                    <xdr:rowOff>38100</xdr:rowOff>
                  </to>
                </anchor>
              </controlPr>
            </control>
          </mc:Choice>
        </mc:AlternateContent>
        <mc:AlternateContent xmlns:mc="http://schemas.openxmlformats.org/markup-compatibility/2006">
          <mc:Choice Requires="x14">
            <control shapeId="12330" r:id="rId15" name="Check Box 42">
              <controlPr defaultSize="0" autoFill="0" autoLine="0" autoPict="0">
                <anchor moveWithCells="1">
                  <from>
                    <xdr:col>2</xdr:col>
                    <xdr:colOff>203200</xdr:colOff>
                    <xdr:row>43</xdr:row>
                    <xdr:rowOff>19050</xdr:rowOff>
                  </from>
                  <to>
                    <xdr:col>2</xdr:col>
                    <xdr:colOff>565150</xdr:colOff>
                    <xdr:row>45</xdr:row>
                    <xdr:rowOff>38100</xdr:rowOff>
                  </to>
                </anchor>
              </controlPr>
            </control>
          </mc:Choice>
        </mc:AlternateContent>
        <mc:AlternateContent xmlns:mc="http://schemas.openxmlformats.org/markup-compatibility/2006">
          <mc:Choice Requires="x14">
            <control shapeId="12331" r:id="rId16" name="Check Box 43">
              <controlPr defaultSize="0" autoFill="0" autoLine="0" autoPict="0">
                <anchor moveWithCells="1">
                  <from>
                    <xdr:col>1</xdr:col>
                    <xdr:colOff>203200</xdr:colOff>
                    <xdr:row>45</xdr:row>
                    <xdr:rowOff>19050</xdr:rowOff>
                  </from>
                  <to>
                    <xdr:col>1</xdr:col>
                    <xdr:colOff>565150</xdr:colOff>
                    <xdr:row>47</xdr:row>
                    <xdr:rowOff>38100</xdr:rowOff>
                  </to>
                </anchor>
              </controlPr>
            </control>
          </mc:Choice>
        </mc:AlternateContent>
        <mc:AlternateContent xmlns:mc="http://schemas.openxmlformats.org/markup-compatibility/2006">
          <mc:Choice Requires="x14">
            <control shapeId="12332" r:id="rId17" name="Check Box 44">
              <controlPr defaultSize="0" autoFill="0" autoLine="0" autoPict="0">
                <anchor moveWithCells="1">
                  <from>
                    <xdr:col>2</xdr:col>
                    <xdr:colOff>203200</xdr:colOff>
                    <xdr:row>45</xdr:row>
                    <xdr:rowOff>19050</xdr:rowOff>
                  </from>
                  <to>
                    <xdr:col>2</xdr:col>
                    <xdr:colOff>565150</xdr:colOff>
                    <xdr:row>47</xdr:row>
                    <xdr:rowOff>38100</xdr:rowOff>
                  </to>
                </anchor>
              </controlPr>
            </control>
          </mc:Choice>
        </mc:AlternateContent>
        <mc:AlternateContent xmlns:mc="http://schemas.openxmlformats.org/markup-compatibility/2006">
          <mc:Choice Requires="x14">
            <control shapeId="12333" r:id="rId18" name="Check Box 45">
              <controlPr defaultSize="0" autoFill="0" autoLine="0" autoPict="0">
                <anchor moveWithCells="1">
                  <from>
                    <xdr:col>1</xdr:col>
                    <xdr:colOff>203200</xdr:colOff>
                    <xdr:row>47</xdr:row>
                    <xdr:rowOff>19050</xdr:rowOff>
                  </from>
                  <to>
                    <xdr:col>1</xdr:col>
                    <xdr:colOff>565150</xdr:colOff>
                    <xdr:row>49</xdr:row>
                    <xdr:rowOff>38100</xdr:rowOff>
                  </to>
                </anchor>
              </controlPr>
            </control>
          </mc:Choice>
        </mc:AlternateContent>
        <mc:AlternateContent xmlns:mc="http://schemas.openxmlformats.org/markup-compatibility/2006">
          <mc:Choice Requires="x14">
            <control shapeId="12334" r:id="rId19" name="Check Box 46">
              <controlPr defaultSize="0" autoFill="0" autoLine="0" autoPict="0">
                <anchor moveWithCells="1">
                  <from>
                    <xdr:col>2</xdr:col>
                    <xdr:colOff>203200</xdr:colOff>
                    <xdr:row>47</xdr:row>
                    <xdr:rowOff>19050</xdr:rowOff>
                  </from>
                  <to>
                    <xdr:col>2</xdr:col>
                    <xdr:colOff>565150</xdr:colOff>
                    <xdr:row>49</xdr:row>
                    <xdr:rowOff>38100</xdr:rowOff>
                  </to>
                </anchor>
              </controlPr>
            </control>
          </mc:Choice>
        </mc:AlternateContent>
        <mc:AlternateContent xmlns:mc="http://schemas.openxmlformats.org/markup-compatibility/2006">
          <mc:Choice Requires="x14">
            <control shapeId="12335" r:id="rId20" name="Check Box 47">
              <controlPr defaultSize="0" autoFill="0" autoLine="0" autoPict="0">
                <anchor moveWithCells="1">
                  <from>
                    <xdr:col>1</xdr:col>
                    <xdr:colOff>203200</xdr:colOff>
                    <xdr:row>49</xdr:row>
                    <xdr:rowOff>19050</xdr:rowOff>
                  </from>
                  <to>
                    <xdr:col>1</xdr:col>
                    <xdr:colOff>565150</xdr:colOff>
                    <xdr:row>51</xdr:row>
                    <xdr:rowOff>38100</xdr:rowOff>
                  </to>
                </anchor>
              </controlPr>
            </control>
          </mc:Choice>
        </mc:AlternateContent>
        <mc:AlternateContent xmlns:mc="http://schemas.openxmlformats.org/markup-compatibility/2006">
          <mc:Choice Requires="x14">
            <control shapeId="12336" r:id="rId21" name="Check Box 48">
              <controlPr defaultSize="0" autoFill="0" autoLine="0" autoPict="0">
                <anchor moveWithCells="1">
                  <from>
                    <xdr:col>2</xdr:col>
                    <xdr:colOff>203200</xdr:colOff>
                    <xdr:row>49</xdr:row>
                    <xdr:rowOff>19050</xdr:rowOff>
                  </from>
                  <to>
                    <xdr:col>2</xdr:col>
                    <xdr:colOff>565150</xdr:colOff>
                    <xdr:row>51</xdr:row>
                    <xdr:rowOff>38100</xdr:rowOff>
                  </to>
                </anchor>
              </controlPr>
            </control>
          </mc:Choice>
        </mc:AlternateContent>
        <mc:AlternateContent xmlns:mc="http://schemas.openxmlformats.org/markup-compatibility/2006">
          <mc:Choice Requires="x14">
            <control shapeId="12337" r:id="rId22" name="Check Box 49">
              <controlPr defaultSize="0" autoFill="0" autoLine="0" autoPict="0">
                <anchor moveWithCells="1">
                  <from>
                    <xdr:col>1</xdr:col>
                    <xdr:colOff>203200</xdr:colOff>
                    <xdr:row>51</xdr:row>
                    <xdr:rowOff>19050</xdr:rowOff>
                  </from>
                  <to>
                    <xdr:col>1</xdr:col>
                    <xdr:colOff>565150</xdr:colOff>
                    <xdr:row>53</xdr:row>
                    <xdr:rowOff>38100</xdr:rowOff>
                  </to>
                </anchor>
              </controlPr>
            </control>
          </mc:Choice>
        </mc:AlternateContent>
        <mc:AlternateContent xmlns:mc="http://schemas.openxmlformats.org/markup-compatibility/2006">
          <mc:Choice Requires="x14">
            <control shapeId="12338" r:id="rId23" name="Check Box 50">
              <controlPr defaultSize="0" autoFill="0" autoLine="0" autoPict="0">
                <anchor moveWithCells="1">
                  <from>
                    <xdr:col>2</xdr:col>
                    <xdr:colOff>203200</xdr:colOff>
                    <xdr:row>51</xdr:row>
                    <xdr:rowOff>19050</xdr:rowOff>
                  </from>
                  <to>
                    <xdr:col>2</xdr:col>
                    <xdr:colOff>565150</xdr:colOff>
                    <xdr:row>53</xdr:row>
                    <xdr:rowOff>38100</xdr:rowOff>
                  </to>
                </anchor>
              </controlPr>
            </control>
          </mc:Choice>
        </mc:AlternateContent>
        <mc:AlternateContent xmlns:mc="http://schemas.openxmlformats.org/markup-compatibility/2006">
          <mc:Choice Requires="x14">
            <control shapeId="12339" r:id="rId24" name="Check Box 51">
              <controlPr defaultSize="0" autoFill="0" autoLine="0" autoPict="0">
                <anchor moveWithCells="1">
                  <from>
                    <xdr:col>1</xdr:col>
                    <xdr:colOff>203200</xdr:colOff>
                    <xdr:row>53</xdr:row>
                    <xdr:rowOff>19050</xdr:rowOff>
                  </from>
                  <to>
                    <xdr:col>1</xdr:col>
                    <xdr:colOff>565150</xdr:colOff>
                    <xdr:row>55</xdr:row>
                    <xdr:rowOff>38100</xdr:rowOff>
                  </to>
                </anchor>
              </controlPr>
            </control>
          </mc:Choice>
        </mc:AlternateContent>
        <mc:AlternateContent xmlns:mc="http://schemas.openxmlformats.org/markup-compatibility/2006">
          <mc:Choice Requires="x14">
            <control shapeId="12340" r:id="rId25" name="Check Box 52">
              <controlPr defaultSize="0" autoFill="0" autoLine="0" autoPict="0">
                <anchor moveWithCells="1">
                  <from>
                    <xdr:col>2</xdr:col>
                    <xdr:colOff>203200</xdr:colOff>
                    <xdr:row>53</xdr:row>
                    <xdr:rowOff>19050</xdr:rowOff>
                  </from>
                  <to>
                    <xdr:col>2</xdr:col>
                    <xdr:colOff>565150</xdr:colOff>
                    <xdr:row>55</xdr:row>
                    <xdr:rowOff>38100</xdr:rowOff>
                  </to>
                </anchor>
              </controlPr>
            </control>
          </mc:Choice>
        </mc:AlternateContent>
        <mc:AlternateContent xmlns:mc="http://schemas.openxmlformats.org/markup-compatibility/2006">
          <mc:Choice Requires="x14">
            <control shapeId="12341" r:id="rId26" name="Check Box 53">
              <controlPr defaultSize="0" autoFill="0" autoLine="0" autoPict="0">
                <anchor moveWithCells="1">
                  <from>
                    <xdr:col>1</xdr:col>
                    <xdr:colOff>203200</xdr:colOff>
                    <xdr:row>55</xdr:row>
                    <xdr:rowOff>19050</xdr:rowOff>
                  </from>
                  <to>
                    <xdr:col>1</xdr:col>
                    <xdr:colOff>565150</xdr:colOff>
                    <xdr:row>57</xdr:row>
                    <xdr:rowOff>38100</xdr:rowOff>
                  </to>
                </anchor>
              </controlPr>
            </control>
          </mc:Choice>
        </mc:AlternateContent>
        <mc:AlternateContent xmlns:mc="http://schemas.openxmlformats.org/markup-compatibility/2006">
          <mc:Choice Requires="x14">
            <control shapeId="12342" r:id="rId27" name="Check Box 54">
              <controlPr defaultSize="0" autoFill="0" autoLine="0" autoPict="0">
                <anchor moveWithCells="1">
                  <from>
                    <xdr:col>2</xdr:col>
                    <xdr:colOff>203200</xdr:colOff>
                    <xdr:row>55</xdr:row>
                    <xdr:rowOff>19050</xdr:rowOff>
                  </from>
                  <to>
                    <xdr:col>2</xdr:col>
                    <xdr:colOff>565150</xdr:colOff>
                    <xdr:row>57</xdr:row>
                    <xdr:rowOff>38100</xdr:rowOff>
                  </to>
                </anchor>
              </controlPr>
            </control>
          </mc:Choice>
        </mc:AlternateContent>
        <mc:AlternateContent xmlns:mc="http://schemas.openxmlformats.org/markup-compatibility/2006">
          <mc:Choice Requires="x14">
            <control shapeId="12343" r:id="rId28" name="Check Box 55">
              <controlPr defaultSize="0" autoFill="0" autoLine="0" autoPict="0">
                <anchor moveWithCells="1">
                  <from>
                    <xdr:col>1</xdr:col>
                    <xdr:colOff>203200</xdr:colOff>
                    <xdr:row>57</xdr:row>
                    <xdr:rowOff>19050</xdr:rowOff>
                  </from>
                  <to>
                    <xdr:col>1</xdr:col>
                    <xdr:colOff>565150</xdr:colOff>
                    <xdr:row>59</xdr:row>
                    <xdr:rowOff>38100</xdr:rowOff>
                  </to>
                </anchor>
              </controlPr>
            </control>
          </mc:Choice>
        </mc:AlternateContent>
        <mc:AlternateContent xmlns:mc="http://schemas.openxmlformats.org/markup-compatibility/2006">
          <mc:Choice Requires="x14">
            <control shapeId="12344" r:id="rId29" name="Check Box 56">
              <controlPr defaultSize="0" autoFill="0" autoLine="0" autoPict="0">
                <anchor moveWithCells="1">
                  <from>
                    <xdr:col>2</xdr:col>
                    <xdr:colOff>203200</xdr:colOff>
                    <xdr:row>57</xdr:row>
                    <xdr:rowOff>19050</xdr:rowOff>
                  </from>
                  <to>
                    <xdr:col>2</xdr:col>
                    <xdr:colOff>565150</xdr:colOff>
                    <xdr:row>59</xdr:row>
                    <xdr:rowOff>38100</xdr:rowOff>
                  </to>
                </anchor>
              </controlPr>
            </control>
          </mc:Choice>
        </mc:AlternateContent>
        <mc:AlternateContent xmlns:mc="http://schemas.openxmlformats.org/markup-compatibility/2006">
          <mc:Choice Requires="x14">
            <control shapeId="12345" r:id="rId30" name="Check Box 57">
              <controlPr defaultSize="0" autoFill="0" autoLine="0" autoPict="0">
                <anchor moveWithCells="1">
                  <from>
                    <xdr:col>1</xdr:col>
                    <xdr:colOff>203200</xdr:colOff>
                    <xdr:row>59</xdr:row>
                    <xdr:rowOff>19050</xdr:rowOff>
                  </from>
                  <to>
                    <xdr:col>1</xdr:col>
                    <xdr:colOff>565150</xdr:colOff>
                    <xdr:row>61</xdr:row>
                    <xdr:rowOff>38100</xdr:rowOff>
                  </to>
                </anchor>
              </controlPr>
            </control>
          </mc:Choice>
        </mc:AlternateContent>
        <mc:AlternateContent xmlns:mc="http://schemas.openxmlformats.org/markup-compatibility/2006">
          <mc:Choice Requires="x14">
            <control shapeId="12346" r:id="rId31" name="Check Box 58">
              <controlPr defaultSize="0" autoFill="0" autoLine="0" autoPict="0">
                <anchor moveWithCells="1">
                  <from>
                    <xdr:col>2</xdr:col>
                    <xdr:colOff>203200</xdr:colOff>
                    <xdr:row>59</xdr:row>
                    <xdr:rowOff>19050</xdr:rowOff>
                  </from>
                  <to>
                    <xdr:col>2</xdr:col>
                    <xdr:colOff>565150</xdr:colOff>
                    <xdr:row>61</xdr:row>
                    <xdr:rowOff>38100</xdr:rowOff>
                  </to>
                </anchor>
              </controlPr>
            </control>
          </mc:Choice>
        </mc:AlternateContent>
        <mc:AlternateContent xmlns:mc="http://schemas.openxmlformats.org/markup-compatibility/2006">
          <mc:Choice Requires="x14">
            <control shapeId="12347" r:id="rId32" name="Check Box 59">
              <controlPr defaultSize="0" autoFill="0" autoLine="0" autoPict="0">
                <anchor moveWithCells="1">
                  <from>
                    <xdr:col>1</xdr:col>
                    <xdr:colOff>203200</xdr:colOff>
                    <xdr:row>61</xdr:row>
                    <xdr:rowOff>19050</xdr:rowOff>
                  </from>
                  <to>
                    <xdr:col>1</xdr:col>
                    <xdr:colOff>565150</xdr:colOff>
                    <xdr:row>63</xdr:row>
                    <xdr:rowOff>38100</xdr:rowOff>
                  </to>
                </anchor>
              </controlPr>
            </control>
          </mc:Choice>
        </mc:AlternateContent>
        <mc:AlternateContent xmlns:mc="http://schemas.openxmlformats.org/markup-compatibility/2006">
          <mc:Choice Requires="x14">
            <control shapeId="12348" r:id="rId33" name="Check Box 60">
              <controlPr defaultSize="0" autoFill="0" autoLine="0" autoPict="0">
                <anchor moveWithCells="1">
                  <from>
                    <xdr:col>2</xdr:col>
                    <xdr:colOff>203200</xdr:colOff>
                    <xdr:row>61</xdr:row>
                    <xdr:rowOff>19050</xdr:rowOff>
                  </from>
                  <to>
                    <xdr:col>2</xdr:col>
                    <xdr:colOff>565150</xdr:colOff>
                    <xdr:row>63</xdr:row>
                    <xdr:rowOff>38100</xdr:rowOff>
                  </to>
                </anchor>
              </controlPr>
            </control>
          </mc:Choice>
        </mc:AlternateContent>
        <mc:AlternateContent xmlns:mc="http://schemas.openxmlformats.org/markup-compatibility/2006">
          <mc:Choice Requires="x14">
            <control shapeId="12349" r:id="rId34" name="Check Box 61">
              <controlPr defaultSize="0" autoFill="0" autoLine="0" autoPict="0">
                <anchor moveWithCells="1">
                  <from>
                    <xdr:col>1</xdr:col>
                    <xdr:colOff>203200</xdr:colOff>
                    <xdr:row>63</xdr:row>
                    <xdr:rowOff>19050</xdr:rowOff>
                  </from>
                  <to>
                    <xdr:col>1</xdr:col>
                    <xdr:colOff>565150</xdr:colOff>
                    <xdr:row>65</xdr:row>
                    <xdr:rowOff>38100</xdr:rowOff>
                  </to>
                </anchor>
              </controlPr>
            </control>
          </mc:Choice>
        </mc:AlternateContent>
        <mc:AlternateContent xmlns:mc="http://schemas.openxmlformats.org/markup-compatibility/2006">
          <mc:Choice Requires="x14">
            <control shapeId="12350" r:id="rId35" name="Check Box 62">
              <controlPr defaultSize="0" autoFill="0" autoLine="0" autoPict="0">
                <anchor moveWithCells="1">
                  <from>
                    <xdr:col>2</xdr:col>
                    <xdr:colOff>203200</xdr:colOff>
                    <xdr:row>63</xdr:row>
                    <xdr:rowOff>19050</xdr:rowOff>
                  </from>
                  <to>
                    <xdr:col>2</xdr:col>
                    <xdr:colOff>565150</xdr:colOff>
                    <xdr:row>65</xdr:row>
                    <xdr:rowOff>38100</xdr:rowOff>
                  </to>
                </anchor>
              </controlPr>
            </control>
          </mc:Choice>
        </mc:AlternateContent>
        <mc:AlternateContent xmlns:mc="http://schemas.openxmlformats.org/markup-compatibility/2006">
          <mc:Choice Requires="x14">
            <control shapeId="12351" r:id="rId36" name="Check Box 63">
              <controlPr defaultSize="0" autoFill="0" autoLine="0" autoPict="0">
                <anchor moveWithCells="1">
                  <from>
                    <xdr:col>1</xdr:col>
                    <xdr:colOff>203200</xdr:colOff>
                    <xdr:row>65</xdr:row>
                    <xdr:rowOff>19050</xdr:rowOff>
                  </from>
                  <to>
                    <xdr:col>1</xdr:col>
                    <xdr:colOff>565150</xdr:colOff>
                    <xdr:row>67</xdr:row>
                    <xdr:rowOff>38100</xdr:rowOff>
                  </to>
                </anchor>
              </controlPr>
            </control>
          </mc:Choice>
        </mc:AlternateContent>
        <mc:AlternateContent xmlns:mc="http://schemas.openxmlformats.org/markup-compatibility/2006">
          <mc:Choice Requires="x14">
            <control shapeId="12352" r:id="rId37" name="Check Box 64">
              <controlPr defaultSize="0" autoFill="0" autoLine="0" autoPict="0">
                <anchor moveWithCells="1">
                  <from>
                    <xdr:col>2</xdr:col>
                    <xdr:colOff>203200</xdr:colOff>
                    <xdr:row>65</xdr:row>
                    <xdr:rowOff>19050</xdr:rowOff>
                  </from>
                  <to>
                    <xdr:col>2</xdr:col>
                    <xdr:colOff>565150</xdr:colOff>
                    <xdr:row>67</xdr:row>
                    <xdr:rowOff>38100</xdr:rowOff>
                  </to>
                </anchor>
              </controlPr>
            </control>
          </mc:Choice>
        </mc:AlternateContent>
        <mc:AlternateContent xmlns:mc="http://schemas.openxmlformats.org/markup-compatibility/2006">
          <mc:Choice Requires="x14">
            <control shapeId="12359" r:id="rId38" name="Check Box 71">
              <controlPr defaultSize="0" autoFill="0" autoLine="0" autoPict="0">
                <anchor moveWithCells="1">
                  <from>
                    <xdr:col>10</xdr:col>
                    <xdr:colOff>203200</xdr:colOff>
                    <xdr:row>35</xdr:row>
                    <xdr:rowOff>19050</xdr:rowOff>
                  </from>
                  <to>
                    <xdr:col>10</xdr:col>
                    <xdr:colOff>565150</xdr:colOff>
                    <xdr:row>37</xdr:row>
                    <xdr:rowOff>38100</xdr:rowOff>
                  </to>
                </anchor>
              </controlPr>
            </control>
          </mc:Choice>
        </mc:AlternateContent>
        <mc:AlternateContent xmlns:mc="http://schemas.openxmlformats.org/markup-compatibility/2006">
          <mc:Choice Requires="x14">
            <control shapeId="12360" r:id="rId39" name="Check Box 72">
              <controlPr defaultSize="0" autoFill="0" autoLine="0" autoPict="0">
                <anchor moveWithCells="1">
                  <from>
                    <xdr:col>11</xdr:col>
                    <xdr:colOff>203200</xdr:colOff>
                    <xdr:row>35</xdr:row>
                    <xdr:rowOff>19050</xdr:rowOff>
                  </from>
                  <to>
                    <xdr:col>11</xdr:col>
                    <xdr:colOff>565150</xdr:colOff>
                    <xdr:row>37</xdr:row>
                    <xdr:rowOff>38100</xdr:rowOff>
                  </to>
                </anchor>
              </controlPr>
            </control>
          </mc:Choice>
        </mc:AlternateContent>
        <mc:AlternateContent xmlns:mc="http://schemas.openxmlformats.org/markup-compatibility/2006">
          <mc:Choice Requires="x14">
            <control shapeId="12361" r:id="rId40" name="Check Box 73">
              <controlPr defaultSize="0" autoFill="0" autoLine="0" autoPict="0">
                <anchor moveWithCells="1">
                  <from>
                    <xdr:col>10</xdr:col>
                    <xdr:colOff>203200</xdr:colOff>
                    <xdr:row>37</xdr:row>
                    <xdr:rowOff>19050</xdr:rowOff>
                  </from>
                  <to>
                    <xdr:col>10</xdr:col>
                    <xdr:colOff>565150</xdr:colOff>
                    <xdr:row>39</xdr:row>
                    <xdr:rowOff>38100</xdr:rowOff>
                  </to>
                </anchor>
              </controlPr>
            </control>
          </mc:Choice>
        </mc:AlternateContent>
        <mc:AlternateContent xmlns:mc="http://schemas.openxmlformats.org/markup-compatibility/2006">
          <mc:Choice Requires="x14">
            <control shapeId="12362" r:id="rId41" name="Check Box 74">
              <controlPr defaultSize="0" autoFill="0" autoLine="0" autoPict="0">
                <anchor moveWithCells="1">
                  <from>
                    <xdr:col>11</xdr:col>
                    <xdr:colOff>203200</xdr:colOff>
                    <xdr:row>37</xdr:row>
                    <xdr:rowOff>19050</xdr:rowOff>
                  </from>
                  <to>
                    <xdr:col>11</xdr:col>
                    <xdr:colOff>565150</xdr:colOff>
                    <xdr:row>39</xdr:row>
                    <xdr:rowOff>38100</xdr:rowOff>
                  </to>
                </anchor>
              </controlPr>
            </control>
          </mc:Choice>
        </mc:AlternateContent>
        <mc:AlternateContent xmlns:mc="http://schemas.openxmlformats.org/markup-compatibility/2006">
          <mc:Choice Requires="x14">
            <control shapeId="12363" r:id="rId42" name="Check Box 75">
              <controlPr defaultSize="0" autoFill="0" autoLine="0" autoPict="0">
                <anchor moveWithCells="1">
                  <from>
                    <xdr:col>10</xdr:col>
                    <xdr:colOff>203200</xdr:colOff>
                    <xdr:row>39</xdr:row>
                    <xdr:rowOff>19050</xdr:rowOff>
                  </from>
                  <to>
                    <xdr:col>10</xdr:col>
                    <xdr:colOff>565150</xdr:colOff>
                    <xdr:row>41</xdr:row>
                    <xdr:rowOff>38100</xdr:rowOff>
                  </to>
                </anchor>
              </controlPr>
            </control>
          </mc:Choice>
        </mc:AlternateContent>
        <mc:AlternateContent xmlns:mc="http://schemas.openxmlformats.org/markup-compatibility/2006">
          <mc:Choice Requires="x14">
            <control shapeId="12364" r:id="rId43" name="Check Box 76">
              <controlPr defaultSize="0" autoFill="0" autoLine="0" autoPict="0">
                <anchor moveWithCells="1">
                  <from>
                    <xdr:col>11</xdr:col>
                    <xdr:colOff>203200</xdr:colOff>
                    <xdr:row>39</xdr:row>
                    <xdr:rowOff>19050</xdr:rowOff>
                  </from>
                  <to>
                    <xdr:col>11</xdr:col>
                    <xdr:colOff>565150</xdr:colOff>
                    <xdr:row>41</xdr:row>
                    <xdr:rowOff>38100</xdr:rowOff>
                  </to>
                </anchor>
              </controlPr>
            </control>
          </mc:Choice>
        </mc:AlternateContent>
        <mc:AlternateContent xmlns:mc="http://schemas.openxmlformats.org/markup-compatibility/2006">
          <mc:Choice Requires="x14">
            <control shapeId="12365" r:id="rId44" name="Check Box 77">
              <controlPr defaultSize="0" autoFill="0" autoLine="0" autoPict="0">
                <anchor moveWithCells="1">
                  <from>
                    <xdr:col>10</xdr:col>
                    <xdr:colOff>203200</xdr:colOff>
                    <xdr:row>41</xdr:row>
                    <xdr:rowOff>19050</xdr:rowOff>
                  </from>
                  <to>
                    <xdr:col>10</xdr:col>
                    <xdr:colOff>565150</xdr:colOff>
                    <xdr:row>43</xdr:row>
                    <xdr:rowOff>38100</xdr:rowOff>
                  </to>
                </anchor>
              </controlPr>
            </control>
          </mc:Choice>
        </mc:AlternateContent>
        <mc:AlternateContent xmlns:mc="http://schemas.openxmlformats.org/markup-compatibility/2006">
          <mc:Choice Requires="x14">
            <control shapeId="12366" r:id="rId45" name="Check Box 78">
              <controlPr defaultSize="0" autoFill="0" autoLine="0" autoPict="0">
                <anchor moveWithCells="1">
                  <from>
                    <xdr:col>11</xdr:col>
                    <xdr:colOff>203200</xdr:colOff>
                    <xdr:row>41</xdr:row>
                    <xdr:rowOff>19050</xdr:rowOff>
                  </from>
                  <to>
                    <xdr:col>11</xdr:col>
                    <xdr:colOff>565150</xdr:colOff>
                    <xdr:row>43</xdr:row>
                    <xdr:rowOff>38100</xdr:rowOff>
                  </to>
                </anchor>
              </controlPr>
            </control>
          </mc:Choice>
        </mc:AlternateContent>
        <mc:AlternateContent xmlns:mc="http://schemas.openxmlformats.org/markup-compatibility/2006">
          <mc:Choice Requires="x14">
            <control shapeId="12367" r:id="rId46" name="Check Box 79">
              <controlPr defaultSize="0" autoFill="0" autoLine="0" autoPict="0">
                <anchor moveWithCells="1">
                  <from>
                    <xdr:col>10</xdr:col>
                    <xdr:colOff>203200</xdr:colOff>
                    <xdr:row>43</xdr:row>
                    <xdr:rowOff>19050</xdr:rowOff>
                  </from>
                  <to>
                    <xdr:col>10</xdr:col>
                    <xdr:colOff>565150</xdr:colOff>
                    <xdr:row>45</xdr:row>
                    <xdr:rowOff>38100</xdr:rowOff>
                  </to>
                </anchor>
              </controlPr>
            </control>
          </mc:Choice>
        </mc:AlternateContent>
        <mc:AlternateContent xmlns:mc="http://schemas.openxmlformats.org/markup-compatibility/2006">
          <mc:Choice Requires="x14">
            <control shapeId="12368" r:id="rId47" name="Check Box 80">
              <controlPr defaultSize="0" autoFill="0" autoLine="0" autoPict="0">
                <anchor moveWithCells="1">
                  <from>
                    <xdr:col>11</xdr:col>
                    <xdr:colOff>203200</xdr:colOff>
                    <xdr:row>43</xdr:row>
                    <xdr:rowOff>19050</xdr:rowOff>
                  </from>
                  <to>
                    <xdr:col>11</xdr:col>
                    <xdr:colOff>565150</xdr:colOff>
                    <xdr:row>45</xdr:row>
                    <xdr:rowOff>38100</xdr:rowOff>
                  </to>
                </anchor>
              </controlPr>
            </control>
          </mc:Choice>
        </mc:AlternateContent>
        <mc:AlternateContent xmlns:mc="http://schemas.openxmlformats.org/markup-compatibility/2006">
          <mc:Choice Requires="x14">
            <control shapeId="12369" r:id="rId48" name="Check Box 81">
              <controlPr defaultSize="0" autoFill="0" autoLine="0" autoPict="0">
                <anchor moveWithCells="1">
                  <from>
                    <xdr:col>10</xdr:col>
                    <xdr:colOff>203200</xdr:colOff>
                    <xdr:row>45</xdr:row>
                    <xdr:rowOff>19050</xdr:rowOff>
                  </from>
                  <to>
                    <xdr:col>10</xdr:col>
                    <xdr:colOff>565150</xdr:colOff>
                    <xdr:row>47</xdr:row>
                    <xdr:rowOff>38100</xdr:rowOff>
                  </to>
                </anchor>
              </controlPr>
            </control>
          </mc:Choice>
        </mc:AlternateContent>
        <mc:AlternateContent xmlns:mc="http://schemas.openxmlformats.org/markup-compatibility/2006">
          <mc:Choice Requires="x14">
            <control shapeId="12370" r:id="rId49" name="Check Box 82">
              <controlPr defaultSize="0" autoFill="0" autoLine="0" autoPict="0">
                <anchor moveWithCells="1">
                  <from>
                    <xdr:col>11</xdr:col>
                    <xdr:colOff>203200</xdr:colOff>
                    <xdr:row>45</xdr:row>
                    <xdr:rowOff>19050</xdr:rowOff>
                  </from>
                  <to>
                    <xdr:col>11</xdr:col>
                    <xdr:colOff>565150</xdr:colOff>
                    <xdr:row>47</xdr:row>
                    <xdr:rowOff>38100</xdr:rowOff>
                  </to>
                </anchor>
              </controlPr>
            </control>
          </mc:Choice>
        </mc:AlternateContent>
        <mc:AlternateContent xmlns:mc="http://schemas.openxmlformats.org/markup-compatibility/2006">
          <mc:Choice Requires="x14">
            <control shapeId="12371" r:id="rId50" name="Check Box 83">
              <controlPr defaultSize="0" autoFill="0" autoLine="0" autoPict="0">
                <anchor moveWithCells="1">
                  <from>
                    <xdr:col>10</xdr:col>
                    <xdr:colOff>203200</xdr:colOff>
                    <xdr:row>47</xdr:row>
                    <xdr:rowOff>19050</xdr:rowOff>
                  </from>
                  <to>
                    <xdr:col>10</xdr:col>
                    <xdr:colOff>565150</xdr:colOff>
                    <xdr:row>49</xdr:row>
                    <xdr:rowOff>38100</xdr:rowOff>
                  </to>
                </anchor>
              </controlPr>
            </control>
          </mc:Choice>
        </mc:AlternateContent>
        <mc:AlternateContent xmlns:mc="http://schemas.openxmlformats.org/markup-compatibility/2006">
          <mc:Choice Requires="x14">
            <control shapeId="12372" r:id="rId51" name="Check Box 84">
              <controlPr defaultSize="0" autoFill="0" autoLine="0" autoPict="0">
                <anchor moveWithCells="1">
                  <from>
                    <xdr:col>11</xdr:col>
                    <xdr:colOff>203200</xdr:colOff>
                    <xdr:row>47</xdr:row>
                    <xdr:rowOff>19050</xdr:rowOff>
                  </from>
                  <to>
                    <xdr:col>11</xdr:col>
                    <xdr:colOff>565150</xdr:colOff>
                    <xdr:row>49</xdr:row>
                    <xdr:rowOff>38100</xdr:rowOff>
                  </to>
                </anchor>
              </controlPr>
            </control>
          </mc:Choice>
        </mc:AlternateContent>
        <mc:AlternateContent xmlns:mc="http://schemas.openxmlformats.org/markup-compatibility/2006">
          <mc:Choice Requires="x14">
            <control shapeId="12373" r:id="rId52" name="Check Box 85">
              <controlPr defaultSize="0" autoFill="0" autoLine="0" autoPict="0">
                <anchor moveWithCells="1">
                  <from>
                    <xdr:col>10</xdr:col>
                    <xdr:colOff>203200</xdr:colOff>
                    <xdr:row>49</xdr:row>
                    <xdr:rowOff>19050</xdr:rowOff>
                  </from>
                  <to>
                    <xdr:col>10</xdr:col>
                    <xdr:colOff>565150</xdr:colOff>
                    <xdr:row>51</xdr:row>
                    <xdr:rowOff>38100</xdr:rowOff>
                  </to>
                </anchor>
              </controlPr>
            </control>
          </mc:Choice>
        </mc:AlternateContent>
        <mc:AlternateContent xmlns:mc="http://schemas.openxmlformats.org/markup-compatibility/2006">
          <mc:Choice Requires="x14">
            <control shapeId="12374" r:id="rId53" name="Check Box 86">
              <controlPr defaultSize="0" autoFill="0" autoLine="0" autoPict="0">
                <anchor moveWithCells="1">
                  <from>
                    <xdr:col>11</xdr:col>
                    <xdr:colOff>203200</xdr:colOff>
                    <xdr:row>49</xdr:row>
                    <xdr:rowOff>19050</xdr:rowOff>
                  </from>
                  <to>
                    <xdr:col>11</xdr:col>
                    <xdr:colOff>565150</xdr:colOff>
                    <xdr:row>51</xdr:row>
                    <xdr:rowOff>38100</xdr:rowOff>
                  </to>
                </anchor>
              </controlPr>
            </control>
          </mc:Choice>
        </mc:AlternateContent>
        <mc:AlternateContent xmlns:mc="http://schemas.openxmlformats.org/markup-compatibility/2006">
          <mc:Choice Requires="x14">
            <control shapeId="12375" r:id="rId54" name="Check Box 87">
              <controlPr defaultSize="0" autoFill="0" autoLine="0" autoPict="0">
                <anchor moveWithCells="1">
                  <from>
                    <xdr:col>10</xdr:col>
                    <xdr:colOff>203200</xdr:colOff>
                    <xdr:row>51</xdr:row>
                    <xdr:rowOff>19050</xdr:rowOff>
                  </from>
                  <to>
                    <xdr:col>10</xdr:col>
                    <xdr:colOff>565150</xdr:colOff>
                    <xdr:row>53</xdr:row>
                    <xdr:rowOff>38100</xdr:rowOff>
                  </to>
                </anchor>
              </controlPr>
            </control>
          </mc:Choice>
        </mc:AlternateContent>
        <mc:AlternateContent xmlns:mc="http://schemas.openxmlformats.org/markup-compatibility/2006">
          <mc:Choice Requires="x14">
            <control shapeId="12376" r:id="rId55" name="Check Box 88">
              <controlPr defaultSize="0" autoFill="0" autoLine="0" autoPict="0">
                <anchor moveWithCells="1">
                  <from>
                    <xdr:col>11</xdr:col>
                    <xdr:colOff>203200</xdr:colOff>
                    <xdr:row>51</xdr:row>
                    <xdr:rowOff>19050</xdr:rowOff>
                  </from>
                  <to>
                    <xdr:col>11</xdr:col>
                    <xdr:colOff>565150</xdr:colOff>
                    <xdr:row>53</xdr:row>
                    <xdr:rowOff>38100</xdr:rowOff>
                  </to>
                </anchor>
              </controlPr>
            </control>
          </mc:Choice>
        </mc:AlternateContent>
        <mc:AlternateContent xmlns:mc="http://schemas.openxmlformats.org/markup-compatibility/2006">
          <mc:Choice Requires="x14">
            <control shapeId="12377" r:id="rId56" name="Check Box 89">
              <controlPr defaultSize="0" autoFill="0" autoLine="0" autoPict="0">
                <anchor moveWithCells="1">
                  <from>
                    <xdr:col>10</xdr:col>
                    <xdr:colOff>203200</xdr:colOff>
                    <xdr:row>53</xdr:row>
                    <xdr:rowOff>19050</xdr:rowOff>
                  </from>
                  <to>
                    <xdr:col>10</xdr:col>
                    <xdr:colOff>565150</xdr:colOff>
                    <xdr:row>55</xdr:row>
                    <xdr:rowOff>38100</xdr:rowOff>
                  </to>
                </anchor>
              </controlPr>
            </control>
          </mc:Choice>
        </mc:AlternateContent>
        <mc:AlternateContent xmlns:mc="http://schemas.openxmlformats.org/markup-compatibility/2006">
          <mc:Choice Requires="x14">
            <control shapeId="12378" r:id="rId57" name="Check Box 90">
              <controlPr defaultSize="0" autoFill="0" autoLine="0" autoPict="0">
                <anchor moveWithCells="1">
                  <from>
                    <xdr:col>11</xdr:col>
                    <xdr:colOff>203200</xdr:colOff>
                    <xdr:row>53</xdr:row>
                    <xdr:rowOff>19050</xdr:rowOff>
                  </from>
                  <to>
                    <xdr:col>11</xdr:col>
                    <xdr:colOff>565150</xdr:colOff>
                    <xdr:row>55</xdr:row>
                    <xdr:rowOff>38100</xdr:rowOff>
                  </to>
                </anchor>
              </controlPr>
            </control>
          </mc:Choice>
        </mc:AlternateContent>
        <mc:AlternateContent xmlns:mc="http://schemas.openxmlformats.org/markup-compatibility/2006">
          <mc:Choice Requires="x14">
            <control shapeId="12379" r:id="rId58" name="Check Box 91">
              <controlPr defaultSize="0" autoFill="0" autoLine="0" autoPict="0">
                <anchor moveWithCells="1">
                  <from>
                    <xdr:col>10</xdr:col>
                    <xdr:colOff>203200</xdr:colOff>
                    <xdr:row>55</xdr:row>
                    <xdr:rowOff>19050</xdr:rowOff>
                  </from>
                  <to>
                    <xdr:col>10</xdr:col>
                    <xdr:colOff>565150</xdr:colOff>
                    <xdr:row>57</xdr:row>
                    <xdr:rowOff>38100</xdr:rowOff>
                  </to>
                </anchor>
              </controlPr>
            </control>
          </mc:Choice>
        </mc:AlternateContent>
        <mc:AlternateContent xmlns:mc="http://schemas.openxmlformats.org/markup-compatibility/2006">
          <mc:Choice Requires="x14">
            <control shapeId="12380" r:id="rId59" name="Check Box 92">
              <controlPr defaultSize="0" autoFill="0" autoLine="0" autoPict="0">
                <anchor moveWithCells="1">
                  <from>
                    <xdr:col>11</xdr:col>
                    <xdr:colOff>203200</xdr:colOff>
                    <xdr:row>55</xdr:row>
                    <xdr:rowOff>19050</xdr:rowOff>
                  </from>
                  <to>
                    <xdr:col>11</xdr:col>
                    <xdr:colOff>565150</xdr:colOff>
                    <xdr:row>57</xdr:row>
                    <xdr:rowOff>38100</xdr:rowOff>
                  </to>
                </anchor>
              </controlPr>
            </control>
          </mc:Choice>
        </mc:AlternateContent>
        <mc:AlternateContent xmlns:mc="http://schemas.openxmlformats.org/markup-compatibility/2006">
          <mc:Choice Requires="x14">
            <control shapeId="12381" r:id="rId60" name="Check Box 93">
              <controlPr defaultSize="0" autoFill="0" autoLine="0" autoPict="0">
                <anchor moveWithCells="1">
                  <from>
                    <xdr:col>10</xdr:col>
                    <xdr:colOff>203200</xdr:colOff>
                    <xdr:row>57</xdr:row>
                    <xdr:rowOff>19050</xdr:rowOff>
                  </from>
                  <to>
                    <xdr:col>10</xdr:col>
                    <xdr:colOff>565150</xdr:colOff>
                    <xdr:row>59</xdr:row>
                    <xdr:rowOff>38100</xdr:rowOff>
                  </to>
                </anchor>
              </controlPr>
            </control>
          </mc:Choice>
        </mc:AlternateContent>
        <mc:AlternateContent xmlns:mc="http://schemas.openxmlformats.org/markup-compatibility/2006">
          <mc:Choice Requires="x14">
            <control shapeId="12382" r:id="rId61" name="Check Box 94">
              <controlPr defaultSize="0" autoFill="0" autoLine="0" autoPict="0">
                <anchor moveWithCells="1">
                  <from>
                    <xdr:col>11</xdr:col>
                    <xdr:colOff>203200</xdr:colOff>
                    <xdr:row>57</xdr:row>
                    <xdr:rowOff>19050</xdr:rowOff>
                  </from>
                  <to>
                    <xdr:col>11</xdr:col>
                    <xdr:colOff>565150</xdr:colOff>
                    <xdr:row>59</xdr:row>
                    <xdr:rowOff>38100</xdr:rowOff>
                  </to>
                </anchor>
              </controlPr>
            </control>
          </mc:Choice>
        </mc:AlternateContent>
        <mc:AlternateContent xmlns:mc="http://schemas.openxmlformats.org/markup-compatibility/2006">
          <mc:Choice Requires="x14">
            <control shapeId="12383" r:id="rId62" name="Check Box 95">
              <controlPr defaultSize="0" autoFill="0" autoLine="0" autoPict="0">
                <anchor moveWithCells="1">
                  <from>
                    <xdr:col>10</xdr:col>
                    <xdr:colOff>203200</xdr:colOff>
                    <xdr:row>59</xdr:row>
                    <xdr:rowOff>19050</xdr:rowOff>
                  </from>
                  <to>
                    <xdr:col>10</xdr:col>
                    <xdr:colOff>565150</xdr:colOff>
                    <xdr:row>61</xdr:row>
                    <xdr:rowOff>38100</xdr:rowOff>
                  </to>
                </anchor>
              </controlPr>
            </control>
          </mc:Choice>
        </mc:AlternateContent>
        <mc:AlternateContent xmlns:mc="http://schemas.openxmlformats.org/markup-compatibility/2006">
          <mc:Choice Requires="x14">
            <control shapeId="12384" r:id="rId63" name="Check Box 96">
              <controlPr defaultSize="0" autoFill="0" autoLine="0" autoPict="0">
                <anchor moveWithCells="1">
                  <from>
                    <xdr:col>11</xdr:col>
                    <xdr:colOff>203200</xdr:colOff>
                    <xdr:row>59</xdr:row>
                    <xdr:rowOff>19050</xdr:rowOff>
                  </from>
                  <to>
                    <xdr:col>11</xdr:col>
                    <xdr:colOff>565150</xdr:colOff>
                    <xdr:row>61</xdr:row>
                    <xdr:rowOff>38100</xdr:rowOff>
                  </to>
                </anchor>
              </controlPr>
            </control>
          </mc:Choice>
        </mc:AlternateContent>
        <mc:AlternateContent xmlns:mc="http://schemas.openxmlformats.org/markup-compatibility/2006">
          <mc:Choice Requires="x14">
            <control shapeId="12385" r:id="rId64" name="Check Box 97">
              <controlPr defaultSize="0" autoFill="0" autoLine="0" autoPict="0">
                <anchor moveWithCells="1">
                  <from>
                    <xdr:col>10</xdr:col>
                    <xdr:colOff>203200</xdr:colOff>
                    <xdr:row>61</xdr:row>
                    <xdr:rowOff>19050</xdr:rowOff>
                  </from>
                  <to>
                    <xdr:col>10</xdr:col>
                    <xdr:colOff>565150</xdr:colOff>
                    <xdr:row>63</xdr:row>
                    <xdr:rowOff>38100</xdr:rowOff>
                  </to>
                </anchor>
              </controlPr>
            </control>
          </mc:Choice>
        </mc:AlternateContent>
        <mc:AlternateContent xmlns:mc="http://schemas.openxmlformats.org/markup-compatibility/2006">
          <mc:Choice Requires="x14">
            <control shapeId="12386" r:id="rId65" name="Check Box 98">
              <controlPr defaultSize="0" autoFill="0" autoLine="0" autoPict="0">
                <anchor moveWithCells="1">
                  <from>
                    <xdr:col>11</xdr:col>
                    <xdr:colOff>203200</xdr:colOff>
                    <xdr:row>61</xdr:row>
                    <xdr:rowOff>19050</xdr:rowOff>
                  </from>
                  <to>
                    <xdr:col>11</xdr:col>
                    <xdr:colOff>565150</xdr:colOff>
                    <xdr:row>63</xdr:row>
                    <xdr:rowOff>38100</xdr:rowOff>
                  </to>
                </anchor>
              </controlPr>
            </control>
          </mc:Choice>
        </mc:AlternateContent>
        <mc:AlternateContent xmlns:mc="http://schemas.openxmlformats.org/markup-compatibility/2006">
          <mc:Choice Requires="x14">
            <control shapeId="12387" r:id="rId66" name="Check Box 99">
              <controlPr defaultSize="0" autoFill="0" autoLine="0" autoPict="0">
                <anchor moveWithCells="1">
                  <from>
                    <xdr:col>10</xdr:col>
                    <xdr:colOff>203200</xdr:colOff>
                    <xdr:row>63</xdr:row>
                    <xdr:rowOff>19050</xdr:rowOff>
                  </from>
                  <to>
                    <xdr:col>10</xdr:col>
                    <xdr:colOff>565150</xdr:colOff>
                    <xdr:row>65</xdr:row>
                    <xdr:rowOff>38100</xdr:rowOff>
                  </to>
                </anchor>
              </controlPr>
            </control>
          </mc:Choice>
        </mc:AlternateContent>
        <mc:AlternateContent xmlns:mc="http://schemas.openxmlformats.org/markup-compatibility/2006">
          <mc:Choice Requires="x14">
            <control shapeId="12388" r:id="rId67" name="Check Box 100">
              <controlPr defaultSize="0" autoFill="0" autoLine="0" autoPict="0">
                <anchor moveWithCells="1">
                  <from>
                    <xdr:col>11</xdr:col>
                    <xdr:colOff>203200</xdr:colOff>
                    <xdr:row>63</xdr:row>
                    <xdr:rowOff>19050</xdr:rowOff>
                  </from>
                  <to>
                    <xdr:col>11</xdr:col>
                    <xdr:colOff>565150</xdr:colOff>
                    <xdr:row>65</xdr:row>
                    <xdr:rowOff>38100</xdr:rowOff>
                  </to>
                </anchor>
              </controlPr>
            </control>
          </mc:Choice>
        </mc:AlternateContent>
        <mc:AlternateContent xmlns:mc="http://schemas.openxmlformats.org/markup-compatibility/2006">
          <mc:Choice Requires="x14">
            <control shapeId="12389" r:id="rId68" name="Check Box 101">
              <controlPr defaultSize="0" autoFill="0" autoLine="0" autoPict="0">
                <anchor moveWithCells="1">
                  <from>
                    <xdr:col>10</xdr:col>
                    <xdr:colOff>203200</xdr:colOff>
                    <xdr:row>65</xdr:row>
                    <xdr:rowOff>19050</xdr:rowOff>
                  </from>
                  <to>
                    <xdr:col>10</xdr:col>
                    <xdr:colOff>565150</xdr:colOff>
                    <xdr:row>67</xdr:row>
                    <xdr:rowOff>38100</xdr:rowOff>
                  </to>
                </anchor>
              </controlPr>
            </control>
          </mc:Choice>
        </mc:AlternateContent>
        <mc:AlternateContent xmlns:mc="http://schemas.openxmlformats.org/markup-compatibility/2006">
          <mc:Choice Requires="x14">
            <control shapeId="12390" r:id="rId69" name="Check Box 102">
              <controlPr defaultSize="0" autoFill="0" autoLine="0" autoPict="0">
                <anchor moveWithCells="1">
                  <from>
                    <xdr:col>11</xdr:col>
                    <xdr:colOff>203200</xdr:colOff>
                    <xdr:row>65</xdr:row>
                    <xdr:rowOff>19050</xdr:rowOff>
                  </from>
                  <to>
                    <xdr:col>11</xdr:col>
                    <xdr:colOff>565150</xdr:colOff>
                    <xdr:row>67</xdr:row>
                    <xdr:rowOff>38100</xdr:rowOff>
                  </to>
                </anchor>
              </controlPr>
            </control>
          </mc:Choice>
        </mc:AlternateContent>
        <mc:AlternateContent xmlns:mc="http://schemas.openxmlformats.org/markup-compatibility/2006">
          <mc:Choice Requires="x14">
            <control shapeId="12397" r:id="rId70" name="Check Box 109">
              <controlPr defaultSize="0" autoFill="0" autoLine="0" autoPict="0">
                <anchor moveWithCells="1">
                  <from>
                    <xdr:col>19</xdr:col>
                    <xdr:colOff>203200</xdr:colOff>
                    <xdr:row>35</xdr:row>
                    <xdr:rowOff>19050</xdr:rowOff>
                  </from>
                  <to>
                    <xdr:col>19</xdr:col>
                    <xdr:colOff>565150</xdr:colOff>
                    <xdr:row>37</xdr:row>
                    <xdr:rowOff>38100</xdr:rowOff>
                  </to>
                </anchor>
              </controlPr>
            </control>
          </mc:Choice>
        </mc:AlternateContent>
        <mc:AlternateContent xmlns:mc="http://schemas.openxmlformats.org/markup-compatibility/2006">
          <mc:Choice Requires="x14">
            <control shapeId="12398" r:id="rId71" name="Check Box 110">
              <controlPr defaultSize="0" autoFill="0" autoLine="0" autoPict="0">
                <anchor moveWithCells="1">
                  <from>
                    <xdr:col>20</xdr:col>
                    <xdr:colOff>203200</xdr:colOff>
                    <xdr:row>35</xdr:row>
                    <xdr:rowOff>19050</xdr:rowOff>
                  </from>
                  <to>
                    <xdr:col>20</xdr:col>
                    <xdr:colOff>565150</xdr:colOff>
                    <xdr:row>37</xdr:row>
                    <xdr:rowOff>38100</xdr:rowOff>
                  </to>
                </anchor>
              </controlPr>
            </control>
          </mc:Choice>
        </mc:AlternateContent>
        <mc:AlternateContent xmlns:mc="http://schemas.openxmlformats.org/markup-compatibility/2006">
          <mc:Choice Requires="x14">
            <control shapeId="12399" r:id="rId72" name="Check Box 111">
              <controlPr defaultSize="0" autoFill="0" autoLine="0" autoPict="0">
                <anchor moveWithCells="1">
                  <from>
                    <xdr:col>19</xdr:col>
                    <xdr:colOff>203200</xdr:colOff>
                    <xdr:row>37</xdr:row>
                    <xdr:rowOff>19050</xdr:rowOff>
                  </from>
                  <to>
                    <xdr:col>19</xdr:col>
                    <xdr:colOff>565150</xdr:colOff>
                    <xdr:row>39</xdr:row>
                    <xdr:rowOff>38100</xdr:rowOff>
                  </to>
                </anchor>
              </controlPr>
            </control>
          </mc:Choice>
        </mc:AlternateContent>
        <mc:AlternateContent xmlns:mc="http://schemas.openxmlformats.org/markup-compatibility/2006">
          <mc:Choice Requires="x14">
            <control shapeId="12400" r:id="rId73" name="Check Box 112">
              <controlPr defaultSize="0" autoFill="0" autoLine="0" autoPict="0">
                <anchor moveWithCells="1">
                  <from>
                    <xdr:col>20</xdr:col>
                    <xdr:colOff>203200</xdr:colOff>
                    <xdr:row>37</xdr:row>
                    <xdr:rowOff>19050</xdr:rowOff>
                  </from>
                  <to>
                    <xdr:col>20</xdr:col>
                    <xdr:colOff>565150</xdr:colOff>
                    <xdr:row>39</xdr:row>
                    <xdr:rowOff>38100</xdr:rowOff>
                  </to>
                </anchor>
              </controlPr>
            </control>
          </mc:Choice>
        </mc:AlternateContent>
        <mc:AlternateContent xmlns:mc="http://schemas.openxmlformats.org/markup-compatibility/2006">
          <mc:Choice Requires="x14">
            <control shapeId="12401" r:id="rId74" name="Check Box 113">
              <controlPr defaultSize="0" autoFill="0" autoLine="0" autoPict="0">
                <anchor moveWithCells="1">
                  <from>
                    <xdr:col>19</xdr:col>
                    <xdr:colOff>203200</xdr:colOff>
                    <xdr:row>39</xdr:row>
                    <xdr:rowOff>19050</xdr:rowOff>
                  </from>
                  <to>
                    <xdr:col>19</xdr:col>
                    <xdr:colOff>565150</xdr:colOff>
                    <xdr:row>41</xdr:row>
                    <xdr:rowOff>38100</xdr:rowOff>
                  </to>
                </anchor>
              </controlPr>
            </control>
          </mc:Choice>
        </mc:AlternateContent>
        <mc:AlternateContent xmlns:mc="http://schemas.openxmlformats.org/markup-compatibility/2006">
          <mc:Choice Requires="x14">
            <control shapeId="12402" r:id="rId75" name="Check Box 114">
              <controlPr defaultSize="0" autoFill="0" autoLine="0" autoPict="0">
                <anchor moveWithCells="1">
                  <from>
                    <xdr:col>20</xdr:col>
                    <xdr:colOff>203200</xdr:colOff>
                    <xdr:row>39</xdr:row>
                    <xdr:rowOff>19050</xdr:rowOff>
                  </from>
                  <to>
                    <xdr:col>20</xdr:col>
                    <xdr:colOff>565150</xdr:colOff>
                    <xdr:row>41</xdr:row>
                    <xdr:rowOff>38100</xdr:rowOff>
                  </to>
                </anchor>
              </controlPr>
            </control>
          </mc:Choice>
        </mc:AlternateContent>
        <mc:AlternateContent xmlns:mc="http://schemas.openxmlformats.org/markup-compatibility/2006">
          <mc:Choice Requires="x14">
            <control shapeId="12403" r:id="rId76" name="Check Box 115">
              <controlPr defaultSize="0" autoFill="0" autoLine="0" autoPict="0">
                <anchor moveWithCells="1">
                  <from>
                    <xdr:col>19</xdr:col>
                    <xdr:colOff>203200</xdr:colOff>
                    <xdr:row>41</xdr:row>
                    <xdr:rowOff>19050</xdr:rowOff>
                  </from>
                  <to>
                    <xdr:col>19</xdr:col>
                    <xdr:colOff>565150</xdr:colOff>
                    <xdr:row>43</xdr:row>
                    <xdr:rowOff>38100</xdr:rowOff>
                  </to>
                </anchor>
              </controlPr>
            </control>
          </mc:Choice>
        </mc:AlternateContent>
        <mc:AlternateContent xmlns:mc="http://schemas.openxmlformats.org/markup-compatibility/2006">
          <mc:Choice Requires="x14">
            <control shapeId="12404" r:id="rId77" name="Check Box 116">
              <controlPr defaultSize="0" autoFill="0" autoLine="0" autoPict="0">
                <anchor moveWithCells="1">
                  <from>
                    <xdr:col>20</xdr:col>
                    <xdr:colOff>203200</xdr:colOff>
                    <xdr:row>41</xdr:row>
                    <xdr:rowOff>19050</xdr:rowOff>
                  </from>
                  <to>
                    <xdr:col>20</xdr:col>
                    <xdr:colOff>565150</xdr:colOff>
                    <xdr:row>43</xdr:row>
                    <xdr:rowOff>38100</xdr:rowOff>
                  </to>
                </anchor>
              </controlPr>
            </control>
          </mc:Choice>
        </mc:AlternateContent>
        <mc:AlternateContent xmlns:mc="http://schemas.openxmlformats.org/markup-compatibility/2006">
          <mc:Choice Requires="x14">
            <control shapeId="12405" r:id="rId78" name="Check Box 117">
              <controlPr defaultSize="0" autoFill="0" autoLine="0" autoPict="0">
                <anchor moveWithCells="1">
                  <from>
                    <xdr:col>19</xdr:col>
                    <xdr:colOff>203200</xdr:colOff>
                    <xdr:row>43</xdr:row>
                    <xdr:rowOff>19050</xdr:rowOff>
                  </from>
                  <to>
                    <xdr:col>19</xdr:col>
                    <xdr:colOff>565150</xdr:colOff>
                    <xdr:row>45</xdr:row>
                    <xdr:rowOff>38100</xdr:rowOff>
                  </to>
                </anchor>
              </controlPr>
            </control>
          </mc:Choice>
        </mc:AlternateContent>
        <mc:AlternateContent xmlns:mc="http://schemas.openxmlformats.org/markup-compatibility/2006">
          <mc:Choice Requires="x14">
            <control shapeId="12406" r:id="rId79" name="Check Box 118">
              <controlPr defaultSize="0" autoFill="0" autoLine="0" autoPict="0">
                <anchor moveWithCells="1">
                  <from>
                    <xdr:col>20</xdr:col>
                    <xdr:colOff>203200</xdr:colOff>
                    <xdr:row>43</xdr:row>
                    <xdr:rowOff>19050</xdr:rowOff>
                  </from>
                  <to>
                    <xdr:col>20</xdr:col>
                    <xdr:colOff>565150</xdr:colOff>
                    <xdr:row>45</xdr:row>
                    <xdr:rowOff>38100</xdr:rowOff>
                  </to>
                </anchor>
              </controlPr>
            </control>
          </mc:Choice>
        </mc:AlternateContent>
        <mc:AlternateContent xmlns:mc="http://schemas.openxmlformats.org/markup-compatibility/2006">
          <mc:Choice Requires="x14">
            <control shapeId="12407" r:id="rId80" name="Check Box 119">
              <controlPr defaultSize="0" autoFill="0" autoLine="0" autoPict="0">
                <anchor moveWithCells="1">
                  <from>
                    <xdr:col>19</xdr:col>
                    <xdr:colOff>203200</xdr:colOff>
                    <xdr:row>45</xdr:row>
                    <xdr:rowOff>19050</xdr:rowOff>
                  </from>
                  <to>
                    <xdr:col>19</xdr:col>
                    <xdr:colOff>565150</xdr:colOff>
                    <xdr:row>47</xdr:row>
                    <xdr:rowOff>38100</xdr:rowOff>
                  </to>
                </anchor>
              </controlPr>
            </control>
          </mc:Choice>
        </mc:AlternateContent>
        <mc:AlternateContent xmlns:mc="http://schemas.openxmlformats.org/markup-compatibility/2006">
          <mc:Choice Requires="x14">
            <control shapeId="12408" r:id="rId81" name="Check Box 120">
              <controlPr defaultSize="0" autoFill="0" autoLine="0" autoPict="0">
                <anchor moveWithCells="1">
                  <from>
                    <xdr:col>20</xdr:col>
                    <xdr:colOff>203200</xdr:colOff>
                    <xdr:row>45</xdr:row>
                    <xdr:rowOff>19050</xdr:rowOff>
                  </from>
                  <to>
                    <xdr:col>20</xdr:col>
                    <xdr:colOff>565150</xdr:colOff>
                    <xdr:row>47</xdr:row>
                    <xdr:rowOff>38100</xdr:rowOff>
                  </to>
                </anchor>
              </controlPr>
            </control>
          </mc:Choice>
        </mc:AlternateContent>
        <mc:AlternateContent xmlns:mc="http://schemas.openxmlformats.org/markup-compatibility/2006">
          <mc:Choice Requires="x14">
            <control shapeId="12409" r:id="rId82" name="Check Box 121">
              <controlPr defaultSize="0" autoFill="0" autoLine="0" autoPict="0">
                <anchor moveWithCells="1">
                  <from>
                    <xdr:col>19</xdr:col>
                    <xdr:colOff>203200</xdr:colOff>
                    <xdr:row>47</xdr:row>
                    <xdr:rowOff>19050</xdr:rowOff>
                  </from>
                  <to>
                    <xdr:col>19</xdr:col>
                    <xdr:colOff>565150</xdr:colOff>
                    <xdr:row>49</xdr:row>
                    <xdr:rowOff>38100</xdr:rowOff>
                  </to>
                </anchor>
              </controlPr>
            </control>
          </mc:Choice>
        </mc:AlternateContent>
        <mc:AlternateContent xmlns:mc="http://schemas.openxmlformats.org/markup-compatibility/2006">
          <mc:Choice Requires="x14">
            <control shapeId="12410" r:id="rId83" name="Check Box 122">
              <controlPr defaultSize="0" autoFill="0" autoLine="0" autoPict="0">
                <anchor moveWithCells="1">
                  <from>
                    <xdr:col>20</xdr:col>
                    <xdr:colOff>203200</xdr:colOff>
                    <xdr:row>47</xdr:row>
                    <xdr:rowOff>19050</xdr:rowOff>
                  </from>
                  <to>
                    <xdr:col>20</xdr:col>
                    <xdr:colOff>565150</xdr:colOff>
                    <xdr:row>49</xdr:row>
                    <xdr:rowOff>38100</xdr:rowOff>
                  </to>
                </anchor>
              </controlPr>
            </control>
          </mc:Choice>
        </mc:AlternateContent>
        <mc:AlternateContent xmlns:mc="http://schemas.openxmlformats.org/markup-compatibility/2006">
          <mc:Choice Requires="x14">
            <control shapeId="12411" r:id="rId84" name="Check Box 123">
              <controlPr defaultSize="0" autoFill="0" autoLine="0" autoPict="0">
                <anchor moveWithCells="1">
                  <from>
                    <xdr:col>19</xdr:col>
                    <xdr:colOff>203200</xdr:colOff>
                    <xdr:row>51</xdr:row>
                    <xdr:rowOff>12700</xdr:rowOff>
                  </from>
                  <to>
                    <xdr:col>19</xdr:col>
                    <xdr:colOff>565150</xdr:colOff>
                    <xdr:row>53</xdr:row>
                    <xdr:rowOff>31750</xdr:rowOff>
                  </to>
                </anchor>
              </controlPr>
            </control>
          </mc:Choice>
        </mc:AlternateContent>
        <mc:AlternateContent xmlns:mc="http://schemas.openxmlformats.org/markup-compatibility/2006">
          <mc:Choice Requires="x14">
            <control shapeId="12412" r:id="rId85" name="Check Box 124">
              <controlPr defaultSize="0" autoFill="0" autoLine="0" autoPict="0">
                <anchor moveWithCells="1">
                  <from>
                    <xdr:col>20</xdr:col>
                    <xdr:colOff>203200</xdr:colOff>
                    <xdr:row>51</xdr:row>
                    <xdr:rowOff>12700</xdr:rowOff>
                  </from>
                  <to>
                    <xdr:col>20</xdr:col>
                    <xdr:colOff>565150</xdr:colOff>
                    <xdr:row>53</xdr:row>
                    <xdr:rowOff>31750</xdr:rowOff>
                  </to>
                </anchor>
              </controlPr>
            </control>
          </mc:Choice>
        </mc:AlternateContent>
        <mc:AlternateContent xmlns:mc="http://schemas.openxmlformats.org/markup-compatibility/2006">
          <mc:Choice Requires="x14">
            <control shapeId="12413" r:id="rId86" name="Check Box 125">
              <controlPr defaultSize="0" autoFill="0" autoLine="0" autoPict="0">
                <anchor moveWithCells="1">
                  <from>
                    <xdr:col>19</xdr:col>
                    <xdr:colOff>203200</xdr:colOff>
                    <xdr:row>53</xdr:row>
                    <xdr:rowOff>12700</xdr:rowOff>
                  </from>
                  <to>
                    <xdr:col>19</xdr:col>
                    <xdr:colOff>565150</xdr:colOff>
                    <xdr:row>55</xdr:row>
                    <xdr:rowOff>31750</xdr:rowOff>
                  </to>
                </anchor>
              </controlPr>
            </control>
          </mc:Choice>
        </mc:AlternateContent>
        <mc:AlternateContent xmlns:mc="http://schemas.openxmlformats.org/markup-compatibility/2006">
          <mc:Choice Requires="x14">
            <control shapeId="12414" r:id="rId87" name="Check Box 126">
              <controlPr defaultSize="0" autoFill="0" autoLine="0" autoPict="0">
                <anchor moveWithCells="1">
                  <from>
                    <xdr:col>20</xdr:col>
                    <xdr:colOff>203200</xdr:colOff>
                    <xdr:row>53</xdr:row>
                    <xdr:rowOff>12700</xdr:rowOff>
                  </from>
                  <to>
                    <xdr:col>20</xdr:col>
                    <xdr:colOff>565150</xdr:colOff>
                    <xdr:row>55</xdr:row>
                    <xdr:rowOff>31750</xdr:rowOff>
                  </to>
                </anchor>
              </controlPr>
            </control>
          </mc:Choice>
        </mc:AlternateContent>
        <mc:AlternateContent xmlns:mc="http://schemas.openxmlformats.org/markup-compatibility/2006">
          <mc:Choice Requires="x14">
            <control shapeId="12415" r:id="rId88" name="Check Box 127">
              <controlPr defaultSize="0" autoFill="0" autoLine="0" autoPict="0">
                <anchor moveWithCells="1">
                  <from>
                    <xdr:col>19</xdr:col>
                    <xdr:colOff>203200</xdr:colOff>
                    <xdr:row>55</xdr:row>
                    <xdr:rowOff>12700</xdr:rowOff>
                  </from>
                  <to>
                    <xdr:col>19</xdr:col>
                    <xdr:colOff>565150</xdr:colOff>
                    <xdr:row>57</xdr:row>
                    <xdr:rowOff>31750</xdr:rowOff>
                  </to>
                </anchor>
              </controlPr>
            </control>
          </mc:Choice>
        </mc:AlternateContent>
        <mc:AlternateContent xmlns:mc="http://schemas.openxmlformats.org/markup-compatibility/2006">
          <mc:Choice Requires="x14">
            <control shapeId="12416" r:id="rId89" name="Check Box 128">
              <controlPr defaultSize="0" autoFill="0" autoLine="0" autoPict="0">
                <anchor moveWithCells="1">
                  <from>
                    <xdr:col>20</xdr:col>
                    <xdr:colOff>203200</xdr:colOff>
                    <xdr:row>55</xdr:row>
                    <xdr:rowOff>12700</xdr:rowOff>
                  </from>
                  <to>
                    <xdr:col>20</xdr:col>
                    <xdr:colOff>565150</xdr:colOff>
                    <xdr:row>57</xdr:row>
                    <xdr:rowOff>31750</xdr:rowOff>
                  </to>
                </anchor>
              </controlPr>
            </control>
          </mc:Choice>
        </mc:AlternateContent>
        <mc:AlternateContent xmlns:mc="http://schemas.openxmlformats.org/markup-compatibility/2006">
          <mc:Choice Requires="x14">
            <control shapeId="12419" r:id="rId90" name="Check Box 131">
              <controlPr defaultSize="0" autoFill="0" autoLine="0" autoPict="0">
                <anchor moveWithCells="1">
                  <from>
                    <xdr:col>19</xdr:col>
                    <xdr:colOff>203200</xdr:colOff>
                    <xdr:row>57</xdr:row>
                    <xdr:rowOff>12700</xdr:rowOff>
                  </from>
                  <to>
                    <xdr:col>19</xdr:col>
                    <xdr:colOff>565150</xdr:colOff>
                    <xdr:row>59</xdr:row>
                    <xdr:rowOff>31750</xdr:rowOff>
                  </to>
                </anchor>
              </controlPr>
            </control>
          </mc:Choice>
        </mc:AlternateContent>
        <mc:AlternateContent xmlns:mc="http://schemas.openxmlformats.org/markup-compatibility/2006">
          <mc:Choice Requires="x14">
            <control shapeId="12420" r:id="rId91" name="Check Box 132">
              <controlPr defaultSize="0" autoFill="0" autoLine="0" autoPict="0">
                <anchor moveWithCells="1">
                  <from>
                    <xdr:col>20</xdr:col>
                    <xdr:colOff>203200</xdr:colOff>
                    <xdr:row>57</xdr:row>
                    <xdr:rowOff>12700</xdr:rowOff>
                  </from>
                  <to>
                    <xdr:col>20</xdr:col>
                    <xdr:colOff>565150</xdr:colOff>
                    <xdr:row>59</xdr:row>
                    <xdr:rowOff>31750</xdr:rowOff>
                  </to>
                </anchor>
              </controlPr>
            </control>
          </mc:Choice>
        </mc:AlternateContent>
        <mc:AlternateContent xmlns:mc="http://schemas.openxmlformats.org/markup-compatibility/2006">
          <mc:Choice Requires="x14">
            <control shapeId="12426" r:id="rId92" name="Check Box 138">
              <controlPr defaultSize="0" autoFill="0" autoLine="0" autoPict="0">
                <anchor moveWithCells="1">
                  <from>
                    <xdr:col>10</xdr:col>
                    <xdr:colOff>203200</xdr:colOff>
                    <xdr:row>76</xdr:row>
                    <xdr:rowOff>19050</xdr:rowOff>
                  </from>
                  <to>
                    <xdr:col>10</xdr:col>
                    <xdr:colOff>565150</xdr:colOff>
                    <xdr:row>78</xdr:row>
                    <xdr:rowOff>38100</xdr:rowOff>
                  </to>
                </anchor>
              </controlPr>
            </control>
          </mc:Choice>
        </mc:AlternateContent>
        <mc:AlternateContent xmlns:mc="http://schemas.openxmlformats.org/markup-compatibility/2006">
          <mc:Choice Requires="x14">
            <control shapeId="12427" r:id="rId93" name="Check Box 139">
              <controlPr defaultSize="0" autoFill="0" autoLine="0" autoPict="0">
                <anchor moveWithCells="1">
                  <from>
                    <xdr:col>10</xdr:col>
                    <xdr:colOff>203200</xdr:colOff>
                    <xdr:row>78</xdr:row>
                    <xdr:rowOff>19050</xdr:rowOff>
                  </from>
                  <to>
                    <xdr:col>10</xdr:col>
                    <xdr:colOff>565150</xdr:colOff>
                    <xdr:row>80</xdr:row>
                    <xdr:rowOff>38100</xdr:rowOff>
                  </to>
                </anchor>
              </controlPr>
            </control>
          </mc:Choice>
        </mc:AlternateContent>
        <mc:AlternateContent xmlns:mc="http://schemas.openxmlformats.org/markup-compatibility/2006">
          <mc:Choice Requires="x14">
            <control shapeId="12435" r:id="rId94" name="Check Box 147">
              <controlPr defaultSize="0" autoFill="0" autoLine="0" autoPict="0">
                <anchor moveWithCells="1">
                  <from>
                    <xdr:col>1</xdr:col>
                    <xdr:colOff>203200</xdr:colOff>
                    <xdr:row>109</xdr:row>
                    <xdr:rowOff>19050</xdr:rowOff>
                  </from>
                  <to>
                    <xdr:col>1</xdr:col>
                    <xdr:colOff>565150</xdr:colOff>
                    <xdr:row>112</xdr:row>
                    <xdr:rowOff>12700</xdr:rowOff>
                  </to>
                </anchor>
              </controlPr>
            </control>
          </mc:Choice>
        </mc:AlternateContent>
        <mc:AlternateContent xmlns:mc="http://schemas.openxmlformats.org/markup-compatibility/2006">
          <mc:Choice Requires="x14">
            <control shapeId="12436" r:id="rId95" name="Check Box 148">
              <controlPr defaultSize="0" autoFill="0" autoLine="0" autoPict="0">
                <anchor moveWithCells="1">
                  <from>
                    <xdr:col>2</xdr:col>
                    <xdr:colOff>203200</xdr:colOff>
                    <xdr:row>109</xdr:row>
                    <xdr:rowOff>19050</xdr:rowOff>
                  </from>
                  <to>
                    <xdr:col>2</xdr:col>
                    <xdr:colOff>565150</xdr:colOff>
                    <xdr:row>112</xdr:row>
                    <xdr:rowOff>12700</xdr:rowOff>
                  </to>
                </anchor>
              </controlPr>
            </control>
          </mc:Choice>
        </mc:AlternateContent>
        <mc:AlternateContent xmlns:mc="http://schemas.openxmlformats.org/markup-compatibility/2006">
          <mc:Choice Requires="x14">
            <control shapeId="12437" r:id="rId96" name="Check Box 149">
              <controlPr defaultSize="0" autoFill="0" autoLine="0" autoPict="0">
                <anchor moveWithCells="1">
                  <from>
                    <xdr:col>1</xdr:col>
                    <xdr:colOff>203200</xdr:colOff>
                    <xdr:row>111</xdr:row>
                    <xdr:rowOff>19050</xdr:rowOff>
                  </from>
                  <to>
                    <xdr:col>1</xdr:col>
                    <xdr:colOff>565150</xdr:colOff>
                    <xdr:row>114</xdr:row>
                    <xdr:rowOff>12700</xdr:rowOff>
                  </to>
                </anchor>
              </controlPr>
            </control>
          </mc:Choice>
        </mc:AlternateContent>
        <mc:AlternateContent xmlns:mc="http://schemas.openxmlformats.org/markup-compatibility/2006">
          <mc:Choice Requires="x14">
            <control shapeId="12438" r:id="rId97" name="Check Box 150">
              <controlPr defaultSize="0" autoFill="0" autoLine="0" autoPict="0">
                <anchor moveWithCells="1">
                  <from>
                    <xdr:col>2</xdr:col>
                    <xdr:colOff>203200</xdr:colOff>
                    <xdr:row>111</xdr:row>
                    <xdr:rowOff>19050</xdr:rowOff>
                  </from>
                  <to>
                    <xdr:col>2</xdr:col>
                    <xdr:colOff>565150</xdr:colOff>
                    <xdr:row>114</xdr:row>
                    <xdr:rowOff>12700</xdr:rowOff>
                  </to>
                </anchor>
              </controlPr>
            </control>
          </mc:Choice>
        </mc:AlternateContent>
        <mc:AlternateContent xmlns:mc="http://schemas.openxmlformats.org/markup-compatibility/2006">
          <mc:Choice Requires="x14">
            <control shapeId="12439" r:id="rId98" name="Check Box 151">
              <controlPr defaultSize="0" autoFill="0" autoLine="0" autoPict="0">
                <anchor moveWithCells="1">
                  <from>
                    <xdr:col>1</xdr:col>
                    <xdr:colOff>203200</xdr:colOff>
                    <xdr:row>113</xdr:row>
                    <xdr:rowOff>19050</xdr:rowOff>
                  </from>
                  <to>
                    <xdr:col>1</xdr:col>
                    <xdr:colOff>565150</xdr:colOff>
                    <xdr:row>116</xdr:row>
                    <xdr:rowOff>12700</xdr:rowOff>
                  </to>
                </anchor>
              </controlPr>
            </control>
          </mc:Choice>
        </mc:AlternateContent>
        <mc:AlternateContent xmlns:mc="http://schemas.openxmlformats.org/markup-compatibility/2006">
          <mc:Choice Requires="x14">
            <control shapeId="12440" r:id="rId99" name="Check Box 152">
              <controlPr defaultSize="0" autoFill="0" autoLine="0" autoPict="0">
                <anchor moveWithCells="1">
                  <from>
                    <xdr:col>2</xdr:col>
                    <xdr:colOff>203200</xdr:colOff>
                    <xdr:row>113</xdr:row>
                    <xdr:rowOff>19050</xdr:rowOff>
                  </from>
                  <to>
                    <xdr:col>2</xdr:col>
                    <xdr:colOff>565150</xdr:colOff>
                    <xdr:row>116</xdr:row>
                    <xdr:rowOff>12700</xdr:rowOff>
                  </to>
                </anchor>
              </controlPr>
            </control>
          </mc:Choice>
        </mc:AlternateContent>
        <mc:AlternateContent xmlns:mc="http://schemas.openxmlformats.org/markup-compatibility/2006">
          <mc:Choice Requires="x14">
            <control shapeId="12441" r:id="rId100" name="Check Box 153">
              <controlPr defaultSize="0" autoFill="0" autoLine="0" autoPict="0">
                <anchor moveWithCells="1">
                  <from>
                    <xdr:col>1</xdr:col>
                    <xdr:colOff>203200</xdr:colOff>
                    <xdr:row>115</xdr:row>
                    <xdr:rowOff>19050</xdr:rowOff>
                  </from>
                  <to>
                    <xdr:col>1</xdr:col>
                    <xdr:colOff>565150</xdr:colOff>
                    <xdr:row>118</xdr:row>
                    <xdr:rowOff>12700</xdr:rowOff>
                  </to>
                </anchor>
              </controlPr>
            </control>
          </mc:Choice>
        </mc:AlternateContent>
        <mc:AlternateContent xmlns:mc="http://schemas.openxmlformats.org/markup-compatibility/2006">
          <mc:Choice Requires="x14">
            <control shapeId="12442" r:id="rId101" name="Check Box 154">
              <controlPr defaultSize="0" autoFill="0" autoLine="0" autoPict="0">
                <anchor moveWithCells="1">
                  <from>
                    <xdr:col>2</xdr:col>
                    <xdr:colOff>203200</xdr:colOff>
                    <xdr:row>115</xdr:row>
                    <xdr:rowOff>19050</xdr:rowOff>
                  </from>
                  <to>
                    <xdr:col>2</xdr:col>
                    <xdr:colOff>565150</xdr:colOff>
                    <xdr:row>118</xdr:row>
                    <xdr:rowOff>12700</xdr:rowOff>
                  </to>
                </anchor>
              </controlPr>
            </control>
          </mc:Choice>
        </mc:AlternateContent>
        <mc:AlternateContent xmlns:mc="http://schemas.openxmlformats.org/markup-compatibility/2006">
          <mc:Choice Requires="x14">
            <control shapeId="12443" r:id="rId102" name="Check Box 155">
              <controlPr defaultSize="0" autoFill="0" autoLine="0" autoPict="0">
                <anchor moveWithCells="1">
                  <from>
                    <xdr:col>1</xdr:col>
                    <xdr:colOff>203200</xdr:colOff>
                    <xdr:row>117</xdr:row>
                    <xdr:rowOff>19050</xdr:rowOff>
                  </from>
                  <to>
                    <xdr:col>1</xdr:col>
                    <xdr:colOff>565150</xdr:colOff>
                    <xdr:row>120</xdr:row>
                    <xdr:rowOff>12700</xdr:rowOff>
                  </to>
                </anchor>
              </controlPr>
            </control>
          </mc:Choice>
        </mc:AlternateContent>
        <mc:AlternateContent xmlns:mc="http://schemas.openxmlformats.org/markup-compatibility/2006">
          <mc:Choice Requires="x14">
            <control shapeId="12444" r:id="rId103" name="Check Box 156">
              <controlPr defaultSize="0" autoFill="0" autoLine="0" autoPict="0">
                <anchor moveWithCells="1">
                  <from>
                    <xdr:col>2</xdr:col>
                    <xdr:colOff>203200</xdr:colOff>
                    <xdr:row>117</xdr:row>
                    <xdr:rowOff>19050</xdr:rowOff>
                  </from>
                  <to>
                    <xdr:col>2</xdr:col>
                    <xdr:colOff>565150</xdr:colOff>
                    <xdr:row>120</xdr:row>
                    <xdr:rowOff>12700</xdr:rowOff>
                  </to>
                </anchor>
              </controlPr>
            </control>
          </mc:Choice>
        </mc:AlternateContent>
        <mc:AlternateContent xmlns:mc="http://schemas.openxmlformats.org/markup-compatibility/2006">
          <mc:Choice Requires="x14">
            <control shapeId="12445" r:id="rId104" name="Check Box 157">
              <controlPr defaultSize="0" autoFill="0" autoLine="0" autoPict="0">
                <anchor moveWithCells="1">
                  <from>
                    <xdr:col>1</xdr:col>
                    <xdr:colOff>203200</xdr:colOff>
                    <xdr:row>119</xdr:row>
                    <xdr:rowOff>19050</xdr:rowOff>
                  </from>
                  <to>
                    <xdr:col>1</xdr:col>
                    <xdr:colOff>565150</xdr:colOff>
                    <xdr:row>122</xdr:row>
                    <xdr:rowOff>12700</xdr:rowOff>
                  </to>
                </anchor>
              </controlPr>
            </control>
          </mc:Choice>
        </mc:AlternateContent>
        <mc:AlternateContent xmlns:mc="http://schemas.openxmlformats.org/markup-compatibility/2006">
          <mc:Choice Requires="x14">
            <control shapeId="12446" r:id="rId105" name="Check Box 158">
              <controlPr defaultSize="0" autoFill="0" autoLine="0" autoPict="0">
                <anchor moveWithCells="1">
                  <from>
                    <xdr:col>2</xdr:col>
                    <xdr:colOff>203200</xdr:colOff>
                    <xdr:row>119</xdr:row>
                    <xdr:rowOff>19050</xdr:rowOff>
                  </from>
                  <to>
                    <xdr:col>2</xdr:col>
                    <xdr:colOff>565150</xdr:colOff>
                    <xdr:row>122</xdr:row>
                    <xdr:rowOff>12700</xdr:rowOff>
                  </to>
                </anchor>
              </controlPr>
            </control>
          </mc:Choice>
        </mc:AlternateContent>
        <mc:AlternateContent xmlns:mc="http://schemas.openxmlformats.org/markup-compatibility/2006">
          <mc:Choice Requires="x14">
            <control shapeId="12447" r:id="rId106" name="Check Box 159">
              <controlPr defaultSize="0" autoFill="0" autoLine="0" autoPict="0">
                <anchor moveWithCells="1">
                  <from>
                    <xdr:col>1</xdr:col>
                    <xdr:colOff>203200</xdr:colOff>
                    <xdr:row>121</xdr:row>
                    <xdr:rowOff>19050</xdr:rowOff>
                  </from>
                  <to>
                    <xdr:col>1</xdr:col>
                    <xdr:colOff>565150</xdr:colOff>
                    <xdr:row>124</xdr:row>
                    <xdr:rowOff>12700</xdr:rowOff>
                  </to>
                </anchor>
              </controlPr>
            </control>
          </mc:Choice>
        </mc:AlternateContent>
        <mc:AlternateContent xmlns:mc="http://schemas.openxmlformats.org/markup-compatibility/2006">
          <mc:Choice Requires="x14">
            <control shapeId="12448" r:id="rId107" name="Check Box 160">
              <controlPr defaultSize="0" autoFill="0" autoLine="0" autoPict="0">
                <anchor moveWithCells="1">
                  <from>
                    <xdr:col>2</xdr:col>
                    <xdr:colOff>203200</xdr:colOff>
                    <xdr:row>121</xdr:row>
                    <xdr:rowOff>19050</xdr:rowOff>
                  </from>
                  <to>
                    <xdr:col>2</xdr:col>
                    <xdr:colOff>565150</xdr:colOff>
                    <xdr:row>124</xdr:row>
                    <xdr:rowOff>12700</xdr:rowOff>
                  </to>
                </anchor>
              </controlPr>
            </control>
          </mc:Choice>
        </mc:AlternateContent>
        <mc:AlternateContent xmlns:mc="http://schemas.openxmlformats.org/markup-compatibility/2006">
          <mc:Choice Requires="x14">
            <control shapeId="12449" r:id="rId108" name="Check Box 161">
              <controlPr defaultSize="0" autoFill="0" autoLine="0" autoPict="0">
                <anchor moveWithCells="1">
                  <from>
                    <xdr:col>1</xdr:col>
                    <xdr:colOff>203200</xdr:colOff>
                    <xdr:row>123</xdr:row>
                    <xdr:rowOff>19050</xdr:rowOff>
                  </from>
                  <to>
                    <xdr:col>1</xdr:col>
                    <xdr:colOff>565150</xdr:colOff>
                    <xdr:row>126</xdr:row>
                    <xdr:rowOff>12700</xdr:rowOff>
                  </to>
                </anchor>
              </controlPr>
            </control>
          </mc:Choice>
        </mc:AlternateContent>
        <mc:AlternateContent xmlns:mc="http://schemas.openxmlformats.org/markup-compatibility/2006">
          <mc:Choice Requires="x14">
            <control shapeId="12450" r:id="rId109" name="Check Box 162">
              <controlPr defaultSize="0" autoFill="0" autoLine="0" autoPict="0">
                <anchor moveWithCells="1">
                  <from>
                    <xdr:col>2</xdr:col>
                    <xdr:colOff>203200</xdr:colOff>
                    <xdr:row>123</xdr:row>
                    <xdr:rowOff>19050</xdr:rowOff>
                  </from>
                  <to>
                    <xdr:col>2</xdr:col>
                    <xdr:colOff>565150</xdr:colOff>
                    <xdr:row>126</xdr:row>
                    <xdr:rowOff>12700</xdr:rowOff>
                  </to>
                </anchor>
              </controlPr>
            </control>
          </mc:Choice>
        </mc:AlternateContent>
        <mc:AlternateContent xmlns:mc="http://schemas.openxmlformats.org/markup-compatibility/2006">
          <mc:Choice Requires="x14">
            <control shapeId="12451" r:id="rId110" name="Check Box 163">
              <controlPr defaultSize="0" autoFill="0" autoLine="0" autoPict="0">
                <anchor moveWithCells="1">
                  <from>
                    <xdr:col>1</xdr:col>
                    <xdr:colOff>203200</xdr:colOff>
                    <xdr:row>125</xdr:row>
                    <xdr:rowOff>19050</xdr:rowOff>
                  </from>
                  <to>
                    <xdr:col>1</xdr:col>
                    <xdr:colOff>565150</xdr:colOff>
                    <xdr:row>128</xdr:row>
                    <xdr:rowOff>12700</xdr:rowOff>
                  </to>
                </anchor>
              </controlPr>
            </control>
          </mc:Choice>
        </mc:AlternateContent>
        <mc:AlternateContent xmlns:mc="http://schemas.openxmlformats.org/markup-compatibility/2006">
          <mc:Choice Requires="x14">
            <control shapeId="12452" r:id="rId111" name="Check Box 164">
              <controlPr defaultSize="0" autoFill="0" autoLine="0" autoPict="0">
                <anchor moveWithCells="1">
                  <from>
                    <xdr:col>2</xdr:col>
                    <xdr:colOff>203200</xdr:colOff>
                    <xdr:row>125</xdr:row>
                    <xdr:rowOff>19050</xdr:rowOff>
                  </from>
                  <to>
                    <xdr:col>2</xdr:col>
                    <xdr:colOff>565150</xdr:colOff>
                    <xdr:row>128</xdr:row>
                    <xdr:rowOff>12700</xdr:rowOff>
                  </to>
                </anchor>
              </controlPr>
            </control>
          </mc:Choice>
        </mc:AlternateContent>
        <mc:AlternateContent xmlns:mc="http://schemas.openxmlformats.org/markup-compatibility/2006">
          <mc:Choice Requires="x14">
            <control shapeId="12453" r:id="rId112" name="Check Box 165">
              <controlPr defaultSize="0" autoFill="0" autoLine="0" autoPict="0">
                <anchor moveWithCells="1">
                  <from>
                    <xdr:col>1</xdr:col>
                    <xdr:colOff>203200</xdr:colOff>
                    <xdr:row>127</xdr:row>
                    <xdr:rowOff>19050</xdr:rowOff>
                  </from>
                  <to>
                    <xdr:col>1</xdr:col>
                    <xdr:colOff>565150</xdr:colOff>
                    <xdr:row>130</xdr:row>
                    <xdr:rowOff>12700</xdr:rowOff>
                  </to>
                </anchor>
              </controlPr>
            </control>
          </mc:Choice>
        </mc:AlternateContent>
        <mc:AlternateContent xmlns:mc="http://schemas.openxmlformats.org/markup-compatibility/2006">
          <mc:Choice Requires="x14">
            <control shapeId="12454" r:id="rId113" name="Check Box 166">
              <controlPr defaultSize="0" autoFill="0" autoLine="0" autoPict="0">
                <anchor moveWithCells="1">
                  <from>
                    <xdr:col>2</xdr:col>
                    <xdr:colOff>203200</xdr:colOff>
                    <xdr:row>127</xdr:row>
                    <xdr:rowOff>19050</xdr:rowOff>
                  </from>
                  <to>
                    <xdr:col>2</xdr:col>
                    <xdr:colOff>565150</xdr:colOff>
                    <xdr:row>130</xdr:row>
                    <xdr:rowOff>12700</xdr:rowOff>
                  </to>
                </anchor>
              </controlPr>
            </control>
          </mc:Choice>
        </mc:AlternateContent>
        <mc:AlternateContent xmlns:mc="http://schemas.openxmlformats.org/markup-compatibility/2006">
          <mc:Choice Requires="x14">
            <control shapeId="12455" r:id="rId114" name="Check Box 167">
              <controlPr defaultSize="0" autoFill="0" autoLine="0" autoPict="0">
                <anchor moveWithCells="1">
                  <from>
                    <xdr:col>1</xdr:col>
                    <xdr:colOff>203200</xdr:colOff>
                    <xdr:row>129</xdr:row>
                    <xdr:rowOff>19050</xdr:rowOff>
                  </from>
                  <to>
                    <xdr:col>1</xdr:col>
                    <xdr:colOff>565150</xdr:colOff>
                    <xdr:row>132</xdr:row>
                    <xdr:rowOff>12700</xdr:rowOff>
                  </to>
                </anchor>
              </controlPr>
            </control>
          </mc:Choice>
        </mc:AlternateContent>
        <mc:AlternateContent xmlns:mc="http://schemas.openxmlformats.org/markup-compatibility/2006">
          <mc:Choice Requires="x14">
            <control shapeId="12456" r:id="rId115" name="Check Box 168">
              <controlPr defaultSize="0" autoFill="0" autoLine="0" autoPict="0">
                <anchor moveWithCells="1">
                  <from>
                    <xdr:col>2</xdr:col>
                    <xdr:colOff>203200</xdr:colOff>
                    <xdr:row>129</xdr:row>
                    <xdr:rowOff>19050</xdr:rowOff>
                  </from>
                  <to>
                    <xdr:col>2</xdr:col>
                    <xdr:colOff>565150</xdr:colOff>
                    <xdr:row>132</xdr:row>
                    <xdr:rowOff>12700</xdr:rowOff>
                  </to>
                </anchor>
              </controlPr>
            </control>
          </mc:Choice>
        </mc:AlternateContent>
        <mc:AlternateContent xmlns:mc="http://schemas.openxmlformats.org/markup-compatibility/2006">
          <mc:Choice Requires="x14">
            <control shapeId="12457" r:id="rId116" name="Check Box 169">
              <controlPr defaultSize="0" autoFill="0" autoLine="0" autoPict="0">
                <anchor moveWithCells="1">
                  <from>
                    <xdr:col>1</xdr:col>
                    <xdr:colOff>203200</xdr:colOff>
                    <xdr:row>131</xdr:row>
                    <xdr:rowOff>19050</xdr:rowOff>
                  </from>
                  <to>
                    <xdr:col>1</xdr:col>
                    <xdr:colOff>565150</xdr:colOff>
                    <xdr:row>134</xdr:row>
                    <xdr:rowOff>12700</xdr:rowOff>
                  </to>
                </anchor>
              </controlPr>
            </control>
          </mc:Choice>
        </mc:AlternateContent>
        <mc:AlternateContent xmlns:mc="http://schemas.openxmlformats.org/markup-compatibility/2006">
          <mc:Choice Requires="x14">
            <control shapeId="12458" r:id="rId117" name="Check Box 170">
              <controlPr defaultSize="0" autoFill="0" autoLine="0" autoPict="0">
                <anchor moveWithCells="1">
                  <from>
                    <xdr:col>2</xdr:col>
                    <xdr:colOff>203200</xdr:colOff>
                    <xdr:row>131</xdr:row>
                    <xdr:rowOff>19050</xdr:rowOff>
                  </from>
                  <to>
                    <xdr:col>2</xdr:col>
                    <xdr:colOff>565150</xdr:colOff>
                    <xdr:row>134</xdr:row>
                    <xdr:rowOff>12700</xdr:rowOff>
                  </to>
                </anchor>
              </controlPr>
            </control>
          </mc:Choice>
        </mc:AlternateContent>
        <mc:AlternateContent xmlns:mc="http://schemas.openxmlformats.org/markup-compatibility/2006">
          <mc:Choice Requires="x14">
            <control shapeId="12459" r:id="rId118" name="Check Box 171">
              <controlPr defaultSize="0" autoFill="0" autoLine="0" autoPict="0">
                <anchor moveWithCells="1">
                  <from>
                    <xdr:col>1</xdr:col>
                    <xdr:colOff>203200</xdr:colOff>
                    <xdr:row>133</xdr:row>
                    <xdr:rowOff>19050</xdr:rowOff>
                  </from>
                  <to>
                    <xdr:col>1</xdr:col>
                    <xdr:colOff>565150</xdr:colOff>
                    <xdr:row>136</xdr:row>
                    <xdr:rowOff>12700</xdr:rowOff>
                  </to>
                </anchor>
              </controlPr>
            </control>
          </mc:Choice>
        </mc:AlternateContent>
        <mc:AlternateContent xmlns:mc="http://schemas.openxmlformats.org/markup-compatibility/2006">
          <mc:Choice Requires="x14">
            <control shapeId="12460" r:id="rId119" name="Check Box 172">
              <controlPr defaultSize="0" autoFill="0" autoLine="0" autoPict="0">
                <anchor moveWithCells="1">
                  <from>
                    <xdr:col>2</xdr:col>
                    <xdr:colOff>203200</xdr:colOff>
                    <xdr:row>133</xdr:row>
                    <xdr:rowOff>19050</xdr:rowOff>
                  </from>
                  <to>
                    <xdr:col>2</xdr:col>
                    <xdr:colOff>565150</xdr:colOff>
                    <xdr:row>136</xdr:row>
                    <xdr:rowOff>12700</xdr:rowOff>
                  </to>
                </anchor>
              </controlPr>
            </control>
          </mc:Choice>
        </mc:AlternateContent>
        <mc:AlternateContent xmlns:mc="http://schemas.openxmlformats.org/markup-compatibility/2006">
          <mc:Choice Requires="x14">
            <control shapeId="12461" r:id="rId120" name="Check Box 173">
              <controlPr defaultSize="0" autoFill="0" autoLine="0" autoPict="0">
                <anchor moveWithCells="1">
                  <from>
                    <xdr:col>1</xdr:col>
                    <xdr:colOff>203200</xdr:colOff>
                    <xdr:row>135</xdr:row>
                    <xdr:rowOff>19050</xdr:rowOff>
                  </from>
                  <to>
                    <xdr:col>1</xdr:col>
                    <xdr:colOff>565150</xdr:colOff>
                    <xdr:row>138</xdr:row>
                    <xdr:rowOff>12700</xdr:rowOff>
                  </to>
                </anchor>
              </controlPr>
            </control>
          </mc:Choice>
        </mc:AlternateContent>
        <mc:AlternateContent xmlns:mc="http://schemas.openxmlformats.org/markup-compatibility/2006">
          <mc:Choice Requires="x14">
            <control shapeId="12462" r:id="rId121" name="Check Box 174">
              <controlPr defaultSize="0" autoFill="0" autoLine="0" autoPict="0">
                <anchor moveWithCells="1">
                  <from>
                    <xdr:col>2</xdr:col>
                    <xdr:colOff>203200</xdr:colOff>
                    <xdr:row>135</xdr:row>
                    <xdr:rowOff>19050</xdr:rowOff>
                  </from>
                  <to>
                    <xdr:col>2</xdr:col>
                    <xdr:colOff>565150</xdr:colOff>
                    <xdr:row>138</xdr:row>
                    <xdr:rowOff>12700</xdr:rowOff>
                  </to>
                </anchor>
              </controlPr>
            </control>
          </mc:Choice>
        </mc:AlternateContent>
        <mc:AlternateContent xmlns:mc="http://schemas.openxmlformats.org/markup-compatibility/2006">
          <mc:Choice Requires="x14">
            <control shapeId="12473" r:id="rId122" name="Check Box 185">
              <controlPr defaultSize="0" autoFill="0" autoLine="0" autoPict="0">
                <anchor moveWithCells="1">
                  <from>
                    <xdr:col>10</xdr:col>
                    <xdr:colOff>203200</xdr:colOff>
                    <xdr:row>109</xdr:row>
                    <xdr:rowOff>19050</xdr:rowOff>
                  </from>
                  <to>
                    <xdr:col>10</xdr:col>
                    <xdr:colOff>565150</xdr:colOff>
                    <xdr:row>112</xdr:row>
                    <xdr:rowOff>12700</xdr:rowOff>
                  </to>
                </anchor>
              </controlPr>
            </control>
          </mc:Choice>
        </mc:AlternateContent>
        <mc:AlternateContent xmlns:mc="http://schemas.openxmlformats.org/markup-compatibility/2006">
          <mc:Choice Requires="x14">
            <control shapeId="12474" r:id="rId123" name="Check Box 186">
              <controlPr defaultSize="0" autoFill="0" autoLine="0" autoPict="0">
                <anchor moveWithCells="1">
                  <from>
                    <xdr:col>11</xdr:col>
                    <xdr:colOff>203200</xdr:colOff>
                    <xdr:row>109</xdr:row>
                    <xdr:rowOff>19050</xdr:rowOff>
                  </from>
                  <to>
                    <xdr:col>11</xdr:col>
                    <xdr:colOff>565150</xdr:colOff>
                    <xdr:row>112</xdr:row>
                    <xdr:rowOff>12700</xdr:rowOff>
                  </to>
                </anchor>
              </controlPr>
            </control>
          </mc:Choice>
        </mc:AlternateContent>
        <mc:AlternateContent xmlns:mc="http://schemas.openxmlformats.org/markup-compatibility/2006">
          <mc:Choice Requires="x14">
            <control shapeId="12475" r:id="rId124" name="Check Box 187">
              <controlPr defaultSize="0" autoFill="0" autoLine="0" autoPict="0">
                <anchor moveWithCells="1">
                  <from>
                    <xdr:col>10</xdr:col>
                    <xdr:colOff>203200</xdr:colOff>
                    <xdr:row>111</xdr:row>
                    <xdr:rowOff>19050</xdr:rowOff>
                  </from>
                  <to>
                    <xdr:col>10</xdr:col>
                    <xdr:colOff>565150</xdr:colOff>
                    <xdr:row>114</xdr:row>
                    <xdr:rowOff>12700</xdr:rowOff>
                  </to>
                </anchor>
              </controlPr>
            </control>
          </mc:Choice>
        </mc:AlternateContent>
        <mc:AlternateContent xmlns:mc="http://schemas.openxmlformats.org/markup-compatibility/2006">
          <mc:Choice Requires="x14">
            <control shapeId="12476" r:id="rId125" name="Check Box 188">
              <controlPr defaultSize="0" autoFill="0" autoLine="0" autoPict="0">
                <anchor moveWithCells="1">
                  <from>
                    <xdr:col>11</xdr:col>
                    <xdr:colOff>203200</xdr:colOff>
                    <xdr:row>111</xdr:row>
                    <xdr:rowOff>19050</xdr:rowOff>
                  </from>
                  <to>
                    <xdr:col>11</xdr:col>
                    <xdr:colOff>565150</xdr:colOff>
                    <xdr:row>114</xdr:row>
                    <xdr:rowOff>12700</xdr:rowOff>
                  </to>
                </anchor>
              </controlPr>
            </control>
          </mc:Choice>
        </mc:AlternateContent>
        <mc:AlternateContent xmlns:mc="http://schemas.openxmlformats.org/markup-compatibility/2006">
          <mc:Choice Requires="x14">
            <control shapeId="12477" r:id="rId126" name="Check Box 189">
              <controlPr defaultSize="0" autoFill="0" autoLine="0" autoPict="0">
                <anchor moveWithCells="1">
                  <from>
                    <xdr:col>10</xdr:col>
                    <xdr:colOff>203200</xdr:colOff>
                    <xdr:row>113</xdr:row>
                    <xdr:rowOff>19050</xdr:rowOff>
                  </from>
                  <to>
                    <xdr:col>10</xdr:col>
                    <xdr:colOff>565150</xdr:colOff>
                    <xdr:row>116</xdr:row>
                    <xdr:rowOff>12700</xdr:rowOff>
                  </to>
                </anchor>
              </controlPr>
            </control>
          </mc:Choice>
        </mc:AlternateContent>
        <mc:AlternateContent xmlns:mc="http://schemas.openxmlformats.org/markup-compatibility/2006">
          <mc:Choice Requires="x14">
            <control shapeId="12478" r:id="rId127" name="Check Box 190">
              <controlPr defaultSize="0" autoFill="0" autoLine="0" autoPict="0">
                <anchor moveWithCells="1">
                  <from>
                    <xdr:col>11</xdr:col>
                    <xdr:colOff>203200</xdr:colOff>
                    <xdr:row>113</xdr:row>
                    <xdr:rowOff>19050</xdr:rowOff>
                  </from>
                  <to>
                    <xdr:col>11</xdr:col>
                    <xdr:colOff>565150</xdr:colOff>
                    <xdr:row>116</xdr:row>
                    <xdr:rowOff>12700</xdr:rowOff>
                  </to>
                </anchor>
              </controlPr>
            </control>
          </mc:Choice>
        </mc:AlternateContent>
        <mc:AlternateContent xmlns:mc="http://schemas.openxmlformats.org/markup-compatibility/2006">
          <mc:Choice Requires="x14">
            <control shapeId="12479" r:id="rId128" name="Check Box 191">
              <controlPr defaultSize="0" autoFill="0" autoLine="0" autoPict="0">
                <anchor moveWithCells="1">
                  <from>
                    <xdr:col>10</xdr:col>
                    <xdr:colOff>203200</xdr:colOff>
                    <xdr:row>115</xdr:row>
                    <xdr:rowOff>19050</xdr:rowOff>
                  </from>
                  <to>
                    <xdr:col>10</xdr:col>
                    <xdr:colOff>565150</xdr:colOff>
                    <xdr:row>118</xdr:row>
                    <xdr:rowOff>12700</xdr:rowOff>
                  </to>
                </anchor>
              </controlPr>
            </control>
          </mc:Choice>
        </mc:AlternateContent>
        <mc:AlternateContent xmlns:mc="http://schemas.openxmlformats.org/markup-compatibility/2006">
          <mc:Choice Requires="x14">
            <control shapeId="12480" r:id="rId129" name="Check Box 192">
              <controlPr defaultSize="0" autoFill="0" autoLine="0" autoPict="0">
                <anchor moveWithCells="1">
                  <from>
                    <xdr:col>11</xdr:col>
                    <xdr:colOff>203200</xdr:colOff>
                    <xdr:row>115</xdr:row>
                    <xdr:rowOff>19050</xdr:rowOff>
                  </from>
                  <to>
                    <xdr:col>11</xdr:col>
                    <xdr:colOff>565150</xdr:colOff>
                    <xdr:row>118</xdr:row>
                    <xdr:rowOff>12700</xdr:rowOff>
                  </to>
                </anchor>
              </controlPr>
            </control>
          </mc:Choice>
        </mc:AlternateContent>
        <mc:AlternateContent xmlns:mc="http://schemas.openxmlformats.org/markup-compatibility/2006">
          <mc:Choice Requires="x14">
            <control shapeId="12481" r:id="rId130" name="Check Box 193">
              <controlPr defaultSize="0" autoFill="0" autoLine="0" autoPict="0">
                <anchor moveWithCells="1">
                  <from>
                    <xdr:col>10</xdr:col>
                    <xdr:colOff>203200</xdr:colOff>
                    <xdr:row>117</xdr:row>
                    <xdr:rowOff>19050</xdr:rowOff>
                  </from>
                  <to>
                    <xdr:col>10</xdr:col>
                    <xdr:colOff>565150</xdr:colOff>
                    <xdr:row>120</xdr:row>
                    <xdr:rowOff>12700</xdr:rowOff>
                  </to>
                </anchor>
              </controlPr>
            </control>
          </mc:Choice>
        </mc:AlternateContent>
        <mc:AlternateContent xmlns:mc="http://schemas.openxmlformats.org/markup-compatibility/2006">
          <mc:Choice Requires="x14">
            <control shapeId="12482" r:id="rId131" name="Check Box 194">
              <controlPr defaultSize="0" autoFill="0" autoLine="0" autoPict="0">
                <anchor moveWithCells="1">
                  <from>
                    <xdr:col>11</xdr:col>
                    <xdr:colOff>203200</xdr:colOff>
                    <xdr:row>119</xdr:row>
                    <xdr:rowOff>12700</xdr:rowOff>
                  </from>
                  <to>
                    <xdr:col>11</xdr:col>
                    <xdr:colOff>565150</xdr:colOff>
                    <xdr:row>122</xdr:row>
                    <xdr:rowOff>12700</xdr:rowOff>
                  </to>
                </anchor>
              </controlPr>
            </control>
          </mc:Choice>
        </mc:AlternateContent>
        <mc:AlternateContent xmlns:mc="http://schemas.openxmlformats.org/markup-compatibility/2006">
          <mc:Choice Requires="x14">
            <control shapeId="12483" r:id="rId132" name="Check Box 195">
              <controlPr defaultSize="0" autoFill="0" autoLine="0" autoPict="0">
                <anchor moveWithCells="1">
                  <from>
                    <xdr:col>10</xdr:col>
                    <xdr:colOff>203200</xdr:colOff>
                    <xdr:row>119</xdr:row>
                    <xdr:rowOff>19050</xdr:rowOff>
                  </from>
                  <to>
                    <xdr:col>10</xdr:col>
                    <xdr:colOff>565150</xdr:colOff>
                    <xdr:row>122</xdr:row>
                    <xdr:rowOff>12700</xdr:rowOff>
                  </to>
                </anchor>
              </controlPr>
            </control>
          </mc:Choice>
        </mc:AlternateContent>
        <mc:AlternateContent xmlns:mc="http://schemas.openxmlformats.org/markup-compatibility/2006">
          <mc:Choice Requires="x14">
            <control shapeId="12485" r:id="rId133" name="Check Box 197">
              <controlPr defaultSize="0" autoFill="0" autoLine="0" autoPict="0">
                <anchor moveWithCells="1">
                  <from>
                    <xdr:col>10</xdr:col>
                    <xdr:colOff>203200</xdr:colOff>
                    <xdr:row>121</xdr:row>
                    <xdr:rowOff>19050</xdr:rowOff>
                  </from>
                  <to>
                    <xdr:col>10</xdr:col>
                    <xdr:colOff>565150</xdr:colOff>
                    <xdr:row>124</xdr:row>
                    <xdr:rowOff>12700</xdr:rowOff>
                  </to>
                </anchor>
              </controlPr>
            </control>
          </mc:Choice>
        </mc:AlternateContent>
        <mc:AlternateContent xmlns:mc="http://schemas.openxmlformats.org/markup-compatibility/2006">
          <mc:Choice Requires="x14">
            <control shapeId="12486" r:id="rId134" name="Check Box 198">
              <controlPr defaultSize="0" autoFill="0" autoLine="0" autoPict="0">
                <anchor moveWithCells="1">
                  <from>
                    <xdr:col>11</xdr:col>
                    <xdr:colOff>203200</xdr:colOff>
                    <xdr:row>121</xdr:row>
                    <xdr:rowOff>19050</xdr:rowOff>
                  </from>
                  <to>
                    <xdr:col>11</xdr:col>
                    <xdr:colOff>565150</xdr:colOff>
                    <xdr:row>124</xdr:row>
                    <xdr:rowOff>12700</xdr:rowOff>
                  </to>
                </anchor>
              </controlPr>
            </control>
          </mc:Choice>
        </mc:AlternateContent>
        <mc:AlternateContent xmlns:mc="http://schemas.openxmlformats.org/markup-compatibility/2006">
          <mc:Choice Requires="x14">
            <control shapeId="12487" r:id="rId135" name="Check Box 199">
              <controlPr defaultSize="0" autoFill="0" autoLine="0" autoPict="0">
                <anchor moveWithCells="1">
                  <from>
                    <xdr:col>10</xdr:col>
                    <xdr:colOff>203200</xdr:colOff>
                    <xdr:row>123</xdr:row>
                    <xdr:rowOff>12700</xdr:rowOff>
                  </from>
                  <to>
                    <xdr:col>10</xdr:col>
                    <xdr:colOff>565150</xdr:colOff>
                    <xdr:row>126</xdr:row>
                    <xdr:rowOff>0</xdr:rowOff>
                  </to>
                </anchor>
              </controlPr>
            </control>
          </mc:Choice>
        </mc:AlternateContent>
        <mc:AlternateContent xmlns:mc="http://schemas.openxmlformats.org/markup-compatibility/2006">
          <mc:Choice Requires="x14">
            <control shapeId="12488" r:id="rId136" name="Check Box 200">
              <controlPr defaultSize="0" autoFill="0" autoLine="0" autoPict="0">
                <anchor moveWithCells="1">
                  <from>
                    <xdr:col>11</xdr:col>
                    <xdr:colOff>203200</xdr:colOff>
                    <xdr:row>123</xdr:row>
                    <xdr:rowOff>12700</xdr:rowOff>
                  </from>
                  <to>
                    <xdr:col>11</xdr:col>
                    <xdr:colOff>565150</xdr:colOff>
                    <xdr:row>126</xdr:row>
                    <xdr:rowOff>0</xdr:rowOff>
                  </to>
                </anchor>
              </controlPr>
            </control>
          </mc:Choice>
        </mc:AlternateContent>
        <mc:AlternateContent xmlns:mc="http://schemas.openxmlformats.org/markup-compatibility/2006">
          <mc:Choice Requires="x14">
            <control shapeId="12491" r:id="rId137" name="Check Box 203">
              <controlPr defaultSize="0" autoFill="0" autoLine="0" autoPict="0">
                <anchor moveWithCells="1">
                  <from>
                    <xdr:col>10</xdr:col>
                    <xdr:colOff>203200</xdr:colOff>
                    <xdr:row>129</xdr:row>
                    <xdr:rowOff>12700</xdr:rowOff>
                  </from>
                  <to>
                    <xdr:col>10</xdr:col>
                    <xdr:colOff>565150</xdr:colOff>
                    <xdr:row>132</xdr:row>
                    <xdr:rowOff>0</xdr:rowOff>
                  </to>
                </anchor>
              </controlPr>
            </control>
          </mc:Choice>
        </mc:AlternateContent>
        <mc:AlternateContent xmlns:mc="http://schemas.openxmlformats.org/markup-compatibility/2006">
          <mc:Choice Requires="x14">
            <control shapeId="12492" r:id="rId138" name="Check Box 204">
              <controlPr defaultSize="0" autoFill="0" autoLine="0" autoPict="0">
                <anchor moveWithCells="1">
                  <from>
                    <xdr:col>11</xdr:col>
                    <xdr:colOff>203200</xdr:colOff>
                    <xdr:row>129</xdr:row>
                    <xdr:rowOff>12700</xdr:rowOff>
                  </from>
                  <to>
                    <xdr:col>11</xdr:col>
                    <xdr:colOff>565150</xdr:colOff>
                    <xdr:row>132</xdr:row>
                    <xdr:rowOff>0</xdr:rowOff>
                  </to>
                </anchor>
              </controlPr>
            </control>
          </mc:Choice>
        </mc:AlternateContent>
        <mc:AlternateContent xmlns:mc="http://schemas.openxmlformats.org/markup-compatibility/2006">
          <mc:Choice Requires="x14">
            <control shapeId="12493" r:id="rId139" name="Check Box 205">
              <controlPr defaultSize="0" autoFill="0" autoLine="0" autoPict="0">
                <anchor moveWithCells="1">
                  <from>
                    <xdr:col>10</xdr:col>
                    <xdr:colOff>203200</xdr:colOff>
                    <xdr:row>131</xdr:row>
                    <xdr:rowOff>12700</xdr:rowOff>
                  </from>
                  <to>
                    <xdr:col>10</xdr:col>
                    <xdr:colOff>565150</xdr:colOff>
                    <xdr:row>134</xdr:row>
                    <xdr:rowOff>0</xdr:rowOff>
                  </to>
                </anchor>
              </controlPr>
            </control>
          </mc:Choice>
        </mc:AlternateContent>
        <mc:AlternateContent xmlns:mc="http://schemas.openxmlformats.org/markup-compatibility/2006">
          <mc:Choice Requires="x14">
            <control shapeId="12494" r:id="rId140" name="Check Box 206">
              <controlPr defaultSize="0" autoFill="0" autoLine="0" autoPict="0">
                <anchor moveWithCells="1">
                  <from>
                    <xdr:col>11</xdr:col>
                    <xdr:colOff>203200</xdr:colOff>
                    <xdr:row>131</xdr:row>
                    <xdr:rowOff>12700</xdr:rowOff>
                  </from>
                  <to>
                    <xdr:col>11</xdr:col>
                    <xdr:colOff>565150</xdr:colOff>
                    <xdr:row>134</xdr:row>
                    <xdr:rowOff>0</xdr:rowOff>
                  </to>
                </anchor>
              </controlPr>
            </control>
          </mc:Choice>
        </mc:AlternateContent>
        <mc:AlternateContent xmlns:mc="http://schemas.openxmlformats.org/markup-compatibility/2006">
          <mc:Choice Requires="x14">
            <control shapeId="12495" r:id="rId141" name="Check Box 207">
              <controlPr defaultSize="0" autoFill="0" autoLine="0" autoPict="0">
                <anchor moveWithCells="1">
                  <from>
                    <xdr:col>10</xdr:col>
                    <xdr:colOff>203200</xdr:colOff>
                    <xdr:row>133</xdr:row>
                    <xdr:rowOff>12700</xdr:rowOff>
                  </from>
                  <to>
                    <xdr:col>10</xdr:col>
                    <xdr:colOff>565150</xdr:colOff>
                    <xdr:row>136</xdr:row>
                    <xdr:rowOff>0</xdr:rowOff>
                  </to>
                </anchor>
              </controlPr>
            </control>
          </mc:Choice>
        </mc:AlternateContent>
        <mc:AlternateContent xmlns:mc="http://schemas.openxmlformats.org/markup-compatibility/2006">
          <mc:Choice Requires="x14">
            <control shapeId="12496" r:id="rId142" name="Check Box 208">
              <controlPr defaultSize="0" autoFill="0" autoLine="0" autoPict="0">
                <anchor moveWithCells="1">
                  <from>
                    <xdr:col>11</xdr:col>
                    <xdr:colOff>203200</xdr:colOff>
                    <xdr:row>133</xdr:row>
                    <xdr:rowOff>12700</xdr:rowOff>
                  </from>
                  <to>
                    <xdr:col>11</xdr:col>
                    <xdr:colOff>565150</xdr:colOff>
                    <xdr:row>136</xdr:row>
                    <xdr:rowOff>0</xdr:rowOff>
                  </to>
                </anchor>
              </controlPr>
            </control>
          </mc:Choice>
        </mc:AlternateContent>
        <mc:AlternateContent xmlns:mc="http://schemas.openxmlformats.org/markup-compatibility/2006">
          <mc:Choice Requires="x14">
            <control shapeId="12550" r:id="rId143" name="Check Box 262">
              <controlPr defaultSize="0" autoFill="0" autoLine="0" autoPict="0">
                <anchor moveWithCells="1">
                  <from>
                    <xdr:col>19</xdr:col>
                    <xdr:colOff>203200</xdr:colOff>
                    <xdr:row>109</xdr:row>
                    <xdr:rowOff>19050</xdr:rowOff>
                  </from>
                  <to>
                    <xdr:col>19</xdr:col>
                    <xdr:colOff>565150</xdr:colOff>
                    <xdr:row>112</xdr:row>
                    <xdr:rowOff>12700</xdr:rowOff>
                  </to>
                </anchor>
              </controlPr>
            </control>
          </mc:Choice>
        </mc:AlternateContent>
        <mc:AlternateContent xmlns:mc="http://schemas.openxmlformats.org/markup-compatibility/2006">
          <mc:Choice Requires="x14">
            <control shapeId="12551" r:id="rId144" name="Check Box 263">
              <controlPr defaultSize="0" autoFill="0" autoLine="0" autoPict="0">
                <anchor moveWithCells="1">
                  <from>
                    <xdr:col>20</xdr:col>
                    <xdr:colOff>203200</xdr:colOff>
                    <xdr:row>109</xdr:row>
                    <xdr:rowOff>19050</xdr:rowOff>
                  </from>
                  <to>
                    <xdr:col>20</xdr:col>
                    <xdr:colOff>565150</xdr:colOff>
                    <xdr:row>112</xdr:row>
                    <xdr:rowOff>12700</xdr:rowOff>
                  </to>
                </anchor>
              </controlPr>
            </control>
          </mc:Choice>
        </mc:AlternateContent>
        <mc:AlternateContent xmlns:mc="http://schemas.openxmlformats.org/markup-compatibility/2006">
          <mc:Choice Requires="x14">
            <control shapeId="12552" r:id="rId145" name="Check Box 264">
              <controlPr defaultSize="0" autoFill="0" autoLine="0" autoPict="0">
                <anchor moveWithCells="1">
                  <from>
                    <xdr:col>19</xdr:col>
                    <xdr:colOff>203200</xdr:colOff>
                    <xdr:row>111</xdr:row>
                    <xdr:rowOff>19050</xdr:rowOff>
                  </from>
                  <to>
                    <xdr:col>19</xdr:col>
                    <xdr:colOff>565150</xdr:colOff>
                    <xdr:row>114</xdr:row>
                    <xdr:rowOff>12700</xdr:rowOff>
                  </to>
                </anchor>
              </controlPr>
            </control>
          </mc:Choice>
        </mc:AlternateContent>
        <mc:AlternateContent xmlns:mc="http://schemas.openxmlformats.org/markup-compatibility/2006">
          <mc:Choice Requires="x14">
            <control shapeId="12553" r:id="rId146" name="Check Box 265">
              <controlPr defaultSize="0" autoFill="0" autoLine="0" autoPict="0">
                <anchor moveWithCells="1">
                  <from>
                    <xdr:col>20</xdr:col>
                    <xdr:colOff>203200</xdr:colOff>
                    <xdr:row>111</xdr:row>
                    <xdr:rowOff>19050</xdr:rowOff>
                  </from>
                  <to>
                    <xdr:col>20</xdr:col>
                    <xdr:colOff>565150</xdr:colOff>
                    <xdr:row>114</xdr:row>
                    <xdr:rowOff>12700</xdr:rowOff>
                  </to>
                </anchor>
              </controlPr>
            </control>
          </mc:Choice>
        </mc:AlternateContent>
        <mc:AlternateContent xmlns:mc="http://schemas.openxmlformats.org/markup-compatibility/2006">
          <mc:Choice Requires="x14">
            <control shapeId="12554" r:id="rId147" name="Check Box 266">
              <controlPr defaultSize="0" autoFill="0" autoLine="0" autoPict="0">
                <anchor moveWithCells="1">
                  <from>
                    <xdr:col>19</xdr:col>
                    <xdr:colOff>203200</xdr:colOff>
                    <xdr:row>113</xdr:row>
                    <xdr:rowOff>19050</xdr:rowOff>
                  </from>
                  <to>
                    <xdr:col>19</xdr:col>
                    <xdr:colOff>565150</xdr:colOff>
                    <xdr:row>116</xdr:row>
                    <xdr:rowOff>12700</xdr:rowOff>
                  </to>
                </anchor>
              </controlPr>
            </control>
          </mc:Choice>
        </mc:AlternateContent>
        <mc:AlternateContent xmlns:mc="http://schemas.openxmlformats.org/markup-compatibility/2006">
          <mc:Choice Requires="x14">
            <control shapeId="12555" r:id="rId148" name="Check Box 267">
              <controlPr defaultSize="0" autoFill="0" autoLine="0" autoPict="0">
                <anchor moveWithCells="1">
                  <from>
                    <xdr:col>20</xdr:col>
                    <xdr:colOff>203200</xdr:colOff>
                    <xdr:row>113</xdr:row>
                    <xdr:rowOff>19050</xdr:rowOff>
                  </from>
                  <to>
                    <xdr:col>20</xdr:col>
                    <xdr:colOff>565150</xdr:colOff>
                    <xdr:row>116</xdr:row>
                    <xdr:rowOff>12700</xdr:rowOff>
                  </to>
                </anchor>
              </controlPr>
            </control>
          </mc:Choice>
        </mc:AlternateContent>
        <mc:AlternateContent xmlns:mc="http://schemas.openxmlformats.org/markup-compatibility/2006">
          <mc:Choice Requires="x14">
            <control shapeId="12556" r:id="rId149" name="Check Box 268">
              <controlPr defaultSize="0" autoFill="0" autoLine="0" autoPict="0">
                <anchor moveWithCells="1">
                  <from>
                    <xdr:col>19</xdr:col>
                    <xdr:colOff>203200</xdr:colOff>
                    <xdr:row>115</xdr:row>
                    <xdr:rowOff>19050</xdr:rowOff>
                  </from>
                  <to>
                    <xdr:col>19</xdr:col>
                    <xdr:colOff>565150</xdr:colOff>
                    <xdr:row>118</xdr:row>
                    <xdr:rowOff>12700</xdr:rowOff>
                  </to>
                </anchor>
              </controlPr>
            </control>
          </mc:Choice>
        </mc:AlternateContent>
        <mc:AlternateContent xmlns:mc="http://schemas.openxmlformats.org/markup-compatibility/2006">
          <mc:Choice Requires="x14">
            <control shapeId="12557" r:id="rId150" name="Check Box 269">
              <controlPr defaultSize="0" autoFill="0" autoLine="0" autoPict="0">
                <anchor moveWithCells="1">
                  <from>
                    <xdr:col>20</xdr:col>
                    <xdr:colOff>203200</xdr:colOff>
                    <xdr:row>115</xdr:row>
                    <xdr:rowOff>19050</xdr:rowOff>
                  </from>
                  <to>
                    <xdr:col>20</xdr:col>
                    <xdr:colOff>565150</xdr:colOff>
                    <xdr:row>118</xdr:row>
                    <xdr:rowOff>12700</xdr:rowOff>
                  </to>
                </anchor>
              </controlPr>
            </control>
          </mc:Choice>
        </mc:AlternateContent>
        <mc:AlternateContent xmlns:mc="http://schemas.openxmlformats.org/markup-compatibility/2006">
          <mc:Choice Requires="x14">
            <control shapeId="12558" r:id="rId151" name="Check Box 270">
              <controlPr defaultSize="0" autoFill="0" autoLine="0" autoPict="0">
                <anchor moveWithCells="1">
                  <from>
                    <xdr:col>19</xdr:col>
                    <xdr:colOff>203200</xdr:colOff>
                    <xdr:row>117</xdr:row>
                    <xdr:rowOff>19050</xdr:rowOff>
                  </from>
                  <to>
                    <xdr:col>19</xdr:col>
                    <xdr:colOff>565150</xdr:colOff>
                    <xdr:row>120</xdr:row>
                    <xdr:rowOff>12700</xdr:rowOff>
                  </to>
                </anchor>
              </controlPr>
            </control>
          </mc:Choice>
        </mc:AlternateContent>
        <mc:AlternateContent xmlns:mc="http://schemas.openxmlformats.org/markup-compatibility/2006">
          <mc:Choice Requires="x14">
            <control shapeId="12559" r:id="rId152" name="Check Box 271">
              <controlPr defaultSize="0" autoFill="0" autoLine="0" autoPict="0">
                <anchor moveWithCells="1">
                  <from>
                    <xdr:col>20</xdr:col>
                    <xdr:colOff>203200</xdr:colOff>
                    <xdr:row>117</xdr:row>
                    <xdr:rowOff>19050</xdr:rowOff>
                  </from>
                  <to>
                    <xdr:col>20</xdr:col>
                    <xdr:colOff>565150</xdr:colOff>
                    <xdr:row>120</xdr:row>
                    <xdr:rowOff>12700</xdr:rowOff>
                  </to>
                </anchor>
              </controlPr>
            </control>
          </mc:Choice>
        </mc:AlternateContent>
        <mc:AlternateContent xmlns:mc="http://schemas.openxmlformats.org/markup-compatibility/2006">
          <mc:Choice Requires="x14">
            <control shapeId="12560" r:id="rId153" name="Check Box 272">
              <controlPr defaultSize="0" autoFill="0" autoLine="0" autoPict="0">
                <anchor moveWithCells="1">
                  <from>
                    <xdr:col>19</xdr:col>
                    <xdr:colOff>203200</xdr:colOff>
                    <xdr:row>119</xdr:row>
                    <xdr:rowOff>19050</xdr:rowOff>
                  </from>
                  <to>
                    <xdr:col>19</xdr:col>
                    <xdr:colOff>565150</xdr:colOff>
                    <xdr:row>122</xdr:row>
                    <xdr:rowOff>12700</xdr:rowOff>
                  </to>
                </anchor>
              </controlPr>
            </control>
          </mc:Choice>
        </mc:AlternateContent>
        <mc:AlternateContent xmlns:mc="http://schemas.openxmlformats.org/markup-compatibility/2006">
          <mc:Choice Requires="x14">
            <control shapeId="12561" r:id="rId154" name="Check Box 273">
              <controlPr defaultSize="0" autoFill="0" autoLine="0" autoPict="0">
                <anchor moveWithCells="1">
                  <from>
                    <xdr:col>20</xdr:col>
                    <xdr:colOff>203200</xdr:colOff>
                    <xdr:row>119</xdr:row>
                    <xdr:rowOff>19050</xdr:rowOff>
                  </from>
                  <to>
                    <xdr:col>20</xdr:col>
                    <xdr:colOff>565150</xdr:colOff>
                    <xdr:row>122</xdr:row>
                    <xdr:rowOff>12700</xdr:rowOff>
                  </to>
                </anchor>
              </controlPr>
            </control>
          </mc:Choice>
        </mc:AlternateContent>
        <mc:AlternateContent xmlns:mc="http://schemas.openxmlformats.org/markup-compatibility/2006">
          <mc:Choice Requires="x14">
            <control shapeId="12564" r:id="rId155" name="Check Box 276">
              <controlPr defaultSize="0" autoFill="0" autoLine="0" autoPict="0">
                <anchor moveWithCells="1">
                  <from>
                    <xdr:col>19</xdr:col>
                    <xdr:colOff>203200</xdr:colOff>
                    <xdr:row>121</xdr:row>
                    <xdr:rowOff>19050</xdr:rowOff>
                  </from>
                  <to>
                    <xdr:col>19</xdr:col>
                    <xdr:colOff>565150</xdr:colOff>
                    <xdr:row>124</xdr:row>
                    <xdr:rowOff>12700</xdr:rowOff>
                  </to>
                </anchor>
              </controlPr>
            </control>
          </mc:Choice>
        </mc:AlternateContent>
        <mc:AlternateContent xmlns:mc="http://schemas.openxmlformats.org/markup-compatibility/2006">
          <mc:Choice Requires="x14">
            <control shapeId="12565" r:id="rId156" name="Check Box 277">
              <controlPr defaultSize="0" autoFill="0" autoLine="0" autoPict="0">
                <anchor moveWithCells="1">
                  <from>
                    <xdr:col>20</xdr:col>
                    <xdr:colOff>203200</xdr:colOff>
                    <xdr:row>121</xdr:row>
                    <xdr:rowOff>19050</xdr:rowOff>
                  </from>
                  <to>
                    <xdr:col>20</xdr:col>
                    <xdr:colOff>565150</xdr:colOff>
                    <xdr:row>124</xdr:row>
                    <xdr:rowOff>12700</xdr:rowOff>
                  </to>
                </anchor>
              </controlPr>
            </control>
          </mc:Choice>
        </mc:AlternateContent>
        <mc:AlternateContent xmlns:mc="http://schemas.openxmlformats.org/markup-compatibility/2006">
          <mc:Choice Requires="x14">
            <control shapeId="12566" r:id="rId157" name="Check Box 278">
              <controlPr defaultSize="0" autoFill="0" autoLine="0" autoPict="0">
                <anchor moveWithCells="1">
                  <from>
                    <xdr:col>19</xdr:col>
                    <xdr:colOff>203200</xdr:colOff>
                    <xdr:row>123</xdr:row>
                    <xdr:rowOff>19050</xdr:rowOff>
                  </from>
                  <to>
                    <xdr:col>19</xdr:col>
                    <xdr:colOff>565150</xdr:colOff>
                    <xdr:row>126</xdr:row>
                    <xdr:rowOff>12700</xdr:rowOff>
                  </to>
                </anchor>
              </controlPr>
            </control>
          </mc:Choice>
        </mc:AlternateContent>
        <mc:AlternateContent xmlns:mc="http://schemas.openxmlformats.org/markup-compatibility/2006">
          <mc:Choice Requires="x14">
            <control shapeId="12567" r:id="rId158" name="Check Box 279">
              <controlPr defaultSize="0" autoFill="0" autoLine="0" autoPict="0">
                <anchor moveWithCells="1">
                  <from>
                    <xdr:col>20</xdr:col>
                    <xdr:colOff>203200</xdr:colOff>
                    <xdr:row>123</xdr:row>
                    <xdr:rowOff>19050</xdr:rowOff>
                  </from>
                  <to>
                    <xdr:col>20</xdr:col>
                    <xdr:colOff>565150</xdr:colOff>
                    <xdr:row>126</xdr:row>
                    <xdr:rowOff>12700</xdr:rowOff>
                  </to>
                </anchor>
              </controlPr>
            </control>
          </mc:Choice>
        </mc:AlternateContent>
        <mc:AlternateContent xmlns:mc="http://schemas.openxmlformats.org/markup-compatibility/2006">
          <mc:Choice Requires="x14">
            <control shapeId="12568" r:id="rId159" name="Check Box 280">
              <controlPr defaultSize="0" autoFill="0" autoLine="0" autoPict="0">
                <anchor moveWithCells="1">
                  <from>
                    <xdr:col>19</xdr:col>
                    <xdr:colOff>203200</xdr:colOff>
                    <xdr:row>125</xdr:row>
                    <xdr:rowOff>19050</xdr:rowOff>
                  </from>
                  <to>
                    <xdr:col>19</xdr:col>
                    <xdr:colOff>565150</xdr:colOff>
                    <xdr:row>128</xdr:row>
                    <xdr:rowOff>12700</xdr:rowOff>
                  </to>
                </anchor>
              </controlPr>
            </control>
          </mc:Choice>
        </mc:AlternateContent>
        <mc:AlternateContent xmlns:mc="http://schemas.openxmlformats.org/markup-compatibility/2006">
          <mc:Choice Requires="x14">
            <control shapeId="12569" r:id="rId160" name="Check Box 281">
              <controlPr defaultSize="0" autoFill="0" autoLine="0" autoPict="0">
                <anchor moveWithCells="1">
                  <from>
                    <xdr:col>20</xdr:col>
                    <xdr:colOff>203200</xdr:colOff>
                    <xdr:row>125</xdr:row>
                    <xdr:rowOff>19050</xdr:rowOff>
                  </from>
                  <to>
                    <xdr:col>20</xdr:col>
                    <xdr:colOff>565150</xdr:colOff>
                    <xdr:row>128</xdr:row>
                    <xdr:rowOff>12700</xdr:rowOff>
                  </to>
                </anchor>
              </controlPr>
            </control>
          </mc:Choice>
        </mc:AlternateContent>
        <mc:AlternateContent xmlns:mc="http://schemas.openxmlformats.org/markup-compatibility/2006">
          <mc:Choice Requires="x14">
            <control shapeId="12570" r:id="rId161" name="Check Box 282">
              <controlPr defaultSize="0" autoFill="0" autoLine="0" autoPict="0">
                <anchor moveWithCells="1">
                  <from>
                    <xdr:col>20</xdr:col>
                    <xdr:colOff>203200</xdr:colOff>
                    <xdr:row>127</xdr:row>
                    <xdr:rowOff>19050</xdr:rowOff>
                  </from>
                  <to>
                    <xdr:col>20</xdr:col>
                    <xdr:colOff>565150</xdr:colOff>
                    <xdr:row>130</xdr:row>
                    <xdr:rowOff>12700</xdr:rowOff>
                  </to>
                </anchor>
              </controlPr>
            </control>
          </mc:Choice>
        </mc:AlternateContent>
        <mc:AlternateContent xmlns:mc="http://schemas.openxmlformats.org/markup-compatibility/2006">
          <mc:Choice Requires="x14">
            <control shapeId="12571" r:id="rId162" name="Check Box 283">
              <controlPr defaultSize="0" autoFill="0" autoLine="0" autoPict="0">
                <anchor moveWithCells="1">
                  <from>
                    <xdr:col>19</xdr:col>
                    <xdr:colOff>203200</xdr:colOff>
                    <xdr:row>129</xdr:row>
                    <xdr:rowOff>19050</xdr:rowOff>
                  </from>
                  <to>
                    <xdr:col>19</xdr:col>
                    <xdr:colOff>565150</xdr:colOff>
                    <xdr:row>132</xdr:row>
                    <xdr:rowOff>12700</xdr:rowOff>
                  </to>
                </anchor>
              </controlPr>
            </control>
          </mc:Choice>
        </mc:AlternateContent>
        <mc:AlternateContent xmlns:mc="http://schemas.openxmlformats.org/markup-compatibility/2006">
          <mc:Choice Requires="x14">
            <control shapeId="12572" r:id="rId163" name="Check Box 284">
              <controlPr defaultSize="0" autoFill="0" autoLine="0" autoPict="0">
                <anchor moveWithCells="1">
                  <from>
                    <xdr:col>20</xdr:col>
                    <xdr:colOff>203200</xdr:colOff>
                    <xdr:row>129</xdr:row>
                    <xdr:rowOff>19050</xdr:rowOff>
                  </from>
                  <to>
                    <xdr:col>20</xdr:col>
                    <xdr:colOff>565150</xdr:colOff>
                    <xdr:row>132</xdr:row>
                    <xdr:rowOff>12700</xdr:rowOff>
                  </to>
                </anchor>
              </controlPr>
            </control>
          </mc:Choice>
        </mc:AlternateContent>
        <mc:AlternateContent xmlns:mc="http://schemas.openxmlformats.org/markup-compatibility/2006">
          <mc:Choice Requires="x14">
            <control shapeId="12573" r:id="rId164" name="Check Box 285">
              <controlPr defaultSize="0" autoFill="0" autoLine="0" autoPict="0">
                <anchor moveWithCells="1">
                  <from>
                    <xdr:col>19</xdr:col>
                    <xdr:colOff>203200</xdr:colOff>
                    <xdr:row>131</xdr:row>
                    <xdr:rowOff>19050</xdr:rowOff>
                  </from>
                  <to>
                    <xdr:col>19</xdr:col>
                    <xdr:colOff>565150</xdr:colOff>
                    <xdr:row>134</xdr:row>
                    <xdr:rowOff>12700</xdr:rowOff>
                  </to>
                </anchor>
              </controlPr>
            </control>
          </mc:Choice>
        </mc:AlternateContent>
        <mc:AlternateContent xmlns:mc="http://schemas.openxmlformats.org/markup-compatibility/2006">
          <mc:Choice Requires="x14">
            <control shapeId="12574" r:id="rId165" name="Check Box 286">
              <controlPr defaultSize="0" autoFill="0" autoLine="0" autoPict="0">
                <anchor moveWithCells="1">
                  <from>
                    <xdr:col>20</xdr:col>
                    <xdr:colOff>203200</xdr:colOff>
                    <xdr:row>131</xdr:row>
                    <xdr:rowOff>19050</xdr:rowOff>
                  </from>
                  <to>
                    <xdr:col>20</xdr:col>
                    <xdr:colOff>565150</xdr:colOff>
                    <xdr:row>134</xdr:row>
                    <xdr:rowOff>12700</xdr:rowOff>
                  </to>
                </anchor>
              </controlPr>
            </control>
          </mc:Choice>
        </mc:AlternateContent>
        <mc:AlternateContent xmlns:mc="http://schemas.openxmlformats.org/markup-compatibility/2006">
          <mc:Choice Requires="x14">
            <control shapeId="12576" r:id="rId166" name="Check Box 288">
              <controlPr defaultSize="0" autoFill="0" autoLine="0" autoPict="0">
                <anchor moveWithCells="1">
                  <from>
                    <xdr:col>19</xdr:col>
                    <xdr:colOff>203200</xdr:colOff>
                    <xdr:row>127</xdr:row>
                    <xdr:rowOff>19050</xdr:rowOff>
                  </from>
                  <to>
                    <xdr:col>19</xdr:col>
                    <xdr:colOff>565150</xdr:colOff>
                    <xdr:row>130</xdr:row>
                    <xdr:rowOff>12700</xdr:rowOff>
                  </to>
                </anchor>
              </controlPr>
            </control>
          </mc:Choice>
        </mc:AlternateContent>
        <mc:AlternateContent xmlns:mc="http://schemas.openxmlformats.org/markup-compatibility/2006">
          <mc:Choice Requires="x14">
            <control shapeId="12582" r:id="rId167" name="Check Box 294">
              <controlPr defaultSize="0" autoFill="0" autoLine="0" autoPict="0">
                <anchor moveWithCells="1">
                  <from>
                    <xdr:col>10</xdr:col>
                    <xdr:colOff>203200</xdr:colOff>
                    <xdr:row>82</xdr:row>
                    <xdr:rowOff>12700</xdr:rowOff>
                  </from>
                  <to>
                    <xdr:col>10</xdr:col>
                    <xdr:colOff>565150</xdr:colOff>
                    <xdr:row>85</xdr:row>
                    <xdr:rowOff>0</xdr:rowOff>
                  </to>
                </anchor>
              </controlPr>
            </control>
          </mc:Choice>
        </mc:AlternateContent>
        <mc:AlternateContent xmlns:mc="http://schemas.openxmlformats.org/markup-compatibility/2006">
          <mc:Choice Requires="x14">
            <control shapeId="12666" r:id="rId168" name="Check Box 378">
              <controlPr defaultSize="0" autoFill="0" autoLine="0" autoPict="0">
                <anchor moveWithCells="1">
                  <from>
                    <xdr:col>21</xdr:col>
                    <xdr:colOff>400050</xdr:colOff>
                    <xdr:row>181</xdr:row>
                    <xdr:rowOff>0</xdr:rowOff>
                  </from>
                  <to>
                    <xdr:col>22</xdr:col>
                    <xdr:colOff>508000</xdr:colOff>
                    <xdr:row>182</xdr:row>
                    <xdr:rowOff>12700</xdr:rowOff>
                  </to>
                </anchor>
              </controlPr>
            </control>
          </mc:Choice>
        </mc:AlternateContent>
        <mc:AlternateContent xmlns:mc="http://schemas.openxmlformats.org/markup-compatibility/2006">
          <mc:Choice Requires="x14">
            <control shapeId="12738" r:id="rId169" name="Group Box 450">
              <controlPr defaultSize="0" autoFill="0" autoPict="0">
                <anchor moveWithCells="1">
                  <from>
                    <xdr:col>1</xdr:col>
                    <xdr:colOff>508000</xdr:colOff>
                    <xdr:row>152</xdr:row>
                    <xdr:rowOff>114300</xdr:rowOff>
                  </from>
                  <to>
                    <xdr:col>3</xdr:col>
                    <xdr:colOff>495300</xdr:colOff>
                    <xdr:row>155</xdr:row>
                    <xdr:rowOff>50800</xdr:rowOff>
                  </to>
                </anchor>
              </controlPr>
            </control>
          </mc:Choice>
        </mc:AlternateContent>
        <mc:AlternateContent xmlns:mc="http://schemas.openxmlformats.org/markup-compatibility/2006">
          <mc:Choice Requires="x14">
            <control shapeId="12739" r:id="rId170" name="Option Button 451">
              <controlPr defaultSize="0" autoFill="0" autoLine="0" autoPict="0">
                <anchor moveWithCells="1">
                  <from>
                    <xdr:col>1</xdr:col>
                    <xdr:colOff>603250</xdr:colOff>
                    <xdr:row>153</xdr:row>
                    <xdr:rowOff>19050</xdr:rowOff>
                  </from>
                  <to>
                    <xdr:col>2</xdr:col>
                    <xdr:colOff>488950</xdr:colOff>
                    <xdr:row>153</xdr:row>
                    <xdr:rowOff>171450</xdr:rowOff>
                  </to>
                </anchor>
              </controlPr>
            </control>
          </mc:Choice>
        </mc:AlternateContent>
        <mc:AlternateContent xmlns:mc="http://schemas.openxmlformats.org/markup-compatibility/2006">
          <mc:Choice Requires="x14">
            <control shapeId="12740" r:id="rId171" name="Option Button 452">
              <controlPr defaultSize="0" autoFill="0" autoLine="0" autoPict="0">
                <anchor moveWithCells="1">
                  <from>
                    <xdr:col>1</xdr:col>
                    <xdr:colOff>603250</xdr:colOff>
                    <xdr:row>154</xdr:row>
                    <xdr:rowOff>38100</xdr:rowOff>
                  </from>
                  <to>
                    <xdr:col>2</xdr:col>
                    <xdr:colOff>527050</xdr:colOff>
                    <xdr:row>155</xdr:row>
                    <xdr:rowOff>12700</xdr:rowOff>
                  </to>
                </anchor>
              </controlPr>
            </control>
          </mc:Choice>
        </mc:AlternateContent>
        <mc:AlternateContent xmlns:mc="http://schemas.openxmlformats.org/markup-compatibility/2006">
          <mc:Choice Requires="x14">
            <control shapeId="12741" r:id="rId172" name="Group Box 453">
              <controlPr defaultSize="0" autoFill="0" autoPict="0">
                <anchor moveWithCells="1">
                  <from>
                    <xdr:col>1</xdr:col>
                    <xdr:colOff>508000</xdr:colOff>
                    <xdr:row>197</xdr:row>
                    <xdr:rowOff>0</xdr:rowOff>
                  </from>
                  <to>
                    <xdr:col>3</xdr:col>
                    <xdr:colOff>495300</xdr:colOff>
                    <xdr:row>199</xdr:row>
                    <xdr:rowOff>88900</xdr:rowOff>
                  </to>
                </anchor>
              </controlPr>
            </control>
          </mc:Choice>
        </mc:AlternateContent>
        <mc:AlternateContent xmlns:mc="http://schemas.openxmlformats.org/markup-compatibility/2006">
          <mc:Choice Requires="x14">
            <control shapeId="12742" r:id="rId173" name="Option Button 454">
              <controlPr defaultSize="0" autoFill="0" autoLine="0" autoPict="0">
                <anchor moveWithCells="1">
                  <from>
                    <xdr:col>1</xdr:col>
                    <xdr:colOff>603250</xdr:colOff>
                    <xdr:row>197</xdr:row>
                    <xdr:rowOff>19050</xdr:rowOff>
                  </from>
                  <to>
                    <xdr:col>2</xdr:col>
                    <xdr:colOff>495300</xdr:colOff>
                    <xdr:row>198</xdr:row>
                    <xdr:rowOff>12700</xdr:rowOff>
                  </to>
                </anchor>
              </controlPr>
            </control>
          </mc:Choice>
        </mc:AlternateContent>
        <mc:AlternateContent xmlns:mc="http://schemas.openxmlformats.org/markup-compatibility/2006">
          <mc:Choice Requires="x14">
            <control shapeId="12744" r:id="rId174" name="Option Button 456">
              <controlPr defaultSize="0" autoFill="0" autoLine="0" autoPict="0">
                <anchor moveWithCells="1">
                  <from>
                    <xdr:col>1</xdr:col>
                    <xdr:colOff>603250</xdr:colOff>
                    <xdr:row>198</xdr:row>
                    <xdr:rowOff>0</xdr:rowOff>
                  </from>
                  <to>
                    <xdr:col>2</xdr:col>
                    <xdr:colOff>438150</xdr:colOff>
                    <xdr:row>199</xdr:row>
                    <xdr:rowOff>31750</xdr:rowOff>
                  </to>
                </anchor>
              </controlPr>
            </control>
          </mc:Choice>
        </mc:AlternateContent>
        <mc:AlternateContent xmlns:mc="http://schemas.openxmlformats.org/markup-compatibility/2006">
          <mc:Choice Requires="x14">
            <control shapeId="12750" r:id="rId175" name="Check Box 462">
              <controlPr defaultSize="0" autoFill="0" autoLine="0" autoPict="0">
                <anchor moveWithCells="1">
                  <from>
                    <xdr:col>3</xdr:col>
                    <xdr:colOff>342900</xdr:colOff>
                    <xdr:row>208</xdr:row>
                    <xdr:rowOff>209550</xdr:rowOff>
                  </from>
                  <to>
                    <xdr:col>4</xdr:col>
                    <xdr:colOff>266700</xdr:colOff>
                    <xdr:row>210</xdr:row>
                    <xdr:rowOff>31750</xdr:rowOff>
                  </to>
                </anchor>
              </controlPr>
            </control>
          </mc:Choice>
        </mc:AlternateContent>
        <mc:AlternateContent xmlns:mc="http://schemas.openxmlformats.org/markup-compatibility/2006">
          <mc:Choice Requires="x14">
            <control shapeId="12752" r:id="rId176" name="Group Box 464">
              <controlPr defaultSize="0" autoFill="0" autoPict="0">
                <anchor moveWithCells="1">
                  <from>
                    <xdr:col>1</xdr:col>
                    <xdr:colOff>584200</xdr:colOff>
                    <xdr:row>202</xdr:row>
                    <xdr:rowOff>184150</xdr:rowOff>
                  </from>
                  <to>
                    <xdr:col>4</xdr:col>
                    <xdr:colOff>374650</xdr:colOff>
                    <xdr:row>205</xdr:row>
                    <xdr:rowOff>76200</xdr:rowOff>
                  </to>
                </anchor>
              </controlPr>
            </control>
          </mc:Choice>
        </mc:AlternateContent>
        <mc:AlternateContent xmlns:mc="http://schemas.openxmlformats.org/markup-compatibility/2006">
          <mc:Choice Requires="x14">
            <control shapeId="12753" r:id="rId177" name="Option Button 465">
              <controlPr defaultSize="0" autoFill="0" autoLine="0" autoPict="0">
                <anchor moveWithCells="1">
                  <from>
                    <xdr:col>1</xdr:col>
                    <xdr:colOff>603250</xdr:colOff>
                    <xdr:row>203</xdr:row>
                    <xdr:rowOff>19050</xdr:rowOff>
                  </from>
                  <to>
                    <xdr:col>3</xdr:col>
                    <xdr:colOff>88900</xdr:colOff>
                    <xdr:row>204</xdr:row>
                    <xdr:rowOff>38100</xdr:rowOff>
                  </to>
                </anchor>
              </controlPr>
            </control>
          </mc:Choice>
        </mc:AlternateContent>
        <mc:AlternateContent xmlns:mc="http://schemas.openxmlformats.org/markup-compatibility/2006">
          <mc:Choice Requires="x14">
            <control shapeId="12754" r:id="rId178" name="Option Button 466">
              <controlPr defaultSize="0" autoFill="0" autoLine="0" autoPict="0">
                <anchor moveWithCells="1">
                  <from>
                    <xdr:col>1</xdr:col>
                    <xdr:colOff>603250</xdr:colOff>
                    <xdr:row>204</xdr:row>
                    <xdr:rowOff>12700</xdr:rowOff>
                  </from>
                  <to>
                    <xdr:col>3</xdr:col>
                    <xdr:colOff>146050</xdr:colOff>
                    <xdr:row>205</xdr:row>
                    <xdr:rowOff>31750</xdr:rowOff>
                  </to>
                </anchor>
              </controlPr>
            </control>
          </mc:Choice>
        </mc:AlternateContent>
        <mc:AlternateContent xmlns:mc="http://schemas.openxmlformats.org/markup-compatibility/2006">
          <mc:Choice Requires="x14">
            <control shapeId="12759" r:id="rId179" name="Check Box 471">
              <controlPr defaultSize="0" autoFill="0" autoLine="0" autoPict="0">
                <anchor moveWithCells="1">
                  <from>
                    <xdr:col>7</xdr:col>
                    <xdr:colOff>533400</xdr:colOff>
                    <xdr:row>214</xdr:row>
                    <xdr:rowOff>184150</xdr:rowOff>
                  </from>
                  <to>
                    <xdr:col>8</xdr:col>
                    <xdr:colOff>266700</xdr:colOff>
                    <xdr:row>216</xdr:row>
                    <xdr:rowOff>12700</xdr:rowOff>
                  </to>
                </anchor>
              </controlPr>
            </control>
          </mc:Choice>
        </mc:AlternateContent>
        <mc:AlternateContent xmlns:mc="http://schemas.openxmlformats.org/markup-compatibility/2006">
          <mc:Choice Requires="x14">
            <control shapeId="12760" r:id="rId180" name="Check Box 472">
              <controlPr defaultSize="0" autoFill="0" autoLine="0" autoPict="0">
                <anchor moveWithCells="1">
                  <from>
                    <xdr:col>15</xdr:col>
                    <xdr:colOff>546100</xdr:colOff>
                    <xdr:row>208</xdr:row>
                    <xdr:rowOff>184150</xdr:rowOff>
                  </from>
                  <to>
                    <xdr:col>17</xdr:col>
                    <xdr:colOff>50800</xdr:colOff>
                    <xdr:row>210</xdr:row>
                    <xdr:rowOff>12700</xdr:rowOff>
                  </to>
                </anchor>
              </controlPr>
            </control>
          </mc:Choice>
        </mc:AlternateContent>
        <mc:AlternateContent xmlns:mc="http://schemas.openxmlformats.org/markup-compatibility/2006">
          <mc:Choice Requires="x14">
            <control shapeId="12772" r:id="rId181" name="Check Box 484">
              <controlPr defaultSize="0" autoFill="0" autoLine="0" autoPict="0">
                <anchor moveWithCells="1">
                  <from>
                    <xdr:col>3</xdr:col>
                    <xdr:colOff>400050</xdr:colOff>
                    <xdr:row>164</xdr:row>
                    <xdr:rowOff>190500</xdr:rowOff>
                  </from>
                  <to>
                    <xdr:col>4</xdr:col>
                    <xdr:colOff>336550</xdr:colOff>
                    <xdr:row>166</xdr:row>
                    <xdr:rowOff>12700</xdr:rowOff>
                  </to>
                </anchor>
              </controlPr>
            </control>
          </mc:Choice>
        </mc:AlternateContent>
        <mc:AlternateContent xmlns:mc="http://schemas.openxmlformats.org/markup-compatibility/2006">
          <mc:Choice Requires="x14">
            <control shapeId="12774" r:id="rId182" name="Group Box 486">
              <controlPr defaultSize="0" autoFill="0" autoPict="0">
                <anchor moveWithCells="1">
                  <from>
                    <xdr:col>1</xdr:col>
                    <xdr:colOff>508000</xdr:colOff>
                    <xdr:row>178</xdr:row>
                    <xdr:rowOff>0</xdr:rowOff>
                  </from>
                  <to>
                    <xdr:col>3</xdr:col>
                    <xdr:colOff>457200</xdr:colOff>
                    <xdr:row>180</xdr:row>
                    <xdr:rowOff>95250</xdr:rowOff>
                  </to>
                </anchor>
              </controlPr>
            </control>
          </mc:Choice>
        </mc:AlternateContent>
        <mc:AlternateContent xmlns:mc="http://schemas.openxmlformats.org/markup-compatibility/2006">
          <mc:Choice Requires="x14">
            <control shapeId="12775" r:id="rId183" name="Option Button 487">
              <controlPr defaultSize="0" autoFill="0" autoLine="0" autoPict="0">
                <anchor moveWithCells="1">
                  <from>
                    <xdr:col>1</xdr:col>
                    <xdr:colOff>603250</xdr:colOff>
                    <xdr:row>178</xdr:row>
                    <xdr:rowOff>31750</xdr:rowOff>
                  </from>
                  <to>
                    <xdr:col>2</xdr:col>
                    <xdr:colOff>514350</xdr:colOff>
                    <xdr:row>179</xdr:row>
                    <xdr:rowOff>50800</xdr:rowOff>
                  </to>
                </anchor>
              </controlPr>
            </control>
          </mc:Choice>
        </mc:AlternateContent>
        <mc:AlternateContent xmlns:mc="http://schemas.openxmlformats.org/markup-compatibility/2006">
          <mc:Choice Requires="x14">
            <control shapeId="12776" r:id="rId184" name="Option Button 488">
              <controlPr defaultSize="0" autoFill="0" autoLine="0" autoPict="0">
                <anchor moveWithCells="1">
                  <from>
                    <xdr:col>1</xdr:col>
                    <xdr:colOff>603250</xdr:colOff>
                    <xdr:row>179</xdr:row>
                    <xdr:rowOff>19050</xdr:rowOff>
                  </from>
                  <to>
                    <xdr:col>2</xdr:col>
                    <xdr:colOff>565150</xdr:colOff>
                    <xdr:row>180</xdr:row>
                    <xdr:rowOff>50800</xdr:rowOff>
                  </to>
                </anchor>
              </controlPr>
            </control>
          </mc:Choice>
        </mc:AlternateContent>
        <mc:AlternateContent xmlns:mc="http://schemas.openxmlformats.org/markup-compatibility/2006">
          <mc:Choice Requires="x14">
            <control shapeId="12787" r:id="rId185" name="Check Box 499">
              <controlPr locked="0" defaultSize="0" autoFill="0" autoLine="0" autoPict="0">
                <anchor moveWithCells="1">
                  <from>
                    <xdr:col>5</xdr:col>
                    <xdr:colOff>393700</xdr:colOff>
                    <xdr:row>24</xdr:row>
                    <xdr:rowOff>12700</xdr:rowOff>
                  </from>
                  <to>
                    <xdr:col>6</xdr:col>
                    <xdr:colOff>0</xdr:colOff>
                    <xdr:row>25</xdr:row>
                    <xdr:rowOff>31750</xdr:rowOff>
                  </to>
                </anchor>
              </controlPr>
            </control>
          </mc:Choice>
        </mc:AlternateContent>
        <mc:AlternateContent xmlns:mc="http://schemas.openxmlformats.org/markup-compatibility/2006">
          <mc:Choice Requires="x14">
            <control shapeId="12788" r:id="rId186" name="Check Box 500">
              <controlPr locked="0" defaultSize="0" autoFill="0" autoLine="0" autoPict="0">
                <anchor moveWithCells="1">
                  <from>
                    <xdr:col>5</xdr:col>
                    <xdr:colOff>393700</xdr:colOff>
                    <xdr:row>25</xdr:row>
                    <xdr:rowOff>0</xdr:rowOff>
                  </from>
                  <to>
                    <xdr:col>6</xdr:col>
                    <xdr:colOff>0</xdr:colOff>
                    <xdr:row>26</xdr:row>
                    <xdr:rowOff>12700</xdr:rowOff>
                  </to>
                </anchor>
              </controlPr>
            </control>
          </mc:Choice>
        </mc:AlternateContent>
        <mc:AlternateContent xmlns:mc="http://schemas.openxmlformats.org/markup-compatibility/2006">
          <mc:Choice Requires="x14">
            <control shapeId="12789" r:id="rId187" name="Check Box 501">
              <controlPr locked="0" defaultSize="0" autoFill="0" autoLine="0" autoPict="0">
                <anchor moveWithCells="1">
                  <from>
                    <xdr:col>5</xdr:col>
                    <xdr:colOff>393700</xdr:colOff>
                    <xdr:row>26</xdr:row>
                    <xdr:rowOff>19050</xdr:rowOff>
                  </from>
                  <to>
                    <xdr:col>6</xdr:col>
                    <xdr:colOff>0</xdr:colOff>
                    <xdr:row>27</xdr:row>
                    <xdr:rowOff>31750</xdr:rowOff>
                  </to>
                </anchor>
              </controlPr>
            </control>
          </mc:Choice>
        </mc:AlternateContent>
        <mc:AlternateContent xmlns:mc="http://schemas.openxmlformats.org/markup-compatibility/2006">
          <mc:Choice Requires="x14">
            <control shapeId="12790" r:id="rId188" name="Check Box 502">
              <controlPr locked="0" defaultSize="0" autoFill="0" autoLine="0" autoPict="0">
                <anchor moveWithCells="1">
                  <from>
                    <xdr:col>12</xdr:col>
                    <xdr:colOff>400050</xdr:colOff>
                    <xdr:row>19</xdr:row>
                    <xdr:rowOff>12700</xdr:rowOff>
                  </from>
                  <to>
                    <xdr:col>13</xdr:col>
                    <xdr:colOff>0</xdr:colOff>
                    <xdr:row>20</xdr:row>
                    <xdr:rowOff>12700</xdr:rowOff>
                  </to>
                </anchor>
              </controlPr>
            </control>
          </mc:Choice>
        </mc:AlternateContent>
        <mc:AlternateContent xmlns:mc="http://schemas.openxmlformats.org/markup-compatibility/2006">
          <mc:Choice Requires="x14">
            <control shapeId="12795" r:id="rId189" name="Check Box 507">
              <controlPr defaultSize="0" autoFill="0" autoLine="0" autoPict="0">
                <anchor moveWithCells="1">
                  <from>
                    <xdr:col>9</xdr:col>
                    <xdr:colOff>361950</xdr:colOff>
                    <xdr:row>8</xdr:row>
                    <xdr:rowOff>0</xdr:rowOff>
                  </from>
                  <to>
                    <xdr:col>10</xdr:col>
                    <xdr:colOff>127000</xdr:colOff>
                    <xdr:row>9</xdr:row>
                    <xdr:rowOff>31750</xdr:rowOff>
                  </to>
                </anchor>
              </controlPr>
            </control>
          </mc:Choice>
        </mc:AlternateContent>
        <mc:AlternateContent xmlns:mc="http://schemas.openxmlformats.org/markup-compatibility/2006">
          <mc:Choice Requires="x14">
            <control shapeId="12815" r:id="rId190" name="Group Box 527">
              <controlPr defaultSize="0" autoFill="0" autoPict="0">
                <anchor moveWithCells="1">
                  <from>
                    <xdr:col>1</xdr:col>
                    <xdr:colOff>495300</xdr:colOff>
                    <xdr:row>181</xdr:row>
                    <xdr:rowOff>0</xdr:rowOff>
                  </from>
                  <to>
                    <xdr:col>25</xdr:col>
                    <xdr:colOff>190500</xdr:colOff>
                    <xdr:row>183</xdr:row>
                    <xdr:rowOff>146050</xdr:rowOff>
                  </to>
                </anchor>
              </controlPr>
            </control>
          </mc:Choice>
        </mc:AlternateContent>
        <mc:AlternateContent xmlns:mc="http://schemas.openxmlformats.org/markup-compatibility/2006">
          <mc:Choice Requires="x14">
            <control shapeId="12817" r:id="rId191" name="Check Box 529">
              <controlPr locked="0" defaultSize="0" autoFill="0" autoLine="0" autoPict="0">
                <anchor moveWithCells="1">
                  <from>
                    <xdr:col>5</xdr:col>
                    <xdr:colOff>393700</xdr:colOff>
                    <xdr:row>22</xdr:row>
                    <xdr:rowOff>12700</xdr:rowOff>
                  </from>
                  <to>
                    <xdr:col>6</xdr:col>
                    <xdr:colOff>0</xdr:colOff>
                    <xdr:row>23</xdr:row>
                    <xdr:rowOff>12700</xdr:rowOff>
                  </to>
                </anchor>
              </controlPr>
            </control>
          </mc:Choice>
        </mc:AlternateContent>
        <mc:AlternateContent xmlns:mc="http://schemas.openxmlformats.org/markup-compatibility/2006">
          <mc:Choice Requires="x14">
            <control shapeId="12831" r:id="rId192" name="Check Box 543">
              <controlPr defaultSize="0" autoFill="0" autoLine="0" autoPict="0">
                <anchor moveWithCells="1">
                  <from>
                    <xdr:col>14</xdr:col>
                    <xdr:colOff>133350</xdr:colOff>
                    <xdr:row>158</xdr:row>
                    <xdr:rowOff>57150</xdr:rowOff>
                  </from>
                  <to>
                    <xdr:col>15</xdr:col>
                    <xdr:colOff>228600</xdr:colOff>
                    <xdr:row>160</xdr:row>
                    <xdr:rowOff>12700</xdr:rowOff>
                  </to>
                </anchor>
              </controlPr>
            </control>
          </mc:Choice>
        </mc:AlternateContent>
        <mc:AlternateContent xmlns:mc="http://schemas.openxmlformats.org/markup-compatibility/2006">
          <mc:Choice Requires="x14">
            <control shapeId="12860" r:id="rId193" name="Group Box 572">
              <controlPr defaultSize="0" autoFill="0" autoPict="0">
                <anchor moveWithCells="1">
                  <from>
                    <xdr:col>1</xdr:col>
                    <xdr:colOff>565150</xdr:colOff>
                    <xdr:row>245</xdr:row>
                    <xdr:rowOff>152400</xdr:rowOff>
                  </from>
                  <to>
                    <xdr:col>11</xdr:col>
                    <xdr:colOff>228600</xdr:colOff>
                    <xdr:row>248</xdr:row>
                    <xdr:rowOff>57150</xdr:rowOff>
                  </to>
                </anchor>
              </controlPr>
            </control>
          </mc:Choice>
        </mc:AlternateContent>
        <mc:AlternateContent xmlns:mc="http://schemas.openxmlformats.org/markup-compatibility/2006">
          <mc:Choice Requires="x14">
            <control shapeId="12861" r:id="rId194" name="Group Box 573">
              <controlPr defaultSize="0" autoFill="0" autoPict="0">
                <anchor moveWithCells="1">
                  <from>
                    <xdr:col>1</xdr:col>
                    <xdr:colOff>565150</xdr:colOff>
                    <xdr:row>248</xdr:row>
                    <xdr:rowOff>165100</xdr:rowOff>
                  </from>
                  <to>
                    <xdr:col>11</xdr:col>
                    <xdr:colOff>228600</xdr:colOff>
                    <xdr:row>251</xdr:row>
                    <xdr:rowOff>171450</xdr:rowOff>
                  </to>
                </anchor>
              </controlPr>
            </control>
          </mc:Choice>
        </mc:AlternateContent>
        <mc:AlternateContent xmlns:mc="http://schemas.openxmlformats.org/markup-compatibility/2006">
          <mc:Choice Requires="x14">
            <control shapeId="12862" r:id="rId195" name="Group Box 574">
              <controlPr defaultSize="0" autoFill="0" autoPict="0">
                <anchor moveWithCells="1">
                  <from>
                    <xdr:col>13</xdr:col>
                    <xdr:colOff>552450</xdr:colOff>
                    <xdr:row>245</xdr:row>
                    <xdr:rowOff>152400</xdr:rowOff>
                  </from>
                  <to>
                    <xdr:col>23</xdr:col>
                    <xdr:colOff>527050</xdr:colOff>
                    <xdr:row>248</xdr:row>
                    <xdr:rowOff>57150</xdr:rowOff>
                  </to>
                </anchor>
              </controlPr>
            </control>
          </mc:Choice>
        </mc:AlternateContent>
        <mc:AlternateContent xmlns:mc="http://schemas.openxmlformats.org/markup-compatibility/2006">
          <mc:Choice Requires="x14">
            <control shapeId="12863" r:id="rId196" name="Group Box 575">
              <controlPr defaultSize="0" autoFill="0" autoPict="0">
                <anchor moveWithCells="1">
                  <from>
                    <xdr:col>13</xdr:col>
                    <xdr:colOff>565150</xdr:colOff>
                    <xdr:row>248</xdr:row>
                    <xdr:rowOff>165100</xdr:rowOff>
                  </from>
                  <to>
                    <xdr:col>23</xdr:col>
                    <xdr:colOff>533400</xdr:colOff>
                    <xdr:row>251</xdr:row>
                    <xdr:rowOff>171450</xdr:rowOff>
                  </to>
                </anchor>
              </controlPr>
            </control>
          </mc:Choice>
        </mc:AlternateContent>
        <mc:AlternateContent xmlns:mc="http://schemas.openxmlformats.org/markup-compatibility/2006">
          <mc:Choice Requires="x14">
            <control shapeId="12864" r:id="rId197" name="Check Box 576">
              <controlPr defaultSize="0" autoFill="0" autoLine="0" autoPict="0">
                <anchor moveWithCells="1">
                  <from>
                    <xdr:col>2</xdr:col>
                    <xdr:colOff>203200</xdr:colOff>
                    <xdr:row>246</xdr:row>
                    <xdr:rowOff>0</xdr:rowOff>
                  </from>
                  <to>
                    <xdr:col>5</xdr:col>
                    <xdr:colOff>266700</xdr:colOff>
                    <xdr:row>248</xdr:row>
                    <xdr:rowOff>0</xdr:rowOff>
                  </to>
                </anchor>
              </controlPr>
            </control>
          </mc:Choice>
        </mc:AlternateContent>
        <mc:AlternateContent xmlns:mc="http://schemas.openxmlformats.org/markup-compatibility/2006">
          <mc:Choice Requires="x14">
            <control shapeId="12865" r:id="rId198" name="Check Box 577">
              <controlPr defaultSize="0" autoFill="0" autoLine="0" autoPict="0">
                <anchor moveWithCells="1">
                  <from>
                    <xdr:col>2</xdr:col>
                    <xdr:colOff>203200</xdr:colOff>
                    <xdr:row>249</xdr:row>
                    <xdr:rowOff>0</xdr:rowOff>
                  </from>
                  <to>
                    <xdr:col>5</xdr:col>
                    <xdr:colOff>266700</xdr:colOff>
                    <xdr:row>251</xdr:row>
                    <xdr:rowOff>0</xdr:rowOff>
                  </to>
                </anchor>
              </controlPr>
            </control>
          </mc:Choice>
        </mc:AlternateContent>
        <mc:AlternateContent xmlns:mc="http://schemas.openxmlformats.org/markup-compatibility/2006">
          <mc:Choice Requires="x14">
            <control shapeId="12866" r:id="rId199" name="Check Box 578">
              <controlPr defaultSize="0" autoFill="0" autoLine="0" autoPict="0">
                <anchor moveWithCells="1">
                  <from>
                    <xdr:col>14</xdr:col>
                    <xdr:colOff>203200</xdr:colOff>
                    <xdr:row>246</xdr:row>
                    <xdr:rowOff>0</xdr:rowOff>
                  </from>
                  <to>
                    <xdr:col>17</xdr:col>
                    <xdr:colOff>438150</xdr:colOff>
                    <xdr:row>248</xdr:row>
                    <xdr:rowOff>0</xdr:rowOff>
                  </to>
                </anchor>
              </controlPr>
            </control>
          </mc:Choice>
        </mc:AlternateContent>
        <mc:AlternateContent xmlns:mc="http://schemas.openxmlformats.org/markup-compatibility/2006">
          <mc:Choice Requires="x14">
            <control shapeId="12867" r:id="rId200" name="Check Box 579">
              <controlPr defaultSize="0" autoFill="0" autoLine="0" autoPict="0">
                <anchor moveWithCells="1">
                  <from>
                    <xdr:col>14</xdr:col>
                    <xdr:colOff>203200</xdr:colOff>
                    <xdr:row>249</xdr:row>
                    <xdr:rowOff>0</xdr:rowOff>
                  </from>
                  <to>
                    <xdr:col>17</xdr:col>
                    <xdr:colOff>438150</xdr:colOff>
                    <xdr:row>251</xdr:row>
                    <xdr:rowOff>0</xdr:rowOff>
                  </to>
                </anchor>
              </controlPr>
            </control>
          </mc:Choice>
        </mc:AlternateContent>
        <mc:AlternateContent xmlns:mc="http://schemas.openxmlformats.org/markup-compatibility/2006">
          <mc:Choice Requires="x14">
            <control shapeId="12868" r:id="rId201" name="Check Box 580">
              <controlPr defaultSize="0" autoFill="0" autoLine="0" autoPict="0">
                <anchor moveWithCells="1">
                  <from>
                    <xdr:col>2</xdr:col>
                    <xdr:colOff>190500</xdr:colOff>
                    <xdr:row>252</xdr:row>
                    <xdr:rowOff>95250</xdr:rowOff>
                  </from>
                  <to>
                    <xdr:col>5</xdr:col>
                    <xdr:colOff>260350</xdr:colOff>
                    <xdr:row>253</xdr:row>
                    <xdr:rowOff>88900</xdr:rowOff>
                  </to>
                </anchor>
              </controlPr>
            </control>
          </mc:Choice>
        </mc:AlternateContent>
        <mc:AlternateContent xmlns:mc="http://schemas.openxmlformats.org/markup-compatibility/2006">
          <mc:Choice Requires="x14">
            <control shapeId="12871" r:id="rId202" name="Check Box 583">
              <controlPr defaultSize="0" autoFill="0" autoLine="0" autoPict="0">
                <anchor moveWithCells="1">
                  <from>
                    <xdr:col>21</xdr:col>
                    <xdr:colOff>400050</xdr:colOff>
                    <xdr:row>224</xdr:row>
                    <xdr:rowOff>0</xdr:rowOff>
                  </from>
                  <to>
                    <xdr:col>22</xdr:col>
                    <xdr:colOff>508000</xdr:colOff>
                    <xdr:row>225</xdr:row>
                    <xdr:rowOff>12700</xdr:rowOff>
                  </to>
                </anchor>
              </controlPr>
            </control>
          </mc:Choice>
        </mc:AlternateContent>
        <mc:AlternateContent xmlns:mc="http://schemas.openxmlformats.org/markup-compatibility/2006">
          <mc:Choice Requires="x14">
            <control shapeId="12872" r:id="rId203" name="Group Box 584">
              <controlPr defaultSize="0" autoFill="0" autoPict="0">
                <anchor moveWithCells="1">
                  <from>
                    <xdr:col>1</xdr:col>
                    <xdr:colOff>508000</xdr:colOff>
                    <xdr:row>221</xdr:row>
                    <xdr:rowOff>0</xdr:rowOff>
                  </from>
                  <to>
                    <xdr:col>3</xdr:col>
                    <xdr:colOff>457200</xdr:colOff>
                    <xdr:row>223</xdr:row>
                    <xdr:rowOff>95250</xdr:rowOff>
                  </to>
                </anchor>
              </controlPr>
            </control>
          </mc:Choice>
        </mc:AlternateContent>
        <mc:AlternateContent xmlns:mc="http://schemas.openxmlformats.org/markup-compatibility/2006">
          <mc:Choice Requires="x14">
            <control shapeId="12873" r:id="rId204" name="Option Button 585">
              <controlPr defaultSize="0" autoFill="0" autoLine="0" autoPict="0">
                <anchor moveWithCells="1">
                  <from>
                    <xdr:col>1</xdr:col>
                    <xdr:colOff>603250</xdr:colOff>
                    <xdr:row>221</xdr:row>
                    <xdr:rowOff>31750</xdr:rowOff>
                  </from>
                  <to>
                    <xdr:col>2</xdr:col>
                    <xdr:colOff>514350</xdr:colOff>
                    <xdr:row>222</xdr:row>
                    <xdr:rowOff>50800</xdr:rowOff>
                  </to>
                </anchor>
              </controlPr>
            </control>
          </mc:Choice>
        </mc:AlternateContent>
        <mc:AlternateContent xmlns:mc="http://schemas.openxmlformats.org/markup-compatibility/2006">
          <mc:Choice Requires="x14">
            <control shapeId="12874" r:id="rId205" name="Option Button 586">
              <controlPr defaultSize="0" autoFill="0" autoLine="0" autoPict="0">
                <anchor moveWithCells="1">
                  <from>
                    <xdr:col>1</xdr:col>
                    <xdr:colOff>603250</xdr:colOff>
                    <xdr:row>222</xdr:row>
                    <xdr:rowOff>19050</xdr:rowOff>
                  </from>
                  <to>
                    <xdr:col>2</xdr:col>
                    <xdr:colOff>565150</xdr:colOff>
                    <xdr:row>223</xdr:row>
                    <xdr:rowOff>50800</xdr:rowOff>
                  </to>
                </anchor>
              </controlPr>
            </control>
          </mc:Choice>
        </mc:AlternateContent>
        <mc:AlternateContent xmlns:mc="http://schemas.openxmlformats.org/markup-compatibility/2006">
          <mc:Choice Requires="x14">
            <control shapeId="12875" r:id="rId206" name="Group Box 587">
              <controlPr defaultSize="0" autoFill="0" autoPict="0">
                <anchor moveWithCells="1">
                  <from>
                    <xdr:col>1</xdr:col>
                    <xdr:colOff>508000</xdr:colOff>
                    <xdr:row>223</xdr:row>
                    <xdr:rowOff>152400</xdr:rowOff>
                  </from>
                  <to>
                    <xdr:col>25</xdr:col>
                    <xdr:colOff>190500</xdr:colOff>
                    <xdr:row>226</xdr:row>
                    <xdr:rowOff>107950</xdr:rowOff>
                  </to>
                </anchor>
              </controlPr>
            </control>
          </mc:Choice>
        </mc:AlternateContent>
        <mc:AlternateContent xmlns:mc="http://schemas.openxmlformats.org/markup-compatibility/2006">
          <mc:Choice Requires="x14">
            <control shapeId="12878" r:id="rId207" name="Check Box 590">
              <controlPr defaultSize="0" autoFill="0" autoLine="0" autoPict="0">
                <anchor moveWithCells="1">
                  <from>
                    <xdr:col>7</xdr:col>
                    <xdr:colOff>552450</xdr:colOff>
                    <xdr:row>170</xdr:row>
                    <xdr:rowOff>336550</xdr:rowOff>
                  </from>
                  <to>
                    <xdr:col>8</xdr:col>
                    <xdr:colOff>285750</xdr:colOff>
                    <xdr:row>172</xdr:row>
                    <xdr:rowOff>31750</xdr:rowOff>
                  </to>
                </anchor>
              </controlPr>
            </control>
          </mc:Choice>
        </mc:AlternateContent>
        <mc:AlternateContent xmlns:mc="http://schemas.openxmlformats.org/markup-compatibility/2006">
          <mc:Choice Requires="x14">
            <control shapeId="12879" r:id="rId208" name="Group Box 591">
              <controlPr defaultSize="0" autoFill="0" autoPict="0">
                <anchor moveWithCells="1">
                  <from>
                    <xdr:col>1</xdr:col>
                    <xdr:colOff>565150</xdr:colOff>
                    <xdr:row>252</xdr:row>
                    <xdr:rowOff>38100</xdr:rowOff>
                  </from>
                  <to>
                    <xdr:col>5</xdr:col>
                    <xdr:colOff>38100</xdr:colOff>
                    <xdr:row>253</xdr:row>
                    <xdr:rowOff>171450</xdr:rowOff>
                  </to>
                </anchor>
              </controlPr>
            </control>
          </mc:Choice>
        </mc:AlternateContent>
        <mc:AlternateContent xmlns:mc="http://schemas.openxmlformats.org/markup-compatibility/2006">
          <mc:Choice Requires="x14">
            <control shapeId="12883" r:id="rId209" name="Check Box 595">
              <controlPr defaultSize="0" autoFill="0" autoLine="0" autoPict="0">
                <anchor moveWithCells="1">
                  <from>
                    <xdr:col>18</xdr:col>
                    <xdr:colOff>247650</xdr:colOff>
                    <xdr:row>164</xdr:row>
                    <xdr:rowOff>0</xdr:rowOff>
                  </from>
                  <to>
                    <xdr:col>18</xdr:col>
                    <xdr:colOff>527050</xdr:colOff>
                    <xdr:row>164</xdr:row>
                    <xdr:rowOff>184150</xdr:rowOff>
                  </to>
                </anchor>
              </controlPr>
            </control>
          </mc:Choice>
        </mc:AlternateContent>
        <mc:AlternateContent xmlns:mc="http://schemas.openxmlformats.org/markup-compatibility/2006">
          <mc:Choice Requires="x14">
            <control shapeId="12886" r:id="rId210" name="Check Box 598">
              <controlPr defaultSize="0" autoFill="0" autoLine="0" autoPict="0">
                <anchor moveWithCells="1">
                  <from>
                    <xdr:col>18</xdr:col>
                    <xdr:colOff>247650</xdr:colOff>
                    <xdr:row>213</xdr:row>
                    <xdr:rowOff>190500</xdr:rowOff>
                  </from>
                  <to>
                    <xdr:col>18</xdr:col>
                    <xdr:colOff>666750</xdr:colOff>
                    <xdr:row>215</xdr:row>
                    <xdr:rowOff>0</xdr:rowOff>
                  </to>
                </anchor>
              </controlPr>
            </control>
          </mc:Choice>
        </mc:AlternateContent>
        <mc:AlternateContent xmlns:mc="http://schemas.openxmlformats.org/markup-compatibility/2006">
          <mc:Choice Requires="x14">
            <control shapeId="12895" r:id="rId211" name="Group Box 607">
              <controlPr defaultSize="0" autoFill="0" autoPict="0">
                <anchor moveWithCells="1">
                  <from>
                    <xdr:col>2</xdr:col>
                    <xdr:colOff>19050</xdr:colOff>
                    <xdr:row>170</xdr:row>
                    <xdr:rowOff>0</xdr:rowOff>
                  </from>
                  <to>
                    <xdr:col>6</xdr:col>
                    <xdr:colOff>152400</xdr:colOff>
                    <xdr:row>172</xdr:row>
                    <xdr:rowOff>31750</xdr:rowOff>
                  </to>
                </anchor>
              </controlPr>
            </control>
          </mc:Choice>
        </mc:AlternateContent>
        <mc:AlternateContent xmlns:mc="http://schemas.openxmlformats.org/markup-compatibility/2006">
          <mc:Choice Requires="x14">
            <control shapeId="12903" r:id="rId212" name="Option Button 615">
              <controlPr defaultSize="0" autoFill="0" autoLine="0" autoPict="0">
                <anchor moveWithCells="1">
                  <from>
                    <xdr:col>2</xdr:col>
                    <xdr:colOff>57150</xdr:colOff>
                    <xdr:row>170</xdr:row>
                    <xdr:rowOff>31750</xdr:rowOff>
                  </from>
                  <to>
                    <xdr:col>3</xdr:col>
                    <xdr:colOff>317500</xdr:colOff>
                    <xdr:row>170</xdr:row>
                    <xdr:rowOff>171450</xdr:rowOff>
                  </to>
                </anchor>
              </controlPr>
            </control>
          </mc:Choice>
        </mc:AlternateContent>
        <mc:AlternateContent xmlns:mc="http://schemas.openxmlformats.org/markup-compatibility/2006">
          <mc:Choice Requires="x14">
            <control shapeId="12904" r:id="rId213" name="Option Button 616">
              <controlPr defaultSize="0" autoFill="0" autoLine="0" autoPict="0">
                <anchor moveWithCells="1">
                  <from>
                    <xdr:col>2</xdr:col>
                    <xdr:colOff>57150</xdr:colOff>
                    <xdr:row>171</xdr:row>
                    <xdr:rowOff>31750</xdr:rowOff>
                  </from>
                  <to>
                    <xdr:col>3</xdr:col>
                    <xdr:colOff>317500</xdr:colOff>
                    <xdr:row>171</xdr:row>
                    <xdr:rowOff>171450</xdr:rowOff>
                  </to>
                </anchor>
              </controlPr>
            </control>
          </mc:Choice>
        </mc:AlternateContent>
        <mc:AlternateContent xmlns:mc="http://schemas.openxmlformats.org/markup-compatibility/2006">
          <mc:Choice Requires="x14">
            <control shapeId="12912" r:id="rId214" name="Group Box 624">
              <controlPr defaultSize="0" autoFill="0" autoPict="0">
                <anchor moveWithCells="1">
                  <from>
                    <xdr:col>15</xdr:col>
                    <xdr:colOff>38100</xdr:colOff>
                    <xdr:row>172</xdr:row>
                    <xdr:rowOff>12700</xdr:rowOff>
                  </from>
                  <to>
                    <xdr:col>17</xdr:col>
                    <xdr:colOff>0</xdr:colOff>
                    <xdr:row>173</xdr:row>
                    <xdr:rowOff>0</xdr:rowOff>
                  </to>
                </anchor>
              </controlPr>
            </control>
          </mc:Choice>
        </mc:AlternateContent>
        <mc:AlternateContent xmlns:mc="http://schemas.openxmlformats.org/markup-compatibility/2006">
          <mc:Choice Requires="x14">
            <control shapeId="12913" r:id="rId215" name="Option Button 625">
              <controlPr defaultSize="0" autoFill="0" autoLine="0" autoPict="0">
                <anchor moveWithCells="1">
                  <from>
                    <xdr:col>15</xdr:col>
                    <xdr:colOff>76200</xdr:colOff>
                    <xdr:row>172</xdr:row>
                    <xdr:rowOff>50800</xdr:rowOff>
                  </from>
                  <to>
                    <xdr:col>15</xdr:col>
                    <xdr:colOff>412750</xdr:colOff>
                    <xdr:row>172</xdr:row>
                    <xdr:rowOff>171450</xdr:rowOff>
                  </to>
                </anchor>
              </controlPr>
            </control>
          </mc:Choice>
        </mc:AlternateContent>
        <mc:AlternateContent xmlns:mc="http://schemas.openxmlformats.org/markup-compatibility/2006">
          <mc:Choice Requires="x14">
            <control shapeId="12914" r:id="rId216" name="Option Button 626">
              <controlPr defaultSize="0" autoFill="0" autoLine="0" autoPict="0">
                <anchor moveWithCells="1">
                  <from>
                    <xdr:col>16</xdr:col>
                    <xdr:colOff>76200</xdr:colOff>
                    <xdr:row>172</xdr:row>
                    <xdr:rowOff>50800</xdr:rowOff>
                  </from>
                  <to>
                    <xdr:col>16</xdr:col>
                    <xdr:colOff>412750</xdr:colOff>
                    <xdr:row>172</xdr:row>
                    <xdr:rowOff>171450</xdr:rowOff>
                  </to>
                </anchor>
              </controlPr>
            </control>
          </mc:Choice>
        </mc:AlternateContent>
        <mc:AlternateContent xmlns:mc="http://schemas.openxmlformats.org/markup-compatibility/2006">
          <mc:Choice Requires="x14">
            <control shapeId="12916" r:id="rId217" name="Group Box 628">
              <controlPr defaultSize="0" autoFill="0" autoPict="0">
                <anchor moveWithCells="1">
                  <from>
                    <xdr:col>1</xdr:col>
                    <xdr:colOff>603250</xdr:colOff>
                    <xdr:row>168</xdr:row>
                    <xdr:rowOff>0</xdr:rowOff>
                  </from>
                  <to>
                    <xdr:col>15</xdr:col>
                    <xdr:colOff>514350</xdr:colOff>
                    <xdr:row>174</xdr:row>
                    <xdr:rowOff>0</xdr:rowOff>
                  </to>
                </anchor>
              </controlPr>
            </control>
          </mc:Choice>
        </mc:AlternateContent>
        <mc:AlternateContent xmlns:mc="http://schemas.openxmlformats.org/markup-compatibility/2006">
          <mc:Choice Requires="x14">
            <control shapeId="12919" r:id="rId218" name="Group Box 631">
              <controlPr defaultSize="0" autoFill="0" autoPict="0">
                <anchor moveWithCells="1">
                  <from>
                    <xdr:col>2</xdr:col>
                    <xdr:colOff>19050</xdr:colOff>
                    <xdr:row>214</xdr:row>
                    <xdr:rowOff>12700</xdr:rowOff>
                  </from>
                  <to>
                    <xdr:col>6</xdr:col>
                    <xdr:colOff>152400</xdr:colOff>
                    <xdr:row>216</xdr:row>
                    <xdr:rowOff>31750</xdr:rowOff>
                  </to>
                </anchor>
              </controlPr>
            </control>
          </mc:Choice>
        </mc:AlternateContent>
        <mc:AlternateContent xmlns:mc="http://schemas.openxmlformats.org/markup-compatibility/2006">
          <mc:Choice Requires="x14">
            <control shapeId="12920" r:id="rId219" name="Option Button 632">
              <controlPr defaultSize="0" autoFill="0" autoLine="0" autoPict="0">
                <anchor moveWithCells="1">
                  <from>
                    <xdr:col>2</xdr:col>
                    <xdr:colOff>57150</xdr:colOff>
                    <xdr:row>214</xdr:row>
                    <xdr:rowOff>38100</xdr:rowOff>
                  </from>
                  <to>
                    <xdr:col>3</xdr:col>
                    <xdr:colOff>317500</xdr:colOff>
                    <xdr:row>214</xdr:row>
                    <xdr:rowOff>184150</xdr:rowOff>
                  </to>
                </anchor>
              </controlPr>
            </control>
          </mc:Choice>
        </mc:AlternateContent>
        <mc:AlternateContent xmlns:mc="http://schemas.openxmlformats.org/markup-compatibility/2006">
          <mc:Choice Requires="x14">
            <control shapeId="12921" r:id="rId220" name="Option Button 633">
              <controlPr defaultSize="0" autoFill="0" autoLine="0" autoPict="0">
                <anchor moveWithCells="1">
                  <from>
                    <xdr:col>2</xdr:col>
                    <xdr:colOff>57150</xdr:colOff>
                    <xdr:row>215</xdr:row>
                    <xdr:rowOff>38100</xdr:rowOff>
                  </from>
                  <to>
                    <xdr:col>3</xdr:col>
                    <xdr:colOff>317500</xdr:colOff>
                    <xdr:row>215</xdr:row>
                    <xdr:rowOff>184150</xdr:rowOff>
                  </to>
                </anchor>
              </controlPr>
            </control>
          </mc:Choice>
        </mc:AlternateContent>
        <mc:AlternateContent xmlns:mc="http://schemas.openxmlformats.org/markup-compatibility/2006">
          <mc:Choice Requires="x14">
            <control shapeId="12928" r:id="rId221" name="Group Box 640">
              <controlPr defaultSize="0" autoFill="0" autoPict="0">
                <anchor moveWithCells="1">
                  <from>
                    <xdr:col>15</xdr:col>
                    <xdr:colOff>38100</xdr:colOff>
                    <xdr:row>216</xdr:row>
                    <xdr:rowOff>19050</xdr:rowOff>
                  </from>
                  <to>
                    <xdr:col>17</xdr:col>
                    <xdr:colOff>0</xdr:colOff>
                    <xdr:row>217</xdr:row>
                    <xdr:rowOff>12700</xdr:rowOff>
                  </to>
                </anchor>
              </controlPr>
            </control>
          </mc:Choice>
        </mc:AlternateContent>
        <mc:AlternateContent xmlns:mc="http://schemas.openxmlformats.org/markup-compatibility/2006">
          <mc:Choice Requires="x14">
            <control shapeId="12929" r:id="rId222" name="Option Button 641">
              <controlPr defaultSize="0" autoFill="0" autoLine="0" autoPict="0">
                <anchor moveWithCells="1">
                  <from>
                    <xdr:col>15</xdr:col>
                    <xdr:colOff>76200</xdr:colOff>
                    <xdr:row>216</xdr:row>
                    <xdr:rowOff>57150</xdr:rowOff>
                  </from>
                  <to>
                    <xdr:col>15</xdr:col>
                    <xdr:colOff>412750</xdr:colOff>
                    <xdr:row>216</xdr:row>
                    <xdr:rowOff>171450</xdr:rowOff>
                  </to>
                </anchor>
              </controlPr>
            </control>
          </mc:Choice>
        </mc:AlternateContent>
        <mc:AlternateContent xmlns:mc="http://schemas.openxmlformats.org/markup-compatibility/2006">
          <mc:Choice Requires="x14">
            <control shapeId="12930" r:id="rId223" name="Option Button 642">
              <controlPr defaultSize="0" autoFill="0" autoLine="0" autoPict="0">
                <anchor moveWithCells="1">
                  <from>
                    <xdr:col>16</xdr:col>
                    <xdr:colOff>76200</xdr:colOff>
                    <xdr:row>216</xdr:row>
                    <xdr:rowOff>57150</xdr:rowOff>
                  </from>
                  <to>
                    <xdr:col>16</xdr:col>
                    <xdr:colOff>412750</xdr:colOff>
                    <xdr:row>216</xdr:row>
                    <xdr:rowOff>171450</xdr:rowOff>
                  </to>
                </anchor>
              </controlPr>
            </control>
          </mc:Choice>
        </mc:AlternateContent>
        <mc:AlternateContent xmlns:mc="http://schemas.openxmlformats.org/markup-compatibility/2006">
          <mc:Choice Requires="x14">
            <control shapeId="12932" r:id="rId224" name="Group Box 644">
              <controlPr defaultSize="0" autoFill="0" autoPict="0">
                <anchor moveWithCells="1">
                  <from>
                    <xdr:col>1</xdr:col>
                    <xdr:colOff>603250</xdr:colOff>
                    <xdr:row>211</xdr:row>
                    <xdr:rowOff>107950</xdr:rowOff>
                  </from>
                  <to>
                    <xdr:col>15</xdr:col>
                    <xdr:colOff>514350</xdr:colOff>
                    <xdr:row>218</xdr:row>
                    <xdr:rowOff>0</xdr:rowOff>
                  </to>
                </anchor>
              </controlPr>
            </control>
          </mc:Choice>
        </mc:AlternateContent>
        <mc:AlternateContent xmlns:mc="http://schemas.openxmlformats.org/markup-compatibility/2006">
          <mc:Choice Requires="x14">
            <control shapeId="12937" r:id="rId225" name="Check Box 649">
              <controlPr defaultSize="0" autoFill="0" autoLine="0" autoPict="0">
                <anchor moveWithCells="1">
                  <from>
                    <xdr:col>13</xdr:col>
                    <xdr:colOff>133350</xdr:colOff>
                    <xdr:row>171</xdr:row>
                    <xdr:rowOff>50800</xdr:rowOff>
                  </from>
                  <to>
                    <xdr:col>14</xdr:col>
                    <xdr:colOff>241300</xdr:colOff>
                    <xdr:row>171</xdr:row>
                    <xdr:rowOff>184150</xdr:rowOff>
                  </to>
                </anchor>
              </controlPr>
            </control>
          </mc:Choice>
        </mc:AlternateContent>
        <mc:AlternateContent xmlns:mc="http://schemas.openxmlformats.org/markup-compatibility/2006">
          <mc:Choice Requires="x14">
            <control shapeId="12942" r:id="rId226" name="Check Box 654">
              <controlPr defaultSize="0" autoFill="0" autoLine="0" autoPict="0">
                <anchor moveWithCells="1">
                  <from>
                    <xdr:col>13</xdr:col>
                    <xdr:colOff>95250</xdr:colOff>
                    <xdr:row>215</xdr:row>
                    <xdr:rowOff>31750</xdr:rowOff>
                  </from>
                  <to>
                    <xdr:col>14</xdr:col>
                    <xdr:colOff>203200</xdr:colOff>
                    <xdr:row>215</xdr:row>
                    <xdr:rowOff>171450</xdr:rowOff>
                  </to>
                </anchor>
              </controlPr>
            </control>
          </mc:Choice>
        </mc:AlternateContent>
        <mc:AlternateContent xmlns:mc="http://schemas.openxmlformats.org/markup-compatibility/2006">
          <mc:Choice Requires="x14">
            <control shapeId="12943" r:id="rId227" name="Check Box 655">
              <controlPr defaultSize="0" autoFill="0" autoLine="0" autoPict="0">
                <anchor moveWithCells="1">
                  <from>
                    <xdr:col>10</xdr:col>
                    <xdr:colOff>203200</xdr:colOff>
                    <xdr:row>88</xdr:row>
                    <xdr:rowOff>31750</xdr:rowOff>
                  </from>
                  <to>
                    <xdr:col>11</xdr:col>
                    <xdr:colOff>203200</xdr:colOff>
                    <xdr:row>90</xdr:row>
                    <xdr:rowOff>31750</xdr:rowOff>
                  </to>
                </anchor>
              </controlPr>
            </control>
          </mc:Choice>
        </mc:AlternateContent>
        <mc:AlternateContent xmlns:mc="http://schemas.openxmlformats.org/markup-compatibility/2006">
          <mc:Choice Requires="x14">
            <control shapeId="12945" r:id="rId228" name="Group Box 657">
              <controlPr defaultSize="0" autoFill="0" autoPict="0">
                <anchor moveWithCells="1">
                  <from>
                    <xdr:col>1</xdr:col>
                    <xdr:colOff>514350</xdr:colOff>
                    <xdr:row>189</xdr:row>
                    <xdr:rowOff>0</xdr:rowOff>
                  </from>
                  <to>
                    <xdr:col>5</xdr:col>
                    <xdr:colOff>260350</xdr:colOff>
                    <xdr:row>192</xdr:row>
                    <xdr:rowOff>190500</xdr:rowOff>
                  </to>
                </anchor>
              </controlPr>
            </control>
          </mc:Choice>
        </mc:AlternateContent>
        <mc:AlternateContent xmlns:mc="http://schemas.openxmlformats.org/markup-compatibility/2006">
          <mc:Choice Requires="x14">
            <control shapeId="12946" r:id="rId229" name="Option Button 658">
              <controlPr defaultSize="0" autoFill="0" autoLine="0" autoPict="0">
                <anchor moveWithCells="1">
                  <from>
                    <xdr:col>1</xdr:col>
                    <xdr:colOff>584200</xdr:colOff>
                    <xdr:row>189</xdr:row>
                    <xdr:rowOff>69850</xdr:rowOff>
                  </from>
                  <to>
                    <xdr:col>2</xdr:col>
                    <xdr:colOff>476250</xdr:colOff>
                    <xdr:row>190</xdr:row>
                    <xdr:rowOff>12700</xdr:rowOff>
                  </to>
                </anchor>
              </controlPr>
            </control>
          </mc:Choice>
        </mc:AlternateContent>
        <mc:AlternateContent xmlns:mc="http://schemas.openxmlformats.org/markup-compatibility/2006">
          <mc:Choice Requires="x14">
            <control shapeId="12947" r:id="rId230" name="Option Button 659">
              <controlPr defaultSize="0" autoFill="0" autoLine="0" autoPict="0">
                <anchor moveWithCells="1">
                  <from>
                    <xdr:col>2</xdr:col>
                    <xdr:colOff>12700</xdr:colOff>
                    <xdr:row>191</xdr:row>
                    <xdr:rowOff>88900</xdr:rowOff>
                  </from>
                  <to>
                    <xdr:col>3</xdr:col>
                    <xdr:colOff>12700</xdr:colOff>
                    <xdr:row>192</xdr:row>
                    <xdr:rowOff>50800</xdr:rowOff>
                  </to>
                </anchor>
              </controlPr>
            </control>
          </mc:Choice>
        </mc:AlternateContent>
        <mc:AlternateContent xmlns:mc="http://schemas.openxmlformats.org/markup-compatibility/2006">
          <mc:Choice Requires="x14">
            <control shapeId="12948" r:id="rId231" name="Group Box 660">
              <controlPr defaultSize="0" autoFill="0" autoPict="0">
                <anchor moveWithCells="1">
                  <from>
                    <xdr:col>13</xdr:col>
                    <xdr:colOff>508000</xdr:colOff>
                    <xdr:row>189</xdr:row>
                    <xdr:rowOff>0</xdr:rowOff>
                  </from>
                  <to>
                    <xdr:col>18</xdr:col>
                    <xdr:colOff>660400</xdr:colOff>
                    <xdr:row>192</xdr:row>
                    <xdr:rowOff>31750</xdr:rowOff>
                  </to>
                </anchor>
              </controlPr>
            </control>
          </mc:Choice>
        </mc:AlternateContent>
        <mc:AlternateContent xmlns:mc="http://schemas.openxmlformats.org/markup-compatibility/2006">
          <mc:Choice Requires="x14">
            <control shapeId="12949" r:id="rId232" name="Option Button 661">
              <controlPr defaultSize="0" autoFill="0" autoLine="0" autoPict="0">
                <anchor moveWithCells="1">
                  <from>
                    <xdr:col>13</xdr:col>
                    <xdr:colOff>603250</xdr:colOff>
                    <xdr:row>189</xdr:row>
                    <xdr:rowOff>19050</xdr:rowOff>
                  </from>
                  <to>
                    <xdr:col>15</xdr:col>
                    <xdr:colOff>57150</xdr:colOff>
                    <xdr:row>189</xdr:row>
                    <xdr:rowOff>222250</xdr:rowOff>
                  </to>
                </anchor>
              </controlPr>
            </control>
          </mc:Choice>
        </mc:AlternateContent>
        <mc:AlternateContent xmlns:mc="http://schemas.openxmlformats.org/markup-compatibility/2006">
          <mc:Choice Requires="x14">
            <control shapeId="12950" r:id="rId233" name="Option Button 662">
              <controlPr defaultSize="0" autoFill="0" autoLine="0" autoPict="0">
                <anchor moveWithCells="1">
                  <from>
                    <xdr:col>13</xdr:col>
                    <xdr:colOff>603250</xdr:colOff>
                    <xdr:row>191</xdr:row>
                    <xdr:rowOff>0</xdr:rowOff>
                  </from>
                  <to>
                    <xdr:col>15</xdr:col>
                    <xdr:colOff>0</xdr:colOff>
                    <xdr:row>191</xdr:row>
                    <xdr:rowOff>222250</xdr:rowOff>
                  </to>
                </anchor>
              </controlPr>
            </control>
          </mc:Choice>
        </mc:AlternateContent>
        <mc:AlternateContent xmlns:mc="http://schemas.openxmlformats.org/markup-compatibility/2006">
          <mc:Choice Requires="x14">
            <control shapeId="12958" r:id="rId234" name="Option Button 670">
              <controlPr defaultSize="0" autoFill="0" autoLine="0" autoPict="0">
                <anchor moveWithCells="1">
                  <from>
                    <xdr:col>5</xdr:col>
                    <xdr:colOff>393700</xdr:colOff>
                    <xdr:row>20</xdr:row>
                    <xdr:rowOff>38100</xdr:rowOff>
                  </from>
                  <to>
                    <xdr:col>6</xdr:col>
                    <xdr:colOff>152400</xdr:colOff>
                    <xdr:row>20</xdr:row>
                    <xdr:rowOff>222250</xdr:rowOff>
                  </to>
                </anchor>
              </controlPr>
            </control>
          </mc:Choice>
        </mc:AlternateContent>
        <mc:AlternateContent xmlns:mc="http://schemas.openxmlformats.org/markup-compatibility/2006">
          <mc:Choice Requires="x14">
            <control shapeId="12959" r:id="rId235" name="Option Button 671">
              <controlPr defaultSize="0" autoFill="0" autoLine="0" autoPict="0">
                <anchor moveWithCells="1">
                  <from>
                    <xdr:col>5</xdr:col>
                    <xdr:colOff>393700</xdr:colOff>
                    <xdr:row>19</xdr:row>
                    <xdr:rowOff>69850</xdr:rowOff>
                  </from>
                  <to>
                    <xdr:col>6</xdr:col>
                    <xdr:colOff>152400</xdr:colOff>
                    <xdr:row>19</xdr:row>
                    <xdr:rowOff>222250</xdr:rowOff>
                  </to>
                </anchor>
              </controlPr>
            </control>
          </mc:Choice>
        </mc:AlternateContent>
        <mc:AlternateContent xmlns:mc="http://schemas.openxmlformats.org/markup-compatibility/2006">
          <mc:Choice Requires="x14">
            <control shapeId="12960" r:id="rId236" name="Group Box 672">
              <controlPr defaultSize="0" autoFill="0" autoPict="0">
                <anchor moveWithCells="1">
                  <from>
                    <xdr:col>5</xdr:col>
                    <xdr:colOff>361950</xdr:colOff>
                    <xdr:row>19</xdr:row>
                    <xdr:rowOff>31750</xdr:rowOff>
                  </from>
                  <to>
                    <xdr:col>10</xdr:col>
                    <xdr:colOff>514350</xdr:colOff>
                    <xdr:row>22</xdr:row>
                    <xdr:rowOff>0</xdr:rowOff>
                  </to>
                </anchor>
              </controlPr>
            </control>
          </mc:Choice>
        </mc:AlternateContent>
        <mc:AlternateContent xmlns:mc="http://schemas.openxmlformats.org/markup-compatibility/2006">
          <mc:Choice Requires="x14">
            <control shapeId="12964" r:id="rId237" name="Option Button 676">
              <controlPr defaultSize="0" autoFill="0" autoLine="0" autoPict="0">
                <anchor moveWithCells="1">
                  <from>
                    <xdr:col>20</xdr:col>
                    <xdr:colOff>323850</xdr:colOff>
                    <xdr:row>26</xdr:row>
                    <xdr:rowOff>12700</xdr:rowOff>
                  </from>
                  <to>
                    <xdr:col>21</xdr:col>
                    <xdr:colOff>336550</xdr:colOff>
                    <xdr:row>26</xdr:row>
                    <xdr:rowOff>222250</xdr:rowOff>
                  </to>
                </anchor>
              </controlPr>
            </control>
          </mc:Choice>
        </mc:AlternateContent>
        <mc:AlternateContent xmlns:mc="http://schemas.openxmlformats.org/markup-compatibility/2006">
          <mc:Choice Requires="x14">
            <control shapeId="12969" r:id="rId238" name="Check Box 681">
              <controlPr locked="0" defaultSize="0" autoFill="0" autoLine="0" autoPict="0">
                <anchor moveWithCells="1">
                  <from>
                    <xdr:col>2</xdr:col>
                    <xdr:colOff>209550</xdr:colOff>
                    <xdr:row>35</xdr:row>
                    <xdr:rowOff>50800</xdr:rowOff>
                  </from>
                  <to>
                    <xdr:col>2</xdr:col>
                    <xdr:colOff>412750</xdr:colOff>
                    <xdr:row>36</xdr:row>
                    <xdr:rowOff>222250</xdr:rowOff>
                  </to>
                </anchor>
              </controlPr>
            </control>
          </mc:Choice>
        </mc:AlternateContent>
        <mc:AlternateContent xmlns:mc="http://schemas.openxmlformats.org/markup-compatibility/2006">
          <mc:Choice Requires="x14">
            <control shapeId="12965" r:id="rId239" name="Option Button 677">
              <controlPr defaultSize="0" autoFill="0" autoLine="0" autoPict="0">
                <anchor moveWithCells="1">
                  <from>
                    <xdr:col>20</xdr:col>
                    <xdr:colOff>323850</xdr:colOff>
                    <xdr:row>27</xdr:row>
                    <xdr:rowOff>38100</xdr:rowOff>
                  </from>
                  <to>
                    <xdr:col>21</xdr:col>
                    <xdr:colOff>336550</xdr:colOff>
                    <xdr:row>27</xdr:row>
                    <xdr:rowOff>222250</xdr:rowOff>
                  </to>
                </anchor>
              </controlPr>
            </control>
          </mc:Choice>
        </mc:AlternateContent>
        <mc:AlternateContent xmlns:mc="http://schemas.openxmlformats.org/markup-compatibility/2006">
          <mc:Choice Requires="x14">
            <control shapeId="12971" r:id="rId240" name="Check Box 683">
              <controlPr locked="0" defaultSize="0" autoFill="0" autoLine="0" autoPict="0">
                <anchor moveWithCells="1">
                  <from>
                    <xdr:col>12</xdr:col>
                    <xdr:colOff>393700</xdr:colOff>
                    <xdr:row>20</xdr:row>
                    <xdr:rowOff>12700</xdr:rowOff>
                  </from>
                  <to>
                    <xdr:col>13</xdr:col>
                    <xdr:colOff>0</xdr:colOff>
                    <xdr:row>21</xdr:row>
                    <xdr:rowOff>31750</xdr:rowOff>
                  </to>
                </anchor>
              </controlPr>
            </control>
          </mc:Choice>
        </mc:AlternateContent>
        <mc:AlternateContent xmlns:mc="http://schemas.openxmlformats.org/markup-compatibility/2006">
          <mc:Choice Requires="x14">
            <control shapeId="12981" r:id="rId241" name="Group Box 693">
              <controlPr defaultSize="0" autoFill="0" autoPict="0">
                <anchor moveWithCells="1">
                  <from>
                    <xdr:col>3</xdr:col>
                    <xdr:colOff>495300</xdr:colOff>
                    <xdr:row>262</xdr:row>
                    <xdr:rowOff>31750</xdr:rowOff>
                  </from>
                  <to>
                    <xdr:col>6</xdr:col>
                    <xdr:colOff>495300</xdr:colOff>
                    <xdr:row>276</xdr:row>
                    <xdr:rowOff>76200</xdr:rowOff>
                  </to>
                </anchor>
              </controlPr>
            </control>
          </mc:Choice>
        </mc:AlternateContent>
        <mc:AlternateContent xmlns:mc="http://schemas.openxmlformats.org/markup-compatibility/2006">
          <mc:Choice Requires="x14">
            <control shapeId="12982" r:id="rId242" name="Check Box 694">
              <controlPr defaultSize="0" autoFill="0" autoLine="0" autoPict="0">
                <anchor moveWithCells="1">
                  <from>
                    <xdr:col>2</xdr:col>
                    <xdr:colOff>171450</xdr:colOff>
                    <xdr:row>260</xdr:row>
                    <xdr:rowOff>12700</xdr:rowOff>
                  </from>
                  <to>
                    <xdr:col>2</xdr:col>
                    <xdr:colOff>552450</xdr:colOff>
                    <xdr:row>261</xdr:row>
                    <xdr:rowOff>0</xdr:rowOff>
                  </to>
                </anchor>
              </controlPr>
            </control>
          </mc:Choice>
        </mc:AlternateContent>
        <mc:AlternateContent xmlns:mc="http://schemas.openxmlformats.org/markup-compatibility/2006">
          <mc:Choice Requires="x14">
            <control shapeId="12983" r:id="rId243" name="Check Box 695">
              <controlPr defaultSize="0" autoFill="0" autoLine="0" autoPict="0">
                <anchor moveWithCells="1">
                  <from>
                    <xdr:col>8</xdr:col>
                    <xdr:colOff>114300</xdr:colOff>
                    <xdr:row>276</xdr:row>
                    <xdr:rowOff>165100</xdr:rowOff>
                  </from>
                  <to>
                    <xdr:col>8</xdr:col>
                    <xdr:colOff>508000</xdr:colOff>
                    <xdr:row>277</xdr:row>
                    <xdr:rowOff>133350</xdr:rowOff>
                  </to>
                </anchor>
              </controlPr>
            </control>
          </mc:Choice>
        </mc:AlternateContent>
        <mc:AlternateContent xmlns:mc="http://schemas.openxmlformats.org/markup-compatibility/2006">
          <mc:Choice Requires="x14">
            <control shapeId="12984" r:id="rId244" name="Check Box 696">
              <controlPr defaultSize="0" autoFill="0" autoLine="0" autoPict="0">
                <anchor moveWithCells="1">
                  <from>
                    <xdr:col>2</xdr:col>
                    <xdr:colOff>171450</xdr:colOff>
                    <xdr:row>287</xdr:row>
                    <xdr:rowOff>19050</xdr:rowOff>
                  </from>
                  <to>
                    <xdr:col>2</xdr:col>
                    <xdr:colOff>552450</xdr:colOff>
                    <xdr:row>288</xdr:row>
                    <xdr:rowOff>0</xdr:rowOff>
                  </to>
                </anchor>
              </controlPr>
            </control>
          </mc:Choice>
        </mc:AlternateContent>
        <mc:AlternateContent xmlns:mc="http://schemas.openxmlformats.org/markup-compatibility/2006">
          <mc:Choice Requires="x14">
            <control shapeId="12985" r:id="rId245" name="Group Box 697">
              <controlPr defaultSize="0" autoFill="0" autoPict="0">
                <anchor moveWithCells="1">
                  <from>
                    <xdr:col>2</xdr:col>
                    <xdr:colOff>603250</xdr:colOff>
                    <xdr:row>313</xdr:row>
                    <xdr:rowOff>146050</xdr:rowOff>
                  </from>
                  <to>
                    <xdr:col>4</xdr:col>
                    <xdr:colOff>412750</xdr:colOff>
                    <xdr:row>316</xdr:row>
                    <xdr:rowOff>88900</xdr:rowOff>
                  </to>
                </anchor>
              </controlPr>
            </control>
          </mc:Choice>
        </mc:AlternateContent>
        <mc:AlternateContent xmlns:mc="http://schemas.openxmlformats.org/markup-compatibility/2006">
          <mc:Choice Requires="x14">
            <control shapeId="12986" r:id="rId246" name="Option Button 698">
              <controlPr defaultSize="0" autoFill="0" autoLine="0" autoPict="0">
                <anchor moveWithCells="1">
                  <from>
                    <xdr:col>3</xdr:col>
                    <xdr:colOff>19050</xdr:colOff>
                    <xdr:row>314</xdr:row>
                    <xdr:rowOff>0</xdr:rowOff>
                  </from>
                  <to>
                    <xdr:col>3</xdr:col>
                    <xdr:colOff>552450</xdr:colOff>
                    <xdr:row>315</xdr:row>
                    <xdr:rowOff>12700</xdr:rowOff>
                  </to>
                </anchor>
              </controlPr>
            </control>
          </mc:Choice>
        </mc:AlternateContent>
        <mc:AlternateContent xmlns:mc="http://schemas.openxmlformats.org/markup-compatibility/2006">
          <mc:Choice Requires="x14">
            <control shapeId="12987" r:id="rId247" name="Option Button 699">
              <controlPr defaultSize="0" autoFill="0" autoLine="0" autoPict="0">
                <anchor moveWithCells="1">
                  <from>
                    <xdr:col>3</xdr:col>
                    <xdr:colOff>19050</xdr:colOff>
                    <xdr:row>315</xdr:row>
                    <xdr:rowOff>0</xdr:rowOff>
                  </from>
                  <to>
                    <xdr:col>3</xdr:col>
                    <xdr:colOff>514350</xdr:colOff>
                    <xdr:row>315</xdr:row>
                    <xdr:rowOff>171450</xdr:rowOff>
                  </to>
                </anchor>
              </controlPr>
            </control>
          </mc:Choice>
        </mc:AlternateContent>
        <mc:AlternateContent xmlns:mc="http://schemas.openxmlformats.org/markup-compatibility/2006">
          <mc:Choice Requires="x14">
            <control shapeId="12988" r:id="rId248" name="Group Box 700">
              <controlPr defaultSize="0" autoFill="0" autoPict="0">
                <anchor moveWithCells="1">
                  <from>
                    <xdr:col>8</xdr:col>
                    <xdr:colOff>603250</xdr:colOff>
                    <xdr:row>313</xdr:row>
                    <xdr:rowOff>146050</xdr:rowOff>
                  </from>
                  <to>
                    <xdr:col>11</xdr:col>
                    <xdr:colOff>0</xdr:colOff>
                    <xdr:row>316</xdr:row>
                    <xdr:rowOff>88900</xdr:rowOff>
                  </to>
                </anchor>
              </controlPr>
            </control>
          </mc:Choice>
        </mc:AlternateContent>
        <mc:AlternateContent xmlns:mc="http://schemas.openxmlformats.org/markup-compatibility/2006">
          <mc:Choice Requires="x14">
            <control shapeId="12989" r:id="rId249" name="Option Button 701">
              <controlPr defaultSize="0" autoFill="0" autoLine="0" autoPict="0">
                <anchor moveWithCells="1">
                  <from>
                    <xdr:col>9</xdr:col>
                    <xdr:colOff>19050</xdr:colOff>
                    <xdr:row>314</xdr:row>
                    <xdr:rowOff>0</xdr:rowOff>
                  </from>
                  <to>
                    <xdr:col>9</xdr:col>
                    <xdr:colOff>552450</xdr:colOff>
                    <xdr:row>315</xdr:row>
                    <xdr:rowOff>12700</xdr:rowOff>
                  </to>
                </anchor>
              </controlPr>
            </control>
          </mc:Choice>
        </mc:AlternateContent>
        <mc:AlternateContent xmlns:mc="http://schemas.openxmlformats.org/markup-compatibility/2006">
          <mc:Choice Requires="x14">
            <control shapeId="12990" r:id="rId250" name="Option Button 702">
              <controlPr defaultSize="0" autoFill="0" autoLine="0" autoPict="0">
                <anchor moveWithCells="1">
                  <from>
                    <xdr:col>9</xdr:col>
                    <xdr:colOff>19050</xdr:colOff>
                    <xdr:row>315</xdr:row>
                    <xdr:rowOff>0</xdr:rowOff>
                  </from>
                  <to>
                    <xdr:col>9</xdr:col>
                    <xdr:colOff>514350</xdr:colOff>
                    <xdr:row>315</xdr:row>
                    <xdr:rowOff>171450</xdr:rowOff>
                  </to>
                </anchor>
              </controlPr>
            </control>
          </mc:Choice>
        </mc:AlternateContent>
        <mc:AlternateContent xmlns:mc="http://schemas.openxmlformats.org/markup-compatibility/2006">
          <mc:Choice Requires="x14">
            <control shapeId="12991" r:id="rId251" name="Check Box 703">
              <controlPr defaultSize="0" autoFill="0" autoLine="0" autoPict="0">
                <anchor moveWithCells="1">
                  <from>
                    <xdr:col>19</xdr:col>
                    <xdr:colOff>565150</xdr:colOff>
                    <xdr:row>314</xdr:row>
                    <xdr:rowOff>190500</xdr:rowOff>
                  </from>
                  <to>
                    <xdr:col>21</xdr:col>
                    <xdr:colOff>304800</xdr:colOff>
                    <xdr:row>316</xdr:row>
                    <xdr:rowOff>12700</xdr:rowOff>
                  </to>
                </anchor>
              </controlPr>
            </control>
          </mc:Choice>
        </mc:AlternateContent>
        <mc:AlternateContent xmlns:mc="http://schemas.openxmlformats.org/markup-compatibility/2006">
          <mc:Choice Requires="x14">
            <control shapeId="12992" r:id="rId252" name="Check Box 704">
              <controlPr defaultSize="0" autoFill="0" autoLine="0" autoPict="0">
                <anchor moveWithCells="1">
                  <from>
                    <xdr:col>4</xdr:col>
                    <xdr:colOff>57150</xdr:colOff>
                    <xdr:row>263</xdr:row>
                    <xdr:rowOff>12700</xdr:rowOff>
                  </from>
                  <to>
                    <xdr:col>4</xdr:col>
                    <xdr:colOff>533400</xdr:colOff>
                    <xdr:row>264</xdr:row>
                    <xdr:rowOff>0</xdr:rowOff>
                  </to>
                </anchor>
              </controlPr>
            </control>
          </mc:Choice>
        </mc:AlternateContent>
        <mc:AlternateContent xmlns:mc="http://schemas.openxmlformats.org/markup-compatibility/2006">
          <mc:Choice Requires="x14">
            <control shapeId="12993" r:id="rId253" name="Check Box 705">
              <controlPr defaultSize="0" autoFill="0" autoLine="0" autoPict="0">
                <anchor moveWithCells="1">
                  <from>
                    <xdr:col>4</xdr:col>
                    <xdr:colOff>57150</xdr:colOff>
                    <xdr:row>265</xdr:row>
                    <xdr:rowOff>12700</xdr:rowOff>
                  </from>
                  <to>
                    <xdr:col>4</xdr:col>
                    <xdr:colOff>533400</xdr:colOff>
                    <xdr:row>266</xdr:row>
                    <xdr:rowOff>0</xdr:rowOff>
                  </to>
                </anchor>
              </controlPr>
            </control>
          </mc:Choice>
        </mc:AlternateContent>
        <mc:AlternateContent xmlns:mc="http://schemas.openxmlformats.org/markup-compatibility/2006">
          <mc:Choice Requires="x14">
            <control shapeId="12994" r:id="rId254" name="Check Box 706">
              <controlPr defaultSize="0" autoFill="0" autoLine="0" autoPict="0">
                <anchor moveWithCells="1">
                  <from>
                    <xdr:col>4</xdr:col>
                    <xdr:colOff>57150</xdr:colOff>
                    <xdr:row>267</xdr:row>
                    <xdr:rowOff>12700</xdr:rowOff>
                  </from>
                  <to>
                    <xdr:col>4</xdr:col>
                    <xdr:colOff>533400</xdr:colOff>
                    <xdr:row>268</xdr:row>
                    <xdr:rowOff>0</xdr:rowOff>
                  </to>
                </anchor>
              </controlPr>
            </control>
          </mc:Choice>
        </mc:AlternateContent>
        <mc:AlternateContent xmlns:mc="http://schemas.openxmlformats.org/markup-compatibility/2006">
          <mc:Choice Requires="x14">
            <control shapeId="12995" r:id="rId255" name="Check Box 707">
              <controlPr defaultSize="0" autoFill="0" autoLine="0" autoPict="0">
                <anchor moveWithCells="1">
                  <from>
                    <xdr:col>4</xdr:col>
                    <xdr:colOff>57150</xdr:colOff>
                    <xdr:row>269</xdr:row>
                    <xdr:rowOff>12700</xdr:rowOff>
                  </from>
                  <to>
                    <xdr:col>4</xdr:col>
                    <xdr:colOff>533400</xdr:colOff>
                    <xdr:row>270</xdr:row>
                    <xdr:rowOff>0</xdr:rowOff>
                  </to>
                </anchor>
              </controlPr>
            </control>
          </mc:Choice>
        </mc:AlternateContent>
        <mc:AlternateContent xmlns:mc="http://schemas.openxmlformats.org/markup-compatibility/2006">
          <mc:Choice Requires="x14">
            <control shapeId="12996" r:id="rId256" name="Check Box 708">
              <controlPr defaultSize="0" autoFill="0" autoLine="0" autoPict="0">
                <anchor moveWithCells="1">
                  <from>
                    <xdr:col>4</xdr:col>
                    <xdr:colOff>57150</xdr:colOff>
                    <xdr:row>271</xdr:row>
                    <xdr:rowOff>12700</xdr:rowOff>
                  </from>
                  <to>
                    <xdr:col>4</xdr:col>
                    <xdr:colOff>533400</xdr:colOff>
                    <xdr:row>272</xdr:row>
                    <xdr:rowOff>0</xdr:rowOff>
                  </to>
                </anchor>
              </controlPr>
            </control>
          </mc:Choice>
        </mc:AlternateContent>
        <mc:AlternateContent xmlns:mc="http://schemas.openxmlformats.org/markup-compatibility/2006">
          <mc:Choice Requires="x14">
            <control shapeId="12997" r:id="rId257" name="Check Box 709">
              <controlPr defaultSize="0" autoFill="0" autoLine="0" autoPict="0">
                <anchor moveWithCells="1">
                  <from>
                    <xdr:col>8</xdr:col>
                    <xdr:colOff>114300</xdr:colOff>
                    <xdr:row>263</xdr:row>
                    <xdr:rowOff>12700</xdr:rowOff>
                  </from>
                  <to>
                    <xdr:col>9</xdr:col>
                    <xdr:colOff>0</xdr:colOff>
                    <xdr:row>264</xdr:row>
                    <xdr:rowOff>0</xdr:rowOff>
                  </to>
                </anchor>
              </controlPr>
            </control>
          </mc:Choice>
        </mc:AlternateContent>
        <mc:AlternateContent xmlns:mc="http://schemas.openxmlformats.org/markup-compatibility/2006">
          <mc:Choice Requires="x14">
            <control shapeId="12998" r:id="rId258" name="Check Box 710">
              <controlPr defaultSize="0" autoFill="0" autoLine="0" autoPict="0">
                <anchor moveWithCells="1">
                  <from>
                    <xdr:col>8</xdr:col>
                    <xdr:colOff>114300</xdr:colOff>
                    <xdr:row>267</xdr:row>
                    <xdr:rowOff>12700</xdr:rowOff>
                  </from>
                  <to>
                    <xdr:col>9</xdr:col>
                    <xdr:colOff>0</xdr:colOff>
                    <xdr:row>268</xdr:row>
                    <xdr:rowOff>0</xdr:rowOff>
                  </to>
                </anchor>
              </controlPr>
            </control>
          </mc:Choice>
        </mc:AlternateContent>
        <mc:AlternateContent xmlns:mc="http://schemas.openxmlformats.org/markup-compatibility/2006">
          <mc:Choice Requires="x14">
            <control shapeId="12999" r:id="rId259" name="Check Box 711">
              <controlPr defaultSize="0" autoFill="0" autoLine="0" autoPict="0">
                <anchor moveWithCells="1">
                  <from>
                    <xdr:col>8</xdr:col>
                    <xdr:colOff>114300</xdr:colOff>
                    <xdr:row>269</xdr:row>
                    <xdr:rowOff>12700</xdr:rowOff>
                  </from>
                  <to>
                    <xdr:col>9</xdr:col>
                    <xdr:colOff>0</xdr:colOff>
                    <xdr:row>270</xdr:row>
                    <xdr:rowOff>0</xdr:rowOff>
                  </to>
                </anchor>
              </controlPr>
            </control>
          </mc:Choice>
        </mc:AlternateContent>
        <mc:AlternateContent xmlns:mc="http://schemas.openxmlformats.org/markup-compatibility/2006">
          <mc:Choice Requires="x14">
            <control shapeId="13000" r:id="rId260" name="Check Box 712">
              <controlPr defaultSize="0" autoFill="0" autoLine="0" autoPict="0">
                <anchor moveWithCells="1">
                  <from>
                    <xdr:col>8</xdr:col>
                    <xdr:colOff>114300</xdr:colOff>
                    <xdr:row>270</xdr:row>
                    <xdr:rowOff>31750</xdr:rowOff>
                  </from>
                  <to>
                    <xdr:col>9</xdr:col>
                    <xdr:colOff>0</xdr:colOff>
                    <xdr:row>273</xdr:row>
                    <xdr:rowOff>0</xdr:rowOff>
                  </to>
                </anchor>
              </controlPr>
            </control>
          </mc:Choice>
        </mc:AlternateContent>
        <mc:AlternateContent xmlns:mc="http://schemas.openxmlformats.org/markup-compatibility/2006">
          <mc:Choice Requires="x14">
            <control shapeId="13001" r:id="rId261" name="Check Box 713">
              <controlPr defaultSize="0" autoFill="0" autoLine="0" autoPict="0">
                <anchor moveWithCells="1">
                  <from>
                    <xdr:col>8</xdr:col>
                    <xdr:colOff>114300</xdr:colOff>
                    <xdr:row>272</xdr:row>
                    <xdr:rowOff>31750</xdr:rowOff>
                  </from>
                  <to>
                    <xdr:col>9</xdr:col>
                    <xdr:colOff>0</xdr:colOff>
                    <xdr:row>274</xdr:row>
                    <xdr:rowOff>50800</xdr:rowOff>
                  </to>
                </anchor>
              </controlPr>
            </control>
          </mc:Choice>
        </mc:AlternateContent>
        <mc:AlternateContent xmlns:mc="http://schemas.openxmlformats.org/markup-compatibility/2006">
          <mc:Choice Requires="x14">
            <control shapeId="13002" r:id="rId262" name="Check Box 714">
              <controlPr defaultSize="0" autoFill="0" autoLine="0" autoPict="0">
                <anchor moveWithCells="1">
                  <from>
                    <xdr:col>8</xdr:col>
                    <xdr:colOff>114300</xdr:colOff>
                    <xdr:row>275</xdr:row>
                    <xdr:rowOff>12700</xdr:rowOff>
                  </from>
                  <to>
                    <xdr:col>9</xdr:col>
                    <xdr:colOff>0</xdr:colOff>
                    <xdr:row>276</xdr:row>
                    <xdr:rowOff>0</xdr:rowOff>
                  </to>
                </anchor>
              </controlPr>
            </control>
          </mc:Choice>
        </mc:AlternateContent>
        <mc:AlternateContent xmlns:mc="http://schemas.openxmlformats.org/markup-compatibility/2006">
          <mc:Choice Requires="x14">
            <control shapeId="13003" r:id="rId263" name="Check Box 715">
              <controlPr defaultSize="0" autoFill="0" autoLine="0" autoPict="0">
                <anchor moveWithCells="1">
                  <from>
                    <xdr:col>8</xdr:col>
                    <xdr:colOff>114300</xdr:colOff>
                    <xdr:row>279</xdr:row>
                    <xdr:rowOff>12700</xdr:rowOff>
                  </from>
                  <to>
                    <xdr:col>9</xdr:col>
                    <xdr:colOff>0</xdr:colOff>
                    <xdr:row>280</xdr:row>
                    <xdr:rowOff>0</xdr:rowOff>
                  </to>
                </anchor>
              </controlPr>
            </control>
          </mc:Choice>
        </mc:AlternateContent>
        <mc:AlternateContent xmlns:mc="http://schemas.openxmlformats.org/markup-compatibility/2006">
          <mc:Choice Requires="x14">
            <control shapeId="13004" r:id="rId264" name="Check Box 716">
              <controlPr defaultSize="0" autoFill="0" autoLine="0" autoPict="0">
                <anchor moveWithCells="1">
                  <from>
                    <xdr:col>8</xdr:col>
                    <xdr:colOff>114300</xdr:colOff>
                    <xdr:row>283</xdr:row>
                    <xdr:rowOff>12700</xdr:rowOff>
                  </from>
                  <to>
                    <xdr:col>9</xdr:col>
                    <xdr:colOff>0</xdr:colOff>
                    <xdr:row>284</xdr:row>
                    <xdr:rowOff>0</xdr:rowOff>
                  </to>
                </anchor>
              </controlPr>
            </control>
          </mc:Choice>
        </mc:AlternateContent>
        <mc:AlternateContent xmlns:mc="http://schemas.openxmlformats.org/markup-compatibility/2006">
          <mc:Choice Requires="x14">
            <control shapeId="13005" r:id="rId265" name="Check Box 717">
              <controlPr defaultSize="0" autoFill="0" autoLine="0" autoPict="0">
                <anchor moveWithCells="1">
                  <from>
                    <xdr:col>4</xdr:col>
                    <xdr:colOff>57150</xdr:colOff>
                    <xdr:row>295</xdr:row>
                    <xdr:rowOff>12700</xdr:rowOff>
                  </from>
                  <to>
                    <xdr:col>4</xdr:col>
                    <xdr:colOff>533400</xdr:colOff>
                    <xdr:row>296</xdr:row>
                    <xdr:rowOff>31750</xdr:rowOff>
                  </to>
                </anchor>
              </controlPr>
            </control>
          </mc:Choice>
        </mc:AlternateContent>
        <mc:AlternateContent xmlns:mc="http://schemas.openxmlformats.org/markup-compatibility/2006">
          <mc:Choice Requires="x14">
            <control shapeId="13006" r:id="rId266" name="Check Box 718">
              <controlPr defaultSize="0" autoFill="0" autoLine="0" autoPict="0">
                <anchor moveWithCells="1">
                  <from>
                    <xdr:col>4</xdr:col>
                    <xdr:colOff>57150</xdr:colOff>
                    <xdr:row>297</xdr:row>
                    <xdr:rowOff>12700</xdr:rowOff>
                  </from>
                  <to>
                    <xdr:col>4</xdr:col>
                    <xdr:colOff>533400</xdr:colOff>
                    <xdr:row>298</xdr:row>
                    <xdr:rowOff>0</xdr:rowOff>
                  </to>
                </anchor>
              </controlPr>
            </control>
          </mc:Choice>
        </mc:AlternateContent>
        <mc:AlternateContent xmlns:mc="http://schemas.openxmlformats.org/markup-compatibility/2006">
          <mc:Choice Requires="x14">
            <control shapeId="13007" r:id="rId267" name="Check Box 719">
              <controlPr defaultSize="0" autoFill="0" autoLine="0" autoPict="0">
                <anchor moveWithCells="1">
                  <from>
                    <xdr:col>8</xdr:col>
                    <xdr:colOff>114300</xdr:colOff>
                    <xdr:row>290</xdr:row>
                    <xdr:rowOff>12700</xdr:rowOff>
                  </from>
                  <to>
                    <xdr:col>9</xdr:col>
                    <xdr:colOff>0</xdr:colOff>
                    <xdr:row>291</xdr:row>
                    <xdr:rowOff>0</xdr:rowOff>
                  </to>
                </anchor>
              </controlPr>
            </control>
          </mc:Choice>
        </mc:AlternateContent>
        <mc:AlternateContent xmlns:mc="http://schemas.openxmlformats.org/markup-compatibility/2006">
          <mc:Choice Requires="x14">
            <control shapeId="13008" r:id="rId268" name="Check Box 720">
              <controlPr defaultSize="0" autoFill="0" autoLine="0" autoPict="0">
                <anchor moveWithCells="1">
                  <from>
                    <xdr:col>8</xdr:col>
                    <xdr:colOff>114300</xdr:colOff>
                    <xdr:row>294</xdr:row>
                    <xdr:rowOff>12700</xdr:rowOff>
                  </from>
                  <to>
                    <xdr:col>9</xdr:col>
                    <xdr:colOff>0</xdr:colOff>
                    <xdr:row>295</xdr:row>
                    <xdr:rowOff>0</xdr:rowOff>
                  </to>
                </anchor>
              </controlPr>
            </control>
          </mc:Choice>
        </mc:AlternateContent>
        <mc:AlternateContent xmlns:mc="http://schemas.openxmlformats.org/markup-compatibility/2006">
          <mc:Choice Requires="x14">
            <control shapeId="13009" r:id="rId269" name="Group Box 721">
              <controlPr defaultSize="0" autoFill="0" autoPict="0">
                <anchor moveWithCells="1">
                  <from>
                    <xdr:col>3</xdr:col>
                    <xdr:colOff>495300</xdr:colOff>
                    <xdr:row>294</xdr:row>
                    <xdr:rowOff>0</xdr:rowOff>
                  </from>
                  <to>
                    <xdr:col>6</xdr:col>
                    <xdr:colOff>495300</xdr:colOff>
                    <xdr:row>301</xdr:row>
                    <xdr:rowOff>31750</xdr:rowOff>
                  </to>
                </anchor>
              </controlPr>
            </control>
          </mc:Choice>
        </mc:AlternateContent>
        <mc:AlternateContent xmlns:mc="http://schemas.openxmlformats.org/markup-compatibility/2006">
          <mc:Choice Requires="x14">
            <control shapeId="13010" r:id="rId270" name="Check Box 722">
              <controlPr defaultSize="0" autoFill="0" autoLine="0" autoPict="0">
                <anchor moveWithCells="1">
                  <from>
                    <xdr:col>8</xdr:col>
                    <xdr:colOff>107950</xdr:colOff>
                    <xdr:row>296</xdr:row>
                    <xdr:rowOff>50800</xdr:rowOff>
                  </from>
                  <to>
                    <xdr:col>8</xdr:col>
                    <xdr:colOff>488950</xdr:colOff>
                    <xdr:row>298</xdr:row>
                    <xdr:rowOff>0</xdr:rowOff>
                  </to>
                </anchor>
              </controlPr>
            </control>
          </mc:Choice>
        </mc:AlternateContent>
        <mc:AlternateContent xmlns:mc="http://schemas.openxmlformats.org/markup-compatibility/2006">
          <mc:Choice Requires="x14">
            <control shapeId="13011" r:id="rId271" name="Check Box 723">
              <controlPr defaultSize="0" autoFill="0" autoLine="0" autoPict="0">
                <anchor moveWithCells="1">
                  <from>
                    <xdr:col>8</xdr:col>
                    <xdr:colOff>114300</xdr:colOff>
                    <xdr:row>299</xdr:row>
                    <xdr:rowOff>12700</xdr:rowOff>
                  </from>
                  <to>
                    <xdr:col>9</xdr:col>
                    <xdr:colOff>0</xdr:colOff>
                    <xdr:row>300</xdr:row>
                    <xdr:rowOff>0</xdr:rowOff>
                  </to>
                </anchor>
              </controlPr>
            </control>
          </mc:Choice>
        </mc:AlternateContent>
        <mc:AlternateContent xmlns:mc="http://schemas.openxmlformats.org/markup-compatibility/2006">
          <mc:Choice Requires="x14">
            <control shapeId="13012" r:id="rId272" name="Check Box 724">
              <controlPr defaultSize="0" autoFill="0" autoLine="0" autoPict="0">
                <anchor moveWithCells="1">
                  <from>
                    <xdr:col>8</xdr:col>
                    <xdr:colOff>114300</xdr:colOff>
                    <xdr:row>303</xdr:row>
                    <xdr:rowOff>12700</xdr:rowOff>
                  </from>
                  <to>
                    <xdr:col>9</xdr:col>
                    <xdr:colOff>0</xdr:colOff>
                    <xdr:row>304</xdr:row>
                    <xdr:rowOff>0</xdr:rowOff>
                  </to>
                </anchor>
              </controlPr>
            </control>
          </mc:Choice>
        </mc:AlternateContent>
        <mc:AlternateContent xmlns:mc="http://schemas.openxmlformats.org/markup-compatibility/2006">
          <mc:Choice Requires="x14">
            <control shapeId="13013" r:id="rId273" name="Check Box 725">
              <controlPr defaultSize="0" autoFill="0" autoLine="0" autoPict="0">
                <anchor moveWithCells="1">
                  <from>
                    <xdr:col>15</xdr:col>
                    <xdr:colOff>31750</xdr:colOff>
                    <xdr:row>267</xdr:row>
                    <xdr:rowOff>12700</xdr:rowOff>
                  </from>
                  <to>
                    <xdr:col>15</xdr:col>
                    <xdr:colOff>527050</xdr:colOff>
                    <xdr:row>268</xdr:row>
                    <xdr:rowOff>0</xdr:rowOff>
                  </to>
                </anchor>
              </controlPr>
            </control>
          </mc:Choice>
        </mc:AlternateContent>
        <mc:AlternateContent xmlns:mc="http://schemas.openxmlformats.org/markup-compatibility/2006">
          <mc:Choice Requires="x14">
            <control shapeId="13014" r:id="rId274" name="Check Box 726">
              <controlPr defaultSize="0" autoFill="0" autoLine="0" autoPict="0">
                <anchor moveWithCells="1">
                  <from>
                    <xdr:col>15</xdr:col>
                    <xdr:colOff>31750</xdr:colOff>
                    <xdr:row>283</xdr:row>
                    <xdr:rowOff>12700</xdr:rowOff>
                  </from>
                  <to>
                    <xdr:col>15</xdr:col>
                    <xdr:colOff>527050</xdr:colOff>
                    <xdr:row>284</xdr:row>
                    <xdr:rowOff>0</xdr:rowOff>
                  </to>
                </anchor>
              </controlPr>
            </control>
          </mc:Choice>
        </mc:AlternateContent>
        <mc:AlternateContent xmlns:mc="http://schemas.openxmlformats.org/markup-compatibility/2006">
          <mc:Choice Requires="x14">
            <control shapeId="13015" r:id="rId275" name="Check Box 727">
              <controlPr defaultSize="0" autoFill="0" autoLine="0" autoPict="0">
                <anchor moveWithCells="1">
                  <from>
                    <xdr:col>15</xdr:col>
                    <xdr:colOff>31750</xdr:colOff>
                    <xdr:row>294</xdr:row>
                    <xdr:rowOff>12700</xdr:rowOff>
                  </from>
                  <to>
                    <xdr:col>15</xdr:col>
                    <xdr:colOff>527050</xdr:colOff>
                    <xdr:row>295</xdr:row>
                    <xdr:rowOff>0</xdr:rowOff>
                  </to>
                </anchor>
              </controlPr>
            </control>
          </mc:Choice>
        </mc:AlternateContent>
        <mc:AlternateContent xmlns:mc="http://schemas.openxmlformats.org/markup-compatibility/2006">
          <mc:Choice Requires="x14">
            <control shapeId="13016" r:id="rId276" name="Check Box 728">
              <controlPr defaultSize="0" autoFill="0" autoLine="0" autoPict="0">
                <anchor moveWithCells="1">
                  <from>
                    <xdr:col>15</xdr:col>
                    <xdr:colOff>31750</xdr:colOff>
                    <xdr:row>303</xdr:row>
                    <xdr:rowOff>12700</xdr:rowOff>
                  </from>
                  <to>
                    <xdr:col>15</xdr:col>
                    <xdr:colOff>527050</xdr:colOff>
                    <xdr:row>304</xdr:row>
                    <xdr:rowOff>0</xdr:rowOff>
                  </to>
                </anchor>
              </controlPr>
            </control>
          </mc:Choice>
        </mc:AlternateContent>
        <mc:AlternateContent xmlns:mc="http://schemas.openxmlformats.org/markup-compatibility/2006">
          <mc:Choice Requires="x14">
            <control shapeId="13017" r:id="rId277" name="Group Box 729">
              <controlPr defaultSize="0" autoFill="0" autoPict="0">
                <anchor moveWithCells="1">
                  <from>
                    <xdr:col>3</xdr:col>
                    <xdr:colOff>495300</xdr:colOff>
                    <xdr:row>289</xdr:row>
                    <xdr:rowOff>0</xdr:rowOff>
                  </from>
                  <to>
                    <xdr:col>6</xdr:col>
                    <xdr:colOff>508000</xdr:colOff>
                    <xdr:row>291</xdr:row>
                    <xdr:rowOff>31750</xdr:rowOff>
                  </to>
                </anchor>
              </controlPr>
            </control>
          </mc:Choice>
        </mc:AlternateContent>
        <mc:AlternateContent xmlns:mc="http://schemas.openxmlformats.org/markup-compatibility/2006">
          <mc:Choice Requires="x14">
            <control shapeId="13018" r:id="rId278" name="Option Button 730">
              <controlPr defaultSize="0" autoFill="0" autoLine="0" autoPict="0">
                <anchor moveWithCells="1">
                  <from>
                    <xdr:col>4</xdr:col>
                    <xdr:colOff>127000</xdr:colOff>
                    <xdr:row>289</xdr:row>
                    <xdr:rowOff>247650</xdr:rowOff>
                  </from>
                  <to>
                    <xdr:col>5</xdr:col>
                    <xdr:colOff>31750</xdr:colOff>
                    <xdr:row>291</xdr:row>
                    <xdr:rowOff>12700</xdr:rowOff>
                  </to>
                </anchor>
              </controlPr>
            </control>
          </mc:Choice>
        </mc:AlternateContent>
        <mc:AlternateContent xmlns:mc="http://schemas.openxmlformats.org/markup-compatibility/2006">
          <mc:Choice Requires="x14">
            <control shapeId="13019" r:id="rId279" name="Option Button 731">
              <controlPr defaultSize="0" autoFill="0" autoLine="0" autoPict="0">
                <anchor moveWithCells="1">
                  <from>
                    <xdr:col>5</xdr:col>
                    <xdr:colOff>355600</xdr:colOff>
                    <xdr:row>289</xdr:row>
                    <xdr:rowOff>260350</xdr:rowOff>
                  </from>
                  <to>
                    <xdr:col>6</xdr:col>
                    <xdr:colOff>266700</xdr:colOff>
                    <xdr:row>291</xdr:row>
                    <xdr:rowOff>31750</xdr:rowOff>
                  </to>
                </anchor>
              </controlPr>
            </control>
          </mc:Choice>
        </mc:AlternateContent>
        <mc:AlternateContent xmlns:mc="http://schemas.openxmlformats.org/markup-compatibility/2006">
          <mc:Choice Requires="x14">
            <control shapeId="13020" r:id="rId280" name="Check Box 732">
              <controlPr defaultSize="0" autoFill="0" autoLine="0" autoPict="0">
                <anchor moveWithCells="1">
                  <from>
                    <xdr:col>4</xdr:col>
                    <xdr:colOff>57150</xdr:colOff>
                    <xdr:row>298</xdr:row>
                    <xdr:rowOff>50800</xdr:rowOff>
                  </from>
                  <to>
                    <xdr:col>4</xdr:col>
                    <xdr:colOff>533400</xdr:colOff>
                    <xdr:row>299</xdr:row>
                    <xdr:rowOff>0</xdr:rowOff>
                  </to>
                </anchor>
              </controlPr>
            </control>
          </mc:Choice>
        </mc:AlternateContent>
        <mc:AlternateContent xmlns:mc="http://schemas.openxmlformats.org/markup-compatibility/2006">
          <mc:Choice Requires="x14">
            <control shapeId="13021" r:id="rId281" name="Check Box 733">
              <controlPr defaultSize="0" autoFill="0" autoLine="0" autoPict="0">
                <anchor moveWithCells="1">
                  <from>
                    <xdr:col>19</xdr:col>
                    <xdr:colOff>203200</xdr:colOff>
                    <xdr:row>59</xdr:row>
                    <xdr:rowOff>31750</xdr:rowOff>
                  </from>
                  <to>
                    <xdr:col>19</xdr:col>
                    <xdr:colOff>565150</xdr:colOff>
                    <xdr:row>62</xdr:row>
                    <xdr:rowOff>0</xdr:rowOff>
                  </to>
                </anchor>
              </controlPr>
            </control>
          </mc:Choice>
        </mc:AlternateContent>
        <mc:AlternateContent xmlns:mc="http://schemas.openxmlformats.org/markup-compatibility/2006">
          <mc:Choice Requires="x14">
            <control shapeId="13022" r:id="rId282" name="Check Box 734">
              <controlPr defaultSize="0" autoFill="0" autoLine="0" autoPict="0">
                <anchor moveWithCells="1">
                  <from>
                    <xdr:col>20</xdr:col>
                    <xdr:colOff>203200</xdr:colOff>
                    <xdr:row>59</xdr:row>
                    <xdr:rowOff>31750</xdr:rowOff>
                  </from>
                  <to>
                    <xdr:col>20</xdr:col>
                    <xdr:colOff>565150</xdr:colOff>
                    <xdr:row>62</xdr:row>
                    <xdr:rowOff>0</xdr:rowOff>
                  </to>
                </anchor>
              </controlPr>
            </control>
          </mc:Choice>
        </mc:AlternateContent>
        <mc:AlternateContent xmlns:mc="http://schemas.openxmlformats.org/markup-compatibility/2006">
          <mc:Choice Requires="x14">
            <control shapeId="13027" r:id="rId283" name="Check Box 739">
              <controlPr defaultSize="0" autoFill="0" autoLine="0" autoPict="0">
                <anchor moveWithCells="1">
                  <from>
                    <xdr:col>10</xdr:col>
                    <xdr:colOff>203200</xdr:colOff>
                    <xdr:row>127</xdr:row>
                    <xdr:rowOff>31750</xdr:rowOff>
                  </from>
                  <to>
                    <xdr:col>10</xdr:col>
                    <xdr:colOff>565150</xdr:colOff>
                    <xdr:row>130</xdr:row>
                    <xdr:rowOff>19050</xdr:rowOff>
                  </to>
                </anchor>
              </controlPr>
            </control>
          </mc:Choice>
        </mc:AlternateContent>
        <mc:AlternateContent xmlns:mc="http://schemas.openxmlformats.org/markup-compatibility/2006">
          <mc:Choice Requires="x14">
            <control shapeId="13028" r:id="rId284" name="Check Box 740">
              <controlPr defaultSize="0" autoFill="0" autoLine="0" autoPict="0">
                <anchor moveWithCells="1">
                  <from>
                    <xdr:col>11</xdr:col>
                    <xdr:colOff>203200</xdr:colOff>
                    <xdr:row>127</xdr:row>
                    <xdr:rowOff>19050</xdr:rowOff>
                  </from>
                  <to>
                    <xdr:col>11</xdr:col>
                    <xdr:colOff>565150</xdr:colOff>
                    <xdr:row>130</xdr:row>
                    <xdr:rowOff>19050</xdr:rowOff>
                  </to>
                </anchor>
              </controlPr>
            </control>
          </mc:Choice>
        </mc:AlternateContent>
        <mc:AlternateContent xmlns:mc="http://schemas.openxmlformats.org/markup-compatibility/2006">
          <mc:Choice Requires="x14">
            <control shapeId="13032" r:id="rId285" name="Check Box 744">
              <controlPr defaultSize="0" autoFill="0" autoLine="0" autoPict="0">
                <anchor moveWithCells="1">
                  <from>
                    <xdr:col>19</xdr:col>
                    <xdr:colOff>450850</xdr:colOff>
                    <xdr:row>322</xdr:row>
                    <xdr:rowOff>184150</xdr:rowOff>
                  </from>
                  <to>
                    <xdr:col>20</xdr:col>
                    <xdr:colOff>342900</xdr:colOff>
                    <xdr:row>324</xdr:row>
                    <xdr:rowOff>31750</xdr:rowOff>
                  </to>
                </anchor>
              </controlPr>
            </control>
          </mc:Choice>
        </mc:AlternateContent>
        <mc:AlternateContent xmlns:mc="http://schemas.openxmlformats.org/markup-compatibility/2006">
          <mc:Choice Requires="x14">
            <control shapeId="13038" r:id="rId286" name="Check Box 750">
              <controlPr defaultSize="0" autoFill="0" autoLine="0" autoPict="0">
                <anchor moveWithCells="1">
                  <from>
                    <xdr:col>22</xdr:col>
                    <xdr:colOff>438150</xdr:colOff>
                    <xdr:row>319</xdr:row>
                    <xdr:rowOff>19050</xdr:rowOff>
                  </from>
                  <to>
                    <xdr:col>24</xdr:col>
                    <xdr:colOff>241300</xdr:colOff>
                    <xdr:row>320</xdr:row>
                    <xdr:rowOff>0</xdr:rowOff>
                  </to>
                </anchor>
              </controlPr>
            </control>
          </mc:Choice>
        </mc:AlternateContent>
        <mc:AlternateContent xmlns:mc="http://schemas.openxmlformats.org/markup-compatibility/2006">
          <mc:Choice Requires="x14">
            <control shapeId="13042" r:id="rId287" name="Check Box 754">
              <controlPr defaultSize="0" autoFill="0" autoLine="0" autoPict="0">
                <anchor moveWithCells="1">
                  <from>
                    <xdr:col>13</xdr:col>
                    <xdr:colOff>590550</xdr:colOff>
                    <xdr:row>43</xdr:row>
                    <xdr:rowOff>31750</xdr:rowOff>
                  </from>
                  <to>
                    <xdr:col>14</xdr:col>
                    <xdr:colOff>342900</xdr:colOff>
                    <xdr:row>46</xdr:row>
                    <xdr:rowOff>0</xdr:rowOff>
                  </to>
                </anchor>
              </controlPr>
            </control>
          </mc:Choice>
        </mc:AlternateContent>
        <mc:AlternateContent xmlns:mc="http://schemas.openxmlformats.org/markup-compatibility/2006">
          <mc:Choice Requires="x14">
            <control shapeId="13045" r:id="rId288" name="Check Box 757">
              <controlPr defaultSize="0" autoFill="0" autoLine="0" autoPict="0">
                <anchor moveWithCells="1">
                  <from>
                    <xdr:col>22</xdr:col>
                    <xdr:colOff>76200</xdr:colOff>
                    <xdr:row>13</xdr:row>
                    <xdr:rowOff>12700</xdr:rowOff>
                  </from>
                  <to>
                    <xdr:col>22</xdr:col>
                    <xdr:colOff>323850</xdr:colOff>
                    <xdr:row>14</xdr:row>
                    <xdr:rowOff>12700</xdr:rowOff>
                  </to>
                </anchor>
              </controlPr>
            </control>
          </mc:Choice>
        </mc:AlternateContent>
        <mc:AlternateContent xmlns:mc="http://schemas.openxmlformats.org/markup-compatibility/2006">
          <mc:Choice Requires="x14">
            <control shapeId="13079" r:id="rId289" name="Check Box 791">
              <controlPr defaultSize="0" autoFill="0" autoLine="0" autoPict="0">
                <anchor moveWithCells="1">
                  <from>
                    <xdr:col>25</xdr:col>
                    <xdr:colOff>38100</xdr:colOff>
                    <xdr:row>266</xdr:row>
                    <xdr:rowOff>69850</xdr:rowOff>
                  </from>
                  <to>
                    <xdr:col>25</xdr:col>
                    <xdr:colOff>457200</xdr:colOff>
                    <xdr:row>268</xdr:row>
                    <xdr:rowOff>0</xdr:rowOff>
                  </to>
                </anchor>
              </controlPr>
            </control>
          </mc:Choice>
        </mc:AlternateContent>
        <mc:AlternateContent xmlns:mc="http://schemas.openxmlformats.org/markup-compatibility/2006">
          <mc:Choice Requires="x14">
            <control shapeId="13084" r:id="rId290" name="Check Box 796">
              <controlPr defaultSize="0" autoFill="0" autoLine="0" autoPict="0">
                <anchor moveWithCells="1">
                  <from>
                    <xdr:col>25</xdr:col>
                    <xdr:colOff>38100</xdr:colOff>
                    <xdr:row>283</xdr:row>
                    <xdr:rowOff>0</xdr:rowOff>
                  </from>
                  <to>
                    <xdr:col>25</xdr:col>
                    <xdr:colOff>457200</xdr:colOff>
                    <xdr:row>284</xdr:row>
                    <xdr:rowOff>0</xdr:rowOff>
                  </to>
                </anchor>
              </controlPr>
            </control>
          </mc:Choice>
        </mc:AlternateContent>
        <mc:AlternateContent xmlns:mc="http://schemas.openxmlformats.org/markup-compatibility/2006">
          <mc:Choice Requires="x14">
            <control shapeId="13085" r:id="rId291" name="Check Box 797">
              <controlPr defaultSize="0" autoFill="0" autoLine="0" autoPict="0">
                <anchor moveWithCells="1">
                  <from>
                    <xdr:col>25</xdr:col>
                    <xdr:colOff>38100</xdr:colOff>
                    <xdr:row>294</xdr:row>
                    <xdr:rowOff>0</xdr:rowOff>
                  </from>
                  <to>
                    <xdr:col>25</xdr:col>
                    <xdr:colOff>457200</xdr:colOff>
                    <xdr:row>295</xdr:row>
                    <xdr:rowOff>0</xdr:rowOff>
                  </to>
                </anchor>
              </controlPr>
            </control>
          </mc:Choice>
        </mc:AlternateContent>
        <mc:AlternateContent xmlns:mc="http://schemas.openxmlformats.org/markup-compatibility/2006">
          <mc:Choice Requires="x14">
            <control shapeId="13086" r:id="rId292" name="Check Box 798">
              <controlPr defaultSize="0" autoFill="0" autoLine="0" autoPict="0">
                <anchor moveWithCells="1">
                  <from>
                    <xdr:col>25</xdr:col>
                    <xdr:colOff>38100</xdr:colOff>
                    <xdr:row>303</xdr:row>
                    <xdr:rowOff>0</xdr:rowOff>
                  </from>
                  <to>
                    <xdr:col>25</xdr:col>
                    <xdr:colOff>457200</xdr:colOff>
                    <xdr:row>304</xdr:row>
                    <xdr:rowOff>0</xdr:rowOff>
                  </to>
                </anchor>
              </controlPr>
            </control>
          </mc:Choice>
        </mc:AlternateContent>
        <mc:AlternateContent xmlns:mc="http://schemas.openxmlformats.org/markup-compatibility/2006">
          <mc:Choice Requires="x14">
            <control shapeId="13093" r:id="rId293" name="Check Box 805">
              <controlPr defaultSize="0" autoFill="0" autoLine="0" autoPict="0">
                <anchor moveWithCells="1">
                  <from>
                    <xdr:col>18</xdr:col>
                    <xdr:colOff>88900</xdr:colOff>
                    <xdr:row>87</xdr:row>
                    <xdr:rowOff>38100</xdr:rowOff>
                  </from>
                  <to>
                    <xdr:col>18</xdr:col>
                    <xdr:colOff>628650</xdr:colOff>
                    <xdr:row>87</xdr:row>
                    <xdr:rowOff>222250</xdr:rowOff>
                  </to>
                </anchor>
              </controlPr>
            </control>
          </mc:Choice>
        </mc:AlternateContent>
        <mc:AlternateContent xmlns:mc="http://schemas.openxmlformats.org/markup-compatibility/2006">
          <mc:Choice Requires="x14">
            <control shapeId="13099" r:id="rId294" name="Option Button 811">
              <controlPr defaultSize="0" autoFill="0" autoLine="0" autoPict="0">
                <anchor moveWithCells="1">
                  <from>
                    <xdr:col>5</xdr:col>
                    <xdr:colOff>393700</xdr:colOff>
                    <xdr:row>21</xdr:row>
                    <xdr:rowOff>38100</xdr:rowOff>
                  </from>
                  <to>
                    <xdr:col>6</xdr:col>
                    <xdr:colOff>152400</xdr:colOff>
                    <xdr:row>21</xdr:row>
                    <xdr:rowOff>222250</xdr:rowOff>
                  </to>
                </anchor>
              </controlPr>
            </control>
          </mc:Choice>
        </mc:AlternateContent>
        <mc:AlternateContent xmlns:mc="http://schemas.openxmlformats.org/markup-compatibility/2006">
          <mc:Choice Requires="x14">
            <control shapeId="13109" r:id="rId295" name="Check Box 821">
              <controlPr defaultSize="0" autoFill="0" autoLine="0" autoPict="0">
                <anchor moveWithCells="1">
                  <from>
                    <xdr:col>4</xdr:col>
                    <xdr:colOff>57150</xdr:colOff>
                    <xdr:row>272</xdr:row>
                    <xdr:rowOff>57150</xdr:rowOff>
                  </from>
                  <to>
                    <xdr:col>4</xdr:col>
                    <xdr:colOff>533400</xdr:colOff>
                    <xdr:row>274</xdr:row>
                    <xdr:rowOff>31750</xdr:rowOff>
                  </to>
                </anchor>
              </controlPr>
            </control>
          </mc:Choice>
        </mc:AlternateContent>
        <mc:AlternateContent xmlns:mc="http://schemas.openxmlformats.org/markup-compatibility/2006">
          <mc:Choice Requires="x14">
            <control shapeId="13111" r:id="rId296" name="Option Button 823">
              <controlPr defaultSize="0" autoFill="0" autoLine="0" autoPict="0">
                <anchor moveWithCells="1">
                  <from>
                    <xdr:col>18</xdr:col>
                    <xdr:colOff>50800</xdr:colOff>
                    <xdr:row>257</xdr:row>
                    <xdr:rowOff>184150</xdr:rowOff>
                  </from>
                  <to>
                    <xdr:col>20</xdr:col>
                    <xdr:colOff>88900</xdr:colOff>
                    <xdr:row>259</xdr:row>
                    <xdr:rowOff>12700</xdr:rowOff>
                  </to>
                </anchor>
              </controlPr>
            </control>
          </mc:Choice>
        </mc:AlternateContent>
        <mc:AlternateContent xmlns:mc="http://schemas.openxmlformats.org/markup-compatibility/2006">
          <mc:Choice Requires="x14">
            <control shapeId="13112" r:id="rId297" name="Option Button 824">
              <controlPr defaultSize="0" autoFill="0" autoLine="0" autoPict="0">
                <anchor moveWithCells="1">
                  <from>
                    <xdr:col>20</xdr:col>
                    <xdr:colOff>565150</xdr:colOff>
                    <xdr:row>257</xdr:row>
                    <xdr:rowOff>184150</xdr:rowOff>
                  </from>
                  <to>
                    <xdr:col>23</xdr:col>
                    <xdr:colOff>457200</xdr:colOff>
                    <xdr:row>259</xdr:row>
                    <xdr:rowOff>12700</xdr:rowOff>
                  </to>
                </anchor>
              </controlPr>
            </control>
          </mc:Choice>
        </mc:AlternateContent>
        <mc:AlternateContent xmlns:mc="http://schemas.openxmlformats.org/markup-compatibility/2006">
          <mc:Choice Requires="x14">
            <control shapeId="13113" r:id="rId298" name="Option Button 825">
              <controlPr defaultSize="0" autoFill="0" autoLine="0" autoPict="0">
                <anchor moveWithCells="1">
                  <from>
                    <xdr:col>15</xdr:col>
                    <xdr:colOff>476250</xdr:colOff>
                    <xdr:row>257</xdr:row>
                    <xdr:rowOff>171450</xdr:rowOff>
                  </from>
                  <to>
                    <xdr:col>17</xdr:col>
                    <xdr:colOff>508000</xdr:colOff>
                    <xdr:row>259</xdr:row>
                    <xdr:rowOff>31750</xdr:rowOff>
                  </to>
                </anchor>
              </controlPr>
            </control>
          </mc:Choice>
        </mc:AlternateContent>
        <mc:AlternateContent xmlns:mc="http://schemas.openxmlformats.org/markup-compatibility/2006">
          <mc:Choice Requires="x14">
            <control shapeId="13115" r:id="rId299" name="Check Box 827">
              <controlPr defaultSize="0" autoFill="0" autoLine="0" autoPict="0">
                <anchor moveWithCells="1">
                  <from>
                    <xdr:col>10</xdr:col>
                    <xdr:colOff>209550</xdr:colOff>
                    <xdr:row>94</xdr:row>
                    <xdr:rowOff>222250</xdr:rowOff>
                  </from>
                  <to>
                    <xdr:col>11</xdr:col>
                    <xdr:colOff>279400</xdr:colOff>
                    <xdr:row>95</xdr:row>
                    <xdr:rowOff>31750</xdr:rowOff>
                  </to>
                </anchor>
              </controlPr>
            </control>
          </mc:Choice>
        </mc:AlternateContent>
        <mc:AlternateContent xmlns:mc="http://schemas.openxmlformats.org/markup-compatibility/2006">
          <mc:Choice Requires="x14">
            <control shapeId="13123" r:id="rId300" name="Check Box 835">
              <controlPr defaultSize="0" autoFill="0" autoLine="0" autoPict="0">
                <anchor moveWithCells="1">
                  <from>
                    <xdr:col>21</xdr:col>
                    <xdr:colOff>400050</xdr:colOff>
                    <xdr:row>235</xdr:row>
                    <xdr:rowOff>0</xdr:rowOff>
                  </from>
                  <to>
                    <xdr:col>22</xdr:col>
                    <xdr:colOff>508000</xdr:colOff>
                    <xdr:row>236</xdr:row>
                    <xdr:rowOff>12700</xdr:rowOff>
                  </to>
                </anchor>
              </controlPr>
            </control>
          </mc:Choice>
        </mc:AlternateContent>
        <mc:AlternateContent xmlns:mc="http://schemas.openxmlformats.org/markup-compatibility/2006">
          <mc:Choice Requires="x14">
            <control shapeId="13124" r:id="rId301" name="Group Box 836">
              <controlPr defaultSize="0" autoFill="0" autoPict="0">
                <anchor moveWithCells="1">
                  <from>
                    <xdr:col>1</xdr:col>
                    <xdr:colOff>508000</xdr:colOff>
                    <xdr:row>229</xdr:row>
                    <xdr:rowOff>152400</xdr:rowOff>
                  </from>
                  <to>
                    <xdr:col>10</xdr:col>
                    <xdr:colOff>266700</xdr:colOff>
                    <xdr:row>233</xdr:row>
                    <xdr:rowOff>57150</xdr:rowOff>
                  </to>
                </anchor>
              </controlPr>
            </control>
          </mc:Choice>
        </mc:AlternateContent>
        <mc:AlternateContent xmlns:mc="http://schemas.openxmlformats.org/markup-compatibility/2006">
          <mc:Choice Requires="x14">
            <control shapeId="13125" r:id="rId302" name="Option Button 837">
              <controlPr defaultSize="0" autoFill="0" autoLine="0" autoPict="0">
                <anchor moveWithCells="1">
                  <from>
                    <xdr:col>1</xdr:col>
                    <xdr:colOff>603250</xdr:colOff>
                    <xdr:row>230</xdr:row>
                    <xdr:rowOff>31750</xdr:rowOff>
                  </from>
                  <to>
                    <xdr:col>2</xdr:col>
                    <xdr:colOff>514350</xdr:colOff>
                    <xdr:row>231</xdr:row>
                    <xdr:rowOff>50800</xdr:rowOff>
                  </to>
                </anchor>
              </controlPr>
            </control>
          </mc:Choice>
        </mc:AlternateContent>
        <mc:AlternateContent xmlns:mc="http://schemas.openxmlformats.org/markup-compatibility/2006">
          <mc:Choice Requires="x14">
            <control shapeId="13126" r:id="rId303" name="Option Button 838">
              <controlPr defaultSize="0" autoFill="0" autoLine="0" autoPict="0">
                <anchor moveWithCells="1">
                  <from>
                    <xdr:col>1</xdr:col>
                    <xdr:colOff>603250</xdr:colOff>
                    <xdr:row>231</xdr:row>
                    <xdr:rowOff>19050</xdr:rowOff>
                  </from>
                  <to>
                    <xdr:col>2</xdr:col>
                    <xdr:colOff>565150</xdr:colOff>
                    <xdr:row>232</xdr:row>
                    <xdr:rowOff>50800</xdr:rowOff>
                  </to>
                </anchor>
              </controlPr>
            </control>
          </mc:Choice>
        </mc:AlternateContent>
        <mc:AlternateContent xmlns:mc="http://schemas.openxmlformats.org/markup-compatibility/2006">
          <mc:Choice Requires="x14">
            <control shapeId="13127" r:id="rId304" name="Group Box 839">
              <controlPr defaultSize="0" autoFill="0" autoPict="0">
                <anchor moveWithCells="1">
                  <from>
                    <xdr:col>1</xdr:col>
                    <xdr:colOff>495300</xdr:colOff>
                    <xdr:row>235</xdr:row>
                    <xdr:rowOff>0</xdr:rowOff>
                  </from>
                  <to>
                    <xdr:col>25</xdr:col>
                    <xdr:colOff>190500</xdr:colOff>
                    <xdr:row>237</xdr:row>
                    <xdr:rowOff>146050</xdr:rowOff>
                  </to>
                </anchor>
              </controlPr>
            </control>
          </mc:Choice>
        </mc:AlternateContent>
        <mc:AlternateContent xmlns:mc="http://schemas.openxmlformats.org/markup-compatibility/2006">
          <mc:Choice Requires="x14">
            <control shapeId="13129" r:id="rId305" name="Option Button 841">
              <controlPr defaultSize="0" autoFill="0" autoLine="0" autoPict="0">
                <anchor moveWithCells="1">
                  <from>
                    <xdr:col>2</xdr:col>
                    <xdr:colOff>0</xdr:colOff>
                    <xdr:row>232</xdr:row>
                    <xdr:rowOff>31750</xdr:rowOff>
                  </from>
                  <to>
                    <xdr:col>3</xdr:col>
                    <xdr:colOff>127000</xdr:colOff>
                    <xdr:row>233</xdr:row>
                    <xdr:rowOff>57150</xdr:rowOff>
                  </to>
                </anchor>
              </controlPr>
            </control>
          </mc:Choice>
        </mc:AlternateContent>
        <mc:AlternateContent xmlns:mc="http://schemas.openxmlformats.org/markup-compatibility/2006">
          <mc:Choice Requires="x14">
            <control shapeId="13135" r:id="rId306" name="Check Box 847">
              <controlPr defaultSize="0" autoFill="0" autoLine="0" autoPict="0">
                <anchor moveWithCells="1">
                  <from>
                    <xdr:col>10</xdr:col>
                    <xdr:colOff>209550</xdr:colOff>
                    <xdr:row>100</xdr:row>
                    <xdr:rowOff>222250</xdr:rowOff>
                  </from>
                  <to>
                    <xdr:col>11</xdr:col>
                    <xdr:colOff>438150</xdr:colOff>
                    <xdr:row>102</xdr:row>
                    <xdr:rowOff>12700</xdr:rowOff>
                  </to>
                </anchor>
              </controlPr>
            </control>
          </mc:Choice>
        </mc:AlternateContent>
        <mc:AlternateContent xmlns:mc="http://schemas.openxmlformats.org/markup-compatibility/2006">
          <mc:Choice Requires="x14">
            <control shapeId="13136" r:id="rId307" name="Check Box 848">
              <controlPr defaultSize="0" autoFill="0" autoLine="0" autoPict="0">
                <anchor moveWithCells="1">
                  <from>
                    <xdr:col>23</xdr:col>
                    <xdr:colOff>127000</xdr:colOff>
                    <xdr:row>89</xdr:row>
                    <xdr:rowOff>12700</xdr:rowOff>
                  </from>
                  <to>
                    <xdr:col>24</xdr:col>
                    <xdr:colOff>127000</xdr:colOff>
                    <xdr:row>90</xdr:row>
                    <xdr:rowOff>0</xdr:rowOff>
                  </to>
                </anchor>
              </controlPr>
            </control>
          </mc:Choice>
        </mc:AlternateContent>
        <mc:AlternateContent xmlns:mc="http://schemas.openxmlformats.org/markup-compatibility/2006">
          <mc:Choice Requires="x14">
            <control shapeId="13137" r:id="rId308" name="Group Box 849">
              <controlPr defaultSize="0" autoFill="0" autoPict="0">
                <anchor moveWithCells="1">
                  <from>
                    <xdr:col>14</xdr:col>
                    <xdr:colOff>603250</xdr:colOff>
                    <xdr:row>313</xdr:row>
                    <xdr:rowOff>146050</xdr:rowOff>
                  </from>
                  <to>
                    <xdr:col>17</xdr:col>
                    <xdr:colOff>0</xdr:colOff>
                    <xdr:row>316</xdr:row>
                    <xdr:rowOff>88900</xdr:rowOff>
                  </to>
                </anchor>
              </controlPr>
            </control>
          </mc:Choice>
        </mc:AlternateContent>
        <mc:AlternateContent xmlns:mc="http://schemas.openxmlformats.org/markup-compatibility/2006">
          <mc:Choice Requires="x14">
            <control shapeId="13138" r:id="rId309" name="Option Button 850">
              <controlPr defaultSize="0" autoFill="0" autoLine="0" autoPict="0">
                <anchor moveWithCells="1">
                  <from>
                    <xdr:col>15</xdr:col>
                    <xdr:colOff>19050</xdr:colOff>
                    <xdr:row>314</xdr:row>
                    <xdr:rowOff>0</xdr:rowOff>
                  </from>
                  <to>
                    <xdr:col>15</xdr:col>
                    <xdr:colOff>552450</xdr:colOff>
                    <xdr:row>315</xdr:row>
                    <xdr:rowOff>12700</xdr:rowOff>
                  </to>
                </anchor>
              </controlPr>
            </control>
          </mc:Choice>
        </mc:AlternateContent>
        <mc:AlternateContent xmlns:mc="http://schemas.openxmlformats.org/markup-compatibility/2006">
          <mc:Choice Requires="x14">
            <control shapeId="13139" r:id="rId310" name="Option Button 851">
              <controlPr defaultSize="0" autoFill="0" autoLine="0" autoPict="0">
                <anchor moveWithCells="1">
                  <from>
                    <xdr:col>15</xdr:col>
                    <xdr:colOff>19050</xdr:colOff>
                    <xdr:row>315</xdr:row>
                    <xdr:rowOff>0</xdr:rowOff>
                  </from>
                  <to>
                    <xdr:col>15</xdr:col>
                    <xdr:colOff>514350</xdr:colOff>
                    <xdr:row>315</xdr:row>
                    <xdr:rowOff>171450</xdr:rowOff>
                  </to>
                </anchor>
              </controlPr>
            </control>
          </mc:Choice>
        </mc:AlternateContent>
        <mc:AlternateContent xmlns:mc="http://schemas.openxmlformats.org/markup-compatibility/2006">
          <mc:Choice Requires="x14">
            <control shapeId="13141" r:id="rId311" name="Check Box 853">
              <controlPr defaultSize="0" autoFill="0" autoLine="0" autoPict="0">
                <anchor moveWithCells="1">
                  <from>
                    <xdr:col>10</xdr:col>
                    <xdr:colOff>203200</xdr:colOff>
                    <xdr:row>135</xdr:row>
                    <xdr:rowOff>19050</xdr:rowOff>
                  </from>
                  <to>
                    <xdr:col>10</xdr:col>
                    <xdr:colOff>565150</xdr:colOff>
                    <xdr:row>138</xdr:row>
                    <xdr:rowOff>12700</xdr:rowOff>
                  </to>
                </anchor>
              </controlPr>
            </control>
          </mc:Choice>
        </mc:AlternateContent>
        <mc:AlternateContent xmlns:mc="http://schemas.openxmlformats.org/markup-compatibility/2006">
          <mc:Choice Requires="x14">
            <control shapeId="13142" r:id="rId312" name="Check Box 854">
              <controlPr defaultSize="0" autoFill="0" autoLine="0" autoPict="0">
                <anchor moveWithCells="1">
                  <from>
                    <xdr:col>11</xdr:col>
                    <xdr:colOff>203200</xdr:colOff>
                    <xdr:row>135</xdr:row>
                    <xdr:rowOff>19050</xdr:rowOff>
                  </from>
                  <to>
                    <xdr:col>11</xdr:col>
                    <xdr:colOff>565150</xdr:colOff>
                    <xdr:row>138</xdr:row>
                    <xdr:rowOff>12700</xdr:rowOff>
                  </to>
                </anchor>
              </controlPr>
            </control>
          </mc:Choice>
        </mc:AlternateContent>
        <mc:AlternateContent xmlns:mc="http://schemas.openxmlformats.org/markup-compatibility/2006">
          <mc:Choice Requires="x14">
            <control shapeId="13143" r:id="rId313" name="Group Box 855">
              <controlPr defaultSize="0" autoFill="0" autoPict="0">
                <anchor moveWithCells="1">
                  <from>
                    <xdr:col>1</xdr:col>
                    <xdr:colOff>476250</xdr:colOff>
                    <xdr:row>148</xdr:row>
                    <xdr:rowOff>88900</xdr:rowOff>
                  </from>
                  <to>
                    <xdr:col>25</xdr:col>
                    <xdr:colOff>241300</xdr:colOff>
                    <xdr:row>151</xdr:row>
                    <xdr:rowOff>19050</xdr:rowOff>
                  </to>
                </anchor>
              </controlPr>
            </control>
          </mc:Choice>
        </mc:AlternateContent>
        <mc:AlternateContent xmlns:mc="http://schemas.openxmlformats.org/markup-compatibility/2006">
          <mc:Choice Requires="x14">
            <control shapeId="13144" r:id="rId314" name="Option Button 856">
              <controlPr defaultSize="0" autoFill="0" autoLine="0" autoPict="0">
                <anchor moveWithCells="1">
                  <from>
                    <xdr:col>1</xdr:col>
                    <xdr:colOff>508000</xdr:colOff>
                    <xdr:row>149</xdr:row>
                    <xdr:rowOff>146050</xdr:rowOff>
                  </from>
                  <to>
                    <xdr:col>2</xdr:col>
                    <xdr:colOff>0</xdr:colOff>
                    <xdr:row>150</xdr:row>
                    <xdr:rowOff>19050</xdr:rowOff>
                  </to>
                </anchor>
              </controlPr>
            </control>
          </mc:Choice>
        </mc:AlternateContent>
        <mc:AlternateContent xmlns:mc="http://schemas.openxmlformats.org/markup-compatibility/2006">
          <mc:Choice Requires="x14">
            <control shapeId="13145" r:id="rId315" name="Option Button 857">
              <controlPr defaultSize="0" autoFill="0" autoLine="0" autoPict="0">
                <anchor moveWithCells="1">
                  <from>
                    <xdr:col>9</xdr:col>
                    <xdr:colOff>381000</xdr:colOff>
                    <xdr:row>149</xdr:row>
                    <xdr:rowOff>88900</xdr:rowOff>
                  </from>
                  <to>
                    <xdr:col>10</xdr:col>
                    <xdr:colOff>38100</xdr:colOff>
                    <xdr:row>150</xdr:row>
                    <xdr:rowOff>31750</xdr:rowOff>
                  </to>
                </anchor>
              </controlPr>
            </control>
          </mc:Choice>
        </mc:AlternateContent>
        <mc:AlternateContent xmlns:mc="http://schemas.openxmlformats.org/markup-compatibility/2006">
          <mc:Choice Requires="x14">
            <control shapeId="13146" r:id="rId316" name="Option Button 858">
              <controlPr defaultSize="0" autoFill="0" autoLine="0" autoPict="0">
                <anchor moveWithCells="1">
                  <from>
                    <xdr:col>17</xdr:col>
                    <xdr:colOff>317500</xdr:colOff>
                    <xdr:row>149</xdr:row>
                    <xdr:rowOff>95250</xdr:rowOff>
                  </from>
                  <to>
                    <xdr:col>17</xdr:col>
                    <xdr:colOff>533400</xdr:colOff>
                    <xdr:row>150</xdr:row>
                    <xdr:rowOff>19050</xdr:rowOff>
                  </to>
                </anchor>
              </controlPr>
            </control>
          </mc:Choice>
        </mc:AlternateContent>
        <mc:AlternateContent xmlns:mc="http://schemas.openxmlformats.org/markup-compatibility/2006">
          <mc:Choice Requires="x14">
            <control shapeId="13156" r:id="rId317" name="Check Box 868">
              <controlPr defaultSize="0" autoFill="0" autoLine="0" autoPict="0">
                <anchor moveWithCells="1">
                  <from>
                    <xdr:col>22</xdr:col>
                    <xdr:colOff>0</xdr:colOff>
                    <xdr:row>76</xdr:row>
                    <xdr:rowOff>19050</xdr:rowOff>
                  </from>
                  <to>
                    <xdr:col>22</xdr:col>
                    <xdr:colOff>374650</xdr:colOff>
                    <xdr:row>78</xdr:row>
                    <xdr:rowOff>38100</xdr:rowOff>
                  </to>
                </anchor>
              </controlPr>
            </control>
          </mc:Choice>
        </mc:AlternateContent>
        <mc:AlternateContent xmlns:mc="http://schemas.openxmlformats.org/markup-compatibility/2006">
          <mc:Choice Requires="x14">
            <control shapeId="13157" r:id="rId318" name="Check Box 869">
              <controlPr defaultSize="0" autoFill="0" autoLine="0" autoPict="0">
                <anchor moveWithCells="1">
                  <from>
                    <xdr:col>22</xdr:col>
                    <xdr:colOff>0</xdr:colOff>
                    <xdr:row>78</xdr:row>
                    <xdr:rowOff>19050</xdr:rowOff>
                  </from>
                  <to>
                    <xdr:col>22</xdr:col>
                    <xdr:colOff>374650</xdr:colOff>
                    <xdr:row>80</xdr:row>
                    <xdr:rowOff>38100</xdr:rowOff>
                  </to>
                </anchor>
              </controlPr>
            </control>
          </mc:Choice>
        </mc:AlternateContent>
        <mc:AlternateContent xmlns:mc="http://schemas.openxmlformats.org/markup-compatibility/2006">
          <mc:Choice Requires="x14">
            <control shapeId="13158" r:id="rId319" name="Check Box 870">
              <controlPr defaultSize="0" autoFill="0" autoLine="0" autoPict="0">
                <anchor moveWithCells="1">
                  <from>
                    <xdr:col>22</xdr:col>
                    <xdr:colOff>0</xdr:colOff>
                    <xdr:row>78</xdr:row>
                    <xdr:rowOff>19050</xdr:rowOff>
                  </from>
                  <to>
                    <xdr:col>22</xdr:col>
                    <xdr:colOff>374650</xdr:colOff>
                    <xdr:row>80</xdr:row>
                    <xdr:rowOff>38100</xdr:rowOff>
                  </to>
                </anchor>
              </controlPr>
            </control>
          </mc:Choice>
        </mc:AlternateContent>
        <mc:AlternateContent xmlns:mc="http://schemas.openxmlformats.org/markup-compatibility/2006">
          <mc:Choice Requires="x14">
            <control shapeId="13159" r:id="rId320" name="Check Box 871">
              <controlPr defaultSize="0" autoFill="0" autoLine="0" autoPict="0">
                <anchor moveWithCells="1">
                  <from>
                    <xdr:col>11</xdr:col>
                    <xdr:colOff>203200</xdr:colOff>
                    <xdr:row>118</xdr:row>
                    <xdr:rowOff>31750</xdr:rowOff>
                  </from>
                  <to>
                    <xdr:col>11</xdr:col>
                    <xdr:colOff>469900</xdr:colOff>
                    <xdr:row>119</xdr:row>
                    <xdr:rowOff>0</xdr:rowOff>
                  </to>
                </anchor>
              </controlPr>
            </control>
          </mc:Choice>
        </mc:AlternateContent>
        <mc:AlternateContent xmlns:mc="http://schemas.openxmlformats.org/markup-compatibility/2006">
          <mc:Choice Requires="x14">
            <control shapeId="13160" r:id="rId321" name="Check Box 872">
              <controlPr defaultSize="0" autoFill="0" autoLine="0" autoPict="0">
                <anchor moveWithCells="1">
                  <from>
                    <xdr:col>10</xdr:col>
                    <xdr:colOff>203200</xdr:colOff>
                    <xdr:row>126</xdr:row>
                    <xdr:rowOff>19050</xdr:rowOff>
                  </from>
                  <to>
                    <xdr:col>10</xdr:col>
                    <xdr:colOff>457200</xdr:colOff>
                    <xdr:row>127</xdr:row>
                    <xdr:rowOff>12700</xdr:rowOff>
                  </to>
                </anchor>
              </controlPr>
            </control>
          </mc:Choice>
        </mc:AlternateContent>
        <mc:AlternateContent xmlns:mc="http://schemas.openxmlformats.org/markup-compatibility/2006">
          <mc:Choice Requires="x14">
            <control shapeId="13161" r:id="rId322" name="Check Box 873">
              <controlPr defaultSize="0" autoFill="0" autoLine="0" autoPict="0">
                <anchor moveWithCells="1">
                  <from>
                    <xdr:col>11</xdr:col>
                    <xdr:colOff>203200</xdr:colOff>
                    <xdr:row>126</xdr:row>
                    <xdr:rowOff>31750</xdr:rowOff>
                  </from>
                  <to>
                    <xdr:col>11</xdr:col>
                    <xdr:colOff>488950</xdr:colOff>
                    <xdr:row>127</xdr:row>
                    <xdr:rowOff>12700</xdr:rowOff>
                  </to>
                </anchor>
              </controlPr>
            </control>
          </mc:Choice>
        </mc:AlternateContent>
        <mc:AlternateContent xmlns:mc="http://schemas.openxmlformats.org/markup-compatibility/2006">
          <mc:Choice Requires="x14">
            <control shapeId="13162" r:id="rId323" name="Check Box 874">
              <controlPr defaultSize="0" autoFill="0" autoLine="0" autoPict="0">
                <anchor moveWithCells="1">
                  <from>
                    <xdr:col>19</xdr:col>
                    <xdr:colOff>203200</xdr:colOff>
                    <xdr:row>49</xdr:row>
                    <xdr:rowOff>38100</xdr:rowOff>
                  </from>
                  <to>
                    <xdr:col>19</xdr:col>
                    <xdr:colOff>488950</xdr:colOff>
                    <xdr:row>51</xdr:row>
                    <xdr:rowOff>31750</xdr:rowOff>
                  </to>
                </anchor>
              </controlPr>
            </control>
          </mc:Choice>
        </mc:AlternateContent>
        <mc:AlternateContent xmlns:mc="http://schemas.openxmlformats.org/markup-compatibility/2006">
          <mc:Choice Requires="x14">
            <control shapeId="13163" r:id="rId324" name="Check Box 875">
              <controlPr defaultSize="0" autoFill="0" autoLine="0" autoPict="0">
                <anchor moveWithCells="1">
                  <from>
                    <xdr:col>20</xdr:col>
                    <xdr:colOff>203200</xdr:colOff>
                    <xdr:row>50</xdr:row>
                    <xdr:rowOff>12700</xdr:rowOff>
                  </from>
                  <to>
                    <xdr:col>20</xdr:col>
                    <xdr:colOff>469900</xdr:colOff>
                    <xdr:row>51</xdr:row>
                    <xdr:rowOff>12700</xdr:rowOff>
                  </to>
                </anchor>
              </controlPr>
            </control>
          </mc:Choice>
        </mc:AlternateContent>
        <mc:AlternateContent xmlns:mc="http://schemas.openxmlformats.org/markup-compatibility/2006">
          <mc:Choice Requires="x14">
            <control shapeId="12961" r:id="rId325" name="Group Box 673">
              <controlPr defaultSize="0" autoFill="0" autoPict="0">
                <anchor moveWithCells="1">
                  <from>
                    <xdr:col>19</xdr:col>
                    <xdr:colOff>622300</xdr:colOff>
                    <xdr:row>24</xdr:row>
                    <xdr:rowOff>222250</xdr:rowOff>
                  </from>
                  <to>
                    <xdr:col>27</xdr:col>
                    <xdr:colOff>0</xdr:colOff>
                    <xdr:row>29</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1" id="{A9005C88-F50E-4B7A-85A5-5A25B71A3AC1}">
            <xm:f>'AOF Page 2'!$AD$124</xm:f>
            <x14:dxf>
              <fill>
                <patternFill>
                  <bgColor rgb="FFFFFF00"/>
                </patternFill>
              </fill>
              <border>
                <left style="thin">
                  <color auto="1"/>
                </left>
                <right style="thin">
                  <color auto="1"/>
                </right>
                <top style="thin">
                  <color auto="1"/>
                </top>
                <bottom style="thin">
                  <color auto="1"/>
                </bottom>
                <vertical/>
                <horizontal/>
              </border>
            </x14:dxf>
          </x14:cfRule>
          <x14:cfRule type="expression" priority="7" id="{69083F63-6361-4477-961E-9700C0CCF9A1}">
            <xm:f>'AOF Page 2'!$AC$782</xm:f>
            <x14:dxf>
              <fill>
                <patternFill>
                  <bgColor rgb="FFFFFF00"/>
                </patternFill>
              </fill>
              <border>
                <left style="thin">
                  <color auto="1"/>
                </left>
                <right style="thin">
                  <color auto="1"/>
                </right>
                <top style="thin">
                  <color auto="1"/>
                </top>
                <bottom style="thin">
                  <color auto="1"/>
                </bottom>
                <vertical/>
                <horizontal/>
              </border>
            </x14:dxf>
          </x14:cfRule>
          <x14:cfRule type="expression" priority="13" id="{85C2D3F7-8B17-4EA6-AFB3-4C9051C5BA25}">
            <xm:f>'AOF Page 2'!$AC$95</xm:f>
            <x14:dxf>
              <fill>
                <patternFill>
                  <bgColor rgb="FFFFFF00"/>
                </patternFill>
              </fill>
              <border>
                <left style="thin">
                  <color auto="1"/>
                </left>
                <right style="thin">
                  <color auto="1"/>
                </right>
                <top style="thin">
                  <color auto="1"/>
                </top>
                <bottom style="thin">
                  <color auto="1"/>
                </bottom>
                <vertical/>
                <horizontal/>
              </border>
            </x14:dxf>
          </x14:cfRule>
          <x14:cfRule type="expression" priority="15" id="{6A4C5508-F8D0-4831-856E-58CFF758C7AA}">
            <xm:f>'AOF Page 2'!$AC$5</xm:f>
            <x14:dxf>
              <fill>
                <patternFill>
                  <bgColor rgb="FFFFFF00"/>
                </patternFill>
              </fill>
              <border>
                <left style="thin">
                  <color auto="1"/>
                </left>
                <right style="thin">
                  <color auto="1"/>
                </right>
                <top style="thin">
                  <color auto="1"/>
                </top>
                <bottom style="thin">
                  <color auto="1"/>
                </bottom>
                <vertical/>
                <horizontal/>
              </border>
            </x14:dxf>
          </x14:cfRule>
          <x14:cfRule type="expression" priority="9" id="{0942CBC2-E701-46A0-857D-CD17FBC62BF3}">
            <xm:f>'AOF Page 2'!$AC$278</xm:f>
            <x14:dxf>
              <fill>
                <patternFill>
                  <bgColor rgb="FFFFFF00"/>
                </patternFill>
              </fill>
              <border>
                <left style="thin">
                  <color auto="1"/>
                </left>
                <right style="thin">
                  <color auto="1"/>
                </right>
                <top style="thin">
                  <color auto="1"/>
                </top>
                <bottom style="thin">
                  <color auto="1"/>
                </bottom>
                <vertical/>
                <horizontal/>
              </border>
            </x14:dxf>
          </x14:cfRule>
          <x14:cfRule type="expression" priority="8" id="{3A59A037-BCBF-4BE0-8A03-CCA878689A0D}">
            <xm:f>'AOF Page 2'!$AC$295</xm:f>
            <x14:dxf>
              <fill>
                <patternFill>
                  <bgColor rgb="FFFFFF00"/>
                </patternFill>
              </fill>
              <border>
                <left style="thin">
                  <color auto="1"/>
                </left>
                <right style="thin">
                  <color auto="1"/>
                </right>
                <top style="thin">
                  <color auto="1"/>
                </top>
                <bottom style="thin">
                  <color auto="1"/>
                </bottom>
                <vertical/>
                <horizontal/>
              </border>
            </x14:dxf>
          </x14:cfRule>
          <x14:cfRule type="expression" priority="10" id="{058E3819-90CC-42DF-8BB3-B5C6BC48EF4A}">
            <xm:f>'AOF Page 2'!$AD$132</xm:f>
            <x14:dxf>
              <fill>
                <patternFill>
                  <bgColor rgb="FFFFFF00"/>
                </patternFill>
              </fill>
              <border>
                <left style="thin">
                  <color auto="1"/>
                </left>
                <right style="thin">
                  <color auto="1"/>
                </right>
                <top style="thin">
                  <color auto="1"/>
                </top>
                <bottom style="thin">
                  <color auto="1"/>
                </bottom>
                <vertical/>
                <horizontal/>
              </border>
            </x14:dxf>
          </x14:cfRule>
          <x14:cfRule type="expression" priority="1" id="{6E6883A9-E0AF-4D75-8C97-8E22FC363433}">
            <xm:f>'AOF Page 2'!$AC$291</xm:f>
            <x14:dxf>
              <fill>
                <patternFill>
                  <bgColor rgb="FFFFFF00"/>
                </patternFill>
              </fill>
              <border>
                <left style="thin">
                  <color auto="1"/>
                </left>
                <right style="thin">
                  <color auto="1"/>
                </right>
                <top style="thin">
                  <color auto="1"/>
                </top>
                <bottom style="thin">
                  <color auto="1"/>
                </bottom>
                <vertical/>
                <horizontal/>
              </border>
            </x14:dxf>
          </x14:cfRule>
          <x14:cfRule type="expression" priority="12" id="{9340E030-016F-48B7-AF32-555ECFD1A5E6}">
            <xm:f>'AOF Page 2'!$AD$108</xm:f>
            <x14:dxf>
              <fill>
                <patternFill>
                  <bgColor rgb="FFFFFF00"/>
                </patternFill>
              </fill>
              <border>
                <left style="thin">
                  <color auto="1"/>
                </left>
                <right style="thin">
                  <color auto="1"/>
                </right>
                <top style="thin">
                  <color auto="1"/>
                </top>
                <bottom style="thin">
                  <color auto="1"/>
                </bottom>
                <vertical/>
                <horizontal/>
              </border>
            </x14:dxf>
          </x14:cfRule>
          <xm:sqref>Z28:AA28</xm:sqref>
        </x14:conditionalFormatting>
      </x14:conditionalFormattings>
    </ext>
    <ext xmlns:x14="http://schemas.microsoft.com/office/spreadsheetml/2009/9/main" uri="{CCE6A557-97BC-4b89-ADB6-D9C93CAAB3DF}">
      <x14:dataValidations xmlns:xm="http://schemas.microsoft.com/office/excel/2006/main" count="7">
        <x14:dataValidation type="list" allowBlank="1" showInputMessage="1" showErrorMessage="1" xr:uid="{6AD0BFB7-6EF4-4D21-B001-4BAB0DD3E638}">
          <x14:formula1>
            <xm:f>Tables!$M$2:$M$4</xm:f>
          </x14:formula1>
          <xm:sqref>H78:I78 H82:I82 H80:I80 N199 H93:I93 H97:I97 H84:I84</xm:sqref>
        </x14:dataValidation>
        <x14:dataValidation type="list" allowBlank="1" showInputMessage="1" showErrorMessage="1" xr:uid="{DD7245D3-19EE-4D68-8141-47E8490E29EC}">
          <x14:formula1>
            <xm:f>'Tax Tables'!$B$3:$B$34</xm:f>
          </x14:formula1>
          <xm:sqref>S205:Y205</xm:sqref>
        </x14:dataValidation>
        <x14:dataValidation type="list" allowBlank="1" showInputMessage="1" showErrorMessage="1" xr:uid="{BB4ECCD5-705C-4330-B528-EC4BC8BBC16B}">
          <x14:formula1>
            <xm:f>'Tax Tables'!$A$3:$A$34</xm:f>
          </x14:formula1>
          <xm:sqref>S161:Y161</xm:sqref>
        </x14:dataValidation>
        <x14:dataValidation type="list" allowBlank="1" showInputMessage="1" showErrorMessage="1" xr:uid="{16424708-B2BD-45CE-A64A-8755BAA04C9D}">
          <x14:formula1>
            <xm:f>Tables!$AI$2:$AI$5</xm:f>
          </x14:formula1>
          <xm:sqref>M101</xm:sqref>
        </x14:dataValidation>
        <x14:dataValidation type="list" allowBlank="1" showInputMessage="1" showErrorMessage="1" xr:uid="{02BFC28F-631C-4A98-A577-110EB689A432}">
          <x14:formula1>
            <xm:f>Tables!$B$2:$B$36</xm:f>
          </x14:formula1>
          <xm:sqref>Q78:V78</xm:sqref>
        </x14:dataValidation>
        <x14:dataValidation type="list" allowBlank="1" showInputMessage="1" showErrorMessage="1" xr:uid="{3B662496-81EE-4567-AC39-C2BE48E9AA8B}">
          <x14:formula1>
            <xm:f>Tables!$A$2:$A$25</xm:f>
          </x14:formula1>
          <xm:sqref>R79</xm:sqref>
        </x14:dataValidation>
        <x14:dataValidation type="list" allowBlank="1" showInputMessage="1" showErrorMessage="1" xr:uid="{B9382139-FF98-4AB5-A86D-D5FA56D9B9AE}">
          <x14:formula1>
            <xm:f>Tables!$A$2:$A$33</xm:f>
          </x14:formula1>
          <xm:sqref>Q80:V80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BC50D-D917-4C10-B0BC-AA286F12F590}">
  <sheetPr codeName="Sheet2">
    <tabColor theme="1"/>
  </sheetPr>
  <dimension ref="A1:BI5822"/>
  <sheetViews>
    <sheetView showGridLines="0" zoomScale="80" zoomScaleNormal="80" workbookViewId="0">
      <pane ySplit="3" topLeftCell="A4" activePane="bottomLeft" state="frozen"/>
      <selection activeCell="H9" sqref="H9:K9"/>
      <selection pane="bottomLeft" activeCell="AX318" sqref="AX318"/>
    </sheetView>
  </sheetViews>
  <sheetFormatPr defaultColWidth="0" defaultRowHeight="14.5" zeroHeight="1"/>
  <cols>
    <col min="1" max="1" width="2.54296875" style="16" customWidth="1"/>
    <col min="2" max="9" width="8.7265625" style="16" customWidth="1"/>
    <col min="10" max="10" width="7.7265625" style="16" customWidth="1"/>
    <col min="11" max="11" width="9.453125" style="16" customWidth="1"/>
    <col min="12" max="18" width="8.7265625" style="16" customWidth="1"/>
    <col min="19" max="19" width="10.7265625" style="16" customWidth="1"/>
    <col min="20" max="27" width="8.7265625" style="16" customWidth="1"/>
    <col min="28" max="28" width="2.7265625" style="16" customWidth="1"/>
    <col min="29" max="29" width="18.1796875" style="33" hidden="1" customWidth="1"/>
    <col min="30" max="34" width="9.1796875" style="33" hidden="1" customWidth="1"/>
    <col min="35" max="35" width="16.26953125" style="33" hidden="1" customWidth="1"/>
    <col min="36" max="47" width="9.1796875" style="33" hidden="1" customWidth="1"/>
    <col min="48" max="48" width="0.1796875" style="33" hidden="1" customWidth="1"/>
    <col min="49" max="49" width="9.1796875" style="33" hidden="1" customWidth="1"/>
    <col min="50" max="52" width="9.1796875" style="33" customWidth="1"/>
    <col min="53" max="61" width="20.7265625" style="33" customWidth="1"/>
    <col min="62" max="16384" width="9.1796875" style="33" hidden="1"/>
  </cols>
  <sheetData>
    <row r="1" spans="1:46" ht="14.5" customHeight="1" thickTop="1">
      <c r="A1" s="234"/>
      <c r="B1" s="235"/>
      <c r="C1" s="235"/>
      <c r="D1" s="235"/>
      <c r="E1" s="235"/>
      <c r="F1" s="235"/>
      <c r="G1" s="235"/>
      <c r="H1" s="235"/>
      <c r="I1" s="378" t="s">
        <v>1462</v>
      </c>
      <c r="J1" s="237" t="s">
        <v>1061</v>
      </c>
      <c r="K1" s="237" t="s">
        <v>940</v>
      </c>
      <c r="L1" s="237" t="s">
        <v>1335</v>
      </c>
      <c r="M1" s="683" t="s">
        <v>1337</v>
      </c>
      <c r="N1" s="683"/>
      <c r="O1" s="238" t="s">
        <v>1406</v>
      </c>
      <c r="P1" s="379"/>
      <c r="Q1" s="237" t="s">
        <v>1345</v>
      </c>
      <c r="R1" s="237" t="s">
        <v>1185</v>
      </c>
      <c r="S1" s="237" t="s">
        <v>990</v>
      </c>
      <c r="T1" s="230" t="s">
        <v>1969</v>
      </c>
      <c r="U1" s="893" t="s">
        <v>943</v>
      </c>
      <c r="V1" s="893"/>
      <c r="W1" s="893"/>
      <c r="X1" s="893"/>
      <c r="Y1" s="893"/>
      <c r="Z1" s="893"/>
      <c r="AA1" s="893"/>
      <c r="AB1" s="240"/>
      <c r="AT1" s="33">
        <v>1</v>
      </c>
    </row>
    <row r="2" spans="1:46" ht="14.5" customHeight="1">
      <c r="A2" s="241"/>
      <c r="B2" s="9"/>
      <c r="C2" s="9"/>
      <c r="D2" s="9"/>
      <c r="E2" s="9"/>
      <c r="F2" s="9"/>
      <c r="G2" s="9"/>
      <c r="H2" s="9"/>
      <c r="I2" s="111" t="b">
        <v>0</v>
      </c>
      <c r="J2" s="111" t="b">
        <f>'AOF Page 1'!J2</f>
        <v>0</v>
      </c>
      <c r="K2" s="111" t="b">
        <f>'AOF Page 1'!K2</f>
        <v>0</v>
      </c>
      <c r="L2" s="111" t="b">
        <f>'AOF Page 1'!L2</f>
        <v>0</v>
      </c>
      <c r="M2" s="684" t="b">
        <f>'AOF Page 1'!M2:N2</f>
        <v>0</v>
      </c>
      <c r="N2" s="684"/>
      <c r="O2" s="111" t="b">
        <f>'AOF Page 1'!O2</f>
        <v>0</v>
      </c>
      <c r="P2" s="111"/>
      <c r="Q2" s="111"/>
      <c r="R2" s="111" t="b">
        <v>1</v>
      </c>
      <c r="S2" s="111" t="b">
        <v>1</v>
      </c>
      <c r="T2" s="230" t="b">
        <v>1</v>
      </c>
      <c r="U2" s="894"/>
      <c r="V2" s="894"/>
      <c r="W2" s="894"/>
      <c r="X2" s="894"/>
      <c r="Y2" s="894"/>
      <c r="Z2" s="894"/>
      <c r="AA2" s="894"/>
      <c r="AB2" s="243"/>
      <c r="AT2" s="33">
        <v>2</v>
      </c>
    </row>
    <row r="3" spans="1:46" ht="14.5" customHeight="1">
      <c r="A3" s="241"/>
      <c r="B3" s="9"/>
      <c r="C3" s="9"/>
      <c r="D3" s="9"/>
      <c r="E3" s="9"/>
      <c r="F3" s="9"/>
      <c r="G3" s="9"/>
      <c r="H3" s="9"/>
      <c r="I3" s="178"/>
      <c r="J3" s="178"/>
      <c r="K3" s="178"/>
      <c r="L3" s="178"/>
      <c r="M3" s="685"/>
      <c r="N3" s="685"/>
      <c r="O3" s="178"/>
      <c r="P3" s="178"/>
      <c r="Q3" s="178"/>
      <c r="R3" s="178"/>
      <c r="S3" s="178"/>
      <c r="T3" s="179"/>
      <c r="U3" s="894"/>
      <c r="V3" s="894"/>
      <c r="W3" s="894"/>
      <c r="X3" s="894"/>
      <c r="Y3" s="894"/>
      <c r="Z3" s="894"/>
      <c r="AA3" s="894"/>
      <c r="AB3" s="243"/>
      <c r="AT3" s="33">
        <v>3</v>
      </c>
    </row>
    <row r="4" spans="1:46" s="31" customFormat="1" ht="18" customHeight="1">
      <c r="A4" s="244"/>
      <c r="B4" s="12"/>
      <c r="C4" s="12"/>
      <c r="D4" s="12"/>
      <c r="E4" s="12"/>
      <c r="F4" s="12"/>
      <c r="G4" s="12"/>
      <c r="H4" s="12"/>
      <c r="I4" s="12"/>
      <c r="J4" s="12"/>
      <c r="K4" s="12"/>
      <c r="L4" s="12"/>
      <c r="M4" s="12"/>
      <c r="N4" s="12"/>
      <c r="O4" s="12"/>
      <c r="P4" s="12"/>
      <c r="Q4" s="12"/>
      <c r="R4" s="12"/>
      <c r="S4" s="12"/>
      <c r="T4" s="12"/>
      <c r="U4" s="12"/>
      <c r="V4" s="12"/>
      <c r="W4" s="12"/>
      <c r="X4" s="12"/>
      <c r="Y4" s="12"/>
      <c r="Z4" s="12"/>
      <c r="AA4" s="12"/>
      <c r="AB4" s="188"/>
      <c r="AC4" s="44" t="s">
        <v>2105</v>
      </c>
      <c r="AD4" s="45" t="s">
        <v>2104</v>
      </c>
      <c r="AT4" s="33">
        <v>4</v>
      </c>
    </row>
    <row r="5" spans="1:46" ht="18" customHeight="1" thickBot="1">
      <c r="A5" s="244"/>
      <c r="B5" s="14"/>
      <c r="C5" s="14" t="s">
        <v>2083</v>
      </c>
      <c r="D5" s="14"/>
      <c r="E5" s="14"/>
      <c r="F5" s="14"/>
      <c r="G5" s="14"/>
      <c r="H5" s="14"/>
      <c r="I5" s="14"/>
      <c r="J5" s="14"/>
      <c r="K5" s="14"/>
      <c r="L5" s="14"/>
      <c r="M5" s="14"/>
      <c r="N5" s="14"/>
      <c r="O5" s="14"/>
      <c r="P5" s="14"/>
      <c r="Q5" s="14"/>
      <c r="R5" s="14"/>
      <c r="S5" s="14"/>
      <c r="T5" s="14"/>
      <c r="U5" s="14"/>
      <c r="V5" s="14"/>
      <c r="W5" s="245"/>
      <c r="X5" s="692" t="s">
        <v>2713</v>
      </c>
      <c r="Y5" s="692"/>
      <c r="Z5" s="812"/>
      <c r="AA5" s="812"/>
      <c r="AB5" s="372"/>
      <c r="AC5" s="115" t="b">
        <v>0</v>
      </c>
      <c r="AD5" s="43">
        <f>'AOF Page 1'!AC28</f>
        <v>0</v>
      </c>
      <c r="AT5" s="33">
        <v>5</v>
      </c>
    </row>
    <row r="6" spans="1:46" ht="6" customHeight="1" thickTop="1">
      <c r="A6" s="283"/>
      <c r="B6"/>
      <c r="C6"/>
      <c r="D6"/>
      <c r="E6"/>
      <c r="F6"/>
      <c r="G6"/>
      <c r="H6"/>
      <c r="I6"/>
      <c r="J6"/>
      <c r="K6"/>
      <c r="L6"/>
      <c r="M6"/>
      <c r="N6"/>
      <c r="O6"/>
      <c r="P6"/>
      <c r="Q6"/>
      <c r="R6"/>
      <c r="S6"/>
      <c r="T6"/>
      <c r="U6"/>
      <c r="V6"/>
      <c r="W6"/>
      <c r="X6"/>
      <c r="Y6"/>
      <c r="Z6"/>
      <c r="AA6"/>
      <c r="AB6" s="181"/>
      <c r="AT6" s="33">
        <v>6</v>
      </c>
    </row>
    <row r="7" spans="1:46" ht="18" customHeight="1" thickBot="1">
      <c r="A7" s="180"/>
      <c r="B7"/>
      <c r="C7" s="380" t="s">
        <v>2168</v>
      </c>
      <c r="D7" s="335"/>
      <c r="E7" s="335"/>
      <c r="F7" s="335"/>
      <c r="G7" s="335"/>
      <c r="H7" s="335"/>
      <c r="I7" s="335"/>
      <c r="J7" s="324"/>
      <c r="K7" s="183"/>
      <c r="L7" s="183"/>
      <c r="M7" s="183"/>
      <c r="N7" s="183"/>
      <c r="O7" s="183"/>
      <c r="P7" s="183"/>
      <c r="Q7" s="183"/>
      <c r="R7" s="183"/>
      <c r="S7" s="183"/>
      <c r="T7" s="183"/>
      <c r="U7" s="183"/>
      <c r="V7" s="183"/>
      <c r="W7" s="183"/>
      <c r="X7" s="183"/>
      <c r="Y7" s="183"/>
      <c r="Z7" s="183"/>
      <c r="AA7" s="183"/>
      <c r="AB7" s="181"/>
      <c r="AC7" s="666" t="s">
        <v>1439</v>
      </c>
      <c r="AD7" s="666"/>
      <c r="AE7" s="666"/>
      <c r="AF7" s="666"/>
      <c r="AG7" s="666"/>
      <c r="AH7" s="666"/>
      <c r="AT7" s="33">
        <v>7</v>
      </c>
    </row>
    <row r="8" spans="1:46" ht="6.75" customHeight="1" thickTop="1">
      <c r="A8" s="180"/>
      <c r="B8" s="380"/>
      <c r="C8" s="335"/>
      <c r="D8" s="335"/>
      <c r="E8" s="335"/>
      <c r="F8" s="335"/>
      <c r="G8" s="335"/>
      <c r="H8" s="335"/>
      <c r="I8" s="335"/>
      <c r="J8" s="324"/>
      <c r="K8" s="183"/>
      <c r="L8" s="183"/>
      <c r="M8" s="183"/>
      <c r="N8" s="183"/>
      <c r="O8" s="183"/>
      <c r="P8" s="183"/>
      <c r="Q8" s="183"/>
      <c r="R8" s="183"/>
      <c r="S8" s="183"/>
      <c r="T8" s="183"/>
      <c r="U8" s="183"/>
      <c r="V8" s="183"/>
      <c r="W8" s="183"/>
      <c r="X8" s="183"/>
      <c r="Y8" s="183"/>
      <c r="Z8" s="183"/>
      <c r="AA8" s="183"/>
      <c r="AB8" s="181"/>
      <c r="AT8" s="33">
        <v>8</v>
      </c>
    </row>
    <row r="9" spans="1:46" ht="18" customHeight="1">
      <c r="A9" s="180"/>
      <c r="B9" s="381"/>
      <c r="C9" s="380" t="s">
        <v>1152</v>
      </c>
      <c r="D9" s="382"/>
      <c r="E9" s="382"/>
      <c r="F9" s="335"/>
      <c r="G9"/>
      <c r="H9"/>
      <c r="I9" s="211"/>
      <c r="J9" s="324"/>
      <c r="K9" s="183"/>
      <c r="L9" s="183"/>
      <c r="M9" s="183"/>
      <c r="N9" s="183"/>
      <c r="O9" s="183"/>
      <c r="P9" s="183"/>
      <c r="Q9" s="183"/>
      <c r="R9" s="183"/>
      <c r="S9" s="183"/>
      <c r="T9" s="183"/>
      <c r="U9" s="183"/>
      <c r="V9" s="183"/>
      <c r="W9" s="183"/>
      <c r="X9" s="183"/>
      <c r="Y9" s="183"/>
      <c r="Z9" s="183"/>
      <c r="AA9" s="183"/>
      <c r="AB9" s="181"/>
      <c r="AT9" s="33">
        <v>9</v>
      </c>
    </row>
    <row r="10" spans="1:46" ht="18" customHeight="1">
      <c r="A10" s="180"/>
      <c r="B10" s="335"/>
      <c r="C10" s="888" t="str">
        <f>IF(AC13=0,"Please select format:","")</f>
        <v>Please select format:</v>
      </c>
      <c r="D10" s="888"/>
      <c r="E10" s="335"/>
      <c r="F10"/>
      <c r="G10" s="888" t="str">
        <f>IF(AND(AC13=2,AD13=TRUE,AE27=0),"Please select:","")</f>
        <v/>
      </c>
      <c r="H10" s="888"/>
      <c r="I10" s="888"/>
      <c r="J10" s="888"/>
      <c r="K10" s="888"/>
      <c r="L10" s="888"/>
      <c r="M10" s="888"/>
      <c r="N10" s="888"/>
      <c r="O10" s="888"/>
      <c r="P10" s="888"/>
      <c r="Q10" s="888"/>
      <c r="R10" s="888"/>
      <c r="S10" s="888"/>
      <c r="T10" s="888"/>
      <c r="U10" s="888"/>
      <c r="V10" s="183"/>
      <c r="W10" s="183"/>
      <c r="X10" s="183"/>
      <c r="Y10" s="183"/>
      <c r="Z10" s="183"/>
      <c r="AA10" s="183"/>
      <c r="AB10" s="181"/>
      <c r="AC10" s="44" t="s">
        <v>1333</v>
      </c>
      <c r="AD10" s="45" t="s">
        <v>1331</v>
      </c>
      <c r="AE10" s="45" t="s">
        <v>1332</v>
      </c>
      <c r="AF10" s="45" t="s">
        <v>2334</v>
      </c>
      <c r="AG10" s="45" t="s">
        <v>2335</v>
      </c>
      <c r="AT10" s="33">
        <v>10</v>
      </c>
    </row>
    <row r="11" spans="1:46" ht="18" customHeight="1">
      <c r="A11" s="180"/>
      <c r="B11" s="324"/>
      <c r="C11"/>
      <c r="D11" s="305" t="s">
        <v>2330</v>
      </c>
      <c r="E11" s="324"/>
      <c r="F11"/>
      <c r="G11" s="183"/>
      <c r="H11" s="253" t="s">
        <v>1037</v>
      </c>
      <c r="I11" s="12"/>
      <c r="J11" s="12"/>
      <c r="K11" s="12"/>
      <c r="L11" s="12"/>
      <c r="M11" s="12"/>
      <c r="N11" s="12"/>
      <c r="O11" s="12"/>
      <c r="P11" s="253" t="s">
        <v>1038</v>
      </c>
      <c r="Q11" s="183"/>
      <c r="R11" s="183"/>
      <c r="S11" s="183"/>
      <c r="T11" s="183"/>
      <c r="U11" s="183"/>
      <c r="V11" s="183"/>
      <c r="W11" s="835" t="s">
        <v>1178</v>
      </c>
      <c r="X11" s="835"/>
      <c r="Y11" s="835"/>
      <c r="Z11" s="835"/>
      <c r="AA11" s="253"/>
      <c r="AB11" s="181"/>
      <c r="AC11" s="42" t="b">
        <v>0</v>
      </c>
      <c r="AD11" s="43" t="b">
        <v>0</v>
      </c>
      <c r="AE11" s="43" t="b">
        <v>0</v>
      </c>
      <c r="AF11" s="43" t="b">
        <v>0</v>
      </c>
      <c r="AG11" s="43" t="b">
        <v>0</v>
      </c>
      <c r="AT11" s="33">
        <v>11</v>
      </c>
    </row>
    <row r="12" spans="1:46" ht="18" customHeight="1">
      <c r="A12" s="180"/>
      <c r="B12" s="324"/>
      <c r="C12" s="324"/>
      <c r="D12" s="305" t="s">
        <v>2331</v>
      </c>
      <c r="E12" s="324"/>
      <c r="F12"/>
      <c r="G12" s="183"/>
      <c r="H12" s="252" t="str">
        <f>IF(AC17=0,"Please select frequency:","")</f>
        <v>Please select frequency:</v>
      </c>
      <c r="I12" s="12"/>
      <c r="J12" s="12"/>
      <c r="K12" s="12"/>
      <c r="L12" s="12"/>
      <c r="M12" s="12"/>
      <c r="N12" s="12"/>
      <c r="O12" s="12"/>
      <c r="P12" s="252" t="str">
        <f>IF(AC19=0,"Please select frequency:","")</f>
        <v>Please select frequency:</v>
      </c>
      <c r="Q12" s="183"/>
      <c r="R12" s="183"/>
      <c r="S12" s="183"/>
      <c r="T12" s="183"/>
      <c r="U12" s="183"/>
      <c r="V12" s="183"/>
      <c r="W12" s="875" t="s">
        <v>1368</v>
      </c>
      <c r="X12" s="875"/>
      <c r="Y12" s="875"/>
      <c r="Z12" s="875"/>
      <c r="AA12" s="183"/>
      <c r="AB12" s="181"/>
      <c r="AC12" s="44" t="s">
        <v>968</v>
      </c>
      <c r="AD12" s="45" t="s">
        <v>999</v>
      </c>
      <c r="AE12" s="45" t="s">
        <v>2028</v>
      </c>
      <c r="AF12" s="45" t="s">
        <v>2100</v>
      </c>
      <c r="AT12" s="33">
        <v>12</v>
      </c>
    </row>
    <row r="13" spans="1:46" ht="19" customHeight="1">
      <c r="A13" s="180"/>
      <c r="B13"/>
      <c r="C13"/>
      <c r="D13"/>
      <c r="E13"/>
      <c r="F13"/>
      <c r="G13" s="183"/>
      <c r="H13" s="146" t="s">
        <v>1970</v>
      </c>
      <c r="I13" s="146" t="s">
        <v>1972</v>
      </c>
      <c r="J13" s="146" t="s">
        <v>2113</v>
      </c>
      <c r="K13" s="146"/>
      <c r="L13" s="12"/>
      <c r="M13" s="12"/>
      <c r="N13" s="12"/>
      <c r="O13" s="12"/>
      <c r="P13" s="146" t="s">
        <v>1970</v>
      </c>
      <c r="Q13" s="146" t="s">
        <v>1972</v>
      </c>
      <c r="R13" s="146" t="s">
        <v>2113</v>
      </c>
      <c r="S13" s="146"/>
      <c r="T13" s="146" t="s">
        <v>2114</v>
      </c>
      <c r="U13" s="368"/>
      <c r="V13" s="183"/>
      <c r="W13"/>
      <c r="X13"/>
      <c r="Y13" s="928" t="s">
        <v>1188</v>
      </c>
      <c r="Z13" s="928"/>
      <c r="AA13" s="183"/>
      <c r="AB13" s="383" t="str">
        <f>IF(AK11=TRUE,"Name:","")</f>
        <v/>
      </c>
      <c r="AC13" s="42">
        <f>IF(AND(AF11=TRUE,AG11=FALSE),2,IF(AND(AF11=FALSE,AG11=TRUE),1,IF(AND(AF11=TRUE,AG11=TRUE),3,0)))</f>
        <v>0</v>
      </c>
      <c r="AD13" s="43" t="b">
        <v>0</v>
      </c>
      <c r="AE13" s="43" t="b">
        <v>0</v>
      </c>
      <c r="AF13" s="43">
        <f>'AOF Page 1'!AC179</f>
        <v>0</v>
      </c>
      <c r="AT13" s="33">
        <v>13</v>
      </c>
    </row>
    <row r="14" spans="1:46" ht="4" customHeight="1" thickBot="1">
      <c r="A14" s="180"/>
      <c r="B14" s="384"/>
      <c r="C14" s="384"/>
      <c r="D14" s="384"/>
      <c r="E14" s="384"/>
      <c r="F14"/>
      <c r="G14" s="183"/>
      <c r="H14" s="12"/>
      <c r="I14" s="12"/>
      <c r="J14" s="12"/>
      <c r="K14" s="12"/>
      <c r="L14" s="12"/>
      <c r="M14" s="12"/>
      <c r="N14" s="12"/>
      <c r="O14" s="12"/>
      <c r="P14" s="12"/>
      <c r="Q14" s="183"/>
      <c r="R14" s="183"/>
      <c r="S14" s="183"/>
      <c r="T14" s="183"/>
      <c r="U14" s="183"/>
      <c r="V14" s="183"/>
      <c r="W14"/>
      <c r="X14"/>
      <c r="Y14"/>
      <c r="Z14"/>
      <c r="AA14" s="183"/>
      <c r="AB14" s="383" t="str">
        <f>IF(AK11=TRUE,"Address:","")</f>
        <v/>
      </c>
      <c r="AC14" s="45" t="s">
        <v>2315</v>
      </c>
      <c r="AT14" s="33">
        <v>14</v>
      </c>
    </row>
    <row r="15" spans="1:46" ht="18" customHeight="1" thickBot="1">
      <c r="A15" s="180"/>
      <c r="B15" s="384"/>
      <c r="C15" s="252" t="str">
        <f>IF(AND(AC13&gt;1,AD15=TRUE),"Please select:","")</f>
        <v/>
      </c>
      <c r="D15"/>
      <c r="E15"/>
      <c r="F15"/>
      <c r="G15" s="183"/>
      <c r="H15" s="12" t="s">
        <v>45</v>
      </c>
      <c r="I15" s="12"/>
      <c r="J15" s="12"/>
      <c r="K15" s="12"/>
      <c r="L15" s="12"/>
      <c r="M15" s="12"/>
      <c r="N15" s="12"/>
      <c r="O15" s="12"/>
      <c r="P15" s="12" t="s">
        <v>941</v>
      </c>
      <c r="Q15" s="183"/>
      <c r="R15" s="183"/>
      <c r="S15" s="183"/>
      <c r="T15" s="183"/>
      <c r="U15" s="183"/>
      <c r="V15" s="183"/>
      <c r="W15"/>
      <c r="X15" s="389" t="s">
        <v>1179</v>
      </c>
      <c r="Y15" s="974" t="s">
        <v>1182</v>
      </c>
      <c r="Z15" s="975"/>
      <c r="AA15" s="183"/>
      <c r="AB15" s="383" t="str">
        <f>IF(AK11=TRUE,"City:","")</f>
        <v/>
      </c>
      <c r="AC15" s="89">
        <v>0</v>
      </c>
      <c r="AD15" s="33" t="b">
        <f>AND(AD13=FALSE,AE13=FALSE)</f>
        <v>1</v>
      </c>
      <c r="AI15" s="835" t="s">
        <v>1178</v>
      </c>
      <c r="AJ15" s="835"/>
      <c r="AK15" s="835"/>
      <c r="AL15" s="835"/>
      <c r="AM15" s="835"/>
      <c r="AN15" s="835"/>
      <c r="AO15" s="835"/>
      <c r="AP15" s="835"/>
      <c r="AQ15" s="835"/>
      <c r="AR15" s="835"/>
      <c r="AT15" s="33">
        <v>15</v>
      </c>
    </row>
    <row r="16" spans="1:46" ht="18" customHeight="1" thickBot="1">
      <c r="A16" s="180"/>
      <c r="B16" s="384"/>
      <c r="C16" s="324"/>
      <c r="D16" s="305" t="str">
        <f>IF(AC13&gt;1,"     SWIFT","")</f>
        <v/>
      </c>
      <c r="E16" s="324"/>
      <c r="F16"/>
      <c r="G16" s="183"/>
      <c r="H16" s="12" t="s">
        <v>46</v>
      </c>
      <c r="I16" s="12"/>
      <c r="J16" s="12"/>
      <c r="K16" s="12"/>
      <c r="L16" s="12"/>
      <c r="M16" s="12"/>
      <c r="N16" s="12"/>
      <c r="O16" s="12"/>
      <c r="P16" s="12" t="s">
        <v>50</v>
      </c>
      <c r="Q16" s="183"/>
      <c r="R16" s="183"/>
      <c r="S16" s="183"/>
      <c r="T16" s="183"/>
      <c r="U16" s="183"/>
      <c r="V16" s="183"/>
      <c r="W16"/>
      <c r="X16" s="389" t="s">
        <v>1180</v>
      </c>
      <c r="Y16" s="974" t="s">
        <v>1183</v>
      </c>
      <c r="Z16" s="975"/>
      <c r="AA16" s="183"/>
      <c r="AB16" s="337">
        <f>IF(U29="",0,1)</f>
        <v>0</v>
      </c>
      <c r="AG16" s="33" t="s">
        <v>2336</v>
      </c>
      <c r="AI16"/>
      <c r="AJ16" s="875" t="s">
        <v>1368</v>
      </c>
      <c r="AK16" s="875"/>
      <c r="AL16" s="875"/>
      <c r="AM16" s="135"/>
      <c r="AN16" s="875" t="s">
        <v>1190</v>
      </c>
      <c r="AO16" s="875"/>
      <c r="AP16" s="875"/>
      <c r="AQ16" s="875"/>
      <c r="AR16" s="875"/>
      <c r="AT16" s="33">
        <v>16</v>
      </c>
    </row>
    <row r="17" spans="1:46" ht="18" customHeight="1" thickBot="1">
      <c r="A17" s="180"/>
      <c r="B17" s="384"/>
      <c r="C17" s="324"/>
      <c r="D17" s="305" t="str">
        <f>IF(AC13&gt;1,"     Infuse","")</f>
        <v/>
      </c>
      <c r="E17" s="324"/>
      <c r="F17"/>
      <c r="G17" s="183"/>
      <c r="H17" s="12" t="s">
        <v>47</v>
      </c>
      <c r="I17" s="12"/>
      <c r="J17" s="12"/>
      <c r="K17" s="12"/>
      <c r="L17" s="12"/>
      <c r="M17" s="12"/>
      <c r="N17" s="12"/>
      <c r="O17" s="12"/>
      <c r="P17" s="12" t="s">
        <v>51</v>
      </c>
      <c r="Q17" s="183"/>
      <c r="R17" s="183"/>
      <c r="S17" s="183"/>
      <c r="T17" s="183"/>
      <c r="U17" s="183"/>
      <c r="V17" s="183"/>
      <c r="W17"/>
      <c r="X17" s="389" t="s">
        <v>1181</v>
      </c>
      <c r="Y17" s="974" t="s">
        <v>1184</v>
      </c>
      <c r="Z17" s="975"/>
      <c r="AA17" s="183"/>
      <c r="AB17" s="337"/>
      <c r="AC17" s="90">
        <v>0</v>
      </c>
      <c r="AD17" s="33" t="s">
        <v>2115</v>
      </c>
      <c r="AE17" s="153">
        <v>940</v>
      </c>
      <c r="AF17" s="153">
        <v>950</v>
      </c>
      <c r="AI17"/>
      <c r="AJ17"/>
      <c r="AK17" s="829" t="s">
        <v>1188</v>
      </c>
      <c r="AL17" s="829"/>
      <c r="AM17" s="136"/>
      <c r="AN17" s="863" t="str">
        <f>IF(BI14=TRUE,"US","")</f>
        <v/>
      </c>
      <c r="AO17" s="863"/>
      <c r="AP17"/>
      <c r="AQ17" s="829" t="str">
        <f>IF(BI14=TRUE,"Non-US","")</f>
        <v/>
      </c>
      <c r="AR17" s="829"/>
      <c r="AT17" s="33">
        <v>17</v>
      </c>
    </row>
    <row r="18" spans="1:46" ht="18" customHeight="1" thickBot="1">
      <c r="A18" s="180"/>
      <c r="B18" s="384"/>
      <c r="C18" s="760" t="str">
        <f>IF(AND(AC13&gt;1,AD13=TRUE),"SWIFT:","")</f>
        <v/>
      </c>
      <c r="D18" s="760"/>
      <c r="E18" s="760"/>
      <c r="F18"/>
      <c r="G18" s="183"/>
      <c r="H18" s="12" t="s">
        <v>564</v>
      </c>
      <c r="I18" s="12"/>
      <c r="J18" s="12"/>
      <c r="K18" s="12"/>
      <c r="L18" s="12"/>
      <c r="M18" s="12"/>
      <c r="N18" s="12"/>
      <c r="O18" s="12"/>
      <c r="P18" s="12" t="s">
        <v>565</v>
      </c>
      <c r="Q18" s="183"/>
      <c r="R18" s="183"/>
      <c r="S18" s="183"/>
      <c r="T18" s="183"/>
      <c r="U18" s="183"/>
      <c r="V18" s="183"/>
      <c r="W18"/>
      <c r="X18" s="385" t="s">
        <v>1190</v>
      </c>
      <c r="Y18"/>
      <c r="Z18"/>
      <c r="AA18" s="183"/>
      <c r="AB18" s="337"/>
      <c r="AI18"/>
      <c r="AJ18" s="93" t="s">
        <v>1179</v>
      </c>
      <c r="AK18" s="907" t="s">
        <v>1182</v>
      </c>
      <c r="AL18" s="908"/>
      <c r="AM18" s="93" t="str">
        <f>IF(BI14=TRUE,"Primary:","")</f>
        <v/>
      </c>
      <c r="AN18" s="845"/>
      <c r="AO18" s="846"/>
      <c r="AP18" s="93" t="str">
        <f>IF(BI14=TRUE,"Primary:","")</f>
        <v/>
      </c>
      <c r="AQ18" s="845"/>
      <c r="AR18" s="846"/>
      <c r="AT18" s="33">
        <v>18</v>
      </c>
    </row>
    <row r="19" spans="1:46" ht="18" customHeight="1" thickBot="1">
      <c r="A19" s="180"/>
      <c r="B19" s="384"/>
      <c r="C19" s="935"/>
      <c r="D19" s="936"/>
      <c r="E19" s="937"/>
      <c r="F19"/>
      <c r="G19" s="183"/>
      <c r="H19" s="12" t="s">
        <v>48</v>
      </c>
      <c r="I19" s="12"/>
      <c r="J19" s="12"/>
      <c r="K19" s="12"/>
      <c r="L19" s="12"/>
      <c r="M19" s="12"/>
      <c r="N19" s="12"/>
      <c r="O19" s="12"/>
      <c r="P19" s="12" t="s">
        <v>52</v>
      </c>
      <c r="Q19" s="183"/>
      <c r="R19" s="183"/>
      <c r="S19" s="183"/>
      <c r="T19" s="183"/>
      <c r="U19" s="183"/>
      <c r="V19" s="183"/>
      <c r="W19"/>
      <c r="X19" s="303" t="str">
        <f>IF(AC22=TRUE,"US","")</f>
        <v/>
      </c>
      <c r="Y19"/>
      <c r="Z19" s="303" t="str">
        <f>IF(AC22=TRUE,"Non-US","")</f>
        <v/>
      </c>
      <c r="AA19" s="183"/>
      <c r="AB19" s="337"/>
      <c r="AC19" s="90">
        <v>0</v>
      </c>
      <c r="AD19" s="33" t="s">
        <v>2116</v>
      </c>
      <c r="AE19" s="43" t="b">
        <v>0</v>
      </c>
      <c r="AF19" s="43" t="b">
        <v>0</v>
      </c>
      <c r="AI19"/>
      <c r="AJ19" s="93" t="s">
        <v>1180</v>
      </c>
      <c r="AK19" s="907" t="s">
        <v>1183</v>
      </c>
      <c r="AL19" s="908"/>
      <c r="AM19" s="93" t="str">
        <f>IF(BI14=TRUE,"Secondary:","")</f>
        <v/>
      </c>
      <c r="AN19" s="845"/>
      <c r="AO19" s="846"/>
      <c r="AP19" s="93" t="str">
        <f>IF(BI14=TRUE,"Secondary:","")</f>
        <v/>
      </c>
      <c r="AQ19" s="845"/>
      <c r="AR19" s="846"/>
      <c r="AT19" s="33">
        <v>19</v>
      </c>
    </row>
    <row r="20" spans="1:46" ht="18" customHeight="1" thickBot="1">
      <c r="A20" s="180"/>
      <c r="B20" s="386"/>
      <c r="C20" s="973" t="str">
        <f>IF(AND(AC13&gt;1,AE13=TRUE),"Infuse User ID:","")</f>
        <v/>
      </c>
      <c r="D20" s="973"/>
      <c r="E20" s="973"/>
      <c r="F20"/>
      <c r="G20" s="183"/>
      <c r="H20" s="12" t="s">
        <v>89</v>
      </c>
      <c r="I20" s="12"/>
      <c r="J20" s="12"/>
      <c r="K20" s="12"/>
      <c r="L20" s="12"/>
      <c r="M20" s="12"/>
      <c r="N20" s="12"/>
      <c r="O20" s="12"/>
      <c r="P20" s="12" t="s">
        <v>53</v>
      </c>
      <c r="Q20" s="183"/>
      <c r="R20" s="183"/>
      <c r="S20" s="183"/>
      <c r="T20" s="183"/>
      <c r="U20" s="183"/>
      <c r="V20" s="183"/>
      <c r="W20" s="389" t="str">
        <f>IF(AC22=TRUE,"Primary:","")</f>
        <v/>
      </c>
      <c r="X20" s="445"/>
      <c r="Y20" s="389" t="str">
        <f>IF(AC22=TRUE,"Primary:","")</f>
        <v/>
      </c>
      <c r="Z20" s="445"/>
      <c r="AA20" s="183"/>
      <c r="AB20" s="383" t="str">
        <f>IF(AK11=TRUE,"Country:","")</f>
        <v/>
      </c>
      <c r="AE20" s="43" t="b">
        <v>0</v>
      </c>
      <c r="AF20" s="43" t="b">
        <v>0</v>
      </c>
      <c r="AI20"/>
      <c r="AJ20" s="93" t="s">
        <v>1181</v>
      </c>
      <c r="AK20" s="907" t="s">
        <v>1184</v>
      </c>
      <c r="AL20" s="908"/>
      <c r="AM20" s="93" t="str">
        <f>IF(BI14=TRUE,"Tertiary:","")</f>
        <v/>
      </c>
      <c r="AN20" s="845"/>
      <c r="AO20" s="846"/>
      <c r="AP20" s="93" t="str">
        <f>IF(BI14=TRUE,"Tertiary:","")</f>
        <v/>
      </c>
      <c r="AQ20" s="845"/>
      <c r="AR20" s="846"/>
      <c r="AT20" s="33">
        <v>20</v>
      </c>
    </row>
    <row r="21" spans="1:46" ht="18" customHeight="1" thickBot="1">
      <c r="A21" s="180"/>
      <c r="B21"/>
      <c r="C21" s="970"/>
      <c r="D21" s="971"/>
      <c r="E21" s="972"/>
      <c r="F21"/>
      <c r="G21"/>
      <c r="H21" s="12" t="s">
        <v>49</v>
      </c>
      <c r="I21" s="12"/>
      <c r="J21" s="12"/>
      <c r="K21" s="12"/>
      <c r="L21" s="12"/>
      <c r="M21" s="12"/>
      <c r="N21" s="12"/>
      <c r="O21" s="12"/>
      <c r="P21" s="12" t="s">
        <v>566</v>
      </c>
      <c r="Q21"/>
      <c r="R21"/>
      <c r="S21"/>
      <c r="T21"/>
      <c r="U21"/>
      <c r="V21"/>
      <c r="W21" s="389" t="str">
        <f>IF(AC22=TRUE,"Secondary:","")</f>
        <v/>
      </c>
      <c r="X21" s="445"/>
      <c r="Y21" s="389" t="str">
        <f>IF(AC22=TRUE,"Secondary:","")</f>
        <v/>
      </c>
      <c r="Z21" s="445"/>
      <c r="AA21"/>
      <c r="AB21" s="383"/>
      <c r="AC21" s="45" t="s">
        <v>2316</v>
      </c>
      <c r="AE21" s="43" t="b">
        <v>0</v>
      </c>
      <c r="AF21" s="43" t="b">
        <v>0</v>
      </c>
      <c r="AI21"/>
      <c r="AJ21"/>
      <c r="AK21" s="12"/>
      <c r="AL21" s="12"/>
      <c r="AM21" s="12"/>
      <c r="AN21" s="12"/>
      <c r="AO21" s="12"/>
      <c r="AP21" s="12"/>
      <c r="AQ21" s="37"/>
      <c r="AR21"/>
      <c r="AT21" s="33">
        <v>21</v>
      </c>
    </row>
    <row r="22" spans="1:46" ht="18" customHeight="1" thickBot="1">
      <c r="A22" s="180"/>
      <c r="B22"/>
      <c r="C22"/>
      <c r="D22"/>
      <c r="E22"/>
      <c r="F22"/>
      <c r="G22"/>
      <c r="H22"/>
      <c r="I22"/>
      <c r="J22"/>
      <c r="K22"/>
      <c r="L22"/>
      <c r="M22"/>
      <c r="N22"/>
      <c r="O22"/>
      <c r="P22"/>
      <c r="Q22"/>
      <c r="R22"/>
      <c r="S22"/>
      <c r="T22"/>
      <c r="U22" s="321"/>
      <c r="V22"/>
      <c r="W22" s="389" t="str">
        <f>IF(AC22=TRUE,"Tertiary:","")</f>
        <v/>
      </c>
      <c r="X22" s="445"/>
      <c r="Y22" s="389" t="str">
        <f>IF(AC22=TRUE,"Tertiary:","")</f>
        <v/>
      </c>
      <c r="Z22" s="445"/>
      <c r="AA22" s="387"/>
      <c r="AB22" s="383"/>
      <c r="AC22" s="43" t="b">
        <v>0</v>
      </c>
      <c r="AE22" s="43" t="b">
        <v>0</v>
      </c>
      <c r="AF22" s="43" t="b">
        <v>0</v>
      </c>
      <c r="AT22" s="33">
        <v>22</v>
      </c>
    </row>
    <row r="23" spans="1:46" ht="22.5" customHeight="1">
      <c r="A23" s="180"/>
      <c r="B23"/>
      <c r="C23" s="969" t="str">
        <f>IF(AND(AC13=1,C25=""),"Please select frequency:","")</f>
        <v/>
      </c>
      <c r="D23" s="969"/>
      <c r="E23" s="969"/>
      <c r="F23" s="388"/>
      <c r="G23" s="932" t="str">
        <f>IF(OR(AC13=1,AC13=3),IF(OR(AC11=TRUE,AD11=TRUE,AE11=TRUE),"","Please select at least one mailing address:"),"")</f>
        <v/>
      </c>
      <c r="H23" s="932"/>
      <c r="I23" s="932"/>
      <c r="J23" s="932"/>
      <c r="K23" s="932"/>
      <c r="L23" s="932"/>
      <c r="M23" s="932"/>
      <c r="N23" s="932"/>
      <c r="O23" s="932"/>
      <c r="P23" s="932"/>
      <c r="Q23" s="932"/>
      <c r="R23" s="932"/>
      <c r="S23" s="932"/>
      <c r="T23" s="932"/>
      <c r="U23" s="932"/>
      <c r="V23" s="932"/>
      <c r="W23"/>
      <c r="X23"/>
      <c r="Y23"/>
      <c r="Z23"/>
      <c r="AA23" s="387"/>
      <c r="AB23" s="383"/>
      <c r="AE23" s="43" t="b">
        <v>0</v>
      </c>
      <c r="AF23" s="43" t="b">
        <v>0</v>
      </c>
      <c r="AT23" s="33">
        <v>23</v>
      </c>
    </row>
    <row r="24" spans="1:46" ht="18" customHeight="1" thickBot="1">
      <c r="A24" s="180"/>
      <c r="B24"/>
      <c r="C24" s="933" t="s">
        <v>2328</v>
      </c>
      <c r="D24" s="933"/>
      <c r="E24" s="933"/>
      <c r="F24" s="324"/>
      <c r="G24" s="324"/>
      <c r="H24" s="305" t="s">
        <v>1156</v>
      </c>
      <c r="I24"/>
      <c r="J24"/>
      <c r="K24"/>
      <c r="L24"/>
      <c r="M24"/>
      <c r="N24" s="12" t="s">
        <v>966</v>
      </c>
      <c r="O24"/>
      <c r="P24"/>
      <c r="Q24"/>
      <c r="R24"/>
      <c r="S24"/>
      <c r="T24" s="305" t="s">
        <v>967</v>
      </c>
      <c r="U24"/>
      <c r="V24"/>
      <c r="W24"/>
      <c r="X24"/>
      <c r="Y24"/>
      <c r="Z24"/>
      <c r="AA24" s="387"/>
      <c r="AB24" s="383"/>
      <c r="AE24" s="43" t="b">
        <v>0</v>
      </c>
      <c r="AF24" s="43" t="b">
        <v>0</v>
      </c>
      <c r="AT24" s="33">
        <v>24</v>
      </c>
    </row>
    <row r="25" spans="1:46" ht="18" customHeight="1" thickBot="1">
      <c r="A25" s="180"/>
      <c r="B25"/>
      <c r="C25" s="620"/>
      <c r="D25" s="621"/>
      <c r="E25" s="622"/>
      <c r="F25" s="324"/>
      <c r="G25" s="324"/>
      <c r="H25"/>
      <c r="I25"/>
      <c r="J25"/>
      <c r="K25"/>
      <c r="L25"/>
      <c r="M25"/>
      <c r="N25"/>
      <c r="O25"/>
      <c r="P25"/>
      <c r="Q25"/>
      <c r="R25"/>
      <c r="S25"/>
      <c r="T25"/>
      <c r="U25"/>
      <c r="V25"/>
      <c r="W25"/>
      <c r="X25"/>
      <c r="Y25"/>
      <c r="Z25"/>
      <c r="AA25" s="387"/>
      <c r="AB25" s="383"/>
      <c r="AE25" s="43" t="b">
        <v>0</v>
      </c>
      <c r="AF25" s="43" t="b">
        <v>0</v>
      </c>
      <c r="AT25" s="33">
        <v>25</v>
      </c>
    </row>
    <row r="26" spans="1:46" ht="18" customHeight="1">
      <c r="A26" s="180"/>
      <c r="B26"/>
      <c r="C26"/>
      <c r="D26"/>
      <c r="E26"/>
      <c r="F26" s="389" t="str">
        <f>IF(AC11=TRUE,"Name:","")</f>
        <v/>
      </c>
      <c r="G26" s="887" t="str">
        <f>IF(AC11=TRUE,IF(AF13=1,IF('AOF Page 1'!C161="","Please populate in Section 4",'AOF Page 1'!C161),IF(AF13=2,IF('AOF Page 1'!C183="","Please populate in Section 4",'AOF Page 1'!C183),"Please select in Section 4")),"")</f>
        <v/>
      </c>
      <c r="H26" s="887"/>
      <c r="I26" s="887"/>
      <c r="J26" s="887"/>
      <c r="K26"/>
      <c r="L26" s="389" t="str">
        <f>IF(AD11=TRUE,"Name:","")</f>
        <v/>
      </c>
      <c r="M26" s="844"/>
      <c r="N26" s="844"/>
      <c r="O26" s="844"/>
      <c r="P26" s="844"/>
      <c r="Q26" s="321"/>
      <c r="R26" s="389" t="str">
        <f>IF(AE11=TRUE,"Name:","")</f>
        <v/>
      </c>
      <c r="S26" s="844"/>
      <c r="T26" s="844"/>
      <c r="U26" s="844"/>
      <c r="V26" s="844"/>
      <c r="W26" s="321"/>
      <c r="X26"/>
      <c r="Y26"/>
      <c r="Z26"/>
      <c r="AA26" s="387"/>
      <c r="AB26" s="383"/>
      <c r="AE26" s="33">
        <f>COUNTIF(AE19:AE25,TRUE)</f>
        <v>0</v>
      </c>
      <c r="AF26" s="33">
        <f>COUNTIF(AF19:AF25,TRUE)</f>
        <v>0</v>
      </c>
      <c r="AT26" s="33">
        <v>26</v>
      </c>
    </row>
    <row r="27" spans="1:46" ht="18" customHeight="1">
      <c r="A27" s="180"/>
      <c r="B27"/>
      <c r="C27" s="708"/>
      <c r="D27" s="708"/>
      <c r="E27" s="708"/>
      <c r="F27" s="389" t="str">
        <f>IF(AC11=TRUE,"Address:","")</f>
        <v/>
      </c>
      <c r="G27" s="887" t="str">
        <f>IF(AC11=TRUE,IF(AF13=1,IF('AOF Page 1'!C164="","Please populate in Section 4",'AOF Page 1'!C164),IF(AF13=2,IF('AOF Page 1'!H183="","Please populate in Section 4",'AOF Page 1'!H183),"Please select in Section 4")),"")</f>
        <v/>
      </c>
      <c r="H27" s="887"/>
      <c r="I27" s="887"/>
      <c r="J27" s="887"/>
      <c r="K27"/>
      <c r="L27" s="389" t="str">
        <f>IF(AD11=TRUE,"Address:","")</f>
        <v/>
      </c>
      <c r="M27" s="844"/>
      <c r="N27" s="844"/>
      <c r="O27" s="844"/>
      <c r="P27" s="844"/>
      <c r="Q27" s="321"/>
      <c r="R27" s="389" t="str">
        <f>IF(AE11=TRUE,"Address:","")</f>
        <v/>
      </c>
      <c r="S27" s="844"/>
      <c r="T27" s="844"/>
      <c r="U27" s="844"/>
      <c r="V27" s="844"/>
      <c r="W27" s="321"/>
      <c r="X27"/>
      <c r="Y27"/>
      <c r="Z27"/>
      <c r="AA27" s="387"/>
      <c r="AB27" s="383"/>
      <c r="AE27" s="33">
        <f>AE26+AF26</f>
        <v>0</v>
      </c>
      <c r="AT27" s="33">
        <v>27</v>
      </c>
    </row>
    <row r="28" spans="1:46" ht="18" customHeight="1">
      <c r="A28" s="180"/>
      <c r="B28"/>
      <c r="C28" s="708"/>
      <c r="D28" s="708"/>
      <c r="E28" s="708"/>
      <c r="F28" s="389" t="str">
        <f>IF(AC11=TRUE,"City:","")</f>
        <v/>
      </c>
      <c r="G28" s="887" t="str">
        <f>IF(AC11=TRUE,IF(AF13=1,IF('AOF Page 1'!H164="","Please populate in Section 4",'AOF Page 1'!H164),IF(AF13=2,IF('AOF Page 1'!M183="","Please populate in Section 4",'AOF Page 1'!M183),"Please select in Section 4")),"")</f>
        <v/>
      </c>
      <c r="H28" s="887"/>
      <c r="I28" s="887"/>
      <c r="J28" s="887"/>
      <c r="K28"/>
      <c r="L28" s="389" t="str">
        <f>IF(AD11=TRUE,"City:","")</f>
        <v/>
      </c>
      <c r="M28" s="844"/>
      <c r="N28" s="844"/>
      <c r="O28" s="844"/>
      <c r="P28" s="844"/>
      <c r="Q28" s="321"/>
      <c r="R28" s="389" t="str">
        <f>IF(AE11=TRUE,"City:","")</f>
        <v/>
      </c>
      <c r="S28" s="844"/>
      <c r="T28" s="844"/>
      <c r="U28" s="844"/>
      <c r="V28" s="844"/>
      <c r="W28" s="321"/>
      <c r="X28"/>
      <c r="Y28"/>
      <c r="Z28"/>
      <c r="AA28" s="387"/>
      <c r="AB28" s="383"/>
      <c r="AT28" s="33">
        <v>28</v>
      </c>
    </row>
    <row r="29" spans="1:46" ht="18" customHeight="1">
      <c r="A29" s="180"/>
      <c r="B29"/>
      <c r="C29" s="708"/>
      <c r="D29" s="708"/>
      <c r="E29" s="708"/>
      <c r="F29" s="389" t="str">
        <f>IF(AC11=TRUE,"Zip/State:","")</f>
        <v/>
      </c>
      <c r="G29" s="887" t="str">
        <f>IF(AC11=TRUE,IF(AF13=1,IF('AOF Page 1'!L164="","Please populate in Section 4",'AOF Page 1'!L164),IF(AF13=2,IF('AOF Page 1'!Q183="","Please populate in Section 4",'AOF Page 1'!Q183),"Please select in Section 4")),"")</f>
        <v/>
      </c>
      <c r="H29" s="887"/>
      <c r="I29" s="887" t="str">
        <f>IF(AC11=TRUE,IF(AF13=1,IF('AOF Page 1'!C167="",IF('AOF Page 1'!AC164=TRUE,"Non-US","Please populate in Section 4"),'AOF Page 1'!C167),IF(AF13=2,IF('AOF Page 1'!U183="",IF('AOF Page 1'!AC183=TRUE,"Non-US","Please populate in Section 4"),'AOF Page 1'!U183),"Please select in Section 4")),"")</f>
        <v/>
      </c>
      <c r="J29" s="887"/>
      <c r="K29"/>
      <c r="L29" s="389" t="str">
        <f>IF(AD11=TRUE,"Zip/State:","")</f>
        <v/>
      </c>
      <c r="M29" s="844"/>
      <c r="N29" s="844"/>
      <c r="O29" s="844"/>
      <c r="P29" s="844"/>
      <c r="Q29" s="321"/>
      <c r="R29" s="389" t="str">
        <f>IF(AE11=TRUE,"Zip/State:","")</f>
        <v/>
      </c>
      <c r="S29" s="844"/>
      <c r="T29" s="844"/>
      <c r="U29" s="844"/>
      <c r="V29" s="844"/>
      <c r="W29" s="321"/>
      <c r="X29"/>
      <c r="Y29"/>
      <c r="Z29"/>
      <c r="AA29" s="387"/>
      <c r="AB29" s="383"/>
      <c r="AT29" s="33">
        <v>29</v>
      </c>
    </row>
    <row r="30" spans="1:46" ht="18" customHeight="1">
      <c r="A30" s="180"/>
      <c r="B30"/>
      <c r="C30" s="708"/>
      <c r="D30" s="708"/>
      <c r="E30" s="708"/>
      <c r="F30" s="389" t="str">
        <f>IF(AC11=TRUE,"Country:","")</f>
        <v/>
      </c>
      <c r="G30" s="887" t="str">
        <f>IF(AC11=TRUE,IF(AF13=1,IF('AOF Page 1'!H167="","Please populate in Section 4",'AOF Page 1'!H167),IF(AF13=2,IF('AOF Page 1'!Y183="","Please populate in Section 4",'AOF Page 1'!Y183),"Please select in Section 4")),"")</f>
        <v/>
      </c>
      <c r="H30" s="887"/>
      <c r="I30" s="887"/>
      <c r="J30" s="887"/>
      <c r="K30"/>
      <c r="L30" s="389" t="str">
        <f>IF(AD11=TRUE,"Country:","")</f>
        <v/>
      </c>
      <c r="M30" s="844"/>
      <c r="N30" s="844"/>
      <c r="O30" s="844"/>
      <c r="P30" s="844"/>
      <c r="Q30" s="321"/>
      <c r="R30" s="389" t="str">
        <f>IF(AE11=TRUE,"Country:","")</f>
        <v/>
      </c>
      <c r="S30" s="844"/>
      <c r="T30" s="844"/>
      <c r="U30" s="844"/>
      <c r="V30" s="844"/>
      <c r="W30" s="321"/>
      <c r="X30"/>
      <c r="Y30"/>
      <c r="Z30"/>
      <c r="AA30" s="387"/>
      <c r="AB30" s="383"/>
      <c r="AT30" s="33">
        <v>30</v>
      </c>
    </row>
    <row r="31" spans="1:46" ht="18" customHeight="1">
      <c r="A31" s="180"/>
      <c r="B31"/>
      <c r="C31" s="708"/>
      <c r="D31" s="708"/>
      <c r="E31" s="708"/>
      <c r="F31"/>
      <c r="G31"/>
      <c r="H31"/>
      <c r="I31"/>
      <c r="J31"/>
      <c r="K31"/>
      <c r="L31"/>
      <c r="M31"/>
      <c r="N31"/>
      <c r="O31"/>
      <c r="P31"/>
      <c r="Q31" s="321"/>
      <c r="R31"/>
      <c r="S31"/>
      <c r="T31"/>
      <c r="U31"/>
      <c r="V31"/>
      <c r="W31" s="387"/>
      <c r="X31"/>
      <c r="Y31"/>
      <c r="Z31"/>
      <c r="AA31" s="387"/>
      <c r="AB31" s="383"/>
      <c r="AT31" s="33">
        <v>31</v>
      </c>
    </row>
    <row r="32" spans="1:46" ht="18" customHeight="1">
      <c r="A32" s="180"/>
      <c r="B32"/>
      <c r="C32"/>
      <c r="D32"/>
      <c r="E32"/>
      <c r="F32"/>
      <c r="G32"/>
      <c r="H32"/>
      <c r="I32"/>
      <c r="J32"/>
      <c r="K32"/>
      <c r="L32"/>
      <c r="M32"/>
      <c r="N32"/>
      <c r="O32"/>
      <c r="P32"/>
      <c r="Q32"/>
      <c r="R32"/>
      <c r="S32"/>
      <c r="T32"/>
      <c r="U32"/>
      <c r="V32"/>
      <c r="W32"/>
      <c r="X32"/>
      <c r="Y32"/>
      <c r="Z32"/>
      <c r="AA32"/>
      <c r="AB32" s="181"/>
      <c r="AT32" s="33">
        <v>32</v>
      </c>
    </row>
    <row r="33" spans="1:46" ht="18" customHeight="1" thickBot="1">
      <c r="A33" s="180"/>
      <c r="B33"/>
      <c r="C33" s="182" t="s">
        <v>2169</v>
      </c>
      <c r="D33"/>
      <c r="E33"/>
      <c r="F33"/>
      <c r="G33"/>
      <c r="H33"/>
      <c r="I33"/>
      <c r="J33"/>
      <c r="K33"/>
      <c r="L33"/>
      <c r="M33"/>
      <c r="N33"/>
      <c r="O33"/>
      <c r="P33"/>
      <c r="Q33"/>
      <c r="R33"/>
      <c r="S33"/>
      <c r="T33"/>
      <c r="U33"/>
      <c r="V33"/>
      <c r="W33"/>
      <c r="X33"/>
      <c r="Y33"/>
      <c r="Z33"/>
      <c r="AA33"/>
      <c r="AB33" s="181"/>
      <c r="AC33" s="666" t="s">
        <v>1440</v>
      </c>
      <c r="AD33" s="666"/>
      <c r="AE33" s="666"/>
      <c r="AF33" s="666"/>
      <c r="AG33" s="666"/>
      <c r="AH33" s="666"/>
      <c r="AT33" s="33">
        <v>33</v>
      </c>
    </row>
    <row r="34" spans="1:46" ht="6.75" customHeight="1" thickTop="1">
      <c r="A34" s="180"/>
      <c r="B34"/>
      <c r="C34"/>
      <c r="D34"/>
      <c r="E34"/>
      <c r="F34"/>
      <c r="G34"/>
      <c r="H34"/>
      <c r="I34"/>
      <c r="J34"/>
      <c r="K34"/>
      <c r="L34"/>
      <c r="M34"/>
      <c r="N34"/>
      <c r="O34"/>
      <c r="P34"/>
      <c r="Q34"/>
      <c r="R34"/>
      <c r="S34"/>
      <c r="T34"/>
      <c r="U34"/>
      <c r="V34"/>
      <c r="W34"/>
      <c r="X34"/>
      <c r="Y34"/>
      <c r="Z34"/>
      <c r="AA34"/>
      <c r="AB34" s="181"/>
      <c r="AT34" s="33">
        <v>34</v>
      </c>
    </row>
    <row r="35" spans="1:46" ht="18" customHeight="1">
      <c r="A35" s="180"/>
      <c r="B35" s="390"/>
      <c r="C35" s="391" t="s">
        <v>1153</v>
      </c>
      <c r="D35"/>
      <c r="E35"/>
      <c r="F35"/>
      <c r="G35"/>
      <c r="H35"/>
      <c r="I35" s="211"/>
      <c r="J35"/>
      <c r="K35"/>
      <c r="L35"/>
      <c r="M35"/>
      <c r="N35"/>
      <c r="O35"/>
      <c r="P35"/>
      <c r="Q35"/>
      <c r="R35"/>
      <c r="S35"/>
      <c r="T35"/>
      <c r="U35"/>
      <c r="V35"/>
      <c r="W35"/>
      <c r="X35"/>
      <c r="Y35"/>
      <c r="Z35"/>
      <c r="AA35"/>
      <c r="AB35" s="181"/>
      <c r="AT35" s="33">
        <v>35</v>
      </c>
    </row>
    <row r="36" spans="1:46" ht="18" customHeight="1">
      <c r="A36" s="180"/>
      <c r="B36"/>
      <c r="C36" s="888" t="str">
        <f>IF(AC39=0,"Please select format:","")</f>
        <v>Please select format:</v>
      </c>
      <c r="D36" s="888"/>
      <c r="E36"/>
      <c r="F36" s="388"/>
      <c r="G36" s="888" t="str">
        <f>IF(AND(AC39=2,AD39=TRUE,AD56=0),"Please select:","")</f>
        <v/>
      </c>
      <c r="H36" s="888"/>
      <c r="I36" s="888"/>
      <c r="J36" s="888"/>
      <c r="K36" s="888"/>
      <c r="L36" s="888"/>
      <c r="M36" s="888"/>
      <c r="N36" s="888"/>
      <c r="O36" s="888"/>
      <c r="P36" s="888"/>
      <c r="Q36" s="888"/>
      <c r="R36" s="888"/>
      <c r="S36" s="888"/>
      <c r="T36" s="888"/>
      <c r="U36" s="388"/>
      <c r="V36" s="388"/>
      <c r="W36" s="388"/>
      <c r="X36" s="388"/>
      <c r="Y36" s="388"/>
      <c r="Z36" s="388"/>
      <c r="AA36" s="388"/>
      <c r="AB36" s="181"/>
      <c r="AC36" s="44" t="s">
        <v>1333</v>
      </c>
      <c r="AD36" s="45" t="s">
        <v>1331</v>
      </c>
      <c r="AE36" s="45" t="s">
        <v>1332</v>
      </c>
      <c r="AF36" s="45" t="s">
        <v>2334</v>
      </c>
      <c r="AG36" s="45" t="s">
        <v>2335</v>
      </c>
      <c r="AT36" s="33">
        <v>36</v>
      </c>
    </row>
    <row r="37" spans="1:46" ht="18" customHeight="1">
      <c r="A37" s="180"/>
      <c r="B37"/>
      <c r="C37"/>
      <c r="D37" s="305" t="s">
        <v>2330</v>
      </c>
      <c r="E37"/>
      <c r="F37"/>
      <c r="G37" s="835" t="s">
        <v>1002</v>
      </c>
      <c r="H37" s="835"/>
      <c r="I37" s="835"/>
      <c r="J37" s="835"/>
      <c r="K37" s="835"/>
      <c r="L37" s="835"/>
      <c r="M37" s="835"/>
      <c r="N37" s="835"/>
      <c r="O37" s="835"/>
      <c r="P37" s="835"/>
      <c r="Q37" s="835"/>
      <c r="R37" s="835"/>
      <c r="S37" s="835"/>
      <c r="T37" s="835"/>
      <c r="U37"/>
      <c r="V37" s="835" t="s">
        <v>1178</v>
      </c>
      <c r="W37" s="835"/>
      <c r="X37" s="835"/>
      <c r="Y37" s="835"/>
      <c r="Z37"/>
      <c r="AA37"/>
      <c r="AB37" s="181"/>
      <c r="AC37" s="42" t="b">
        <v>0</v>
      </c>
      <c r="AD37" s="43" t="b">
        <v>0</v>
      </c>
      <c r="AE37" s="43" t="b">
        <v>0</v>
      </c>
      <c r="AF37" s="43" t="b">
        <v>0</v>
      </c>
      <c r="AG37" s="43" t="b">
        <v>0</v>
      </c>
      <c r="AT37" s="33">
        <v>37</v>
      </c>
    </row>
    <row r="38" spans="1:46" ht="18" customHeight="1">
      <c r="A38" s="180"/>
      <c r="B38"/>
      <c r="C38"/>
      <c r="D38" s="305" t="s">
        <v>2331</v>
      </c>
      <c r="E38"/>
      <c r="F38"/>
      <c r="G38" s="932" t="str">
        <f>IF(AC41=0,"Please select frequency:","")</f>
        <v>Please select frequency:</v>
      </c>
      <c r="H38" s="932"/>
      <c r="I38" s="932"/>
      <c r="J38" s="932"/>
      <c r="K38" s="932"/>
      <c r="L38" s="932"/>
      <c r="M38" s="932"/>
      <c r="N38" s="932"/>
      <c r="O38" s="932"/>
      <c r="P38" s="932"/>
      <c r="Q38" s="932"/>
      <c r="R38" s="932"/>
      <c r="S38" s="932"/>
      <c r="T38" s="932"/>
      <c r="U38"/>
      <c r="V38" s="875" t="s">
        <v>1368</v>
      </c>
      <c r="W38" s="875"/>
      <c r="X38" s="875"/>
      <c r="Y38" s="875"/>
      <c r="Z38"/>
      <c r="AA38"/>
      <c r="AB38" s="181"/>
      <c r="AC38" s="44" t="s">
        <v>968</v>
      </c>
      <c r="AD38" s="45" t="s">
        <v>999</v>
      </c>
      <c r="AE38" s="45" t="s">
        <v>2028</v>
      </c>
      <c r="AT38" s="33">
        <v>38</v>
      </c>
    </row>
    <row r="39" spans="1:46" ht="18" customHeight="1">
      <c r="A39" s="180"/>
      <c r="B39"/>
      <c r="C39"/>
      <c r="D39"/>
      <c r="E39"/>
      <c r="F39"/>
      <c r="G39" s="305"/>
      <c r="H39" s="305"/>
      <c r="I39" s="305"/>
      <c r="J39" s="305"/>
      <c r="K39" s="305"/>
      <c r="L39" s="135" t="s">
        <v>1970</v>
      </c>
      <c r="M39" s="135" t="s">
        <v>1972</v>
      </c>
      <c r="N39" s="135" t="s">
        <v>1971</v>
      </c>
      <c r="O39" s="135" t="s">
        <v>1973</v>
      </c>
      <c r="P39"/>
      <c r="Q39"/>
      <c r="R39"/>
      <c r="S39"/>
      <c r="T39"/>
      <c r="U39"/>
      <c r="V39"/>
      <c r="W39"/>
      <c r="X39" s="928" t="s">
        <v>2333</v>
      </c>
      <c r="Y39" s="928"/>
      <c r="Z39"/>
      <c r="AA39"/>
      <c r="AB39" s="383" t="str">
        <f>IF(AK37=TRUE,"Name:","")</f>
        <v/>
      </c>
      <c r="AC39" s="42">
        <f>IF(AND(AF37=TRUE,AG37=FALSE),2,IF(AND(AF37=FALSE,AG37=TRUE),1,IF(AND(AF37=TRUE,AG37=TRUE),3,0)))</f>
        <v>0</v>
      </c>
      <c r="AD39" s="43" t="b">
        <v>0</v>
      </c>
      <c r="AE39" s="43" t="b">
        <v>0</v>
      </c>
      <c r="AT39" s="33">
        <v>39</v>
      </c>
    </row>
    <row r="40" spans="1:46" ht="4" customHeight="1" thickBot="1">
      <c r="A40" s="180"/>
      <c r="B40" s="384"/>
      <c r="C40" s="384"/>
      <c r="D40" s="384"/>
      <c r="E40" s="384"/>
      <c r="F40"/>
      <c r="G40"/>
      <c r="H40"/>
      <c r="I40"/>
      <c r="J40"/>
      <c r="K40"/>
      <c r="L40"/>
      <c r="M40"/>
      <c r="N40"/>
      <c r="O40"/>
      <c r="P40"/>
      <c r="Q40"/>
      <c r="R40"/>
      <c r="S40"/>
      <c r="T40"/>
      <c r="U40"/>
      <c r="V40"/>
      <c r="W40"/>
      <c r="X40"/>
      <c r="Y40"/>
      <c r="Z40"/>
      <c r="AA40"/>
      <c r="AB40" s="383" t="str">
        <f>IF(AK37=TRUE,"Address:","")</f>
        <v/>
      </c>
      <c r="AT40" s="33">
        <v>40</v>
      </c>
    </row>
    <row r="41" spans="1:46" ht="18" customHeight="1" thickBot="1">
      <c r="A41" s="180"/>
      <c r="B41" s="384"/>
      <c r="C41" s="252" t="str">
        <f>IF(AND(AC39&gt;1,AE41=TRUE),"Please select:","")</f>
        <v/>
      </c>
      <c r="D41" s="384"/>
      <c r="E41" s="384"/>
      <c r="F41"/>
      <c r="G41" s="183"/>
      <c r="H41" t="s">
        <v>4</v>
      </c>
      <c r="I41"/>
      <c r="J41"/>
      <c r="K41"/>
      <c r="L41"/>
      <c r="M41"/>
      <c r="N41"/>
      <c r="O41" s="183"/>
      <c r="P41" t="s">
        <v>561</v>
      </c>
      <c r="Q41"/>
      <c r="R41"/>
      <c r="S41"/>
      <c r="T41"/>
      <c r="U41"/>
      <c r="V41"/>
      <c r="W41" s="389" t="s">
        <v>1179</v>
      </c>
      <c r="X41" s="967" t="s">
        <v>1182</v>
      </c>
      <c r="Y41" s="968"/>
      <c r="Z41"/>
      <c r="AA41"/>
      <c r="AB41" s="383" t="str">
        <f>IF(AK37=TRUE,"City:","")</f>
        <v/>
      </c>
      <c r="AC41" s="90">
        <v>0</v>
      </c>
      <c r="AD41" s="33" t="s">
        <v>1974</v>
      </c>
      <c r="AE41" s="33" t="b">
        <f>AND(AD39=FALSE,AE39=FALSE)</f>
        <v>1</v>
      </c>
      <c r="AT41" s="33">
        <v>41</v>
      </c>
    </row>
    <row r="42" spans="1:46" ht="18" customHeight="1" thickBot="1">
      <c r="A42" s="180"/>
      <c r="B42"/>
      <c r="C42" s="324"/>
      <c r="D42" s="305" t="str">
        <f>IF(AC39&gt;1,"     SWIFT","")</f>
        <v/>
      </c>
      <c r="E42" s="324"/>
      <c r="F42"/>
      <c r="G42" s="183"/>
      <c r="H42" t="s">
        <v>2532</v>
      </c>
      <c r="I42"/>
      <c r="J42"/>
      <c r="K42"/>
      <c r="L42"/>
      <c r="M42"/>
      <c r="N42"/>
      <c r="O42" s="183"/>
      <c r="P42" t="s">
        <v>13</v>
      </c>
      <c r="Q42"/>
      <c r="R42"/>
      <c r="S42"/>
      <c r="T42"/>
      <c r="U42"/>
      <c r="V42"/>
      <c r="W42" s="389" t="s">
        <v>1180</v>
      </c>
      <c r="X42" s="967" t="s">
        <v>1183</v>
      </c>
      <c r="Y42" s="968"/>
      <c r="Z42"/>
      <c r="AA42"/>
      <c r="AB42" s="337">
        <f>IF(U61="",0,1)</f>
        <v>0</v>
      </c>
      <c r="AD42" s="769" t="s">
        <v>2142</v>
      </c>
      <c r="AE42" s="769"/>
      <c r="AT42" s="33">
        <v>42</v>
      </c>
    </row>
    <row r="43" spans="1:46" ht="18" customHeight="1" thickBot="1">
      <c r="A43" s="180"/>
      <c r="B43"/>
      <c r="C43" s="324"/>
      <c r="D43" s="305" t="str">
        <f>IF(AC39&gt;1,"     Infuse","")</f>
        <v/>
      </c>
      <c r="E43" s="324"/>
      <c r="F43"/>
      <c r="G43" s="183"/>
      <c r="H43" t="s">
        <v>1975</v>
      </c>
      <c r="I43"/>
      <c r="J43"/>
      <c r="K43"/>
      <c r="L43"/>
      <c r="M43"/>
      <c r="N43"/>
      <c r="O43" s="183"/>
      <c r="P43" t="s">
        <v>14</v>
      </c>
      <c r="Q43"/>
      <c r="R43"/>
      <c r="S43"/>
      <c r="T43"/>
      <c r="U43"/>
      <c r="V43"/>
      <c r="W43" s="389" t="s">
        <v>1181</v>
      </c>
      <c r="X43" s="967" t="s">
        <v>1184</v>
      </c>
      <c r="Y43" s="968"/>
      <c r="Z43"/>
      <c r="AA43"/>
      <c r="AB43" s="383" t="str">
        <f>IF(AK37=TRUE,"Country:","")</f>
        <v/>
      </c>
      <c r="AC43" s="45" t="s">
        <v>2316</v>
      </c>
      <c r="AD43" s="43" t="b">
        <v>0</v>
      </c>
      <c r="AE43" s="43" t="b">
        <v>0</v>
      </c>
      <c r="AT43" s="33">
        <v>43</v>
      </c>
    </row>
    <row r="44" spans="1:46" ht="18" customHeight="1" thickBot="1">
      <c r="A44" s="180"/>
      <c r="B44"/>
      <c r="C44" s="760" t="str">
        <f>IF(AND(AC39&gt;1,AD39=TRUE),"SWIFT:","")</f>
        <v/>
      </c>
      <c r="D44" s="760"/>
      <c r="E44" s="760"/>
      <c r="F44"/>
      <c r="G44" s="183"/>
      <c r="H44" s="197" t="s">
        <v>1978</v>
      </c>
      <c r="I44" s="197" t="s">
        <v>1977</v>
      </c>
      <c r="J44" s="197"/>
      <c r="K44"/>
      <c r="L44"/>
      <c r="M44"/>
      <c r="N44"/>
      <c r="O44" s="183"/>
      <c r="P44" t="s">
        <v>15</v>
      </c>
      <c r="Q44"/>
      <c r="R44"/>
      <c r="S44"/>
      <c r="T44"/>
      <c r="U44" s="321">
        <f>IF(O61="",0,1)</f>
        <v>0</v>
      </c>
      <c r="V44"/>
      <c r="W44" s="392" t="s">
        <v>1190</v>
      </c>
      <c r="X44"/>
      <c r="Y44"/>
      <c r="Z44"/>
      <c r="AA44"/>
      <c r="AB44" s="181"/>
      <c r="AC44" s="43" t="b">
        <v>0</v>
      </c>
      <c r="AD44" s="43" t="b">
        <v>0</v>
      </c>
      <c r="AE44" s="43" t="b">
        <v>0</v>
      </c>
      <c r="AT44" s="33">
        <v>44</v>
      </c>
    </row>
    <row r="45" spans="1:46" ht="18" customHeight="1" thickBot="1">
      <c r="A45" s="180"/>
      <c r="B45"/>
      <c r="C45" s="938"/>
      <c r="D45" s="939"/>
      <c r="E45" s="940"/>
      <c r="F45"/>
      <c r="G45" s="183"/>
      <c r="H45" t="s">
        <v>1976</v>
      </c>
      <c r="I45"/>
      <c r="J45"/>
      <c r="K45"/>
      <c r="L45"/>
      <c r="M45"/>
      <c r="N45"/>
      <c r="O45" s="183"/>
      <c r="P45" t="s">
        <v>16</v>
      </c>
      <c r="Q45"/>
      <c r="R45"/>
      <c r="S45"/>
      <c r="T45"/>
      <c r="U45" s="321"/>
      <c r="V45"/>
      <c r="W45" s="303" t="str">
        <f>IF(AC44=TRUE,"US","")</f>
        <v/>
      </c>
      <c r="X45" s="303"/>
      <c r="Y45" s="303" t="str">
        <f>IF(AC44=TRUE,"Non-US","")</f>
        <v/>
      </c>
      <c r="Z45"/>
      <c r="AA45"/>
      <c r="AB45" s="181"/>
      <c r="AD45" s="43" t="b">
        <v>0</v>
      </c>
      <c r="AE45" s="43" t="b">
        <v>0</v>
      </c>
      <c r="AT45" s="33">
        <v>45</v>
      </c>
    </row>
    <row r="46" spans="1:46" ht="18" customHeight="1" thickBot="1">
      <c r="A46" s="180"/>
      <c r="B46"/>
      <c r="C46" s="708" t="str">
        <f>IF(AND(AC39&gt;1,AE39=TRUE),"Infuse User ID:","")</f>
        <v/>
      </c>
      <c r="D46" s="708"/>
      <c r="E46" s="708"/>
      <c r="F46"/>
      <c r="G46" s="183"/>
      <c r="H46" s="197" t="s">
        <v>1978</v>
      </c>
      <c r="I46" s="197" t="s">
        <v>1977</v>
      </c>
      <c r="J46" s="197"/>
      <c r="K46"/>
      <c r="L46"/>
      <c r="M46"/>
      <c r="N46"/>
      <c r="O46" s="183"/>
      <c r="P46" t="s">
        <v>17</v>
      </c>
      <c r="Q46"/>
      <c r="R46"/>
      <c r="S46"/>
      <c r="T46"/>
      <c r="U46" s="321"/>
      <c r="V46" s="389" t="str">
        <f>IF(AC44=TRUE,"Primary:","")</f>
        <v/>
      </c>
      <c r="W46" s="445"/>
      <c r="X46" s="389" t="str">
        <f>IF(AC44=TRUE,"Primary:","")</f>
        <v/>
      </c>
      <c r="Y46" s="445"/>
      <c r="Z46"/>
      <c r="AA46"/>
      <c r="AB46" s="181"/>
      <c r="AD46" s="90">
        <v>0</v>
      </c>
      <c r="AE46" s="43" t="b">
        <v>0</v>
      </c>
      <c r="AT46" s="33">
        <v>46</v>
      </c>
    </row>
    <row r="47" spans="1:46" ht="18" customHeight="1" thickBot="1">
      <c r="A47" s="180"/>
      <c r="B47" s="393"/>
      <c r="C47" s="935"/>
      <c r="D47" s="936"/>
      <c r="E47" s="937"/>
      <c r="F47"/>
      <c r="G47" s="183"/>
      <c r="H47" t="s">
        <v>6</v>
      </c>
      <c r="I47"/>
      <c r="J47"/>
      <c r="K47"/>
      <c r="L47"/>
      <c r="M47"/>
      <c r="N47"/>
      <c r="O47" s="183"/>
      <c r="P47" t="s">
        <v>18</v>
      </c>
      <c r="Q47"/>
      <c r="R47"/>
      <c r="S47"/>
      <c r="T47"/>
      <c r="U47" s="321"/>
      <c r="V47" s="389" t="str">
        <f>IF(AC44=TRUE,"Secondary:","")</f>
        <v/>
      </c>
      <c r="W47" s="445"/>
      <c r="X47" s="389" t="str">
        <f>IF(AC44=TRUE,"Secondary:","")</f>
        <v/>
      </c>
      <c r="Y47" s="445"/>
      <c r="Z47"/>
      <c r="AA47"/>
      <c r="AB47" s="181"/>
      <c r="AD47" s="43" t="b">
        <v>0</v>
      </c>
      <c r="AE47" s="43" t="b">
        <v>0</v>
      </c>
      <c r="AT47" s="33">
        <v>47</v>
      </c>
    </row>
    <row r="48" spans="1:46" ht="18" customHeight="1" thickBot="1">
      <c r="A48" s="180"/>
      <c r="B48"/>
      <c r="C48"/>
      <c r="D48"/>
      <c r="E48"/>
      <c r="F48"/>
      <c r="G48" s="183"/>
      <c r="H48" t="s">
        <v>7</v>
      </c>
      <c r="I48"/>
      <c r="J48"/>
      <c r="K48"/>
      <c r="L48"/>
      <c r="M48"/>
      <c r="N48"/>
      <c r="O48" s="183"/>
      <c r="P48" t="s">
        <v>19</v>
      </c>
      <c r="Q48"/>
      <c r="R48"/>
      <c r="S48"/>
      <c r="T48"/>
      <c r="U48" s="321"/>
      <c r="V48" s="389" t="str">
        <f>IF(AC44=TRUE,"Tertiary:","")</f>
        <v/>
      </c>
      <c r="W48" s="445"/>
      <c r="X48" s="389" t="str">
        <f>IF(AC44=TRUE,"Tertiary:","")</f>
        <v/>
      </c>
      <c r="Y48" s="445"/>
      <c r="Z48"/>
      <c r="AA48"/>
      <c r="AB48" s="181"/>
      <c r="AD48" s="90">
        <v>0</v>
      </c>
      <c r="AE48" s="43" t="b">
        <v>0</v>
      </c>
      <c r="AT48" s="33">
        <v>48</v>
      </c>
    </row>
    <row r="49" spans="1:46" ht="18" customHeight="1">
      <c r="A49" s="180"/>
      <c r="B49"/>
      <c r="C49"/>
      <c r="D49"/>
      <c r="E49"/>
      <c r="F49"/>
      <c r="G49" s="183"/>
      <c r="H49" t="s">
        <v>8</v>
      </c>
      <c r="I49"/>
      <c r="J49"/>
      <c r="K49"/>
      <c r="L49"/>
      <c r="M49"/>
      <c r="N49"/>
      <c r="O49" s="183"/>
      <c r="P49" t="s">
        <v>20</v>
      </c>
      <c r="Q49"/>
      <c r="R49"/>
      <c r="S49"/>
      <c r="T49"/>
      <c r="U49" s="321"/>
      <c r="V49"/>
      <c r="W49"/>
      <c r="X49"/>
      <c r="Y49"/>
      <c r="Z49"/>
      <c r="AA49"/>
      <c r="AB49" s="181"/>
      <c r="AD49" s="43" t="b">
        <v>0</v>
      </c>
      <c r="AE49" s="43" t="b">
        <v>0</v>
      </c>
      <c r="AT49" s="33">
        <v>49</v>
      </c>
    </row>
    <row r="50" spans="1:46" ht="18" customHeight="1">
      <c r="A50" s="180"/>
      <c r="B50"/>
      <c r="C50"/>
      <c r="D50"/>
      <c r="E50"/>
      <c r="F50"/>
      <c r="G50" s="183"/>
      <c r="H50" t="s">
        <v>9</v>
      </c>
      <c r="I50"/>
      <c r="J50"/>
      <c r="K50"/>
      <c r="L50"/>
      <c r="M50"/>
      <c r="N50"/>
      <c r="O50" s="183"/>
      <c r="P50" t="s">
        <v>21</v>
      </c>
      <c r="Q50"/>
      <c r="R50"/>
      <c r="S50"/>
      <c r="T50"/>
      <c r="U50" s="321"/>
      <c r="V50"/>
      <c r="W50"/>
      <c r="X50"/>
      <c r="Y50"/>
      <c r="Z50"/>
      <c r="AA50"/>
      <c r="AB50" s="181"/>
      <c r="AD50" s="43" t="b">
        <v>0</v>
      </c>
      <c r="AE50" s="43" t="b">
        <v>0</v>
      </c>
      <c r="AT50" s="33">
        <v>50</v>
      </c>
    </row>
    <row r="51" spans="1:46" ht="18" customHeight="1">
      <c r="A51" s="180"/>
      <c r="B51"/>
      <c r="C51"/>
      <c r="D51"/>
      <c r="E51"/>
      <c r="F51"/>
      <c r="G51" s="183"/>
      <c r="H51" t="s">
        <v>10</v>
      </c>
      <c r="I51"/>
      <c r="J51"/>
      <c r="K51"/>
      <c r="L51"/>
      <c r="M51"/>
      <c r="N51"/>
      <c r="O51" s="183"/>
      <c r="P51" t="s">
        <v>22</v>
      </c>
      <c r="Q51"/>
      <c r="R51"/>
      <c r="S51"/>
      <c r="T51"/>
      <c r="U51" s="321"/>
      <c r="V51"/>
      <c r="W51"/>
      <c r="X51"/>
      <c r="Y51"/>
      <c r="Z51"/>
      <c r="AA51"/>
      <c r="AB51" s="181"/>
      <c r="AD51" s="43" t="b">
        <v>0</v>
      </c>
      <c r="AE51" s="43" t="b">
        <v>0</v>
      </c>
      <c r="AT51" s="33">
        <v>51</v>
      </c>
    </row>
    <row r="52" spans="1:46" ht="18" customHeight="1">
      <c r="A52" s="180"/>
      <c r="B52"/>
      <c r="C52"/>
      <c r="D52"/>
      <c r="E52"/>
      <c r="F52"/>
      <c r="G52" s="183"/>
      <c r="H52" t="s">
        <v>11</v>
      </c>
      <c r="I52"/>
      <c r="J52"/>
      <c r="K52"/>
      <c r="L52"/>
      <c r="M52"/>
      <c r="N52"/>
      <c r="O52" s="183"/>
      <c r="P52" t="s">
        <v>23</v>
      </c>
      <c r="Q52"/>
      <c r="R52"/>
      <c r="S52"/>
      <c r="T52"/>
      <c r="U52" s="321"/>
      <c r="V52"/>
      <c r="W52"/>
      <c r="X52"/>
      <c r="Y52"/>
      <c r="Z52"/>
      <c r="AA52"/>
      <c r="AB52" s="181"/>
      <c r="AD52" s="43" t="b">
        <v>0</v>
      </c>
      <c r="AE52" s="43" t="b">
        <v>0</v>
      </c>
      <c r="AT52" s="33">
        <v>52</v>
      </c>
    </row>
    <row r="53" spans="1:46" ht="18" customHeight="1">
      <c r="A53" s="180"/>
      <c r="B53"/>
      <c r="C53"/>
      <c r="D53"/>
      <c r="E53"/>
      <c r="F53"/>
      <c r="G53" s="183"/>
      <c r="H53" t="s">
        <v>12</v>
      </c>
      <c r="I53"/>
      <c r="J53"/>
      <c r="K53"/>
      <c r="L53"/>
      <c r="M53"/>
      <c r="N53"/>
      <c r="O53" s="183"/>
      <c r="P53" t="s">
        <v>24</v>
      </c>
      <c r="Q53"/>
      <c r="R53"/>
      <c r="S53"/>
      <c r="T53"/>
      <c r="U53" s="321"/>
      <c r="V53"/>
      <c r="W53"/>
      <c r="X53"/>
      <c r="Y53"/>
      <c r="Z53"/>
      <c r="AA53"/>
      <c r="AB53" s="181"/>
      <c r="AD53" s="43" t="b">
        <v>0</v>
      </c>
      <c r="AE53" s="43" t="b">
        <v>0</v>
      </c>
      <c r="AT53" s="33">
        <v>53</v>
      </c>
    </row>
    <row r="54" spans="1:46" ht="18" customHeight="1">
      <c r="A54" s="180"/>
      <c r="B54"/>
      <c r="C54"/>
      <c r="D54"/>
      <c r="E54"/>
      <c r="F54"/>
      <c r="G54"/>
      <c r="H54"/>
      <c r="I54"/>
      <c r="J54"/>
      <c r="K54"/>
      <c r="L54"/>
      <c r="M54"/>
      <c r="N54"/>
      <c r="O54"/>
      <c r="P54"/>
      <c r="Q54"/>
      <c r="R54"/>
      <c r="S54"/>
      <c r="T54"/>
      <c r="U54" s="321"/>
      <c r="V54"/>
      <c r="W54"/>
      <c r="X54"/>
      <c r="Y54"/>
      <c r="Z54"/>
      <c r="AA54"/>
      <c r="AB54" s="181"/>
      <c r="AD54" s="43" t="b">
        <v>0</v>
      </c>
      <c r="AE54" s="43" t="b">
        <v>0</v>
      </c>
      <c r="AT54" s="33">
        <v>54</v>
      </c>
    </row>
    <row r="55" spans="1:46" ht="18" customHeight="1">
      <c r="A55" s="180"/>
      <c r="B55"/>
      <c r="C55" s="934" t="str">
        <f>IF(AND(AC39=1,C57=""),"Please select frequency:","")</f>
        <v/>
      </c>
      <c r="D55" s="934"/>
      <c r="E55" s="934"/>
      <c r="F55" s="324"/>
      <c r="G55" s="888" t="str">
        <f>IF(OR(AC39=1,AC39=3),IF(OR(AC37=TRUE,AD37=TRUE,AE37=TRUE),"","Please select at least one mailing address:"),"")</f>
        <v/>
      </c>
      <c r="H55" s="888"/>
      <c r="I55" s="888"/>
      <c r="J55" s="888"/>
      <c r="K55" s="888"/>
      <c r="L55" s="888"/>
      <c r="M55" s="888"/>
      <c r="N55" s="888"/>
      <c r="O55" s="888"/>
      <c r="P55" s="888"/>
      <c r="Q55" s="888"/>
      <c r="R55" s="888"/>
      <c r="S55" s="888"/>
      <c r="T55" s="888"/>
      <c r="U55" s="888"/>
      <c r="V55" s="888"/>
      <c r="W55"/>
      <c r="X55"/>
      <c r="Y55"/>
      <c r="Z55"/>
      <c r="AA55"/>
      <c r="AB55" s="181"/>
      <c r="AD55" s="43" t="b">
        <v>0</v>
      </c>
      <c r="AE55" s="43" t="b">
        <v>0</v>
      </c>
      <c r="AT55" s="33">
        <v>55</v>
      </c>
    </row>
    <row r="56" spans="1:46" ht="18" customHeight="1" thickBot="1">
      <c r="A56" s="180"/>
      <c r="B56"/>
      <c r="C56" s="933" t="s">
        <v>2328</v>
      </c>
      <c r="D56" s="933"/>
      <c r="E56" s="933"/>
      <c r="F56" s="324"/>
      <c r="G56" s="324"/>
      <c r="H56" s="305" t="s">
        <v>1156</v>
      </c>
      <c r="I56"/>
      <c r="J56"/>
      <c r="K56"/>
      <c r="L56"/>
      <c r="M56"/>
      <c r="N56" s="305" t="s">
        <v>966</v>
      </c>
      <c r="O56"/>
      <c r="P56"/>
      <c r="Q56"/>
      <c r="R56"/>
      <c r="S56"/>
      <c r="T56" s="305" t="s">
        <v>967</v>
      </c>
      <c r="U56"/>
      <c r="V56"/>
      <c r="W56"/>
      <c r="X56"/>
      <c r="Y56"/>
      <c r="Z56"/>
      <c r="AA56"/>
      <c r="AB56" s="181"/>
      <c r="AD56" s="33">
        <f>COUNTIF(AD43:AE55,TRUE)</f>
        <v>0</v>
      </c>
      <c r="AT56" s="33">
        <v>56</v>
      </c>
    </row>
    <row r="57" spans="1:46" ht="18" customHeight="1" thickBot="1">
      <c r="A57" s="180"/>
      <c r="B57"/>
      <c r="C57" s="620"/>
      <c r="D57" s="621"/>
      <c r="E57" s="622"/>
      <c r="F57"/>
      <c r="G57" s="324"/>
      <c r="H57"/>
      <c r="I57"/>
      <c r="J57"/>
      <c r="K57"/>
      <c r="L57"/>
      <c r="M57"/>
      <c r="N57"/>
      <c r="O57"/>
      <c r="P57"/>
      <c r="Q57"/>
      <c r="R57"/>
      <c r="S57"/>
      <c r="T57"/>
      <c r="U57"/>
      <c r="V57"/>
      <c r="W57"/>
      <c r="X57"/>
      <c r="Y57"/>
      <c r="Z57"/>
      <c r="AA57"/>
      <c r="AB57" s="181"/>
      <c r="AT57" s="33">
        <v>57</v>
      </c>
    </row>
    <row r="58" spans="1:46" ht="18" customHeight="1">
      <c r="A58" s="180"/>
      <c r="B58"/>
      <c r="C58"/>
      <c r="D58"/>
      <c r="E58"/>
      <c r="F58" s="389" t="str">
        <f>IF(AC37=TRUE,"Name:","")</f>
        <v/>
      </c>
      <c r="G58" s="835" t="str">
        <f>IF(AC37=TRUE,IF(AF13=1,IF('AOF Page 1'!C161="","Please populate in Section 4",'AOF Page 1'!C161),IF(AF13=2,IF('AOF Page 1'!C183="","Please populate in Section 4",'AOF Page 1'!C183),"Please select in Section 4")),"")</f>
        <v/>
      </c>
      <c r="H58" s="835"/>
      <c r="I58" s="835"/>
      <c r="J58" s="835"/>
      <c r="K58"/>
      <c r="L58" s="389" t="str">
        <f>IF(AD37=TRUE,"Name:","")</f>
        <v/>
      </c>
      <c r="M58" s="844"/>
      <c r="N58" s="844"/>
      <c r="O58" s="844"/>
      <c r="P58" s="844"/>
      <c r="Q58" s="321"/>
      <c r="R58" s="389" t="str">
        <f>IF(AE37=TRUE,"Name:","")</f>
        <v/>
      </c>
      <c r="S58" s="844"/>
      <c r="T58" s="844"/>
      <c r="U58" s="844"/>
      <c r="V58" s="844"/>
      <c r="W58" s="321"/>
      <c r="X58"/>
      <c r="Y58"/>
      <c r="Z58"/>
      <c r="AA58"/>
      <c r="AB58" s="181"/>
      <c r="AT58" s="33">
        <v>58</v>
      </c>
    </row>
    <row r="59" spans="1:46" ht="18" customHeight="1">
      <c r="A59" s="180"/>
      <c r="B59"/>
      <c r="C59" s="708"/>
      <c r="D59" s="708"/>
      <c r="E59" s="708"/>
      <c r="F59" s="389" t="str">
        <f>IF(AC37=TRUE,"Address:","")</f>
        <v/>
      </c>
      <c r="G59" s="835" t="str">
        <f>IF(AC37=TRUE,IF(AF13=1,IF('AOF Page 1'!C164="","Please populate in Section 4",'AOF Page 1'!C164),IF(AF13=2,IF('AOF Page 1'!H183="","Please populate in Section 4",'AOF Page 1'!H183),"Please select in Section 4")),"")</f>
        <v/>
      </c>
      <c r="H59" s="835"/>
      <c r="I59" s="835"/>
      <c r="J59" s="835"/>
      <c r="K59"/>
      <c r="L59" s="389" t="str">
        <f>IF(AD37=TRUE,"Address:","")</f>
        <v/>
      </c>
      <c r="M59" s="844"/>
      <c r="N59" s="844"/>
      <c r="O59" s="844"/>
      <c r="P59" s="844"/>
      <c r="Q59" s="321"/>
      <c r="R59" s="389" t="str">
        <f>IF(AE37=TRUE,"Address:","")</f>
        <v/>
      </c>
      <c r="S59" s="844"/>
      <c r="T59" s="844"/>
      <c r="U59" s="844"/>
      <c r="V59" s="844"/>
      <c r="W59" s="321"/>
      <c r="X59"/>
      <c r="Y59"/>
      <c r="Z59"/>
      <c r="AA59"/>
      <c r="AB59" s="181"/>
      <c r="AT59" s="33">
        <v>59</v>
      </c>
    </row>
    <row r="60" spans="1:46" ht="18" customHeight="1">
      <c r="A60" s="180"/>
      <c r="B60"/>
      <c r="C60" s="708"/>
      <c r="D60" s="708"/>
      <c r="E60" s="708"/>
      <c r="F60" s="389" t="str">
        <f>IF(AC37=TRUE,"City:","")</f>
        <v/>
      </c>
      <c r="G60" s="835" t="str">
        <f>IF(AC37=TRUE,IF(AF13=1,IF('AOF Page 1'!H164="","Please populate in Section 4",'AOF Page 1'!H164),IF(AF13=2,IF('AOF Page 1'!M183="","Please populate in Section 4",'AOF Page 1'!M183),"Please select in Section 4")),"")</f>
        <v/>
      </c>
      <c r="H60" s="835"/>
      <c r="I60" s="835"/>
      <c r="J60" s="835"/>
      <c r="K60"/>
      <c r="L60" s="389" t="str">
        <f>IF(AD37=TRUE,"City:","")</f>
        <v/>
      </c>
      <c r="M60" s="844"/>
      <c r="N60" s="844"/>
      <c r="O60" s="844"/>
      <c r="P60" s="844"/>
      <c r="Q60" s="321"/>
      <c r="R60" s="389" t="str">
        <f>IF(AE37=TRUE,"City:","")</f>
        <v/>
      </c>
      <c r="S60" s="844"/>
      <c r="T60" s="844"/>
      <c r="U60" s="844"/>
      <c r="V60" s="844"/>
      <c r="W60" s="321"/>
      <c r="X60"/>
      <c r="Y60"/>
      <c r="Z60"/>
      <c r="AA60"/>
      <c r="AB60" s="181"/>
      <c r="AT60" s="33">
        <v>60</v>
      </c>
    </row>
    <row r="61" spans="1:46" ht="18" customHeight="1">
      <c r="A61" s="180"/>
      <c r="B61"/>
      <c r="C61" s="708"/>
      <c r="D61" s="708"/>
      <c r="E61" s="708"/>
      <c r="F61" s="389" t="str">
        <f>IF(AC37=TRUE,"Zip/State:","")</f>
        <v/>
      </c>
      <c r="G61" s="835" t="str">
        <f>IF(AC37=TRUE,IF(AF13=1,IF('AOF Page 1'!L164="","Please populate in Section 4",'AOF Page 1'!L164),IF(AF13=2,IF('AOF Page 1'!Q183="","Please populate in Section 4",'AOF Page 1'!Q183),"Please select in Section 4")),"")</f>
        <v/>
      </c>
      <c r="H61" s="835"/>
      <c r="I61" s="835" t="str">
        <f>IF(AC37=TRUE,IF(AF13=1,IF('AOF Page 1'!C167="",IF('AOF Page 1'!AC164=TRUE,"Non-US","Please populate in Section 4"),'AOF Page 1'!C167),IF(AF13=2,IF('AOF Page 1'!U183="",IF('AOF Page 1'!AC183=TRUE,"Non-US","Please populate in Section 4"),'AOF Page 1'!U183),"Please select in Section 4")),"")</f>
        <v/>
      </c>
      <c r="J61" s="835"/>
      <c r="K61"/>
      <c r="L61" s="389" t="str">
        <f>IF(AD37=TRUE,"Zip/State:","")</f>
        <v/>
      </c>
      <c r="M61" s="844"/>
      <c r="N61" s="844"/>
      <c r="O61" s="844"/>
      <c r="P61" s="844"/>
      <c r="Q61" s="321"/>
      <c r="R61" s="389" t="str">
        <f>IF(AE37=TRUE,"Zip/State:","")</f>
        <v/>
      </c>
      <c r="S61" s="844"/>
      <c r="T61" s="844"/>
      <c r="U61" s="844"/>
      <c r="V61" s="844"/>
      <c r="W61" s="321"/>
      <c r="X61"/>
      <c r="Y61"/>
      <c r="Z61"/>
      <c r="AA61"/>
      <c r="AB61" s="181"/>
      <c r="AT61" s="33">
        <v>61</v>
      </c>
    </row>
    <row r="62" spans="1:46" ht="18" customHeight="1">
      <c r="A62" s="180"/>
      <c r="B62"/>
      <c r="C62" s="708"/>
      <c r="D62" s="708"/>
      <c r="E62" s="708"/>
      <c r="F62" s="389" t="str">
        <f>IF(AC37=TRUE,"Country:","")</f>
        <v/>
      </c>
      <c r="G62" s="835" t="str">
        <f>IF(AC37=TRUE,IF(AF13=1,IF('AOF Page 1'!H167="","Please populate in Section 4",'AOF Page 1'!H167),IF(AF13=2,IF('AOF Page 1'!Y183="","Please populate in Section 4",'AOF Page 1'!Y183),"Please select in Section 4")),"")</f>
        <v/>
      </c>
      <c r="H62" s="835"/>
      <c r="I62" s="835"/>
      <c r="J62" s="835"/>
      <c r="K62"/>
      <c r="L62" s="389" t="str">
        <f>IF(AD37=TRUE,"Country:","")</f>
        <v/>
      </c>
      <c r="M62" s="844"/>
      <c r="N62" s="844"/>
      <c r="O62" s="844"/>
      <c r="P62" s="844"/>
      <c r="Q62" s="321"/>
      <c r="R62" s="389" t="str">
        <f>IF(AE37=TRUE,"Country:","")</f>
        <v/>
      </c>
      <c r="S62" s="844"/>
      <c r="T62" s="844"/>
      <c r="U62" s="844"/>
      <c r="V62" s="844"/>
      <c r="W62" s="321"/>
      <c r="X62"/>
      <c r="Y62"/>
      <c r="Z62"/>
      <c r="AA62"/>
      <c r="AB62" s="181"/>
      <c r="AT62" s="33">
        <v>62</v>
      </c>
    </row>
    <row r="63" spans="1:46" ht="18" customHeight="1">
      <c r="A63" s="180"/>
      <c r="B63"/>
      <c r="C63" s="708"/>
      <c r="D63" s="708"/>
      <c r="E63" s="708"/>
      <c r="F63"/>
      <c r="G63"/>
      <c r="H63"/>
      <c r="I63"/>
      <c r="J63"/>
      <c r="K63"/>
      <c r="L63"/>
      <c r="M63"/>
      <c r="N63"/>
      <c r="O63"/>
      <c r="P63"/>
      <c r="Q63"/>
      <c r="R63"/>
      <c r="S63"/>
      <c r="T63"/>
      <c r="U63"/>
      <c r="V63"/>
      <c r="W63"/>
      <c r="X63"/>
      <c r="Y63"/>
      <c r="Z63"/>
      <c r="AA63"/>
      <c r="AB63" s="181"/>
      <c r="AT63" s="33">
        <v>63</v>
      </c>
    </row>
    <row r="64" spans="1:46" ht="18" customHeight="1">
      <c r="A64" s="180"/>
      <c r="B64" s="390"/>
      <c r="C64" s="391" t="s">
        <v>1154</v>
      </c>
      <c r="D64"/>
      <c r="E64"/>
      <c r="F64" s="394"/>
      <c r="G64"/>
      <c r="H64"/>
      <c r="I64"/>
      <c r="J64"/>
      <c r="K64"/>
      <c r="L64"/>
      <c r="M64"/>
      <c r="N64"/>
      <c r="O64"/>
      <c r="P64"/>
      <c r="Q64"/>
      <c r="R64"/>
      <c r="S64"/>
      <c r="T64"/>
      <c r="U64"/>
      <c r="V64"/>
      <c r="W64"/>
      <c r="X64"/>
      <c r="Y64"/>
      <c r="Z64"/>
      <c r="AA64"/>
      <c r="AB64" s="181"/>
      <c r="AT64" s="33">
        <v>64</v>
      </c>
    </row>
    <row r="65" spans="1:46" ht="18" customHeight="1">
      <c r="A65" s="180"/>
      <c r="B65"/>
      <c r="C65"/>
      <c r="D65"/>
      <c r="E65"/>
      <c r="F65" s="888" t="str">
        <f>IF(AC68=2,IF(OR(AC66=TRUE,AD66=TRUE,AE66=TRUE),"","Please select at least one mailing address:"),"")</f>
        <v>Please select at least one mailing address:</v>
      </c>
      <c r="G65" s="888"/>
      <c r="H65" s="888"/>
      <c r="I65" s="888"/>
      <c r="J65" s="888"/>
      <c r="K65" s="888"/>
      <c r="L65" s="888"/>
      <c r="M65" s="888"/>
      <c r="N65" s="888"/>
      <c r="O65" s="888"/>
      <c r="P65" s="888"/>
      <c r="Q65" s="888"/>
      <c r="R65" s="888"/>
      <c r="S65" s="888"/>
      <c r="T65" s="888"/>
      <c r="U65" s="888"/>
      <c r="V65" s="888"/>
      <c r="W65" s="888"/>
      <c r="X65" s="888"/>
      <c r="Y65" s="888"/>
      <c r="Z65" s="888"/>
      <c r="AA65"/>
      <c r="AB65" s="181"/>
      <c r="AC65" s="44" t="s">
        <v>1333</v>
      </c>
      <c r="AD65" s="45" t="s">
        <v>1331</v>
      </c>
      <c r="AE65" s="45" t="s">
        <v>1332</v>
      </c>
      <c r="AF65" s="45" t="s">
        <v>1336</v>
      </c>
      <c r="AT65" s="33">
        <v>65</v>
      </c>
    </row>
    <row r="66" spans="1:46" ht="18" customHeight="1">
      <c r="A66" s="180"/>
      <c r="B66"/>
      <c r="C66"/>
      <c r="D66" s="834" t="s">
        <v>92</v>
      </c>
      <c r="E66" s="834"/>
      <c r="F66" s="324"/>
      <c r="G66" s="305" t="s">
        <v>1156</v>
      </c>
      <c r="H66"/>
      <c r="I66"/>
      <c r="J66"/>
      <c r="K66"/>
      <c r="L66" s="305" t="s">
        <v>966</v>
      </c>
      <c r="M66"/>
      <c r="N66"/>
      <c r="O66"/>
      <c r="P66"/>
      <c r="Q66"/>
      <c r="R66" s="305" t="s">
        <v>967</v>
      </c>
      <c r="S66"/>
      <c r="T66"/>
      <c r="U66"/>
      <c r="V66"/>
      <c r="W66"/>
      <c r="X66" s="305" t="s">
        <v>985</v>
      </c>
      <c r="Y66"/>
      <c r="Z66"/>
      <c r="AA66"/>
      <c r="AB66" s="181"/>
      <c r="AC66" s="42" t="b">
        <v>0</v>
      </c>
      <c r="AD66" s="43" t="b">
        <v>0</v>
      </c>
      <c r="AE66" s="43" t="b">
        <v>0</v>
      </c>
      <c r="AF66" s="43" t="b">
        <v>0</v>
      </c>
      <c r="AT66" s="33">
        <v>66</v>
      </c>
    </row>
    <row r="67" spans="1:46" ht="18" customHeight="1">
      <c r="A67" s="180"/>
      <c r="B67"/>
      <c r="C67"/>
      <c r="D67"/>
      <c r="E67"/>
      <c r="F67" s="324"/>
      <c r="G67"/>
      <c r="H67"/>
      <c r="I67"/>
      <c r="J67"/>
      <c r="K67"/>
      <c r="L67"/>
      <c r="M67"/>
      <c r="N67"/>
      <c r="O67"/>
      <c r="P67"/>
      <c r="Q67"/>
      <c r="R67"/>
      <c r="S67"/>
      <c r="T67"/>
      <c r="U67"/>
      <c r="V67"/>
      <c r="W67"/>
      <c r="X67"/>
      <c r="Y67"/>
      <c r="Z67"/>
      <c r="AA67"/>
      <c r="AB67" s="181"/>
      <c r="AC67" s="44" t="s">
        <v>968</v>
      </c>
      <c r="AT67" s="33">
        <v>67</v>
      </c>
    </row>
    <row r="68" spans="1:46" ht="18" customHeight="1">
      <c r="A68" s="180"/>
      <c r="B68"/>
      <c r="C68"/>
      <c r="D68"/>
      <c r="E68" s="389" t="str">
        <f>IF(AC66=TRUE,"Name:","")</f>
        <v/>
      </c>
      <c r="F68" s="835" t="str">
        <f>IF(AC66=TRUE,IF(AF13=1,IF('AOF Page 1'!C161="","Please populate in Section 4",'AOF Page 1'!C161),IF(AF13=2,IF('AOF Page 1'!C183="","Please populate in Section 4",'AOF Page 1'!C183),"Please select in Section 4")),"")</f>
        <v/>
      </c>
      <c r="G68" s="835"/>
      <c r="H68" s="835"/>
      <c r="I68" s="835"/>
      <c r="J68" s="389" t="str">
        <f>IF(AD66=TRUE,"Name:","")</f>
        <v/>
      </c>
      <c r="K68" s="844"/>
      <c r="L68" s="844"/>
      <c r="M68" s="844"/>
      <c r="N68" s="844"/>
      <c r="O68" s="321"/>
      <c r="P68" s="389" t="str">
        <f>IF(AE66=TRUE,"Name:","")</f>
        <v/>
      </c>
      <c r="Q68" s="844"/>
      <c r="R68" s="844"/>
      <c r="S68" s="844"/>
      <c r="T68" s="844"/>
      <c r="U68" s="321"/>
      <c r="V68" s="389" t="str">
        <f>IF(AF66=TRUE,"Name:","")</f>
        <v/>
      </c>
      <c r="W68" s="844"/>
      <c r="X68" s="844"/>
      <c r="Y68" s="844"/>
      <c r="Z68" s="844"/>
      <c r="AA68" s="321"/>
      <c r="AB68" s="383" t="str">
        <f>IF(AK66=TRUE,"Name:","")</f>
        <v/>
      </c>
      <c r="AC68" s="42">
        <v>2</v>
      </c>
      <c r="AT68" s="33">
        <v>68</v>
      </c>
    </row>
    <row r="69" spans="1:46" ht="18" customHeight="1">
      <c r="A69" s="180"/>
      <c r="B69"/>
      <c r="C69"/>
      <c r="D69"/>
      <c r="E69" s="389" t="str">
        <f>IF(AC66=TRUE,"Address:","")</f>
        <v/>
      </c>
      <c r="F69" s="835" t="str">
        <f>IF(AC66=TRUE,IF(AF13=1,IF('AOF Page 1'!C164="","Please populate in Section 4",'AOF Page 1'!C164),IF(AF13=2,IF('AOF Page 1'!H183="","Please populate in Section 4",'AOF Page 1'!H183),"Please select in Section 4")),"")</f>
        <v/>
      </c>
      <c r="G69" s="835"/>
      <c r="H69" s="835"/>
      <c r="I69" s="835"/>
      <c r="J69" s="389" t="str">
        <f>IF(AD66=TRUE,"Address:","")</f>
        <v/>
      </c>
      <c r="K69" s="844"/>
      <c r="L69" s="844"/>
      <c r="M69" s="844"/>
      <c r="N69" s="844"/>
      <c r="O69" s="321"/>
      <c r="P69" s="389" t="str">
        <f>IF(AE66=TRUE,"Address:","")</f>
        <v/>
      </c>
      <c r="Q69" s="844"/>
      <c r="R69" s="844"/>
      <c r="S69" s="844"/>
      <c r="T69" s="844"/>
      <c r="U69" s="321"/>
      <c r="V69" s="389" t="str">
        <f>IF(AF66=TRUE,"Address:","")</f>
        <v/>
      </c>
      <c r="W69" s="844"/>
      <c r="X69" s="844"/>
      <c r="Y69" s="844"/>
      <c r="Z69" s="844"/>
      <c r="AA69" s="321"/>
      <c r="AB69" s="383" t="str">
        <f>IF(AK66=TRUE,"Address:","")</f>
        <v/>
      </c>
      <c r="AT69" s="33">
        <v>69</v>
      </c>
    </row>
    <row r="70" spans="1:46" ht="18" customHeight="1">
      <c r="A70" s="180"/>
      <c r="B70"/>
      <c r="C70"/>
      <c r="D70"/>
      <c r="E70" s="389" t="str">
        <f>IF(AC66=TRUE,"City:","")</f>
        <v/>
      </c>
      <c r="F70" s="835" t="str">
        <f>IF(AC66=TRUE,IF(AF13=1,IF('AOF Page 1'!H164="","Please populate in Section 4",'AOF Page 1'!H164),IF(AF13=2,IF('AOF Page 1'!M183="","Please populate in Section 4",'AOF Page 1'!M183),"Please select in Section 4")),"")</f>
        <v/>
      </c>
      <c r="G70" s="835"/>
      <c r="H70" s="835"/>
      <c r="I70" s="835"/>
      <c r="J70" s="389" t="str">
        <f>IF(AD66=TRUE,"City:","")</f>
        <v/>
      </c>
      <c r="K70" s="844"/>
      <c r="L70" s="844"/>
      <c r="M70" s="844"/>
      <c r="N70" s="844"/>
      <c r="O70" s="321"/>
      <c r="P70" s="389" t="str">
        <f>IF(AE66=TRUE,"City:","")</f>
        <v/>
      </c>
      <c r="Q70" s="844"/>
      <c r="R70" s="844"/>
      <c r="S70" s="844"/>
      <c r="T70" s="844"/>
      <c r="U70" s="321"/>
      <c r="V70" s="389" t="str">
        <f>IF(AF66=TRUE,"City:","")</f>
        <v/>
      </c>
      <c r="W70" s="844"/>
      <c r="X70" s="844"/>
      <c r="Y70" s="844"/>
      <c r="Z70" s="844"/>
      <c r="AA70" s="321"/>
      <c r="AB70" s="383" t="str">
        <f>IF(AK66=TRUE,"City:","")</f>
        <v/>
      </c>
      <c r="AT70" s="33">
        <v>70</v>
      </c>
    </row>
    <row r="71" spans="1:46" ht="18" customHeight="1">
      <c r="A71" s="180"/>
      <c r="B71"/>
      <c r="C71"/>
      <c r="D71"/>
      <c r="E71" s="389" t="str">
        <f>IF(AC66=TRUE,"Zip/State:","")</f>
        <v/>
      </c>
      <c r="F71" s="835" t="str">
        <f>IF(AC66=TRUE,IF(AF13=1,IF('AOF Page 1'!L164="","Please populate in Section 4",'AOF Page 1'!L164),IF(AF13=2,IF('AOF Page 1'!Q183="","Please populate in Section 4",'AOF Page 1'!Q183),"Please select in Section 4")),"")</f>
        <v/>
      </c>
      <c r="G71" s="835"/>
      <c r="H71" s="835" t="str">
        <f>IF(AC66=TRUE,IF(AF13=1,IF('AOF Page 1'!C167="",IF('AOF Page 1'!AC164=TRUE,"Non-US","Please populate in Section 4"),'AOF Page 1'!C167),IF(AF13=2,IF('AOF Page 1'!U183="",IF('AOF Page 1'!AC183=TRUE,"Non-US","Please populate in Section 4"),'AOF Page 1'!U183),"Please select in Section 4")),"")</f>
        <v/>
      </c>
      <c r="I71" s="835"/>
      <c r="J71" s="389" t="str">
        <f>IF(AD66=TRUE,"Zip/State:","")</f>
        <v/>
      </c>
      <c r="K71" s="844"/>
      <c r="L71" s="844"/>
      <c r="M71" s="844"/>
      <c r="N71" s="844"/>
      <c r="O71" s="321"/>
      <c r="P71" s="389" t="str">
        <f>IF(AE66=TRUE,"Zip/State:","")</f>
        <v/>
      </c>
      <c r="Q71" s="844"/>
      <c r="R71" s="844"/>
      <c r="S71" s="844"/>
      <c r="T71" s="844"/>
      <c r="U71" s="321"/>
      <c r="V71" s="389" t="str">
        <f>IF(AF66=TRUE,"Zip/State:","")</f>
        <v/>
      </c>
      <c r="W71" s="844"/>
      <c r="X71" s="844"/>
      <c r="Y71" s="844"/>
      <c r="Z71" s="844"/>
      <c r="AA71" s="321"/>
      <c r="AB71" s="337">
        <f>IF(Y71="",0,1)</f>
        <v>0</v>
      </c>
      <c r="AT71" s="33">
        <v>71</v>
      </c>
    </row>
    <row r="72" spans="1:46" ht="18" customHeight="1">
      <c r="A72" s="180"/>
      <c r="B72"/>
      <c r="C72"/>
      <c r="D72"/>
      <c r="E72" s="389" t="str">
        <f>IF(AC66=TRUE,"Country:","")</f>
        <v/>
      </c>
      <c r="F72" s="835" t="str">
        <f>IF(AC66=TRUE,IF(AF13=1,IF('AOF Page 1'!H167="","Please populate in Section 4",'AOF Page 1'!H167),IF(AF13=2,IF('AOF Page 1'!Y183="","Please populate in Section 4",'AOF Page 1'!Y183),"Please select in Section 4")),"")</f>
        <v/>
      </c>
      <c r="G72" s="835"/>
      <c r="H72" s="835"/>
      <c r="I72" s="835"/>
      <c r="J72" s="389" t="str">
        <f>IF(AD66=TRUE,"Country:","")</f>
        <v/>
      </c>
      <c r="K72" s="844"/>
      <c r="L72" s="844"/>
      <c r="M72" s="844"/>
      <c r="N72" s="844"/>
      <c r="O72" s="321"/>
      <c r="P72" s="389" t="str">
        <f>IF(AE66=TRUE,"Country:","")</f>
        <v/>
      </c>
      <c r="Q72" s="844"/>
      <c r="R72" s="844"/>
      <c r="S72" s="844"/>
      <c r="T72" s="844"/>
      <c r="U72" s="321"/>
      <c r="V72" s="389" t="str">
        <f>IF(AF66=TRUE,"Country:","")</f>
        <v/>
      </c>
      <c r="W72" s="844"/>
      <c r="X72" s="844"/>
      <c r="Y72" s="844"/>
      <c r="Z72" s="844"/>
      <c r="AA72" s="321"/>
      <c r="AB72" s="383" t="str">
        <f>IF(AK66=TRUE,"Country:","")</f>
        <v/>
      </c>
      <c r="AT72" s="33">
        <v>72</v>
      </c>
    </row>
    <row r="73" spans="1:46" ht="18" customHeight="1">
      <c r="A73" s="180"/>
      <c r="B73"/>
      <c r="C73"/>
      <c r="D73"/>
      <c r="E73"/>
      <c r="F73"/>
      <c r="G73"/>
      <c r="H73"/>
      <c r="I73"/>
      <c r="J73"/>
      <c r="K73"/>
      <c r="L73"/>
      <c r="M73"/>
      <c r="N73"/>
      <c r="O73" s="321"/>
      <c r="P73"/>
      <c r="Q73"/>
      <c r="R73"/>
      <c r="S73"/>
      <c r="T73"/>
      <c r="U73" s="321"/>
      <c r="V73"/>
      <c r="W73"/>
      <c r="X73"/>
      <c r="Y73"/>
      <c r="Z73"/>
      <c r="AA73" s="387"/>
      <c r="AB73" s="383"/>
      <c r="AT73" s="33">
        <v>73</v>
      </c>
    </row>
    <row r="74" spans="1:46" ht="18" hidden="1" customHeight="1" thickBot="1">
      <c r="A74" s="180"/>
      <c r="B74"/>
      <c r="C74"/>
      <c r="D74"/>
      <c r="E74"/>
      <c r="F74"/>
      <c r="G74"/>
      <c r="H74"/>
      <c r="I74"/>
      <c r="J74"/>
      <c r="K74"/>
      <c r="L74"/>
      <c r="M74"/>
      <c r="N74"/>
      <c r="O74" s="154"/>
      <c r="P74"/>
      <c r="Q74"/>
      <c r="R74"/>
      <c r="S74"/>
      <c r="T74"/>
      <c r="U74" s="154"/>
      <c r="V74"/>
      <c r="W74"/>
      <c r="X74"/>
      <c r="Y74"/>
      <c r="Z74"/>
      <c r="AA74"/>
      <c r="AB74" s="181"/>
      <c r="AT74" s="33">
        <v>74</v>
      </c>
    </row>
    <row r="75" spans="1:46" ht="18" hidden="1" customHeight="1" thickBot="1">
      <c r="A75" s="180"/>
      <c r="B75"/>
      <c r="C75" s="182" t="s">
        <v>2170</v>
      </c>
      <c r="D75" s="380"/>
      <c r="E75" s="380"/>
      <c r="F75" s="380"/>
      <c r="G75" s="380"/>
      <c r="H75" s="380"/>
      <c r="I75"/>
      <c r="J75"/>
      <c r="K75"/>
      <c r="L75"/>
      <c r="M75"/>
      <c r="N75"/>
      <c r="O75"/>
      <c r="P75"/>
      <c r="Q75"/>
      <c r="R75"/>
      <c r="S75"/>
      <c r="T75"/>
      <c r="U75"/>
      <c r="V75"/>
      <c r="W75"/>
      <c r="X75"/>
      <c r="Y75"/>
      <c r="Z75"/>
      <c r="AA75"/>
      <c r="AB75" s="181"/>
      <c r="AC75" s="666" t="s">
        <v>1441</v>
      </c>
      <c r="AD75" s="666"/>
      <c r="AE75" s="666"/>
      <c r="AF75" s="666"/>
      <c r="AG75" s="666"/>
      <c r="AH75" s="666"/>
      <c r="AI75" s="666"/>
      <c r="AJ75" s="666"/>
      <c r="AT75" s="33">
        <v>75</v>
      </c>
    </row>
    <row r="76" spans="1:46" ht="3" hidden="1" customHeight="1" thickTop="1">
      <c r="A76" s="180"/>
      <c r="B76"/>
      <c r="C76"/>
      <c r="D76"/>
      <c r="E76"/>
      <c r="F76"/>
      <c r="G76"/>
      <c r="H76"/>
      <c r="I76"/>
      <c r="J76"/>
      <c r="K76"/>
      <c r="L76"/>
      <c r="M76"/>
      <c r="N76"/>
      <c r="O76"/>
      <c r="P76"/>
      <c r="Q76"/>
      <c r="R76"/>
      <c r="S76"/>
      <c r="T76"/>
      <c r="U76"/>
      <c r="V76"/>
      <c r="W76"/>
      <c r="X76"/>
      <c r="Y76"/>
      <c r="Z76"/>
      <c r="AA76"/>
      <c r="AB76" s="181"/>
      <c r="AT76" s="33">
        <v>76</v>
      </c>
    </row>
    <row r="77" spans="1:46" ht="18" hidden="1" customHeight="1">
      <c r="A77" s="180"/>
      <c r="B77" s="395"/>
      <c r="C77" s="391" t="s">
        <v>1155</v>
      </c>
      <c r="D77" s="396"/>
      <c r="E77"/>
      <c r="F77" s="394"/>
      <c r="G77"/>
      <c r="H77"/>
      <c r="I77"/>
      <c r="J77"/>
      <c r="K77"/>
      <c r="L77"/>
      <c r="M77"/>
      <c r="N77"/>
      <c r="O77"/>
      <c r="P77"/>
      <c r="Q77"/>
      <c r="R77"/>
      <c r="S77"/>
      <c r="T77"/>
      <c r="U77"/>
      <c r="V77"/>
      <c r="W77"/>
      <c r="X77"/>
      <c r="Y77"/>
      <c r="Z77"/>
      <c r="AA77"/>
      <c r="AB77" s="181"/>
      <c r="AC77" s="44" t="s">
        <v>1333</v>
      </c>
      <c r="AD77" s="45" t="s">
        <v>1331</v>
      </c>
      <c r="AE77" s="45" t="s">
        <v>1332</v>
      </c>
      <c r="AT77" s="33">
        <v>77</v>
      </c>
    </row>
    <row r="78" spans="1:46" ht="18" hidden="1" customHeight="1">
      <c r="A78" s="180"/>
      <c r="B78"/>
      <c r="C78" s="906" t="str">
        <f>IF(AC80=0,"Please select format:","")</f>
        <v>Please select format:</v>
      </c>
      <c r="D78" s="906"/>
      <c r="E78"/>
      <c r="F78"/>
      <c r="G78"/>
      <c r="H78"/>
      <c r="I78"/>
      <c r="J78"/>
      <c r="K78" s="888" t="str">
        <f>IF(AC80=3,IF(OR(AC78=TRUE,AD78=TRUE,AE78=TRUE),"","Please select at least one mailing address:"),"")</f>
        <v/>
      </c>
      <c r="L78" s="888"/>
      <c r="M78" s="888"/>
      <c r="N78" s="888"/>
      <c r="O78" s="888"/>
      <c r="P78" s="888"/>
      <c r="Q78" s="888"/>
      <c r="R78" s="888"/>
      <c r="S78" s="888"/>
      <c r="T78" s="888"/>
      <c r="U78" s="888"/>
      <c r="V78" s="888"/>
      <c r="W78" s="888"/>
      <c r="X78" s="888"/>
      <c r="Y78" s="888"/>
      <c r="Z78" s="888"/>
      <c r="AA78"/>
      <c r="AB78" s="181"/>
      <c r="AC78" s="42" t="b">
        <v>0</v>
      </c>
      <c r="AD78" s="43" t="b">
        <v>0</v>
      </c>
      <c r="AE78" s="43" t="b">
        <v>0</v>
      </c>
      <c r="AT78" s="33">
        <v>78</v>
      </c>
    </row>
    <row r="79" spans="1:46" ht="18" hidden="1" customHeight="1">
      <c r="A79" s="180"/>
      <c r="B79"/>
      <c r="C79"/>
      <c r="D79" s="305" t="s">
        <v>1326</v>
      </c>
      <c r="E79"/>
      <c r="F79"/>
      <c r="G79" s="835" t="str">
        <f>IF(AC80=2,"SWIFT for Digital Copy:","")</f>
        <v/>
      </c>
      <c r="H79" s="835"/>
      <c r="I79" s="835"/>
      <c r="J79"/>
      <c r="K79" s="324"/>
      <c r="L79" s="12" t="s">
        <v>1156</v>
      </c>
      <c r="M79" s="12"/>
      <c r="N79" s="12"/>
      <c r="O79" s="12"/>
      <c r="P79" s="12"/>
      <c r="Q79" s="12"/>
      <c r="R79" s="12" t="s">
        <v>966</v>
      </c>
      <c r="S79" s="12"/>
      <c r="T79" s="12"/>
      <c r="U79" s="12"/>
      <c r="V79" s="12"/>
      <c r="W79" s="12"/>
      <c r="X79" s="12" t="s">
        <v>967</v>
      </c>
      <c r="Y79"/>
      <c r="Z79"/>
      <c r="AA79"/>
      <c r="AB79" s="181"/>
      <c r="AC79" s="44" t="s">
        <v>968</v>
      </c>
      <c r="AT79" s="33">
        <v>79</v>
      </c>
    </row>
    <row r="80" spans="1:46" ht="18" hidden="1" customHeight="1" thickBot="1">
      <c r="A80" s="180"/>
      <c r="B80"/>
      <c r="C80"/>
      <c r="D80" s="305" t="s">
        <v>999</v>
      </c>
      <c r="E80"/>
      <c r="F80"/>
      <c r="G80"/>
      <c r="H80"/>
      <c r="I80"/>
      <c r="J80"/>
      <c r="K80" s="324"/>
      <c r="L80"/>
      <c r="M80"/>
      <c r="N80"/>
      <c r="O80"/>
      <c r="P80"/>
      <c r="Q80"/>
      <c r="R80"/>
      <c r="S80"/>
      <c r="T80"/>
      <c r="U80"/>
      <c r="V80"/>
      <c r="W80"/>
      <c r="X80"/>
      <c r="Y80"/>
      <c r="Z80"/>
      <c r="AA80"/>
      <c r="AB80" s="181"/>
      <c r="AC80" s="90">
        <v>0</v>
      </c>
      <c r="AT80" s="33">
        <v>80</v>
      </c>
    </row>
    <row r="81" spans="1:46" ht="18" hidden="1" customHeight="1">
      <c r="A81" s="180"/>
      <c r="B81"/>
      <c r="C81"/>
      <c r="D81" s="305" t="s">
        <v>92</v>
      </c>
      <c r="E81"/>
      <c r="F81" s="393"/>
      <c r="G81" s="895"/>
      <c r="H81" s="896"/>
      <c r="I81" s="897"/>
      <c r="J81" s="389" t="str">
        <f>IF(AC80=3,IF(AC78=TRUE,"Name:",""),"")</f>
        <v/>
      </c>
      <c r="K81" s="835" t="str">
        <f>IF(AC78=TRUE,IF(AF13=1,IF('AOF Page 1'!C161="","Please populate in Section 4",'AOF Page 1'!C161),IF(AF13=2,IF('AOF Page 1'!C183="","Please populate in Section 4",'AOF Page 1'!C183),"Please select in Section 4")),"")</f>
        <v/>
      </c>
      <c r="L81" s="835"/>
      <c r="M81" s="835"/>
      <c r="N81" s="835"/>
      <c r="O81" s="300" t="str">
        <f>IF(AI79=TRUE,"Name:","")</f>
        <v/>
      </c>
      <c r="P81" s="389" t="str">
        <f>IF(AD78=TRUE,"Name:","")</f>
        <v/>
      </c>
      <c r="Q81" s="844"/>
      <c r="R81" s="844"/>
      <c r="S81" s="844"/>
      <c r="T81" s="844"/>
      <c r="U81" s="321"/>
      <c r="V81" s="389" t="str">
        <f>IF(AE78=TRUE,"Name:","")</f>
        <v/>
      </c>
      <c r="W81" s="844"/>
      <c r="X81" s="844"/>
      <c r="Y81" s="844"/>
      <c r="Z81" s="844"/>
      <c r="AA81" s="321"/>
      <c r="AB81" s="181"/>
      <c r="AT81" s="33">
        <v>81</v>
      </c>
    </row>
    <row r="82" spans="1:46" ht="18" hidden="1" customHeight="1" thickBot="1">
      <c r="A82" s="180"/>
      <c r="B82"/>
      <c r="C82"/>
      <c r="D82"/>
      <c r="E82"/>
      <c r="F82"/>
      <c r="G82" s="898"/>
      <c r="H82" s="899"/>
      <c r="I82" s="900"/>
      <c r="J82" s="389" t="str">
        <f>IF(AC80=3,IF(AC78=TRUE,"Address:",""),"")</f>
        <v/>
      </c>
      <c r="K82" s="835" t="str">
        <f>IF(AC78=TRUE,IF(AF13=1,IF('AOF Page 1'!C164="","Please populate in Section 4",'AOF Page 1'!C164),IF(AF13=2,IF('AOF Page 1'!H183="","Please populate in Section 4",'AOF Page 1'!H183),"Please select in Section 4")),"")</f>
        <v/>
      </c>
      <c r="L82" s="835"/>
      <c r="M82" s="835"/>
      <c r="N82" s="835"/>
      <c r="O82" s="300" t="str">
        <f>IF(AI79=TRUE,"Address:","")</f>
        <v/>
      </c>
      <c r="P82" s="389" t="str">
        <f>IF(AD78=TRUE,"Address:","")</f>
        <v/>
      </c>
      <c r="Q82" s="844"/>
      <c r="R82" s="844"/>
      <c r="S82" s="844"/>
      <c r="T82" s="844"/>
      <c r="U82" s="321"/>
      <c r="V82" s="389" t="str">
        <f>IF(AE78=TRUE,"Address:","")</f>
        <v/>
      </c>
      <c r="W82" s="844"/>
      <c r="X82" s="844"/>
      <c r="Y82" s="844"/>
      <c r="Z82" s="844"/>
      <c r="AA82" s="321"/>
      <c r="AB82" s="181"/>
      <c r="AT82" s="33">
        <v>82</v>
      </c>
    </row>
    <row r="83" spans="1:46" ht="18" hidden="1" customHeight="1">
      <c r="A83" s="180"/>
      <c r="B83"/>
      <c r="C83"/>
      <c r="D83"/>
      <c r="E83"/>
      <c r="F83"/>
      <c r="G83"/>
      <c r="H83"/>
      <c r="I83"/>
      <c r="J83" s="389" t="str">
        <f>IF(AC80=3,IF(AC78=TRUE,"City:",""),"")</f>
        <v/>
      </c>
      <c r="K83" s="835" t="str">
        <f>IF(AC78=TRUE,IF(AF13=1,IF('AOF Page 1'!H164="","Please populate in Section 4",'AOF Page 1'!H164),IF(AF13=2,IF('AOF Page 1'!M183="","Please populate in Section 4",'AOF Page 1'!M183),"Please select in Section 4")),"")</f>
        <v/>
      </c>
      <c r="L83" s="835"/>
      <c r="M83" s="835"/>
      <c r="N83" s="835"/>
      <c r="O83" s="300" t="str">
        <f>IF(AI79=TRUE,"City:","")</f>
        <v/>
      </c>
      <c r="P83" s="389" t="str">
        <f>IF(AD78=TRUE,"City:","")</f>
        <v/>
      </c>
      <c r="Q83" s="844"/>
      <c r="R83" s="844"/>
      <c r="S83" s="844"/>
      <c r="T83" s="844"/>
      <c r="U83" s="321"/>
      <c r="V83" s="389" t="str">
        <f>IF(AE78=TRUE,"City:","")</f>
        <v/>
      </c>
      <c r="W83" s="844"/>
      <c r="X83" s="844"/>
      <c r="Y83" s="844"/>
      <c r="Z83" s="844"/>
      <c r="AA83" s="321"/>
      <c r="AB83" s="181"/>
      <c r="AT83" s="33">
        <v>83</v>
      </c>
    </row>
    <row r="84" spans="1:46" ht="30.75" hidden="1" customHeight="1">
      <c r="A84" s="180"/>
      <c r="B84"/>
      <c r="C84" s="841" t="s">
        <v>2415</v>
      </c>
      <c r="D84" s="841"/>
      <c r="E84" s="841"/>
      <c r="F84"/>
      <c r="G84" s="841" t="s">
        <v>2416</v>
      </c>
      <c r="H84" s="841"/>
      <c r="I84" s="841"/>
      <c r="J84" s="389" t="str">
        <f>IF(AC80=3,IF(AC78=TRUE,"Zip/State:",""),"")</f>
        <v/>
      </c>
      <c r="K84" s="835" t="str">
        <f>IF(AC78=TRUE,IF(AF13=1,IF('AOF Page 1'!L164="","Please populate in Section 4",'AOF Page 1'!L164),IF(AF13=2,IF('AOF Page 1'!Q183="","Please populate in Section 4",'AOF Page 1'!Q183),"Please select in Section 4")),"")</f>
        <v/>
      </c>
      <c r="L84" s="835"/>
      <c r="M84" s="835" t="str">
        <f>IF(AC78=TRUE,IF(AF13=1,IF('AOF Page 1'!C167="",IF('AOF Page 1'!AC164=TRUE,"Non-US","Please populate in Section 4"),'AOF Page 1'!C167),IF(AF13=2,IF('AOF Page 1'!U183="",IF('AOF Page 1'!AC183=TRUE,"Non-US","Please populate in Section 4"),'AOF Page 1'!U183),"Please select in Section 4")),"")</f>
        <v/>
      </c>
      <c r="N84" s="835"/>
      <c r="O84" s="300" t="str">
        <f>IF(AI79=TRUE,"Zip/State:","")</f>
        <v/>
      </c>
      <c r="P84" s="389" t="str">
        <f>IF(AD78=TRUE,"Zip/State:","")</f>
        <v/>
      </c>
      <c r="Q84" s="844"/>
      <c r="R84" s="844"/>
      <c r="S84" s="844"/>
      <c r="T84" s="844"/>
      <c r="U84" s="321"/>
      <c r="V84" s="389" t="str">
        <f>IF(AE78=TRUE,"Zip/State:","")</f>
        <v/>
      </c>
      <c r="W84" s="844"/>
      <c r="X84" s="844"/>
      <c r="Y84" s="844"/>
      <c r="Z84" s="844"/>
      <c r="AA84" s="321"/>
      <c r="AB84" s="181"/>
      <c r="AT84" s="33">
        <v>84</v>
      </c>
    </row>
    <row r="85" spans="1:46" ht="32.5" hidden="1" customHeight="1">
      <c r="A85" s="180"/>
      <c r="B85"/>
      <c r="C85" s="864"/>
      <c r="D85" s="864"/>
      <c r="E85" s="864"/>
      <c r="F85"/>
      <c r="G85" s="864"/>
      <c r="H85" s="864"/>
      <c r="I85" s="864"/>
      <c r="J85" s="389" t="str">
        <f>IF(AC80=3,IF(AC78=TRUE,"Country:",""),"")</f>
        <v/>
      </c>
      <c r="K85" s="835" t="str">
        <f>IF(AC78=TRUE,IF(AF13=1,IF('AOF Page 1'!H167="","Please populate in Section 4",'AOF Page 1'!H167),IF(AF13=2,IF('AOF Page 1'!Y183="","Please populate in Section 4",'AOF Page 1'!Y183),"Please select in Section 4")),"")</f>
        <v/>
      </c>
      <c r="L85" s="835"/>
      <c r="M85" s="835"/>
      <c r="N85" s="835"/>
      <c r="O85" s="300" t="str">
        <f>IF(AI79=TRUE,"Country:","")</f>
        <v/>
      </c>
      <c r="P85" s="389" t="str">
        <f>IF(AD78=TRUE,"Country:","")</f>
        <v/>
      </c>
      <c r="Q85" s="844"/>
      <c r="R85" s="844"/>
      <c r="S85" s="844"/>
      <c r="T85" s="844"/>
      <c r="U85" s="321"/>
      <c r="V85" s="389" t="str">
        <f>IF(AE78=TRUE,"Country:","")</f>
        <v/>
      </c>
      <c r="W85" s="844"/>
      <c r="X85" s="844"/>
      <c r="Y85" s="844"/>
      <c r="Z85" s="844"/>
      <c r="AA85" s="321"/>
      <c r="AB85" s="181"/>
      <c r="AC85" s="44"/>
      <c r="AT85" s="33">
        <v>85</v>
      </c>
    </row>
    <row r="86" spans="1:46" ht="18" hidden="1" customHeight="1">
      <c r="A86" s="180"/>
      <c r="B86"/>
      <c r="C86" s="866"/>
      <c r="D86" s="866"/>
      <c r="E86" s="866"/>
      <c r="F86"/>
      <c r="G86" s="866"/>
      <c r="H86" s="866"/>
      <c r="I86" s="866"/>
      <c r="J86" s="389"/>
      <c r="K86" s="402"/>
      <c r="L86" s="402"/>
      <c r="M86" s="402"/>
      <c r="N86" s="402"/>
      <c r="O86" s="300"/>
      <c r="P86" s="389"/>
      <c r="Q86" s="551"/>
      <c r="R86" s="551"/>
      <c r="S86" s="551"/>
      <c r="T86" s="551"/>
      <c r="U86" s="321"/>
      <c r="V86" s="389"/>
      <c r="W86" s="550"/>
      <c r="X86" s="550"/>
      <c r="Y86" s="550"/>
      <c r="Z86" s="550"/>
      <c r="AA86" s="321"/>
      <c r="AB86" s="181"/>
      <c r="AC86" s="44"/>
      <c r="AT86" s="33">
        <v>86</v>
      </c>
    </row>
    <row r="87" spans="1:46" ht="18" hidden="1" customHeight="1">
      <c r="A87" s="180"/>
      <c r="B87"/>
      <c r="C87" s="828"/>
      <c r="D87" s="828"/>
      <c r="E87" s="828"/>
      <c r="F87"/>
      <c r="G87" s="828"/>
      <c r="H87" s="828"/>
      <c r="I87" s="828"/>
      <c r="J87" s="389"/>
      <c r="K87" s="402"/>
      <c r="L87" s="402"/>
      <c r="M87" s="402"/>
      <c r="N87" s="402"/>
      <c r="O87" s="300"/>
      <c r="P87" s="389"/>
      <c r="Q87" s="551"/>
      <c r="R87" s="551"/>
      <c r="S87" s="551"/>
      <c r="T87" s="551"/>
      <c r="U87" s="321"/>
      <c r="V87" s="389"/>
      <c r="W87" s="550"/>
      <c r="X87" s="550"/>
      <c r="Y87" s="550"/>
      <c r="Z87" s="550"/>
      <c r="AA87" s="321"/>
      <c r="AB87" s="181"/>
      <c r="AC87" s="44"/>
      <c r="AT87" s="33">
        <v>87</v>
      </c>
    </row>
    <row r="88" spans="1:46" ht="18" hidden="1" customHeight="1">
      <c r="A88" s="180"/>
      <c r="B88"/>
      <c r="C88" s="828"/>
      <c r="D88" s="828"/>
      <c r="E88" s="828"/>
      <c r="F88"/>
      <c r="G88" s="828"/>
      <c r="H88" s="828"/>
      <c r="I88" s="828"/>
      <c r="J88" s="389"/>
      <c r="K88" s="402"/>
      <c r="L88" s="402"/>
      <c r="M88" s="402"/>
      <c r="N88" s="402"/>
      <c r="O88" s="300"/>
      <c r="P88" s="389"/>
      <c r="Q88" s="551"/>
      <c r="R88" s="551"/>
      <c r="S88" s="551"/>
      <c r="T88" s="551"/>
      <c r="U88" s="321"/>
      <c r="V88" s="389"/>
      <c r="W88" s="550"/>
      <c r="X88" s="550"/>
      <c r="Y88" s="550"/>
      <c r="Z88" s="550"/>
      <c r="AA88" s="321"/>
      <c r="AB88" s="181"/>
      <c r="AC88" s="44"/>
      <c r="AT88" s="33">
        <v>88</v>
      </c>
    </row>
    <row r="89" spans="1:46" ht="18" hidden="1" customHeight="1">
      <c r="A89" s="180"/>
      <c r="B89"/>
      <c r="C89" s="828"/>
      <c r="D89" s="828"/>
      <c r="E89" s="828"/>
      <c r="F89"/>
      <c r="G89" s="828"/>
      <c r="H89" s="828"/>
      <c r="I89" s="828"/>
      <c r="J89" s="389"/>
      <c r="K89" s="402"/>
      <c r="L89" s="402"/>
      <c r="M89" s="402"/>
      <c r="N89" s="402"/>
      <c r="O89" s="300"/>
      <c r="P89" s="389"/>
      <c r="Q89" s="551"/>
      <c r="R89" s="551"/>
      <c r="S89" s="551"/>
      <c r="T89" s="551"/>
      <c r="U89" s="321"/>
      <c r="V89" s="389"/>
      <c r="W89" s="550"/>
      <c r="X89" s="550"/>
      <c r="Y89" s="550"/>
      <c r="Z89" s="550"/>
      <c r="AA89" s="321"/>
      <c r="AB89" s="181"/>
      <c r="AC89" s="44"/>
      <c r="AT89" s="33">
        <v>89</v>
      </c>
    </row>
    <row r="90" spans="1:46" ht="18" hidden="1" customHeight="1">
      <c r="A90" s="180"/>
      <c r="B90"/>
      <c r="C90" s="828"/>
      <c r="D90" s="828"/>
      <c r="E90" s="828"/>
      <c r="F90"/>
      <c r="G90" s="828"/>
      <c r="H90" s="828"/>
      <c r="I90" s="828"/>
      <c r="J90" s="389"/>
      <c r="K90" s="402"/>
      <c r="L90" s="402"/>
      <c r="M90" s="402"/>
      <c r="N90" s="402"/>
      <c r="O90" s="300"/>
      <c r="P90" s="389"/>
      <c r="Q90" s="551"/>
      <c r="R90" s="551"/>
      <c r="S90" s="551"/>
      <c r="T90" s="551"/>
      <c r="U90" s="321"/>
      <c r="V90" s="389"/>
      <c r="W90" s="550"/>
      <c r="X90" s="550"/>
      <c r="Y90" s="550"/>
      <c r="Z90" s="550"/>
      <c r="AA90" s="321"/>
      <c r="AB90" s="181"/>
      <c r="AC90" s="44"/>
      <c r="AT90" s="33">
        <v>90</v>
      </c>
    </row>
    <row r="91" spans="1:46" ht="18" hidden="1" customHeight="1">
      <c r="A91" s="180"/>
      <c r="B91"/>
      <c r="C91" s="892"/>
      <c r="D91" s="892"/>
      <c r="E91" s="892"/>
      <c r="F91"/>
      <c r="G91" s="892"/>
      <c r="H91" s="892"/>
      <c r="I91" s="892"/>
      <c r="J91" s="389"/>
      <c r="K91" s="402"/>
      <c r="L91" s="402"/>
      <c r="M91" s="402"/>
      <c r="N91" s="402"/>
      <c r="O91" s="300"/>
      <c r="P91" s="389"/>
      <c r="Q91" s="551"/>
      <c r="R91" s="551"/>
      <c r="S91" s="551"/>
      <c r="T91" s="551"/>
      <c r="U91" s="321"/>
      <c r="V91" s="389"/>
      <c r="W91" s="550"/>
      <c r="X91" s="550"/>
      <c r="Y91" s="550"/>
      <c r="Z91" s="550"/>
      <c r="AA91" s="321"/>
      <c r="AB91" s="181"/>
      <c r="AC91" s="44"/>
      <c r="AT91" s="33">
        <v>91</v>
      </c>
    </row>
    <row r="92" spans="1:46" ht="18" hidden="1" customHeight="1">
      <c r="A92" s="180"/>
      <c r="B92"/>
      <c r="C92" s="892"/>
      <c r="D92" s="892"/>
      <c r="E92" s="892"/>
      <c r="F92"/>
      <c r="G92" s="892"/>
      <c r="H92" s="892"/>
      <c r="I92" s="892"/>
      <c r="J92" s="389"/>
      <c r="K92" s="402"/>
      <c r="L92" s="402"/>
      <c r="M92" s="402"/>
      <c r="N92" s="402"/>
      <c r="O92" s="300"/>
      <c r="P92" s="389"/>
      <c r="Q92" s="551"/>
      <c r="R92" s="551"/>
      <c r="S92" s="551"/>
      <c r="T92" s="551"/>
      <c r="U92" s="321"/>
      <c r="V92" s="389"/>
      <c r="W92" s="550"/>
      <c r="X92" s="550"/>
      <c r="Y92" s="550"/>
      <c r="Z92" s="550"/>
      <c r="AA92" s="321"/>
      <c r="AB92" s="181"/>
      <c r="AC92" s="44"/>
      <c r="AT92" s="33">
        <v>92</v>
      </c>
    </row>
    <row r="93" spans="1:46" ht="18" hidden="1" customHeight="1">
      <c r="A93" s="180"/>
      <c r="B93"/>
      <c r="C93" s="892"/>
      <c r="D93" s="892"/>
      <c r="E93" s="892"/>
      <c r="F93"/>
      <c r="G93" s="892"/>
      <c r="H93" s="892"/>
      <c r="I93" s="892"/>
      <c r="J93" s="389"/>
      <c r="K93" s="402"/>
      <c r="L93" s="402"/>
      <c r="M93" s="402"/>
      <c r="N93" s="402"/>
      <c r="O93" s="300"/>
      <c r="P93" s="389"/>
      <c r="Q93" s="551"/>
      <c r="R93" s="551"/>
      <c r="S93" s="551"/>
      <c r="T93" s="551"/>
      <c r="U93" s="321"/>
      <c r="V93" s="389"/>
      <c r="W93" s="550"/>
      <c r="X93" s="550"/>
      <c r="Y93" s="550"/>
      <c r="Z93" s="550"/>
      <c r="AA93" s="321"/>
      <c r="AB93" s="181"/>
      <c r="AC93" s="44"/>
      <c r="AT93" s="33">
        <v>93</v>
      </c>
    </row>
    <row r="94" spans="1:46" ht="18" hidden="1" customHeight="1">
      <c r="A94" s="180"/>
      <c r="B94"/>
      <c r="C94" s="892"/>
      <c r="D94" s="892"/>
      <c r="E94" s="892"/>
      <c r="F94"/>
      <c r="G94" s="892"/>
      <c r="H94" s="892"/>
      <c r="I94" s="892"/>
      <c r="J94" s="389"/>
      <c r="K94" s="402"/>
      <c r="L94" s="402"/>
      <c r="M94" s="402"/>
      <c r="N94" s="402"/>
      <c r="O94" s="300"/>
      <c r="P94" s="389"/>
      <c r="Q94" s="551"/>
      <c r="R94" s="551"/>
      <c r="S94" s="551"/>
      <c r="T94" s="551"/>
      <c r="U94" s="321"/>
      <c r="V94" s="389"/>
      <c r="W94" s="550"/>
      <c r="X94" s="550"/>
      <c r="Y94" s="550"/>
      <c r="Z94" s="550"/>
      <c r="AA94" s="321"/>
      <c r="AB94" s="181"/>
      <c r="AC94" s="44"/>
      <c r="AT94" s="33">
        <v>94</v>
      </c>
    </row>
    <row r="95" spans="1:46" ht="18" hidden="1" customHeight="1" thickBot="1">
      <c r="A95" s="180"/>
      <c r="B95"/>
      <c r="C95"/>
      <c r="D95"/>
      <c r="E95"/>
      <c r="F95"/>
      <c r="G95"/>
      <c r="H95"/>
      <c r="I95"/>
      <c r="J95"/>
      <c r="K95"/>
      <c r="L95"/>
      <c r="M95"/>
      <c r="N95"/>
      <c r="O95"/>
      <c r="P95"/>
      <c r="Q95"/>
      <c r="R95"/>
      <c r="S95"/>
      <c r="T95"/>
      <c r="U95" s="321">
        <f>IF(S84="",0,1)</f>
        <v>0</v>
      </c>
      <c r="V95"/>
      <c r="W95"/>
      <c r="X95"/>
      <c r="Y95"/>
      <c r="Z95"/>
      <c r="AA95" s="321"/>
      <c r="AB95" s="181"/>
      <c r="AC95" s="115" t="b">
        <v>0</v>
      </c>
      <c r="AT95" s="33">
        <v>95</v>
      </c>
    </row>
    <row r="96" spans="1:46" ht="18" customHeight="1" thickBot="1">
      <c r="A96" s="180"/>
      <c r="B96" s="13"/>
      <c r="C96" s="14" t="s">
        <v>2084</v>
      </c>
      <c r="D96" s="14"/>
      <c r="E96" s="14"/>
      <c r="F96" s="14"/>
      <c r="G96" s="14"/>
      <c r="H96" s="14"/>
      <c r="I96" s="14"/>
      <c r="J96" s="14"/>
      <c r="K96" s="14"/>
      <c r="L96" s="14"/>
      <c r="M96" s="14"/>
      <c r="N96" s="14"/>
      <c r="O96" s="14"/>
      <c r="P96" s="14"/>
      <c r="Q96" s="14"/>
      <c r="R96" s="14"/>
      <c r="S96" s="14"/>
      <c r="T96" s="14"/>
      <c r="U96" s="14"/>
      <c r="V96" s="14"/>
      <c r="W96" s="245"/>
      <c r="X96" s="692" t="s">
        <v>2713</v>
      </c>
      <c r="Y96" s="692"/>
      <c r="Z96" s="812"/>
      <c r="AA96" s="812"/>
      <c r="AB96" s="181"/>
      <c r="AC96" s="666" t="s">
        <v>1442</v>
      </c>
      <c r="AD96" s="666"/>
      <c r="AE96" s="666"/>
      <c r="AF96" s="666"/>
      <c r="AG96" s="666"/>
      <c r="AH96" s="666"/>
      <c r="AT96" s="33">
        <v>96</v>
      </c>
    </row>
    <row r="97" spans="1:46" ht="6" customHeight="1" thickTop="1">
      <c r="A97" s="180"/>
      <c r="B97" s="12"/>
      <c r="C97" s="246"/>
      <c r="D97" s="246"/>
      <c r="E97" s="246"/>
      <c r="F97" s="246"/>
      <c r="G97" s="246"/>
      <c r="H97" s="246"/>
      <c r="I97" s="246"/>
      <c r="J97" s="246"/>
      <c r="K97" s="246"/>
      <c r="L97" s="246"/>
      <c r="M97" s="246"/>
      <c r="N97" s="246"/>
      <c r="O97" s="246"/>
      <c r="P97" s="246"/>
      <c r="Q97" s="246"/>
      <c r="R97" s="246"/>
      <c r="S97" s="246"/>
      <c r="T97" s="246"/>
      <c r="U97" s="246"/>
      <c r="V97" s="246"/>
      <c r="W97" s="246"/>
      <c r="X97" s="246"/>
      <c r="Y97" s="246"/>
      <c r="Z97" s="246"/>
      <c r="AA97" s="12"/>
      <c r="AB97" s="181"/>
      <c r="AT97" s="33">
        <v>97</v>
      </c>
    </row>
    <row r="98" spans="1:46" ht="18" customHeight="1">
      <c r="A98" s="180"/>
      <c r="B98"/>
      <c r="C98" s="226" t="str">
        <f>IF(AC100=0,"Please select address:","")</f>
        <v>Please select address:</v>
      </c>
      <c r="D98"/>
      <c r="E98"/>
      <c r="F98"/>
      <c r="G98"/>
      <c r="H98"/>
      <c r="I98"/>
      <c r="J98"/>
      <c r="K98"/>
      <c r="L98"/>
      <c r="M98"/>
      <c r="N98"/>
      <c r="O98"/>
      <c r="P98"/>
      <c r="Q98"/>
      <c r="R98"/>
      <c r="S98"/>
      <c r="T98"/>
      <c r="U98"/>
      <c r="V98"/>
      <c r="W98"/>
      <c r="X98"/>
      <c r="Y98"/>
      <c r="Z98"/>
      <c r="AA98"/>
      <c r="AB98" s="181"/>
      <c r="AT98" s="33">
        <v>98</v>
      </c>
    </row>
    <row r="99" spans="1:46" ht="18" customHeight="1">
      <c r="A99" s="180"/>
      <c r="B99"/>
      <c r="C99" s="397"/>
      <c r="D99" s="834" t="s">
        <v>1164</v>
      </c>
      <c r="E99" s="834"/>
      <c r="F99" s="633" t="s">
        <v>1156</v>
      </c>
      <c r="G99" s="633"/>
      <c r="H99" s="633"/>
      <c r="I99" s="633"/>
      <c r="J99" s="12"/>
      <c r="K99" s="633" t="s">
        <v>987</v>
      </c>
      <c r="L99" s="633"/>
      <c r="M99" s="633"/>
      <c r="N99" s="633"/>
      <c r="O99"/>
      <c r="P99" s="648" t="s">
        <v>1338</v>
      </c>
      <c r="Q99" s="648"/>
      <c r="R99" s="648"/>
      <c r="S99" s="648"/>
      <c r="T99" s="648"/>
      <c r="U99" s="648"/>
      <c r="V99" s="648"/>
      <c r="W99" s="648"/>
      <c r="X99" s="648"/>
      <c r="Y99" s="648"/>
      <c r="Z99" s="648"/>
      <c r="AA99" s="648"/>
      <c r="AB99" s="181"/>
      <c r="AC99" s="44" t="s">
        <v>1339</v>
      </c>
      <c r="AF99" s="33" t="b">
        <f>'AOF Page 1'!AC23</f>
        <v>0</v>
      </c>
      <c r="AT99" s="33">
        <v>99</v>
      </c>
    </row>
    <row r="100" spans="1:46" ht="18" customHeight="1">
      <c r="A100" s="180"/>
      <c r="B100"/>
      <c r="C100"/>
      <c r="D100" t="s">
        <v>986</v>
      </c>
      <c r="E100"/>
      <c r="F100" s="324"/>
      <c r="G100"/>
      <c r="H100"/>
      <c r="I100"/>
      <c r="J100"/>
      <c r="K100"/>
      <c r="L100"/>
      <c r="M100"/>
      <c r="N100"/>
      <c r="O100"/>
      <c r="P100" s="648"/>
      <c r="Q100" s="648"/>
      <c r="R100" s="648"/>
      <c r="S100" s="648"/>
      <c r="T100" s="648"/>
      <c r="U100" s="648"/>
      <c r="V100" s="648"/>
      <c r="W100" s="648"/>
      <c r="X100" s="648"/>
      <c r="Y100" s="648"/>
      <c r="Z100" s="648"/>
      <c r="AA100" s="648"/>
      <c r="AB100" s="181"/>
      <c r="AC100" s="90">
        <v>0</v>
      </c>
      <c r="AT100" s="33">
        <v>100</v>
      </c>
    </row>
    <row r="101" spans="1:46" ht="18" customHeight="1">
      <c r="A101" s="180"/>
      <c r="B101"/>
      <c r="C101"/>
      <c r="D101"/>
      <c r="E101" s="389" t="str">
        <f>IF(AC100=1,"Address:","")</f>
        <v/>
      </c>
      <c r="F101" s="835" t="str">
        <f>IF(AC100=1,IF(AF13=1,IF('AOF Page 1'!C164="","Please populate in Section 4",'AOF Page 1'!C164),IF(AF13=2,IF('AOF Page 1'!H183="","Please populate in Section 4",'AOF Page 1'!H183),"Please select in Section 4")),"")</f>
        <v/>
      </c>
      <c r="G101" s="835"/>
      <c r="H101" s="835"/>
      <c r="I101" s="835"/>
      <c r="J101" s="389" t="str">
        <f>IF($AC$100=2,"Address:","")</f>
        <v/>
      </c>
      <c r="K101" s="844"/>
      <c r="L101" s="844"/>
      <c r="M101" s="844"/>
      <c r="N101" s="844"/>
      <c r="O101" s="154"/>
      <c r="P101" s="648"/>
      <c r="Q101" s="648"/>
      <c r="R101" s="648"/>
      <c r="S101" s="648"/>
      <c r="T101" s="648"/>
      <c r="U101" s="648"/>
      <c r="V101" s="648"/>
      <c r="W101" s="648"/>
      <c r="X101" s="648"/>
      <c r="Y101" s="648"/>
      <c r="Z101" s="648"/>
      <c r="AA101" s="648"/>
      <c r="AB101" s="181"/>
      <c r="AT101" s="33">
        <v>101</v>
      </c>
    </row>
    <row r="102" spans="1:46" ht="18" customHeight="1">
      <c r="A102" s="180"/>
      <c r="B102"/>
      <c r="C102"/>
      <c r="D102"/>
      <c r="E102" s="389" t="str">
        <f>IF(AC100=1,"City:","")</f>
        <v/>
      </c>
      <c r="F102" s="835" t="str">
        <f>IF(AC100=1,IF(AF13=1,IF('AOF Page 1'!H164="","Please populate in Section 4",'AOF Page 1'!H164),IF(AF13=2,IF('AOF Page 1'!M183="","Please populate in Section 4",'AOF Page 1'!M183),"Please select in Section 4")),"")</f>
        <v/>
      </c>
      <c r="G102" s="835"/>
      <c r="H102" s="835"/>
      <c r="I102" s="835"/>
      <c r="J102" s="389" t="str">
        <f>IF($AC$100=2,"City:","")</f>
        <v/>
      </c>
      <c r="K102" s="844"/>
      <c r="L102" s="844"/>
      <c r="M102" s="844"/>
      <c r="N102" s="844"/>
      <c r="O102" s="154"/>
      <c r="P102" s="648"/>
      <c r="Q102" s="648"/>
      <c r="R102" s="648"/>
      <c r="S102" s="648"/>
      <c r="T102" s="648"/>
      <c r="U102" s="648"/>
      <c r="V102" s="648"/>
      <c r="W102" s="648"/>
      <c r="X102" s="648"/>
      <c r="Y102" s="648"/>
      <c r="Z102" s="648"/>
      <c r="AA102" s="648"/>
      <c r="AB102" s="181"/>
      <c r="AT102" s="33">
        <v>102</v>
      </c>
    </row>
    <row r="103" spans="1:46" ht="18" customHeight="1">
      <c r="A103" s="180"/>
      <c r="B103"/>
      <c r="C103"/>
      <c r="D103"/>
      <c r="E103" s="389" t="str">
        <f>IF(AC100=1,"Zip/State:","")</f>
        <v/>
      </c>
      <c r="F103" s="835" t="str">
        <f>IF(AC100=1,IF(AF13=1,IF('AOF Page 1'!L164="","Please populate in Section 4",'AOF Page 1'!L164),IF(AF13=2,IF('AOF Page 1'!Q183="","Please populate in Section 4",'AOF Page 1'!Q183),"Please select in Section 4")),"")</f>
        <v/>
      </c>
      <c r="G103" s="835"/>
      <c r="H103" s="835" t="str">
        <f>IF(AC100=1,IF(AF13=1,IF('AOF Page 1'!C167="",IF('AOF Page 1'!AC164=TRUE,"Non-US","Please populate in Section 4"),'AOF Page 1'!C167),IF(AF13=2,IF('AOF Page 1'!U183="",IF('AOF Page 1'!AC183=TRUE,"Non-US","Please populate in Section 4"),'AOF Page 1'!U183),"Please select in Section 4")),"")</f>
        <v/>
      </c>
      <c r="I103" s="835"/>
      <c r="J103" s="389" t="str">
        <f>IF($AC$100=2,"Zip/State:","")</f>
        <v/>
      </c>
      <c r="K103" s="844"/>
      <c r="L103" s="844"/>
      <c r="M103" s="844"/>
      <c r="N103" s="844"/>
      <c r="O103" s="154"/>
      <c r="P103" s="648"/>
      <c r="Q103" s="648"/>
      <c r="R103" s="648"/>
      <c r="S103" s="648"/>
      <c r="T103" s="648"/>
      <c r="U103" s="648"/>
      <c r="V103" s="648"/>
      <c r="W103" s="648"/>
      <c r="X103" s="648"/>
      <c r="Y103" s="648"/>
      <c r="Z103" s="648"/>
      <c r="AA103" s="648"/>
      <c r="AB103" s="181"/>
      <c r="AT103" s="33">
        <v>103</v>
      </c>
    </row>
    <row r="104" spans="1:46" ht="18" customHeight="1">
      <c r="A104" s="180"/>
      <c r="B104"/>
      <c r="C104"/>
      <c r="D104"/>
      <c r="E104" s="389" t="str">
        <f>IF(AC100=1,"Country:","")</f>
        <v/>
      </c>
      <c r="F104" s="835" t="str">
        <f>IF(AC100=1,IF(AF13=1,IF('AOF Page 1'!H167="","Please populate in Section 4",'AOF Page 1'!H167),IF(AF13=2,IF('AOF Page 1'!Y183="","Please populate in Section 4",'AOF Page 1'!Y183),"Please select in Section 4")),"")</f>
        <v/>
      </c>
      <c r="G104" s="835"/>
      <c r="H104" s="835"/>
      <c r="I104" s="835"/>
      <c r="J104" s="389" t="str">
        <f>IF($AC$100=2,"Country:","")</f>
        <v/>
      </c>
      <c r="K104" s="844"/>
      <c r="L104" s="844"/>
      <c r="M104" s="844"/>
      <c r="N104" s="844"/>
      <c r="O104" s="154"/>
      <c r="P104" s="648"/>
      <c r="Q104" s="648"/>
      <c r="R104" s="648"/>
      <c r="S104" s="648"/>
      <c r="T104" s="648"/>
      <c r="U104" s="648"/>
      <c r="V104" s="648"/>
      <c r="W104" s="648"/>
      <c r="X104" s="648"/>
      <c r="Y104" s="648"/>
      <c r="Z104" s="648"/>
      <c r="AA104" s="648"/>
      <c r="AB104" s="181"/>
      <c r="AT104" s="33">
        <v>104</v>
      </c>
    </row>
    <row r="105" spans="1:46" ht="18" customHeight="1">
      <c r="A105" s="180"/>
      <c r="B105"/>
      <c r="C105"/>
      <c r="D105"/>
      <c r="E105"/>
      <c r="F105" s="3"/>
      <c r="G105" s="3"/>
      <c r="H105" s="3"/>
      <c r="I105" s="3"/>
      <c r="J105" s="135"/>
      <c r="K105" s="3"/>
      <c r="L105" s="3"/>
      <c r="M105" s="3"/>
      <c r="N105" s="3"/>
      <c r="O105" s="154"/>
      <c r="P105" s="648"/>
      <c r="Q105" s="648"/>
      <c r="R105" s="648"/>
      <c r="S105" s="648"/>
      <c r="T105" s="648"/>
      <c r="U105" s="648"/>
      <c r="V105" s="648"/>
      <c r="W105" s="648"/>
      <c r="X105" s="648"/>
      <c r="Y105" s="648"/>
      <c r="Z105" s="648"/>
      <c r="AA105" s="648"/>
      <c r="AB105" s="181"/>
      <c r="AT105" s="33">
        <v>105</v>
      </c>
    </row>
    <row r="106" spans="1:46" ht="18" customHeight="1">
      <c r="A106" s="180"/>
      <c r="B106"/>
      <c r="C106"/>
      <c r="D106"/>
      <c r="E106"/>
      <c r="F106"/>
      <c r="G106"/>
      <c r="H106"/>
      <c r="I106"/>
      <c r="J106"/>
      <c r="K106"/>
      <c r="L106"/>
      <c r="M106"/>
      <c r="N106"/>
      <c r="O106" s="154"/>
      <c r="P106" s="156"/>
      <c r="Q106" s="156"/>
      <c r="R106" s="156"/>
      <c r="S106" s="156"/>
      <c r="T106" s="156"/>
      <c r="U106" s="156"/>
      <c r="V106" s="156"/>
      <c r="W106" s="156"/>
      <c r="X106" s="156"/>
      <c r="Y106" s="156"/>
      <c r="Z106" s="156"/>
      <c r="AA106" s="156"/>
      <c r="AB106" s="181"/>
      <c r="AT106" s="33">
        <v>106</v>
      </c>
    </row>
    <row r="107" spans="1:46" ht="18" customHeight="1" thickBot="1">
      <c r="A107" s="180"/>
      <c r="B107" s="13"/>
      <c r="C107" s="14" t="s">
        <v>2085</v>
      </c>
      <c r="D107" s="14"/>
      <c r="E107" s="14"/>
      <c r="F107" s="14"/>
      <c r="G107" s="14"/>
      <c r="H107" s="14"/>
      <c r="I107" s="14"/>
      <c r="J107" s="14"/>
      <c r="K107" s="14"/>
      <c r="L107" s="14"/>
      <c r="M107" s="14"/>
      <c r="N107" s="14"/>
      <c r="O107" s="14"/>
      <c r="P107" s="14"/>
      <c r="Q107" s="14"/>
      <c r="R107" s="14"/>
      <c r="S107" s="14"/>
      <c r="T107" s="14"/>
      <c r="U107" s="14"/>
      <c r="V107" s="14"/>
      <c r="W107" s="245"/>
      <c r="X107" s="692" t="s">
        <v>2713</v>
      </c>
      <c r="Y107" s="692"/>
      <c r="Z107" s="812"/>
      <c r="AA107" s="812"/>
      <c r="AB107" s="181"/>
      <c r="AC107" s="666" t="s">
        <v>1457</v>
      </c>
      <c r="AD107" s="666"/>
      <c r="AE107" s="666"/>
      <c r="AF107" s="666"/>
      <c r="AG107" s="666"/>
      <c r="AH107" s="666"/>
      <c r="AT107" s="33">
        <v>107</v>
      </c>
    </row>
    <row r="108" spans="1:46" ht="18" customHeight="1" thickTop="1">
      <c r="A108" s="180"/>
      <c r="B108" s="12"/>
      <c r="C108" s="246"/>
      <c r="D108" s="246"/>
      <c r="E108" s="246"/>
      <c r="F108" s="246"/>
      <c r="G108" s="246"/>
      <c r="H108" s="246"/>
      <c r="I108" s="246"/>
      <c r="J108" s="246"/>
      <c r="K108" s="246"/>
      <c r="L108" s="246"/>
      <c r="M108" s="246"/>
      <c r="N108" s="246"/>
      <c r="O108" s="246"/>
      <c r="P108" s="246"/>
      <c r="Q108" s="246"/>
      <c r="R108" s="246"/>
      <c r="S108" s="246"/>
      <c r="T108" s="246"/>
      <c r="U108" s="246"/>
      <c r="V108" s="246"/>
      <c r="W108" s="246"/>
      <c r="X108" s="246"/>
      <c r="Y108" s="246"/>
      <c r="Z108" s="246"/>
      <c r="AA108" s="12"/>
      <c r="AB108" s="181"/>
      <c r="AC108" s="579" t="s">
        <v>2512</v>
      </c>
      <c r="AD108" s="115" t="b">
        <v>0</v>
      </c>
      <c r="AT108" s="33">
        <v>108</v>
      </c>
    </row>
    <row r="109" spans="1:46" ht="18" customHeight="1">
      <c r="A109" s="180"/>
      <c r="B109"/>
      <c r="C109" s="362" t="str">
        <f>IF(AC112=0,"Please select address:","")</f>
        <v>Please select address:</v>
      </c>
      <c r="D109"/>
      <c r="E109"/>
      <c r="F109"/>
      <c r="G109"/>
      <c r="H109"/>
      <c r="I109"/>
      <c r="J109"/>
      <c r="K109"/>
      <c r="L109"/>
      <c r="M109"/>
      <c r="N109"/>
      <c r="O109" s="154"/>
      <c r="P109" s="156"/>
      <c r="Q109" s="156"/>
      <c r="R109" s="156"/>
      <c r="S109" s="156"/>
      <c r="T109" s="156"/>
      <c r="U109" s="156"/>
      <c r="V109" s="156"/>
      <c r="W109" s="156"/>
      <c r="X109" s="156"/>
      <c r="Y109" s="156"/>
      <c r="Z109" s="156"/>
      <c r="AA109" s="156"/>
      <c r="AB109" s="181"/>
      <c r="AT109" s="33">
        <v>109</v>
      </c>
    </row>
    <row r="110" spans="1:46" ht="18" customHeight="1">
      <c r="A110" s="180"/>
      <c r="B110"/>
      <c r="C110"/>
      <c r="D110" s="834" t="s">
        <v>1164</v>
      </c>
      <c r="E110" s="834"/>
      <c r="F110" s="839" t="s">
        <v>1156</v>
      </c>
      <c r="G110" s="839"/>
      <c r="H110" s="839"/>
      <c r="I110" s="839"/>
      <c r="J110"/>
      <c r="K110" s="839" t="s">
        <v>987</v>
      </c>
      <c r="L110" s="839"/>
      <c r="M110" s="839"/>
      <c r="N110" s="839"/>
      <c r="O110" s="154"/>
      <c r="P110" s="156"/>
      <c r="Q110" s="156"/>
      <c r="R110" s="156"/>
      <c r="S110" s="156"/>
      <c r="T110" s="156"/>
      <c r="U110" s="156"/>
      <c r="V110" s="156"/>
      <c r="W110" s="156"/>
      <c r="X110" s="156"/>
      <c r="Y110" s="156"/>
      <c r="Z110" s="156"/>
      <c r="AA110" s="156"/>
      <c r="AB110" s="181"/>
      <c r="AT110" s="33">
        <v>110</v>
      </c>
    </row>
    <row r="111" spans="1:46" ht="18" customHeight="1">
      <c r="A111" s="180"/>
      <c r="B111"/>
      <c r="C111"/>
      <c r="D111" t="s">
        <v>986</v>
      </c>
      <c r="E111"/>
      <c r="F111"/>
      <c r="G111"/>
      <c r="H111"/>
      <c r="I111"/>
      <c r="J111"/>
      <c r="K111"/>
      <c r="L111"/>
      <c r="M111"/>
      <c r="N111"/>
      <c r="O111" s="154"/>
      <c r="P111" s="156"/>
      <c r="Q111" s="156"/>
      <c r="R111" s="156"/>
      <c r="S111" s="156"/>
      <c r="T111" s="156"/>
      <c r="U111" s="156"/>
      <c r="V111" s="156"/>
      <c r="W111" s="156"/>
      <c r="X111" s="156"/>
      <c r="Y111" s="156"/>
      <c r="Z111" s="156"/>
      <c r="AA111" s="156"/>
      <c r="AB111" s="181"/>
      <c r="AC111" s="44" t="s">
        <v>1339</v>
      </c>
      <c r="AT111" s="33">
        <v>111</v>
      </c>
    </row>
    <row r="112" spans="1:46" ht="18" customHeight="1">
      <c r="A112" s="180"/>
      <c r="B112"/>
      <c r="C112"/>
      <c r="D112"/>
      <c r="E112" s="389" t="str">
        <f>IF(AC112=1,"Name:","")</f>
        <v/>
      </c>
      <c r="F112" s="887" t="str">
        <f>IF(AC112=1,IF(AF13=1,IF('AOF Page 1'!C161="","Please populate in Section 4",'AOF Page 1'!C161),IF(AF13=2,IF('AOF Page 1'!C183="","Please populate in Section 4",'AOF Page 1'!C183),"Please select in Section 4")),"")</f>
        <v/>
      </c>
      <c r="G112" s="887"/>
      <c r="H112" s="887"/>
      <c r="I112" s="887"/>
      <c r="J112" s="398" t="str">
        <f>IF(AC112=2,"Name:","")</f>
        <v/>
      </c>
      <c r="K112" s="844"/>
      <c r="L112" s="844"/>
      <c r="M112" s="844"/>
      <c r="N112" s="844"/>
      <c r="O112" s="154"/>
      <c r="P112" s="156"/>
      <c r="Q112" s="156"/>
      <c r="R112" s="156"/>
      <c r="S112" s="156"/>
      <c r="T112" s="156"/>
      <c r="U112" s="156"/>
      <c r="V112" s="156"/>
      <c r="W112" s="156"/>
      <c r="X112" s="156"/>
      <c r="Y112" s="156"/>
      <c r="Z112" s="156"/>
      <c r="AA112" s="156"/>
      <c r="AB112" s="181"/>
      <c r="AC112" s="90">
        <v>0</v>
      </c>
      <c r="AT112" s="33">
        <v>112</v>
      </c>
    </row>
    <row r="113" spans="1:46" ht="18" customHeight="1">
      <c r="A113" s="180"/>
      <c r="B113"/>
      <c r="C113"/>
      <c r="D113"/>
      <c r="E113" s="389" t="str">
        <f>IF(AC112=1,"Address:","")</f>
        <v/>
      </c>
      <c r="F113" s="887" t="str">
        <f>IF(AC112=1,IF(AF13=1,IF('AOF Page 1'!C164="","Please populate in Section 4",'AOF Page 1'!C164),IF(AF13=2,IF('AOF Page 1'!H183="","Please populate in Section 4",'AOF Page 1'!H183),"Please select in Section 4")),"")</f>
        <v/>
      </c>
      <c r="G113" s="887"/>
      <c r="H113" s="887"/>
      <c r="I113" s="887"/>
      <c r="J113" s="398" t="str">
        <f>IF(AC112=2,"Address:","")</f>
        <v/>
      </c>
      <c r="K113" s="844"/>
      <c r="L113" s="844"/>
      <c r="M113" s="844"/>
      <c r="N113" s="844"/>
      <c r="O113" s="154"/>
      <c r="P113" s="156"/>
      <c r="Q113" s="156"/>
      <c r="R113" s="156"/>
      <c r="S113" s="156"/>
      <c r="T113" s="156"/>
      <c r="U113" s="156"/>
      <c r="V113" s="156"/>
      <c r="W113" s="156"/>
      <c r="X113" s="156"/>
      <c r="Y113" s="156"/>
      <c r="Z113" s="156"/>
      <c r="AA113" s="156"/>
      <c r="AB113" s="181"/>
      <c r="AT113" s="33">
        <v>113</v>
      </c>
    </row>
    <row r="114" spans="1:46" ht="18" customHeight="1">
      <c r="A114" s="180"/>
      <c r="B114"/>
      <c r="C114"/>
      <c r="D114"/>
      <c r="E114" s="389" t="str">
        <f>IF(AC112=1,"City:","")</f>
        <v/>
      </c>
      <c r="F114" s="887" t="str">
        <f>IF(AC112=1,IF(AF13=1,IF('AOF Page 1'!H164="","Please populate in Section 4",'AOF Page 1'!H164),IF(AF13=2,IF('AOF Page 1'!M183="","Please populate in Section 4",'AOF Page 1'!M183),"Please select in Section 4")),"")</f>
        <v/>
      </c>
      <c r="G114" s="887"/>
      <c r="H114" s="887"/>
      <c r="I114" s="887"/>
      <c r="J114" s="398" t="str">
        <f>IF(AC112=2,"City:","")</f>
        <v/>
      </c>
      <c r="K114" s="844"/>
      <c r="L114" s="844"/>
      <c r="M114" s="844"/>
      <c r="N114" s="844"/>
      <c r="O114" s="154"/>
      <c r="P114" s="156"/>
      <c r="Q114" s="156"/>
      <c r="R114" s="156"/>
      <c r="S114" s="156"/>
      <c r="T114" s="156"/>
      <c r="U114" s="156"/>
      <c r="V114" s="156"/>
      <c r="W114" s="156"/>
      <c r="X114" s="156"/>
      <c r="Y114" s="156"/>
      <c r="Z114" s="156"/>
      <c r="AA114" s="156"/>
      <c r="AB114" s="181"/>
      <c r="AD114" s="46" t="s">
        <v>1334</v>
      </c>
      <c r="AT114" s="33">
        <v>114</v>
      </c>
    </row>
    <row r="115" spans="1:46" ht="18" customHeight="1">
      <c r="A115" s="180"/>
      <c r="B115"/>
      <c r="C115"/>
      <c r="D115"/>
      <c r="E115" s="389" t="str">
        <f>IF(AC112=1,"Zip/State:","")</f>
        <v/>
      </c>
      <c r="F115" s="887" t="str">
        <f>IF(AC112=1,IF(AF13=1,IF('AOF Page 1'!L164="","Please populate in Section 4",'AOF Page 1'!L164),IF(AF13=2,IF('AOF Page 1'!Q183="","Please populate in Section 4",'AOF Page 1'!Q183),"Please select in Section 4")),"")</f>
        <v/>
      </c>
      <c r="G115" s="887"/>
      <c r="H115" s="887" t="str">
        <f>IF(AC112=1,IF(AF13=1,IF('AOF Page 1'!C167="",IF('AOF Page 1'!AC164=TRUE,"Non-US","Please populate in Section 4"),'AOF Page 1'!C167),IF(AF13=2,IF('AOF Page 1'!U183="",IF('AOF Page 1'!AC183=TRUE,"Non-US","Please populate in Section 4"),'AOF Page 1'!U183),"Please select in Section 4")),"")</f>
        <v/>
      </c>
      <c r="I115" s="887"/>
      <c r="J115" s="398" t="str">
        <f>IF(AC112=2,"Zip/State:","")</f>
        <v/>
      </c>
      <c r="K115" s="825"/>
      <c r="L115" s="826"/>
      <c r="M115" s="825"/>
      <c r="N115" s="826"/>
      <c r="O115" s="154"/>
      <c r="P115" s="156"/>
      <c r="Q115" s="156"/>
      <c r="R115" s="156"/>
      <c r="S115" s="156"/>
      <c r="T115" s="156"/>
      <c r="U115" s="156"/>
      <c r="V115" s="156"/>
      <c r="W115" s="156"/>
      <c r="X115" s="156"/>
      <c r="Y115" s="156"/>
      <c r="Z115" s="156"/>
      <c r="AA115" s="156"/>
      <c r="AB115" s="181"/>
      <c r="AD115" s="749" t="s">
        <v>1445</v>
      </c>
      <c r="AE115" s="750"/>
      <c r="AF115" s="750"/>
      <c r="AG115" s="751"/>
      <c r="AT115" s="33">
        <v>115</v>
      </c>
    </row>
    <row r="116" spans="1:46" ht="18" customHeight="1">
      <c r="A116" s="180"/>
      <c r="B116"/>
      <c r="C116"/>
      <c r="D116"/>
      <c r="E116" s="389" t="str">
        <f>IF(AC112=1,"Country:","")</f>
        <v/>
      </c>
      <c r="F116" s="887" t="str">
        <f>IF(AC112=1,IF(AF13=1,IF('AOF Page 1'!H167="","Please populate in Section 4",'AOF Page 1'!H167),IF(AF13=2,IF('AOF Page 1'!Y183="","Please populate in Section 4",'AOF Page 1'!Y183),"Please select in Section 4")),"")</f>
        <v/>
      </c>
      <c r="G116" s="887"/>
      <c r="H116" s="887"/>
      <c r="I116" s="887"/>
      <c r="J116" s="398" t="str">
        <f>IF(AC112=2,"Country:","")</f>
        <v/>
      </c>
      <c r="K116" s="844"/>
      <c r="L116" s="844"/>
      <c r="M116" s="844"/>
      <c r="N116" s="844"/>
      <c r="O116" s="154"/>
      <c r="P116" s="156"/>
      <c r="Q116" s="156"/>
      <c r="R116" s="156"/>
      <c r="S116" s="156"/>
      <c r="T116" s="156"/>
      <c r="U116" s="156"/>
      <c r="V116" s="156"/>
      <c r="W116" s="156"/>
      <c r="X116" s="156"/>
      <c r="Y116" s="156"/>
      <c r="Z116" s="156"/>
      <c r="AA116" s="156"/>
      <c r="AB116" s="181"/>
      <c r="AD116" s="752"/>
      <c r="AE116" s="753"/>
      <c r="AF116" s="753"/>
      <c r="AG116" s="754"/>
      <c r="AT116" s="33">
        <v>116</v>
      </c>
    </row>
    <row r="117" spans="1:46" ht="18" customHeight="1">
      <c r="A117" s="180"/>
      <c r="B117"/>
      <c r="C117"/>
      <c r="D117"/>
      <c r="E117" s="389" t="str">
        <f>IF(AC112=1,"Dept.:","")</f>
        <v/>
      </c>
      <c r="F117" s="901"/>
      <c r="G117" s="901"/>
      <c r="H117" s="901"/>
      <c r="I117" s="901"/>
      <c r="J117" s="398" t="str">
        <f>IF(AC112=2,"Dept.:","")</f>
        <v/>
      </c>
      <c r="K117" s="844"/>
      <c r="L117" s="844"/>
      <c r="M117" s="844"/>
      <c r="N117" s="844"/>
      <c r="O117" s="154"/>
      <c r="P117" s="156"/>
      <c r="Q117" s="156"/>
      <c r="R117" s="156"/>
      <c r="S117" s="156"/>
      <c r="T117" s="156"/>
      <c r="U117" s="156"/>
      <c r="V117" s="156"/>
      <c r="W117" s="156"/>
      <c r="X117" s="156"/>
      <c r="Y117" s="156"/>
      <c r="Z117" s="156"/>
      <c r="AA117" s="156"/>
      <c r="AB117" s="181"/>
      <c r="AD117" s="752"/>
      <c r="AE117" s="753"/>
      <c r="AF117" s="753"/>
      <c r="AG117" s="754"/>
      <c r="AT117" s="33">
        <v>117</v>
      </c>
    </row>
    <row r="118" spans="1:46" ht="18" customHeight="1">
      <c r="A118" s="180"/>
      <c r="B118"/>
      <c r="C118"/>
      <c r="D118"/>
      <c r="E118" s="389" t="str">
        <f>IF(AC112=1,"Phone:","")</f>
        <v/>
      </c>
      <c r="F118" s="901"/>
      <c r="G118" s="901"/>
      <c r="H118" s="901"/>
      <c r="I118" s="901"/>
      <c r="J118" s="398" t="str">
        <f>IF(AC112=2,"Phone:","")</f>
        <v/>
      </c>
      <c r="K118" s="844"/>
      <c r="L118" s="844"/>
      <c r="M118" s="844"/>
      <c r="N118" s="844"/>
      <c r="O118" s="154"/>
      <c r="P118" s="156"/>
      <c r="Q118" s="156"/>
      <c r="R118" s="156"/>
      <c r="S118" s="156"/>
      <c r="T118" s="156"/>
      <c r="U118" s="156"/>
      <c r="V118" s="156"/>
      <c r="W118" s="156"/>
      <c r="X118" s="156"/>
      <c r="Y118" s="156"/>
      <c r="Z118" s="156"/>
      <c r="AA118" s="156"/>
      <c r="AB118" s="181"/>
      <c r="AD118" s="755"/>
      <c r="AE118" s="756"/>
      <c r="AF118" s="756"/>
      <c r="AG118" s="757"/>
      <c r="AT118" s="33">
        <v>118</v>
      </c>
    </row>
    <row r="119" spans="1:46" ht="18" customHeight="1">
      <c r="A119" s="180"/>
      <c r="B119"/>
      <c r="C119"/>
      <c r="D119"/>
      <c r="E119" s="389" t="str">
        <f>IF(AC112=1,"Fax:","")</f>
        <v/>
      </c>
      <c r="F119" s="902"/>
      <c r="G119" s="903"/>
      <c r="H119" s="904"/>
      <c r="I119" s="399"/>
      <c r="J119" s="398" t="str">
        <f>IF(AC112=2,"Fax:","")</f>
        <v/>
      </c>
      <c r="K119" s="825"/>
      <c r="L119" s="905"/>
      <c r="M119" s="826"/>
      <c r="N119" s="400"/>
      <c r="O119" s="154"/>
      <c r="P119" s="156"/>
      <c r="Q119" s="156"/>
      <c r="R119" s="156"/>
      <c r="S119" s="156"/>
      <c r="T119" s="156"/>
      <c r="U119" s="156"/>
      <c r="V119" s="156"/>
      <c r="W119" s="156"/>
      <c r="X119" s="156"/>
      <c r="Y119" s="156"/>
      <c r="Z119" s="156"/>
      <c r="AA119" s="156"/>
      <c r="AB119" s="181"/>
      <c r="AC119" s="44" t="s">
        <v>2513</v>
      </c>
      <c r="AD119" s="48" t="s">
        <v>2514</v>
      </c>
      <c r="AT119" s="33">
        <v>119</v>
      </c>
    </row>
    <row r="120" spans="1:46" ht="18" customHeight="1">
      <c r="A120" s="180"/>
      <c r="B120"/>
      <c r="C120"/>
      <c r="D120"/>
      <c r="E120" s="389" t="str">
        <f>IF(AC112=1,"e-mail:","")</f>
        <v/>
      </c>
      <c r="F120" s="901"/>
      <c r="G120" s="901"/>
      <c r="H120" s="901"/>
      <c r="I120" s="901"/>
      <c r="J120" s="398" t="str">
        <f>IF(AC112=2,"e-mail:","")</f>
        <v/>
      </c>
      <c r="K120" s="844"/>
      <c r="L120" s="844"/>
      <c r="M120" s="844"/>
      <c r="N120" s="844"/>
      <c r="O120" s="154"/>
      <c r="P120" s="156"/>
      <c r="Q120" s="156"/>
      <c r="R120" s="156"/>
      <c r="S120" s="156"/>
      <c r="T120" s="156"/>
      <c r="U120" s="156"/>
      <c r="V120" s="156"/>
      <c r="W120" s="156"/>
      <c r="X120" s="156"/>
      <c r="Y120" s="156"/>
      <c r="Z120" s="156"/>
      <c r="AA120" s="156"/>
      <c r="AB120" s="181"/>
      <c r="AC120" s="42" t="b">
        <v>0</v>
      </c>
      <c r="AD120" s="43" t="b">
        <v>0</v>
      </c>
      <c r="AT120" s="33">
        <v>120</v>
      </c>
    </row>
    <row r="121" spans="1:46" ht="4" customHeight="1">
      <c r="A121" s="180"/>
      <c r="B121"/>
      <c r="C121"/>
      <c r="D121"/>
      <c r="E121"/>
      <c r="F121"/>
      <c r="G121"/>
      <c r="H121"/>
      <c r="I121"/>
      <c r="J121"/>
      <c r="K121"/>
      <c r="L121"/>
      <c r="M121"/>
      <c r="N121"/>
      <c r="O121" s="154"/>
      <c r="P121" s="22"/>
      <c r="Q121" s="22"/>
      <c r="R121" s="22"/>
      <c r="S121" s="22"/>
      <c r="T121" s="22"/>
      <c r="U121" s="22"/>
      <c r="V121" s="22"/>
      <c r="W121" s="22"/>
      <c r="X121" s="22"/>
      <c r="Y121"/>
      <c r="Z121"/>
      <c r="AA121"/>
      <c r="AB121" s="181"/>
      <c r="AT121" s="33">
        <v>121</v>
      </c>
    </row>
    <row r="122" spans="1:46">
      <c r="A122" s="180"/>
      <c r="B122"/>
      <c r="C122"/>
      <c r="D122"/>
      <c r="E122"/>
      <c r="F122"/>
      <c r="G122"/>
      <c r="H122"/>
      <c r="I122"/>
      <c r="J122"/>
      <c r="K122"/>
      <c r="L122"/>
      <c r="M122"/>
      <c r="N122"/>
      <c r="O122" s="154"/>
      <c r="P122" s="22"/>
      <c r="Q122" s="22"/>
      <c r="R122" s="22"/>
      <c r="S122" s="22"/>
      <c r="T122" s="22"/>
      <c r="U122" s="22"/>
      <c r="V122" s="22"/>
      <c r="W122" s="22"/>
      <c r="X122" s="22"/>
      <c r="Y122"/>
      <c r="Z122"/>
      <c r="AA122"/>
      <c r="AB122" s="181"/>
      <c r="AT122" s="33">
        <v>122</v>
      </c>
    </row>
    <row r="123" spans="1:46" ht="19" thickBot="1">
      <c r="A123" s="180"/>
      <c r="B123" s="13"/>
      <c r="C123" s="14" t="s">
        <v>2515</v>
      </c>
      <c r="D123" s="14"/>
      <c r="E123" s="14"/>
      <c r="F123" s="14"/>
      <c r="G123" s="14"/>
      <c r="H123" s="14"/>
      <c r="I123" s="14"/>
      <c r="J123" s="14"/>
      <c r="K123" s="14"/>
      <c r="L123" s="14"/>
      <c r="M123" s="14"/>
      <c r="N123" s="14"/>
      <c r="O123" s="14"/>
      <c r="P123" s="14"/>
      <c r="Q123" s="14"/>
      <c r="R123" s="14"/>
      <c r="S123" s="14"/>
      <c r="T123" s="14"/>
      <c r="U123" s="14"/>
      <c r="V123" s="14"/>
      <c r="W123" s="22"/>
      <c r="X123" s="580" t="s">
        <v>2713</v>
      </c>
      <c r="Y123"/>
      <c r="Z123" s="746"/>
      <c r="AA123" s="746"/>
      <c r="AB123" s="181"/>
      <c r="AC123" s="666" t="s">
        <v>2516</v>
      </c>
      <c r="AD123" s="666"/>
      <c r="AE123" s="666"/>
      <c r="AF123" s="666"/>
      <c r="AG123" s="666"/>
      <c r="AH123" s="666"/>
      <c r="AT123" s="33">
        <v>123</v>
      </c>
    </row>
    <row r="124" spans="1:46" ht="15" customHeight="1" thickTop="1">
      <c r="A124" s="180"/>
      <c r="B124" s="12"/>
      <c r="C124" s="246"/>
      <c r="D124" s="246"/>
      <c r="E124" s="246"/>
      <c r="F124" s="246"/>
      <c r="G124" s="246"/>
      <c r="H124" s="246"/>
      <c r="I124" s="246"/>
      <c r="J124" s="246"/>
      <c r="K124" s="246"/>
      <c r="L124" s="246"/>
      <c r="M124" s="246"/>
      <c r="N124" s="246"/>
      <c r="O124" s="246"/>
      <c r="P124" s="246"/>
      <c r="Q124" s="246"/>
      <c r="R124" s="246"/>
      <c r="S124" s="246"/>
      <c r="T124" s="246"/>
      <c r="U124" s="246"/>
      <c r="V124" s="246"/>
      <c r="W124" s="22"/>
      <c r="X124" s="22"/>
      <c r="Y124"/>
      <c r="Z124"/>
      <c r="AA124"/>
      <c r="AB124" s="181"/>
      <c r="AC124" s="578" t="s">
        <v>2512</v>
      </c>
      <c r="AD124" s="578" t="b">
        <v>0</v>
      </c>
      <c r="AF124" s="33" t="s">
        <v>2518</v>
      </c>
      <c r="AT124" s="33">
        <v>124</v>
      </c>
    </row>
    <row r="125" spans="1:46" ht="15" customHeight="1">
      <c r="A125" s="180"/>
      <c r="B125"/>
      <c r="C125" s="302" t="str">
        <f>IF(AND(AD124=FALSE,J126="Please select"),"Please select:","")</f>
        <v>Please select:</v>
      </c>
      <c r="D125"/>
      <c r="E125"/>
      <c r="F125"/>
      <c r="G125"/>
      <c r="H125"/>
      <c r="I125"/>
      <c r="J125"/>
      <c r="K125"/>
      <c r="L125"/>
      <c r="M125"/>
      <c r="N125"/>
      <c r="O125" s="154"/>
      <c r="P125" s="22"/>
      <c r="Q125" s="22"/>
      <c r="R125" s="22"/>
      <c r="S125" s="22"/>
      <c r="T125" s="22"/>
      <c r="U125" s="22"/>
      <c r="V125" s="22"/>
      <c r="W125" s="22"/>
      <c r="X125" s="22"/>
      <c r="Y125"/>
      <c r="Z125"/>
      <c r="AA125"/>
      <c r="AB125" s="181"/>
      <c r="AF125" s="33" t="s">
        <v>2505</v>
      </c>
      <c r="AT125" s="33">
        <v>125</v>
      </c>
    </row>
    <row r="126" spans="1:46" ht="15" customHeight="1">
      <c r="A126" s="180"/>
      <c r="B126"/>
      <c r="C126" t="s">
        <v>2517</v>
      </c>
      <c r="D126"/>
      <c r="E126"/>
      <c r="F126"/>
      <c r="G126"/>
      <c r="H126"/>
      <c r="I126"/>
      <c r="J126" s="916" t="s">
        <v>2505</v>
      </c>
      <c r="K126" s="916"/>
      <c r="L126"/>
      <c r="M126"/>
      <c r="N126"/>
      <c r="O126" s="154"/>
      <c r="P126" s="22"/>
      <c r="Q126" s="22"/>
      <c r="R126" s="22"/>
      <c r="S126" s="22"/>
      <c r="T126" s="22"/>
      <c r="U126" s="22"/>
      <c r="V126" s="22"/>
      <c r="W126" s="22"/>
      <c r="X126" s="22"/>
      <c r="Y126"/>
      <c r="Z126"/>
      <c r="AA126"/>
      <c r="AB126" s="181"/>
      <c r="AF126" s="33" t="s">
        <v>946</v>
      </c>
      <c r="AT126" s="33">
        <v>126</v>
      </c>
    </row>
    <row r="127" spans="1:46" ht="15" customHeight="1">
      <c r="A127" s="180"/>
      <c r="B127"/>
      <c r="C127"/>
      <c r="D127"/>
      <c r="E127"/>
      <c r="F127"/>
      <c r="G127"/>
      <c r="H127"/>
      <c r="I127"/>
      <c r="J127"/>
      <c r="K127"/>
      <c r="L127"/>
      <c r="M127"/>
      <c r="N127"/>
      <c r="O127" s="154"/>
      <c r="P127" s="22"/>
      <c r="Q127" s="22"/>
      <c r="R127" s="22"/>
      <c r="S127" s="22"/>
      <c r="T127" s="22"/>
      <c r="U127" s="22"/>
      <c r="V127" s="22"/>
      <c r="W127" s="22"/>
      <c r="X127" s="22"/>
      <c r="Y127"/>
      <c r="Z127"/>
      <c r="AA127"/>
      <c r="AB127" s="181"/>
      <c r="AF127" s="33" t="s">
        <v>57</v>
      </c>
      <c r="AT127" s="33">
        <v>127</v>
      </c>
    </row>
    <row r="128" spans="1:46" ht="4" customHeight="1">
      <c r="A128" s="180"/>
      <c r="B128"/>
      <c r="C128"/>
      <c r="D128"/>
      <c r="E128"/>
      <c r="F128"/>
      <c r="G128"/>
      <c r="H128"/>
      <c r="I128"/>
      <c r="J128"/>
      <c r="K128"/>
      <c r="L128"/>
      <c r="M128"/>
      <c r="N128"/>
      <c r="O128" s="154"/>
      <c r="P128" s="22"/>
      <c r="Q128" s="22"/>
      <c r="R128" s="22"/>
      <c r="S128" s="22"/>
      <c r="T128" s="22"/>
      <c r="U128" s="22"/>
      <c r="V128" s="22"/>
      <c r="W128" s="22"/>
      <c r="X128" s="22"/>
      <c r="Y128"/>
      <c r="Z128"/>
      <c r="AA128"/>
      <c r="AB128" s="181"/>
      <c r="AT128" s="33">
        <v>128</v>
      </c>
    </row>
    <row r="129" spans="1:46" ht="15" customHeight="1">
      <c r="A129" s="180"/>
      <c r="B129"/>
      <c r="C129"/>
      <c r="D129"/>
      <c r="E129"/>
      <c r="F129"/>
      <c r="G129"/>
      <c r="H129"/>
      <c r="I129"/>
      <c r="J129"/>
      <c r="K129"/>
      <c r="L129"/>
      <c r="M129"/>
      <c r="N129"/>
      <c r="O129" s="154"/>
      <c r="P129" s="22"/>
      <c r="Q129" s="22"/>
      <c r="R129" s="22"/>
      <c r="S129" s="22"/>
      <c r="T129" s="22"/>
      <c r="U129" s="22"/>
      <c r="V129" s="22"/>
      <c r="W129" s="22"/>
      <c r="X129" s="22"/>
      <c r="Y129"/>
      <c r="Z129"/>
      <c r="AA129"/>
      <c r="AB129" s="181"/>
      <c r="AT129" s="33">
        <v>129</v>
      </c>
    </row>
    <row r="130" spans="1:46" ht="18" customHeight="1" thickBot="1">
      <c r="A130" s="180"/>
      <c r="B130" s="13"/>
      <c r="C130" s="14" t="s">
        <v>2519</v>
      </c>
      <c r="D130" s="14"/>
      <c r="E130" s="14"/>
      <c r="F130" s="14"/>
      <c r="G130" s="14"/>
      <c r="H130" s="14"/>
      <c r="I130" s="14"/>
      <c r="J130" s="14"/>
      <c r="K130" s="14"/>
      <c r="L130" s="14"/>
      <c r="M130" s="14"/>
      <c r="N130" s="14"/>
      <c r="O130" s="14"/>
      <c r="P130" s="14"/>
      <c r="Q130" s="14"/>
      <c r="R130" s="14"/>
      <c r="S130" s="14"/>
      <c r="T130" s="14"/>
      <c r="U130" s="14"/>
      <c r="V130" s="14"/>
      <c r="W130" s="245"/>
      <c r="X130" s="692" t="s">
        <v>2713</v>
      </c>
      <c r="Y130" s="692"/>
      <c r="Z130" s="812"/>
      <c r="AA130" s="812"/>
      <c r="AB130" s="181"/>
      <c r="AC130" s="666" t="s">
        <v>1440</v>
      </c>
      <c r="AD130" s="666"/>
      <c r="AE130" s="666"/>
      <c r="AF130" s="666"/>
      <c r="AG130" s="666"/>
      <c r="AH130" s="666"/>
      <c r="AT130" s="33">
        <v>130</v>
      </c>
    </row>
    <row r="131" spans="1:46" ht="3" customHeight="1" thickTop="1">
      <c r="A131" s="180"/>
      <c r="B131" s="12"/>
      <c r="C131" s="245"/>
      <c r="D131" s="245"/>
      <c r="E131" s="245"/>
      <c r="F131" s="245"/>
      <c r="G131" s="245"/>
      <c r="H131" s="245"/>
      <c r="I131" s="245"/>
      <c r="J131" s="245"/>
      <c r="K131" s="245"/>
      <c r="L131" s="245"/>
      <c r="M131" s="245"/>
      <c r="N131" s="245"/>
      <c r="O131" s="245"/>
      <c r="P131" s="245"/>
      <c r="Q131" s="245"/>
      <c r="R131" s="245"/>
      <c r="S131" s="245"/>
      <c r="T131" s="245"/>
      <c r="U131" s="245"/>
      <c r="V131" s="245"/>
      <c r="W131" s="245"/>
      <c r="X131" s="401"/>
      <c r="Y131" s="401"/>
      <c r="Z131" s="402"/>
      <c r="AA131" s="402"/>
      <c r="AB131" s="181"/>
      <c r="AC131" s="102"/>
      <c r="AD131" s="102"/>
      <c r="AE131" s="102"/>
      <c r="AF131" s="102"/>
      <c r="AG131" s="102"/>
      <c r="AH131" s="102"/>
      <c r="AT131" s="33">
        <v>131</v>
      </c>
    </row>
    <row r="132" spans="1:46" ht="35.15" customHeight="1">
      <c r="A132" s="180"/>
      <c r="B132"/>
      <c r="C132" s="205" t="s">
        <v>2520</v>
      </c>
      <c r="D132"/>
      <c r="E132"/>
      <c r="F132"/>
      <c r="G132"/>
      <c r="H132"/>
      <c r="I132"/>
      <c r="J132"/>
      <c r="K132"/>
      <c r="L132"/>
      <c r="M132"/>
      <c r="N132"/>
      <c r="O132"/>
      <c r="P132" s="22"/>
      <c r="Q132" s="22"/>
      <c r="R132" s="22"/>
      <c r="S132" s="22"/>
      <c r="T132" s="22"/>
      <c r="U132" s="22"/>
      <c r="V132" s="22"/>
      <c r="W132" s="22"/>
      <c r="X132" s="22"/>
      <c r="Y132"/>
      <c r="Z132"/>
      <c r="AA132"/>
      <c r="AB132" s="181"/>
      <c r="AC132" s="578" t="s">
        <v>2511</v>
      </c>
      <c r="AD132" s="130" t="b">
        <v>0</v>
      </c>
      <c r="AT132" s="33">
        <v>132</v>
      </c>
    </row>
    <row r="133" spans="1:46" ht="15.5">
      <c r="A133" s="180"/>
      <c r="B133"/>
      <c r="C133" s="391" t="s">
        <v>1166</v>
      </c>
      <c r="D133"/>
      <c r="E133"/>
      <c r="F133"/>
      <c r="G133"/>
      <c r="H133"/>
      <c r="I133"/>
      <c r="J133"/>
      <c r="K133"/>
      <c r="L133"/>
      <c r="M133"/>
      <c r="N133"/>
      <c r="O133"/>
      <c r="P133"/>
      <c r="Q133"/>
      <c r="R133"/>
      <c r="S133"/>
      <c r="T133"/>
      <c r="U133"/>
      <c r="V133"/>
      <c r="W133"/>
      <c r="X133" s="22"/>
      <c r="Y133"/>
      <c r="Z133"/>
      <c r="AA133"/>
      <c r="AB133" s="181"/>
      <c r="AT133" s="33">
        <v>133</v>
      </c>
    </row>
    <row r="134" spans="1:46" ht="16" customHeight="1">
      <c r="A134" s="180"/>
      <c r="B134"/>
      <c r="C134" s="906" t="str">
        <f>IF(AND(AC137=FALSE,AC145=FALSE,AC149=FALSE),"Please select:","")</f>
        <v>Please select:</v>
      </c>
      <c r="D134" s="906"/>
      <c r="E134"/>
      <c r="F134"/>
      <c r="G134"/>
      <c r="H134"/>
      <c r="I134"/>
      <c r="J134"/>
      <c r="K134"/>
      <c r="L134"/>
      <c r="M134"/>
      <c r="N134"/>
      <c r="O134"/>
      <c r="P134"/>
      <c r="Q134"/>
      <c r="R134"/>
      <c r="S134"/>
      <c r="T134"/>
      <c r="U134"/>
      <c r="V134"/>
      <c r="W134"/>
      <c r="X134" s="22"/>
      <c r="Y134"/>
      <c r="Z134"/>
      <c r="AA134"/>
      <c r="AB134" s="181"/>
      <c r="AT134" s="33">
        <v>134</v>
      </c>
    </row>
    <row r="135" spans="1:46" ht="15.5">
      <c r="A135" s="180"/>
      <c r="B135"/>
      <c r="C135"/>
      <c r="D135" s="403" t="s">
        <v>999</v>
      </c>
      <c r="E135"/>
      <c r="F135"/>
      <c r="G135"/>
      <c r="H135"/>
      <c r="I135"/>
      <c r="J135"/>
      <c r="K135"/>
      <c r="L135"/>
      <c r="M135"/>
      <c r="N135" s="872" t="str">
        <f>IF((COUNTBLANK(N137:P141)+COUNTBLANK(T137:V141))=30,"Please provide at least one BIC address","")</f>
        <v>Please provide at least one BIC address</v>
      </c>
      <c r="O135" s="872"/>
      <c r="P135" s="872"/>
      <c r="Q135" s="872"/>
      <c r="R135" s="872"/>
      <c r="S135" s="872"/>
      <c r="T135" s="872"/>
      <c r="U135" s="872"/>
      <c r="V135" s="872"/>
      <c r="W135" s="872"/>
      <c r="X135" s="22"/>
      <c r="Y135"/>
      <c r="Z135"/>
      <c r="AA135"/>
      <c r="AB135" s="181"/>
      <c r="AT135" s="33">
        <v>135</v>
      </c>
    </row>
    <row r="136" spans="1:46" ht="15.5" thickBot="1">
      <c r="A136" s="180"/>
      <c r="B136"/>
      <c r="C136"/>
      <c r="D136"/>
      <c r="E136"/>
      <c r="F136"/>
      <c r="G136"/>
      <c r="H136"/>
      <c r="I136"/>
      <c r="J136"/>
      <c r="K136"/>
      <c r="L136"/>
      <c r="M136"/>
      <c r="N136" s="839" t="s">
        <v>1165</v>
      </c>
      <c r="O136" s="839"/>
      <c r="P136" s="839"/>
      <c r="Q136" s="135" t="s">
        <v>1170</v>
      </c>
      <c r="R136" s="22"/>
      <c r="S136" s="22"/>
      <c r="T136" s="911" t="s">
        <v>1165</v>
      </c>
      <c r="U136" s="911"/>
      <c r="V136" s="911"/>
      <c r="W136" s="135" t="s">
        <v>1170</v>
      </c>
      <c r="X136" s="22"/>
      <c r="Y136"/>
      <c r="Z136"/>
      <c r="AA136"/>
      <c r="AB136" s="181"/>
      <c r="AC136" s="44" t="s">
        <v>999</v>
      </c>
      <c r="AT136" s="33">
        <v>136</v>
      </c>
    </row>
    <row r="137" spans="1:46" ht="15" thickBot="1">
      <c r="A137" s="180"/>
      <c r="B137"/>
      <c r="C137"/>
      <c r="D137"/>
      <c r="E137"/>
      <c r="F137"/>
      <c r="G137" s="915" t="str">
        <f>IF(AC137=TRUE,"Please enter BIC addresses that are authorized to instruct trades for this account:","")</f>
        <v/>
      </c>
      <c r="H137" s="915"/>
      <c r="I137" s="915"/>
      <c r="J137" s="915"/>
      <c r="K137" s="915"/>
      <c r="L137" s="915"/>
      <c r="M137"/>
      <c r="N137" s="778"/>
      <c r="O137" s="886"/>
      <c r="P137" s="779"/>
      <c r="Q137" s="22"/>
      <c r="R137" s="22"/>
      <c r="S137" s="22"/>
      <c r="T137" s="778"/>
      <c r="U137" s="886"/>
      <c r="V137" s="779"/>
      <c r="W137" s="22"/>
      <c r="X137" s="22"/>
      <c r="Y137"/>
      <c r="Z137"/>
      <c r="AA137"/>
      <c r="AB137" s="181"/>
      <c r="AC137" s="42" t="b">
        <v>0</v>
      </c>
      <c r="AT137" s="33">
        <v>137</v>
      </c>
    </row>
    <row r="138" spans="1:46" ht="15" thickBot="1">
      <c r="A138" s="180"/>
      <c r="B138"/>
      <c r="C138"/>
      <c r="D138"/>
      <c r="E138"/>
      <c r="F138"/>
      <c r="G138" s="915"/>
      <c r="H138" s="915"/>
      <c r="I138" s="915"/>
      <c r="J138" s="915"/>
      <c r="K138" s="915"/>
      <c r="L138" s="915"/>
      <c r="M138"/>
      <c r="N138" s="778"/>
      <c r="O138" s="886"/>
      <c r="P138" s="779"/>
      <c r="Q138" s="22"/>
      <c r="R138" s="22"/>
      <c r="S138" s="22"/>
      <c r="T138" s="778"/>
      <c r="U138" s="886"/>
      <c r="V138" s="779"/>
      <c r="W138" s="22"/>
      <c r="X138" s="22"/>
      <c r="Y138"/>
      <c r="Z138"/>
      <c r="AA138"/>
      <c r="AB138" s="181"/>
      <c r="AT138" s="33">
        <v>138</v>
      </c>
    </row>
    <row r="139" spans="1:46" ht="15" thickBot="1">
      <c r="A139" s="180"/>
      <c r="B139"/>
      <c r="C139"/>
      <c r="D139"/>
      <c r="E139"/>
      <c r="F139"/>
      <c r="G139"/>
      <c r="H139"/>
      <c r="I139"/>
      <c r="J139"/>
      <c r="K139"/>
      <c r="L139"/>
      <c r="M139"/>
      <c r="N139" s="778"/>
      <c r="O139" s="886"/>
      <c r="P139" s="779"/>
      <c r="Q139" s="22"/>
      <c r="R139" s="22"/>
      <c r="S139" s="22"/>
      <c r="T139" s="778"/>
      <c r="U139" s="886"/>
      <c r="V139" s="779"/>
      <c r="W139" s="22"/>
      <c r="X139" s="22"/>
      <c r="Y139"/>
      <c r="Z139"/>
      <c r="AA139"/>
      <c r="AB139" s="181"/>
      <c r="AC139" s="33" t="s">
        <v>2088</v>
      </c>
      <c r="AT139" s="33">
        <v>139</v>
      </c>
    </row>
    <row r="140" spans="1:46" ht="15" thickBot="1">
      <c r="A140" s="180"/>
      <c r="B140"/>
      <c r="C140"/>
      <c r="D140"/>
      <c r="E140"/>
      <c r="F140"/>
      <c r="G140"/>
      <c r="H140"/>
      <c r="I140"/>
      <c r="J140"/>
      <c r="K140"/>
      <c r="L140"/>
      <c r="M140"/>
      <c r="N140" s="778"/>
      <c r="O140" s="886"/>
      <c r="P140" s="779"/>
      <c r="Q140" s="22"/>
      <c r="R140" s="22"/>
      <c r="S140" s="22"/>
      <c r="T140" s="778"/>
      <c r="U140" s="886"/>
      <c r="V140" s="779"/>
      <c r="W140" s="22"/>
      <c r="X140" s="22"/>
      <c r="Y140"/>
      <c r="Z140"/>
      <c r="AA140"/>
      <c r="AB140" s="181"/>
      <c r="AT140" s="33">
        <v>140</v>
      </c>
    </row>
    <row r="141" spans="1:46" ht="15" thickBot="1">
      <c r="A141" s="180"/>
      <c r="B141"/>
      <c r="C141"/>
      <c r="D141"/>
      <c r="E141"/>
      <c r="F141"/>
      <c r="G141"/>
      <c r="H141"/>
      <c r="I141"/>
      <c r="J141"/>
      <c r="K141"/>
      <c r="L141"/>
      <c r="M141"/>
      <c r="N141" s="778"/>
      <c r="O141" s="886"/>
      <c r="P141" s="779"/>
      <c r="Q141" s="22"/>
      <c r="R141" s="22"/>
      <c r="S141" s="22"/>
      <c r="T141" s="778"/>
      <c r="U141" s="886"/>
      <c r="V141" s="779"/>
      <c r="W141" s="22"/>
      <c r="X141" s="22"/>
      <c r="Y141"/>
      <c r="Z141"/>
      <c r="AA141"/>
      <c r="AB141" s="181"/>
      <c r="AT141" s="33">
        <v>141</v>
      </c>
    </row>
    <row r="142" spans="1:46">
      <c r="A142" s="180"/>
      <c r="B142"/>
      <c r="C142"/>
      <c r="D142"/>
      <c r="E142"/>
      <c r="F142"/>
      <c r="G142"/>
      <c r="H142"/>
      <c r="I142"/>
      <c r="J142"/>
      <c r="K142"/>
      <c r="L142"/>
      <c r="M142"/>
      <c r="N142"/>
      <c r="O142"/>
      <c r="P142"/>
      <c r="Q142" s="22"/>
      <c r="R142" s="22"/>
      <c r="S142" s="22"/>
      <c r="T142"/>
      <c r="U142"/>
      <c r="V142"/>
      <c r="W142" s="22"/>
      <c r="X142" s="22"/>
      <c r="Y142"/>
      <c r="Z142"/>
      <c r="AA142"/>
      <c r="AB142" s="181"/>
      <c r="AT142" s="33">
        <v>142</v>
      </c>
    </row>
    <row r="143" spans="1:46">
      <c r="A143" s="180"/>
      <c r="B143"/>
      <c r="C143"/>
      <c r="D143"/>
      <c r="E143"/>
      <c r="F143"/>
      <c r="G143"/>
      <c r="H143"/>
      <c r="I143"/>
      <c r="J143"/>
      <c r="K143"/>
      <c r="L143"/>
      <c r="M143"/>
      <c r="N143"/>
      <c r="O143"/>
      <c r="P143" s="22"/>
      <c r="Q143" s="22"/>
      <c r="R143" s="22"/>
      <c r="S143" s="22"/>
      <c r="T143" s="22"/>
      <c r="U143" s="22"/>
      <c r="V143" s="22"/>
      <c r="W143" s="22"/>
      <c r="X143" s="22"/>
      <c r="Y143"/>
      <c r="Z143"/>
      <c r="AA143"/>
      <c r="AB143" s="181"/>
      <c r="AF143" s="46" t="s">
        <v>1334</v>
      </c>
      <c r="AT143" s="33">
        <v>143</v>
      </c>
    </row>
    <row r="144" spans="1:46" ht="15.5">
      <c r="A144" s="180"/>
      <c r="B144"/>
      <c r="C144"/>
      <c r="D144" s="403" t="s">
        <v>1167</v>
      </c>
      <c r="E144"/>
      <c r="F144"/>
      <c r="G144"/>
      <c r="H144"/>
      <c r="I144"/>
      <c r="J144" s="226" t="str">
        <f>IF(AND(AC145=TRUE,AD145&lt;1),"    Please Select:","")</f>
        <v/>
      </c>
      <c r="K144"/>
      <c r="L144"/>
      <c r="M144"/>
      <c r="N144"/>
      <c r="O144"/>
      <c r="P144" s="22"/>
      <c r="Q144" s="22"/>
      <c r="R144" s="22"/>
      <c r="S144" s="22"/>
      <c r="T144" s="22"/>
      <c r="U144" s="22"/>
      <c r="V144" s="22"/>
      <c r="W144" s="22"/>
      <c r="X144" s="22"/>
      <c r="Y144"/>
      <c r="Z144"/>
      <c r="AA144"/>
      <c r="AB144" s="181"/>
      <c r="AC144" s="44" t="s">
        <v>1167</v>
      </c>
      <c r="AD144" s="45" t="s">
        <v>1340</v>
      </c>
      <c r="AF144" s="859" t="s">
        <v>1444</v>
      </c>
      <c r="AG144" s="750"/>
      <c r="AH144" s="750"/>
      <c r="AI144" s="751"/>
      <c r="AT144" s="33">
        <v>144</v>
      </c>
    </row>
    <row r="145" spans="1:46" ht="15" customHeight="1">
      <c r="A145" s="180"/>
      <c r="B145"/>
      <c r="C145"/>
      <c r="D145"/>
      <c r="E145"/>
      <c r="F145"/>
      <c r="G145" s="913" t="str">
        <f>IF(AC145=TRUE,"Do you have an access to BBH Infuse?","")</f>
        <v/>
      </c>
      <c r="H145" s="913"/>
      <c r="I145" s="913"/>
      <c r="J145" s="2"/>
      <c r="K145" s="2" t="str">
        <f>IF(AC145=TRUE,"Yes","")</f>
        <v/>
      </c>
      <c r="L145" s="910" t="str">
        <f>IF(AC145=TRUE,IF(AD145=2,"Please contact your client service representative to set up Infuse access",""),"")</f>
        <v/>
      </c>
      <c r="M145" s="910"/>
      <c r="N145" s="910"/>
      <c r="O145" s="910"/>
      <c r="P145" s="910"/>
      <c r="Q145" s="22"/>
      <c r="R145" s="22"/>
      <c r="S145" s="22"/>
      <c r="T145" s="22"/>
      <c r="U145" s="22"/>
      <c r="V145" s="22"/>
      <c r="W145" s="22"/>
      <c r="X145" s="22"/>
      <c r="Y145"/>
      <c r="Z145"/>
      <c r="AA145"/>
      <c r="AB145" s="181"/>
      <c r="AC145" s="42" t="b">
        <v>0</v>
      </c>
      <c r="AD145" s="89">
        <v>0</v>
      </c>
      <c r="AF145" s="752"/>
      <c r="AG145" s="753"/>
      <c r="AH145" s="753"/>
      <c r="AI145" s="754"/>
      <c r="AT145" s="33">
        <v>145</v>
      </c>
    </row>
    <row r="146" spans="1:46">
      <c r="A146" s="180"/>
      <c r="B146"/>
      <c r="C146"/>
      <c r="D146"/>
      <c r="E146"/>
      <c r="F146"/>
      <c r="G146" s="913"/>
      <c r="H146" s="913"/>
      <c r="I146" s="913"/>
      <c r="J146" s="2"/>
      <c r="K146" s="2" t="str">
        <f>IF(AC145=TRUE,"No","")</f>
        <v/>
      </c>
      <c r="L146" s="910"/>
      <c r="M146" s="910"/>
      <c r="N146" s="910"/>
      <c r="O146" s="910"/>
      <c r="P146" s="910"/>
      <c r="Q146" s="22"/>
      <c r="R146" s="22"/>
      <c r="S146" s="22"/>
      <c r="T146" s="22"/>
      <c r="U146" s="22"/>
      <c r="V146" s="22"/>
      <c r="W146" s="22"/>
      <c r="X146" s="22"/>
      <c r="Y146"/>
      <c r="Z146"/>
      <c r="AA146"/>
      <c r="AB146" s="181"/>
      <c r="AF146" s="752"/>
      <c r="AG146" s="753"/>
      <c r="AH146" s="753"/>
      <c r="AI146" s="754"/>
      <c r="AT146" s="33">
        <v>146</v>
      </c>
    </row>
    <row r="147" spans="1:46">
      <c r="A147" s="180"/>
      <c r="B147"/>
      <c r="C147"/>
      <c r="D147"/>
      <c r="E147"/>
      <c r="F147"/>
      <c r="G147"/>
      <c r="H147"/>
      <c r="I147"/>
      <c r="J147"/>
      <c r="K147"/>
      <c r="L147"/>
      <c r="M147"/>
      <c r="N147"/>
      <c r="O147"/>
      <c r="P147" s="22"/>
      <c r="Q147" s="22"/>
      <c r="R147" s="22"/>
      <c r="S147" s="22"/>
      <c r="T147" s="22"/>
      <c r="U147" s="22"/>
      <c r="V147" s="22"/>
      <c r="W147" s="22"/>
      <c r="X147" s="22"/>
      <c r="Y147"/>
      <c r="Z147"/>
      <c r="AA147"/>
      <c r="AB147" s="181"/>
      <c r="AF147" s="755"/>
      <c r="AG147" s="756"/>
      <c r="AH147" s="756"/>
      <c r="AI147" s="757"/>
      <c r="AT147" s="33">
        <v>147</v>
      </c>
    </row>
    <row r="148" spans="1:46">
      <c r="A148" s="180"/>
      <c r="B148"/>
      <c r="C148"/>
      <c r="D148"/>
      <c r="E148"/>
      <c r="F148"/>
      <c r="G148"/>
      <c r="H148"/>
      <c r="I148"/>
      <c r="J148"/>
      <c r="K148"/>
      <c r="L148"/>
      <c r="M148"/>
      <c r="N148"/>
      <c r="O148"/>
      <c r="P148" s="22"/>
      <c r="Q148" s="22"/>
      <c r="R148" s="22"/>
      <c r="S148" s="22"/>
      <c r="T148" s="22"/>
      <c r="U148" s="22"/>
      <c r="V148" s="22"/>
      <c r="W148" s="22"/>
      <c r="X148" s="22"/>
      <c r="Y148"/>
      <c r="Z148"/>
      <c r="AA148"/>
      <c r="AB148" s="181"/>
      <c r="AC148" s="44" t="s">
        <v>1341</v>
      </c>
      <c r="AT148" s="33">
        <v>148</v>
      </c>
    </row>
    <row r="149" spans="1:46" ht="15.5">
      <c r="A149" s="180"/>
      <c r="B149" s="256"/>
      <c r="C149"/>
      <c r="D149" s="403" t="s">
        <v>1168</v>
      </c>
      <c r="E149"/>
      <c r="F149"/>
      <c r="G149"/>
      <c r="H149" s="404"/>
      <c r="I149"/>
      <c r="J149"/>
      <c r="K149"/>
      <c r="L149"/>
      <c r="M149"/>
      <c r="N149"/>
      <c r="O149"/>
      <c r="P149" s="22"/>
      <c r="Q149" s="22"/>
      <c r="R149" s="22"/>
      <c r="S149" s="22"/>
      <c r="T149" s="22"/>
      <c r="U149" s="22"/>
      <c r="V149" s="22"/>
      <c r="W149" s="22"/>
      <c r="X149" s="22"/>
      <c r="Y149"/>
      <c r="Z149"/>
      <c r="AA149"/>
      <c r="AB149" s="181"/>
      <c r="AC149" s="42" t="b">
        <v>0</v>
      </c>
      <c r="AF149" s="46" t="s">
        <v>1334</v>
      </c>
      <c r="AT149" s="33">
        <v>149</v>
      </c>
    </row>
    <row r="150" spans="1:46" ht="15" customHeight="1">
      <c r="A150" s="180"/>
      <c r="B150"/>
      <c r="C150"/>
      <c r="D150" s="442" t="str">
        <f>IF(AC149=TRUE,IF(AC158=0,"Please select:",""),"")</f>
        <v/>
      </c>
      <c r="E150"/>
      <c r="F150"/>
      <c r="G150"/>
      <c r="H150"/>
      <c r="I150"/>
      <c r="J150"/>
      <c r="K150" s="985" t="str">
        <f>IF(AC158=1,AI156,IF(AC158=2,AI157,IF(AC158=3,AI158,IF(AC158=4,AI159,""))))</f>
        <v/>
      </c>
      <c r="L150" s="986"/>
      <c r="M150" s="986"/>
      <c r="N150" s="986"/>
      <c r="O150" s="986"/>
      <c r="P150" s="986"/>
      <c r="Q150" s="986"/>
      <c r="R150" s="986"/>
      <c r="S150" s="986"/>
      <c r="T150" s="987"/>
      <c r="U150" s="22"/>
      <c r="V150" s="22"/>
      <c r="W150" s="22"/>
      <c r="X150" s="22"/>
      <c r="Y150"/>
      <c r="Z150"/>
      <c r="AA150"/>
      <c r="AB150" s="181"/>
      <c r="AF150" s="749" t="s">
        <v>1446</v>
      </c>
      <c r="AG150" s="750"/>
      <c r="AH150" s="750"/>
      <c r="AI150" s="751"/>
      <c r="AT150" s="33">
        <v>150</v>
      </c>
    </row>
    <row r="151" spans="1:46" ht="16.5" customHeight="1">
      <c r="A151" s="180"/>
      <c r="B151"/>
      <c r="C151"/>
      <c r="D151"/>
      <c r="E151" s="674" t="s">
        <v>2622</v>
      </c>
      <c r="F151" s="674"/>
      <c r="G151" s="674"/>
      <c r="H151"/>
      <c r="I151"/>
      <c r="J151"/>
      <c r="K151" s="988"/>
      <c r="L151" s="623"/>
      <c r="M151" s="623"/>
      <c r="N151" s="623"/>
      <c r="O151" s="623"/>
      <c r="P151" s="623"/>
      <c r="Q151" s="623"/>
      <c r="R151" s="623"/>
      <c r="S151" s="623"/>
      <c r="T151" s="989"/>
      <c r="U151"/>
      <c r="V151"/>
      <c r="W151"/>
      <c r="X151"/>
      <c r="Y151"/>
      <c r="Z151"/>
      <c r="AA151"/>
      <c r="AB151" s="405"/>
      <c r="AF151" s="752"/>
      <c r="AG151" s="753"/>
      <c r="AH151" s="753"/>
      <c r="AI151" s="754"/>
      <c r="AT151" s="33">
        <v>151</v>
      </c>
    </row>
    <row r="152" spans="1:46" ht="3" customHeight="1">
      <c r="A152" s="180"/>
      <c r="B152"/>
      <c r="C152"/>
      <c r="D152"/>
      <c r="E152" s="406"/>
      <c r="F152" s="406"/>
      <c r="G152" s="406"/>
      <c r="H152" s="406"/>
      <c r="I152" s="406"/>
      <c r="J152" s="406"/>
      <c r="K152" s="988"/>
      <c r="L152" s="623"/>
      <c r="M152" s="623"/>
      <c r="N152" s="623"/>
      <c r="O152" s="623"/>
      <c r="P152" s="623"/>
      <c r="Q152" s="623"/>
      <c r="R152" s="623"/>
      <c r="S152" s="623"/>
      <c r="T152" s="989"/>
      <c r="U152"/>
      <c r="V152"/>
      <c r="W152"/>
      <c r="X152"/>
      <c r="Y152"/>
      <c r="Z152"/>
      <c r="AA152"/>
      <c r="AB152" s="181"/>
      <c r="AF152" s="752"/>
      <c r="AG152" s="753"/>
      <c r="AH152" s="753"/>
      <c r="AI152" s="754"/>
      <c r="AT152" s="33">
        <v>152</v>
      </c>
    </row>
    <row r="153" spans="1:46" ht="16.5" customHeight="1">
      <c r="A153" s="180"/>
      <c r="B153"/>
      <c r="C153"/>
      <c r="D153"/>
      <c r="E153" s="674" t="s">
        <v>2632</v>
      </c>
      <c r="F153" s="674"/>
      <c r="G153" s="674"/>
      <c r="H153"/>
      <c r="I153"/>
      <c r="J153"/>
      <c r="K153" s="988"/>
      <c r="L153" s="623"/>
      <c r="M153" s="623"/>
      <c r="N153" s="623"/>
      <c r="O153" s="623"/>
      <c r="P153" s="623"/>
      <c r="Q153" s="623"/>
      <c r="R153" s="623"/>
      <c r="S153" s="623"/>
      <c r="T153" s="989"/>
      <c r="U153"/>
      <c r="V153"/>
      <c r="W153"/>
      <c r="X153"/>
      <c r="Y153"/>
      <c r="Z153"/>
      <c r="AA153"/>
      <c r="AB153" s="181"/>
      <c r="AF153" s="755"/>
      <c r="AG153" s="756"/>
      <c r="AH153" s="756"/>
      <c r="AI153" s="757"/>
      <c r="AT153" s="33">
        <v>153</v>
      </c>
    </row>
    <row r="154" spans="1:46" ht="15.75" customHeight="1">
      <c r="A154" s="180"/>
      <c r="B154"/>
      <c r="C154"/>
      <c r="D154"/>
      <c r="E154" t="s">
        <v>2633</v>
      </c>
      <c r="F154"/>
      <c r="G154"/>
      <c r="H154"/>
      <c r="I154"/>
      <c r="J154"/>
      <c r="K154" s="988"/>
      <c r="L154" s="623"/>
      <c r="M154" s="623"/>
      <c r="N154" s="623"/>
      <c r="O154" s="623"/>
      <c r="P154" s="623"/>
      <c r="Q154" s="623"/>
      <c r="R154" s="623"/>
      <c r="S154" s="623"/>
      <c r="T154" s="989"/>
      <c r="U154"/>
      <c r="V154"/>
      <c r="W154"/>
      <c r="X154"/>
      <c r="Y154"/>
      <c r="Z154"/>
      <c r="AA154"/>
      <c r="AB154" s="181"/>
      <c r="AT154" s="33">
        <v>154</v>
      </c>
    </row>
    <row r="155" spans="1:46" ht="16.5" customHeight="1">
      <c r="A155" s="180"/>
      <c r="B155"/>
      <c r="C155"/>
      <c r="D155"/>
      <c r="E155" t="s">
        <v>58</v>
      </c>
      <c r="F155"/>
      <c r="G155"/>
      <c r="H155"/>
      <c r="I155"/>
      <c r="J155"/>
      <c r="K155" s="988"/>
      <c r="L155" s="623"/>
      <c r="M155" s="623"/>
      <c r="N155" s="623"/>
      <c r="O155" s="623"/>
      <c r="P155" s="623"/>
      <c r="Q155" s="623"/>
      <c r="R155" s="623"/>
      <c r="S155" s="623"/>
      <c r="T155" s="989"/>
      <c r="U155"/>
      <c r="V155"/>
      <c r="W155"/>
      <c r="X155"/>
      <c r="Y155"/>
      <c r="Z155"/>
      <c r="AA155"/>
      <c r="AB155" s="181"/>
      <c r="AI155" s="33" t="s">
        <v>2628</v>
      </c>
      <c r="AT155" s="33">
        <v>155</v>
      </c>
    </row>
    <row r="156" spans="1:46" ht="23.25" customHeight="1">
      <c r="A156" s="180"/>
      <c r="B156"/>
      <c r="C156"/>
      <c r="D156"/>
      <c r="E156" s="12"/>
      <c r="F156" s="12"/>
      <c r="G156" s="12"/>
      <c r="H156" s="12"/>
      <c r="I156" s="12"/>
      <c r="J156" s="12"/>
      <c r="K156" s="990"/>
      <c r="L156" s="991"/>
      <c r="M156" s="991"/>
      <c r="N156" s="991"/>
      <c r="O156" s="991"/>
      <c r="P156" s="991"/>
      <c r="Q156" s="991"/>
      <c r="R156" s="991"/>
      <c r="S156" s="991"/>
      <c r="T156" s="992"/>
      <c r="U156"/>
      <c r="V156"/>
      <c r="W156"/>
      <c r="X156"/>
      <c r="Y156"/>
      <c r="Z156"/>
      <c r="AA156"/>
      <c r="AB156" s="181"/>
      <c r="AC156" s="776" t="s">
        <v>1342</v>
      </c>
      <c r="AD156" s="776" t="s">
        <v>2626</v>
      </c>
      <c r="AE156" s="776" t="s">
        <v>2627</v>
      </c>
      <c r="AH156" s="33">
        <v>1</v>
      </c>
      <c r="AI156" s="33" t="s">
        <v>2629</v>
      </c>
      <c r="AT156" s="33">
        <v>156</v>
      </c>
    </row>
    <row r="157" spans="1:46" ht="0.75" customHeight="1">
      <c r="A157" s="180"/>
      <c r="B157"/>
      <c r="C157"/>
      <c r="D157"/>
      <c r="E157" s="12"/>
      <c r="F157" s="12"/>
      <c r="G157" s="12"/>
      <c r="H157" s="12"/>
      <c r="I157" s="12"/>
      <c r="J157" s="12"/>
      <c r="K157" s="12"/>
      <c r="L157" s="12"/>
      <c r="M157" s="12"/>
      <c r="N157" s="12"/>
      <c r="O157" s="12"/>
      <c r="P157" s="12"/>
      <c r="Q157" s="22"/>
      <c r="R157" s="22"/>
      <c r="S157" s="22"/>
      <c r="T157"/>
      <c r="U157"/>
      <c r="V157"/>
      <c r="W157"/>
      <c r="X157"/>
      <c r="Y157" s="12"/>
      <c r="Z157"/>
      <c r="AA157"/>
      <c r="AB157" s="181"/>
      <c r="AC157" s="777"/>
      <c r="AD157" s="777"/>
      <c r="AE157" s="777"/>
      <c r="AH157" s="33">
        <v>2</v>
      </c>
      <c r="AI157" s="591" t="s">
        <v>2631</v>
      </c>
      <c r="AT157" s="33">
        <v>157</v>
      </c>
    </row>
    <row r="158" spans="1:46" ht="16.5" customHeight="1">
      <c r="A158" s="180"/>
      <c r="B158"/>
      <c r="C158"/>
      <c r="D158"/>
      <c r="E158"/>
      <c r="F158"/>
      <c r="G158"/>
      <c r="H158"/>
      <c r="I158"/>
      <c r="J158"/>
      <c r="K158" s="302"/>
      <c r="L158"/>
      <c r="M158"/>
      <c r="N158"/>
      <c r="O158"/>
      <c r="P158"/>
      <c r="Q158" s="22"/>
      <c r="R158" s="22"/>
      <c r="S158" s="22"/>
      <c r="T158"/>
      <c r="U158"/>
      <c r="V158"/>
      <c r="W158"/>
      <c r="X158"/>
      <c r="Y158" s="12"/>
      <c r="Z158"/>
      <c r="AA158"/>
      <c r="AB158" s="181"/>
      <c r="AC158" s="131">
        <v>0</v>
      </c>
      <c r="AD158" s="131" t="b">
        <v>0</v>
      </c>
      <c r="AE158" s="131" t="b">
        <v>0</v>
      </c>
      <c r="AH158" s="33">
        <v>3</v>
      </c>
      <c r="AI158" s="33" t="s">
        <v>2630</v>
      </c>
      <c r="AT158" s="33">
        <v>158</v>
      </c>
    </row>
    <row r="159" spans="1:46" ht="15" customHeight="1">
      <c r="A159" s="180"/>
      <c r="B159"/>
      <c r="C159"/>
      <c r="D159"/>
      <c r="E159"/>
      <c r="F159"/>
      <c r="G159"/>
      <c r="H159"/>
      <c r="I159"/>
      <c r="J159"/>
      <c r="K159" s="841" t="str">
        <f>IF(AC158=3,"Please tick to confirm that trade instructions will be received for all trade executed on this account regardless of which affirmation model (self-affirmation with trade instruction or confirm matching) the trade is leveraging to achieve affirmation","")</f>
        <v/>
      </c>
      <c r="L159" s="841"/>
      <c r="M159" s="841"/>
      <c r="N159" s="841"/>
      <c r="O159" s="841"/>
      <c r="P159" s="841"/>
      <c r="Q159" s="841"/>
      <c r="R159" s="841"/>
      <c r="S159" s="841"/>
      <c r="T159" s="841"/>
      <c r="U159"/>
      <c r="V159"/>
      <c r="W159"/>
      <c r="X159"/>
      <c r="Y159" s="12"/>
      <c r="Z159"/>
      <c r="AA159"/>
      <c r="AB159" s="181"/>
      <c r="AH159" s="33">
        <v>4</v>
      </c>
      <c r="AI159" s="33" t="s">
        <v>2635</v>
      </c>
      <c r="AT159" s="33">
        <v>159</v>
      </c>
    </row>
    <row r="160" spans="1:46" ht="33" customHeight="1">
      <c r="A160" s="180"/>
      <c r="B160"/>
      <c r="C160"/>
      <c r="D160"/>
      <c r="E160" s="835" t="str">
        <f>IF(AC158&lt;&gt;4,"Trade Suite ID","")</f>
        <v>Trade Suite ID</v>
      </c>
      <c r="F160" s="835"/>
      <c r="G160" s="835"/>
      <c r="H160" s="835"/>
      <c r="I160" s="835"/>
      <c r="J160"/>
      <c r="K160" s="841"/>
      <c r="L160" s="841"/>
      <c r="M160" s="841"/>
      <c r="N160" s="841"/>
      <c r="O160" s="841"/>
      <c r="P160" s="841"/>
      <c r="Q160" s="841"/>
      <c r="R160" s="841"/>
      <c r="S160" s="841"/>
      <c r="T160" s="841"/>
      <c r="U160"/>
      <c r="V160"/>
      <c r="W160"/>
      <c r="X160"/>
      <c r="Y160" s="12"/>
      <c r="Z160"/>
      <c r="AA160"/>
      <c r="AB160" s="181"/>
      <c r="AT160" s="33">
        <v>160</v>
      </c>
    </row>
    <row r="161" spans="1:46" ht="20.25" customHeight="1">
      <c r="A161" s="180"/>
      <c r="B161"/>
      <c r="C161"/>
      <c r="D161"/>
      <c r="E161" s="836"/>
      <c r="F161" s="837"/>
      <c r="G161" s="837"/>
      <c r="H161" s="837"/>
      <c r="I161" s="838"/>
      <c r="J161"/>
      <c r="K161"/>
      <c r="L161" s="193"/>
      <c r="M161" s="193"/>
      <c r="N161" s="193"/>
      <c r="O161" s="193"/>
      <c r="P161" s="193"/>
      <c r="Q161" s="193"/>
      <c r="R161" s="193"/>
      <c r="S161" s="193"/>
      <c r="T161" s="22"/>
      <c r="U161" s="22"/>
      <c r="V161" s="22"/>
      <c r="W161" s="22"/>
      <c r="X161" s="22"/>
      <c r="Y161" s="12"/>
      <c r="Z161"/>
      <c r="AA161"/>
      <c r="AB161" s="181"/>
      <c r="AT161" s="33">
        <v>161</v>
      </c>
    </row>
    <row r="162" spans="1:46" ht="43.5" customHeight="1">
      <c r="A162" s="180"/>
      <c r="B162"/>
      <c r="C162"/>
      <c r="D162"/>
      <c r="E162" s="840" t="str">
        <f>IF(AND(AC149=TRUE,OR(AC158=1,AC158=2,AC158=3)),"Tick this box if the BBH Custody Account will have multiple Trade Suite IDs","")</f>
        <v/>
      </c>
      <c r="F162" s="840"/>
      <c r="G162" s="840"/>
      <c r="H162" s="840"/>
      <c r="I162" s="840"/>
      <c r="J162"/>
      <c r="K162" s="841" t="str">
        <f>IF(AD158=TRUE,"Please provide separate instructions to your Client Service Representative if you wish to have multiple Trade Suite ID's linked to this account","")</f>
        <v/>
      </c>
      <c r="L162" s="841"/>
      <c r="M162" s="841"/>
      <c r="N162" s="841"/>
      <c r="O162" s="841"/>
      <c r="P162" s="841"/>
      <c r="Q162" s="193"/>
      <c r="R162" s="193"/>
      <c r="S162" s="193"/>
      <c r="T162" s="193"/>
      <c r="U162" s="22"/>
      <c r="V162" s="22"/>
      <c r="W162" s="22"/>
      <c r="X162" s="22"/>
      <c r="Y162" s="12"/>
      <c r="Z162"/>
      <c r="AA162"/>
      <c r="AB162" s="181"/>
      <c r="AT162" s="33">
        <v>162</v>
      </c>
    </row>
    <row r="163" spans="1:46" ht="3" customHeight="1">
      <c r="A163" s="180"/>
      <c r="B163"/>
      <c r="C163"/>
      <c r="D163"/>
      <c r="E163" s="590"/>
      <c r="F163" s="590"/>
      <c r="G163" s="590"/>
      <c r="H163" s="590"/>
      <c r="I163" s="590"/>
      <c r="J163"/>
      <c r="K163"/>
      <c r="L163" s="193"/>
      <c r="M163" s="193"/>
      <c r="N163" s="193"/>
      <c r="O163" s="193"/>
      <c r="P163" s="193"/>
      <c r="Q163" s="193"/>
      <c r="R163" s="193"/>
      <c r="S163" s="193"/>
      <c r="T163" s="22"/>
      <c r="U163" s="22"/>
      <c r="V163" s="22"/>
      <c r="W163" s="22"/>
      <c r="X163" s="22"/>
      <c r="Y163" s="12"/>
      <c r="Z163"/>
      <c r="AA163"/>
      <c r="AB163" s="181"/>
      <c r="AT163" s="33">
        <v>163</v>
      </c>
    </row>
    <row r="164" spans="1:46" ht="16.5" customHeight="1">
      <c r="A164" s="180"/>
      <c r="B164"/>
      <c r="C164"/>
      <c r="D164"/>
      <c r="E164"/>
      <c r="F164" s="590"/>
      <c r="G164" s="590"/>
      <c r="H164" s="590"/>
      <c r="I164" s="590"/>
      <c r="J164"/>
      <c r="K164" s="193"/>
      <c r="L164" s="193"/>
      <c r="M164" s="193"/>
      <c r="N164" s="193"/>
      <c r="O164" s="193"/>
      <c r="P164" s="193"/>
      <c r="Q164" s="193"/>
      <c r="R164" s="193"/>
      <c r="S164" s="193"/>
      <c r="T164" s="22"/>
      <c r="U164" s="22"/>
      <c r="V164" s="22"/>
      <c r="W164" s="22"/>
      <c r="X164" s="22"/>
      <c r="Y164" s="12"/>
      <c r="Z164"/>
      <c r="AA164"/>
      <c r="AB164" s="181"/>
      <c r="AC164" s="776" t="s">
        <v>1343</v>
      </c>
      <c r="AD164" s="930" t="s">
        <v>1344</v>
      </c>
      <c r="AT164" s="33">
        <v>164</v>
      </c>
    </row>
    <row r="165" spans="1:46" ht="15.75" customHeight="1">
      <c r="A165" s="180"/>
      <c r="B165"/>
      <c r="C165"/>
      <c r="D165" s="302" t="str">
        <f>IF(AND(OR(AC158=1,AC158=2,AC158=3),AC149=TRUE,AC166=0),"Please select:","")</f>
        <v/>
      </c>
      <c r="E165"/>
      <c r="F165"/>
      <c r="G165"/>
      <c r="H165"/>
      <c r="I165"/>
      <c r="J165"/>
      <c r="K165" s="302" t="str">
        <f>IF(AND(AC149=TRUE,AC158&lt;&gt;3,AC158&lt;&gt;0,AC158&lt;&gt;4,AC158&lt;&gt;2,AD166=0),"Please select:","")</f>
        <v/>
      </c>
      <c r="L165"/>
      <c r="M165"/>
      <c r="N165"/>
      <c r="O165"/>
      <c r="P165"/>
      <c r="Q165" s="22"/>
      <c r="R165" s="22"/>
      <c r="S165" s="22"/>
      <c r="T165" s="22"/>
      <c r="U165" s="22"/>
      <c r="V165" s="22"/>
      <c r="W165" s="22"/>
      <c r="X165" s="22"/>
      <c r="Y165" s="12"/>
      <c r="Z165"/>
      <c r="AA165"/>
      <c r="AB165" s="181"/>
      <c r="AC165" s="777"/>
      <c r="AD165" s="931"/>
      <c r="AT165" s="33">
        <v>165</v>
      </c>
    </row>
    <row r="166" spans="1:46" ht="16.5" customHeight="1">
      <c r="A166" s="180"/>
      <c r="B166"/>
      <c r="C166"/>
      <c r="D166" s="12" t="str">
        <f>IF(E166&lt;&gt;"","      Yes","")</f>
        <v/>
      </c>
      <c r="E166" s="841" t="str">
        <f>IF(AC158=1,"Do you want to receive near match status notifications for the Broker Confirms? ",IF(AC158=2,"If you or a designee will be performing affirmations directly, will you be sending a trade instruction to BBH in addition to the affirmation?",IF(AC158=3,"Do you want to receive near-match status notifications for the Broker Confirms?","")))</f>
        <v/>
      </c>
      <c r="F166" s="841"/>
      <c r="G166" s="841"/>
      <c r="H166" s="841"/>
      <c r="I166" s="841"/>
      <c r="J166" s="841"/>
      <c r="K166" t="str">
        <f>IF(L166&lt;&gt;"","      Yes","")</f>
        <v/>
      </c>
      <c r="L166" s="722" t="str">
        <f>IF(AND(AC149=TRUE,AC158&lt;&gt;3,AC158&lt;&gt;0,AC158&lt;&gt;2,AC158&lt;&gt;4),"Provide authorization to cancel all inbound Affirmations received from DTCC's ITP that are not valid (e.g. Affirm received from a Trade Suite ID other than the one authorized for this account)","")</f>
        <v/>
      </c>
      <c r="M166" s="722"/>
      <c r="N166" s="722"/>
      <c r="O166" s="722"/>
      <c r="P166" s="722"/>
      <c r="Q166" s="722"/>
      <c r="R166" s="722"/>
      <c r="S166" s="722"/>
      <c r="T166" s="193"/>
      <c r="U166" s="193"/>
      <c r="V166" s="193"/>
      <c r="W166" s="193"/>
      <c r="X166" s="22"/>
      <c r="Y166" s="12"/>
      <c r="Z166"/>
      <c r="AA166"/>
      <c r="AB166" s="181"/>
      <c r="AC166" s="131">
        <v>0</v>
      </c>
      <c r="AD166" s="91">
        <v>0</v>
      </c>
      <c r="AT166" s="33">
        <v>166</v>
      </c>
    </row>
    <row r="167" spans="1:46" ht="3" customHeight="1">
      <c r="A167" s="180"/>
      <c r="B167"/>
      <c r="C167"/>
      <c r="D167" s="12"/>
      <c r="E167" s="841"/>
      <c r="F167" s="841"/>
      <c r="G167" s="841"/>
      <c r="H167" s="841"/>
      <c r="I167" s="841"/>
      <c r="J167" s="841"/>
      <c r="K167"/>
      <c r="L167" s="722"/>
      <c r="M167" s="722"/>
      <c r="N167" s="722"/>
      <c r="O167" s="722"/>
      <c r="P167" s="722"/>
      <c r="Q167" s="722"/>
      <c r="R167" s="722"/>
      <c r="S167" s="722"/>
      <c r="T167" s="193"/>
      <c r="U167" s="193"/>
      <c r="V167" s="193"/>
      <c r="W167" s="193"/>
      <c r="X167" s="22"/>
      <c r="Y167" s="12"/>
      <c r="Z167"/>
      <c r="AA167"/>
      <c r="AB167" s="181"/>
      <c r="AT167" s="33">
        <v>167</v>
      </c>
    </row>
    <row r="168" spans="1:46" ht="16.5" customHeight="1">
      <c r="A168" s="180"/>
      <c r="B168"/>
      <c r="C168"/>
      <c r="D168" s="12" t="str">
        <f>IF(E166&lt;&gt;"","      No","")</f>
        <v/>
      </c>
      <c r="E168" s="841"/>
      <c r="F168" s="841"/>
      <c r="G168" s="841"/>
      <c r="H168" s="841"/>
      <c r="I168" s="841"/>
      <c r="J168" s="841"/>
      <c r="K168" t="str">
        <f>IF(L166&lt;&gt;"","      No","")</f>
        <v/>
      </c>
      <c r="L168" s="722"/>
      <c r="M168" s="722"/>
      <c r="N168" s="722"/>
      <c r="O168" s="722"/>
      <c r="P168" s="722"/>
      <c r="Q168" s="722"/>
      <c r="R168" s="722"/>
      <c r="S168" s="722"/>
      <c r="T168" s="193"/>
      <c r="U168" s="193"/>
      <c r="V168" s="193"/>
      <c r="W168" s="193"/>
      <c r="X168" s="22"/>
      <c r="Y168" s="12"/>
      <c r="Z168"/>
      <c r="AA168"/>
      <c r="AB168" s="181"/>
      <c r="AT168" s="33">
        <v>168</v>
      </c>
    </row>
    <row r="169" spans="1:46" ht="3" customHeight="1">
      <c r="A169" s="180"/>
      <c r="B169"/>
      <c r="C169"/>
      <c r="D169" s="12"/>
      <c r="E169" s="841"/>
      <c r="F169" s="841"/>
      <c r="G169" s="841"/>
      <c r="H169" s="841"/>
      <c r="I169" s="841"/>
      <c r="J169" s="841"/>
      <c r="K169"/>
      <c r="L169" s="722"/>
      <c r="M169" s="722"/>
      <c r="N169" s="722"/>
      <c r="O169" s="722"/>
      <c r="P169" s="722"/>
      <c r="Q169" s="722"/>
      <c r="R169" s="722"/>
      <c r="S169" s="722"/>
      <c r="T169" s="193"/>
      <c r="U169" s="193"/>
      <c r="V169" s="193"/>
      <c r="W169" s="193"/>
      <c r="X169" s="22"/>
      <c r="Y169" s="12"/>
      <c r="Z169"/>
      <c r="AA169"/>
      <c r="AB169" s="181"/>
      <c r="AT169" s="33">
        <v>169</v>
      </c>
    </row>
    <row r="170" spans="1:46" ht="16.5" customHeight="1">
      <c r="A170" s="180"/>
      <c r="B170"/>
      <c r="C170"/>
      <c r="D170" s="12"/>
      <c r="E170" s="841"/>
      <c r="F170" s="841"/>
      <c r="G170" s="841"/>
      <c r="H170" s="841"/>
      <c r="I170" s="841"/>
      <c r="J170" s="841"/>
      <c r="K170"/>
      <c r="L170" s="722"/>
      <c r="M170" s="722"/>
      <c r="N170" s="722"/>
      <c r="O170" s="722"/>
      <c r="P170" s="722"/>
      <c r="Q170" s="722"/>
      <c r="R170" s="722"/>
      <c r="S170" s="722"/>
      <c r="T170" s="193"/>
      <c r="U170" s="193"/>
      <c r="V170" s="193"/>
      <c r="W170" s="193"/>
      <c r="X170" s="22"/>
      <c r="Y170" s="12"/>
      <c r="Z170"/>
      <c r="AA170"/>
      <c r="AB170" s="181"/>
      <c r="AT170" s="33">
        <v>170</v>
      </c>
    </row>
    <row r="171" spans="1:46" ht="7" customHeight="1">
      <c r="A171" s="180"/>
      <c r="B171"/>
      <c r="C171"/>
      <c r="D171"/>
      <c r="E171" s="407"/>
      <c r="F171" s="407"/>
      <c r="G171" s="407"/>
      <c r="H171" s="407"/>
      <c r="I171" s="407"/>
      <c r="J171" s="193"/>
      <c r="K171"/>
      <c r="L171"/>
      <c r="M171"/>
      <c r="N171"/>
      <c r="O171"/>
      <c r="P171"/>
      <c r="Q171" s="22"/>
      <c r="R171" s="22"/>
      <c r="S171" s="22"/>
      <c r="T171" s="22"/>
      <c r="U171" s="22"/>
      <c r="V171" s="22"/>
      <c r="W171" s="22"/>
      <c r="X171" s="22"/>
      <c r="Y171" s="12"/>
      <c r="Z171"/>
      <c r="AA171"/>
      <c r="AB171" s="181"/>
      <c r="AT171" s="33">
        <v>171</v>
      </c>
    </row>
    <row r="172" spans="1:46" ht="15" customHeight="1">
      <c r="A172" s="180"/>
      <c r="B172"/>
      <c r="C172"/>
      <c r="D172" s="827" t="str">
        <f>IF(AND(OR(AC158=2,AC158=3),AC166=1)," BBH will contact you if Affirms are received that are not valid.","")</f>
        <v/>
      </c>
      <c r="E172" s="827"/>
      <c r="F172" s="827"/>
      <c r="G172" s="827"/>
      <c r="H172" s="827"/>
      <c r="I172" s="827"/>
      <c r="J172" s="193"/>
      <c r="K172" s="589"/>
      <c r="L172" s="589"/>
      <c r="M172" s="589"/>
      <c r="N172" s="589"/>
      <c r="O172" s="589"/>
      <c r="P172" s="589"/>
      <c r="Q172" s="589"/>
      <c r="R172" s="589"/>
      <c r="S172" s="589"/>
      <c r="T172" s="22"/>
      <c r="U172" s="22"/>
      <c r="V172" s="22"/>
      <c r="W172" s="22"/>
      <c r="X172" s="22"/>
      <c r="Y172" s="12"/>
      <c r="Z172"/>
      <c r="AA172"/>
      <c r="AB172" s="181"/>
      <c r="AT172" s="33">
        <v>172</v>
      </c>
    </row>
    <row r="173" spans="1:46" ht="15" customHeight="1">
      <c r="A173" s="180"/>
      <c r="B173"/>
      <c r="C173"/>
      <c r="D173" s="827"/>
      <c r="E173" s="827"/>
      <c r="F173" s="827"/>
      <c r="G173" s="827"/>
      <c r="H173" s="827"/>
      <c r="I173" s="827"/>
      <c r="J173" s="193"/>
      <c r="K173" s="589"/>
      <c r="L173" s="589"/>
      <c r="M173" s="589"/>
      <c r="N173" s="589"/>
      <c r="O173" s="589"/>
      <c r="P173" s="589"/>
      <c r="Q173" s="589"/>
      <c r="R173" s="589"/>
      <c r="S173" s="589"/>
      <c r="T173" s="22"/>
      <c r="U173" s="22"/>
      <c r="V173" s="22"/>
      <c r="W173" s="22"/>
      <c r="X173" s="22"/>
      <c r="Y173" s="12"/>
      <c r="Z173"/>
      <c r="AA173"/>
      <c r="AB173" s="181"/>
      <c r="AT173" s="33">
        <v>173</v>
      </c>
    </row>
    <row r="174" spans="1:46">
      <c r="A174" s="180"/>
      <c r="B174"/>
      <c r="C174"/>
      <c r="D174"/>
      <c r="E174"/>
      <c r="F174"/>
      <c r="G174"/>
      <c r="H174"/>
      <c r="I174"/>
      <c r="J174"/>
      <c r="K174"/>
      <c r="L174"/>
      <c r="M174"/>
      <c r="N174"/>
      <c r="O174"/>
      <c r="P174" s="22"/>
      <c r="Q174" s="22"/>
      <c r="R174" s="22"/>
      <c r="S174" s="22"/>
      <c r="T174" s="22"/>
      <c r="U174" s="22"/>
      <c r="V174" s="22"/>
      <c r="W174" s="22"/>
      <c r="X174" s="12"/>
      <c r="Y174"/>
      <c r="Z174"/>
      <c r="AA174"/>
      <c r="AB174" s="181"/>
      <c r="AT174" s="33">
        <v>174</v>
      </c>
    </row>
    <row r="175" spans="1:46" ht="15.5">
      <c r="A175" s="180"/>
      <c r="B175"/>
      <c r="C175" s="182" t="s">
        <v>2521</v>
      </c>
      <c r="D175"/>
      <c r="E175"/>
      <c r="F175"/>
      <c r="G175"/>
      <c r="H175"/>
      <c r="I175"/>
      <c r="J175"/>
      <c r="K175"/>
      <c r="L175"/>
      <c r="M175"/>
      <c r="N175"/>
      <c r="O175"/>
      <c r="P175" s="22"/>
      <c r="Q175" s="22"/>
      <c r="R175" s="22"/>
      <c r="S175" s="22"/>
      <c r="T175" s="22"/>
      <c r="U175" s="22"/>
      <c r="V175" s="22"/>
      <c r="W175" s="22"/>
      <c r="X175" s="12"/>
      <c r="Y175"/>
      <c r="Z175"/>
      <c r="AA175"/>
      <c r="AB175" s="181"/>
      <c r="AT175" s="33">
        <v>175</v>
      </c>
    </row>
    <row r="176" spans="1:46" ht="14.5" customHeight="1">
      <c r="A176" s="180"/>
      <c r="B176"/>
      <c r="C176" s="219"/>
      <c r="D176"/>
      <c r="E176"/>
      <c r="F176"/>
      <c r="G176"/>
      <c r="H176"/>
      <c r="I176"/>
      <c r="J176"/>
      <c r="K176"/>
      <c r="L176" s="408"/>
      <c r="M176" s="408"/>
      <c r="N176" s="408"/>
      <c r="O176"/>
      <c r="P176" s="22"/>
      <c r="Q176" s="22"/>
      <c r="R176" s="22"/>
      <c r="S176" s="22"/>
      <c r="T176" s="22"/>
      <c r="U176" s="22"/>
      <c r="V176" s="22"/>
      <c r="W176" s="22"/>
      <c r="X176" s="12"/>
      <c r="Y176"/>
      <c r="Z176"/>
      <c r="AA176"/>
      <c r="AB176" s="181"/>
      <c r="AT176" s="33">
        <v>176</v>
      </c>
    </row>
    <row r="177" spans="1:46" ht="14.5" customHeight="1" thickBot="1">
      <c r="A177" s="180"/>
      <c r="B177"/>
      <c r="C177"/>
      <c r="D177" s="409"/>
      <c r="E177"/>
      <c r="F177"/>
      <c r="G177"/>
      <c r="H177"/>
      <c r="I177"/>
      <c r="J177"/>
      <c r="K177" s="408"/>
      <c r="L177" s="408"/>
      <c r="M177" s="408"/>
      <c r="N177" s="408"/>
      <c r="O177"/>
      <c r="P177"/>
      <c r="Q177" s="22"/>
      <c r="R177" s="409"/>
      <c r="S177" s="22"/>
      <c r="T177" s="22"/>
      <c r="U177" s="22"/>
      <c r="V177"/>
      <c r="W177" s="22"/>
      <c r="X177" s="22"/>
      <c r="Y177" s="12"/>
      <c r="Z177"/>
      <c r="AA177"/>
      <c r="AB177" s="181"/>
      <c r="AC177" s="666" t="s">
        <v>1438</v>
      </c>
      <c r="AD177" s="666"/>
      <c r="AE177" s="666"/>
      <c r="AF177" s="666"/>
      <c r="AG177" s="666"/>
      <c r="AH177" s="666"/>
      <c r="AT177" s="33">
        <v>177</v>
      </c>
    </row>
    <row r="178" spans="1:46" ht="14.5" customHeight="1" thickTop="1">
      <c r="A178" s="180"/>
      <c r="B178"/>
      <c r="C178"/>
      <c r="D178" s="28" t="s">
        <v>2196</v>
      </c>
      <c r="E178" s="135"/>
      <c r="F178"/>
      <c r="G178"/>
      <c r="H178"/>
      <c r="I178"/>
      <c r="J178"/>
      <c r="K178"/>
      <c r="L178"/>
      <c r="M178"/>
      <c r="N178"/>
      <c r="O178"/>
      <c r="P178"/>
      <c r="Q178" s="22"/>
      <c r="R178" s="410" t="s">
        <v>2171</v>
      </c>
      <c r="S178" s="22"/>
      <c r="T178" s="22"/>
      <c r="U178" s="22"/>
      <c r="V178"/>
      <c r="W178" s="22"/>
      <c r="X178" s="22"/>
      <c r="Y178" s="12"/>
      <c r="Z178"/>
      <c r="AA178"/>
      <c r="AB178" s="181"/>
      <c r="AT178" s="33">
        <v>178</v>
      </c>
    </row>
    <row r="179" spans="1:46" ht="14.5" customHeight="1">
      <c r="A179" s="180"/>
      <c r="B179"/>
      <c r="C179"/>
      <c r="D179" s="226" t="str">
        <f>IF(AC180=0,"Please select:","")</f>
        <v>Please select:</v>
      </c>
      <c r="E179" s="135"/>
      <c r="F179"/>
      <c r="G179"/>
      <c r="H179"/>
      <c r="I179"/>
      <c r="J179"/>
      <c r="K179"/>
      <c r="L179"/>
      <c r="M179"/>
      <c r="N179"/>
      <c r="O179"/>
      <c r="P179"/>
      <c r="Q179" s="22"/>
      <c r="R179" s="226" t="str">
        <f>IF(AD180=0,"Please select:","")</f>
        <v>Please select:</v>
      </c>
      <c r="S179" s="22"/>
      <c r="T179" s="22"/>
      <c r="U179" s="22"/>
      <c r="V179"/>
      <c r="W179" s="22"/>
      <c r="X179" s="22"/>
      <c r="Y179" s="12"/>
      <c r="Z179"/>
      <c r="AA179"/>
      <c r="AB179" s="181"/>
      <c r="AC179" s="44" t="s">
        <v>1346</v>
      </c>
      <c r="AD179" s="45" t="s">
        <v>1347</v>
      </c>
      <c r="AF179" s="46" t="s">
        <v>1334</v>
      </c>
      <c r="AT179" s="33">
        <v>179</v>
      </c>
    </row>
    <row r="180" spans="1:46" ht="14.5" customHeight="1">
      <c r="A180" s="180"/>
      <c r="B180"/>
      <c r="C180"/>
      <c r="D180"/>
      <c r="E180" s="305" t="s">
        <v>83</v>
      </c>
      <c r="F180" s="305"/>
      <c r="G180" s="305"/>
      <c r="H180" s="305"/>
      <c r="I180" s="305"/>
      <c r="J180" s="305"/>
      <c r="K180" s="305"/>
      <c r="L180" s="305"/>
      <c r="M180" s="305"/>
      <c r="N180" s="305"/>
      <c r="O180" s="411"/>
      <c r="P180" s="411"/>
      <c r="Q180" s="22"/>
      <c r="R180" s="411"/>
      <c r="S180" t="s">
        <v>946</v>
      </c>
      <c r="T180" s="22"/>
      <c r="U180" s="22"/>
      <c r="V180"/>
      <c r="W180" s="22"/>
      <c r="X180" s="22"/>
      <c r="Y180" s="12"/>
      <c r="Z180"/>
      <c r="AA180"/>
      <c r="AB180" s="181"/>
      <c r="AC180" s="90">
        <v>0</v>
      </c>
      <c r="AD180" s="89">
        <v>0</v>
      </c>
      <c r="AF180" s="749" t="s">
        <v>1353</v>
      </c>
      <c r="AG180" s="750"/>
      <c r="AH180" s="750"/>
      <c r="AI180" s="751"/>
      <c r="AT180" s="33">
        <v>180</v>
      </c>
    </row>
    <row r="181" spans="1:46" ht="14.5" customHeight="1">
      <c r="A181" s="180"/>
      <c r="B181"/>
      <c r="C181"/>
      <c r="D181"/>
      <c r="E181" s="305" t="s">
        <v>84</v>
      </c>
      <c r="F181" s="305"/>
      <c r="G181" s="305"/>
      <c r="H181" s="305"/>
      <c r="I181" s="305"/>
      <c r="J181" s="305"/>
      <c r="K181" s="305"/>
      <c r="L181" s="305"/>
      <c r="M181" s="305"/>
      <c r="N181" s="305"/>
      <c r="O181" s="411"/>
      <c r="P181" s="411"/>
      <c r="Q181" s="22"/>
      <c r="R181" s="411"/>
      <c r="S181" t="s">
        <v>57</v>
      </c>
      <c r="T181" s="22"/>
      <c r="U181" s="22"/>
      <c r="V181"/>
      <c r="W181" s="22"/>
      <c r="X181" s="22"/>
      <c r="Y181" s="12"/>
      <c r="Z181"/>
      <c r="AA181"/>
      <c r="AB181" s="181"/>
      <c r="AF181" s="752"/>
      <c r="AG181" s="753"/>
      <c r="AH181" s="753"/>
      <c r="AI181" s="754"/>
      <c r="AT181" s="33">
        <v>181</v>
      </c>
    </row>
    <row r="182" spans="1:46" ht="14.5" customHeight="1">
      <c r="A182" s="180"/>
      <c r="B182"/>
      <c r="C182"/>
      <c r="D182"/>
      <c r="E182" s="305" t="s">
        <v>85</v>
      </c>
      <c r="F182" s="305"/>
      <c r="G182" s="305"/>
      <c r="H182" s="305"/>
      <c r="I182" s="305"/>
      <c r="J182" s="305"/>
      <c r="K182" s="305"/>
      <c r="L182" s="305"/>
      <c r="M182" s="305"/>
      <c r="N182" s="305"/>
      <c r="O182" s="411"/>
      <c r="P182" s="411"/>
      <c r="Q182"/>
      <c r="R182" s="411"/>
      <c r="S182"/>
      <c r="T182"/>
      <c r="U182"/>
      <c r="V182"/>
      <c r="W182"/>
      <c r="X182"/>
      <c r="Y182"/>
      <c r="Z182"/>
      <c r="AA182"/>
      <c r="AB182" s="181"/>
      <c r="AF182" s="752"/>
      <c r="AG182" s="753"/>
      <c r="AH182" s="753"/>
      <c r="AI182" s="754"/>
      <c r="AT182" s="33">
        <v>182</v>
      </c>
    </row>
    <row r="183" spans="1:46" ht="14.5" customHeight="1">
      <c r="A183" s="180"/>
      <c r="B183" s="12"/>
      <c r="C183"/>
      <c r="D183"/>
      <c r="E183" s="305" t="s">
        <v>86</v>
      </c>
      <c r="F183" s="305"/>
      <c r="G183" s="305"/>
      <c r="H183" s="305"/>
      <c r="I183" s="305"/>
      <c r="J183" s="305"/>
      <c r="K183" s="305"/>
      <c r="L183" s="305"/>
      <c r="M183" s="305"/>
      <c r="N183" s="305"/>
      <c r="O183" s="411"/>
      <c r="P183" s="411"/>
      <c r="Q183" s="245"/>
      <c r="R183" s="412"/>
      <c r="S183" s="245"/>
      <c r="T183" s="245"/>
      <c r="U183" s="245"/>
      <c r="V183"/>
      <c r="W183" s="245"/>
      <c r="X183" s="245"/>
      <c r="Y183" s="245"/>
      <c r="Z183" s="245"/>
      <c r="AA183" s="12"/>
      <c r="AB183" s="181"/>
      <c r="AF183" s="755"/>
      <c r="AG183" s="756"/>
      <c r="AH183" s="756"/>
      <c r="AI183" s="757"/>
      <c r="AT183" s="33">
        <v>183</v>
      </c>
    </row>
    <row r="184" spans="1:46" ht="14.5" customHeight="1">
      <c r="A184" s="180"/>
      <c r="B184"/>
      <c r="C184"/>
      <c r="D184" s="219"/>
      <c r="E184" s="219"/>
      <c r="F184" s="219"/>
      <c r="G184"/>
      <c r="H184"/>
      <c r="I184"/>
      <c r="J184"/>
      <c r="K184"/>
      <c r="L184"/>
      <c r="M184"/>
      <c r="N184"/>
      <c r="O184"/>
      <c r="P184"/>
      <c r="Q184"/>
      <c r="R184"/>
      <c r="S184"/>
      <c r="T184"/>
      <c r="U184"/>
      <c r="V184"/>
      <c r="W184"/>
      <c r="X184"/>
      <c r="Y184"/>
      <c r="Z184"/>
      <c r="AA184"/>
      <c r="AB184" s="181"/>
      <c r="AT184" s="33">
        <v>184</v>
      </c>
    </row>
    <row r="185" spans="1:46" ht="15" thickBot="1">
      <c r="A185" s="180"/>
      <c r="B185"/>
      <c r="C185"/>
      <c r="D185"/>
      <c r="E185"/>
      <c r="F185"/>
      <c r="G185"/>
      <c r="H185"/>
      <c r="I185"/>
      <c r="J185"/>
      <c r="K185"/>
      <c r="L185"/>
      <c r="M185"/>
      <c r="N185"/>
      <c r="O185"/>
      <c r="P185"/>
      <c r="Q185"/>
      <c r="R185" s="413"/>
      <c r="S185" s="413"/>
      <c r="T185" s="413"/>
      <c r="U185" s="413"/>
      <c r="V185"/>
      <c r="W185"/>
      <c r="X185"/>
      <c r="Y185"/>
      <c r="Z185"/>
      <c r="AA185"/>
      <c r="AB185" s="181"/>
      <c r="AC185" s="666" t="s">
        <v>1438</v>
      </c>
      <c r="AD185" s="666"/>
      <c r="AE185" s="666"/>
      <c r="AF185" s="666"/>
      <c r="AG185" s="666"/>
      <c r="AH185" s="666"/>
      <c r="AT185" s="33">
        <v>185</v>
      </c>
    </row>
    <row r="186" spans="1:46" ht="14.15" customHeight="1" thickTop="1">
      <c r="A186" s="180"/>
      <c r="B186"/>
      <c r="C186"/>
      <c r="D186" s="867" t="s">
        <v>90</v>
      </c>
      <c r="E186" s="867"/>
      <c r="F186"/>
      <c r="G186"/>
      <c r="H186"/>
      <c r="I186" s="413"/>
      <c r="J186" s="28"/>
      <c r="K186" s="867" t="s">
        <v>1169</v>
      </c>
      <c r="L186" s="867"/>
      <c r="M186" s="867"/>
      <c r="N186"/>
      <c r="O186"/>
      <c r="P186"/>
      <c r="Q186"/>
      <c r="R186" s="867" t="s">
        <v>567</v>
      </c>
      <c r="S186" s="867"/>
      <c r="T186" s="867"/>
      <c r="U186" s="867"/>
      <c r="V186" s="867"/>
      <c r="W186" s="867"/>
      <c r="X186" s="867"/>
      <c r="Y186" s="867"/>
      <c r="Z186" s="867"/>
      <c r="AA186" s="867"/>
      <c r="AB186" s="181"/>
      <c r="AT186" s="33">
        <v>186</v>
      </c>
    </row>
    <row r="187" spans="1:46">
      <c r="A187" s="180"/>
      <c r="B187"/>
      <c r="C187"/>
      <c r="D187" s="867"/>
      <c r="E187" s="867"/>
      <c r="F187" s="28"/>
      <c r="G187" s="28"/>
      <c r="H187" s="28"/>
      <c r="I187" s="28"/>
      <c r="J187" s="411"/>
      <c r="K187" s="867"/>
      <c r="L187" s="867"/>
      <c r="M187" s="867"/>
      <c r="N187"/>
      <c r="O187"/>
      <c r="P187"/>
      <c r="Q187"/>
      <c r="R187" s="867"/>
      <c r="S187" s="867"/>
      <c r="T187" s="867"/>
      <c r="U187" s="867"/>
      <c r="V187" s="867"/>
      <c r="W187" s="867"/>
      <c r="X187" s="867"/>
      <c r="Y187" s="867"/>
      <c r="Z187" s="867"/>
      <c r="AA187" s="867"/>
      <c r="AB187" s="181"/>
      <c r="AC187" s="44" t="s">
        <v>1349</v>
      </c>
      <c r="AD187" s="45" t="s">
        <v>1350</v>
      </c>
      <c r="AT187" s="33">
        <v>187</v>
      </c>
    </row>
    <row r="188" spans="1:46" ht="15" thickBot="1">
      <c r="A188" s="180"/>
      <c r="B188"/>
      <c r="C188"/>
      <c r="D188"/>
      <c r="E188"/>
      <c r="F188"/>
      <c r="G188"/>
      <c r="H188"/>
      <c r="I188" s="28"/>
      <c r="J188"/>
      <c r="K188" s="226" t="str">
        <f>IF(AC188=0,"Please select:","")</f>
        <v>Please select:</v>
      </c>
      <c r="L188"/>
      <c r="M188"/>
      <c r="N188"/>
      <c r="O188"/>
      <c r="P188"/>
      <c r="Q188"/>
      <c r="R188" s="226" t="str">
        <f>IF(AD188=0,"Please select:","")</f>
        <v>Please select:</v>
      </c>
      <c r="S188"/>
      <c r="T188"/>
      <c r="U188"/>
      <c r="V188"/>
      <c r="W188"/>
      <c r="X188"/>
      <c r="Y188"/>
      <c r="Z188"/>
      <c r="AA188"/>
      <c r="AB188" s="181"/>
      <c r="AC188" s="90">
        <v>0</v>
      </c>
      <c r="AD188" s="89">
        <v>0</v>
      </c>
      <c r="AT188" s="33">
        <v>188</v>
      </c>
    </row>
    <row r="189" spans="1:46" ht="16.5" customHeight="1" thickBot="1">
      <c r="A189" s="180"/>
      <c r="B189"/>
      <c r="C189"/>
      <c r="D189" s="620"/>
      <c r="E189" s="621"/>
      <c r="F189" s="621"/>
      <c r="G189" s="622"/>
      <c r="H189" s="154"/>
      <c r="I189"/>
      <c r="J189"/>
      <c r="K189"/>
      <c r="L189" t="s">
        <v>946</v>
      </c>
      <c r="M189"/>
      <c r="N189"/>
      <c r="O189"/>
      <c r="P189"/>
      <c r="Q189"/>
      <c r="R189" s="411"/>
      <c r="S189" t="s">
        <v>946</v>
      </c>
      <c r="T189"/>
      <c r="U189" s="413"/>
      <c r="V189"/>
      <c r="W189"/>
      <c r="X189"/>
      <c r="Y189"/>
      <c r="Z189"/>
      <c r="AA189"/>
      <c r="AB189" s="181"/>
      <c r="AT189" s="33">
        <v>189</v>
      </c>
    </row>
    <row r="190" spans="1:46">
      <c r="A190" s="180"/>
      <c r="B190"/>
      <c r="C190"/>
      <c r="D190"/>
      <c r="E190"/>
      <c r="F190"/>
      <c r="G190"/>
      <c r="H190"/>
      <c r="I190"/>
      <c r="J190"/>
      <c r="K190"/>
      <c r="L190" t="s">
        <v>57</v>
      </c>
      <c r="M190" s="413"/>
      <c r="N190"/>
      <c r="O190"/>
      <c r="P190"/>
      <c r="Q190"/>
      <c r="R190" s="411"/>
      <c r="S190" t="s">
        <v>57</v>
      </c>
      <c r="T190"/>
      <c r="U190"/>
      <c r="V190"/>
      <c r="W190"/>
      <c r="X190"/>
      <c r="Y190"/>
      <c r="Z190"/>
      <c r="AA190"/>
      <c r="AB190" s="181"/>
      <c r="AT190" s="33">
        <v>190</v>
      </c>
    </row>
    <row r="191" spans="1:46">
      <c r="A191" s="180"/>
      <c r="B191"/>
      <c r="C191"/>
      <c r="D191"/>
      <c r="E191"/>
      <c r="F191"/>
      <c r="G191"/>
      <c r="H191"/>
      <c r="I191"/>
      <c r="J191"/>
      <c r="K191"/>
      <c r="L191"/>
      <c r="M191"/>
      <c r="N191"/>
      <c r="O191"/>
      <c r="P191"/>
      <c r="Q191"/>
      <c r="R191" s="411"/>
      <c r="S191"/>
      <c r="T191"/>
      <c r="U191"/>
      <c r="V191"/>
      <c r="W191"/>
      <c r="X191"/>
      <c r="Y191"/>
      <c r="Z191"/>
      <c r="AA191"/>
      <c r="AB191" s="181"/>
      <c r="AT191" s="33">
        <v>191</v>
      </c>
    </row>
    <row r="192" spans="1:46">
      <c r="A192" s="180"/>
      <c r="B192"/>
      <c r="C192"/>
      <c r="D192"/>
      <c r="E192"/>
      <c r="F192"/>
      <c r="G192"/>
      <c r="H192"/>
      <c r="I192"/>
      <c r="J192"/>
      <c r="K192"/>
      <c r="L192"/>
      <c r="M192"/>
      <c r="N192"/>
      <c r="O192"/>
      <c r="P192"/>
      <c r="Q192"/>
      <c r="R192"/>
      <c r="S192"/>
      <c r="T192" s="411"/>
      <c r="U192" s="411"/>
      <c r="V192"/>
      <c r="W192"/>
      <c r="X192"/>
      <c r="Y192"/>
      <c r="Z192"/>
      <c r="AA192"/>
      <c r="AB192" s="181"/>
      <c r="AT192" s="33">
        <v>192</v>
      </c>
    </row>
    <row r="193" spans="1:46">
      <c r="A193" s="180"/>
      <c r="B193"/>
      <c r="C193"/>
      <c r="D193" s="867" t="s">
        <v>1348</v>
      </c>
      <c r="E193" s="867"/>
      <c r="F193" s="867"/>
      <c r="G193" s="867"/>
      <c r="H193" s="867"/>
      <c r="I193" s="867"/>
      <c r="J193" s="867"/>
      <c r="K193" s="867"/>
      <c r="L193" s="867"/>
      <c r="M193" s="867"/>
      <c r="N193" s="412"/>
      <c r="O193" s="2"/>
      <c r="P193" s="2"/>
      <c r="Q193"/>
      <c r="R193"/>
      <c r="S193"/>
      <c r="T193"/>
      <c r="U193"/>
      <c r="V193"/>
      <c r="W193"/>
      <c r="X193"/>
      <c r="Y193"/>
      <c r="Z193"/>
      <c r="AA193"/>
      <c r="AB193" s="181"/>
      <c r="AT193" s="33">
        <v>193</v>
      </c>
    </row>
    <row r="194" spans="1:46">
      <c r="A194" s="180"/>
      <c r="B194"/>
      <c r="C194"/>
      <c r="D194" s="867"/>
      <c r="E194" s="867"/>
      <c r="F194" s="867"/>
      <c r="G194" s="867"/>
      <c r="H194" s="867"/>
      <c r="I194" s="867"/>
      <c r="J194" s="867"/>
      <c r="K194" s="867"/>
      <c r="L194" s="867"/>
      <c r="M194" s="867"/>
      <c r="N194" s="2"/>
      <c r="O194" s="2"/>
      <c r="P194" s="2"/>
      <c r="Q194"/>
      <c r="R194"/>
      <c r="S194"/>
      <c r="T194"/>
      <c r="U194"/>
      <c r="V194"/>
      <c r="W194"/>
      <c r="X194"/>
      <c r="Y194"/>
      <c r="Z194"/>
      <c r="AA194"/>
      <c r="AB194" s="181"/>
      <c r="AT194" s="33">
        <v>194</v>
      </c>
    </row>
    <row r="195" spans="1:46">
      <c r="A195" s="180"/>
      <c r="B195"/>
      <c r="C195"/>
      <c r="D195" s="226" t="str">
        <f>IF(AC196=0,"Please select:","")</f>
        <v>Please select:</v>
      </c>
      <c r="E195" s="233"/>
      <c r="F195" s="233"/>
      <c r="G195" s="233"/>
      <c r="H195" s="233"/>
      <c r="I195" s="233"/>
      <c r="J195" s="233"/>
      <c r="K195" s="868" t="str">
        <f>IF(AC196=3,IF(AND(K198="",R198=""),"Please provide email addresses:",""),"")</f>
        <v/>
      </c>
      <c r="L195" s="868"/>
      <c r="M195" s="868"/>
      <c r="N195" s="868"/>
      <c r="O195" s="868"/>
      <c r="P195" s="868"/>
      <c r="Q195" s="868"/>
      <c r="R195" s="868"/>
      <c r="S195" s="868"/>
      <c r="T195" s="868"/>
      <c r="U195" s="868"/>
      <c r="V195" s="868"/>
      <c r="W195"/>
      <c r="X195"/>
      <c r="Y195"/>
      <c r="Z195"/>
      <c r="AA195"/>
      <c r="AB195" s="181"/>
      <c r="AC195" s="44" t="s">
        <v>1351</v>
      </c>
      <c r="AT195" s="33">
        <v>195</v>
      </c>
    </row>
    <row r="196" spans="1:46">
      <c r="A196" s="180"/>
      <c r="B196"/>
      <c r="C196" s="413"/>
      <c r="D196"/>
      <c r="E196" t="s">
        <v>958</v>
      </c>
      <c r="F196"/>
      <c r="G196"/>
      <c r="H196"/>
      <c r="I196"/>
      <c r="J196"/>
      <c r="K196" s="92" t="str">
        <f>IF(AC196=3,"585 - Return Delivery - Free Deliver Transaction","")</f>
        <v/>
      </c>
      <c r="L196"/>
      <c r="M196"/>
      <c r="N196"/>
      <c r="O196"/>
      <c r="P196"/>
      <c r="Q196"/>
      <c r="R196" s="92" t="str">
        <f>IF(AC196=3,"586 - Return Delivery - Delivery vs. Payment transaction","")</f>
        <v/>
      </c>
      <c r="S196"/>
      <c r="T196"/>
      <c r="U196"/>
      <c r="V196"/>
      <c r="W196"/>
      <c r="X196"/>
      <c r="Y196"/>
      <c r="Z196"/>
      <c r="AA196"/>
      <c r="AB196" s="181"/>
      <c r="AC196" s="90">
        <v>0</v>
      </c>
      <c r="AT196" s="33">
        <v>196</v>
      </c>
    </row>
    <row r="197" spans="1:46" ht="15" thickBot="1">
      <c r="A197" s="180"/>
      <c r="B197"/>
      <c r="C197"/>
      <c r="D197"/>
      <c r="E197" t="s">
        <v>959</v>
      </c>
      <c r="F197"/>
      <c r="G197"/>
      <c r="H197"/>
      <c r="I197"/>
      <c r="J197"/>
      <c r="K197" s="914" t="str">
        <f>IF(AC196=3,"Please enter below the e-mail addresses:","")</f>
        <v/>
      </c>
      <c r="L197" s="914"/>
      <c r="M197" s="914"/>
      <c r="N197" s="914"/>
      <c r="O197"/>
      <c r="P197"/>
      <c r="Q197"/>
      <c r="R197" s="914" t="str">
        <f>IF(AC196=3,"Please enter below the e-mail addresses:","")</f>
        <v/>
      </c>
      <c r="S197" s="914"/>
      <c r="T197" s="914"/>
      <c r="U197" s="914"/>
      <c r="V197"/>
      <c r="W197"/>
      <c r="X197"/>
      <c r="Y197"/>
      <c r="Z197"/>
      <c r="AA197"/>
      <c r="AB197" s="181"/>
      <c r="AT197" s="33">
        <v>197</v>
      </c>
    </row>
    <row r="198" spans="1:46" ht="15" customHeight="1" thickBot="1">
      <c r="A198" s="180"/>
      <c r="B198"/>
      <c r="C198"/>
      <c r="D198"/>
      <c r="E198" t="s">
        <v>957</v>
      </c>
      <c r="F198"/>
      <c r="G198"/>
      <c r="H198"/>
      <c r="I198"/>
      <c r="J198"/>
      <c r="K198" s="831"/>
      <c r="L198" s="832"/>
      <c r="M198" s="832"/>
      <c r="N198" s="832"/>
      <c r="O198" s="833"/>
      <c r="P198"/>
      <c r="Q198"/>
      <c r="R198" s="889"/>
      <c r="S198" s="890"/>
      <c r="T198" s="890"/>
      <c r="U198" s="890"/>
      <c r="V198" s="891"/>
      <c r="W198"/>
      <c r="X198"/>
      <c r="Y198"/>
      <c r="Z198"/>
      <c r="AA198"/>
      <c r="AB198" s="181"/>
      <c r="AT198" s="33">
        <v>198</v>
      </c>
    </row>
    <row r="199" spans="1:46" ht="15" customHeight="1" thickBot="1">
      <c r="A199" s="180"/>
      <c r="B199"/>
      <c r="C199"/>
      <c r="D199"/>
      <c r="E199"/>
      <c r="F199"/>
      <c r="G199"/>
      <c r="H199"/>
      <c r="I199"/>
      <c r="J199"/>
      <c r="K199" s="831"/>
      <c r="L199" s="832"/>
      <c r="M199" s="832"/>
      <c r="N199" s="832"/>
      <c r="O199" s="833"/>
      <c r="P199"/>
      <c r="Q199"/>
      <c r="R199" s="889"/>
      <c r="S199" s="890"/>
      <c r="T199" s="890"/>
      <c r="U199" s="890"/>
      <c r="V199" s="891"/>
      <c r="W199"/>
      <c r="X199"/>
      <c r="Y199"/>
      <c r="Z199"/>
      <c r="AA199"/>
      <c r="AB199" s="181"/>
      <c r="AT199" s="33">
        <v>199</v>
      </c>
    </row>
    <row r="200" spans="1:46" ht="15" customHeight="1" thickBot="1">
      <c r="A200" s="180"/>
      <c r="B200"/>
      <c r="C200"/>
      <c r="D200"/>
      <c r="E200"/>
      <c r="F200"/>
      <c r="G200"/>
      <c r="H200"/>
      <c r="I200"/>
      <c r="J200"/>
      <c r="K200" s="831"/>
      <c r="L200" s="832"/>
      <c r="M200" s="832"/>
      <c r="N200" s="832"/>
      <c r="O200" s="833"/>
      <c r="P200"/>
      <c r="Q200"/>
      <c r="R200" s="889"/>
      <c r="S200" s="890"/>
      <c r="T200" s="890"/>
      <c r="U200" s="890"/>
      <c r="V200" s="891"/>
      <c r="W200"/>
      <c r="X200"/>
      <c r="Y200"/>
      <c r="Z200"/>
      <c r="AA200"/>
      <c r="AB200" s="181"/>
      <c r="AT200" s="33">
        <v>200</v>
      </c>
    </row>
    <row r="201" spans="1:46" ht="15" thickBot="1">
      <c r="A201" s="180"/>
      <c r="B201"/>
      <c r="C201"/>
      <c r="D201"/>
      <c r="E201"/>
      <c r="F201"/>
      <c r="G201"/>
      <c r="H201"/>
      <c r="I201"/>
      <c r="J201"/>
      <c r="K201" s="831"/>
      <c r="L201" s="832"/>
      <c r="M201" s="832"/>
      <c r="N201" s="832"/>
      <c r="O201" s="833"/>
      <c r="P201"/>
      <c r="Q201"/>
      <c r="R201" s="889"/>
      <c r="S201" s="890"/>
      <c r="T201" s="890"/>
      <c r="U201" s="890"/>
      <c r="V201" s="891"/>
      <c r="W201"/>
      <c r="X201"/>
      <c r="Y201"/>
      <c r="Z201"/>
      <c r="AA201"/>
      <c r="AB201" s="181"/>
      <c r="AC201" s="60" t="s">
        <v>2080</v>
      </c>
      <c r="AD201" s="60" t="s">
        <v>2081</v>
      </c>
      <c r="AT201" s="33">
        <v>201</v>
      </c>
    </row>
    <row r="202" spans="1:46" ht="15" thickBot="1">
      <c r="A202" s="180"/>
      <c r="B202"/>
      <c r="C202"/>
      <c r="D202"/>
      <c r="E202"/>
      <c r="F202"/>
      <c r="G202"/>
      <c r="H202"/>
      <c r="I202"/>
      <c r="J202"/>
      <c r="K202" s="831"/>
      <c r="L202" s="832"/>
      <c r="M202" s="832"/>
      <c r="N202" s="832"/>
      <c r="O202" s="833"/>
      <c r="P202"/>
      <c r="Q202"/>
      <c r="R202" s="889"/>
      <c r="S202" s="890"/>
      <c r="T202" s="890"/>
      <c r="U202" s="890"/>
      <c r="V202" s="891"/>
      <c r="W202"/>
      <c r="X202"/>
      <c r="Y202"/>
      <c r="Z202"/>
      <c r="AA202"/>
      <c r="AB202" s="181"/>
      <c r="AT202" s="33">
        <v>202</v>
      </c>
    </row>
    <row r="203" spans="1:46" ht="15" thickBot="1">
      <c r="A203" s="180"/>
      <c r="B203"/>
      <c r="C203"/>
      <c r="D203"/>
      <c r="E203"/>
      <c r="F203"/>
      <c r="G203"/>
      <c r="H203"/>
      <c r="I203"/>
      <c r="J203"/>
      <c r="K203" s="831"/>
      <c r="L203" s="832"/>
      <c r="M203" s="832"/>
      <c r="N203" s="832"/>
      <c r="O203" s="833"/>
      <c r="P203"/>
      <c r="Q203"/>
      <c r="R203" s="889"/>
      <c r="S203" s="890"/>
      <c r="T203" s="890"/>
      <c r="U203" s="890"/>
      <c r="V203" s="891"/>
      <c r="W203"/>
      <c r="X203"/>
      <c r="Y203"/>
      <c r="Z203"/>
      <c r="AA203"/>
      <c r="AB203" s="181"/>
      <c r="AT203" s="33">
        <v>203</v>
      </c>
    </row>
    <row r="204" spans="1:46" ht="15" thickBot="1">
      <c r="A204" s="180"/>
      <c r="B204"/>
      <c r="C204"/>
      <c r="D204"/>
      <c r="E204"/>
      <c r="F204"/>
      <c r="G204"/>
      <c r="H204"/>
      <c r="I204"/>
      <c r="J204"/>
      <c r="K204" s="831"/>
      <c r="L204" s="832"/>
      <c r="M204" s="832"/>
      <c r="N204" s="832"/>
      <c r="O204" s="833"/>
      <c r="P204"/>
      <c r="Q204"/>
      <c r="R204" s="889"/>
      <c r="S204" s="890"/>
      <c r="T204" s="890"/>
      <c r="U204" s="890"/>
      <c r="V204" s="891"/>
      <c r="W204"/>
      <c r="X204"/>
      <c r="Y204"/>
      <c r="Z204"/>
      <c r="AA204"/>
      <c r="AB204" s="181"/>
      <c r="AT204" s="33">
        <v>204</v>
      </c>
    </row>
    <row r="205" spans="1:46" ht="15" thickBot="1">
      <c r="A205" s="180"/>
      <c r="B205"/>
      <c r="C205"/>
      <c r="D205"/>
      <c r="E205"/>
      <c r="F205"/>
      <c r="G205"/>
      <c r="H205"/>
      <c r="I205"/>
      <c r="J205"/>
      <c r="K205" s="831"/>
      <c r="L205" s="832"/>
      <c r="M205" s="832"/>
      <c r="N205" s="832"/>
      <c r="O205" s="833"/>
      <c r="P205"/>
      <c r="Q205"/>
      <c r="R205" s="889"/>
      <c r="S205" s="890"/>
      <c r="T205" s="890"/>
      <c r="U205" s="890"/>
      <c r="V205" s="891"/>
      <c r="W205"/>
      <c r="X205"/>
      <c r="Y205"/>
      <c r="Z205"/>
      <c r="AA205"/>
      <c r="AB205" s="181"/>
      <c r="AT205" s="33">
        <v>205</v>
      </c>
    </row>
    <row r="206" spans="1:46" ht="15" thickBot="1">
      <c r="A206" s="180"/>
      <c r="B206"/>
      <c r="C206"/>
      <c r="D206"/>
      <c r="E206"/>
      <c r="F206"/>
      <c r="G206"/>
      <c r="H206"/>
      <c r="I206"/>
      <c r="J206"/>
      <c r="K206" s="831"/>
      <c r="L206" s="832"/>
      <c r="M206" s="832"/>
      <c r="N206" s="832"/>
      <c r="O206" s="833"/>
      <c r="P206"/>
      <c r="Q206"/>
      <c r="R206" s="889"/>
      <c r="S206" s="890"/>
      <c r="T206" s="890"/>
      <c r="U206" s="890"/>
      <c r="V206" s="891"/>
      <c r="W206"/>
      <c r="X206"/>
      <c r="Y206"/>
      <c r="Z206"/>
      <c r="AA206"/>
      <c r="AB206" s="181"/>
      <c r="AT206" s="33">
        <v>206</v>
      </c>
    </row>
    <row r="207" spans="1:46" ht="15" thickBot="1">
      <c r="A207" s="180"/>
      <c r="B207"/>
      <c r="C207"/>
      <c r="D207"/>
      <c r="E207"/>
      <c r="F207"/>
      <c r="G207"/>
      <c r="H207"/>
      <c r="I207"/>
      <c r="J207"/>
      <c r="K207" s="831"/>
      <c r="L207" s="832"/>
      <c r="M207" s="832"/>
      <c r="N207" s="832"/>
      <c r="O207" s="833"/>
      <c r="P207"/>
      <c r="Q207"/>
      <c r="R207" s="889"/>
      <c r="S207" s="890"/>
      <c r="T207" s="890"/>
      <c r="U207" s="890"/>
      <c r="V207" s="891"/>
      <c r="W207"/>
      <c r="X207"/>
      <c r="Y207"/>
      <c r="Z207"/>
      <c r="AA207"/>
      <c r="AB207" s="181"/>
      <c r="AT207" s="33">
        <v>207</v>
      </c>
    </row>
    <row r="208" spans="1:46">
      <c r="A208" s="180"/>
      <c r="B208"/>
      <c r="C208"/>
      <c r="D208"/>
      <c r="E208"/>
      <c r="F208"/>
      <c r="G208"/>
      <c r="H208"/>
      <c r="I208"/>
      <c r="J208"/>
      <c r="K208" s="166"/>
      <c r="L208" s="166"/>
      <c r="M208" s="166"/>
      <c r="N208" s="166"/>
      <c r="O208" s="166"/>
      <c r="P208"/>
      <c r="Q208"/>
      <c r="R208" s="167"/>
      <c r="S208" s="167"/>
      <c r="T208" s="167"/>
      <c r="U208" s="167"/>
      <c r="V208" s="167"/>
      <c r="W208"/>
      <c r="X208"/>
      <c r="Y208"/>
      <c r="Z208"/>
      <c r="AA208"/>
      <c r="AB208" s="181"/>
      <c r="AT208" s="33">
        <v>208</v>
      </c>
    </row>
    <row r="209" spans="1:46">
      <c r="A209" s="180"/>
      <c r="B209"/>
      <c r="C209"/>
      <c r="D209" s="28" t="s">
        <v>56</v>
      </c>
      <c r="E209"/>
      <c r="F209"/>
      <c r="G209"/>
      <c r="H209"/>
      <c r="I209"/>
      <c r="J209"/>
      <c r="K209"/>
      <c r="L209"/>
      <c r="M209"/>
      <c r="N209"/>
      <c r="O209"/>
      <c r="P209"/>
      <c r="Q209"/>
      <c r="R209"/>
      <c r="S209"/>
      <c r="T209"/>
      <c r="U209"/>
      <c r="V209"/>
      <c r="W209"/>
      <c r="X209"/>
      <c r="Y209"/>
      <c r="Z209"/>
      <c r="AA209"/>
      <c r="AB209" s="181"/>
      <c r="AC209" s="44" t="s">
        <v>1352</v>
      </c>
      <c r="AT209" s="33">
        <v>209</v>
      </c>
    </row>
    <row r="210" spans="1:46">
      <c r="A210" s="180"/>
      <c r="B210"/>
      <c r="C210"/>
      <c r="D210" s="226" t="str">
        <f>IF(AC210=0,"Please select:","")</f>
        <v>Please select:</v>
      </c>
      <c r="E210" s="28"/>
      <c r="F210" s="28"/>
      <c r="G210" s="218"/>
      <c r="H210" s="135"/>
      <c r="I210"/>
      <c r="J210"/>
      <c r="K210"/>
      <c r="L210"/>
      <c r="M210"/>
      <c r="N210"/>
      <c r="O210"/>
      <c r="P210"/>
      <c r="Q210"/>
      <c r="R210"/>
      <c r="S210"/>
      <c r="T210"/>
      <c r="U210"/>
      <c r="V210"/>
      <c r="W210"/>
      <c r="X210"/>
      <c r="Y210"/>
      <c r="Z210"/>
      <c r="AA210"/>
      <c r="AB210" s="181"/>
      <c r="AC210" s="90">
        <v>0</v>
      </c>
      <c r="AT210" s="33">
        <v>210</v>
      </c>
    </row>
    <row r="211" spans="1:46">
      <c r="A211" s="180"/>
      <c r="B211"/>
      <c r="C211"/>
      <c r="D211"/>
      <c r="E211" t="s">
        <v>946</v>
      </c>
      <c r="F211"/>
      <c r="G211"/>
      <c r="H211"/>
      <c r="I211"/>
      <c r="J211"/>
      <c r="K211"/>
      <c r="L211"/>
      <c r="M211"/>
      <c r="N211"/>
      <c r="O211"/>
      <c r="P211"/>
      <c r="Q211"/>
      <c r="R211"/>
      <c r="S211"/>
      <c r="T211"/>
      <c r="U211"/>
      <c r="V211"/>
      <c r="W211"/>
      <c r="X211"/>
      <c r="Y211"/>
      <c r="Z211"/>
      <c r="AA211"/>
      <c r="AB211" s="181"/>
      <c r="AT211" s="33">
        <v>211</v>
      </c>
    </row>
    <row r="212" spans="1:46">
      <c r="A212" s="180"/>
      <c r="B212"/>
      <c r="C212"/>
      <c r="D212"/>
      <c r="E212" t="s">
        <v>57</v>
      </c>
      <c r="F212"/>
      <c r="G212"/>
      <c r="H212"/>
      <c r="I212"/>
      <c r="J212"/>
      <c r="K212"/>
      <c r="L212"/>
      <c r="M212"/>
      <c r="N212"/>
      <c r="O212"/>
      <c r="P212"/>
      <c r="Q212"/>
      <c r="R212"/>
      <c r="S212"/>
      <c r="T212"/>
      <c r="U212"/>
      <c r="V212"/>
      <c r="W212"/>
      <c r="X212"/>
      <c r="Y212"/>
      <c r="Z212"/>
      <c r="AA212"/>
      <c r="AB212" s="181"/>
      <c r="AT212" s="33">
        <v>212</v>
      </c>
    </row>
    <row r="213" spans="1:46">
      <c r="A213" s="180"/>
      <c r="B213"/>
      <c r="C213"/>
      <c r="D213"/>
      <c r="E213"/>
      <c r="F213"/>
      <c r="G213"/>
      <c r="H213"/>
      <c r="I213"/>
      <c r="J213" s="135"/>
      <c r="K213" s="135"/>
      <c r="L213" s="135"/>
      <c r="M213" s="135"/>
      <c r="N213" s="135"/>
      <c r="O213"/>
      <c r="P213"/>
      <c r="Q213" s="135"/>
      <c r="R213" s="135"/>
      <c r="S213" s="135"/>
      <c r="T213" s="135"/>
      <c r="U213" s="135"/>
      <c r="V213"/>
      <c r="W213"/>
      <c r="X213"/>
      <c r="Y213"/>
      <c r="Z213"/>
      <c r="AA213"/>
      <c r="AB213" s="181"/>
      <c r="AT213" s="33">
        <v>213</v>
      </c>
    </row>
    <row r="214" spans="1:46">
      <c r="A214" s="180"/>
      <c r="B214"/>
      <c r="C214"/>
      <c r="D214"/>
      <c r="E214"/>
      <c r="F214"/>
      <c r="G214"/>
      <c r="H214"/>
      <c r="I214"/>
      <c r="J214" s="135"/>
      <c r="K214" s="135"/>
      <c r="L214" s="135"/>
      <c r="M214" s="135"/>
      <c r="N214" s="135"/>
      <c r="O214"/>
      <c r="P214"/>
      <c r="Q214" s="135"/>
      <c r="R214" s="135"/>
      <c r="S214" s="135"/>
      <c r="T214" s="135"/>
      <c r="U214" s="135"/>
      <c r="V214"/>
      <c r="W214"/>
      <c r="X214"/>
      <c r="Y214"/>
      <c r="Z214"/>
      <c r="AA214"/>
      <c r="AB214" s="181"/>
      <c r="AT214" s="33">
        <v>214</v>
      </c>
    </row>
    <row r="215" spans="1:46" ht="23.5" customHeight="1" thickBot="1">
      <c r="A215" s="180"/>
      <c r="B215"/>
      <c r="C215" s="182" t="s">
        <v>2522</v>
      </c>
      <c r="D215"/>
      <c r="E215"/>
      <c r="F215"/>
      <c r="G215"/>
      <c r="H215"/>
      <c r="I215"/>
      <c r="J215" s="135"/>
      <c r="K215" s="135"/>
      <c r="L215" s="135"/>
      <c r="M215" s="135"/>
      <c r="N215" s="135"/>
      <c r="O215"/>
      <c r="P215"/>
      <c r="Q215" s="135"/>
      <c r="R215" s="135"/>
      <c r="S215" s="135"/>
      <c r="T215" s="135"/>
      <c r="U215" s="135"/>
      <c r="V215"/>
      <c r="W215"/>
      <c r="X215"/>
      <c r="Y215"/>
      <c r="Z215"/>
      <c r="AA215"/>
      <c r="AB215" s="181"/>
      <c r="AC215" s="666" t="s">
        <v>1438</v>
      </c>
      <c r="AD215" s="666"/>
      <c r="AE215" s="666"/>
      <c r="AF215" s="666"/>
      <c r="AG215" s="666"/>
      <c r="AH215" s="666"/>
      <c r="AT215" s="33">
        <v>215</v>
      </c>
    </row>
    <row r="216" spans="1:46" ht="16.5" thickTop="1" thickBot="1">
      <c r="A216" s="180"/>
      <c r="B216"/>
      <c r="C216" s="183" t="s">
        <v>2554</v>
      </c>
      <c r="D216"/>
      <c r="E216"/>
      <c r="F216"/>
      <c r="G216"/>
      <c r="H216"/>
      <c r="I216"/>
      <c r="J216" s="135"/>
      <c r="K216" s="135"/>
      <c r="L216" s="135"/>
      <c r="M216" s="135"/>
      <c r="N216" s="135"/>
      <c r="O216"/>
      <c r="P216"/>
      <c r="Q216" s="135"/>
      <c r="R216" s="135"/>
      <c r="S216" s="135"/>
      <c r="T216" s="135"/>
      <c r="U216" s="135"/>
      <c r="V216"/>
      <c r="W216"/>
      <c r="X216"/>
      <c r="Y216"/>
      <c r="Z216"/>
      <c r="AA216"/>
      <c r="AB216" s="181"/>
      <c r="AT216" s="33">
        <v>216</v>
      </c>
    </row>
    <row r="217" spans="1:46" ht="15" thickBot="1">
      <c r="A217" s="180"/>
      <c r="B217"/>
      <c r="C217" s="847"/>
      <c r="D217" s="848"/>
      <c r="E217" s="848"/>
      <c r="F217" s="848"/>
      <c r="G217" s="848"/>
      <c r="H217" s="848"/>
      <c r="I217" s="849"/>
      <c r="J217" s="135"/>
      <c r="K217" s="135"/>
      <c r="L217" s="135"/>
      <c r="M217" s="135"/>
      <c r="N217" s="135"/>
      <c r="O217"/>
      <c r="P217"/>
      <c r="Q217" s="135"/>
      <c r="R217" s="135"/>
      <c r="S217" s="135"/>
      <c r="T217" s="135"/>
      <c r="U217" s="135"/>
      <c r="V217"/>
      <c r="W217"/>
      <c r="X217"/>
      <c r="Y217"/>
      <c r="Z217"/>
      <c r="AA217"/>
      <c r="AB217" s="181"/>
      <c r="AT217" s="33">
        <v>217</v>
      </c>
    </row>
    <row r="218" spans="1:46" ht="14.5" customHeight="1">
      <c r="A218" s="180"/>
      <c r="B218"/>
      <c r="C218" s="135"/>
      <c r="D218" s="135"/>
      <c r="E218" s="135"/>
      <c r="F218" s="135"/>
      <c r="G218"/>
      <c r="H218"/>
      <c r="I218"/>
      <c r="J218"/>
      <c r="K218"/>
      <c r="L218" s="135"/>
      <c r="M218"/>
      <c r="N218"/>
      <c r="O218"/>
      <c r="P218"/>
      <c r="Q218"/>
      <c r="R218" s="135"/>
      <c r="S218" s="135"/>
      <c r="T218" s="135"/>
      <c r="U218"/>
      <c r="V218"/>
      <c r="W218"/>
      <c r="X218"/>
      <c r="Y218"/>
      <c r="Z218"/>
      <c r="AA218"/>
      <c r="AB218" s="181"/>
      <c r="AD218" s="856" t="s">
        <v>1006</v>
      </c>
      <c r="AE218" s="856" t="s">
        <v>1030</v>
      </c>
      <c r="AF218" s="856" t="s">
        <v>1031</v>
      </c>
      <c r="AG218" s="851" t="s">
        <v>2142</v>
      </c>
      <c r="AH218" s="853" t="s">
        <v>2144</v>
      </c>
      <c r="AI218" s="874" t="s">
        <v>2492</v>
      </c>
      <c r="AT218" s="33">
        <v>218</v>
      </c>
    </row>
    <row r="219" spans="1:46" ht="15.65" customHeight="1">
      <c r="A219" s="180"/>
      <c r="B219"/>
      <c r="C219" s="184"/>
      <c r="D219" s="157" t="s">
        <v>1033</v>
      </c>
      <c r="E219" s="158"/>
      <c r="F219" s="158"/>
      <c r="G219" s="158"/>
      <c r="H219" s="158"/>
      <c r="I219" s="160"/>
      <c r="J219"/>
      <c r="K219" s="184"/>
      <c r="L219" s="157" t="s">
        <v>1035</v>
      </c>
      <c r="M219" s="158"/>
      <c r="N219" s="158"/>
      <c r="O219" s="158"/>
      <c r="P219" s="158"/>
      <c r="Q219" s="185"/>
      <c r="R219" s="160"/>
      <c r="S219"/>
      <c r="T219" s="184"/>
      <c r="U219" s="186" t="s">
        <v>1006</v>
      </c>
      <c r="V219" s="185"/>
      <c r="W219" s="185"/>
      <c r="X219" s="185"/>
      <c r="Y219" s="185"/>
      <c r="Z219" s="187"/>
      <c r="AA219" s="12"/>
      <c r="AB219" s="188"/>
      <c r="AC219" s="44" t="s">
        <v>1974</v>
      </c>
      <c r="AD219" s="857"/>
      <c r="AE219" s="857"/>
      <c r="AF219" s="857"/>
      <c r="AG219" s="852"/>
      <c r="AH219" s="854"/>
      <c r="AI219" s="874"/>
      <c r="AT219" s="33">
        <v>219</v>
      </c>
    </row>
    <row r="220" spans="1:46" ht="15.65" customHeight="1">
      <c r="A220" s="180"/>
      <c r="B220"/>
      <c r="C220" s="189"/>
      <c r="D220" s="197" t="s">
        <v>1369</v>
      </c>
      <c r="E220" s="28"/>
      <c r="F220" s="28"/>
      <c r="G220" s="28"/>
      <c r="H220" s="28"/>
      <c r="I220" s="414"/>
      <c r="J220"/>
      <c r="K220" s="189"/>
      <c r="L220" s="252" t="str">
        <f>IF(AC226=0,"Please select frequency:","")</f>
        <v>Please select frequency:</v>
      </c>
      <c r="M220" s="28"/>
      <c r="N220"/>
      <c r="O220"/>
      <c r="P220" s="28"/>
      <c r="Q220" s="12"/>
      <c r="R220" s="162"/>
      <c r="S220"/>
      <c r="T220" s="189"/>
      <c r="U220" s="191" t="s">
        <v>1369</v>
      </c>
      <c r="V220" s="12"/>
      <c r="W220" s="12"/>
      <c r="X220" s="12"/>
      <c r="Y220" s="12"/>
      <c r="Z220" s="192"/>
      <c r="AA220" s="12"/>
      <c r="AB220" s="188"/>
      <c r="AD220" s="857"/>
      <c r="AE220" s="857"/>
      <c r="AF220" s="857"/>
      <c r="AG220" s="852"/>
      <c r="AH220" s="854"/>
      <c r="AI220" s="874"/>
      <c r="AT220" s="33">
        <v>220</v>
      </c>
    </row>
    <row r="221" spans="1:46" ht="15.65" customHeight="1">
      <c r="A221" s="180"/>
      <c r="B221"/>
      <c r="C221" s="189"/>
      <c r="D221" t="s">
        <v>1034</v>
      </c>
      <c r="E221" s="28"/>
      <c r="F221" s="28"/>
      <c r="G221" s="28"/>
      <c r="H221" s="28"/>
      <c r="I221" s="414"/>
      <c r="J221"/>
      <c r="K221" s="189"/>
      <c r="L221" s="146" t="s">
        <v>1970</v>
      </c>
      <c r="M221" s="146" t="s">
        <v>1972</v>
      </c>
      <c r="N221" s="146" t="s">
        <v>1973</v>
      </c>
      <c r="O221" s="146"/>
      <c r="P221" s="28"/>
      <c r="Q221" s="12"/>
      <c r="R221" s="162"/>
      <c r="S221"/>
      <c r="T221" s="189"/>
      <c r="U221"/>
      <c r="V221"/>
      <c r="W221" s="12"/>
      <c r="X221" s="12"/>
      <c r="Y221" s="12"/>
      <c r="Z221" s="192"/>
      <c r="AA221" s="12"/>
      <c r="AB221" s="188"/>
      <c r="AC221" s="90">
        <v>0</v>
      </c>
      <c r="AD221" s="858" t="b">
        <v>1</v>
      </c>
      <c r="AE221" s="858"/>
      <c r="AF221" s="858" t="b">
        <v>1</v>
      </c>
      <c r="AG221" s="852" t="b">
        <v>1</v>
      </c>
      <c r="AH221" s="855"/>
      <c r="AI221" s="874"/>
      <c r="AT221" s="33">
        <v>221</v>
      </c>
    </row>
    <row r="222" spans="1:46" ht="4" customHeight="1">
      <c r="A222" s="180"/>
      <c r="B222"/>
      <c r="C222" s="189"/>
      <c r="D222" s="28"/>
      <c r="E222"/>
      <c r="F222" s="28"/>
      <c r="G222" s="28"/>
      <c r="H222" s="28"/>
      <c r="I222" s="414"/>
      <c r="J222"/>
      <c r="K222" s="189"/>
      <c r="L222"/>
      <c r="M222"/>
      <c r="N222"/>
      <c r="O222"/>
      <c r="P222"/>
      <c r="Q222" s="12"/>
      <c r="R222" s="162"/>
      <c r="S222"/>
      <c r="T222" s="189"/>
      <c r="U222"/>
      <c r="V222"/>
      <c r="W222" s="12"/>
      <c r="X222" s="12"/>
      <c r="Y222" s="12"/>
      <c r="Z222" s="192"/>
      <c r="AA222" s="12"/>
      <c r="AB222" s="188"/>
      <c r="AD222" s="43" t="b">
        <v>1</v>
      </c>
      <c r="AE222" s="43" t="b">
        <v>1</v>
      </c>
      <c r="AF222" s="43" t="b">
        <v>1</v>
      </c>
      <c r="AT222" s="33">
        <v>222</v>
      </c>
    </row>
    <row r="223" spans="1:46" ht="15.65" customHeight="1">
      <c r="A223" s="180"/>
      <c r="B223"/>
      <c r="C223" s="195"/>
      <c r="D223" s="163"/>
      <c r="E223" s="163"/>
      <c r="F223" s="222"/>
      <c r="G223" s="163"/>
      <c r="H223" s="163"/>
      <c r="I223" s="203"/>
      <c r="J223"/>
      <c r="K223" s="189"/>
      <c r="L223" t="s">
        <v>42</v>
      </c>
      <c r="M223" s="28"/>
      <c r="N223" s="28"/>
      <c r="O223" s="28"/>
      <c r="P223"/>
      <c r="Q223" s="193"/>
      <c r="R223" s="162"/>
      <c r="S223"/>
      <c r="T223" s="189"/>
      <c r="U223" s="28" t="s">
        <v>1985</v>
      </c>
      <c r="V223"/>
      <c r="W223"/>
      <c r="X223"/>
      <c r="Y223"/>
      <c r="Z223" s="192"/>
      <c r="AA223" s="193"/>
      <c r="AB223" s="194"/>
      <c r="AD223" s="43" t="b">
        <v>0</v>
      </c>
      <c r="AE223" s="856"/>
      <c r="AG223" s="43" t="b">
        <v>0</v>
      </c>
      <c r="AH223" s="43" t="b">
        <v>0</v>
      </c>
      <c r="AI223" s="567" t="b">
        <v>0</v>
      </c>
      <c r="AT223" s="33">
        <v>223</v>
      </c>
    </row>
    <row r="224" spans="1:46" ht="15.65" customHeight="1">
      <c r="A224" s="180"/>
      <c r="B224"/>
      <c r="C224"/>
      <c r="D224"/>
      <c r="E224"/>
      <c r="F224"/>
      <c r="G224"/>
      <c r="H224"/>
      <c r="I224"/>
      <c r="J224"/>
      <c r="K224" s="195"/>
      <c r="L224" s="163"/>
      <c r="M224" s="163"/>
      <c r="N224" s="163"/>
      <c r="O224" s="163"/>
      <c r="P224" s="163"/>
      <c r="Q224" s="163"/>
      <c r="R224" s="196"/>
      <c r="S224"/>
      <c r="T224" s="189"/>
      <c r="U224" s="28" t="s">
        <v>1008</v>
      </c>
      <c r="V224"/>
      <c r="W224" s="12"/>
      <c r="X224" s="12"/>
      <c r="Y224" s="12"/>
      <c r="Z224" s="192"/>
      <c r="AA224"/>
      <c r="AB224" s="181"/>
      <c r="AC224" s="44" t="s">
        <v>2140</v>
      </c>
      <c r="AD224" s="43" t="b">
        <v>0</v>
      </c>
      <c r="AE224" s="857"/>
      <c r="AG224" s="43" t="b">
        <v>0</v>
      </c>
      <c r="AI224" s="567" t="b">
        <v>0</v>
      </c>
      <c r="AT224" s="33">
        <v>224</v>
      </c>
    </row>
    <row r="225" spans="1:46" ht="15.65" customHeight="1">
      <c r="A225" s="180"/>
      <c r="B225"/>
      <c r="C225" s="184"/>
      <c r="D225" s="157" t="s">
        <v>1001</v>
      </c>
      <c r="E225" s="158"/>
      <c r="F225" s="158"/>
      <c r="G225" s="158"/>
      <c r="H225" s="158"/>
      <c r="I225" s="160"/>
      <c r="J225"/>
      <c r="K225"/>
      <c r="L225" s="197"/>
      <c r="M225"/>
      <c r="N225"/>
      <c r="O225"/>
      <c r="P225" s="198"/>
      <c r="Q225" s="198"/>
      <c r="R225" s="198"/>
      <c r="S225"/>
      <c r="T225" s="189"/>
      <c r="U225" s="28" t="s">
        <v>1009</v>
      </c>
      <c r="V225"/>
      <c r="W225" s="12"/>
      <c r="X225" s="12"/>
      <c r="Y225" s="12"/>
      <c r="Z225" s="192"/>
      <c r="AA225" s="12"/>
      <c r="AB225" s="188"/>
      <c r="AD225" s="43" t="b">
        <v>0</v>
      </c>
      <c r="AE225" s="858"/>
      <c r="AG225" s="43" t="b">
        <v>0</v>
      </c>
      <c r="AT225" s="33">
        <v>225</v>
      </c>
    </row>
    <row r="226" spans="1:46" ht="15.65" customHeight="1">
      <c r="A226" s="180"/>
      <c r="B226"/>
      <c r="C226" s="189"/>
      <c r="D226" s="197" t="s">
        <v>1369</v>
      </c>
      <c r="E226" s="28"/>
      <c r="F226" s="28"/>
      <c r="G226" s="28"/>
      <c r="H226" s="28"/>
      <c r="I226" s="414"/>
      <c r="J226"/>
      <c r="K226" s="184"/>
      <c r="L226" s="157" t="s">
        <v>1005</v>
      </c>
      <c r="M226" s="158"/>
      <c r="N226" s="158"/>
      <c r="O226" s="158"/>
      <c r="P226" s="158"/>
      <c r="Q226" s="158"/>
      <c r="R226" s="160"/>
      <c r="S226"/>
      <c r="T226" s="189"/>
      <c r="U226" s="28" t="s">
        <v>1019</v>
      </c>
      <c r="V226"/>
      <c r="W226" s="12"/>
      <c r="X226" s="12"/>
      <c r="Y226" s="12"/>
      <c r="Z226" s="192"/>
      <c r="AA226"/>
      <c r="AB226" s="181"/>
      <c r="AC226" s="90">
        <v>0</v>
      </c>
      <c r="AD226" s="43" t="b">
        <v>0</v>
      </c>
      <c r="AE226" s="856"/>
      <c r="AF226" s="148">
        <v>966</v>
      </c>
      <c r="AG226" s="90">
        <v>0</v>
      </c>
      <c r="AH226" s="153" t="s">
        <v>2145</v>
      </c>
      <c r="AT226" s="33">
        <v>226</v>
      </c>
    </row>
    <row r="227" spans="1:46" ht="15.65" customHeight="1">
      <c r="A227" s="180"/>
      <c r="B227"/>
      <c r="C227" s="189"/>
      <c r="D227" t="s">
        <v>2</v>
      </c>
      <c r="E227" s="28"/>
      <c r="F227" s="28"/>
      <c r="G227" s="28"/>
      <c r="H227" s="28"/>
      <c r="I227" s="414"/>
      <c r="J227"/>
      <c r="K227" s="189"/>
      <c r="L227" s="197" t="s">
        <v>1369</v>
      </c>
      <c r="M227" s="28"/>
      <c r="N227" s="28"/>
      <c r="O227" s="28"/>
      <c r="P227" s="28"/>
      <c r="Q227" s="28"/>
      <c r="R227" s="162"/>
      <c r="S227"/>
      <c r="T227" s="189"/>
      <c r="U227" s="28" t="s">
        <v>1020</v>
      </c>
      <c r="V227"/>
      <c r="W227" s="12"/>
      <c r="X227" s="12"/>
      <c r="Y227" s="12"/>
      <c r="Z227" s="192"/>
      <c r="AA227"/>
      <c r="AB227" s="181"/>
      <c r="AD227" s="43" t="b">
        <v>0</v>
      </c>
      <c r="AE227" s="857"/>
      <c r="AF227" s="149"/>
      <c r="AG227" s="43" t="b">
        <v>0</v>
      </c>
      <c r="AH227" s="153"/>
      <c r="AT227" s="33">
        <v>227</v>
      </c>
    </row>
    <row r="228" spans="1:46" ht="15.65" customHeight="1">
      <c r="A228" s="180"/>
      <c r="B228"/>
      <c r="C228" s="189"/>
      <c r="D228" t="s">
        <v>3</v>
      </c>
      <c r="E228"/>
      <c r="F228" s="28"/>
      <c r="G228" s="28"/>
      <c r="H228" s="28"/>
      <c r="I228" s="414"/>
      <c r="J228"/>
      <c r="K228" s="189"/>
      <c r="L228" t="s">
        <v>31</v>
      </c>
      <c r="M228" s="28"/>
      <c r="N228" s="28"/>
      <c r="O228" s="28"/>
      <c r="P228" s="28"/>
      <c r="Q228" s="28"/>
      <c r="R228" s="162"/>
      <c r="S228"/>
      <c r="T228" s="189"/>
      <c r="U228" s="28" t="s">
        <v>1021</v>
      </c>
      <c r="V228"/>
      <c r="W228" s="12"/>
      <c r="X228" s="12"/>
      <c r="Y228" s="12"/>
      <c r="Z228" s="192"/>
      <c r="AA228"/>
      <c r="AB228" s="181"/>
      <c r="AC228" s="44"/>
      <c r="AD228" s="43" t="b">
        <v>0</v>
      </c>
      <c r="AE228" s="858"/>
      <c r="AF228" s="148">
        <v>967</v>
      </c>
      <c r="AG228" s="90">
        <v>0</v>
      </c>
      <c r="AH228" s="43" t="b">
        <v>0</v>
      </c>
      <c r="AT228" s="33">
        <v>228</v>
      </c>
    </row>
    <row r="229" spans="1:46" ht="15.65" customHeight="1">
      <c r="A229" s="180"/>
      <c r="B229"/>
      <c r="C229" s="195"/>
      <c r="D229" s="163"/>
      <c r="E229" s="200"/>
      <c r="F229" s="200"/>
      <c r="G229" s="200"/>
      <c r="H229" s="200"/>
      <c r="I229" s="415"/>
      <c r="J229"/>
      <c r="K229" s="195"/>
      <c r="L229" s="200"/>
      <c r="M229" s="163"/>
      <c r="N229" s="200"/>
      <c r="O229" s="200"/>
      <c r="P229" s="200"/>
      <c r="Q229" s="200"/>
      <c r="R229" s="164"/>
      <c r="S229"/>
      <c r="T229" s="189"/>
      <c r="U229" s="28" t="s">
        <v>1022</v>
      </c>
      <c r="V229"/>
      <c r="W229" s="12"/>
      <c r="X229" s="12"/>
      <c r="Y229" s="12"/>
      <c r="Z229" s="192"/>
      <c r="AA229"/>
      <c r="AB229" s="181"/>
      <c r="AD229" s="43" t="b">
        <v>0</v>
      </c>
      <c r="AG229" s="43" t="b">
        <v>0</v>
      </c>
      <c r="AH229" s="153"/>
      <c r="AT229" s="33">
        <v>229</v>
      </c>
    </row>
    <row r="230" spans="1:46" ht="15.65" customHeight="1">
      <c r="A230" s="180"/>
      <c r="B230"/>
      <c r="C230" s="146"/>
      <c r="D230"/>
      <c r="E230"/>
      <c r="F230"/>
      <c r="G230"/>
      <c r="H230"/>
      <c r="I230" s="12"/>
      <c r="J230"/>
      <c r="K230"/>
      <c r="L230"/>
      <c r="M230"/>
      <c r="N230"/>
      <c r="O230"/>
      <c r="P230"/>
      <c r="Q230"/>
      <c r="R230"/>
      <c r="S230"/>
      <c r="T230" s="189"/>
      <c r="U230" s="28" t="s">
        <v>1023</v>
      </c>
      <c r="V230"/>
      <c r="W230" s="12"/>
      <c r="X230" s="12"/>
      <c r="Y230" s="12"/>
      <c r="Z230" s="192"/>
      <c r="AA230"/>
      <c r="AB230" s="181"/>
      <c r="AD230" s="43" t="b">
        <v>0</v>
      </c>
      <c r="AG230" s="43" t="b">
        <v>0</v>
      </c>
      <c r="AH230" s="153"/>
      <c r="AN230" s="46" t="s">
        <v>1334</v>
      </c>
      <c r="AT230" s="33">
        <v>230</v>
      </c>
    </row>
    <row r="231" spans="1:46" ht="15.65" customHeight="1">
      <c r="A231" s="180"/>
      <c r="B231"/>
      <c r="C231" s="184"/>
      <c r="D231" s="157" t="s">
        <v>1003</v>
      </c>
      <c r="E231" s="158"/>
      <c r="F231" s="158"/>
      <c r="G231" s="158"/>
      <c r="H231" s="158"/>
      <c r="I231" s="160"/>
      <c r="J231"/>
      <c r="K231" s="184"/>
      <c r="L231" s="157" t="s">
        <v>1036</v>
      </c>
      <c r="M231" s="158"/>
      <c r="N231" s="158"/>
      <c r="O231" s="158"/>
      <c r="P231" s="158"/>
      <c r="Q231" s="158"/>
      <c r="R231" s="160"/>
      <c r="S231"/>
      <c r="T231" s="189"/>
      <c r="U231" s="28" t="s">
        <v>1024</v>
      </c>
      <c r="V231"/>
      <c r="W231" s="12"/>
      <c r="X231" s="12"/>
      <c r="Y231" s="12"/>
      <c r="Z231" s="192"/>
      <c r="AA231"/>
      <c r="AB231" s="181"/>
      <c r="AD231" s="43" t="b">
        <v>0</v>
      </c>
      <c r="AG231" s="43" t="b">
        <v>0</v>
      </c>
      <c r="AH231" s="153" t="s">
        <v>2146</v>
      </c>
      <c r="AN231" s="749" t="s">
        <v>1370</v>
      </c>
      <c r="AO231" s="750"/>
      <c r="AP231" s="750"/>
      <c r="AQ231" s="751"/>
      <c r="AT231" s="33">
        <v>231</v>
      </c>
    </row>
    <row r="232" spans="1:46" ht="15.65" customHeight="1">
      <c r="A232" s="180"/>
      <c r="B232"/>
      <c r="C232" s="189"/>
      <c r="D232" s="252" t="str">
        <f>IF(AH244=0,"Please select frequency:","")</f>
        <v>Please select frequency:</v>
      </c>
      <c r="E232"/>
      <c r="F232"/>
      <c r="G232"/>
      <c r="H232"/>
      <c r="I232" s="162"/>
      <c r="J232"/>
      <c r="K232" s="189"/>
      <c r="L232" s="197" t="s">
        <v>1369</v>
      </c>
      <c r="M232" s="28"/>
      <c r="N232" s="28"/>
      <c r="O232"/>
      <c r="P232"/>
      <c r="Q232"/>
      <c r="R232" s="162"/>
      <c r="S232"/>
      <c r="T232" s="189"/>
      <c r="U232" s="28" t="s">
        <v>1025</v>
      </c>
      <c r="V232"/>
      <c r="W232" s="12"/>
      <c r="X232" s="12"/>
      <c r="Y232" s="12"/>
      <c r="Z232" s="192"/>
      <c r="AA232"/>
      <c r="AB232" s="181"/>
      <c r="AD232" s="43" t="b">
        <v>0</v>
      </c>
      <c r="AG232" s="43" t="b">
        <v>0</v>
      </c>
      <c r="AH232" s="153"/>
      <c r="AN232" s="803"/>
      <c r="AO232" s="753"/>
      <c r="AP232" s="753"/>
      <c r="AQ232" s="754"/>
      <c r="AT232" s="33">
        <v>232</v>
      </c>
    </row>
    <row r="233" spans="1:46" ht="15.65" customHeight="1">
      <c r="A233" s="180"/>
      <c r="B233"/>
      <c r="C233" s="189"/>
      <c r="D233" s="146" t="s">
        <v>1970</v>
      </c>
      <c r="E233" s="146" t="s">
        <v>1972</v>
      </c>
      <c r="F233" s="146" t="s">
        <v>1971</v>
      </c>
      <c r="G233" s="146" t="s">
        <v>1973</v>
      </c>
      <c r="H233"/>
      <c r="I233" s="414"/>
      <c r="J233"/>
      <c r="K233" s="189"/>
      <c r="L233" s="12" t="s">
        <v>43</v>
      </c>
      <c r="M233" s="28"/>
      <c r="N233" s="28"/>
      <c r="O233"/>
      <c r="P233"/>
      <c r="Q233"/>
      <c r="R233" s="162"/>
      <c r="S233"/>
      <c r="T233" s="189"/>
      <c r="U233" s="28" t="s">
        <v>1026</v>
      </c>
      <c r="V233"/>
      <c r="W233" s="12"/>
      <c r="X233" s="12"/>
      <c r="Y233" s="12"/>
      <c r="Z233" s="192"/>
      <c r="AA233"/>
      <c r="AB233" s="181"/>
      <c r="AD233" s="43" t="b">
        <v>0</v>
      </c>
      <c r="AG233" s="43" t="b">
        <v>0</v>
      </c>
      <c r="AH233" s="43" t="b">
        <v>0</v>
      </c>
      <c r="AN233" s="803"/>
      <c r="AO233" s="753"/>
      <c r="AP233" s="753"/>
      <c r="AQ233" s="754"/>
      <c r="AT233" s="33">
        <v>233</v>
      </c>
    </row>
    <row r="234" spans="1:46" ht="15.65" customHeight="1">
      <c r="A234" s="180"/>
      <c r="B234"/>
      <c r="C234" s="189"/>
      <c r="D234" t="s">
        <v>25</v>
      </c>
      <c r="E234" s="28"/>
      <c r="F234" s="28"/>
      <c r="G234" s="28"/>
      <c r="H234" s="28"/>
      <c r="I234" s="414"/>
      <c r="J234"/>
      <c r="K234" s="189"/>
      <c r="L234" s="12" t="s">
        <v>44</v>
      </c>
      <c r="M234" s="28"/>
      <c r="N234" s="28"/>
      <c r="O234"/>
      <c r="P234"/>
      <c r="Q234"/>
      <c r="R234" s="162"/>
      <c r="S234"/>
      <c r="T234" s="189"/>
      <c r="U234" s="28" t="s">
        <v>1027</v>
      </c>
      <c r="V234"/>
      <c r="W234" s="12"/>
      <c r="X234" s="12"/>
      <c r="Y234" s="12"/>
      <c r="Z234" s="192"/>
      <c r="AA234"/>
      <c r="AB234" s="181"/>
      <c r="AD234" s="43" t="b">
        <v>0</v>
      </c>
      <c r="AG234" s="43" t="b">
        <v>0</v>
      </c>
      <c r="AH234" s="153"/>
      <c r="AN234" s="803"/>
      <c r="AO234" s="753"/>
      <c r="AP234" s="753"/>
      <c r="AQ234" s="754"/>
      <c r="AT234" s="33">
        <v>234</v>
      </c>
    </row>
    <row r="235" spans="1:46" ht="15.65" customHeight="1">
      <c r="A235" s="180"/>
      <c r="B235"/>
      <c r="C235" s="195"/>
      <c r="D235" s="163"/>
      <c r="E235" s="163"/>
      <c r="F235" s="200"/>
      <c r="G235" s="200"/>
      <c r="H235" s="200"/>
      <c r="I235" s="415"/>
      <c r="J235"/>
      <c r="K235" s="195"/>
      <c r="L235" s="163"/>
      <c r="M235" s="163"/>
      <c r="N235" s="163"/>
      <c r="O235" s="163"/>
      <c r="P235" s="163"/>
      <c r="Q235" s="163"/>
      <c r="R235" s="164"/>
      <c r="S235"/>
      <c r="T235" s="189"/>
      <c r="U235" s="28" t="s">
        <v>1028</v>
      </c>
      <c r="V235"/>
      <c r="W235" s="12"/>
      <c r="X235" s="12"/>
      <c r="Y235" s="12"/>
      <c r="Z235" s="192"/>
      <c r="AA235"/>
      <c r="AB235" s="181"/>
      <c r="AD235" s="43" t="b">
        <v>0</v>
      </c>
      <c r="AG235" s="43" t="b">
        <v>0</v>
      </c>
      <c r="AH235" s="153"/>
      <c r="AN235" s="803"/>
      <c r="AO235" s="753"/>
      <c r="AP235" s="753"/>
      <c r="AQ235" s="754"/>
      <c r="AT235" s="33">
        <v>235</v>
      </c>
    </row>
    <row r="236" spans="1:46" ht="15.65" customHeight="1">
      <c r="A236" s="180"/>
      <c r="B236"/>
      <c r="C236" s="146"/>
      <c r="D236"/>
      <c r="E236"/>
      <c r="F236"/>
      <c r="G236"/>
      <c r="H236"/>
      <c r="I236" s="12"/>
      <c r="J236"/>
      <c r="K236"/>
      <c r="L236"/>
      <c r="M236"/>
      <c r="N236"/>
      <c r="O236"/>
      <c r="P236"/>
      <c r="Q236"/>
      <c r="R236"/>
      <c r="S236"/>
      <c r="T236" s="189"/>
      <c r="U236" s="28" t="s">
        <v>1029</v>
      </c>
      <c r="V236"/>
      <c r="W236" s="12"/>
      <c r="X236" s="12"/>
      <c r="Y236" s="12"/>
      <c r="Z236" s="192"/>
      <c r="AA236"/>
      <c r="AB236" s="181"/>
      <c r="AD236" s="43" t="b">
        <v>0</v>
      </c>
      <c r="AG236" s="43" t="b">
        <v>0</v>
      </c>
      <c r="AH236" s="153" t="s">
        <v>2147</v>
      </c>
      <c r="AN236" s="803"/>
      <c r="AO236" s="753"/>
      <c r="AP236" s="753"/>
      <c r="AQ236" s="754"/>
      <c r="AT236" s="33">
        <v>236</v>
      </c>
    </row>
    <row r="237" spans="1:46" ht="15.65" customHeight="1">
      <c r="A237" s="180"/>
      <c r="B237"/>
      <c r="C237" s="184"/>
      <c r="D237" s="157" t="s">
        <v>1004</v>
      </c>
      <c r="E237" s="158"/>
      <c r="F237" s="158"/>
      <c r="G237" s="158"/>
      <c r="H237" s="158"/>
      <c r="I237" s="160"/>
      <c r="J237"/>
      <c r="K237" s="184"/>
      <c r="L237" s="157" t="s">
        <v>2489</v>
      </c>
      <c r="M237" s="158"/>
      <c r="N237" s="158"/>
      <c r="O237" s="158"/>
      <c r="P237" s="158"/>
      <c r="Q237" s="158"/>
      <c r="R237" s="160"/>
      <c r="S237"/>
      <c r="T237" s="189"/>
      <c r="U237" s="201" t="s">
        <v>1984</v>
      </c>
      <c r="V237" s="12"/>
      <c r="W237" s="12"/>
      <c r="X237" s="12"/>
      <c r="Y237" s="12"/>
      <c r="Z237" s="192"/>
      <c r="AA237"/>
      <c r="AB237" s="181"/>
      <c r="AG237" s="43" t="b">
        <v>0</v>
      </c>
      <c r="AN237" s="803"/>
      <c r="AO237" s="753"/>
      <c r="AP237" s="753"/>
      <c r="AQ237" s="754"/>
      <c r="AT237" s="33">
        <v>237</v>
      </c>
    </row>
    <row r="238" spans="1:46" ht="15.65" customHeight="1">
      <c r="A238" s="180"/>
      <c r="B238"/>
      <c r="C238" s="189"/>
      <c r="D238" s="197" t="s">
        <v>1369</v>
      </c>
      <c r="E238" s="28"/>
      <c r="F238" s="28"/>
      <c r="G238" s="28"/>
      <c r="H238" s="28"/>
      <c r="I238" s="414"/>
      <c r="J238"/>
      <c r="K238" s="189"/>
      <c r="L238" s="197" t="s">
        <v>2495</v>
      </c>
      <c r="M238"/>
      <c r="N238"/>
      <c r="O238"/>
      <c r="P238"/>
      <c r="Q238"/>
      <c r="R238" s="162"/>
      <c r="S238"/>
      <c r="T238" s="189"/>
      <c r="U238" s="28" t="s">
        <v>1010</v>
      </c>
      <c r="V238"/>
      <c r="W238" s="28"/>
      <c r="X238" s="12"/>
      <c r="Y238" s="12"/>
      <c r="Z238" s="192"/>
      <c r="AA238"/>
      <c r="AB238" s="181"/>
      <c r="AD238" s="43" t="b">
        <v>0</v>
      </c>
      <c r="AG238" s="43" t="b">
        <v>0</v>
      </c>
      <c r="AH238" s="43" t="b">
        <v>0</v>
      </c>
      <c r="AN238" s="803"/>
      <c r="AO238" s="753"/>
      <c r="AP238" s="753"/>
      <c r="AQ238" s="754"/>
      <c r="AT238" s="33">
        <v>238</v>
      </c>
    </row>
    <row r="239" spans="1:46" ht="15.65" customHeight="1">
      <c r="A239" s="180"/>
      <c r="B239"/>
      <c r="C239" s="189"/>
      <c r="D239" t="s">
        <v>26</v>
      </c>
      <c r="E239" s="28"/>
      <c r="F239" s="28"/>
      <c r="G239" s="28"/>
      <c r="H239" s="28"/>
      <c r="I239" s="414"/>
      <c r="J239"/>
      <c r="K239" s="189"/>
      <c r="L239" t="s">
        <v>2490</v>
      </c>
      <c r="M239"/>
      <c r="N239"/>
      <c r="O239"/>
      <c r="P239"/>
      <c r="Q239"/>
      <c r="R239" s="162"/>
      <c r="S239"/>
      <c r="T239" s="189"/>
      <c r="U239" s="28" t="s">
        <v>1011</v>
      </c>
      <c r="V239"/>
      <c r="W239" s="28"/>
      <c r="X239" s="12"/>
      <c r="Y239" s="12"/>
      <c r="Z239" s="192"/>
      <c r="AA239"/>
      <c r="AB239" s="181"/>
      <c r="AD239" s="43" t="b">
        <v>0</v>
      </c>
      <c r="AG239" s="43" t="b">
        <v>0</v>
      </c>
      <c r="AH239" s="43" t="b">
        <v>0</v>
      </c>
      <c r="AN239" s="803"/>
      <c r="AO239" s="753"/>
      <c r="AP239" s="753"/>
      <c r="AQ239" s="754"/>
      <c r="AT239" s="33">
        <v>239</v>
      </c>
    </row>
    <row r="240" spans="1:46" ht="15.65" customHeight="1">
      <c r="A240" s="180"/>
      <c r="B240"/>
      <c r="C240" s="189"/>
      <c r="D240" t="s">
        <v>27</v>
      </c>
      <c r="E240" s="28"/>
      <c r="F240" s="28"/>
      <c r="G240" s="28"/>
      <c r="H240" s="28"/>
      <c r="I240" s="414"/>
      <c r="J240"/>
      <c r="K240" s="189"/>
      <c r="L240" t="s">
        <v>2491</v>
      </c>
      <c r="M240"/>
      <c r="N240"/>
      <c r="O240"/>
      <c r="P240"/>
      <c r="Q240"/>
      <c r="R240" s="162"/>
      <c r="S240"/>
      <c r="T240" s="189"/>
      <c r="U240" s="28" t="s">
        <v>1012</v>
      </c>
      <c r="V240"/>
      <c r="W240" s="28"/>
      <c r="X240" s="12"/>
      <c r="Y240" s="12"/>
      <c r="Z240" s="192"/>
      <c r="AA240"/>
      <c r="AB240" s="181"/>
      <c r="AD240" s="43" t="b">
        <v>0</v>
      </c>
      <c r="AG240" s="43" t="b">
        <v>0</v>
      </c>
      <c r="AN240" s="803"/>
      <c r="AO240" s="753"/>
      <c r="AP240" s="753"/>
      <c r="AQ240" s="754"/>
      <c r="AT240" s="33">
        <v>240</v>
      </c>
    </row>
    <row r="241" spans="1:46" ht="15.65" customHeight="1">
      <c r="A241" s="180"/>
      <c r="B241"/>
      <c r="C241" s="189"/>
      <c r="D241" t="s">
        <v>28</v>
      </c>
      <c r="E241" s="28"/>
      <c r="F241" s="28"/>
      <c r="G241" s="28"/>
      <c r="H241" s="28"/>
      <c r="I241" s="414"/>
      <c r="J241"/>
      <c r="K241" s="195"/>
      <c r="L241" s="163"/>
      <c r="M241" s="163"/>
      <c r="N241" s="163"/>
      <c r="O241" s="163"/>
      <c r="P241" s="163"/>
      <c r="Q241" s="163"/>
      <c r="R241" s="164"/>
      <c r="S241"/>
      <c r="T241" s="189"/>
      <c r="U241" s="28" t="s">
        <v>1013</v>
      </c>
      <c r="V241"/>
      <c r="W241" s="28"/>
      <c r="X241" s="12"/>
      <c r="Y241" s="12"/>
      <c r="Z241" s="192"/>
      <c r="AA241"/>
      <c r="AB241" s="181"/>
      <c r="AD241" s="43" t="b">
        <v>0</v>
      </c>
      <c r="AG241" s="43" t="b">
        <v>0</v>
      </c>
      <c r="AN241" s="803"/>
      <c r="AO241" s="753"/>
      <c r="AP241" s="753"/>
      <c r="AQ241" s="754"/>
      <c r="AT241" s="33">
        <v>241</v>
      </c>
    </row>
    <row r="242" spans="1:46" ht="15.65" customHeight="1">
      <c r="A242" s="180"/>
      <c r="B242"/>
      <c r="C242" s="189"/>
      <c r="D242" t="s">
        <v>29</v>
      </c>
      <c r="E242" s="28"/>
      <c r="F242" s="28"/>
      <c r="G242" s="28"/>
      <c r="H242" s="28"/>
      <c r="I242" s="414"/>
      <c r="J242"/>
      <c r="K242"/>
      <c r="L242"/>
      <c r="M242"/>
      <c r="N242"/>
      <c r="O242"/>
      <c r="P242"/>
      <c r="Q242"/>
      <c r="R242"/>
      <c r="S242"/>
      <c r="T242" s="189"/>
      <c r="U242" s="28" t="s">
        <v>1014</v>
      </c>
      <c r="V242"/>
      <c r="W242" s="28"/>
      <c r="X242" s="12"/>
      <c r="Y242" s="12"/>
      <c r="Z242" s="192"/>
      <c r="AA242"/>
      <c r="AB242" s="181"/>
      <c r="AD242" s="43" t="b">
        <v>0</v>
      </c>
      <c r="AG242" s="43" t="b">
        <v>0</v>
      </c>
      <c r="AH242" s="153" t="s">
        <v>2148</v>
      </c>
      <c r="AN242" s="803"/>
      <c r="AO242" s="753"/>
      <c r="AP242" s="753"/>
      <c r="AQ242" s="754"/>
      <c r="AT242" s="33">
        <v>242</v>
      </c>
    </row>
    <row r="243" spans="1:46" ht="15.65" customHeight="1">
      <c r="A243" s="180"/>
      <c r="B243"/>
      <c r="C243" s="189"/>
      <c r="D243" t="s">
        <v>30</v>
      </c>
      <c r="E243" s="28"/>
      <c r="F243" s="28"/>
      <c r="G243" s="28"/>
      <c r="H243" s="28"/>
      <c r="I243" s="414"/>
      <c r="J243"/>
      <c r="K243"/>
      <c r="L243"/>
      <c r="M243"/>
      <c r="N243"/>
      <c r="O243"/>
      <c r="P243"/>
      <c r="Q243"/>
      <c r="R243"/>
      <c r="S243"/>
      <c r="T243" s="189"/>
      <c r="U243" s="28" t="s">
        <v>1015</v>
      </c>
      <c r="V243"/>
      <c r="W243" s="28"/>
      <c r="X243" s="12"/>
      <c r="Y243" s="12"/>
      <c r="Z243" s="192"/>
      <c r="AA243"/>
      <c r="AB243" s="181"/>
      <c r="AC243" s="36"/>
      <c r="AD243" s="43" t="b">
        <v>0</v>
      </c>
      <c r="AG243" s="43" t="b">
        <v>0</v>
      </c>
      <c r="AH243" s="44" t="s">
        <v>2141</v>
      </c>
      <c r="AN243" s="803"/>
      <c r="AO243" s="753"/>
      <c r="AP243" s="753"/>
      <c r="AQ243" s="754"/>
      <c r="AT243" s="33">
        <v>243</v>
      </c>
    </row>
    <row r="244" spans="1:46" ht="15.65" customHeight="1">
      <c r="A244" s="180"/>
      <c r="B244"/>
      <c r="C244" s="195"/>
      <c r="D244" s="163"/>
      <c r="E244" s="163"/>
      <c r="F244" s="163"/>
      <c r="G244" s="163"/>
      <c r="H244" s="163"/>
      <c r="I244" s="164"/>
      <c r="J244"/>
      <c r="K244"/>
      <c r="L244"/>
      <c r="M244"/>
      <c r="N244"/>
      <c r="O244"/>
      <c r="P244"/>
      <c r="Q244"/>
      <c r="R244"/>
      <c r="S244"/>
      <c r="T244" s="189"/>
      <c r="U244" s="28" t="s">
        <v>1016</v>
      </c>
      <c r="V244"/>
      <c r="W244" s="28"/>
      <c r="X244" s="12"/>
      <c r="Y244" s="12"/>
      <c r="Z244" s="192"/>
      <c r="AA244"/>
      <c r="AB244" s="181"/>
      <c r="AD244" s="43" t="b">
        <v>0</v>
      </c>
      <c r="AG244" s="43" t="b">
        <v>0</v>
      </c>
      <c r="AH244" s="90">
        <v>0</v>
      </c>
      <c r="AN244" s="803"/>
      <c r="AO244" s="753"/>
      <c r="AP244" s="753"/>
      <c r="AQ244" s="754"/>
      <c r="AT244" s="33">
        <v>244</v>
      </c>
    </row>
    <row r="245" spans="1:46" ht="15.65" customHeight="1">
      <c r="A245" s="180"/>
      <c r="B245"/>
      <c r="C245"/>
      <c r="D245" s="12"/>
      <c r="E245" s="28"/>
      <c r="F245" s="146"/>
      <c r="G245" s="12"/>
      <c r="H245"/>
      <c r="I245"/>
      <c r="J245" s="12"/>
      <c r="K245"/>
      <c r="L245"/>
      <c r="M245"/>
      <c r="N245"/>
      <c r="O245"/>
      <c r="P245"/>
      <c r="Q245"/>
      <c r="R245"/>
      <c r="S245"/>
      <c r="T245" s="189"/>
      <c r="U245" s="28" t="s">
        <v>1017</v>
      </c>
      <c r="V245"/>
      <c r="W245" s="28"/>
      <c r="X245" s="12"/>
      <c r="Y245" s="12"/>
      <c r="Z245" s="192"/>
      <c r="AA245"/>
      <c r="AB245" s="181"/>
      <c r="AC245" s="36"/>
      <c r="AD245" s="43" t="b">
        <v>0</v>
      </c>
      <c r="AG245" s="43" t="b">
        <v>0</v>
      </c>
      <c r="AH245" s="43" t="b">
        <v>0</v>
      </c>
      <c r="AN245" s="803"/>
      <c r="AO245" s="753"/>
      <c r="AP245" s="753"/>
      <c r="AQ245" s="754"/>
      <c r="AT245" s="33">
        <v>245</v>
      </c>
    </row>
    <row r="246" spans="1:46" ht="15.65" customHeight="1">
      <c r="A246" s="180"/>
      <c r="B246"/>
      <c r="C246"/>
      <c r="D246" s="12"/>
      <c r="E246" s="28"/>
      <c r="F246" s="146"/>
      <c r="G246" s="12"/>
      <c r="H246"/>
      <c r="I246" s="12"/>
      <c r="J246" s="12"/>
      <c r="K246"/>
      <c r="L246"/>
      <c r="M246"/>
      <c r="N246"/>
      <c r="O246"/>
      <c r="P246"/>
      <c r="Q246"/>
      <c r="R246"/>
      <c r="S246"/>
      <c r="T246" s="189"/>
      <c r="U246" s="28" t="s">
        <v>1018</v>
      </c>
      <c r="V246"/>
      <c r="W246" s="28"/>
      <c r="X246" s="12"/>
      <c r="Y246" s="12"/>
      <c r="Z246" s="192"/>
      <c r="AA246"/>
      <c r="AB246" s="181"/>
      <c r="AD246" s="43" t="b">
        <v>0</v>
      </c>
      <c r="AG246" s="43" t="b">
        <v>0</v>
      </c>
      <c r="AN246" s="803"/>
      <c r="AO246" s="753"/>
      <c r="AP246" s="753"/>
      <c r="AQ246" s="754"/>
      <c r="AT246" s="33">
        <v>246</v>
      </c>
    </row>
    <row r="247" spans="1:46" ht="15.65" customHeight="1">
      <c r="A247" s="180"/>
      <c r="B247"/>
      <c r="C247"/>
      <c r="D247" s="12"/>
      <c r="E247" s="12"/>
      <c r="F247" s="12"/>
      <c r="G247" s="12"/>
      <c r="H247"/>
      <c r="I247" s="12"/>
      <c r="J247" s="12"/>
      <c r="K247"/>
      <c r="L247"/>
      <c r="M247"/>
      <c r="N247"/>
      <c r="O247"/>
      <c r="P247"/>
      <c r="Q247"/>
      <c r="R247"/>
      <c r="S247"/>
      <c r="T247" s="189"/>
      <c r="U247" s="12"/>
      <c r="V247" s="12"/>
      <c r="W247" s="12"/>
      <c r="X247" s="12"/>
      <c r="Y247" s="12"/>
      <c r="Z247" s="192"/>
      <c r="AA247"/>
      <c r="AB247" s="181"/>
      <c r="AG247" s="43" t="b">
        <v>0</v>
      </c>
      <c r="AN247" s="803"/>
      <c r="AO247" s="753"/>
      <c r="AP247" s="753"/>
      <c r="AQ247" s="754"/>
      <c r="AT247" s="33">
        <v>247</v>
      </c>
    </row>
    <row r="248" spans="1:46" ht="15.65" customHeight="1">
      <c r="A248" s="180"/>
      <c r="B248"/>
      <c r="C248"/>
      <c r="D248" s="12"/>
      <c r="E248" s="12"/>
      <c r="F248" s="12"/>
      <c r="G248" s="12"/>
      <c r="H248"/>
      <c r="I248" s="12"/>
      <c r="J248" s="12"/>
      <c r="K248"/>
      <c r="L248"/>
      <c r="M248"/>
      <c r="N248"/>
      <c r="O248"/>
      <c r="P248"/>
      <c r="Q248"/>
      <c r="R248"/>
      <c r="S248"/>
      <c r="T248" s="189"/>
      <c r="U248" s="12"/>
      <c r="V248" s="12"/>
      <c r="W248" s="12"/>
      <c r="X248" s="12"/>
      <c r="Y248" s="12"/>
      <c r="Z248" s="192"/>
      <c r="AA248"/>
      <c r="AB248" s="181"/>
      <c r="AG248" s="43" t="b">
        <v>0</v>
      </c>
      <c r="AH248" s="153" t="s">
        <v>2149</v>
      </c>
      <c r="AN248" s="803"/>
      <c r="AO248" s="753"/>
      <c r="AP248" s="753"/>
      <c r="AQ248" s="754"/>
      <c r="AT248" s="33">
        <v>248</v>
      </c>
    </row>
    <row r="249" spans="1:46" ht="15.65" customHeight="1">
      <c r="A249" s="180"/>
      <c r="B249"/>
      <c r="C249"/>
      <c r="D249"/>
      <c r="E249" s="12"/>
      <c r="F249" s="12"/>
      <c r="G249" s="12"/>
      <c r="H249"/>
      <c r="I249" s="12"/>
      <c r="J249" s="12"/>
      <c r="K249"/>
      <c r="L249"/>
      <c r="M249"/>
      <c r="N249"/>
      <c r="O249"/>
      <c r="P249"/>
      <c r="Q249"/>
      <c r="R249"/>
      <c r="S249"/>
      <c r="T249" s="204"/>
      <c r="U249" s="205" t="s">
        <v>1030</v>
      </c>
      <c r="V249" s="12"/>
      <c r="W249" s="12"/>
      <c r="X249" s="12"/>
      <c r="Y249" s="12"/>
      <c r="Z249" s="192"/>
      <c r="AA249"/>
      <c r="AB249" s="181"/>
      <c r="AD249" s="153" t="s">
        <v>2150</v>
      </c>
      <c r="AN249" s="803"/>
      <c r="AO249" s="753"/>
      <c r="AP249" s="753"/>
      <c r="AQ249" s="754"/>
      <c r="AT249" s="33">
        <v>249</v>
      </c>
    </row>
    <row r="250" spans="1:46" ht="15.65" customHeight="1">
      <c r="A250" s="180"/>
      <c r="B250"/>
      <c r="C250"/>
      <c r="D250"/>
      <c r="E250" s="12"/>
      <c r="F250" s="12"/>
      <c r="G250" s="12"/>
      <c r="H250"/>
      <c r="I250" s="12"/>
      <c r="J250" s="12"/>
      <c r="K250"/>
      <c r="L250"/>
      <c r="M250"/>
      <c r="N250"/>
      <c r="O250"/>
      <c r="P250"/>
      <c r="Q250"/>
      <c r="R250"/>
      <c r="S250"/>
      <c r="T250" s="204"/>
      <c r="U250" s="191" t="s">
        <v>1369</v>
      </c>
      <c r="V250" s="12"/>
      <c r="W250" s="12"/>
      <c r="X250" s="12"/>
      <c r="Y250" s="12"/>
      <c r="Z250" s="192"/>
      <c r="AA250"/>
      <c r="AB250" s="181"/>
      <c r="AG250" s="150"/>
      <c r="AH250" s="43" t="b">
        <v>0</v>
      </c>
      <c r="AN250" s="803"/>
      <c r="AO250" s="753"/>
      <c r="AP250" s="753"/>
      <c r="AQ250" s="754"/>
      <c r="AT250" s="33">
        <v>250</v>
      </c>
    </row>
    <row r="251" spans="1:46" ht="15.65" customHeight="1">
      <c r="A251" s="180"/>
      <c r="B251"/>
      <c r="C251"/>
      <c r="D251"/>
      <c r="E251"/>
      <c r="F251"/>
      <c r="G251"/>
      <c r="H251"/>
      <c r="I251"/>
      <c r="J251"/>
      <c r="K251"/>
      <c r="L251"/>
      <c r="M251"/>
      <c r="N251"/>
      <c r="O251"/>
      <c r="P251"/>
      <c r="Q251"/>
      <c r="R251"/>
      <c r="S251"/>
      <c r="T251" s="204"/>
      <c r="U251" s="28" t="s">
        <v>562</v>
      </c>
      <c r="V251" s="12"/>
      <c r="W251" s="12"/>
      <c r="X251" s="12"/>
      <c r="Y251" s="12"/>
      <c r="Z251" s="192"/>
      <c r="AA251"/>
      <c r="AB251" s="181"/>
      <c r="AD251" s="43" t="b">
        <v>0</v>
      </c>
      <c r="AG251" s="151" t="s">
        <v>2143</v>
      </c>
      <c r="AH251" s="43" t="b">
        <v>0</v>
      </c>
      <c r="AN251" s="803"/>
      <c r="AO251" s="753"/>
      <c r="AP251" s="753"/>
      <c r="AQ251" s="754"/>
      <c r="AT251" s="33">
        <v>251</v>
      </c>
    </row>
    <row r="252" spans="1:46" ht="15.65" customHeight="1">
      <c r="A252" s="180"/>
      <c r="B252"/>
      <c r="C252"/>
      <c r="D252"/>
      <c r="E252"/>
      <c r="F252"/>
      <c r="G252"/>
      <c r="H252"/>
      <c r="I252"/>
      <c r="J252"/>
      <c r="K252"/>
      <c r="L252"/>
      <c r="M252"/>
      <c r="N252"/>
      <c r="O252"/>
      <c r="P252"/>
      <c r="Q252"/>
      <c r="R252"/>
      <c r="S252"/>
      <c r="T252" s="204"/>
      <c r="U252" s="28" t="s">
        <v>32</v>
      </c>
      <c r="V252" s="12"/>
      <c r="W252" s="146"/>
      <c r="X252" s="146"/>
      <c r="Y252" s="12"/>
      <c r="Z252" s="192"/>
      <c r="AA252"/>
      <c r="AB252" s="181"/>
      <c r="AD252" s="43" t="b">
        <v>0</v>
      </c>
      <c r="AG252" s="152"/>
      <c r="AH252" s="43" t="b">
        <v>0</v>
      </c>
      <c r="AN252" s="803"/>
      <c r="AO252" s="753"/>
      <c r="AP252" s="753"/>
      <c r="AQ252" s="754"/>
      <c r="AT252" s="33">
        <v>252</v>
      </c>
    </row>
    <row r="253" spans="1:46" ht="15.65" customHeight="1">
      <c r="A253" s="180"/>
      <c r="B253"/>
      <c r="C253"/>
      <c r="D253"/>
      <c r="E253"/>
      <c r="F253"/>
      <c r="G253"/>
      <c r="H253"/>
      <c r="I253"/>
      <c r="J253"/>
      <c r="K253"/>
      <c r="L253"/>
      <c r="M253"/>
      <c r="N253"/>
      <c r="O253"/>
      <c r="P253"/>
      <c r="Q253"/>
      <c r="R253"/>
      <c r="S253"/>
      <c r="T253" s="189"/>
      <c r="U253" s="12"/>
      <c r="V253" s="12"/>
      <c r="W253" s="198"/>
      <c r="X253" s="198"/>
      <c r="Y253" s="12"/>
      <c r="Z253" s="192"/>
      <c r="AA253"/>
      <c r="AB253" s="181"/>
      <c r="AG253" s="43" t="b">
        <v>0</v>
      </c>
      <c r="AH253" s="43" t="b">
        <v>0</v>
      </c>
      <c r="AN253" s="803"/>
      <c r="AO253" s="753"/>
      <c r="AP253" s="753"/>
      <c r="AQ253" s="754"/>
      <c r="AT253" s="33">
        <v>253</v>
      </c>
    </row>
    <row r="254" spans="1:46" ht="15.65" customHeight="1">
      <c r="A254" s="180"/>
      <c r="B254"/>
      <c r="C254"/>
      <c r="D254"/>
      <c r="E254"/>
      <c r="F254"/>
      <c r="G254"/>
      <c r="H254"/>
      <c r="I254"/>
      <c r="J254"/>
      <c r="K254"/>
      <c r="L254"/>
      <c r="M254"/>
      <c r="N254"/>
      <c r="O254"/>
      <c r="P254"/>
      <c r="Q254"/>
      <c r="R254"/>
      <c r="S254"/>
      <c r="T254" s="206"/>
      <c r="U254" s="205" t="s">
        <v>1031</v>
      </c>
      <c r="V254" s="146"/>
      <c r="W254" s="198"/>
      <c r="X254" s="198"/>
      <c r="Y254" s="12"/>
      <c r="Z254" s="192"/>
      <c r="AA254"/>
      <c r="AB254" s="181"/>
      <c r="AD254" s="153" t="s">
        <v>2150</v>
      </c>
      <c r="AG254" s="43" t="b">
        <v>0</v>
      </c>
      <c r="AH254" s="43" t="b">
        <v>0</v>
      </c>
      <c r="AN254" s="803"/>
      <c r="AO254" s="753"/>
      <c r="AP254" s="753"/>
      <c r="AQ254" s="754"/>
      <c r="AT254" s="33">
        <v>254</v>
      </c>
    </row>
    <row r="255" spans="1:46" ht="15.65" customHeight="1">
      <c r="A255" s="180"/>
      <c r="B255"/>
      <c r="C255"/>
      <c r="D255"/>
      <c r="E255"/>
      <c r="F255"/>
      <c r="G255"/>
      <c r="H255"/>
      <c r="I255"/>
      <c r="J255"/>
      <c r="K255"/>
      <c r="L255"/>
      <c r="M255"/>
      <c r="N255"/>
      <c r="O255"/>
      <c r="P255"/>
      <c r="Q255"/>
      <c r="R255"/>
      <c r="S255"/>
      <c r="T255" s="204"/>
      <c r="U255" s="191" t="s">
        <v>1369</v>
      </c>
      <c r="V255" s="198"/>
      <c r="W255" s="198"/>
      <c r="X255" s="198"/>
      <c r="Y255" s="198"/>
      <c r="Z255" s="192"/>
      <c r="AA255"/>
      <c r="AB255" s="181"/>
      <c r="AC255" s="44" t="s">
        <v>1355</v>
      </c>
      <c r="AN255" s="803"/>
      <c r="AO255" s="753"/>
      <c r="AP255" s="753"/>
      <c r="AQ255" s="754"/>
      <c r="AT255" s="33">
        <v>255</v>
      </c>
    </row>
    <row r="256" spans="1:46" ht="15.65" customHeight="1">
      <c r="A256" s="180"/>
      <c r="B256" s="12"/>
      <c r="C256"/>
      <c r="D256"/>
      <c r="E256"/>
      <c r="F256"/>
      <c r="G256"/>
      <c r="H256"/>
      <c r="I256"/>
      <c r="J256"/>
      <c r="K256"/>
      <c r="L256"/>
      <c r="M256"/>
      <c r="N256" s="28"/>
      <c r="O256" s="146"/>
      <c r="P256" s="12"/>
      <c r="Q256" s="12"/>
      <c r="R256"/>
      <c r="S256"/>
      <c r="T256" s="204"/>
      <c r="U256" s="28" t="s">
        <v>1354</v>
      </c>
      <c r="V256" s="198"/>
      <c r="W256" s="193"/>
      <c r="X256" s="193"/>
      <c r="Y256" s="193"/>
      <c r="Z256" s="162"/>
      <c r="AA256"/>
      <c r="AB256" s="181"/>
      <c r="AC256" s="42" t="b">
        <v>0</v>
      </c>
      <c r="AD256" s="43" t="b">
        <v>0</v>
      </c>
      <c r="AN256" s="803"/>
      <c r="AO256" s="753"/>
      <c r="AP256" s="753"/>
      <c r="AQ256" s="754"/>
      <c r="AT256" s="33">
        <v>256</v>
      </c>
    </row>
    <row r="257" spans="1:46" ht="15.65" customHeight="1">
      <c r="A257" s="180"/>
      <c r="B257" s="12"/>
      <c r="C257" s="835" t="s">
        <v>1178</v>
      </c>
      <c r="D257" s="835"/>
      <c r="E257" s="835"/>
      <c r="F257" s="835"/>
      <c r="G257" s="835"/>
      <c r="H257" s="835"/>
      <c r="I257" s="835"/>
      <c r="J257" s="835"/>
      <c r="K257" s="835"/>
      <c r="L257" s="835"/>
      <c r="M257"/>
      <c r="N257" s="917" t="s">
        <v>2155</v>
      </c>
      <c r="O257" s="918"/>
      <c r="P257" s="918"/>
      <c r="Q257" s="918"/>
      <c r="R257" s="919"/>
      <c r="S257"/>
      <c r="T257" s="206"/>
      <c r="U257" s="28" t="s">
        <v>36</v>
      </c>
      <c r="V257" s="198"/>
      <c r="W257" s="12"/>
      <c r="X257" s="12"/>
      <c r="Y257" s="12"/>
      <c r="Z257" s="207"/>
      <c r="AA257"/>
      <c r="AB257" s="181"/>
      <c r="AD257" s="43" t="b">
        <v>0</v>
      </c>
      <c r="AN257" s="803"/>
      <c r="AO257" s="753"/>
      <c r="AP257" s="753"/>
      <c r="AQ257" s="754"/>
      <c r="AT257" s="33">
        <v>257</v>
      </c>
    </row>
    <row r="258" spans="1:46" ht="15.65" customHeight="1">
      <c r="A258" s="180"/>
      <c r="B258" s="12"/>
      <c r="C258"/>
      <c r="D258" s="875" t="s">
        <v>1368</v>
      </c>
      <c r="E258" s="875"/>
      <c r="F258" s="875"/>
      <c r="G258" s="135"/>
      <c r="H258" s="875" t="s">
        <v>1190</v>
      </c>
      <c r="I258" s="875"/>
      <c r="J258" s="875"/>
      <c r="K258" s="875"/>
      <c r="L258" s="875"/>
      <c r="M258"/>
      <c r="N258" s="920"/>
      <c r="O258" s="827"/>
      <c r="P258" s="827"/>
      <c r="Q258" s="827"/>
      <c r="R258" s="921"/>
      <c r="S258"/>
      <c r="T258" s="206"/>
      <c r="U258" s="28" t="s">
        <v>37</v>
      </c>
      <c r="V258" s="193"/>
      <c r="W258"/>
      <c r="X258"/>
      <c r="Y258"/>
      <c r="Z258" s="162"/>
      <c r="AA258"/>
      <c r="AB258" s="181"/>
      <c r="AD258" s="43" t="b">
        <v>0</v>
      </c>
      <c r="AE258" s="90">
        <v>0</v>
      </c>
      <c r="AF258" s="90">
        <v>0</v>
      </c>
      <c r="AH258" s="583" t="s">
        <v>2535</v>
      </c>
      <c r="AI258" s="578"/>
      <c r="AJ258" s="578"/>
      <c r="AK258" s="578"/>
      <c r="AL258" s="578"/>
      <c r="AN258" s="803"/>
      <c r="AO258" s="753"/>
      <c r="AP258" s="753"/>
      <c r="AQ258" s="754"/>
      <c r="AT258" s="33">
        <v>258</v>
      </c>
    </row>
    <row r="259" spans="1:46" ht="15.65" customHeight="1" thickBot="1">
      <c r="A259" s="180"/>
      <c r="B259" s="12"/>
      <c r="C259"/>
      <c r="D259"/>
      <c r="E259" s="829" t="s">
        <v>1188</v>
      </c>
      <c r="F259" s="829"/>
      <c r="G259"/>
      <c r="H259" s="863" t="str">
        <f>IF(AC256=TRUE,"US","")</f>
        <v/>
      </c>
      <c r="I259" s="863"/>
      <c r="J259"/>
      <c r="K259" s="829" t="str">
        <f>IF(AC256=TRUE,"Non-US","")</f>
        <v/>
      </c>
      <c r="L259" s="829"/>
      <c r="M259"/>
      <c r="N259" s="876" t="s">
        <v>2151</v>
      </c>
      <c r="O259" s="877"/>
      <c r="P259" s="877"/>
      <c r="Q259" s="252" t="str">
        <f>IF(AE258=0,"Please select:","")</f>
        <v>Please select:</v>
      </c>
      <c r="R259" s="208"/>
      <c r="S259"/>
      <c r="T259" s="189"/>
      <c r="U259" s="28" t="s">
        <v>38</v>
      </c>
      <c r="V259"/>
      <c r="W259"/>
      <c r="X259"/>
      <c r="Y259"/>
      <c r="Z259" s="162"/>
      <c r="AA259"/>
      <c r="AB259" s="181"/>
      <c r="AD259" s="43" t="b">
        <v>0</v>
      </c>
      <c r="AH259" s="90" t="b">
        <f>IF(AND($C$19=$C$217,$C$19&lt;&gt;"",$C$217&lt;&gt;""),TRUE,FALSE)</f>
        <v>0</v>
      </c>
      <c r="AN259" s="803"/>
      <c r="AO259" s="753"/>
      <c r="AP259" s="753"/>
      <c r="AQ259" s="754"/>
      <c r="AT259" s="33">
        <v>259</v>
      </c>
    </row>
    <row r="260" spans="1:46" ht="15.65" customHeight="1" thickBot="1">
      <c r="A260" s="180"/>
      <c r="B260" s="12"/>
      <c r="C260"/>
      <c r="D260" s="141" t="s">
        <v>1179</v>
      </c>
      <c r="E260" s="907" t="s">
        <v>1182</v>
      </c>
      <c r="F260" s="908"/>
      <c r="G260" s="141" t="str">
        <f>IF(AC256=TRUE,"Primary:","")</f>
        <v/>
      </c>
      <c r="H260" s="845"/>
      <c r="I260" s="846"/>
      <c r="J260" s="141" t="str">
        <f>IF(AC256=TRUE,"Primary:","")</f>
        <v/>
      </c>
      <c r="K260" s="845"/>
      <c r="L260" s="846"/>
      <c r="M260"/>
      <c r="N260" s="876"/>
      <c r="O260" s="877"/>
      <c r="P260" s="877"/>
      <c r="Q260" s="209" t="s">
        <v>2153</v>
      </c>
      <c r="R260" s="210" t="s">
        <v>2154</v>
      </c>
      <c r="S260"/>
      <c r="T260" s="189"/>
      <c r="U260" s="28" t="s">
        <v>39</v>
      </c>
      <c r="V260"/>
      <c r="W260"/>
      <c r="X260"/>
      <c r="Y260"/>
      <c r="Z260" s="162"/>
      <c r="AA260"/>
      <c r="AB260" s="181"/>
      <c r="AD260" s="43" t="b">
        <v>0</v>
      </c>
      <c r="AN260" s="803"/>
      <c r="AO260" s="753"/>
      <c r="AP260" s="753"/>
      <c r="AQ260" s="754"/>
      <c r="AT260" s="33">
        <v>260</v>
      </c>
    </row>
    <row r="261" spans="1:46" ht="15.65" customHeight="1" thickBot="1">
      <c r="A261" s="180"/>
      <c r="B261" s="12"/>
      <c r="C261"/>
      <c r="D261" s="141" t="s">
        <v>1180</v>
      </c>
      <c r="E261" s="907" t="s">
        <v>1183</v>
      </c>
      <c r="F261" s="908"/>
      <c r="G261" s="141" t="str">
        <f>IF(AC256=TRUE,"Secondary:","")</f>
        <v/>
      </c>
      <c r="H261" s="845"/>
      <c r="I261" s="846"/>
      <c r="J261" s="141" t="str">
        <f>IF(AC256=TRUE,"Secondary:","")</f>
        <v/>
      </c>
      <c r="K261" s="845"/>
      <c r="L261" s="846"/>
      <c r="M261"/>
      <c r="N261" s="876"/>
      <c r="O261" s="877"/>
      <c r="P261" s="877"/>
      <c r="Q261" s="252" t="str">
        <f>IF(AF258=0,"Please select:","")</f>
        <v>Please select:</v>
      </c>
      <c r="R261" s="162"/>
      <c r="S261"/>
      <c r="T261" s="189"/>
      <c r="U261" s="28" t="s">
        <v>40</v>
      </c>
      <c r="V261"/>
      <c r="W261"/>
      <c r="X261"/>
      <c r="Y261"/>
      <c r="Z261" s="162"/>
      <c r="AA261"/>
      <c r="AB261" s="181"/>
      <c r="AD261" s="43" t="b">
        <v>0</v>
      </c>
      <c r="AN261" s="803"/>
      <c r="AO261" s="753"/>
      <c r="AP261" s="753"/>
      <c r="AQ261" s="754"/>
      <c r="AT261" s="33">
        <v>261</v>
      </c>
    </row>
    <row r="262" spans="1:46" ht="15.65" customHeight="1" thickBot="1">
      <c r="A262" s="180"/>
      <c r="B262"/>
      <c r="C262"/>
      <c r="D262" s="141" t="s">
        <v>1181</v>
      </c>
      <c r="E262" s="907" t="s">
        <v>1184</v>
      </c>
      <c r="F262" s="908"/>
      <c r="G262" s="141" t="str">
        <f>IF(AC256=TRUE,"Tertiary:","")</f>
        <v/>
      </c>
      <c r="H262" s="845"/>
      <c r="I262" s="846"/>
      <c r="J262" s="141" t="str">
        <f>IF(AC256=TRUE,"Tertiary:","")</f>
        <v/>
      </c>
      <c r="K262" s="845"/>
      <c r="L262" s="846"/>
      <c r="M262"/>
      <c r="N262" s="878" t="s">
        <v>2152</v>
      </c>
      <c r="O262" s="879"/>
      <c r="P262" s="879"/>
      <c r="Q262" s="209" t="s">
        <v>2153</v>
      </c>
      <c r="R262" s="210" t="s">
        <v>2154</v>
      </c>
      <c r="S262"/>
      <c r="T262" s="189"/>
      <c r="U262" s="28" t="s">
        <v>41</v>
      </c>
      <c r="V262"/>
      <c r="W262"/>
      <c r="X262"/>
      <c r="Y262"/>
      <c r="Z262" s="162"/>
      <c r="AA262"/>
      <c r="AB262" s="181"/>
      <c r="AD262" s="43" t="b">
        <v>0</v>
      </c>
      <c r="AN262" s="803"/>
      <c r="AO262" s="753"/>
      <c r="AP262" s="753"/>
      <c r="AQ262" s="754"/>
      <c r="AT262" s="33">
        <v>262</v>
      </c>
    </row>
    <row r="263" spans="1:46" ht="15.65" customHeight="1">
      <c r="A263" s="180"/>
      <c r="B263"/>
      <c r="C263"/>
      <c r="D263" s="93"/>
      <c r="E263" s="165"/>
      <c r="F263" s="165"/>
      <c r="G263" s="93"/>
      <c r="H263" s="165"/>
      <c r="I263" s="165"/>
      <c r="J263" s="93"/>
      <c r="K263" s="165"/>
      <c r="L263" s="165"/>
      <c r="M263"/>
      <c r="N263" s="880"/>
      <c r="O263" s="881"/>
      <c r="P263" s="881"/>
      <c r="Q263" s="202"/>
      <c r="R263" s="164"/>
      <c r="S263"/>
      <c r="T263" s="195"/>
      <c r="U263" s="163"/>
      <c r="V263" s="163"/>
      <c r="W263" s="163"/>
      <c r="X263" s="163"/>
      <c r="Y263" s="163"/>
      <c r="Z263" s="164"/>
      <c r="AA263"/>
      <c r="AB263" s="181"/>
      <c r="AN263" s="803"/>
      <c r="AO263" s="753"/>
      <c r="AP263" s="753"/>
      <c r="AQ263" s="754"/>
      <c r="AT263" s="33">
        <v>263</v>
      </c>
    </row>
    <row r="264" spans="1:46">
      <c r="A264" s="180"/>
      <c r="B264"/>
      <c r="C264"/>
      <c r="D264" s="93"/>
      <c r="E264" s="165"/>
      <c r="F264" s="165"/>
      <c r="G264" s="93"/>
      <c r="H264" s="165"/>
      <c r="I264" s="165"/>
      <c r="J264" s="93"/>
      <c r="K264" s="165"/>
      <c r="L264" s="165"/>
      <c r="M264"/>
      <c r="N264" s="28"/>
      <c r="O264" s="146"/>
      <c r="P264" s="12"/>
      <c r="Q264" s="12"/>
      <c r="R264"/>
      <c r="S264"/>
      <c r="T264"/>
      <c r="U264"/>
      <c r="V264"/>
      <c r="W264"/>
      <c r="X264"/>
      <c r="Y264"/>
      <c r="Z264"/>
      <c r="AA264"/>
      <c r="AB264" s="181"/>
      <c r="AN264" s="803"/>
      <c r="AO264" s="753"/>
      <c r="AP264" s="753"/>
      <c r="AQ264" s="754"/>
      <c r="AT264" s="33">
        <v>264</v>
      </c>
    </row>
    <row r="265" spans="1:46" ht="15.5">
      <c r="A265" s="180"/>
      <c r="B265"/>
      <c r="C265" s="182" t="s">
        <v>2523</v>
      </c>
      <c r="D265" s="93"/>
      <c r="E265" s="165"/>
      <c r="F265" s="165"/>
      <c r="G265" s="93"/>
      <c r="H265" s="165"/>
      <c r="I265" s="165"/>
      <c r="J265" s="93"/>
      <c r="K265" s="165"/>
      <c r="L265" s="165"/>
      <c r="M265"/>
      <c r="N265" s="28"/>
      <c r="O265" s="146"/>
      <c r="P265" s="12"/>
      <c r="Q265" s="12"/>
      <c r="R265"/>
      <c r="S265"/>
      <c r="T265"/>
      <c r="U265"/>
      <c r="V265"/>
      <c r="W265"/>
      <c r="X265"/>
      <c r="Y265"/>
      <c r="Z265"/>
      <c r="AA265"/>
      <c r="AB265" s="181"/>
      <c r="AC265" s="44" t="s">
        <v>2132</v>
      </c>
      <c r="AN265" s="803"/>
      <c r="AO265" s="753"/>
      <c r="AP265" s="753"/>
      <c r="AQ265" s="754"/>
      <c r="AT265" s="33">
        <v>265</v>
      </c>
    </row>
    <row r="266" spans="1:46" ht="15" thickBot="1">
      <c r="A266" s="180"/>
      <c r="B266"/>
      <c r="C266" s="226" t="str">
        <f>IF(AC270=0,"Please select:","")</f>
        <v>Please select:</v>
      </c>
      <c r="D266" s="93"/>
      <c r="E266" s="165"/>
      <c r="F266" s="165"/>
      <c r="G266" s="93"/>
      <c r="H266" s="165"/>
      <c r="I266" s="165"/>
      <c r="J266" s="93"/>
      <c r="K266" s="165"/>
      <c r="L266" s="165"/>
      <c r="M266"/>
      <c r="N266" s="28"/>
      <c r="O266" s="146"/>
      <c r="P266" s="12"/>
      <c r="Q266" s="12"/>
      <c r="R266"/>
      <c r="S266"/>
      <c r="T266"/>
      <c r="U266"/>
      <c r="V266"/>
      <c r="W266"/>
      <c r="X266"/>
      <c r="Y266"/>
      <c r="Z266"/>
      <c r="AA266"/>
      <c r="AB266" s="181"/>
      <c r="AC266" s="42" t="b">
        <f>IF(AND('AOF Page 1'!AC21=TRUE,'AOF Page 1'!AC155=2,'AOF Page 1'!AC190&lt;&gt;0)=TRUE,TRUE,FALSE)</f>
        <v>0</v>
      </c>
      <c r="AN266" s="803"/>
      <c r="AO266" s="753"/>
      <c r="AP266" s="753"/>
      <c r="AQ266" s="754"/>
      <c r="AT266" s="33">
        <v>266</v>
      </c>
    </row>
    <row r="267" spans="1:46" ht="16" thickBot="1">
      <c r="A267" s="180"/>
      <c r="B267"/>
      <c r="C267"/>
      <c r="D267" s="416" t="s">
        <v>2133</v>
      </c>
      <c r="E267" s="165"/>
      <c r="F267" s="165"/>
      <c r="G267" s="93" t="str">
        <f>IF(AC270=1,"Distinguished Names (DN): ","")</f>
        <v/>
      </c>
      <c r="H267" s="847"/>
      <c r="I267" s="848"/>
      <c r="J267" s="848"/>
      <c r="K267" s="848"/>
      <c r="L267" s="849"/>
      <c r="M267"/>
      <c r="N267" s="28"/>
      <c r="O267" s="146"/>
      <c r="P267" s="12"/>
      <c r="Q267" s="12"/>
      <c r="R267"/>
      <c r="S267"/>
      <c r="T267"/>
      <c r="U267"/>
      <c r="V267"/>
      <c r="W267"/>
      <c r="X267"/>
      <c r="Y267"/>
      <c r="Z267"/>
      <c r="AA267"/>
      <c r="AB267" s="181"/>
      <c r="AN267" s="803"/>
      <c r="AO267" s="753"/>
      <c r="AP267" s="753"/>
      <c r="AQ267" s="754"/>
      <c r="AT267" s="33">
        <v>267</v>
      </c>
    </row>
    <row r="268" spans="1:46" ht="15" thickBot="1">
      <c r="A268" s="180"/>
      <c r="B268"/>
      <c r="C268"/>
      <c r="D268" s="93"/>
      <c r="E268" s="165"/>
      <c r="F268" s="165"/>
      <c r="G268" s="93"/>
      <c r="H268" s="165"/>
      <c r="I268" s="165"/>
      <c r="J268" s="93"/>
      <c r="K268" s="165"/>
      <c r="L268" s="165"/>
      <c r="M268"/>
      <c r="N268" s="28"/>
      <c r="O268" s="146"/>
      <c r="P268" s="12"/>
      <c r="Q268" s="12"/>
      <c r="R268"/>
      <c r="S268"/>
      <c r="T268"/>
      <c r="U268"/>
      <c r="V268"/>
      <c r="W268"/>
      <c r="X268"/>
      <c r="Y268"/>
      <c r="Z268"/>
      <c r="AA268"/>
      <c r="AB268" s="181"/>
      <c r="AN268" s="803"/>
      <c r="AO268" s="753"/>
      <c r="AP268" s="753"/>
      <c r="AQ268" s="754"/>
      <c r="AT268" s="33">
        <v>268</v>
      </c>
    </row>
    <row r="269" spans="1:46" ht="16" thickBot="1">
      <c r="A269" s="180"/>
      <c r="B269"/>
      <c r="C269"/>
      <c r="D269" s="416" t="s">
        <v>2134</v>
      </c>
      <c r="E269" s="165"/>
      <c r="F269" s="165"/>
      <c r="G269" s="93" t="str">
        <f>IF(AC270=2,"Hub ID: ","")</f>
        <v/>
      </c>
      <c r="H269" s="847"/>
      <c r="I269" s="848"/>
      <c r="J269" s="848"/>
      <c r="K269" s="848"/>
      <c r="L269" s="849"/>
      <c r="M269"/>
      <c r="N269" s="28"/>
      <c r="O269" s="146"/>
      <c r="P269" s="12"/>
      <c r="Q269" s="12"/>
      <c r="R269"/>
      <c r="S269"/>
      <c r="T269"/>
      <c r="U269"/>
      <c r="V269"/>
      <c r="W269"/>
      <c r="X269"/>
      <c r="Y269"/>
      <c r="Z269"/>
      <c r="AA269"/>
      <c r="AB269" s="181"/>
      <c r="AC269" s="44" t="s">
        <v>2136</v>
      </c>
      <c r="AN269" s="803"/>
      <c r="AO269" s="753"/>
      <c r="AP269" s="753"/>
      <c r="AQ269" s="754"/>
      <c r="AT269" s="33">
        <v>269</v>
      </c>
    </row>
    <row r="270" spans="1:46" ht="15" thickBot="1">
      <c r="A270" s="180"/>
      <c r="B270"/>
      <c r="C270"/>
      <c r="D270" s="93"/>
      <c r="E270" s="165"/>
      <c r="F270" s="165"/>
      <c r="G270" s="93"/>
      <c r="H270" s="909" t="str">
        <f>IF(AND(G271&lt;&gt;"",H271="")=TRUE,"Please provide at least one Email Address:","")</f>
        <v/>
      </c>
      <c r="I270" s="909"/>
      <c r="J270" s="909"/>
      <c r="K270" s="909"/>
      <c r="L270" s="909"/>
      <c r="M270" s="909"/>
      <c r="N270" s="909"/>
      <c r="O270" s="909"/>
      <c r="P270" s="909"/>
      <c r="Q270" s="909"/>
      <c r="R270" s="909"/>
      <c r="S270" s="909"/>
      <c r="T270"/>
      <c r="U270"/>
      <c r="V270"/>
      <c r="W270"/>
      <c r="X270"/>
      <c r="Y270"/>
      <c r="Z270"/>
      <c r="AA270"/>
      <c r="AB270" s="181"/>
      <c r="AC270" s="90">
        <v>0</v>
      </c>
      <c r="AN270" s="803"/>
      <c r="AO270" s="753"/>
      <c r="AP270" s="753"/>
      <c r="AQ270" s="754"/>
      <c r="AT270" s="33">
        <v>270</v>
      </c>
    </row>
    <row r="271" spans="1:46" ht="16" thickBot="1">
      <c r="A271" s="180"/>
      <c r="B271"/>
      <c r="C271"/>
      <c r="D271" s="416" t="s">
        <v>2135</v>
      </c>
      <c r="E271" s="165"/>
      <c r="F271" s="165"/>
      <c r="G271" s="137" t="str">
        <f>IF(AC270=3,"Email Address 1: ","")</f>
        <v/>
      </c>
      <c r="H271" s="860"/>
      <c r="I271" s="861"/>
      <c r="J271" s="861"/>
      <c r="K271" s="861"/>
      <c r="L271" s="862"/>
      <c r="M271"/>
      <c r="N271" s="389" t="str">
        <f>IF(AC270=3,"Email Address 6: ","")</f>
        <v/>
      </c>
      <c r="O271" s="860"/>
      <c r="P271" s="861"/>
      <c r="Q271" s="861"/>
      <c r="R271" s="861"/>
      <c r="S271" s="862"/>
      <c r="T271"/>
      <c r="U271"/>
      <c r="V271"/>
      <c r="W271"/>
      <c r="X271"/>
      <c r="Y271"/>
      <c r="Z271"/>
      <c r="AA271"/>
      <c r="AB271" s="181"/>
      <c r="AN271" s="803"/>
      <c r="AO271" s="753"/>
      <c r="AP271" s="753"/>
      <c r="AQ271" s="754"/>
      <c r="AT271" s="33">
        <v>271</v>
      </c>
    </row>
    <row r="272" spans="1:46" ht="15" thickBot="1">
      <c r="A272" s="180"/>
      <c r="B272"/>
      <c r="C272"/>
      <c r="D272" s="93"/>
      <c r="E272" s="165"/>
      <c r="F272" s="165"/>
      <c r="G272" s="137" t="str">
        <f>IF(AC270=3,"Email Address 2: ","")</f>
        <v/>
      </c>
      <c r="H272" s="860"/>
      <c r="I272" s="861"/>
      <c r="J272" s="861"/>
      <c r="K272" s="861"/>
      <c r="L272" s="862"/>
      <c r="M272"/>
      <c r="N272" s="389" t="str">
        <f>IF(AC270=3,"Email Address 7: ","")</f>
        <v/>
      </c>
      <c r="O272" s="860"/>
      <c r="P272" s="861"/>
      <c r="Q272" s="861"/>
      <c r="R272" s="861"/>
      <c r="S272" s="862"/>
      <c r="T272"/>
      <c r="U272"/>
      <c r="V272"/>
      <c r="W272"/>
      <c r="X272"/>
      <c r="Y272"/>
      <c r="Z272"/>
      <c r="AA272"/>
      <c r="AB272" s="181"/>
      <c r="AN272" s="803"/>
      <c r="AO272" s="753"/>
      <c r="AP272" s="753"/>
      <c r="AQ272" s="754"/>
      <c r="AT272" s="33">
        <v>272</v>
      </c>
    </row>
    <row r="273" spans="1:46" ht="15" thickBot="1">
      <c r="A273" s="180"/>
      <c r="B273"/>
      <c r="C273"/>
      <c r="D273" s="93"/>
      <c r="E273" s="165"/>
      <c r="F273" s="165"/>
      <c r="G273" s="137" t="str">
        <f>IF(AC270=3,"Email Address 3: ","")</f>
        <v/>
      </c>
      <c r="H273" s="860"/>
      <c r="I273" s="861"/>
      <c r="J273" s="861"/>
      <c r="K273" s="861"/>
      <c r="L273" s="862"/>
      <c r="M273"/>
      <c r="N273" s="389" t="str">
        <f>IF(AC270=3,"Email Address 8: ","")</f>
        <v/>
      </c>
      <c r="O273" s="860"/>
      <c r="P273" s="861"/>
      <c r="Q273" s="861"/>
      <c r="R273" s="861"/>
      <c r="S273" s="862"/>
      <c r="T273"/>
      <c r="U273"/>
      <c r="V273"/>
      <c r="W273"/>
      <c r="X273"/>
      <c r="Y273"/>
      <c r="Z273"/>
      <c r="AA273"/>
      <c r="AB273" s="181"/>
      <c r="AN273" s="803"/>
      <c r="AO273" s="753"/>
      <c r="AP273" s="753"/>
      <c r="AQ273" s="754"/>
      <c r="AT273" s="33">
        <v>273</v>
      </c>
    </row>
    <row r="274" spans="1:46" ht="15" thickBot="1">
      <c r="A274" s="180"/>
      <c r="B274"/>
      <c r="C274"/>
      <c r="D274" s="93"/>
      <c r="E274" s="165"/>
      <c r="F274" s="165"/>
      <c r="G274" s="137" t="str">
        <f>IF(AC270=3,"Email Address 4: ","")</f>
        <v/>
      </c>
      <c r="H274" s="860"/>
      <c r="I274" s="861"/>
      <c r="J274" s="861"/>
      <c r="K274" s="861"/>
      <c r="L274" s="862"/>
      <c r="M274"/>
      <c r="N274" s="389" t="str">
        <f>IF(AC270=3,"Email Address 5: ","")</f>
        <v/>
      </c>
      <c r="O274" s="860"/>
      <c r="P274" s="861"/>
      <c r="Q274" s="861"/>
      <c r="R274" s="861"/>
      <c r="S274" s="862"/>
      <c r="T274"/>
      <c r="U274"/>
      <c r="V274"/>
      <c r="W274"/>
      <c r="X274"/>
      <c r="Y274"/>
      <c r="Z274"/>
      <c r="AA274"/>
      <c r="AB274" s="181"/>
      <c r="AN274" s="803"/>
      <c r="AO274" s="753"/>
      <c r="AP274" s="753"/>
      <c r="AQ274" s="754"/>
      <c r="AT274" s="33">
        <v>274</v>
      </c>
    </row>
    <row r="275" spans="1:46" ht="15" thickBot="1">
      <c r="A275" s="180"/>
      <c r="B275"/>
      <c r="C275"/>
      <c r="D275" s="93"/>
      <c r="E275" s="165"/>
      <c r="F275" s="165"/>
      <c r="G275" s="137" t="str">
        <f>IF(AC270=3,"Email Address 5: ","")</f>
        <v/>
      </c>
      <c r="H275" s="860"/>
      <c r="I275" s="861"/>
      <c r="J275" s="861"/>
      <c r="K275" s="861"/>
      <c r="L275" s="862"/>
      <c r="M275"/>
      <c r="N275" s="389" t="str">
        <f>IF(AC270=3,"Email Address 10: ","")</f>
        <v/>
      </c>
      <c r="O275" s="860"/>
      <c r="P275" s="861"/>
      <c r="Q275" s="861"/>
      <c r="R275" s="861"/>
      <c r="S275" s="862"/>
      <c r="T275"/>
      <c r="U275"/>
      <c r="V275"/>
      <c r="W275"/>
      <c r="X275"/>
      <c r="Y275"/>
      <c r="Z275"/>
      <c r="AA275"/>
      <c r="AB275" s="181"/>
      <c r="AN275" s="803"/>
      <c r="AO275" s="753"/>
      <c r="AP275" s="753"/>
      <c r="AQ275" s="754"/>
      <c r="AT275" s="33">
        <v>275</v>
      </c>
    </row>
    <row r="276" spans="1:46">
      <c r="A276" s="180"/>
      <c r="B276"/>
      <c r="C276"/>
      <c r="D276" s="93"/>
      <c r="E276" s="165"/>
      <c r="F276" s="165"/>
      <c r="G276" s="93"/>
      <c r="H276" s="165"/>
      <c r="I276" s="165"/>
      <c r="J276" s="93"/>
      <c r="K276" s="165"/>
      <c r="L276" s="165"/>
      <c r="M276"/>
      <c r="N276" s="28"/>
      <c r="O276" s="146"/>
      <c r="P276" s="12"/>
      <c r="Q276" s="12"/>
      <c r="R276"/>
      <c r="S276"/>
      <c r="T276"/>
      <c r="U276"/>
      <c r="V276"/>
      <c r="W276"/>
      <c r="X276"/>
      <c r="Y276"/>
      <c r="Z276"/>
      <c r="AA276"/>
      <c r="AB276" s="181"/>
      <c r="AN276" s="803"/>
      <c r="AO276" s="753"/>
      <c r="AP276" s="753"/>
      <c r="AQ276" s="754"/>
      <c r="AT276" s="33">
        <v>276</v>
      </c>
    </row>
    <row r="277" spans="1:46">
      <c r="A277" s="180"/>
      <c r="B277"/>
      <c r="C277"/>
      <c r="D277"/>
      <c r="E277" s="12"/>
      <c r="F277" s="12"/>
      <c r="G277" s="12"/>
      <c r="H277" s="12"/>
      <c r="I277" s="12"/>
      <c r="J277" s="12"/>
      <c r="K277" s="146"/>
      <c r="L277"/>
      <c r="M277"/>
      <c r="N277" s="135"/>
      <c r="O277"/>
      <c r="P277"/>
      <c r="Q277" s="12"/>
      <c r="R277"/>
      <c r="S277"/>
      <c r="T277"/>
      <c r="U277"/>
      <c r="V277"/>
      <c r="W277"/>
      <c r="X277"/>
      <c r="Y277"/>
      <c r="Z277"/>
      <c r="AA277"/>
      <c r="AB277" s="181"/>
      <c r="AN277" s="752"/>
      <c r="AO277" s="753"/>
      <c r="AP277" s="753"/>
      <c r="AQ277" s="754"/>
      <c r="AT277" s="33">
        <v>277</v>
      </c>
    </row>
    <row r="278" spans="1:46" ht="18" customHeight="1" thickBot="1">
      <c r="A278" s="180"/>
      <c r="B278" s="13"/>
      <c r="C278" s="14" t="s">
        <v>2524</v>
      </c>
      <c r="D278" s="14"/>
      <c r="E278" s="14"/>
      <c r="F278" s="14"/>
      <c r="G278" s="14"/>
      <c r="H278" s="14"/>
      <c r="I278" s="14"/>
      <c r="J278" s="14"/>
      <c r="K278" s="14"/>
      <c r="L278" s="14"/>
      <c r="M278" s="14"/>
      <c r="N278" s="14"/>
      <c r="O278" s="14"/>
      <c r="P278" s="14"/>
      <c r="Q278" s="14"/>
      <c r="R278" s="14"/>
      <c r="S278" s="14"/>
      <c r="T278" s="14"/>
      <c r="U278" s="14"/>
      <c r="V278" s="14"/>
      <c r="W278" s="245"/>
      <c r="X278" s="692" t="s">
        <v>2713</v>
      </c>
      <c r="Y278" s="692"/>
      <c r="Z278" s="812"/>
      <c r="AA278" s="812"/>
      <c r="AB278" s="181"/>
      <c r="AC278" s="115" t="b">
        <v>0</v>
      </c>
      <c r="AN278" s="752"/>
      <c r="AO278" s="753"/>
      <c r="AP278" s="753"/>
      <c r="AQ278" s="754"/>
      <c r="AT278" s="33">
        <v>278</v>
      </c>
    </row>
    <row r="279" spans="1:46" ht="5.15" customHeight="1" thickTop="1">
      <c r="A279" s="180"/>
      <c r="B279" s="12"/>
      <c r="C279" s="245"/>
      <c r="D279" s="245"/>
      <c r="E279" s="245"/>
      <c r="F279" s="245"/>
      <c r="G279" s="245"/>
      <c r="H279" s="245"/>
      <c r="I279" s="245"/>
      <c r="J279" s="245"/>
      <c r="K279" s="245"/>
      <c r="L279" s="245"/>
      <c r="M279" s="245"/>
      <c r="N279" s="245"/>
      <c r="O279" s="245"/>
      <c r="P279" s="245"/>
      <c r="Q279" s="245"/>
      <c r="R279" s="245"/>
      <c r="S279" s="245"/>
      <c r="T279" s="245"/>
      <c r="U279" s="245"/>
      <c r="V279" s="245"/>
      <c r="W279" s="245"/>
      <c r="X279" s="401"/>
      <c r="Y279" s="401"/>
      <c r="Z279" s="402"/>
      <c r="AA279" s="402"/>
      <c r="AB279" s="181"/>
      <c r="AC279" s="221"/>
      <c r="AN279" s="752"/>
      <c r="AO279" s="753"/>
      <c r="AP279" s="753"/>
      <c r="AQ279" s="754"/>
      <c r="AT279" s="33">
        <v>279</v>
      </c>
    </row>
    <row r="280" spans="1:46" ht="35.15" customHeight="1">
      <c r="A280" s="180"/>
      <c r="B280"/>
      <c r="C280" s="205" t="s">
        <v>2525</v>
      </c>
      <c r="D280"/>
      <c r="E280"/>
      <c r="F280"/>
      <c r="G280"/>
      <c r="H280"/>
      <c r="I280"/>
      <c r="J280" s="135"/>
      <c r="K280" s="135"/>
      <c r="L280" s="135"/>
      <c r="M280" s="135"/>
      <c r="N280" s="135"/>
      <c r="O280"/>
      <c r="P280"/>
      <c r="Q280" s="135"/>
      <c r="R280" s="135"/>
      <c r="S280" s="135"/>
      <c r="T280" s="135"/>
      <c r="U280" s="135"/>
      <c r="V280"/>
      <c r="W280"/>
      <c r="X280"/>
      <c r="Y280"/>
      <c r="Z280"/>
      <c r="AA280"/>
      <c r="AB280" s="181"/>
      <c r="AN280" s="755"/>
      <c r="AO280" s="756"/>
      <c r="AP280" s="756"/>
      <c r="AQ280" s="757"/>
      <c r="AT280" s="33">
        <v>280</v>
      </c>
    </row>
    <row r="281" spans="1:46" ht="15" thickBot="1">
      <c r="A281" s="180"/>
      <c r="B281"/>
      <c r="C281" s="92" t="s">
        <v>1171</v>
      </c>
      <c r="D281"/>
      <c r="E281"/>
      <c r="F281"/>
      <c r="G281"/>
      <c r="H281"/>
      <c r="I281"/>
      <c r="J281"/>
      <c r="K281"/>
      <c r="L281"/>
      <c r="M281"/>
      <c r="N281"/>
      <c r="O281"/>
      <c r="P281"/>
      <c r="Q281"/>
      <c r="R281"/>
      <c r="S281"/>
      <c r="T281"/>
      <c r="U281"/>
      <c r="V281"/>
      <c r="W281"/>
      <c r="X281" s="22"/>
      <c r="Y281"/>
      <c r="Z281"/>
      <c r="AA281"/>
      <c r="AB281" s="181"/>
      <c r="AC281" s="666" t="s">
        <v>1438</v>
      </c>
      <c r="AD281" s="666"/>
      <c r="AE281" s="666"/>
      <c r="AF281" s="666"/>
      <c r="AG281" s="666"/>
      <c r="AH281" s="666"/>
      <c r="AT281" s="33">
        <v>281</v>
      </c>
    </row>
    <row r="282" spans="1:46" ht="15" thickTop="1">
      <c r="A282" s="180"/>
      <c r="B282"/>
      <c r="C282" s="906" t="str">
        <f>IF(AND(AC285=FALSE,AC290=FALSE),"Please select:","")</f>
        <v>Please select:</v>
      </c>
      <c r="D282" s="906"/>
      <c r="E282"/>
      <c r="F282"/>
      <c r="G282"/>
      <c r="H282"/>
      <c r="I282"/>
      <c r="J282"/>
      <c r="K282"/>
      <c r="L282"/>
      <c r="M282" s="872" t="str">
        <f>IF(COUNTBLANK(N284:P286)=9,"Please provide at least one BIC address","")</f>
        <v>Please provide at least one BIC address</v>
      </c>
      <c r="N282" s="872"/>
      <c r="O282" s="872"/>
      <c r="P282" s="872"/>
      <c r="Q282" s="872"/>
      <c r="R282" s="417"/>
      <c r="S282" s="417"/>
      <c r="T282" s="417"/>
      <c r="U282" s="417"/>
      <c r="V282" s="417"/>
      <c r="W282" s="417"/>
      <c r="X282" s="22"/>
      <c r="Y282"/>
      <c r="Z282"/>
      <c r="AA282"/>
      <c r="AB282" s="181"/>
      <c r="AT282" s="33">
        <v>282</v>
      </c>
    </row>
    <row r="283" spans="1:46" ht="16" thickBot="1">
      <c r="A283" s="180"/>
      <c r="B283"/>
      <c r="C283"/>
      <c r="D283" s="403"/>
      <c r="E283" s="403" t="s">
        <v>999</v>
      </c>
      <c r="F283"/>
      <c r="G283"/>
      <c r="H283"/>
      <c r="I283"/>
      <c r="J283"/>
      <c r="K283"/>
      <c r="L283"/>
      <c r="M283" s="442"/>
      <c r="N283" s="925" t="s">
        <v>1165</v>
      </c>
      <c r="O283" s="925"/>
      <c r="P283" s="925"/>
      <c r="Q283" s="135" t="s">
        <v>2715</v>
      </c>
      <c r="R283" s="256"/>
      <c r="S283" s="256"/>
      <c r="T283" s="256"/>
      <c r="U283" s="256"/>
      <c r="V283" s="256"/>
      <c r="W283" s="256"/>
      <c r="X283" s="22"/>
      <c r="Y283"/>
      <c r="Z283"/>
      <c r="AA283"/>
      <c r="AB283" s="181"/>
      <c r="AT283" s="33">
        <v>283</v>
      </c>
    </row>
    <row r="284" spans="1:46" ht="15" thickBot="1">
      <c r="A284" s="180"/>
      <c r="B284"/>
      <c r="C284"/>
      <c r="D284"/>
      <c r="E284"/>
      <c r="F284"/>
      <c r="G284" s="915" t="str">
        <f>IF(AC285=TRUE,"Please enter BIC addresses that are authorized to instruct payments for this account:","")</f>
        <v/>
      </c>
      <c r="H284" s="915"/>
      <c r="I284" s="915"/>
      <c r="J284" s="915"/>
      <c r="K284" s="915"/>
      <c r="L284" s="915"/>
      <c r="M284"/>
      <c r="N284" s="774"/>
      <c r="O284" s="873"/>
      <c r="P284" s="775"/>
      <c r="Q284" s="135"/>
      <c r="R284" s="22"/>
      <c r="S284" s="22"/>
      <c r="T284" s="22"/>
      <c r="U284" s="22"/>
      <c r="V284" s="22"/>
      <c r="W284" s="135"/>
      <c r="X284" s="22"/>
      <c r="Y284"/>
      <c r="Z284"/>
      <c r="AA284"/>
      <c r="AB284" s="181"/>
      <c r="AC284" s="44" t="s">
        <v>999</v>
      </c>
      <c r="AT284" s="33">
        <v>284</v>
      </c>
    </row>
    <row r="285" spans="1:46" ht="15" thickBot="1">
      <c r="A285" s="180"/>
      <c r="B285"/>
      <c r="C285"/>
      <c r="D285"/>
      <c r="E285"/>
      <c r="F285"/>
      <c r="G285" s="915"/>
      <c r="H285" s="915"/>
      <c r="I285" s="915"/>
      <c r="J285" s="915"/>
      <c r="K285" s="915"/>
      <c r="L285" s="915"/>
      <c r="M285"/>
      <c r="N285" s="774"/>
      <c r="O285" s="873"/>
      <c r="P285" s="775"/>
      <c r="Q285" s="22"/>
      <c r="R285" s="22"/>
      <c r="S285" s="22"/>
      <c r="T285" s="22"/>
      <c r="U285" s="22"/>
      <c r="V285" s="22"/>
      <c r="W285" s="22"/>
      <c r="X285" s="22"/>
      <c r="Y285"/>
      <c r="Z285"/>
      <c r="AA285"/>
      <c r="AB285" s="181"/>
      <c r="AC285" s="42" t="b">
        <v>0</v>
      </c>
      <c r="AT285" s="33">
        <v>285</v>
      </c>
    </row>
    <row r="286" spans="1:46" ht="15" thickBot="1">
      <c r="A286" s="180"/>
      <c r="B286"/>
      <c r="C286"/>
      <c r="D286"/>
      <c r="E286"/>
      <c r="F286"/>
      <c r="G286" s="590"/>
      <c r="H286" s="590"/>
      <c r="I286" s="590"/>
      <c r="J286" s="590"/>
      <c r="K286" s="590"/>
      <c r="L286" s="590"/>
      <c r="M286"/>
      <c r="N286" s="774"/>
      <c r="O286" s="873"/>
      <c r="P286" s="775"/>
      <c r="Q286" s="22"/>
      <c r="R286" s="22"/>
      <c r="S286" s="22"/>
      <c r="T286" s="22"/>
      <c r="U286" s="22"/>
      <c r="V286" s="22"/>
      <c r="W286" s="22"/>
      <c r="X286" s="22"/>
      <c r="Y286"/>
      <c r="Z286"/>
      <c r="AA286"/>
      <c r="AB286" s="181"/>
      <c r="AT286" s="33">
        <v>286</v>
      </c>
    </row>
    <row r="287" spans="1:46">
      <c r="A287" s="180"/>
      <c r="B287"/>
      <c r="C287"/>
      <c r="D287"/>
      <c r="E287"/>
      <c r="F287"/>
      <c r="G287"/>
      <c r="H287"/>
      <c r="I287"/>
      <c r="J287"/>
      <c r="K287"/>
      <c r="L287"/>
      <c r="M287"/>
      <c r="N287" s="612"/>
      <c r="O287" s="612"/>
      <c r="P287" s="612"/>
      <c r="Q287" s="22"/>
      <c r="R287" s="22"/>
      <c r="S287" s="22"/>
      <c r="T287" s="22"/>
      <c r="U287" s="22"/>
      <c r="V287" s="22"/>
      <c r="W287" s="22"/>
      <c r="X287" s="22"/>
      <c r="Y287"/>
      <c r="Z287"/>
      <c r="AA287"/>
      <c r="AB287" s="181"/>
      <c r="AT287" s="33">
        <v>287</v>
      </c>
    </row>
    <row r="288" spans="1:46">
      <c r="A288" s="180"/>
      <c r="B288"/>
      <c r="C288"/>
      <c r="D288"/>
      <c r="E288"/>
      <c r="F288"/>
      <c r="G288"/>
      <c r="H288"/>
      <c r="I288"/>
      <c r="J288" s="302" t="str">
        <f>IF(AND(AC290=TRUE,AD290&lt;1),"Please Select:","")</f>
        <v/>
      </c>
      <c r="K288"/>
      <c r="L288"/>
      <c r="M288" s="22"/>
      <c r="N288" s="22"/>
      <c r="O288" s="22"/>
      <c r="P288" s="22"/>
      <c r="Q288" s="22"/>
      <c r="R288" s="22"/>
      <c r="S288" s="22"/>
      <c r="T288" s="22"/>
      <c r="U288" s="22"/>
      <c r="V288" s="22"/>
      <c r="W288" s="22"/>
      <c r="X288" s="22"/>
      <c r="Y288"/>
      <c r="Z288"/>
      <c r="AA288"/>
      <c r="AB288" s="181"/>
      <c r="AT288" s="33">
        <v>288</v>
      </c>
    </row>
    <row r="289" spans="1:46" ht="15.75" customHeight="1">
      <c r="A289" s="180"/>
      <c r="B289"/>
      <c r="C289"/>
      <c r="D289"/>
      <c r="E289" s="403" t="s">
        <v>1167</v>
      </c>
      <c r="F289"/>
      <c r="G289" s="913" t="str">
        <f>IF(AC290=TRUE,"Do you have an access to BBH Infuse?","")</f>
        <v/>
      </c>
      <c r="H289" s="913"/>
      <c r="I289" s="913"/>
      <c r="J289"/>
      <c r="K289" t="str">
        <f>IF(AC290=TRUE,"Yes","")</f>
        <v/>
      </c>
      <c r="L289" s="910" t="str">
        <f>IF(AC290=TRUE,IF(AD290=2,"Please contact your client service representative to set up Infuse access",""),"")</f>
        <v/>
      </c>
      <c r="M289" s="910"/>
      <c r="N289" s="910"/>
      <c r="O289" s="910"/>
      <c r="P289" s="910"/>
      <c r="Q289" s="22"/>
      <c r="R289" s="22"/>
      <c r="S289" s="22"/>
      <c r="T289" s="22"/>
      <c r="U289" s="22"/>
      <c r="V289" s="22"/>
      <c r="W289" s="22"/>
      <c r="X289" s="22"/>
      <c r="Y289"/>
      <c r="Z289"/>
      <c r="AA289"/>
      <c r="AB289" s="181"/>
      <c r="AC289" s="44" t="s">
        <v>1167</v>
      </c>
      <c r="AD289" s="45" t="s">
        <v>1340</v>
      </c>
      <c r="AT289" s="33">
        <v>289</v>
      </c>
    </row>
    <row r="290" spans="1:46" ht="15" customHeight="1">
      <c r="A290" s="180"/>
      <c r="B290"/>
      <c r="C290"/>
      <c r="D290" s="403"/>
      <c r="E290"/>
      <c r="F290"/>
      <c r="G290" s="913"/>
      <c r="H290" s="913"/>
      <c r="I290" s="913"/>
      <c r="J290" s="302"/>
      <c r="K290" t="str">
        <f>IF(AC290=TRUE,"No","")</f>
        <v/>
      </c>
      <c r="L290" s="910"/>
      <c r="M290" s="910"/>
      <c r="N290" s="910"/>
      <c r="O290" s="910"/>
      <c r="P290" s="910"/>
      <c r="Q290" s="22"/>
      <c r="R290" s="22"/>
      <c r="S290" s="22"/>
      <c r="T290" s="22"/>
      <c r="U290" s="22"/>
      <c r="V290" s="22"/>
      <c r="W290" s="22"/>
      <c r="X290" s="22"/>
      <c r="Y290"/>
      <c r="Z290"/>
      <c r="AA290"/>
      <c r="AB290" s="181"/>
      <c r="AC290" s="42" t="b">
        <v>0</v>
      </c>
      <c r="AD290" s="89">
        <v>0</v>
      </c>
      <c r="AT290" s="33">
        <v>290</v>
      </c>
    </row>
    <row r="291" spans="1:46">
      <c r="A291" s="180"/>
      <c r="B291"/>
      <c r="C291"/>
      <c r="D291"/>
      <c r="E291"/>
      <c r="F291"/>
      <c r="G291" s="2"/>
      <c r="H291" s="2"/>
      <c r="I291" s="2"/>
      <c r="J291" s="2"/>
      <c r="K291" s="2"/>
      <c r="L291" s="613"/>
      <c r="M291" s="613"/>
      <c r="N291" s="613"/>
      <c r="O291" s="613"/>
      <c r="P291" s="613"/>
      <c r="Q291" s="22"/>
      <c r="R291" s="22"/>
      <c r="S291" s="22"/>
      <c r="T291" s="22"/>
      <c r="U291" s="22"/>
      <c r="V291" s="22"/>
      <c r="W291" s="22"/>
      <c r="X291" s="22"/>
      <c r="Y291"/>
      <c r="Z291"/>
      <c r="AA291"/>
      <c r="AB291" s="181"/>
      <c r="AC291" s="578" t="b">
        <v>0</v>
      </c>
      <c r="AT291" s="33">
        <v>291</v>
      </c>
    </row>
    <row r="292" spans="1:46" ht="19" thickBot="1">
      <c r="A292" s="180"/>
      <c r="B292" s="155"/>
      <c r="C292" s="614" t="s">
        <v>2716</v>
      </c>
      <c r="D292" s="155"/>
      <c r="E292" s="155"/>
      <c r="F292" s="155"/>
      <c r="G292" s="615"/>
      <c r="H292" s="615"/>
      <c r="I292" s="615"/>
      <c r="J292" s="615"/>
      <c r="K292" s="615"/>
      <c r="L292" s="616"/>
      <c r="M292" s="616"/>
      <c r="N292" s="616"/>
      <c r="O292" s="616"/>
      <c r="P292" s="616"/>
      <c r="Q292" s="617"/>
      <c r="R292" s="617"/>
      <c r="S292" s="617"/>
      <c r="T292" s="617"/>
      <c r="U292" s="617"/>
      <c r="V292" s="617"/>
      <c r="W292" s="22"/>
      <c r="X292" s="692" t="s">
        <v>2713</v>
      </c>
      <c r="Y292" s="692"/>
      <c r="Z292"/>
      <c r="AA292"/>
      <c r="AB292" s="181"/>
      <c r="AC292" s="46" t="s">
        <v>1334</v>
      </c>
      <c r="AT292" s="33">
        <v>292</v>
      </c>
    </row>
    <row r="293" spans="1:46" ht="15.5" thickTop="1" thickBot="1">
      <c r="A293" s="180"/>
      <c r="B293"/>
      <c r="C293"/>
      <c r="D293"/>
      <c r="E293"/>
      <c r="F293"/>
      <c r="G293"/>
      <c r="H293"/>
      <c r="I293"/>
      <c r="J293"/>
      <c r="K293"/>
      <c r="L293"/>
      <c r="M293"/>
      <c r="N293" s="449"/>
      <c r="O293" s="449"/>
      <c r="P293" s="449"/>
      <c r="Q293" s="410" t="s">
        <v>2715</v>
      </c>
      <c r="R293" s="22"/>
      <c r="S293" s="22"/>
      <c r="T293" s="22"/>
      <c r="U293" s="22"/>
      <c r="V293" s="22"/>
      <c r="W293" s="22"/>
      <c r="X293" s="22"/>
      <c r="Y293"/>
      <c r="Z293"/>
      <c r="AA293"/>
      <c r="AB293" s="181"/>
      <c r="AC293" s="949" t="s">
        <v>1447</v>
      </c>
      <c r="AD293" s="750"/>
      <c r="AE293" s="750"/>
      <c r="AF293" s="751"/>
      <c r="AT293" s="33">
        <v>293</v>
      </c>
    </row>
    <row r="294" spans="1:46" ht="15" thickBot="1">
      <c r="A294" s="180"/>
      <c r="B294"/>
      <c r="C294"/>
      <c r="D294"/>
      <c r="E294"/>
      <c r="F294"/>
      <c r="G294"/>
      <c r="H294"/>
      <c r="I294"/>
      <c r="J294" s="135"/>
      <c r="K294" s="135"/>
      <c r="L294" s="633" t="s">
        <v>2717</v>
      </c>
      <c r="M294" s="924"/>
      <c r="N294" s="922"/>
      <c r="O294" s="922"/>
      <c r="P294" s="922"/>
      <c r="Q294" s="135"/>
      <c r="R294" s="135"/>
      <c r="S294" s="135"/>
      <c r="T294" s="135"/>
      <c r="U294" s="135"/>
      <c r="V294"/>
      <c r="W294"/>
      <c r="X294"/>
      <c r="Y294"/>
      <c r="Z294"/>
      <c r="AA294"/>
      <c r="AB294" s="181"/>
      <c r="AC294" s="753"/>
      <c r="AD294" s="753"/>
      <c r="AE294" s="753"/>
      <c r="AF294" s="754"/>
      <c r="AT294" s="33">
        <v>294</v>
      </c>
    </row>
    <row r="295" spans="1:46" ht="15" thickBot="1">
      <c r="A295" s="180"/>
      <c r="B295"/>
      <c r="C295"/>
      <c r="D295"/>
      <c r="E295"/>
      <c r="F295"/>
      <c r="G295"/>
      <c r="H295"/>
      <c r="I295"/>
      <c r="J295"/>
      <c r="K295"/>
      <c r="L295" s="633"/>
      <c r="M295" s="924"/>
      <c r="N295" s="923"/>
      <c r="O295" s="923"/>
      <c r="P295" s="923"/>
      <c r="Q295"/>
      <c r="R295"/>
      <c r="S295"/>
      <c r="T295"/>
      <c r="U295"/>
      <c r="V295"/>
      <c r="W295"/>
      <c r="X295"/>
      <c r="Y295"/>
      <c r="Z295"/>
      <c r="AA295"/>
      <c r="AB295" s="181"/>
      <c r="AC295" s="115" t="b">
        <v>0</v>
      </c>
      <c r="AE295" s="36"/>
      <c r="AT295" s="33">
        <v>295</v>
      </c>
    </row>
    <row r="296" spans="1:46" ht="19" thickBot="1">
      <c r="A296" s="180"/>
      <c r="B296" s="13"/>
      <c r="C296" s="14" t="s">
        <v>2720</v>
      </c>
      <c r="D296" s="14"/>
      <c r="E296" s="14"/>
      <c r="F296" s="14"/>
      <c r="G296" s="14"/>
      <c r="H296" s="14"/>
      <c r="I296" s="14"/>
      <c r="J296" s="14"/>
      <c r="K296" s="14"/>
      <c r="L296" s="14"/>
      <c r="M296" s="14"/>
      <c r="N296" s="14"/>
      <c r="O296" s="14"/>
      <c r="P296" s="14"/>
      <c r="Q296" s="14"/>
      <c r="R296" s="14"/>
      <c r="S296" s="14"/>
      <c r="T296" s="14"/>
      <c r="U296" s="14"/>
      <c r="V296" s="14"/>
      <c r="W296" s="245"/>
      <c r="X296" s="692" t="s">
        <v>2713</v>
      </c>
      <c r="Y296" s="692"/>
      <c r="Z296" s="812"/>
      <c r="AA296" s="812"/>
      <c r="AB296" s="181"/>
      <c r="AC296" s="666" t="s">
        <v>1438</v>
      </c>
      <c r="AD296" s="666"/>
      <c r="AE296" s="666"/>
      <c r="AF296" s="666"/>
      <c r="AG296" s="666"/>
      <c r="AH296" s="666"/>
      <c r="AT296" s="33">
        <v>296</v>
      </c>
    </row>
    <row r="297" spans="1:46" ht="14.5" customHeight="1" thickTop="1">
      <c r="A297" s="180"/>
      <c r="B297" s="12"/>
      <c r="C297" s="245"/>
      <c r="D297" s="245"/>
      <c r="E297" s="245"/>
      <c r="F297" s="245"/>
      <c r="G297" s="245"/>
      <c r="H297" s="245"/>
      <c r="I297" s="245"/>
      <c r="J297" s="245"/>
      <c r="K297" s="245"/>
      <c r="L297" s="245"/>
      <c r="M297" s="245"/>
      <c r="N297" s="245"/>
      <c r="O297" s="245"/>
      <c r="P297" s="245"/>
      <c r="Q297" s="245"/>
      <c r="R297" s="245"/>
      <c r="S297" s="245"/>
      <c r="T297" s="245"/>
      <c r="U297" s="245"/>
      <c r="V297" s="245"/>
      <c r="W297" s="245"/>
      <c r="X297" s="245"/>
      <c r="Y297" s="245"/>
      <c r="Z297" s="245"/>
      <c r="AA297" s="12"/>
      <c r="AB297" s="181"/>
      <c r="AT297" s="33">
        <v>297</v>
      </c>
    </row>
    <row r="298" spans="1:46" ht="14.5" customHeight="1">
      <c r="A298" s="180"/>
      <c r="B298" s="12"/>
      <c r="C298" s="182" t="s">
        <v>2721</v>
      </c>
      <c r="D298" s="245"/>
      <c r="E298" s="245"/>
      <c r="F298" s="245"/>
      <c r="G298" s="245"/>
      <c r="H298" s="245"/>
      <c r="I298" s="648" t="s">
        <v>1172</v>
      </c>
      <c r="J298" s="648"/>
      <c r="K298" s="648"/>
      <c r="L298" s="648"/>
      <c r="M298" s="648"/>
      <c r="N298" s="648"/>
      <c r="O298" s="648"/>
      <c r="P298" s="648"/>
      <c r="Q298" s="648"/>
      <c r="R298" s="648"/>
      <c r="S298" s="648"/>
      <c r="T298" s="648"/>
      <c r="U298" s="648"/>
      <c r="V298" s="648"/>
      <c r="W298" s="648"/>
      <c r="X298" s="648"/>
      <c r="Y298" s="648"/>
      <c r="Z298" s="648"/>
      <c r="AA298" s="12"/>
      <c r="AB298" s="181"/>
      <c r="AT298" s="33">
        <v>298</v>
      </c>
    </row>
    <row r="299" spans="1:46">
      <c r="A299" s="180"/>
      <c r="B299"/>
      <c r="C299"/>
      <c r="D299"/>
      <c r="E299"/>
      <c r="F299"/>
      <c r="G299"/>
      <c r="H299"/>
      <c r="I299" s="648"/>
      <c r="J299" s="648"/>
      <c r="K299" s="648"/>
      <c r="L299" s="648"/>
      <c r="M299" s="648"/>
      <c r="N299" s="648"/>
      <c r="O299" s="648"/>
      <c r="P299" s="648"/>
      <c r="Q299" s="648"/>
      <c r="R299" s="648"/>
      <c r="S299" s="648"/>
      <c r="T299" s="648"/>
      <c r="U299" s="648"/>
      <c r="V299" s="648"/>
      <c r="W299" s="648"/>
      <c r="X299" s="648"/>
      <c r="Y299" s="648"/>
      <c r="Z299" s="648"/>
      <c r="AA299"/>
      <c r="AB299" s="181"/>
      <c r="AT299" s="33">
        <v>299</v>
      </c>
    </row>
    <row r="300" spans="1:46">
      <c r="A300" s="180"/>
      <c r="B300"/>
      <c r="C300"/>
      <c r="D300"/>
      <c r="E300"/>
      <c r="F300" s="888" t="str">
        <f>IF(AC302=2,IF(OR(AC301=TRUE,AD301=TRUE,AE301=TRUE),"","Please select at least one mailing address:"),"")</f>
        <v/>
      </c>
      <c r="G300" s="888"/>
      <c r="H300" s="888"/>
      <c r="I300" s="888"/>
      <c r="J300" s="888"/>
      <c r="K300" s="888"/>
      <c r="L300" s="888"/>
      <c r="M300" s="888"/>
      <c r="N300" s="888"/>
      <c r="O300" s="888"/>
      <c r="P300" s="888"/>
      <c r="Q300" s="888"/>
      <c r="R300" s="888"/>
      <c r="S300" s="888"/>
      <c r="T300" s="888"/>
      <c r="U300" s="888"/>
      <c r="V300" s="888"/>
      <c r="W300" s="888"/>
      <c r="X300" s="888"/>
      <c r="Y300" s="888"/>
      <c r="Z300" s="888"/>
      <c r="AA300"/>
      <c r="AB300" s="181"/>
      <c r="AC300" s="44" t="s">
        <v>1383</v>
      </c>
      <c r="AT300" s="33">
        <v>300</v>
      </c>
    </row>
    <row r="301" spans="1:46">
      <c r="A301" s="180"/>
      <c r="B301" s="12"/>
      <c r="C301" s="12"/>
      <c r="D301" t="s">
        <v>1158</v>
      </c>
      <c r="E301"/>
      <c r="F301"/>
      <c r="G301"/>
      <c r="H301"/>
      <c r="I301"/>
      <c r="J301"/>
      <c r="K301"/>
      <c r="L301" t="s">
        <v>1159</v>
      </c>
      <c r="M301"/>
      <c r="N301"/>
      <c r="O301"/>
      <c r="P301"/>
      <c r="Q301"/>
      <c r="R301"/>
      <c r="S301"/>
      <c r="T301" t="s">
        <v>1160</v>
      </c>
      <c r="U301"/>
      <c r="V301"/>
      <c r="W301"/>
      <c r="X301"/>
      <c r="Y301"/>
      <c r="Z301"/>
      <c r="AA301"/>
      <c r="AB301" s="181"/>
      <c r="AC301" s="42" t="b">
        <v>0</v>
      </c>
      <c r="AT301" s="33">
        <v>301</v>
      </c>
    </row>
    <row r="302" spans="1:46" ht="15.5">
      <c r="A302" s="180"/>
      <c r="B302"/>
      <c r="C302"/>
      <c r="D302" s="324"/>
      <c r="E302"/>
      <c r="F302"/>
      <c r="G302"/>
      <c r="H302"/>
      <c r="I302"/>
      <c r="J302"/>
      <c r="K302"/>
      <c r="L302"/>
      <c r="M302"/>
      <c r="N302"/>
      <c r="O302"/>
      <c r="P302"/>
      <c r="Q302"/>
      <c r="R302"/>
      <c r="S302"/>
      <c r="T302"/>
      <c r="U302"/>
      <c r="V302"/>
      <c r="W302"/>
      <c r="X302"/>
      <c r="Y302"/>
      <c r="Z302"/>
      <c r="AA302"/>
      <c r="AB302" s="181"/>
      <c r="AT302" s="33">
        <v>302</v>
      </c>
    </row>
    <row r="303" spans="1:46">
      <c r="A303" s="180"/>
      <c r="B303" s="135"/>
      <c r="C303" s="137" t="s">
        <v>1374</v>
      </c>
      <c r="D303" s="844"/>
      <c r="E303" s="844"/>
      <c r="F303" s="844"/>
      <c r="G303" s="844"/>
      <c r="H303" s="844"/>
      <c r="I303" s="154"/>
      <c r="J303" s="135"/>
      <c r="K303" s="137" t="str">
        <f>IF(AC301=TRUE,"Contact Name:","")</f>
        <v/>
      </c>
      <c r="L303" s="844"/>
      <c r="M303" s="844"/>
      <c r="N303" s="844"/>
      <c r="O303" s="844"/>
      <c r="P303" s="844"/>
      <c r="Q303" s="154"/>
      <c r="R303" s="135"/>
      <c r="S303" s="137" t="s">
        <v>1374</v>
      </c>
      <c r="T303" s="844"/>
      <c r="U303" s="844"/>
      <c r="V303" s="844"/>
      <c r="W303" s="844"/>
      <c r="X303" s="844"/>
      <c r="Y303" s="154"/>
      <c r="Z303"/>
      <c r="AA303" s="154"/>
      <c r="AB303" s="181"/>
      <c r="AD303" s="46" t="s">
        <v>1334</v>
      </c>
      <c r="AT303" s="33">
        <v>303</v>
      </c>
    </row>
    <row r="304" spans="1:46">
      <c r="A304" s="180"/>
      <c r="B304" s="135"/>
      <c r="C304" s="137" t="s">
        <v>1375</v>
      </c>
      <c r="D304" s="844"/>
      <c r="E304" s="844"/>
      <c r="F304" s="844"/>
      <c r="G304" s="844"/>
      <c r="H304" s="844"/>
      <c r="I304" s="154"/>
      <c r="J304" s="135"/>
      <c r="K304" s="137" t="str">
        <f>IF(AC301=TRUE,"Company Name:","")</f>
        <v/>
      </c>
      <c r="L304" s="844"/>
      <c r="M304" s="844"/>
      <c r="N304" s="844"/>
      <c r="O304" s="844"/>
      <c r="P304" s="844"/>
      <c r="Q304" s="154"/>
      <c r="R304" s="135"/>
      <c r="S304" s="137" t="s">
        <v>1375</v>
      </c>
      <c r="T304" s="844"/>
      <c r="U304" s="844"/>
      <c r="V304" s="844"/>
      <c r="W304" s="844"/>
      <c r="X304" s="844"/>
      <c r="Y304" s="154"/>
      <c r="Z304"/>
      <c r="AA304" s="154"/>
      <c r="AB304" s="181"/>
      <c r="AD304" s="749" t="s">
        <v>1391</v>
      </c>
      <c r="AE304" s="801"/>
      <c r="AF304" s="801"/>
      <c r="AG304" s="802"/>
      <c r="AT304" s="33">
        <v>304</v>
      </c>
    </row>
    <row r="305" spans="1:46">
      <c r="A305" s="180"/>
      <c r="B305" s="135"/>
      <c r="C305" s="137" t="s">
        <v>1376</v>
      </c>
      <c r="D305" s="844"/>
      <c r="E305" s="844"/>
      <c r="F305" s="844"/>
      <c r="G305" s="844"/>
      <c r="H305" s="844"/>
      <c r="I305" s="154"/>
      <c r="J305" s="135"/>
      <c r="K305" s="137" t="str">
        <f>IF(AC301=TRUE,"Address:","")</f>
        <v/>
      </c>
      <c r="L305" s="844"/>
      <c r="M305" s="844"/>
      <c r="N305" s="844"/>
      <c r="O305" s="844"/>
      <c r="P305" s="844"/>
      <c r="Q305" s="154"/>
      <c r="R305" s="135"/>
      <c r="S305" s="137" t="s">
        <v>1376</v>
      </c>
      <c r="T305" s="844"/>
      <c r="U305" s="844"/>
      <c r="V305" s="844"/>
      <c r="W305" s="844"/>
      <c r="X305" s="844"/>
      <c r="Y305" s="154"/>
      <c r="Z305"/>
      <c r="AA305" s="154"/>
      <c r="AB305" s="181"/>
      <c r="AD305" s="803"/>
      <c r="AE305" s="804"/>
      <c r="AF305" s="804"/>
      <c r="AG305" s="805"/>
      <c r="AT305" s="33">
        <v>305</v>
      </c>
    </row>
    <row r="306" spans="1:46">
      <c r="A306" s="180"/>
      <c r="B306" s="135"/>
      <c r="C306" s="137" t="s">
        <v>1377</v>
      </c>
      <c r="D306" s="844"/>
      <c r="E306" s="844"/>
      <c r="F306" s="844"/>
      <c r="G306" s="844"/>
      <c r="H306" s="844"/>
      <c r="I306" s="154"/>
      <c r="J306" s="135"/>
      <c r="K306" s="137" t="str">
        <f>IF(AC301=TRUE,"City:","")</f>
        <v/>
      </c>
      <c r="L306" s="844"/>
      <c r="M306" s="844"/>
      <c r="N306" s="844"/>
      <c r="O306" s="844"/>
      <c r="P306" s="844"/>
      <c r="Q306" s="154"/>
      <c r="R306" s="135"/>
      <c r="S306" s="137" t="s">
        <v>1377</v>
      </c>
      <c r="T306" s="844"/>
      <c r="U306" s="844"/>
      <c r="V306" s="844"/>
      <c r="W306" s="844"/>
      <c r="X306" s="844"/>
      <c r="Y306" s="154"/>
      <c r="Z306"/>
      <c r="AA306" s="154"/>
      <c r="AB306" s="181"/>
      <c r="AD306" s="803"/>
      <c r="AE306" s="804"/>
      <c r="AF306" s="804"/>
      <c r="AG306" s="805"/>
      <c r="AT306" s="33">
        <v>306</v>
      </c>
    </row>
    <row r="307" spans="1:46">
      <c r="A307" s="180"/>
      <c r="B307" s="135"/>
      <c r="C307" s="137" t="s">
        <v>1378</v>
      </c>
      <c r="D307" s="844"/>
      <c r="E307" s="844"/>
      <c r="F307" s="844"/>
      <c r="G307" s="844"/>
      <c r="H307" s="844"/>
      <c r="I307" s="154"/>
      <c r="J307" s="135"/>
      <c r="K307" s="137" t="str">
        <f>IF(AC301=TRUE,"Zip/State:","")</f>
        <v/>
      </c>
      <c r="L307" s="844"/>
      <c r="M307" s="844"/>
      <c r="N307" s="844"/>
      <c r="O307" s="844"/>
      <c r="P307" s="844"/>
      <c r="Q307" s="154"/>
      <c r="R307" s="135"/>
      <c r="S307" s="137" t="s">
        <v>1378</v>
      </c>
      <c r="T307" s="844"/>
      <c r="U307" s="844"/>
      <c r="V307" s="844"/>
      <c r="W307" s="844"/>
      <c r="X307" s="844"/>
      <c r="Y307" s="154"/>
      <c r="Z307"/>
      <c r="AA307" s="154"/>
      <c r="AB307" s="359"/>
      <c r="AD307" s="803"/>
      <c r="AE307" s="804"/>
      <c r="AF307" s="804"/>
      <c r="AG307" s="805"/>
      <c r="AT307" s="33">
        <v>307</v>
      </c>
    </row>
    <row r="308" spans="1:46">
      <c r="A308" s="180"/>
      <c r="B308" s="135"/>
      <c r="C308" s="137" t="s">
        <v>1379</v>
      </c>
      <c r="D308" s="844"/>
      <c r="E308" s="844"/>
      <c r="F308" s="844"/>
      <c r="G308" s="844"/>
      <c r="H308" s="844"/>
      <c r="I308" s="154"/>
      <c r="J308" s="135"/>
      <c r="K308" s="137" t="str">
        <f>IF(AC301=TRUE,"Country:","")</f>
        <v/>
      </c>
      <c r="L308" s="844"/>
      <c r="M308" s="844"/>
      <c r="N308" s="844"/>
      <c r="O308" s="844"/>
      <c r="P308" s="844"/>
      <c r="Q308" s="154"/>
      <c r="R308" s="135"/>
      <c r="S308" s="137" t="s">
        <v>1379</v>
      </c>
      <c r="T308" s="844"/>
      <c r="U308" s="844"/>
      <c r="V308" s="844"/>
      <c r="W308" s="844"/>
      <c r="X308" s="844"/>
      <c r="Y308" s="154"/>
      <c r="Z308"/>
      <c r="AA308" s="154"/>
      <c r="AB308" s="181"/>
      <c r="AD308" s="803"/>
      <c r="AE308" s="804"/>
      <c r="AF308" s="804"/>
      <c r="AG308" s="805"/>
      <c r="AT308" s="33">
        <v>308</v>
      </c>
    </row>
    <row r="309" spans="1:46">
      <c r="A309" s="180"/>
      <c r="B309" s="135"/>
      <c r="C309" s="137" t="s">
        <v>1380</v>
      </c>
      <c r="D309" s="844"/>
      <c r="E309" s="844"/>
      <c r="F309" s="844"/>
      <c r="G309" s="844"/>
      <c r="H309" s="844"/>
      <c r="I309" s="154"/>
      <c r="J309" s="135"/>
      <c r="K309" s="137" t="str">
        <f>IF(AC301=TRUE,"Telephone Number:","")</f>
        <v/>
      </c>
      <c r="L309" s="844"/>
      <c r="M309" s="844"/>
      <c r="N309" s="844"/>
      <c r="O309" s="844"/>
      <c r="P309" s="844"/>
      <c r="Q309" s="154"/>
      <c r="R309" s="135"/>
      <c r="S309" s="137" t="s">
        <v>1380</v>
      </c>
      <c r="T309" s="844"/>
      <c r="U309" s="844"/>
      <c r="V309" s="844"/>
      <c r="W309" s="844"/>
      <c r="X309" s="844"/>
      <c r="Y309" s="154"/>
      <c r="Z309"/>
      <c r="AA309"/>
      <c r="AB309" s="181"/>
      <c r="AD309" s="803"/>
      <c r="AE309" s="804"/>
      <c r="AF309" s="804"/>
      <c r="AG309" s="805"/>
      <c r="AT309" s="33">
        <v>309</v>
      </c>
    </row>
    <row r="310" spans="1:46">
      <c r="A310" s="180"/>
      <c r="B310" s="135"/>
      <c r="C310" s="137" t="s">
        <v>1381</v>
      </c>
      <c r="D310" s="844"/>
      <c r="E310" s="844"/>
      <c r="F310" s="844"/>
      <c r="G310" s="844"/>
      <c r="H310" s="844"/>
      <c r="I310" s="154"/>
      <c r="J310" s="135"/>
      <c r="K310" s="137" t="str">
        <f>IF(AC301=TRUE,"FAX Number:","")</f>
        <v/>
      </c>
      <c r="L310" s="844"/>
      <c r="M310" s="844"/>
      <c r="N310" s="844"/>
      <c r="O310" s="844"/>
      <c r="P310" s="844"/>
      <c r="Q310" s="154"/>
      <c r="R310" s="135"/>
      <c r="S310" s="137" t="s">
        <v>1381</v>
      </c>
      <c r="T310" s="844"/>
      <c r="U310" s="844"/>
      <c r="V310" s="844"/>
      <c r="W310" s="844"/>
      <c r="X310" s="844"/>
      <c r="Y310" s="154"/>
      <c r="Z310"/>
      <c r="AA310"/>
      <c r="AB310" s="181"/>
      <c r="AD310" s="803"/>
      <c r="AE310" s="804"/>
      <c r="AF310" s="804"/>
      <c r="AG310" s="805"/>
      <c r="AT310" s="33">
        <v>310</v>
      </c>
    </row>
    <row r="311" spans="1:46">
      <c r="A311" s="180"/>
      <c r="B311" s="135"/>
      <c r="C311" s="137" t="s">
        <v>1968</v>
      </c>
      <c r="D311" s="844"/>
      <c r="E311" s="844"/>
      <c r="F311" s="844"/>
      <c r="G311" s="844"/>
      <c r="H311" s="844"/>
      <c r="I311" s="154"/>
      <c r="J311" s="135"/>
      <c r="K311" s="137" t="str">
        <f>IF(AC301=TRUE,"e-mail Address","")</f>
        <v/>
      </c>
      <c r="L311" s="844"/>
      <c r="M311" s="844"/>
      <c r="N311" s="844"/>
      <c r="O311" s="844"/>
      <c r="P311" s="844"/>
      <c r="Q311" s="154"/>
      <c r="R311" s="135"/>
      <c r="S311" s="137" t="s">
        <v>1382</v>
      </c>
      <c r="T311" s="844"/>
      <c r="U311" s="844"/>
      <c r="V311" s="844"/>
      <c r="W311" s="844"/>
      <c r="X311" s="844"/>
      <c r="Y311" s="154"/>
      <c r="Z311"/>
      <c r="AA311"/>
      <c r="AB311" s="181"/>
      <c r="AD311" s="806"/>
      <c r="AE311" s="807"/>
      <c r="AF311" s="807"/>
      <c r="AG311" s="808"/>
      <c r="AT311" s="33">
        <v>311</v>
      </c>
    </row>
    <row r="312" spans="1:46">
      <c r="A312" s="180"/>
      <c r="B312"/>
      <c r="C312" s="12"/>
      <c r="D312" s="12"/>
      <c r="E312" s="12"/>
      <c r="F312" s="12"/>
      <c r="G312"/>
      <c r="H312"/>
      <c r="I312" s="154"/>
      <c r="J312"/>
      <c r="K312"/>
      <c r="L312"/>
      <c r="M312"/>
      <c r="N312"/>
      <c r="O312"/>
      <c r="P312"/>
      <c r="Q312" s="154"/>
      <c r="R312"/>
      <c r="S312"/>
      <c r="T312"/>
      <c r="U312"/>
      <c r="V312"/>
      <c r="W312"/>
      <c r="X312"/>
      <c r="Y312" s="154"/>
      <c r="Z312"/>
      <c r="AA312"/>
      <c r="AB312" s="181"/>
      <c r="AT312" s="33">
        <v>312</v>
      </c>
    </row>
    <row r="313" spans="1:46">
      <c r="A313" s="180"/>
      <c r="B313"/>
      <c r="C313" s="12"/>
      <c r="D313" t="s">
        <v>1173</v>
      </c>
      <c r="E313"/>
      <c r="F313"/>
      <c r="G313"/>
      <c r="H313"/>
      <c r="I313"/>
      <c r="J313"/>
      <c r="K313"/>
      <c r="L313"/>
      <c r="M313"/>
      <c r="N313"/>
      <c r="O313"/>
      <c r="P313"/>
      <c r="Q313" s="154"/>
      <c r="R313"/>
      <c r="S313"/>
      <c r="T313"/>
      <c r="U313"/>
      <c r="V313"/>
      <c r="W313"/>
      <c r="X313"/>
      <c r="Y313" s="154"/>
      <c r="Z313"/>
      <c r="AA313"/>
      <c r="AB313" s="181"/>
      <c r="AC313" s="44" t="s">
        <v>1373</v>
      </c>
      <c r="AT313" s="33">
        <v>313</v>
      </c>
    </row>
    <row r="314" spans="1:46" ht="15.5">
      <c r="A314" s="180"/>
      <c r="B314"/>
      <c r="C314" s="12"/>
      <c r="D314" s="324"/>
      <c r="E314" s="748" t="s">
        <v>1174</v>
      </c>
      <c r="F314" s="748"/>
      <c r="G314" s="748"/>
      <c r="H314" s="748"/>
      <c r="I314"/>
      <c r="J314"/>
      <c r="K314"/>
      <c r="L314"/>
      <c r="M314"/>
      <c r="N314"/>
      <c r="O314"/>
      <c r="P314"/>
      <c r="Q314" s="154"/>
      <c r="R314"/>
      <c r="S314"/>
      <c r="T314"/>
      <c r="U314"/>
      <c r="V314"/>
      <c r="W314"/>
      <c r="X314"/>
      <c r="Y314" s="154"/>
      <c r="Z314"/>
      <c r="AA314"/>
      <c r="AB314" s="181"/>
      <c r="AC314" s="42" t="b">
        <v>0</v>
      </c>
      <c r="AT314" s="33">
        <v>314</v>
      </c>
    </row>
    <row r="315" spans="1:46">
      <c r="A315" s="180"/>
      <c r="B315"/>
      <c r="C315" s="12"/>
      <c r="D315" s="12"/>
      <c r="E315" s="748"/>
      <c r="F315" s="748"/>
      <c r="G315" s="748"/>
      <c r="H315" s="748"/>
      <c r="I315" s="154"/>
      <c r="J315"/>
      <c r="K315"/>
      <c r="L315"/>
      <c r="M315"/>
      <c r="N315"/>
      <c r="O315"/>
      <c r="P315"/>
      <c r="Q315" s="154"/>
      <c r="R315"/>
      <c r="S315"/>
      <c r="T315"/>
      <c r="U315"/>
      <c r="V315"/>
      <c r="W315"/>
      <c r="X315"/>
      <c r="Y315" s="154"/>
      <c r="Z315"/>
      <c r="AA315"/>
      <c r="AB315" s="181"/>
      <c r="AT315" s="33">
        <v>315</v>
      </c>
    </row>
    <row r="316" spans="1:46">
      <c r="A316" s="180"/>
      <c r="B316"/>
      <c r="C316" s="12"/>
      <c r="D316" s="12"/>
      <c r="E316" s="12"/>
      <c r="F316" s="12"/>
      <c r="G316"/>
      <c r="H316"/>
      <c r="I316" s="154"/>
      <c r="J316"/>
      <c r="K316"/>
      <c r="L316"/>
      <c r="M316"/>
      <c r="N316"/>
      <c r="O316"/>
      <c r="P316"/>
      <c r="Q316" s="154"/>
      <c r="R316"/>
      <c r="S316"/>
      <c r="T316"/>
      <c r="U316"/>
      <c r="V316"/>
      <c r="W316"/>
      <c r="X316"/>
      <c r="Y316" s="154"/>
      <c r="Z316"/>
      <c r="AA316"/>
      <c r="AB316" s="181"/>
      <c r="AT316" s="33">
        <v>316</v>
      </c>
    </row>
    <row r="317" spans="1:46">
      <c r="A317" s="180"/>
      <c r="B317"/>
      <c r="C317" s="137" t="str">
        <f>IF(AC314=TRUE,"Contact Name:","")</f>
        <v/>
      </c>
      <c r="D317" s="844"/>
      <c r="E317" s="844"/>
      <c r="F317" s="844"/>
      <c r="G317" s="844"/>
      <c r="H317" s="844"/>
      <c r="I317" s="154"/>
      <c r="J317"/>
      <c r="K317"/>
      <c r="L317"/>
      <c r="M317"/>
      <c r="N317"/>
      <c r="O317"/>
      <c r="P317"/>
      <c r="Q317" s="154"/>
      <c r="R317"/>
      <c r="S317"/>
      <c r="T317"/>
      <c r="U317"/>
      <c r="V317"/>
      <c r="W317"/>
      <c r="X317"/>
      <c r="Y317" s="154"/>
      <c r="Z317"/>
      <c r="AA317"/>
      <c r="AB317" s="181"/>
      <c r="AT317" s="33">
        <v>317</v>
      </c>
    </row>
    <row r="318" spans="1:46">
      <c r="A318" s="180"/>
      <c r="B318"/>
      <c r="C318" s="137" t="str">
        <f>IF(AC314=TRUE,"Company Name:","")</f>
        <v/>
      </c>
      <c r="D318" s="844"/>
      <c r="E318" s="844"/>
      <c r="F318" s="844"/>
      <c r="G318" s="844"/>
      <c r="H318" s="844"/>
      <c r="I318" s="154"/>
      <c r="J318"/>
      <c r="K318"/>
      <c r="L318"/>
      <c r="M318"/>
      <c r="N318"/>
      <c r="O318"/>
      <c r="P318"/>
      <c r="Q318" s="154"/>
      <c r="R318"/>
      <c r="S318"/>
      <c r="T318"/>
      <c r="U318"/>
      <c r="V318"/>
      <c r="W318"/>
      <c r="X318"/>
      <c r="Y318" s="154"/>
      <c r="Z318"/>
      <c r="AA318"/>
      <c r="AB318" s="181"/>
      <c r="AT318" s="33">
        <v>318</v>
      </c>
    </row>
    <row r="319" spans="1:46">
      <c r="A319" s="180"/>
      <c r="B319"/>
      <c r="C319" s="137" t="str">
        <f>IF(AC314=TRUE,"Telephone Number:","")</f>
        <v/>
      </c>
      <c r="D319" s="844"/>
      <c r="E319" s="844"/>
      <c r="F319" s="844"/>
      <c r="G319" s="844"/>
      <c r="H319" s="844"/>
      <c r="I319" s="154"/>
      <c r="J319"/>
      <c r="K319"/>
      <c r="L319"/>
      <c r="M319"/>
      <c r="N319"/>
      <c r="O319"/>
      <c r="P319"/>
      <c r="Q319" s="154"/>
      <c r="R319"/>
      <c r="S319"/>
      <c r="T319"/>
      <c r="U319"/>
      <c r="V319"/>
      <c r="W319"/>
      <c r="X319"/>
      <c r="Y319" s="154"/>
      <c r="Z319"/>
      <c r="AA319"/>
      <c r="AB319" s="181"/>
      <c r="AT319" s="33">
        <v>319</v>
      </c>
    </row>
    <row r="320" spans="1:46">
      <c r="A320" s="180"/>
      <c r="B320"/>
      <c r="C320" s="137" t="str">
        <f>IF(AC314=TRUE,"FAX Number:","")</f>
        <v/>
      </c>
      <c r="D320" s="844"/>
      <c r="E320" s="844"/>
      <c r="F320" s="844"/>
      <c r="G320" s="844"/>
      <c r="H320" s="844"/>
      <c r="I320" s="154"/>
      <c r="J320"/>
      <c r="K320"/>
      <c r="L320"/>
      <c r="M320"/>
      <c r="N320"/>
      <c r="O320"/>
      <c r="P320"/>
      <c r="Q320" s="154"/>
      <c r="R320"/>
      <c r="S320"/>
      <c r="T320"/>
      <c r="U320"/>
      <c r="V320"/>
      <c r="W320"/>
      <c r="X320"/>
      <c r="Y320" s="154"/>
      <c r="Z320"/>
      <c r="AA320"/>
      <c r="AB320" s="181"/>
      <c r="AT320" s="33">
        <v>320</v>
      </c>
    </row>
    <row r="321" spans="1:46">
      <c r="A321" s="180"/>
      <c r="B321"/>
      <c r="C321" s="12"/>
      <c r="D321" s="12"/>
      <c r="E321" s="12"/>
      <c r="F321" s="12"/>
      <c r="G321"/>
      <c r="H321"/>
      <c r="I321" s="154"/>
      <c r="J321"/>
      <c r="K321"/>
      <c r="L321"/>
      <c r="M321"/>
      <c r="N321"/>
      <c r="O321"/>
      <c r="P321"/>
      <c r="Q321" s="154"/>
      <c r="R321"/>
      <c r="S321"/>
      <c r="T321"/>
      <c r="U321"/>
      <c r="V321"/>
      <c r="W321"/>
      <c r="X321"/>
      <c r="Y321" s="154"/>
      <c r="Z321"/>
      <c r="AA321"/>
      <c r="AB321" s="181"/>
      <c r="AT321" s="33">
        <v>321</v>
      </c>
    </row>
    <row r="322" spans="1:46">
      <c r="A322" s="180"/>
      <c r="B322"/>
      <c r="C322" s="12"/>
      <c r="D322" s="12"/>
      <c r="E322" s="12"/>
      <c r="F322" s="12"/>
      <c r="G322"/>
      <c r="H322"/>
      <c r="I322" s="154"/>
      <c r="J322"/>
      <c r="K322"/>
      <c r="L322"/>
      <c r="M322"/>
      <c r="N322"/>
      <c r="O322"/>
      <c r="P322"/>
      <c r="Q322" s="154"/>
      <c r="R322"/>
      <c r="S322"/>
      <c r="T322"/>
      <c r="U322"/>
      <c r="V322"/>
      <c r="W322"/>
      <c r="X322"/>
      <c r="Y322" s="154"/>
      <c r="Z322"/>
      <c r="AA322"/>
      <c r="AB322" s="181"/>
      <c r="AT322" s="33">
        <v>322</v>
      </c>
    </row>
    <row r="323" spans="1:46" ht="16" thickBot="1">
      <c r="A323" s="180"/>
      <c r="B323"/>
      <c r="C323" s="182" t="s">
        <v>2722</v>
      </c>
      <c r="D323" s="12"/>
      <c r="E323" s="12"/>
      <c r="F323" s="12"/>
      <c r="G323"/>
      <c r="H323"/>
      <c r="I323" s="154"/>
      <c r="J323"/>
      <c r="K323"/>
      <c r="L323"/>
      <c r="M323"/>
      <c r="N323"/>
      <c r="O323"/>
      <c r="P323"/>
      <c r="Q323" s="154"/>
      <c r="R323"/>
      <c r="S323"/>
      <c r="T323"/>
      <c r="U323"/>
      <c r="V323"/>
      <c r="W323"/>
      <c r="X323"/>
      <c r="Y323" s="154"/>
      <c r="Z323"/>
      <c r="AA323"/>
      <c r="AB323" s="181"/>
      <c r="AC323" s="666" t="s">
        <v>1438</v>
      </c>
      <c r="AD323" s="666"/>
      <c r="AE323" s="666"/>
      <c r="AF323" s="666"/>
      <c r="AG323" s="666"/>
      <c r="AH323" s="666"/>
      <c r="AT323" s="33">
        <v>323</v>
      </c>
    </row>
    <row r="324" spans="1:46" ht="15" thickTop="1">
      <c r="A324" s="180"/>
      <c r="B324"/>
      <c r="C324" s="12"/>
      <c r="D324" s="12"/>
      <c r="E324" s="12"/>
      <c r="F324" s="12"/>
      <c r="G324"/>
      <c r="H324"/>
      <c r="I324" s="154"/>
      <c r="J324"/>
      <c r="K324"/>
      <c r="L324"/>
      <c r="M324"/>
      <c r="N324"/>
      <c r="O324" s="12"/>
      <c r="P324" s="12"/>
      <c r="Q324" s="12"/>
      <c r="R324" s="12"/>
      <c r="S324"/>
      <c r="T324"/>
      <c r="U324" s="154"/>
      <c r="V324"/>
      <c r="W324"/>
      <c r="X324"/>
      <c r="Y324"/>
      <c r="Z324"/>
      <c r="AA324"/>
      <c r="AB324" s="181"/>
      <c r="AC324" s="44" t="s">
        <v>1384</v>
      </c>
      <c r="AT324" s="33">
        <v>324</v>
      </c>
    </row>
    <row r="325" spans="1:46">
      <c r="A325" s="180"/>
      <c r="B325"/>
      <c r="C325" s="12"/>
      <c r="D325" t="s">
        <v>1189</v>
      </c>
      <c r="E325" s="12"/>
      <c r="F325" s="12"/>
      <c r="G325"/>
      <c r="H325"/>
      <c r="I325" s="154"/>
      <c r="J325"/>
      <c r="K325"/>
      <c r="L325"/>
      <c r="M325"/>
      <c r="N325"/>
      <c r="O325" s="12"/>
      <c r="P325" t="s">
        <v>1187</v>
      </c>
      <c r="Q325" s="12"/>
      <c r="R325" s="12"/>
      <c r="S325"/>
      <c r="T325"/>
      <c r="U325" s="154"/>
      <c r="V325"/>
      <c r="W325"/>
      <c r="X325"/>
      <c r="Y325"/>
      <c r="Z325"/>
      <c r="AA325"/>
      <c r="AB325" s="181"/>
      <c r="AC325" s="42" t="b">
        <v>0</v>
      </c>
      <c r="AT325" s="33">
        <v>325</v>
      </c>
    </row>
    <row r="326" spans="1:46">
      <c r="A326" s="180"/>
      <c r="B326"/>
      <c r="C326" s="12"/>
      <c r="D326" s="226" t="str">
        <f>IF(AC327=0,"Please select:","")</f>
        <v>Please select:</v>
      </c>
      <c r="E326" s="12"/>
      <c r="F326" s="12"/>
      <c r="G326"/>
      <c r="H326"/>
      <c r="I326" s="154"/>
      <c r="J326"/>
      <c r="K326"/>
      <c r="L326"/>
      <c r="M326"/>
      <c r="N326"/>
      <c r="O326" s="12"/>
      <c r="P326" s="252" t="str">
        <f>IF(AND(AC325=TRUE,AD327=0),"Please select:","")</f>
        <v/>
      </c>
      <c r="Q326" s="12"/>
      <c r="R326" s="12"/>
      <c r="S326"/>
      <c r="T326"/>
      <c r="U326" s="154"/>
      <c r="V326"/>
      <c r="W326"/>
      <c r="X326"/>
      <c r="Y326"/>
      <c r="Z326"/>
      <c r="AA326"/>
      <c r="AB326" s="181"/>
      <c r="AC326" s="44" t="s">
        <v>1385</v>
      </c>
      <c r="AD326" s="45" t="s">
        <v>1386</v>
      </c>
      <c r="AT326" s="33">
        <v>326</v>
      </c>
    </row>
    <row r="327" spans="1:46">
      <c r="A327" s="180"/>
      <c r="B327"/>
      <c r="C327" s="12"/>
      <c r="D327" s="12"/>
      <c r="E327" s="12" t="s">
        <v>1177</v>
      </c>
      <c r="F327" s="12"/>
      <c r="G327"/>
      <c r="H327" s="93" t="str">
        <f>IF(AC327=2,"Contact Name:",IF(AC327=3,"BIC Address:",""))</f>
        <v/>
      </c>
      <c r="I327" s="844"/>
      <c r="J327" s="844"/>
      <c r="K327" s="844"/>
      <c r="L327" s="844"/>
      <c r="M327" s="844"/>
      <c r="N327" s="154"/>
      <c r="O327" s="12"/>
      <c r="P327" s="12"/>
      <c r="Q327" s="12" t="s">
        <v>1177</v>
      </c>
      <c r="R327" s="12"/>
      <c r="S327"/>
      <c r="T327" s="93" t="str">
        <f>IF(AD327=2,"Contact Name:",IF(AD327=3,"BIC Address:",""))</f>
        <v/>
      </c>
      <c r="U327" s="844"/>
      <c r="V327" s="844"/>
      <c r="W327" s="844"/>
      <c r="X327" s="844"/>
      <c r="Y327" s="844"/>
      <c r="Z327" s="154"/>
      <c r="AA327"/>
      <c r="AB327" s="181"/>
      <c r="AC327" s="90">
        <v>0</v>
      </c>
      <c r="AD327" s="89">
        <v>0</v>
      </c>
      <c r="AT327" s="33">
        <v>327</v>
      </c>
    </row>
    <row r="328" spans="1:46">
      <c r="A328" s="180"/>
      <c r="B328"/>
      <c r="C328" s="12"/>
      <c r="D328" s="12"/>
      <c r="E328" s="12" t="s">
        <v>1175</v>
      </c>
      <c r="F328" s="12"/>
      <c r="G328"/>
      <c r="H328" s="93" t="str">
        <f>IF(AC327=2,"FAX Number:","")</f>
        <v/>
      </c>
      <c r="I328" s="844"/>
      <c r="J328" s="844"/>
      <c r="K328" s="844"/>
      <c r="L328" s="844"/>
      <c r="M328" s="844"/>
      <c r="N328" s="154"/>
      <c r="O328" s="12"/>
      <c r="P328" s="12"/>
      <c r="Q328" s="12" t="s">
        <v>1175</v>
      </c>
      <c r="R328" s="12"/>
      <c r="S328"/>
      <c r="T328" s="93" t="str">
        <f>IF(AD327=2,"FAX Number:","")</f>
        <v/>
      </c>
      <c r="U328" s="844"/>
      <c r="V328" s="844"/>
      <c r="W328" s="844"/>
      <c r="X328" s="844"/>
      <c r="Y328" s="844"/>
      <c r="Z328" s="154"/>
      <c r="AA328"/>
      <c r="AB328" s="181"/>
      <c r="AT328" s="33">
        <v>328</v>
      </c>
    </row>
    <row r="329" spans="1:46">
      <c r="A329" s="180"/>
      <c r="B329"/>
      <c r="C329" s="12"/>
      <c r="D329" s="253"/>
      <c r="E329" s="12" t="s">
        <v>1176</v>
      </c>
      <c r="F329" s="12"/>
      <c r="G329"/>
      <c r="H329"/>
      <c r="I329" s="154"/>
      <c r="J329"/>
      <c r="K329"/>
      <c r="L329"/>
      <c r="M329"/>
      <c r="N329"/>
      <c r="O329" s="12"/>
      <c r="P329" s="253"/>
      <c r="Q329" s="12" t="s">
        <v>1176</v>
      </c>
      <c r="R329" s="12"/>
      <c r="S329"/>
      <c r="T329"/>
      <c r="U329" s="154"/>
      <c r="V329"/>
      <c r="W329"/>
      <c r="X329"/>
      <c r="Y329"/>
      <c r="Z329"/>
      <c r="AA329"/>
      <c r="AB329" s="181"/>
      <c r="AT329" s="33">
        <v>329</v>
      </c>
    </row>
    <row r="330" spans="1:46">
      <c r="A330" s="180"/>
      <c r="B330"/>
      <c r="C330" s="12"/>
      <c r="D330" s="252" t="str">
        <f>IF(AND(AC327&gt;1,AC331=0),"Please select:","")</f>
        <v/>
      </c>
      <c r="E330" s="12"/>
      <c r="F330" s="12"/>
      <c r="G330"/>
      <c r="H330"/>
      <c r="I330" s="225" t="str">
        <f>IF(AND(AC327=2,AD331=0),"Please select:","")</f>
        <v/>
      </c>
      <c r="J330"/>
      <c r="K330"/>
      <c r="L330"/>
      <c r="M330"/>
      <c r="N330" s="197"/>
      <c r="O330" s="12"/>
      <c r="P330" s="252" t="str">
        <f>IF(AND(AD327&gt;1,AE331=0),"Please select:","")</f>
        <v/>
      </c>
      <c r="Q330" s="12"/>
      <c r="R330" s="12"/>
      <c r="S330"/>
      <c r="T330"/>
      <c r="U330" s="225" t="str">
        <f>IF(AND(AD327=2,AF331=0),"Please select:","")</f>
        <v/>
      </c>
      <c r="V330"/>
      <c r="W330"/>
      <c r="X330"/>
      <c r="Y330"/>
      <c r="Z330"/>
      <c r="AA330"/>
      <c r="AB330" s="181"/>
      <c r="AC330" s="954" t="s">
        <v>1387</v>
      </c>
      <c r="AD330" s="811"/>
      <c r="AE330" s="950" t="s">
        <v>1388</v>
      </c>
      <c r="AF330" s="811"/>
      <c r="AT330" s="33">
        <v>330</v>
      </c>
    </row>
    <row r="331" spans="1:46">
      <c r="A331" s="180"/>
      <c r="B331" s="135"/>
      <c r="C331" s="146"/>
      <c r="D331" s="912" t="str">
        <f>IF(AC327=2,"Yes",IF(AC327=3,"           Account Level",""))</f>
        <v/>
      </c>
      <c r="E331" s="912"/>
      <c r="F331" s="912" t="str">
        <f>IF(AC327=2,"  Responder Page",IF(AC327=3,"  SWIFT Format",""))</f>
        <v/>
      </c>
      <c r="G331" s="912"/>
      <c r="H331" s="146"/>
      <c r="I331" s="850" t="str">
        <f>IF(AC327=2,"        FAX Detail","")</f>
        <v/>
      </c>
      <c r="J331" s="850"/>
      <c r="K331" s="912" t="str">
        <f>IF(AC327=2,"FAX Notification Type","")</f>
        <v/>
      </c>
      <c r="L331" s="912"/>
      <c r="M331" s="912"/>
      <c r="N331" s="135"/>
      <c r="O331" s="146"/>
      <c r="P331" s="912" t="str">
        <f>IF(AD327=2,"Yes",IF(AD327=3,"           Account Level",""))</f>
        <v/>
      </c>
      <c r="Q331" s="912"/>
      <c r="R331" s="912" t="str">
        <f>IF(AD327=2,"  Responder Page",IF(AD327=3,"  SWIFT Format",""))</f>
        <v/>
      </c>
      <c r="S331" s="912"/>
      <c r="T331" s="146"/>
      <c r="U331" s="850" t="str">
        <f>IF(AD327=2,"        FAX Detail","")</f>
        <v/>
      </c>
      <c r="V331" s="850"/>
      <c r="W331" s="912" t="str">
        <f>IF(AD327=2,"FAX Notification Type","")</f>
        <v/>
      </c>
      <c r="X331" s="912"/>
      <c r="Y331" s="912"/>
      <c r="Z331" s="135"/>
      <c r="AA331" s="135"/>
      <c r="AB331" s="181"/>
      <c r="AC331" s="90">
        <v>0</v>
      </c>
      <c r="AD331" s="89">
        <v>0</v>
      </c>
      <c r="AE331" s="89">
        <v>0</v>
      </c>
      <c r="AF331" s="89">
        <v>0</v>
      </c>
      <c r="AT331" s="33">
        <v>331</v>
      </c>
    </row>
    <row r="332" spans="1:46">
      <c r="A332" s="180"/>
      <c r="B332" s="135"/>
      <c r="C332" s="146"/>
      <c r="D332" s="912" t="str">
        <f>IF(AC327=2,"No",IF(AC327=3,"        Action Level",""))</f>
        <v/>
      </c>
      <c r="E332" s="912"/>
      <c r="F332" s="912"/>
      <c r="G332" s="912"/>
      <c r="H332" s="146"/>
      <c r="I332" s="850" t="str">
        <f>IF(AC327=2,"              Updates Only","")</f>
        <v/>
      </c>
      <c r="J332" s="850"/>
      <c r="K332" s="912"/>
      <c r="L332" s="912"/>
      <c r="M332" s="912"/>
      <c r="N332" s="135"/>
      <c r="O332" s="146"/>
      <c r="P332" s="912" t="str">
        <f>IF(AD327=2,"No",IF(AD327=3,"        Action Level",""))</f>
        <v/>
      </c>
      <c r="Q332" s="912"/>
      <c r="R332" s="912"/>
      <c r="S332" s="912"/>
      <c r="T332" s="146"/>
      <c r="U332" s="850" t="str">
        <f>IF(AD327=2,"              Updates Only","")</f>
        <v/>
      </c>
      <c r="V332" s="850"/>
      <c r="W332" s="912"/>
      <c r="X332" s="912"/>
      <c r="Y332" s="912"/>
      <c r="Z332" s="135"/>
      <c r="AA332" s="135"/>
      <c r="AB332" s="181"/>
      <c r="AT332" s="33">
        <v>332</v>
      </c>
    </row>
    <row r="333" spans="1:46">
      <c r="A333" s="180"/>
      <c r="B333"/>
      <c r="C333" s="12"/>
      <c r="D333" s="12"/>
      <c r="E333" s="12"/>
      <c r="F333" s="12"/>
      <c r="G333"/>
      <c r="H333"/>
      <c r="I333" s="154"/>
      <c r="J333"/>
      <c r="K333"/>
      <c r="L333"/>
      <c r="M333"/>
      <c r="N333"/>
      <c r="O333" s="12"/>
      <c r="P333" s="12"/>
      <c r="Q333" s="12"/>
      <c r="R333" s="12"/>
      <c r="S333"/>
      <c r="T333"/>
      <c r="U333" s="154"/>
      <c r="V333"/>
      <c r="W333"/>
      <c r="X333"/>
      <c r="Y333"/>
      <c r="Z333"/>
      <c r="AA333"/>
      <c r="AB333" s="181"/>
      <c r="AC333" s="44" t="s">
        <v>1389</v>
      </c>
      <c r="AD333" s="48" t="s">
        <v>1390</v>
      </c>
      <c r="AT333" s="33">
        <v>333</v>
      </c>
    </row>
    <row r="334" spans="1:46">
      <c r="A334" s="180"/>
      <c r="B334"/>
      <c r="C334" s="12"/>
      <c r="D334" s="835" t="s">
        <v>1178</v>
      </c>
      <c r="E334" s="835"/>
      <c r="F334" s="835"/>
      <c r="G334" s="835"/>
      <c r="H334" s="835"/>
      <c r="I334" s="835"/>
      <c r="J334" s="835"/>
      <c r="K334" s="835"/>
      <c r="L334" s="835"/>
      <c r="M334" s="835"/>
      <c r="N334"/>
      <c r="O334" s="12"/>
      <c r="P334" s="835" t="s">
        <v>1178</v>
      </c>
      <c r="Q334" s="835"/>
      <c r="R334" s="835"/>
      <c r="S334" s="835"/>
      <c r="T334" s="835"/>
      <c r="U334" s="835"/>
      <c r="V334" s="835"/>
      <c r="W334" s="835"/>
      <c r="X334" s="835"/>
      <c r="Y334" s="835"/>
      <c r="Z334"/>
      <c r="AA334"/>
      <c r="AB334" s="181"/>
      <c r="AC334" s="42" t="b">
        <v>0</v>
      </c>
      <c r="AD334" s="43" t="b">
        <v>0</v>
      </c>
      <c r="AT334" s="33">
        <v>334</v>
      </c>
    </row>
    <row r="335" spans="1:46">
      <c r="A335" s="180"/>
      <c r="B335"/>
      <c r="C335" s="12"/>
      <c r="D335"/>
      <c r="E335" s="875" t="s">
        <v>1368</v>
      </c>
      <c r="F335" s="875"/>
      <c r="G335" s="875"/>
      <c r="H335" s="135"/>
      <c r="I335" s="875" t="s">
        <v>1190</v>
      </c>
      <c r="J335" s="875"/>
      <c r="K335" s="875"/>
      <c r="L335" s="875"/>
      <c r="M335" s="875"/>
      <c r="N335"/>
      <c r="O335"/>
      <c r="P335"/>
      <c r="Q335"/>
      <c r="R335"/>
      <c r="S335"/>
      <c r="T335" s="365"/>
      <c r="U335" s="926" t="s">
        <v>1190</v>
      </c>
      <c r="V335" s="926"/>
      <c r="W335" s="926"/>
      <c r="X335" s="926"/>
      <c r="Y335" s="926"/>
      <c r="Z335"/>
      <c r="AA335"/>
      <c r="AB335" s="181"/>
      <c r="AT335" s="33">
        <v>335</v>
      </c>
    </row>
    <row r="336" spans="1:46" ht="15" customHeight="1" thickBot="1">
      <c r="A336" s="180"/>
      <c r="B336"/>
      <c r="C336" s="12"/>
      <c r="D336"/>
      <c r="E336"/>
      <c r="F336" s="928" t="s">
        <v>1188</v>
      </c>
      <c r="G336" s="928"/>
      <c r="H336"/>
      <c r="I336" s="927" t="str">
        <f>IF(AC334=TRUE,"US","")</f>
        <v/>
      </c>
      <c r="J336" s="927"/>
      <c r="K336"/>
      <c r="L336" s="928" t="str">
        <f>IF(AC334=TRUE,"Non-US","")</f>
        <v/>
      </c>
      <c r="M336" s="928"/>
      <c r="N336"/>
      <c r="O336" s="12"/>
      <c r="P336"/>
      <c r="Q336"/>
      <c r="R336" s="928" t="s">
        <v>1186</v>
      </c>
      <c r="S336" s="928"/>
      <c r="T336"/>
      <c r="U336" s="927" t="s">
        <v>1185</v>
      </c>
      <c r="V336" s="927"/>
      <c r="W336"/>
      <c r="X336" s="928" t="s">
        <v>990</v>
      </c>
      <c r="Y336" s="928"/>
      <c r="Z336"/>
      <c r="AA336"/>
      <c r="AB336" s="181"/>
      <c r="AT336" s="33">
        <v>336</v>
      </c>
    </row>
    <row r="337" spans="1:46" ht="15.65" customHeight="1" thickBot="1">
      <c r="A337" s="180"/>
      <c r="B337"/>
      <c r="C337" s="12"/>
      <c r="D337"/>
      <c r="E337" s="141" t="s">
        <v>1179</v>
      </c>
      <c r="F337" s="907" t="s">
        <v>1182</v>
      </c>
      <c r="G337" s="908"/>
      <c r="H337" s="141" t="str">
        <f>IF(AC334=TRUE,"Primary:","")</f>
        <v/>
      </c>
      <c r="I337" s="845"/>
      <c r="J337" s="846"/>
      <c r="K337" s="141" t="str">
        <f>IF(AC334=TRUE,"Primary:","")</f>
        <v/>
      </c>
      <c r="L337" s="845"/>
      <c r="M337" s="846"/>
      <c r="N337"/>
      <c r="O337" s="12"/>
      <c r="P337"/>
      <c r="Q337" s="141" t="s">
        <v>1179</v>
      </c>
      <c r="R337" s="907" t="s">
        <v>1182</v>
      </c>
      <c r="S337" s="908"/>
      <c r="T337" s="141" t="str">
        <f>IF(AD334=TRUE,"Primary:","")</f>
        <v/>
      </c>
      <c r="U337" s="845"/>
      <c r="V337" s="846"/>
      <c r="W337" s="141" t="str">
        <f>IF(AD334=TRUE,"Primary:","")</f>
        <v/>
      </c>
      <c r="X337" s="845"/>
      <c r="Y337" s="846"/>
      <c r="Z337"/>
      <c r="AA337"/>
      <c r="AB337" s="181"/>
      <c r="AT337" s="33">
        <v>337</v>
      </c>
    </row>
    <row r="338" spans="1:46" ht="15.65" customHeight="1" thickBot="1">
      <c r="A338" s="180"/>
      <c r="B338"/>
      <c r="C338" s="12"/>
      <c r="D338"/>
      <c r="E338" s="141" t="s">
        <v>1180</v>
      </c>
      <c r="F338" s="907" t="s">
        <v>1183</v>
      </c>
      <c r="G338" s="908"/>
      <c r="H338" s="141" t="str">
        <f>IF(AC334=TRUE,"Secondary:","")</f>
        <v/>
      </c>
      <c r="I338" s="845"/>
      <c r="J338" s="846"/>
      <c r="K338" s="141" t="str">
        <f>IF(AC334=TRUE,"Secondary:","")</f>
        <v/>
      </c>
      <c r="L338" s="845"/>
      <c r="M338" s="846"/>
      <c r="N338"/>
      <c r="O338" s="12"/>
      <c r="P338"/>
      <c r="Q338" s="141" t="s">
        <v>1180</v>
      </c>
      <c r="R338" s="907" t="s">
        <v>1183</v>
      </c>
      <c r="S338" s="908"/>
      <c r="T338" s="141" t="str">
        <f>IF(AD334=TRUE,"Secondary:","")</f>
        <v/>
      </c>
      <c r="U338" s="845"/>
      <c r="V338" s="846"/>
      <c r="W338" s="141" t="str">
        <f>IF(AD334=TRUE,"Secondary:","")</f>
        <v/>
      </c>
      <c r="X338" s="845"/>
      <c r="Y338" s="846"/>
      <c r="Z338"/>
      <c r="AA338"/>
      <c r="AB338" s="181"/>
      <c r="AT338" s="33">
        <v>338</v>
      </c>
    </row>
    <row r="339" spans="1:46" ht="15.65" customHeight="1" thickBot="1">
      <c r="A339" s="180"/>
      <c r="B339"/>
      <c r="C339" s="12"/>
      <c r="D339"/>
      <c r="E339" s="141" t="s">
        <v>1181</v>
      </c>
      <c r="F339" s="907" t="s">
        <v>1184</v>
      </c>
      <c r="G339" s="908"/>
      <c r="H339" s="141" t="str">
        <f>IF(AC334=TRUE,"Tertiary:","")</f>
        <v/>
      </c>
      <c r="I339" s="845"/>
      <c r="J339" s="846"/>
      <c r="K339" s="141" t="str">
        <f>IF(AC334=TRUE,"Tertiary:","")</f>
        <v/>
      </c>
      <c r="L339" s="845"/>
      <c r="M339" s="846"/>
      <c r="N339"/>
      <c r="O339" s="12"/>
      <c r="P339"/>
      <c r="Q339" s="141" t="s">
        <v>1181</v>
      </c>
      <c r="R339" s="907" t="s">
        <v>1184</v>
      </c>
      <c r="S339" s="908"/>
      <c r="T339" s="141" t="str">
        <f>IF(AD334=TRUE,"Tertiary:","")</f>
        <v/>
      </c>
      <c r="U339" s="845"/>
      <c r="V339" s="846"/>
      <c r="W339" s="141" t="str">
        <f>IF(AD334=TRUE,"Tertiary:","")</f>
        <v/>
      </c>
      <c r="X339" s="845"/>
      <c r="Y339" s="846"/>
      <c r="Z339"/>
      <c r="AA339"/>
      <c r="AB339" s="181"/>
      <c r="AT339" s="33">
        <v>339</v>
      </c>
    </row>
    <row r="340" spans="1:46">
      <c r="A340" s="180"/>
      <c r="B340"/>
      <c r="C340" s="12"/>
      <c r="D340" s="12"/>
      <c r="E340" s="12"/>
      <c r="F340" s="12"/>
      <c r="G340"/>
      <c r="H340"/>
      <c r="I340" s="154"/>
      <c r="J340"/>
      <c r="K340"/>
      <c r="L340"/>
      <c r="M340"/>
      <c r="N340"/>
      <c r="O340" s="12"/>
      <c r="P340" s="12"/>
      <c r="Q340" s="12"/>
      <c r="R340" s="12"/>
      <c r="S340"/>
      <c r="T340"/>
      <c r="U340" s="154"/>
      <c r="V340"/>
      <c r="W340"/>
      <c r="X340"/>
      <c r="Y340"/>
      <c r="Z340"/>
      <c r="AA340"/>
      <c r="AB340" s="181"/>
      <c r="AT340" s="33">
        <v>340</v>
      </c>
    </row>
    <row r="341" spans="1:46">
      <c r="A341" s="180"/>
      <c r="B341"/>
      <c r="C341" s="12"/>
      <c r="D341" s="12"/>
      <c r="E341" s="12"/>
      <c r="F341" s="12"/>
      <c r="G341"/>
      <c r="H341"/>
      <c r="I341" s="154"/>
      <c r="J341"/>
      <c r="K341"/>
      <c r="L341"/>
      <c r="M341"/>
      <c r="N341"/>
      <c r="O341"/>
      <c r="P341"/>
      <c r="Q341" s="154"/>
      <c r="R341"/>
      <c r="S341"/>
      <c r="T341"/>
      <c r="U341"/>
      <c r="V341"/>
      <c r="W341"/>
      <c r="X341"/>
      <c r="Y341" s="154"/>
      <c r="Z341"/>
      <c r="AA341"/>
      <c r="AB341" s="181"/>
      <c r="AT341" s="33">
        <v>341</v>
      </c>
    </row>
    <row r="342" spans="1:46" ht="19" customHeight="1">
      <c r="A342" s="180"/>
      <c r="B342"/>
      <c r="C342" s="12"/>
      <c r="D342" s="12"/>
      <c r="E342" s="12"/>
      <c r="F342" s="12"/>
      <c r="G342"/>
      <c r="H342"/>
      <c r="I342" s="154"/>
      <c r="J342"/>
      <c r="K342"/>
      <c r="L342"/>
      <c r="M342"/>
      <c r="N342"/>
      <c r="O342"/>
      <c r="P342"/>
      <c r="Q342" s="154"/>
      <c r="R342"/>
      <c r="S342"/>
      <c r="T342"/>
      <c r="U342"/>
      <c r="V342"/>
      <c r="W342"/>
      <c r="X342"/>
      <c r="Y342" s="154"/>
      <c r="Z342"/>
      <c r="AA342"/>
      <c r="AB342" s="181"/>
      <c r="AT342" s="33">
        <v>342</v>
      </c>
    </row>
    <row r="343" spans="1:46" ht="15.65" customHeight="1" thickBot="1">
      <c r="A343" s="180"/>
      <c r="B343"/>
      <c r="C343" s="182" t="s">
        <v>2743</v>
      </c>
      <c r="D343" s="182"/>
      <c r="E343" s="182"/>
      <c r="F343" s="182"/>
      <c r="G343" s="182"/>
      <c r="H343" s="182"/>
      <c r="I343" s="182"/>
      <c r="J343" s="182"/>
      <c r="K343" s="182"/>
      <c r="L343" s="182"/>
      <c r="M343" s="182"/>
      <c r="N343"/>
      <c r="O343"/>
      <c r="P343"/>
      <c r="Q343" s="154"/>
      <c r="R343"/>
      <c r="S343"/>
      <c r="T343"/>
      <c r="U343"/>
      <c r="V343"/>
      <c r="W343"/>
      <c r="X343"/>
      <c r="Y343" s="154"/>
      <c r="Z343"/>
      <c r="AA343"/>
      <c r="AB343" s="181"/>
      <c r="AC343" s="666" t="s">
        <v>2161</v>
      </c>
      <c r="AD343" s="666"/>
      <c r="AE343" s="666"/>
      <c r="AF343" s="666"/>
      <c r="AG343" s="666"/>
      <c r="AH343" s="666"/>
      <c r="AT343" s="33">
        <v>343</v>
      </c>
    </row>
    <row r="344" spans="1:46" ht="15" thickTop="1">
      <c r="A344" s="180"/>
      <c r="B344"/>
      <c r="C344" s="12"/>
      <c r="D344" s="12"/>
      <c r="E344" s="12"/>
      <c r="F344" s="12"/>
      <c r="G344"/>
      <c r="H344"/>
      <c r="I344" s="154"/>
      <c r="J344"/>
      <c r="K344"/>
      <c r="L344"/>
      <c r="M344"/>
      <c r="N344"/>
      <c r="O344"/>
      <c r="P344"/>
      <c r="Q344" s="154"/>
      <c r="R344"/>
      <c r="S344"/>
      <c r="T344"/>
      <c r="U344"/>
      <c r="V344"/>
      <c r="W344"/>
      <c r="X344"/>
      <c r="Y344" s="154"/>
      <c r="Z344"/>
      <c r="AA344"/>
      <c r="AB344" s="181"/>
      <c r="AC344" s="33" t="s">
        <v>2160</v>
      </c>
      <c r="AD344" s="43">
        <f>IF(AC327&gt;1,1,IF(AC325=TRUE,IF(AD327&gt;1,1,0),0))</f>
        <v>0</v>
      </c>
      <c r="AT344" s="33">
        <v>344</v>
      </c>
    </row>
    <row r="345" spans="1:46">
      <c r="A345" s="180"/>
      <c r="B345" s="256"/>
      <c r="C345" s="253" t="s">
        <v>2753</v>
      </c>
      <c r="D345"/>
      <c r="E345" s="12"/>
      <c r="F345" s="12"/>
      <c r="G345"/>
      <c r="H345"/>
      <c r="I345" s="154"/>
      <c r="J345"/>
      <c r="K345"/>
      <c r="L345"/>
      <c r="M345"/>
      <c r="N345"/>
      <c r="O345"/>
      <c r="P345"/>
      <c r="Q345" s="154"/>
      <c r="R345"/>
      <c r="S345"/>
      <c r="T345"/>
      <c r="U345"/>
      <c r="V345"/>
      <c r="W345"/>
      <c r="X345"/>
      <c r="Y345" s="154"/>
      <c r="Z345"/>
      <c r="AA345"/>
      <c r="AB345" s="181"/>
      <c r="AT345" s="33">
        <v>345</v>
      </c>
    </row>
    <row r="346" spans="1:46">
      <c r="A346" s="180"/>
      <c r="B346"/>
      <c r="C346" s="12"/>
      <c r="D346" s="12"/>
      <c r="E346" s="12"/>
      <c r="F346"/>
      <c r="G346"/>
      <c r="H346" s="154"/>
      <c r="I346"/>
      <c r="J346"/>
      <c r="K346"/>
      <c r="L346" s="835" t="s">
        <v>1453</v>
      </c>
      <c r="M346" s="835"/>
      <c r="N346" s="835"/>
      <c r="O346" s="835"/>
      <c r="P346" s="835"/>
      <c r="Q346" s="835"/>
      <c r="R346" s="835"/>
      <c r="S346" s="835"/>
      <c r="T346" s="835"/>
      <c r="U346" s="835"/>
      <c r="V346" s="835"/>
      <c r="W346" s="835"/>
      <c r="X346" s="835"/>
      <c r="Y346" s="835"/>
      <c r="Z346" s="835"/>
      <c r="AA346"/>
      <c r="AB346" s="181"/>
      <c r="AC346" s="33" t="b">
        <f>IF(AC295=TRUE,FALSE,IF(OR(AC327=2,AC327=3)=TRUE,TRUE,FALSE))</f>
        <v>0</v>
      </c>
      <c r="AD346" s="33" t="b">
        <f>IF(AC295=TRUE,FALSE,IF(AC325=FALSE,FALSE,IF(OR(AD327=2,AD327=3)=TRUE,TRUE,FALSE)))</f>
        <v>0</v>
      </c>
      <c r="AT346" s="33">
        <v>346</v>
      </c>
    </row>
    <row r="347" spans="1:46" ht="15" thickBot="1">
      <c r="A347" s="180"/>
      <c r="B347"/>
      <c r="C347" s="12"/>
      <c r="D347" s="418" t="s">
        <v>1202</v>
      </c>
      <c r="E347" s="418" t="str">
        <f>IF(AND($AC$325=TRUE,AD327&gt;1),"Secondary","")</f>
        <v/>
      </c>
      <c r="F347" s="12"/>
      <c r="G347" s="12"/>
      <c r="H347"/>
      <c r="I347"/>
      <c r="J347"/>
      <c r="K347" s="154"/>
      <c r="L347" s="418" t="s">
        <v>1202</v>
      </c>
      <c r="M347" s="418" t="str">
        <f>IF(AND($AC$325=TRUE,AD327&gt;1),"Secondary","")</f>
        <v/>
      </c>
      <c r="N347" s="418"/>
      <c r="O347" s="418"/>
      <c r="P347" s="418"/>
      <c r="Q347" s="418"/>
      <c r="R347" s="418" t="s">
        <v>1202</v>
      </c>
      <c r="S347" s="418" t="str">
        <f>IF(AND($AC$325=TRUE,AD327&gt;1),"Secondary","")</f>
        <v/>
      </c>
      <c r="T347" s="418"/>
      <c r="U347" s="418"/>
      <c r="V347" s="418"/>
      <c r="W347" s="418"/>
      <c r="X347" s="418"/>
      <c r="Y347" s="418"/>
      <c r="Z347" s="418"/>
      <c r="AA347"/>
      <c r="AB347" s="181"/>
      <c r="AC347" s="44" t="s">
        <v>1392</v>
      </c>
      <c r="AD347" s="45" t="s">
        <v>1393</v>
      </c>
      <c r="AF347" s="48" t="s">
        <v>1454</v>
      </c>
      <c r="AG347" s="48" t="s">
        <v>1455</v>
      </c>
      <c r="AT347" s="33">
        <v>347</v>
      </c>
    </row>
    <row r="348" spans="1:46">
      <c r="A348" s="180"/>
      <c r="B348"/>
      <c r="C348" s="12"/>
      <c r="D348" s="12"/>
      <c r="E348" s="12"/>
      <c r="F348" s="92" t="s">
        <v>2158</v>
      </c>
      <c r="G348"/>
      <c r="H348"/>
      <c r="I348"/>
      <c r="J348"/>
      <c r="K348" s="154"/>
      <c r="L348" s="12"/>
      <c r="M348" s="12"/>
      <c r="N348" s="253" t="s">
        <v>1205</v>
      </c>
      <c r="O348" s="92"/>
      <c r="P348" s="92"/>
      <c r="Q348" s="92"/>
      <c r="R348" s="12"/>
      <c r="S348" s="12"/>
      <c r="T348" s="253" t="s">
        <v>1215</v>
      </c>
      <c r="U348" s="92"/>
      <c r="V348" s="92"/>
      <c r="W348" s="92"/>
      <c r="X348" s="92"/>
      <c r="Y348" s="419"/>
      <c r="Z348" s="92"/>
      <c r="AA348"/>
      <c r="AB348" s="181"/>
      <c r="AC348" s="42" t="b">
        <v>0</v>
      </c>
      <c r="AD348" s="43" t="b">
        <v>0</v>
      </c>
      <c r="AF348" s="106" t="b">
        <f>IF(AC295=TRUE,FALSE,IF(OR(AC327=2,AC327=3)=TRUE,TRUE,FALSE))</f>
        <v>0</v>
      </c>
      <c r="AG348" s="106" t="b">
        <f>IF(AC295=TRUE,FALSE,IF(AC325=FALSE,FALSE,IF(OR(AD327=2,AD327=3)=TRUE,TRUE,FALSE)))</f>
        <v>0</v>
      </c>
      <c r="AT348" s="33">
        <v>348</v>
      </c>
    </row>
    <row r="349" spans="1:46">
      <c r="A349" s="180"/>
      <c r="B349"/>
      <c r="C349" s="12"/>
      <c r="D349" s="12"/>
      <c r="E349" s="12"/>
      <c r="F349" s="12" t="s">
        <v>1200</v>
      </c>
      <c r="G349" s="12"/>
      <c r="H349"/>
      <c r="I349"/>
      <c r="J349"/>
      <c r="K349" s="154"/>
      <c r="L349" s="12"/>
      <c r="M349" s="12"/>
      <c r="N349" s="253" t="s">
        <v>1206</v>
      </c>
      <c r="O349" s="92"/>
      <c r="P349" s="92"/>
      <c r="Q349" s="92"/>
      <c r="R349" s="12"/>
      <c r="S349" s="12"/>
      <c r="T349" s="253" t="s">
        <v>1216</v>
      </c>
      <c r="U349" s="92"/>
      <c r="V349" s="92"/>
      <c r="W349" s="92"/>
      <c r="X349" s="92"/>
      <c r="Y349" s="419"/>
      <c r="Z349" s="92"/>
      <c r="AA349"/>
      <c r="AB349" s="181"/>
      <c r="AC349" s="42" t="b">
        <v>0</v>
      </c>
      <c r="AD349" s="43" t="b">
        <v>0</v>
      </c>
      <c r="AT349" s="33">
        <v>349</v>
      </c>
    </row>
    <row r="350" spans="1:46">
      <c r="A350" s="180"/>
      <c r="B350"/>
      <c r="C350" s="12"/>
      <c r="D350" s="12"/>
      <c r="E350" s="12"/>
      <c r="F350" s="12" t="s">
        <v>1201</v>
      </c>
      <c r="G350" s="12"/>
      <c r="H350"/>
      <c r="I350"/>
      <c r="J350"/>
      <c r="K350" s="154"/>
      <c r="L350" s="12"/>
      <c r="M350" s="12"/>
      <c r="N350" s="253" t="s">
        <v>1207</v>
      </c>
      <c r="O350" s="92"/>
      <c r="P350" s="92"/>
      <c r="Q350" s="92"/>
      <c r="R350" s="12"/>
      <c r="S350" s="12"/>
      <c r="T350" s="92" t="s">
        <v>1217</v>
      </c>
      <c r="U350" s="92"/>
      <c r="V350" s="92"/>
      <c r="W350" s="92"/>
      <c r="X350" s="92"/>
      <c r="Y350" s="419"/>
      <c r="Z350" s="92"/>
      <c r="AA350"/>
      <c r="AB350" s="181"/>
      <c r="AC350" s="42" t="b">
        <v>0</v>
      </c>
      <c r="AD350" s="43" t="b">
        <v>0</v>
      </c>
      <c r="AT350" s="33">
        <v>350</v>
      </c>
    </row>
    <row r="351" spans="1:46">
      <c r="A351" s="180"/>
      <c r="B351"/>
      <c r="C351" s="12"/>
      <c r="D351" s="12"/>
      <c r="E351" s="12"/>
      <c r="F351" s="12" t="s">
        <v>1203</v>
      </c>
      <c r="G351" s="12"/>
      <c r="H351"/>
      <c r="I351"/>
      <c r="J351"/>
      <c r="K351" s="154"/>
      <c r="L351" s="12"/>
      <c r="M351" s="12"/>
      <c r="N351" s="253" t="s">
        <v>1208</v>
      </c>
      <c r="O351" s="92"/>
      <c r="P351" s="92"/>
      <c r="Q351" s="92"/>
      <c r="R351" s="12"/>
      <c r="S351" s="12"/>
      <c r="T351" s="92" t="s">
        <v>1218</v>
      </c>
      <c r="U351" s="92"/>
      <c r="V351" s="92"/>
      <c r="W351" s="92"/>
      <c r="X351" s="92"/>
      <c r="Y351" s="419"/>
      <c r="Z351" s="92"/>
      <c r="AA351"/>
      <c r="AB351" s="181"/>
      <c r="AC351" s="42" t="b">
        <v>0</v>
      </c>
      <c r="AD351" s="43" t="b">
        <v>0</v>
      </c>
      <c r="AT351" s="33">
        <v>351</v>
      </c>
    </row>
    <row r="352" spans="1:46">
      <c r="A352" s="180"/>
      <c r="B352"/>
      <c r="C352" s="12"/>
      <c r="D352" s="12"/>
      <c r="E352" s="12"/>
      <c r="F352" s="12" t="s">
        <v>1204</v>
      </c>
      <c r="G352" s="12"/>
      <c r="H352"/>
      <c r="I352"/>
      <c r="J352"/>
      <c r="K352" s="154"/>
      <c r="L352" s="12"/>
      <c r="M352" s="12"/>
      <c r="N352" s="253" t="s">
        <v>1209</v>
      </c>
      <c r="O352" s="92"/>
      <c r="P352" s="92"/>
      <c r="Q352" s="92"/>
      <c r="R352" s="12"/>
      <c r="S352" s="12"/>
      <c r="T352" s="92" t="s">
        <v>1219</v>
      </c>
      <c r="U352" s="92"/>
      <c r="V352" s="92"/>
      <c r="W352" s="92"/>
      <c r="X352" s="92"/>
      <c r="Y352" s="419"/>
      <c r="Z352" s="92"/>
      <c r="AA352"/>
      <c r="AB352" s="181"/>
      <c r="AT352" s="33">
        <v>352</v>
      </c>
    </row>
    <row r="353" spans="1:46">
      <c r="A353" s="180"/>
      <c r="B353"/>
      <c r="C353" s="12"/>
      <c r="D353" s="12"/>
      <c r="E353" s="12"/>
      <c r="F353" s="12"/>
      <c r="G353" s="12"/>
      <c r="H353" s="12"/>
      <c r="I353"/>
      <c r="J353"/>
      <c r="K353" s="154"/>
      <c r="L353" s="12"/>
      <c r="M353" s="12"/>
      <c r="N353" s="253" t="s">
        <v>1210</v>
      </c>
      <c r="O353" s="92"/>
      <c r="P353" s="92"/>
      <c r="Q353" s="92"/>
      <c r="R353" s="12"/>
      <c r="S353" s="12"/>
      <c r="T353" s="92" t="s">
        <v>1220</v>
      </c>
      <c r="U353" s="92"/>
      <c r="V353" s="92"/>
      <c r="W353" s="92"/>
      <c r="X353" s="92"/>
      <c r="Y353" s="419"/>
      <c r="Z353" s="92"/>
      <c r="AA353"/>
      <c r="AB353" s="181"/>
      <c r="AT353" s="33">
        <v>353</v>
      </c>
    </row>
    <row r="354" spans="1:46">
      <c r="A354" s="180"/>
      <c r="B354"/>
      <c r="C354" s="12"/>
      <c r="D354" s="12"/>
      <c r="E354" s="12"/>
      <c r="F354" s="12"/>
      <c r="G354" s="12"/>
      <c r="H354" s="12"/>
      <c r="I354"/>
      <c r="J354"/>
      <c r="K354" s="154"/>
      <c r="L354" s="12"/>
      <c r="M354" s="12"/>
      <c r="N354" s="253" t="s">
        <v>1211</v>
      </c>
      <c r="O354" s="92"/>
      <c r="P354" s="92"/>
      <c r="Q354" s="92"/>
      <c r="R354" s="12"/>
      <c r="S354" s="12"/>
      <c r="T354" s="92" t="s">
        <v>1221</v>
      </c>
      <c r="U354" s="92"/>
      <c r="V354" s="92"/>
      <c r="W354" s="92"/>
      <c r="X354" s="92"/>
      <c r="Y354" s="419"/>
      <c r="Z354" s="92"/>
      <c r="AA354"/>
      <c r="AB354" s="181"/>
      <c r="AT354" s="33">
        <v>354</v>
      </c>
    </row>
    <row r="355" spans="1:46">
      <c r="A355" s="180"/>
      <c r="B355"/>
      <c r="C355" s="12"/>
      <c r="D355" s="12"/>
      <c r="E355" s="12"/>
      <c r="F355" s="12"/>
      <c r="G355" s="12"/>
      <c r="H355" s="12"/>
      <c r="I355"/>
      <c r="J355"/>
      <c r="K355" s="154"/>
      <c r="L355" s="12"/>
      <c r="M355" s="12"/>
      <c r="N355" s="253" t="s">
        <v>1212</v>
      </c>
      <c r="O355" s="92"/>
      <c r="P355" s="92"/>
      <c r="Q355" s="92"/>
      <c r="R355" s="12"/>
      <c r="S355" s="12"/>
      <c r="T355" s="92" t="s">
        <v>1222</v>
      </c>
      <c r="U355" s="92"/>
      <c r="V355" s="92"/>
      <c r="W355" s="92"/>
      <c r="X355" s="92"/>
      <c r="Y355" s="419"/>
      <c r="Z355" s="92"/>
      <c r="AA355"/>
      <c r="AB355" s="181"/>
      <c r="AT355" s="33">
        <v>355</v>
      </c>
    </row>
    <row r="356" spans="1:46">
      <c r="A356" s="180"/>
      <c r="B356"/>
      <c r="C356" s="12"/>
      <c r="D356" s="12"/>
      <c r="E356" s="12"/>
      <c r="F356" s="12"/>
      <c r="G356" s="12"/>
      <c r="H356" s="12"/>
      <c r="I356"/>
      <c r="J356"/>
      <c r="K356" s="154"/>
      <c r="L356" s="12"/>
      <c r="M356" s="12"/>
      <c r="N356" s="253" t="s">
        <v>1213</v>
      </c>
      <c r="O356" s="92"/>
      <c r="P356" s="92"/>
      <c r="Q356" s="92"/>
      <c r="R356" s="12"/>
      <c r="S356" s="12"/>
      <c r="T356" s="92" t="s">
        <v>1223</v>
      </c>
      <c r="U356" s="92"/>
      <c r="V356" s="92"/>
      <c r="W356" s="92"/>
      <c r="X356" s="92"/>
      <c r="Y356" s="419"/>
      <c r="Z356" s="92"/>
      <c r="AA356"/>
      <c r="AB356" s="181"/>
      <c r="AT356" s="33">
        <v>356</v>
      </c>
    </row>
    <row r="357" spans="1:46">
      <c r="A357" s="180"/>
      <c r="B357"/>
      <c r="C357" s="12"/>
      <c r="D357" s="12"/>
      <c r="E357" s="12"/>
      <c r="F357" s="12"/>
      <c r="G357" s="12"/>
      <c r="H357" s="12"/>
      <c r="I357"/>
      <c r="J357"/>
      <c r="K357" s="154"/>
      <c r="L357" s="12"/>
      <c r="M357" s="12"/>
      <c r="N357" s="253" t="s">
        <v>1214</v>
      </c>
      <c r="O357" s="92"/>
      <c r="P357" s="92"/>
      <c r="Q357" s="92"/>
      <c r="R357" s="12"/>
      <c r="S357" s="12"/>
      <c r="T357" s="92" t="s">
        <v>1224</v>
      </c>
      <c r="U357" s="92"/>
      <c r="V357" s="92"/>
      <c r="W357" s="92"/>
      <c r="X357" s="92"/>
      <c r="Y357" s="419"/>
      <c r="Z357" s="92"/>
      <c r="AA357"/>
      <c r="AB357" s="181"/>
      <c r="AT357" s="33">
        <v>357</v>
      </c>
    </row>
    <row r="358" spans="1:46">
      <c r="A358" s="180"/>
      <c r="B358"/>
      <c r="C358" s="12"/>
      <c r="D358" s="12"/>
      <c r="E358" s="12"/>
      <c r="F358" s="12"/>
      <c r="G358" s="12"/>
      <c r="H358" s="12"/>
      <c r="I358"/>
      <c r="J358"/>
      <c r="K358" s="154"/>
      <c r="L358" s="92"/>
      <c r="M358" s="92"/>
      <c r="N358" s="419"/>
      <c r="O358" s="92"/>
      <c r="P358" s="92"/>
      <c r="Q358" s="92"/>
      <c r="R358" s="12"/>
      <c r="S358" s="12"/>
      <c r="T358" s="92" t="s">
        <v>1225</v>
      </c>
      <c r="U358" s="92"/>
      <c r="V358" s="92"/>
      <c r="W358" s="92"/>
      <c r="X358" s="92"/>
      <c r="Y358" s="419"/>
      <c r="Z358" s="92"/>
      <c r="AA358"/>
      <c r="AB358" s="181"/>
      <c r="AT358" s="33">
        <v>358</v>
      </c>
    </row>
    <row r="359" spans="1:46">
      <c r="A359" s="180"/>
      <c r="B359"/>
      <c r="C359" s="12"/>
      <c r="D359" s="12"/>
      <c r="E359" s="12"/>
      <c r="F359" s="12"/>
      <c r="G359" s="12"/>
      <c r="H359" s="12"/>
      <c r="I359"/>
      <c r="J359"/>
      <c r="K359" s="154"/>
      <c r="L359" s="92"/>
      <c r="M359" s="92"/>
      <c r="N359" s="92"/>
      <c r="O359" s="92"/>
      <c r="P359" s="92"/>
      <c r="Q359" s="419"/>
      <c r="R359" s="92"/>
      <c r="S359" s="92"/>
      <c r="T359" s="92"/>
      <c r="U359" s="92"/>
      <c r="V359" s="92"/>
      <c r="W359" s="92"/>
      <c r="X359" s="92"/>
      <c r="Y359" s="419"/>
      <c r="Z359" s="92"/>
      <c r="AA359"/>
      <c r="AB359" s="181"/>
      <c r="AT359" s="33">
        <v>359</v>
      </c>
    </row>
    <row r="360" spans="1:46">
      <c r="A360" s="180"/>
      <c r="B360" s="256"/>
      <c r="C360" s="253" t="s">
        <v>2754</v>
      </c>
      <c r="D360"/>
      <c r="E360" s="256"/>
      <c r="F360" s="12"/>
      <c r="G360" s="12"/>
      <c r="H360" s="256"/>
      <c r="I360" s="12"/>
      <c r="J360" s="12"/>
      <c r="K360" s="256"/>
      <c r="L360" s="253"/>
      <c r="M360" s="253"/>
      <c r="N360" s="404"/>
      <c r="O360" s="92"/>
      <c r="P360" s="92"/>
      <c r="Q360" s="419"/>
      <c r="R360" s="92"/>
      <c r="S360" s="92"/>
      <c r="T360" s="92"/>
      <c r="U360" s="92"/>
      <c r="V360" s="92"/>
      <c r="W360" s="92"/>
      <c r="X360" s="92"/>
      <c r="Y360" s="419"/>
      <c r="Z360" s="92"/>
      <c r="AA360"/>
      <c r="AB360" s="181"/>
      <c r="AT360" s="33">
        <v>360</v>
      </c>
    </row>
    <row r="361" spans="1:46">
      <c r="A361" s="180"/>
      <c r="B361"/>
      <c r="C361" s="12"/>
      <c r="D361" s="12"/>
      <c r="E361" s="12"/>
      <c r="F361"/>
      <c r="G361"/>
      <c r="H361"/>
      <c r="I361" s="154"/>
      <c r="J361"/>
      <c r="K361"/>
      <c r="L361" s="835" t="s">
        <v>1453</v>
      </c>
      <c r="M361" s="835"/>
      <c r="N361" s="835"/>
      <c r="O361" s="835"/>
      <c r="P361" s="835"/>
      <c r="Q361" s="835"/>
      <c r="R361" s="835"/>
      <c r="S361" s="835"/>
      <c r="T361" s="835"/>
      <c r="U361" s="835"/>
      <c r="V361" s="835"/>
      <c r="W361" s="835"/>
      <c r="X361" s="835"/>
      <c r="Y361" s="835"/>
      <c r="Z361" s="835"/>
      <c r="AA361"/>
      <c r="AB361" s="181"/>
      <c r="AC361" s="33" t="b">
        <v>1</v>
      </c>
      <c r="AD361" s="33" t="b">
        <v>0</v>
      </c>
      <c r="AT361" s="33">
        <v>361</v>
      </c>
    </row>
    <row r="362" spans="1:46" ht="15" thickBot="1">
      <c r="A362" s="180"/>
      <c r="B362"/>
      <c r="C362" s="12"/>
      <c r="D362" s="418" t="s">
        <v>1202</v>
      </c>
      <c r="E362" s="418" t="str">
        <f>IF(AND($AC$325=TRUE,AD327&gt;1),"Secondary","")</f>
        <v/>
      </c>
      <c r="F362" s="12"/>
      <c r="G362" s="12"/>
      <c r="H362"/>
      <c r="I362" s="154"/>
      <c r="J362"/>
      <c r="K362" s="154"/>
      <c r="L362" s="418" t="s">
        <v>1202</v>
      </c>
      <c r="M362" s="418" t="str">
        <f>IF(AND($AC$325=TRUE,AD327&gt;1),"Secondary","")</f>
        <v/>
      </c>
      <c r="N362" s="418"/>
      <c r="O362" s="418"/>
      <c r="P362" s="418"/>
      <c r="Q362" s="418"/>
      <c r="R362" s="418" t="s">
        <v>1202</v>
      </c>
      <c r="S362" s="418" t="str">
        <f>IF(AND($AC$325=TRUE,AD327&gt;1),"Secondary","")</f>
        <v/>
      </c>
      <c r="T362" s="418"/>
      <c r="U362" s="418"/>
      <c r="V362" s="418"/>
      <c r="W362" s="418"/>
      <c r="X362" s="418"/>
      <c r="Y362" s="418"/>
      <c r="Z362" s="418"/>
      <c r="AA362"/>
      <c r="AB362" s="181"/>
      <c r="AC362" s="44" t="s">
        <v>1392</v>
      </c>
      <c r="AD362" s="45" t="s">
        <v>1393</v>
      </c>
      <c r="AT362" s="33">
        <v>362</v>
      </c>
    </row>
    <row r="363" spans="1:46">
      <c r="A363" s="180"/>
      <c r="B363"/>
      <c r="C363" s="12"/>
      <c r="D363"/>
      <c r="E363"/>
      <c r="F363" s="92" t="s">
        <v>2158</v>
      </c>
      <c r="G363"/>
      <c r="H363"/>
      <c r="I363" s="154"/>
      <c r="J363"/>
      <c r="K363"/>
      <c r="L363" s="12"/>
      <c r="M363" s="12"/>
      <c r="N363" s="253" t="s">
        <v>2058</v>
      </c>
      <c r="O363" s="92"/>
      <c r="P363" s="92"/>
      <c r="Q363" s="92"/>
      <c r="R363" s="12"/>
      <c r="S363" s="12"/>
      <c r="T363" s="253" t="s">
        <v>1196</v>
      </c>
      <c r="U363" s="92"/>
      <c r="V363" s="92"/>
      <c r="W363" s="92"/>
      <c r="X363" s="92"/>
      <c r="Y363" s="419"/>
      <c r="Z363" s="92"/>
      <c r="AA363"/>
      <c r="AB363" s="181"/>
      <c r="AC363" s="42" t="b">
        <v>0</v>
      </c>
      <c r="AD363" s="43" t="b">
        <v>0</v>
      </c>
      <c r="AT363" s="33">
        <v>363</v>
      </c>
    </row>
    <row r="364" spans="1:46" ht="15.5">
      <c r="A364" s="180"/>
      <c r="B364"/>
      <c r="C364" s="12"/>
      <c r="D364" s="12"/>
      <c r="E364" s="12"/>
      <c r="F364" s="12" t="s">
        <v>1200</v>
      </c>
      <c r="G364" s="12"/>
      <c r="H364"/>
      <c r="I364" s="154"/>
      <c r="J364"/>
      <c r="K364"/>
      <c r="L364" s="12"/>
      <c r="M364" s="12"/>
      <c r="N364" s="253" t="s">
        <v>1191</v>
      </c>
      <c r="O364" s="92"/>
      <c r="P364" s="92"/>
      <c r="Q364" s="92"/>
      <c r="R364" s="12"/>
      <c r="S364" s="12"/>
      <c r="T364" s="253" t="s">
        <v>2059</v>
      </c>
      <c r="U364" s="92"/>
      <c r="V364" s="92"/>
      <c r="W364" s="92"/>
      <c r="X364" s="92"/>
      <c r="Y364" s="419"/>
      <c r="Z364" s="92"/>
      <c r="AA364"/>
      <c r="AB364" s="181"/>
      <c r="AC364" s="42" t="b">
        <v>0</v>
      </c>
      <c r="AD364" s="43" t="b">
        <v>0</v>
      </c>
      <c r="AT364" s="33">
        <v>364</v>
      </c>
    </row>
    <row r="365" spans="1:46" ht="15.5">
      <c r="A365" s="180"/>
      <c r="B365"/>
      <c r="C365" s="12"/>
      <c r="D365" s="12"/>
      <c r="E365" s="12"/>
      <c r="F365" s="12" t="s">
        <v>1201</v>
      </c>
      <c r="G365" s="12"/>
      <c r="H365"/>
      <c r="I365" s="154"/>
      <c r="J365"/>
      <c r="K365"/>
      <c r="L365" s="12"/>
      <c r="M365" s="12"/>
      <c r="N365" s="253" t="s">
        <v>1192</v>
      </c>
      <c r="O365" s="92"/>
      <c r="P365" s="92"/>
      <c r="Q365" s="92"/>
      <c r="R365" s="12"/>
      <c r="S365" s="12"/>
      <c r="T365" s="92" t="s">
        <v>1198</v>
      </c>
      <c r="U365" s="92"/>
      <c r="V365" s="92"/>
      <c r="W365" s="92"/>
      <c r="X365" s="92"/>
      <c r="Y365" s="419"/>
      <c r="Z365" s="92"/>
      <c r="AA365"/>
      <c r="AB365" s="181"/>
      <c r="AC365" s="42" t="b">
        <v>0</v>
      </c>
      <c r="AD365" s="43" t="b">
        <v>0</v>
      </c>
      <c r="AT365" s="33">
        <v>365</v>
      </c>
    </row>
    <row r="366" spans="1:46">
      <c r="A366" s="180"/>
      <c r="B366"/>
      <c r="C366" s="12"/>
      <c r="D366" s="12"/>
      <c r="E366" s="12"/>
      <c r="F366" s="12" t="s">
        <v>1203</v>
      </c>
      <c r="G366" s="12"/>
      <c r="H366"/>
      <c r="I366" s="154"/>
      <c r="J366"/>
      <c r="K366"/>
      <c r="L366" s="12"/>
      <c r="M366" s="12"/>
      <c r="N366" s="253" t="s">
        <v>1193</v>
      </c>
      <c r="O366" s="92"/>
      <c r="P366" s="92"/>
      <c r="Q366" s="92"/>
      <c r="R366" s="12"/>
      <c r="S366" s="12"/>
      <c r="T366" s="92" t="s">
        <v>1197</v>
      </c>
      <c r="U366" s="92"/>
      <c r="V366" s="92"/>
      <c r="W366" s="92"/>
      <c r="X366" s="92"/>
      <c r="Y366" s="419"/>
      <c r="Z366" s="92"/>
      <c r="AA366"/>
      <c r="AB366" s="181"/>
      <c r="AC366" s="42" t="b">
        <v>0</v>
      </c>
      <c r="AD366" s="43" t="b">
        <v>0</v>
      </c>
      <c r="AT366" s="33">
        <v>366</v>
      </c>
    </row>
    <row r="367" spans="1:46">
      <c r="A367" s="180"/>
      <c r="B367"/>
      <c r="C367" s="12"/>
      <c r="D367" s="12"/>
      <c r="E367" s="12"/>
      <c r="F367" s="12" t="s">
        <v>1204</v>
      </c>
      <c r="G367" s="12"/>
      <c r="H367"/>
      <c r="I367" s="154"/>
      <c r="J367"/>
      <c r="K367"/>
      <c r="L367" s="12"/>
      <c r="M367" s="12"/>
      <c r="N367" s="253" t="s">
        <v>1194</v>
      </c>
      <c r="O367" s="92"/>
      <c r="P367" s="92"/>
      <c r="Q367" s="92"/>
      <c r="R367" s="12"/>
      <c r="S367" s="12"/>
      <c r="T367" s="92" t="s">
        <v>1199</v>
      </c>
      <c r="U367" s="92"/>
      <c r="V367" s="92"/>
      <c r="W367" s="92"/>
      <c r="X367" s="92"/>
      <c r="Y367" s="419"/>
      <c r="Z367" s="92"/>
      <c r="AA367"/>
      <c r="AB367" s="181"/>
      <c r="AT367" s="33">
        <v>367</v>
      </c>
    </row>
    <row r="368" spans="1:46">
      <c r="A368" s="180"/>
      <c r="B368"/>
      <c r="C368" s="12"/>
      <c r="D368" s="12"/>
      <c r="E368" s="12"/>
      <c r="F368" s="12"/>
      <c r="G368"/>
      <c r="H368"/>
      <c r="I368" s="154"/>
      <c r="J368"/>
      <c r="K368"/>
      <c r="L368" s="12"/>
      <c r="M368" s="12"/>
      <c r="N368" s="253" t="s">
        <v>1195</v>
      </c>
      <c r="O368" s="92"/>
      <c r="P368" s="92"/>
      <c r="Q368" s="92"/>
      <c r="R368" s="12"/>
      <c r="S368" s="12"/>
      <c r="T368" s="92" t="s">
        <v>2165</v>
      </c>
      <c r="U368" s="92"/>
      <c r="V368" s="92"/>
      <c r="W368" s="92"/>
      <c r="X368" s="92"/>
      <c r="Y368" s="419"/>
      <c r="Z368" s="92"/>
      <c r="AA368"/>
      <c r="AB368" s="181"/>
      <c r="AT368" s="33">
        <v>368</v>
      </c>
    </row>
    <row r="369" spans="1:46">
      <c r="A369" s="180"/>
      <c r="B369"/>
      <c r="C369" s="12"/>
      <c r="D369" s="12"/>
      <c r="E369" s="12"/>
      <c r="F369" s="12"/>
      <c r="G369"/>
      <c r="H369"/>
      <c r="I369" s="154"/>
      <c r="J369"/>
      <c r="K369"/>
      <c r="L369" s="253"/>
      <c r="M369" s="92"/>
      <c r="N369" s="92"/>
      <c r="O369" s="92"/>
      <c r="P369" s="92"/>
      <c r="Q369" s="419"/>
      <c r="R369" s="92"/>
      <c r="S369" s="92"/>
      <c r="T369" s="92"/>
      <c r="U369" s="92"/>
      <c r="V369" s="92"/>
      <c r="W369" s="92"/>
      <c r="X369" s="92"/>
      <c r="Y369" s="419"/>
      <c r="Z369" s="92"/>
      <c r="AA369"/>
      <c r="AB369" s="181"/>
      <c r="AT369" s="33">
        <v>369</v>
      </c>
    </row>
    <row r="370" spans="1:46">
      <c r="A370" s="180"/>
      <c r="B370"/>
      <c r="C370" s="253" t="s">
        <v>2755</v>
      </c>
      <c r="D370" s="12"/>
      <c r="E370" s="12"/>
      <c r="F370" s="12"/>
      <c r="G370" s="12"/>
      <c r="H370"/>
      <c r="I370" s="12"/>
      <c r="J370" s="12"/>
      <c r="K370" s="12"/>
      <c r="L370" s="12"/>
      <c r="M370" s="12"/>
      <c r="N370" s="12"/>
      <c r="O370"/>
      <c r="P370"/>
      <c r="Q370" s="154"/>
      <c r="R370"/>
      <c r="S370"/>
      <c r="T370"/>
      <c r="U370"/>
      <c r="V370"/>
      <c r="W370"/>
      <c r="X370"/>
      <c r="Y370" s="154"/>
      <c r="Z370"/>
      <c r="AA370"/>
      <c r="AB370" s="181"/>
      <c r="AT370" s="33">
        <v>370</v>
      </c>
    </row>
    <row r="371" spans="1:46">
      <c r="A371" s="180"/>
      <c r="B371"/>
      <c r="C371" s="12"/>
      <c r="D371" s="12"/>
      <c r="E371" s="12"/>
      <c r="F371" s="12"/>
      <c r="G371" s="12"/>
      <c r="H371"/>
      <c r="I371" s="154"/>
      <c r="J371"/>
      <c r="K371"/>
      <c r="L371"/>
      <c r="M371"/>
      <c r="N371"/>
      <c r="O371"/>
      <c r="P371"/>
      <c r="Q371" s="154"/>
      <c r="R371"/>
      <c r="S371"/>
      <c r="T371"/>
      <c r="U371"/>
      <c r="V371"/>
      <c r="W371"/>
      <c r="X371"/>
      <c r="Y371" s="154"/>
      <c r="Z371"/>
      <c r="AA371"/>
      <c r="AB371" s="181"/>
      <c r="AT371" s="33">
        <v>371</v>
      </c>
    </row>
    <row r="372" spans="1:46" ht="15" thickBot="1">
      <c r="A372" s="180"/>
      <c r="B372"/>
      <c r="C372" s="12"/>
      <c r="D372" s="418" t="s">
        <v>1202</v>
      </c>
      <c r="E372" s="418" t="str">
        <f>IF(AND($AC$325=TRUE,AD327&gt;1),"Secondary","")</f>
        <v/>
      </c>
      <c r="F372" s="12"/>
      <c r="G372" s="12"/>
      <c r="H372"/>
      <c r="I372" s="154"/>
      <c r="J372"/>
      <c r="K372"/>
      <c r="L372" s="418" t="s">
        <v>1202</v>
      </c>
      <c r="M372" s="418" t="str">
        <f>IF(AND($AC$325=TRUE,AD327&gt;1),"Secondary","")</f>
        <v/>
      </c>
      <c r="N372"/>
      <c r="O372"/>
      <c r="P372"/>
      <c r="Q372" s="154"/>
      <c r="R372" s="418" t="s">
        <v>1202</v>
      </c>
      <c r="S372" s="418" t="str">
        <f>IF(AND($AC$325=TRUE,AD327&gt;1),"Secondary","")</f>
        <v/>
      </c>
      <c r="T372"/>
      <c r="U372"/>
      <c r="V372"/>
      <c r="W372"/>
      <c r="X372"/>
      <c r="Y372" s="154"/>
      <c r="Z372"/>
      <c r="AA372"/>
      <c r="AB372" s="181"/>
      <c r="AC372" s="44" t="s">
        <v>1392</v>
      </c>
      <c r="AD372" s="45" t="s">
        <v>1393</v>
      </c>
      <c r="AE372" s="45" t="s">
        <v>1392</v>
      </c>
      <c r="AF372" s="45" t="s">
        <v>1393</v>
      </c>
      <c r="AG372" s="45" t="s">
        <v>1392</v>
      </c>
      <c r="AH372" s="45" t="s">
        <v>1393</v>
      </c>
      <c r="AT372" s="33">
        <v>372</v>
      </c>
    </row>
    <row r="373" spans="1:46">
      <c r="A373" s="180"/>
      <c r="B373"/>
      <c r="C373" s="12"/>
      <c r="D373" s="12"/>
      <c r="E373" s="12"/>
      <c r="F373" s="12" t="s">
        <v>1200</v>
      </c>
      <c r="G373" s="12"/>
      <c r="H373"/>
      <c r="I373" s="154"/>
      <c r="J373"/>
      <c r="K373"/>
      <c r="L373" s="12"/>
      <c r="M373" s="12"/>
      <c r="N373" s="12" t="s">
        <v>1227</v>
      </c>
      <c r="O373"/>
      <c r="P373"/>
      <c r="Q373" s="154"/>
      <c r="R373" s="12"/>
      <c r="S373" s="12"/>
      <c r="T373" s="12" t="s">
        <v>1249</v>
      </c>
      <c r="U373"/>
      <c r="V373"/>
      <c r="W373"/>
      <c r="X373"/>
      <c r="Y373" s="154"/>
      <c r="Z373"/>
      <c r="AA373"/>
      <c r="AB373" s="181"/>
      <c r="AC373" s="42" t="b">
        <v>0</v>
      </c>
      <c r="AD373" s="43" t="b">
        <v>0</v>
      </c>
      <c r="AE373" s="43" t="b">
        <v>0</v>
      </c>
      <c r="AF373" s="43" t="b">
        <v>0</v>
      </c>
      <c r="AG373" s="43" t="b">
        <v>0</v>
      </c>
      <c r="AH373" s="43" t="b">
        <v>0</v>
      </c>
      <c r="AT373" s="33">
        <v>373</v>
      </c>
    </row>
    <row r="374" spans="1:46">
      <c r="A374" s="180"/>
      <c r="B374"/>
      <c r="C374" s="12"/>
      <c r="D374" s="12"/>
      <c r="E374" s="12"/>
      <c r="F374" s="12" t="s">
        <v>1226</v>
      </c>
      <c r="G374" s="12"/>
      <c r="H374"/>
      <c r="I374" s="154"/>
      <c r="J374"/>
      <c r="K374"/>
      <c r="L374" s="12"/>
      <c r="M374" s="12"/>
      <c r="N374" s="12" t="s">
        <v>1228</v>
      </c>
      <c r="O374"/>
      <c r="P374"/>
      <c r="Q374" s="154"/>
      <c r="R374" s="12"/>
      <c r="S374" s="12"/>
      <c r="T374" s="12" t="s">
        <v>1250</v>
      </c>
      <c r="U374"/>
      <c r="V374"/>
      <c r="W374"/>
      <c r="X374"/>
      <c r="Y374" s="154"/>
      <c r="Z374"/>
      <c r="AA374"/>
      <c r="AB374" s="181"/>
      <c r="AC374" s="42" t="b">
        <v>0</v>
      </c>
      <c r="AD374" s="43" t="b">
        <v>0</v>
      </c>
      <c r="AE374" s="43" t="b">
        <v>0</v>
      </c>
      <c r="AF374" s="43" t="b">
        <v>0</v>
      </c>
      <c r="AG374" s="43" t="b">
        <v>0</v>
      </c>
      <c r="AH374" s="43" t="b">
        <v>0</v>
      </c>
      <c r="AT374" s="33">
        <v>374</v>
      </c>
    </row>
    <row r="375" spans="1:46">
      <c r="A375" s="180"/>
      <c r="B375"/>
      <c r="C375" s="12"/>
      <c r="D375" s="12"/>
      <c r="E375" s="12"/>
      <c r="F375" s="12" t="s">
        <v>1201</v>
      </c>
      <c r="G375" s="12"/>
      <c r="H375"/>
      <c r="I375" s="154"/>
      <c r="J375"/>
      <c r="K375"/>
      <c r="L375" s="12"/>
      <c r="M375" s="12"/>
      <c r="N375" s="12" t="s">
        <v>1229</v>
      </c>
      <c r="O375"/>
      <c r="P375"/>
      <c r="Q375" s="154"/>
      <c r="R375" s="12"/>
      <c r="S375" s="12"/>
      <c r="T375" s="12" t="s">
        <v>1251</v>
      </c>
      <c r="U375"/>
      <c r="V375"/>
      <c r="W375"/>
      <c r="X375"/>
      <c r="Y375" s="154"/>
      <c r="Z375"/>
      <c r="AA375"/>
      <c r="AB375" s="181"/>
      <c r="AC375" s="42" t="b">
        <v>0</v>
      </c>
      <c r="AD375" s="43" t="b">
        <v>0</v>
      </c>
      <c r="AE375" s="43" t="b">
        <v>0</v>
      </c>
      <c r="AF375" s="43" t="b">
        <v>0</v>
      </c>
      <c r="AG375" s="43" t="b">
        <v>0</v>
      </c>
      <c r="AH375" s="43" t="b">
        <v>0</v>
      </c>
      <c r="AT375" s="33">
        <v>375</v>
      </c>
    </row>
    <row r="376" spans="1:46">
      <c r="A376" s="180"/>
      <c r="B376"/>
      <c r="C376" s="12"/>
      <c r="D376" s="12"/>
      <c r="E376" s="12"/>
      <c r="F376" s="12" t="s">
        <v>1204</v>
      </c>
      <c r="G376" s="12"/>
      <c r="H376"/>
      <c r="I376" s="154"/>
      <c r="J376"/>
      <c r="K376"/>
      <c r="L376" s="12"/>
      <c r="M376" s="12"/>
      <c r="N376" s="12" t="s">
        <v>1230</v>
      </c>
      <c r="O376"/>
      <c r="P376"/>
      <c r="Q376" s="154"/>
      <c r="R376" s="12"/>
      <c r="S376" s="12"/>
      <c r="T376" s="12" t="s">
        <v>1252</v>
      </c>
      <c r="U376"/>
      <c r="V376"/>
      <c r="W376"/>
      <c r="X376"/>
      <c r="Y376" s="154"/>
      <c r="Z376"/>
      <c r="AA376"/>
      <c r="AB376" s="181"/>
      <c r="AC376" s="42" t="b">
        <v>0</v>
      </c>
      <c r="AD376" s="43" t="b">
        <v>0</v>
      </c>
      <c r="AE376" s="43" t="b">
        <v>0</v>
      </c>
      <c r="AF376" s="43" t="b">
        <v>0</v>
      </c>
      <c r="AG376" s="43" t="b">
        <v>0</v>
      </c>
      <c r="AH376" s="43" t="b">
        <v>0</v>
      </c>
      <c r="AT376" s="33">
        <v>376</v>
      </c>
    </row>
    <row r="377" spans="1:46">
      <c r="A377" s="180"/>
      <c r="B377"/>
      <c r="C377" s="12"/>
      <c r="D377" s="12"/>
      <c r="E377" s="12"/>
      <c r="F377" s="12"/>
      <c r="G377" s="12"/>
      <c r="H377"/>
      <c r="I377" s="154"/>
      <c r="J377"/>
      <c r="K377"/>
      <c r="L377" s="12"/>
      <c r="M377" s="12"/>
      <c r="N377" s="12" t="s">
        <v>1231</v>
      </c>
      <c r="O377"/>
      <c r="P377"/>
      <c r="Q377" s="154"/>
      <c r="R377" s="12"/>
      <c r="S377" s="12"/>
      <c r="T377" s="12" t="s">
        <v>1253</v>
      </c>
      <c r="U377"/>
      <c r="V377"/>
      <c r="W377"/>
      <c r="X377"/>
      <c r="Y377" s="154"/>
      <c r="Z377"/>
      <c r="AA377"/>
      <c r="AB377" s="181"/>
      <c r="AC377" s="42"/>
      <c r="AD377" s="43"/>
      <c r="AE377" s="43" t="b">
        <v>0</v>
      </c>
      <c r="AF377" s="43" t="b">
        <v>0</v>
      </c>
      <c r="AG377" s="43" t="b">
        <v>0</v>
      </c>
      <c r="AH377" s="43" t="b">
        <v>0</v>
      </c>
      <c r="AT377" s="33">
        <v>377</v>
      </c>
    </row>
    <row r="378" spans="1:46">
      <c r="A378" s="180"/>
      <c r="B378"/>
      <c r="C378" s="12"/>
      <c r="D378" s="12"/>
      <c r="E378" s="12"/>
      <c r="F378" s="12"/>
      <c r="G378"/>
      <c r="H378"/>
      <c r="I378" s="154"/>
      <c r="J378"/>
      <c r="K378"/>
      <c r="L378" s="12"/>
      <c r="M378" s="12"/>
      <c r="N378" s="12" t="s">
        <v>1232</v>
      </c>
      <c r="O378"/>
      <c r="P378"/>
      <c r="Q378" s="154"/>
      <c r="R378" s="12"/>
      <c r="S378" s="12"/>
      <c r="T378" s="12" t="s">
        <v>1254</v>
      </c>
      <c r="U378"/>
      <c r="V378"/>
      <c r="W378"/>
      <c r="X378"/>
      <c r="Y378" s="154"/>
      <c r="Z378"/>
      <c r="AA378"/>
      <c r="AB378" s="181"/>
      <c r="AE378" s="43" t="b">
        <v>0</v>
      </c>
      <c r="AF378" s="43" t="b">
        <v>0</v>
      </c>
      <c r="AG378" s="43" t="b">
        <v>0</v>
      </c>
      <c r="AH378" s="43" t="b">
        <v>0</v>
      </c>
      <c r="AT378" s="33">
        <v>378</v>
      </c>
    </row>
    <row r="379" spans="1:46">
      <c r="A379" s="180"/>
      <c r="B379"/>
      <c r="C379" s="12"/>
      <c r="D379" s="12"/>
      <c r="E379" s="12"/>
      <c r="F379" s="12"/>
      <c r="G379"/>
      <c r="H379"/>
      <c r="I379" s="154"/>
      <c r="J379"/>
      <c r="K379"/>
      <c r="L379" s="12"/>
      <c r="M379" s="12"/>
      <c r="N379" s="12" t="s">
        <v>1233</v>
      </c>
      <c r="O379"/>
      <c r="P379"/>
      <c r="Q379" s="154"/>
      <c r="R379" s="12"/>
      <c r="S379" s="12"/>
      <c r="T379" s="12" t="s">
        <v>1255</v>
      </c>
      <c r="U379"/>
      <c r="V379"/>
      <c r="W379"/>
      <c r="X379"/>
      <c r="Y379" s="154"/>
      <c r="Z379"/>
      <c r="AA379"/>
      <c r="AB379" s="181"/>
      <c r="AE379" s="43" t="b">
        <v>0</v>
      </c>
      <c r="AF379" s="43" t="b">
        <v>0</v>
      </c>
      <c r="AG379" s="43" t="b">
        <v>0</v>
      </c>
      <c r="AH379" s="43" t="b">
        <v>0</v>
      </c>
      <c r="AT379" s="33">
        <v>379</v>
      </c>
    </row>
    <row r="380" spans="1:46">
      <c r="A380" s="180"/>
      <c r="B380"/>
      <c r="C380" s="12"/>
      <c r="D380" s="12"/>
      <c r="E380" s="12"/>
      <c r="F380" s="12"/>
      <c r="G380"/>
      <c r="H380"/>
      <c r="I380" s="154"/>
      <c r="J380"/>
      <c r="K380"/>
      <c r="L380" s="12"/>
      <c r="M380" s="12"/>
      <c r="N380" s="12" t="s">
        <v>1234</v>
      </c>
      <c r="O380"/>
      <c r="P380"/>
      <c r="Q380" s="154"/>
      <c r="R380" s="12"/>
      <c r="S380" s="12"/>
      <c r="T380" s="12" t="s">
        <v>1256</v>
      </c>
      <c r="U380"/>
      <c r="V380"/>
      <c r="W380"/>
      <c r="X380"/>
      <c r="Y380" s="154"/>
      <c r="Z380"/>
      <c r="AA380"/>
      <c r="AB380" s="181"/>
      <c r="AE380" s="43" t="b">
        <v>0</v>
      </c>
      <c r="AF380" s="43" t="b">
        <v>0</v>
      </c>
      <c r="AG380" s="43" t="b">
        <v>0</v>
      </c>
      <c r="AH380" s="43" t="b">
        <v>0</v>
      </c>
      <c r="AT380" s="33">
        <v>380</v>
      </c>
    </row>
    <row r="381" spans="1:46">
      <c r="A381" s="180"/>
      <c r="B381"/>
      <c r="C381" s="12"/>
      <c r="D381" s="12"/>
      <c r="E381" s="12"/>
      <c r="F381" s="12"/>
      <c r="G381"/>
      <c r="H381"/>
      <c r="I381" s="154"/>
      <c r="J381"/>
      <c r="K381"/>
      <c r="L381" s="12"/>
      <c r="M381" s="12"/>
      <c r="N381" s="12" t="s">
        <v>1235</v>
      </c>
      <c r="O381"/>
      <c r="P381"/>
      <c r="Q381" s="154"/>
      <c r="R381" s="12"/>
      <c r="S381" s="12"/>
      <c r="T381" s="12" t="s">
        <v>1257</v>
      </c>
      <c r="U381"/>
      <c r="V381"/>
      <c r="W381"/>
      <c r="X381"/>
      <c r="Y381" s="154"/>
      <c r="Z381"/>
      <c r="AA381"/>
      <c r="AB381" s="181"/>
      <c r="AE381" s="43" t="b">
        <v>0</v>
      </c>
      <c r="AF381" s="43" t="b">
        <v>0</v>
      </c>
      <c r="AG381" s="43" t="b">
        <v>0</v>
      </c>
      <c r="AH381" s="43" t="b">
        <v>0</v>
      </c>
      <c r="AT381" s="33">
        <v>381</v>
      </c>
    </row>
    <row r="382" spans="1:46">
      <c r="A382" s="180"/>
      <c r="B382"/>
      <c r="C382" s="12"/>
      <c r="D382" s="12"/>
      <c r="E382" s="12"/>
      <c r="F382" s="12"/>
      <c r="G382"/>
      <c r="H382"/>
      <c r="I382" s="154"/>
      <c r="J382"/>
      <c r="K382"/>
      <c r="L382" s="12"/>
      <c r="M382" s="12"/>
      <c r="N382" s="12" t="s">
        <v>1236</v>
      </c>
      <c r="O382"/>
      <c r="P382"/>
      <c r="Q382" s="154"/>
      <c r="R382" s="12"/>
      <c r="S382" s="12"/>
      <c r="T382" s="12" t="s">
        <v>1258</v>
      </c>
      <c r="U382"/>
      <c r="V382"/>
      <c r="W382"/>
      <c r="X382"/>
      <c r="Y382" s="154"/>
      <c r="Z382"/>
      <c r="AA382"/>
      <c r="AB382" s="181"/>
      <c r="AE382" s="43" t="b">
        <v>0</v>
      </c>
      <c r="AF382" s="43" t="b">
        <v>0</v>
      </c>
      <c r="AG382" s="43" t="b">
        <v>0</v>
      </c>
      <c r="AH382" s="43" t="b">
        <v>0</v>
      </c>
      <c r="AT382" s="33">
        <v>382</v>
      </c>
    </row>
    <row r="383" spans="1:46">
      <c r="A383" s="180"/>
      <c r="B383"/>
      <c r="C383" s="12"/>
      <c r="D383" s="12"/>
      <c r="E383" s="12"/>
      <c r="F383" s="12"/>
      <c r="G383"/>
      <c r="H383"/>
      <c r="I383" s="154"/>
      <c r="J383"/>
      <c r="K383"/>
      <c r="L383" s="12"/>
      <c r="M383" s="12"/>
      <c r="N383" s="12" t="s">
        <v>1237</v>
      </c>
      <c r="O383"/>
      <c r="P383"/>
      <c r="Q383" s="154"/>
      <c r="R383" s="12"/>
      <c r="S383" s="12"/>
      <c r="T383" s="12" t="s">
        <v>1259</v>
      </c>
      <c r="U383"/>
      <c r="V383"/>
      <c r="W383"/>
      <c r="X383"/>
      <c r="Y383" s="154"/>
      <c r="Z383"/>
      <c r="AA383"/>
      <c r="AB383" s="181"/>
      <c r="AE383" s="43" t="b">
        <v>0</v>
      </c>
      <c r="AF383" s="43" t="b">
        <v>0</v>
      </c>
      <c r="AG383" s="43" t="b">
        <v>0</v>
      </c>
      <c r="AH383" s="43" t="b">
        <v>0</v>
      </c>
      <c r="AT383" s="33">
        <v>383</v>
      </c>
    </row>
    <row r="384" spans="1:46">
      <c r="A384" s="180"/>
      <c r="B384"/>
      <c r="C384" s="12"/>
      <c r="D384" s="12"/>
      <c r="E384" s="12"/>
      <c r="F384" s="12"/>
      <c r="G384"/>
      <c r="H384"/>
      <c r="I384" s="154"/>
      <c r="J384"/>
      <c r="K384"/>
      <c r="L384" s="12"/>
      <c r="M384" s="12"/>
      <c r="N384" s="12" t="s">
        <v>1238</v>
      </c>
      <c r="O384"/>
      <c r="P384"/>
      <c r="Q384" s="154"/>
      <c r="R384" s="12"/>
      <c r="S384" s="12"/>
      <c r="T384" s="12" t="s">
        <v>1260</v>
      </c>
      <c r="U384"/>
      <c r="V384"/>
      <c r="W384"/>
      <c r="X384"/>
      <c r="Y384" s="154"/>
      <c r="Z384"/>
      <c r="AA384"/>
      <c r="AB384" s="181"/>
      <c r="AE384" s="43" t="b">
        <v>0</v>
      </c>
      <c r="AF384" s="43" t="b">
        <v>0</v>
      </c>
      <c r="AG384" s="43" t="b">
        <v>0</v>
      </c>
      <c r="AH384" s="43" t="b">
        <v>0</v>
      </c>
      <c r="AT384" s="33">
        <v>384</v>
      </c>
    </row>
    <row r="385" spans="1:46">
      <c r="A385" s="180"/>
      <c r="B385"/>
      <c r="C385" s="12"/>
      <c r="D385" s="12"/>
      <c r="E385" s="12"/>
      <c r="F385" s="12"/>
      <c r="G385"/>
      <c r="H385"/>
      <c r="I385" s="154"/>
      <c r="J385"/>
      <c r="K385"/>
      <c r="L385" s="12"/>
      <c r="M385" s="12"/>
      <c r="N385" s="12" t="s">
        <v>1239</v>
      </c>
      <c r="O385"/>
      <c r="P385"/>
      <c r="Q385" s="154"/>
      <c r="R385" s="12"/>
      <c r="S385" s="12"/>
      <c r="T385" s="12" t="s">
        <v>1261</v>
      </c>
      <c r="U385"/>
      <c r="V385"/>
      <c r="W385"/>
      <c r="X385"/>
      <c r="Y385" s="154"/>
      <c r="Z385"/>
      <c r="AA385"/>
      <c r="AB385" s="181"/>
      <c r="AE385" s="43" t="b">
        <v>0</v>
      </c>
      <c r="AF385" s="43" t="b">
        <v>0</v>
      </c>
      <c r="AG385" s="43" t="b">
        <v>0</v>
      </c>
      <c r="AH385" s="43" t="b">
        <v>0</v>
      </c>
      <c r="AT385" s="33">
        <v>385</v>
      </c>
    </row>
    <row r="386" spans="1:46">
      <c r="A386" s="180"/>
      <c r="B386"/>
      <c r="C386" s="12"/>
      <c r="D386" s="12"/>
      <c r="E386" s="12"/>
      <c r="F386" s="12"/>
      <c r="G386"/>
      <c r="H386"/>
      <c r="I386" s="154"/>
      <c r="J386"/>
      <c r="K386"/>
      <c r="L386" s="12"/>
      <c r="M386" s="12"/>
      <c r="N386" s="12" t="s">
        <v>1240</v>
      </c>
      <c r="O386"/>
      <c r="P386"/>
      <c r="Q386" s="154"/>
      <c r="R386" s="12"/>
      <c r="S386" s="12"/>
      <c r="T386" s="12" t="s">
        <v>1262</v>
      </c>
      <c r="U386"/>
      <c r="V386"/>
      <c r="W386"/>
      <c r="X386"/>
      <c r="Y386" s="154"/>
      <c r="Z386"/>
      <c r="AA386"/>
      <c r="AB386" s="181"/>
      <c r="AE386" s="43" t="b">
        <v>0</v>
      </c>
      <c r="AF386" s="43" t="b">
        <v>0</v>
      </c>
      <c r="AG386" s="43" t="b">
        <v>0</v>
      </c>
      <c r="AH386" s="43" t="b">
        <v>0</v>
      </c>
      <c r="AT386" s="33">
        <v>386</v>
      </c>
    </row>
    <row r="387" spans="1:46">
      <c r="A387" s="180"/>
      <c r="B387"/>
      <c r="C387" s="12"/>
      <c r="D387" s="12"/>
      <c r="E387" s="12"/>
      <c r="F387" s="12"/>
      <c r="G387"/>
      <c r="H387"/>
      <c r="I387" s="154"/>
      <c r="J387"/>
      <c r="K387"/>
      <c r="L387" s="12"/>
      <c r="M387" s="12"/>
      <c r="N387" s="12" t="s">
        <v>1241</v>
      </c>
      <c r="O387"/>
      <c r="P387"/>
      <c r="Q387" s="154"/>
      <c r="R387" s="12"/>
      <c r="S387" s="12"/>
      <c r="T387" s="12" t="s">
        <v>1263</v>
      </c>
      <c r="U387"/>
      <c r="V387"/>
      <c r="W387"/>
      <c r="X387"/>
      <c r="Y387" s="154"/>
      <c r="Z387"/>
      <c r="AA387"/>
      <c r="AB387" s="181"/>
      <c r="AE387" s="43" t="b">
        <v>0</v>
      </c>
      <c r="AF387" s="43" t="b">
        <v>0</v>
      </c>
      <c r="AG387" s="43" t="b">
        <v>0</v>
      </c>
      <c r="AH387" s="43" t="b">
        <v>0</v>
      </c>
      <c r="AT387" s="33">
        <v>387</v>
      </c>
    </row>
    <row r="388" spans="1:46">
      <c r="A388" s="180"/>
      <c r="B388"/>
      <c r="C388" s="12"/>
      <c r="D388" s="12"/>
      <c r="E388" s="12"/>
      <c r="F388" s="12"/>
      <c r="G388"/>
      <c r="H388"/>
      <c r="I388" s="154"/>
      <c r="J388"/>
      <c r="K388"/>
      <c r="L388" s="12"/>
      <c r="M388" s="12"/>
      <c r="N388" s="12" t="s">
        <v>1242</v>
      </c>
      <c r="O388"/>
      <c r="P388"/>
      <c r="Q388" s="154"/>
      <c r="R388" s="12"/>
      <c r="S388" s="12"/>
      <c r="T388" s="12" t="s">
        <v>1264</v>
      </c>
      <c r="U388"/>
      <c r="V388"/>
      <c r="W388"/>
      <c r="X388"/>
      <c r="Y388" s="154"/>
      <c r="Z388"/>
      <c r="AA388"/>
      <c r="AB388" s="181"/>
      <c r="AE388" s="43" t="b">
        <v>0</v>
      </c>
      <c r="AF388" s="43" t="b">
        <v>0</v>
      </c>
      <c r="AG388" s="43" t="b">
        <v>0</v>
      </c>
      <c r="AH388" s="43" t="b">
        <v>0</v>
      </c>
      <c r="AT388" s="33">
        <v>388</v>
      </c>
    </row>
    <row r="389" spans="1:46">
      <c r="A389" s="180"/>
      <c r="B389"/>
      <c r="C389" s="12"/>
      <c r="D389" s="12"/>
      <c r="E389" s="12"/>
      <c r="F389" s="12"/>
      <c r="G389"/>
      <c r="H389"/>
      <c r="I389" s="154"/>
      <c r="J389"/>
      <c r="K389"/>
      <c r="L389" s="12"/>
      <c r="M389" s="12"/>
      <c r="N389" s="12" t="s">
        <v>1243</v>
      </c>
      <c r="O389"/>
      <c r="P389"/>
      <c r="Q389" s="154"/>
      <c r="R389" s="12"/>
      <c r="S389" s="12"/>
      <c r="T389" s="12" t="s">
        <v>1265</v>
      </c>
      <c r="U389"/>
      <c r="V389"/>
      <c r="W389"/>
      <c r="X389"/>
      <c r="Y389" s="154"/>
      <c r="Z389"/>
      <c r="AA389"/>
      <c r="AB389" s="181"/>
      <c r="AE389" s="43" t="b">
        <v>0</v>
      </c>
      <c r="AF389" s="43" t="b">
        <v>0</v>
      </c>
      <c r="AG389" s="43" t="b">
        <v>0</v>
      </c>
      <c r="AH389" s="43" t="b">
        <v>0</v>
      </c>
      <c r="AT389" s="33">
        <v>389</v>
      </c>
    </row>
    <row r="390" spans="1:46">
      <c r="A390" s="180"/>
      <c r="B390"/>
      <c r="C390" s="12"/>
      <c r="D390" s="12"/>
      <c r="E390" s="12"/>
      <c r="F390" s="12"/>
      <c r="G390"/>
      <c r="H390"/>
      <c r="I390" s="154"/>
      <c r="J390"/>
      <c r="K390"/>
      <c r="L390" s="12"/>
      <c r="M390" s="12"/>
      <c r="N390" s="12" t="s">
        <v>1244</v>
      </c>
      <c r="O390"/>
      <c r="P390"/>
      <c r="Q390" s="154"/>
      <c r="R390" s="12"/>
      <c r="S390" s="12"/>
      <c r="T390" s="12" t="s">
        <v>1266</v>
      </c>
      <c r="U390"/>
      <c r="V390"/>
      <c r="W390"/>
      <c r="X390"/>
      <c r="Y390" s="154"/>
      <c r="Z390"/>
      <c r="AA390"/>
      <c r="AB390" s="181"/>
      <c r="AE390" s="43" t="b">
        <v>0</v>
      </c>
      <c r="AF390" s="43" t="b">
        <v>0</v>
      </c>
      <c r="AG390" s="43" t="b">
        <v>0</v>
      </c>
      <c r="AH390" s="43" t="b">
        <v>0</v>
      </c>
      <c r="AT390" s="33">
        <v>390</v>
      </c>
    </row>
    <row r="391" spans="1:46">
      <c r="A391" s="180"/>
      <c r="B391"/>
      <c r="C391" s="12"/>
      <c r="D391" s="12"/>
      <c r="E391" s="12"/>
      <c r="F391" s="12"/>
      <c r="G391"/>
      <c r="H391"/>
      <c r="I391" s="154"/>
      <c r="J391"/>
      <c r="K391"/>
      <c r="L391" s="12"/>
      <c r="M391" s="12"/>
      <c r="N391" s="12" t="s">
        <v>1245</v>
      </c>
      <c r="O391"/>
      <c r="P391"/>
      <c r="Q391" s="154"/>
      <c r="R391" s="12"/>
      <c r="S391" s="12"/>
      <c r="T391" s="12" t="s">
        <v>1267</v>
      </c>
      <c r="U391"/>
      <c r="V391"/>
      <c r="W391"/>
      <c r="X391"/>
      <c r="Y391" s="154"/>
      <c r="Z391"/>
      <c r="AA391"/>
      <c r="AB391" s="181"/>
      <c r="AE391" s="43" t="b">
        <v>0</v>
      </c>
      <c r="AF391" s="43" t="b">
        <v>0</v>
      </c>
      <c r="AG391" s="43" t="b">
        <v>0</v>
      </c>
      <c r="AH391" s="43" t="b">
        <v>0</v>
      </c>
      <c r="AT391" s="33">
        <v>391</v>
      </c>
    </row>
    <row r="392" spans="1:46">
      <c r="A392" s="180"/>
      <c r="B392"/>
      <c r="C392" s="12"/>
      <c r="D392" s="12"/>
      <c r="E392" s="12"/>
      <c r="F392" s="12"/>
      <c r="G392"/>
      <c r="H392"/>
      <c r="I392" s="154"/>
      <c r="J392"/>
      <c r="K392"/>
      <c r="L392" s="12"/>
      <c r="M392" s="12"/>
      <c r="N392" s="12" t="s">
        <v>1246</v>
      </c>
      <c r="O392"/>
      <c r="P392"/>
      <c r="Q392" s="154"/>
      <c r="R392" s="12"/>
      <c r="S392" s="12"/>
      <c r="T392" s="12" t="s">
        <v>1268</v>
      </c>
      <c r="U392"/>
      <c r="V392"/>
      <c r="W392"/>
      <c r="X392"/>
      <c r="Y392" s="154"/>
      <c r="Z392"/>
      <c r="AA392"/>
      <c r="AB392" s="181"/>
      <c r="AE392" s="43" t="b">
        <v>0</v>
      </c>
      <c r="AF392" s="43" t="b">
        <v>0</v>
      </c>
      <c r="AG392" s="43" t="b">
        <v>0</v>
      </c>
      <c r="AH392" s="43" t="b">
        <v>0</v>
      </c>
      <c r="AT392" s="33">
        <v>392</v>
      </c>
    </row>
    <row r="393" spans="1:46">
      <c r="A393" s="180"/>
      <c r="B393"/>
      <c r="C393" s="12"/>
      <c r="D393" s="12"/>
      <c r="E393" s="12"/>
      <c r="F393" s="12"/>
      <c r="G393"/>
      <c r="H393"/>
      <c r="I393" s="154"/>
      <c r="J393"/>
      <c r="K393"/>
      <c r="L393" s="12"/>
      <c r="M393" s="12"/>
      <c r="N393" s="12" t="s">
        <v>1247</v>
      </c>
      <c r="O393"/>
      <c r="P393"/>
      <c r="Q393" s="154"/>
      <c r="R393" s="12"/>
      <c r="S393" s="12"/>
      <c r="T393" s="12" t="s">
        <v>1269</v>
      </c>
      <c r="U393"/>
      <c r="V393"/>
      <c r="W393"/>
      <c r="X393"/>
      <c r="Y393" s="154"/>
      <c r="Z393"/>
      <c r="AA393"/>
      <c r="AB393" s="181"/>
      <c r="AE393" s="43" t="b">
        <v>0</v>
      </c>
      <c r="AF393" s="43" t="b">
        <v>0</v>
      </c>
      <c r="AG393" s="43" t="b">
        <v>0</v>
      </c>
      <c r="AH393" s="43" t="b">
        <v>0</v>
      </c>
      <c r="AT393" s="33">
        <v>393</v>
      </c>
    </row>
    <row r="394" spans="1:46">
      <c r="A394" s="180"/>
      <c r="B394"/>
      <c r="C394" s="12"/>
      <c r="D394" s="12"/>
      <c r="E394" s="12"/>
      <c r="F394" s="12"/>
      <c r="G394"/>
      <c r="H394"/>
      <c r="I394" s="154"/>
      <c r="J394"/>
      <c r="K394"/>
      <c r="L394" s="12"/>
      <c r="M394" s="12"/>
      <c r="N394" s="12" t="s">
        <v>1248</v>
      </c>
      <c r="O394"/>
      <c r="P394"/>
      <c r="Q394" s="154"/>
      <c r="R394"/>
      <c r="S394"/>
      <c r="T394"/>
      <c r="U394"/>
      <c r="V394"/>
      <c r="W394"/>
      <c r="X394"/>
      <c r="Y394" s="154"/>
      <c r="Z394"/>
      <c r="AA394"/>
      <c r="AB394" s="181"/>
      <c r="AE394" s="43" t="b">
        <v>0</v>
      </c>
      <c r="AF394" s="43" t="b">
        <v>0</v>
      </c>
      <c r="AT394" s="33">
        <v>394</v>
      </c>
    </row>
    <row r="395" spans="1:46">
      <c r="A395" s="180"/>
      <c r="B395"/>
      <c r="C395" s="12"/>
      <c r="D395" s="12"/>
      <c r="E395" s="12"/>
      <c r="F395" s="12"/>
      <c r="G395"/>
      <c r="H395"/>
      <c r="I395" s="154"/>
      <c r="J395"/>
      <c r="K395"/>
      <c r="L395"/>
      <c r="M395"/>
      <c r="N395"/>
      <c r="O395"/>
      <c r="P395"/>
      <c r="Q395" s="154"/>
      <c r="R395"/>
      <c r="S395"/>
      <c r="T395"/>
      <c r="U395"/>
      <c r="V395"/>
      <c r="W395"/>
      <c r="X395" s="256"/>
      <c r="Y395" s="138"/>
      <c r="Z395"/>
      <c r="AA395"/>
      <c r="AB395" s="181"/>
      <c r="AT395" s="33">
        <v>395</v>
      </c>
    </row>
    <row r="396" spans="1:46">
      <c r="A396" s="180"/>
      <c r="B396" s="12"/>
      <c r="C396" s="253" t="s">
        <v>2756</v>
      </c>
      <c r="D396" s="12"/>
      <c r="E396" s="12"/>
      <c r="F396" s="12"/>
      <c r="G396"/>
      <c r="H396" s="12"/>
      <c r="I396" s="12"/>
      <c r="J396" s="12"/>
      <c r="K396" s="12"/>
      <c r="L396" s="12"/>
      <c r="M396" s="12"/>
      <c r="N396" s="12"/>
      <c r="O396"/>
      <c r="P396"/>
      <c r="Q396" s="154"/>
      <c r="R396"/>
      <c r="S396"/>
      <c r="T396"/>
      <c r="U396"/>
      <c r="V396"/>
      <c r="W396"/>
      <c r="X396"/>
      <c r="Y396" s="154"/>
      <c r="Z396"/>
      <c r="AA396"/>
      <c r="AB396" s="181"/>
      <c r="AT396" s="33">
        <v>396</v>
      </c>
    </row>
    <row r="397" spans="1:46">
      <c r="A397" s="180"/>
      <c r="B397" s="12"/>
      <c r="C397" s="12"/>
      <c r="D397" s="12"/>
      <c r="E397" s="12"/>
      <c r="F397" s="12"/>
      <c r="G397"/>
      <c r="H397" s="12"/>
      <c r="I397" s="12"/>
      <c r="J397" s="12"/>
      <c r="K397" s="12"/>
      <c r="L397" s="12"/>
      <c r="M397" s="12"/>
      <c r="N397" s="12"/>
      <c r="O397"/>
      <c r="P397"/>
      <c r="Q397" s="154"/>
      <c r="R397"/>
      <c r="S397"/>
      <c r="T397"/>
      <c r="U397"/>
      <c r="V397"/>
      <c r="W397"/>
      <c r="X397"/>
      <c r="Y397" s="154"/>
      <c r="Z397"/>
      <c r="AA397"/>
      <c r="AB397" s="181"/>
      <c r="AT397" s="33">
        <v>397</v>
      </c>
    </row>
    <row r="398" spans="1:46" ht="15" thickBot="1">
      <c r="A398" s="180"/>
      <c r="B398" s="12"/>
      <c r="C398" s="12"/>
      <c r="D398" s="418" t="s">
        <v>1202</v>
      </c>
      <c r="E398" s="418" t="str">
        <f>IF(AND($AC$325=TRUE,AD327&gt;1),"Secondary","")</f>
        <v/>
      </c>
      <c r="F398" s="12"/>
      <c r="G398"/>
      <c r="H398" s="12"/>
      <c r="I398" s="12"/>
      <c r="J398" s="12"/>
      <c r="K398" s="12"/>
      <c r="L398" s="418" t="s">
        <v>1202</v>
      </c>
      <c r="M398" s="418" t="str">
        <f>IF(AND($AC$325=TRUE,AD327&gt;1),"Secondary","")</f>
        <v/>
      </c>
      <c r="N398" s="12"/>
      <c r="O398"/>
      <c r="P398"/>
      <c r="Q398" s="154"/>
      <c r="R398" s="418" t="s">
        <v>1202</v>
      </c>
      <c r="S398" s="418" t="str">
        <f>IF(AND($AC$325=TRUE,AD327&gt;1),"Secondary","")</f>
        <v/>
      </c>
      <c r="T398"/>
      <c r="U398"/>
      <c r="V398"/>
      <c r="W398"/>
      <c r="X398"/>
      <c r="Y398" s="154"/>
      <c r="Z398"/>
      <c r="AA398"/>
      <c r="AB398" s="181"/>
      <c r="AC398" s="44" t="s">
        <v>1392</v>
      </c>
      <c r="AD398" s="45" t="s">
        <v>1393</v>
      </c>
      <c r="AE398" s="45" t="s">
        <v>1392</v>
      </c>
      <c r="AF398" s="45" t="s">
        <v>1393</v>
      </c>
      <c r="AG398" s="45" t="s">
        <v>1392</v>
      </c>
      <c r="AH398" s="45" t="s">
        <v>1393</v>
      </c>
      <c r="AT398" s="33">
        <v>398</v>
      </c>
    </row>
    <row r="399" spans="1:46">
      <c r="A399" s="180"/>
      <c r="B399" s="12"/>
      <c r="C399" s="12"/>
      <c r="D399" s="12"/>
      <c r="E399" s="12"/>
      <c r="F399" s="12" t="s">
        <v>1200</v>
      </c>
      <c r="G399"/>
      <c r="H399" s="12"/>
      <c r="I399" s="12"/>
      <c r="J399" s="12"/>
      <c r="K399" s="12"/>
      <c r="L399" s="12"/>
      <c r="M399" s="12"/>
      <c r="N399" s="12" t="s">
        <v>1270</v>
      </c>
      <c r="O399" s="12"/>
      <c r="P399"/>
      <c r="Q399" s="154"/>
      <c r="R399" s="12"/>
      <c r="S399" s="12"/>
      <c r="T399" s="12" t="s">
        <v>1275</v>
      </c>
      <c r="U399" s="12"/>
      <c r="V399"/>
      <c r="W399"/>
      <c r="X399"/>
      <c r="Y399" s="154"/>
      <c r="Z399"/>
      <c r="AA399"/>
      <c r="AB399" s="181"/>
      <c r="AC399" s="42" t="b">
        <v>0</v>
      </c>
      <c r="AD399" s="43" t="b">
        <v>0</v>
      </c>
      <c r="AE399" s="43" t="b">
        <v>0</v>
      </c>
      <c r="AF399" s="43" t="b">
        <v>0</v>
      </c>
      <c r="AG399" s="43" t="b">
        <v>0</v>
      </c>
      <c r="AH399" s="43" t="b">
        <v>0</v>
      </c>
      <c r="AT399" s="33">
        <v>399</v>
      </c>
    </row>
    <row r="400" spans="1:46">
      <c r="A400" s="180"/>
      <c r="B400" s="12"/>
      <c r="C400" s="12"/>
      <c r="D400" s="12"/>
      <c r="E400" s="12"/>
      <c r="F400" s="12" t="s">
        <v>1226</v>
      </c>
      <c r="G400"/>
      <c r="H400" s="12"/>
      <c r="I400" s="12"/>
      <c r="J400" s="12"/>
      <c r="K400" s="12"/>
      <c r="L400" s="12"/>
      <c r="M400" s="12"/>
      <c r="N400" s="12" t="s">
        <v>1271</v>
      </c>
      <c r="O400" s="12"/>
      <c r="P400"/>
      <c r="Q400" s="154"/>
      <c r="R400" s="12"/>
      <c r="S400" s="12"/>
      <c r="T400" s="12" t="s">
        <v>1276</v>
      </c>
      <c r="U400" s="12"/>
      <c r="V400"/>
      <c r="W400"/>
      <c r="X400"/>
      <c r="Y400" s="154"/>
      <c r="Z400"/>
      <c r="AA400"/>
      <c r="AB400" s="181"/>
      <c r="AC400" s="42" t="b">
        <v>0</v>
      </c>
      <c r="AD400" s="43" t="b">
        <v>0</v>
      </c>
      <c r="AE400" s="43" t="b">
        <v>0</v>
      </c>
      <c r="AF400" s="43" t="b">
        <v>0</v>
      </c>
      <c r="AG400" s="43" t="b">
        <v>0</v>
      </c>
      <c r="AH400" s="43" t="b">
        <v>0</v>
      </c>
      <c r="AT400" s="33">
        <v>400</v>
      </c>
    </row>
    <row r="401" spans="1:46">
      <c r="A401" s="180"/>
      <c r="B401" s="12"/>
      <c r="C401" s="12"/>
      <c r="D401" s="12"/>
      <c r="E401" s="12"/>
      <c r="F401" s="12" t="s">
        <v>1201</v>
      </c>
      <c r="G401"/>
      <c r="H401" s="12"/>
      <c r="I401" s="12"/>
      <c r="J401" s="12"/>
      <c r="K401" s="12"/>
      <c r="L401" s="12"/>
      <c r="M401" s="12"/>
      <c r="N401" s="12" t="s">
        <v>1272</v>
      </c>
      <c r="O401" s="12"/>
      <c r="P401"/>
      <c r="Q401" s="154"/>
      <c r="R401" s="12"/>
      <c r="S401" s="12"/>
      <c r="T401" s="12" t="s">
        <v>1277</v>
      </c>
      <c r="U401" s="12"/>
      <c r="V401"/>
      <c r="W401"/>
      <c r="X401"/>
      <c r="Y401" s="154"/>
      <c r="Z401"/>
      <c r="AA401"/>
      <c r="AB401" s="181"/>
      <c r="AC401" s="42" t="b">
        <v>0</v>
      </c>
      <c r="AD401" s="43" t="b">
        <v>0</v>
      </c>
      <c r="AE401" s="43" t="b">
        <v>0</v>
      </c>
      <c r="AF401" s="43" t="b">
        <v>0</v>
      </c>
      <c r="AG401" s="43" t="b">
        <v>0</v>
      </c>
      <c r="AH401" s="43" t="b">
        <v>0</v>
      </c>
      <c r="AT401" s="33">
        <v>401</v>
      </c>
    </row>
    <row r="402" spans="1:46">
      <c r="A402" s="180"/>
      <c r="B402" s="12"/>
      <c r="C402" s="12"/>
      <c r="D402" s="12"/>
      <c r="E402" s="12"/>
      <c r="F402" s="12" t="s">
        <v>1204</v>
      </c>
      <c r="G402"/>
      <c r="H402" s="12"/>
      <c r="I402" s="12"/>
      <c r="J402" s="12"/>
      <c r="K402" s="12"/>
      <c r="L402" s="12"/>
      <c r="M402" s="12"/>
      <c r="N402" s="12" t="s">
        <v>1273</v>
      </c>
      <c r="O402" s="12"/>
      <c r="P402"/>
      <c r="Q402" s="154"/>
      <c r="R402" s="12"/>
      <c r="S402" s="12"/>
      <c r="T402" s="12" t="s">
        <v>1278</v>
      </c>
      <c r="U402" s="12"/>
      <c r="V402"/>
      <c r="W402"/>
      <c r="X402"/>
      <c r="Y402" s="154"/>
      <c r="Z402"/>
      <c r="AA402"/>
      <c r="AB402" s="181"/>
      <c r="AC402" s="42" t="b">
        <v>0</v>
      </c>
      <c r="AD402" s="43" t="b">
        <v>0</v>
      </c>
      <c r="AE402" s="43" t="b">
        <v>0</v>
      </c>
      <c r="AF402" s="43" t="b">
        <v>0</v>
      </c>
      <c r="AG402" s="43" t="b">
        <v>0</v>
      </c>
      <c r="AH402" s="43" t="b">
        <v>0</v>
      </c>
      <c r="AT402" s="33">
        <v>402</v>
      </c>
    </row>
    <row r="403" spans="1:46">
      <c r="A403" s="180"/>
      <c r="B403" s="12"/>
      <c r="C403" s="12"/>
      <c r="D403" s="12"/>
      <c r="E403" s="12"/>
      <c r="F403" s="12"/>
      <c r="G403"/>
      <c r="H403"/>
      <c r="I403" s="154"/>
      <c r="J403"/>
      <c r="K403"/>
      <c r="L403" s="12"/>
      <c r="M403" s="12"/>
      <c r="N403" s="12" t="s">
        <v>1274</v>
      </c>
      <c r="O403" s="12"/>
      <c r="P403"/>
      <c r="Q403" s="154"/>
      <c r="R403"/>
      <c r="S403"/>
      <c r="T403" s="12"/>
      <c r="U403" s="12"/>
      <c r="V403"/>
      <c r="W403"/>
      <c r="X403"/>
      <c r="Y403" s="154"/>
      <c r="Z403"/>
      <c r="AA403"/>
      <c r="AB403" s="181"/>
      <c r="AC403" s="42" t="b">
        <v>0</v>
      </c>
      <c r="AD403" s="43" t="b">
        <v>0</v>
      </c>
      <c r="AE403" s="43" t="b">
        <v>0</v>
      </c>
      <c r="AF403" s="43" t="b">
        <v>0</v>
      </c>
      <c r="AT403" s="33">
        <v>403</v>
      </c>
    </row>
    <row r="404" spans="1:46">
      <c r="A404" s="180"/>
      <c r="B404" s="12"/>
      <c r="C404" s="12"/>
      <c r="D404" s="12"/>
      <c r="E404" s="12"/>
      <c r="F404"/>
      <c r="G404"/>
      <c r="H404"/>
      <c r="I404" s="154"/>
      <c r="J404"/>
      <c r="K404"/>
      <c r="L404"/>
      <c r="M404"/>
      <c r="N404" s="12"/>
      <c r="O404" s="12"/>
      <c r="P404"/>
      <c r="Q404" s="154"/>
      <c r="R404"/>
      <c r="S404"/>
      <c r="T404"/>
      <c r="U404"/>
      <c r="V404"/>
      <c r="W404"/>
      <c r="X404"/>
      <c r="Y404" s="154"/>
      <c r="Z404"/>
      <c r="AA404"/>
      <c r="AB404" s="181"/>
      <c r="AT404" s="33">
        <v>404</v>
      </c>
    </row>
    <row r="405" spans="1:46">
      <c r="A405" s="180"/>
      <c r="B405" s="12"/>
      <c r="C405" s="253" t="s">
        <v>2757</v>
      </c>
      <c r="D405" s="12"/>
      <c r="E405" s="12"/>
      <c r="F405"/>
      <c r="G405"/>
      <c r="H405"/>
      <c r="I405" s="154"/>
      <c r="J405"/>
      <c r="K405"/>
      <c r="L405"/>
      <c r="M405"/>
      <c r="N405"/>
      <c r="O405"/>
      <c r="P405"/>
      <c r="Q405" s="154"/>
      <c r="R405"/>
      <c r="S405"/>
      <c r="T405"/>
      <c r="U405"/>
      <c r="V405"/>
      <c r="W405"/>
      <c r="X405"/>
      <c r="Y405" s="154"/>
      <c r="Z405"/>
      <c r="AA405"/>
      <c r="AB405" s="181"/>
      <c r="AT405" s="33">
        <v>405</v>
      </c>
    </row>
    <row r="406" spans="1:46">
      <c r="A406" s="180"/>
      <c r="B406" s="12"/>
      <c r="C406" s="12"/>
      <c r="D406" s="12"/>
      <c r="E406" s="12"/>
      <c r="F406"/>
      <c r="G406"/>
      <c r="H406"/>
      <c r="I406" s="154"/>
      <c r="J406"/>
      <c r="K406"/>
      <c r="L406"/>
      <c r="M406"/>
      <c r="N406"/>
      <c r="O406"/>
      <c r="P406"/>
      <c r="Q406" s="154"/>
      <c r="R406"/>
      <c r="S406"/>
      <c r="T406"/>
      <c r="U406"/>
      <c r="V406"/>
      <c r="W406"/>
      <c r="X406"/>
      <c r="Y406" s="154"/>
      <c r="Z406"/>
      <c r="AA406"/>
      <c r="AB406" s="181"/>
      <c r="AT406" s="33">
        <v>406</v>
      </c>
    </row>
    <row r="407" spans="1:46" ht="15" thickBot="1">
      <c r="A407" s="180"/>
      <c r="B407" s="12"/>
      <c r="C407" s="12"/>
      <c r="D407" s="418" t="s">
        <v>1202</v>
      </c>
      <c r="E407" s="418" t="str">
        <f>IF(AND($AC$325=TRUE,AD327&gt;1),"Secondary","")</f>
        <v/>
      </c>
      <c r="F407" s="12"/>
      <c r="G407"/>
      <c r="H407" s="12"/>
      <c r="I407" s="154"/>
      <c r="J407"/>
      <c r="K407"/>
      <c r="L407" s="418" t="s">
        <v>1202</v>
      </c>
      <c r="M407" s="418" t="str">
        <f>IF(AND($AC$325=TRUE,AD327&gt;1),"Secondary","")</f>
        <v/>
      </c>
      <c r="N407"/>
      <c r="O407"/>
      <c r="P407"/>
      <c r="Q407" s="154"/>
      <c r="R407"/>
      <c r="S407"/>
      <c r="T407"/>
      <c r="U407"/>
      <c r="V407"/>
      <c r="W407"/>
      <c r="X407"/>
      <c r="Y407" s="154"/>
      <c r="Z407"/>
      <c r="AA407"/>
      <c r="AB407" s="181"/>
      <c r="AC407" s="44" t="s">
        <v>1392</v>
      </c>
      <c r="AD407" s="45" t="s">
        <v>1393</v>
      </c>
      <c r="AE407" s="45" t="s">
        <v>1392</v>
      </c>
      <c r="AF407" s="45" t="s">
        <v>1393</v>
      </c>
      <c r="AT407" s="33">
        <v>407</v>
      </c>
    </row>
    <row r="408" spans="1:46">
      <c r="A408" s="180"/>
      <c r="B408" s="12"/>
      <c r="C408" s="12"/>
      <c r="D408" s="12"/>
      <c r="E408" s="12"/>
      <c r="F408" s="12" t="s">
        <v>1200</v>
      </c>
      <c r="G408"/>
      <c r="H408" s="12"/>
      <c r="I408" s="154"/>
      <c r="J408"/>
      <c r="K408"/>
      <c r="L408" s="12"/>
      <c r="M408" s="12"/>
      <c r="N408" s="12" t="s">
        <v>1279</v>
      </c>
      <c r="O408"/>
      <c r="P408"/>
      <c r="Q408" s="154"/>
      <c r="R408"/>
      <c r="S408"/>
      <c r="T408"/>
      <c r="U408"/>
      <c r="V408"/>
      <c r="W408"/>
      <c r="X408"/>
      <c r="Y408" s="154"/>
      <c r="Z408"/>
      <c r="AA408"/>
      <c r="AB408" s="181"/>
      <c r="AC408" s="42" t="b">
        <v>0</v>
      </c>
      <c r="AD408" s="43" t="b">
        <v>0</v>
      </c>
      <c r="AE408" s="43" t="b">
        <v>0</v>
      </c>
      <c r="AF408" s="43" t="b">
        <v>0</v>
      </c>
      <c r="AT408" s="33">
        <v>408</v>
      </c>
    </row>
    <row r="409" spans="1:46">
      <c r="A409" s="180"/>
      <c r="B409" s="12"/>
      <c r="C409" s="12"/>
      <c r="D409" s="12"/>
      <c r="E409" s="12"/>
      <c r="F409" s="12" t="s">
        <v>1226</v>
      </c>
      <c r="G409"/>
      <c r="H409" s="12"/>
      <c r="I409" s="154"/>
      <c r="J409"/>
      <c r="K409"/>
      <c r="L409" s="12"/>
      <c r="M409" s="12"/>
      <c r="N409" s="12" t="s">
        <v>1280</v>
      </c>
      <c r="O409"/>
      <c r="P409"/>
      <c r="Q409" s="154"/>
      <c r="R409"/>
      <c r="S409"/>
      <c r="T409"/>
      <c r="U409"/>
      <c r="V409"/>
      <c r="W409"/>
      <c r="X409"/>
      <c r="Y409" s="154"/>
      <c r="Z409"/>
      <c r="AA409"/>
      <c r="AB409" s="181"/>
      <c r="AC409" s="42" t="b">
        <v>0</v>
      </c>
      <c r="AD409" s="43" t="b">
        <v>0</v>
      </c>
      <c r="AE409" s="43" t="b">
        <v>0</v>
      </c>
      <c r="AF409" s="43" t="b">
        <v>0</v>
      </c>
      <c r="AT409" s="33">
        <v>409</v>
      </c>
    </row>
    <row r="410" spans="1:46">
      <c r="A410" s="180"/>
      <c r="B410" s="12"/>
      <c r="C410" s="12"/>
      <c r="D410" s="12"/>
      <c r="E410" s="12"/>
      <c r="F410" s="12" t="s">
        <v>1201</v>
      </c>
      <c r="G410"/>
      <c r="H410" s="12"/>
      <c r="I410" s="154"/>
      <c r="J410"/>
      <c r="K410"/>
      <c r="L410"/>
      <c r="M410"/>
      <c r="N410"/>
      <c r="O410"/>
      <c r="P410"/>
      <c r="Q410" s="154"/>
      <c r="R410"/>
      <c r="S410"/>
      <c r="T410"/>
      <c r="U410"/>
      <c r="V410"/>
      <c r="W410"/>
      <c r="X410"/>
      <c r="Y410" s="154"/>
      <c r="Z410"/>
      <c r="AA410"/>
      <c r="AB410" s="181"/>
      <c r="AC410" s="42" t="b">
        <v>0</v>
      </c>
      <c r="AD410" s="43" t="b">
        <v>0</v>
      </c>
      <c r="AT410" s="33">
        <v>410</v>
      </c>
    </row>
    <row r="411" spans="1:46">
      <c r="A411" s="180"/>
      <c r="B411" s="12"/>
      <c r="C411" s="12"/>
      <c r="D411" s="12"/>
      <c r="E411" s="12"/>
      <c r="F411" s="12" t="s">
        <v>1204</v>
      </c>
      <c r="G411"/>
      <c r="H411" s="12"/>
      <c r="I411" s="154"/>
      <c r="J411"/>
      <c r="K411"/>
      <c r="L411"/>
      <c r="M411"/>
      <c r="N411"/>
      <c r="O411"/>
      <c r="P411"/>
      <c r="Q411" s="154"/>
      <c r="R411"/>
      <c r="S411"/>
      <c r="T411"/>
      <c r="U411"/>
      <c r="V411"/>
      <c r="W411"/>
      <c r="X411"/>
      <c r="Y411" s="154"/>
      <c r="Z411"/>
      <c r="AA411"/>
      <c r="AB411" s="181"/>
      <c r="AC411" s="42" t="b">
        <v>0</v>
      </c>
      <c r="AD411" s="43" t="b">
        <v>0</v>
      </c>
      <c r="AT411" s="33">
        <v>411</v>
      </c>
    </row>
    <row r="412" spans="1:46">
      <c r="A412" s="180"/>
      <c r="B412" s="12"/>
      <c r="C412" s="12"/>
      <c r="D412" s="12"/>
      <c r="E412" s="12"/>
      <c r="F412" s="12"/>
      <c r="G412"/>
      <c r="H412"/>
      <c r="I412" s="154"/>
      <c r="J412"/>
      <c r="K412"/>
      <c r="L412"/>
      <c r="M412"/>
      <c r="N412"/>
      <c r="O412"/>
      <c r="P412"/>
      <c r="Q412" s="154"/>
      <c r="R412"/>
      <c r="S412"/>
      <c r="T412"/>
      <c r="U412"/>
      <c r="V412"/>
      <c r="W412"/>
      <c r="X412"/>
      <c r="Y412" s="154"/>
      <c r="Z412"/>
      <c r="AA412"/>
      <c r="AB412" s="181"/>
      <c r="AC412" s="42" t="b">
        <v>0</v>
      </c>
      <c r="AD412" s="43" t="b">
        <v>0</v>
      </c>
      <c r="AT412" s="33">
        <v>412</v>
      </c>
    </row>
    <row r="413" spans="1:46">
      <c r="A413" s="180"/>
      <c r="B413" s="12"/>
      <c r="C413" s="12"/>
      <c r="D413" s="12"/>
      <c r="E413" s="12"/>
      <c r="F413" s="12"/>
      <c r="G413"/>
      <c r="H413"/>
      <c r="I413" s="154"/>
      <c r="J413"/>
      <c r="K413"/>
      <c r="L413"/>
      <c r="M413"/>
      <c r="N413"/>
      <c r="O413"/>
      <c r="P413"/>
      <c r="Q413" s="154"/>
      <c r="R413"/>
      <c r="S413"/>
      <c r="T413"/>
      <c r="U413"/>
      <c r="V413"/>
      <c r="W413"/>
      <c r="X413"/>
      <c r="Y413" s="154"/>
      <c r="Z413"/>
      <c r="AA413"/>
      <c r="AB413" s="181"/>
      <c r="AT413" s="33">
        <v>413</v>
      </c>
    </row>
    <row r="414" spans="1:46">
      <c r="A414" s="180"/>
      <c r="B414" s="12"/>
      <c r="C414" s="253" t="s">
        <v>2758</v>
      </c>
      <c r="D414" s="12"/>
      <c r="E414" s="12"/>
      <c r="F414" s="12"/>
      <c r="G414"/>
      <c r="H414"/>
      <c r="I414" s="154"/>
      <c r="J414"/>
      <c r="K414"/>
      <c r="L414"/>
      <c r="M414"/>
      <c r="N414"/>
      <c r="O414"/>
      <c r="P414"/>
      <c r="Q414" s="154"/>
      <c r="R414"/>
      <c r="S414"/>
      <c r="T414"/>
      <c r="U414"/>
      <c r="V414"/>
      <c r="W414"/>
      <c r="X414"/>
      <c r="Y414" s="154"/>
      <c r="Z414"/>
      <c r="AA414"/>
      <c r="AB414" s="181"/>
      <c r="AT414" s="33">
        <v>414</v>
      </c>
    </row>
    <row r="415" spans="1:46">
      <c r="A415" s="180"/>
      <c r="B415" s="12"/>
      <c r="C415" s="12"/>
      <c r="D415" s="12"/>
      <c r="E415" s="12"/>
      <c r="F415" s="12"/>
      <c r="G415"/>
      <c r="H415"/>
      <c r="I415" s="154"/>
      <c r="J415"/>
      <c r="K415"/>
      <c r="L415"/>
      <c r="M415"/>
      <c r="N415"/>
      <c r="O415"/>
      <c r="P415"/>
      <c r="Q415" s="154"/>
      <c r="R415"/>
      <c r="S415"/>
      <c r="T415"/>
      <c r="U415"/>
      <c r="V415"/>
      <c r="W415"/>
      <c r="X415"/>
      <c r="Y415" s="154"/>
      <c r="Z415"/>
      <c r="AA415"/>
      <c r="AB415" s="181"/>
      <c r="AT415" s="33">
        <v>415</v>
      </c>
    </row>
    <row r="416" spans="1:46" ht="15" thickBot="1">
      <c r="A416" s="180"/>
      <c r="B416" s="12"/>
      <c r="C416" s="12"/>
      <c r="D416" s="418" t="s">
        <v>1202</v>
      </c>
      <c r="E416" s="418" t="str">
        <f>IF(AND($AC$325=TRUE,AD327&gt;1),"Secondary","")</f>
        <v/>
      </c>
      <c r="F416" s="12"/>
      <c r="G416"/>
      <c r="H416" s="12"/>
      <c r="I416" s="154"/>
      <c r="J416"/>
      <c r="K416"/>
      <c r="L416" s="418" t="s">
        <v>1202</v>
      </c>
      <c r="M416" s="418" t="str">
        <f>IF(AND($AC$325=TRUE,AD327&gt;1),"Secondary","")</f>
        <v/>
      </c>
      <c r="N416"/>
      <c r="O416"/>
      <c r="P416"/>
      <c r="Q416" s="154"/>
      <c r="R416"/>
      <c r="S416"/>
      <c r="T416"/>
      <c r="U416"/>
      <c r="V416"/>
      <c r="W416"/>
      <c r="X416"/>
      <c r="Y416" s="154"/>
      <c r="Z416"/>
      <c r="AA416"/>
      <c r="AB416" s="181"/>
      <c r="AC416" s="44" t="s">
        <v>1392</v>
      </c>
      <c r="AD416" s="45" t="s">
        <v>1393</v>
      </c>
      <c r="AE416" s="45" t="s">
        <v>1392</v>
      </c>
      <c r="AF416" s="45" t="s">
        <v>1393</v>
      </c>
      <c r="AT416" s="33">
        <v>416</v>
      </c>
    </row>
    <row r="417" spans="1:46">
      <c r="A417" s="180"/>
      <c r="B417" s="12"/>
      <c r="C417" s="12"/>
      <c r="D417" s="12"/>
      <c r="E417" s="12"/>
      <c r="F417" s="12" t="s">
        <v>1200</v>
      </c>
      <c r="G417"/>
      <c r="H417" s="12"/>
      <c r="I417" s="154"/>
      <c r="J417"/>
      <c r="K417"/>
      <c r="L417" s="12"/>
      <c r="M417" s="12"/>
      <c r="N417" s="12" t="s">
        <v>1281</v>
      </c>
      <c r="O417"/>
      <c r="P417"/>
      <c r="Q417" s="154"/>
      <c r="R417"/>
      <c r="S417"/>
      <c r="T417"/>
      <c r="U417"/>
      <c r="V417"/>
      <c r="W417"/>
      <c r="X417"/>
      <c r="Y417" s="154"/>
      <c r="Z417"/>
      <c r="AA417"/>
      <c r="AB417" s="181"/>
      <c r="AC417" s="42" t="b">
        <v>0</v>
      </c>
      <c r="AD417" s="43" t="b">
        <v>0</v>
      </c>
      <c r="AE417" s="43" t="b">
        <v>0</v>
      </c>
      <c r="AF417" s="43" t="b">
        <v>0</v>
      </c>
      <c r="AT417" s="33">
        <v>417</v>
      </c>
    </row>
    <row r="418" spans="1:46">
      <c r="A418" s="180"/>
      <c r="B418" s="12"/>
      <c r="C418" s="12"/>
      <c r="D418" s="12"/>
      <c r="E418" s="12"/>
      <c r="F418" s="12" t="s">
        <v>1226</v>
      </c>
      <c r="G418"/>
      <c r="H418" s="12"/>
      <c r="I418" s="154"/>
      <c r="J418"/>
      <c r="K418"/>
      <c r="L418"/>
      <c r="M418"/>
      <c r="N418"/>
      <c r="O418"/>
      <c r="P418"/>
      <c r="Q418" s="154"/>
      <c r="R418"/>
      <c r="S418"/>
      <c r="T418"/>
      <c r="U418"/>
      <c r="V418"/>
      <c r="W418"/>
      <c r="X418"/>
      <c r="Y418" s="154"/>
      <c r="Z418"/>
      <c r="AA418"/>
      <c r="AB418" s="181"/>
      <c r="AC418" s="42" t="b">
        <v>0</v>
      </c>
      <c r="AD418" s="43" t="b">
        <v>0</v>
      </c>
      <c r="AT418" s="33">
        <v>418</v>
      </c>
    </row>
    <row r="419" spans="1:46">
      <c r="A419" s="180"/>
      <c r="B419" s="12"/>
      <c r="C419" s="12"/>
      <c r="D419" s="12"/>
      <c r="E419" s="12"/>
      <c r="F419" s="12" t="s">
        <v>1201</v>
      </c>
      <c r="G419"/>
      <c r="H419" s="12"/>
      <c r="I419" s="154"/>
      <c r="J419"/>
      <c r="K419"/>
      <c r="L419"/>
      <c r="M419"/>
      <c r="N419"/>
      <c r="O419"/>
      <c r="P419"/>
      <c r="Q419" s="154"/>
      <c r="R419"/>
      <c r="S419"/>
      <c r="T419"/>
      <c r="U419"/>
      <c r="V419"/>
      <c r="W419"/>
      <c r="X419"/>
      <c r="Y419" s="154"/>
      <c r="Z419"/>
      <c r="AA419"/>
      <c r="AB419" s="181"/>
      <c r="AC419" s="42" t="b">
        <v>0</v>
      </c>
      <c r="AD419" s="43" t="b">
        <v>0</v>
      </c>
      <c r="AT419" s="33">
        <v>419</v>
      </c>
    </row>
    <row r="420" spans="1:46">
      <c r="A420" s="180"/>
      <c r="B420" s="12"/>
      <c r="C420" s="12"/>
      <c r="D420" s="12"/>
      <c r="E420" s="12"/>
      <c r="F420" s="12" t="s">
        <v>1204</v>
      </c>
      <c r="G420"/>
      <c r="H420" s="12"/>
      <c r="I420" s="154"/>
      <c r="J420"/>
      <c r="K420"/>
      <c r="L420"/>
      <c r="M420"/>
      <c r="N420"/>
      <c r="O420"/>
      <c r="P420"/>
      <c r="Q420" s="154"/>
      <c r="R420"/>
      <c r="S420"/>
      <c r="T420"/>
      <c r="U420"/>
      <c r="V420"/>
      <c r="W420"/>
      <c r="X420"/>
      <c r="Y420" s="154"/>
      <c r="Z420"/>
      <c r="AA420"/>
      <c r="AB420" s="181"/>
      <c r="AC420" s="42" t="b">
        <v>0</v>
      </c>
      <c r="AD420" s="43" t="b">
        <v>0</v>
      </c>
      <c r="AT420" s="33">
        <v>420</v>
      </c>
    </row>
    <row r="421" spans="1:46">
      <c r="A421" s="180"/>
      <c r="B421" s="12"/>
      <c r="C421" s="12"/>
      <c r="D421" s="12"/>
      <c r="E421" s="12"/>
      <c r="F421" s="12"/>
      <c r="G421"/>
      <c r="H421"/>
      <c r="I421" s="154"/>
      <c r="J421"/>
      <c r="K421"/>
      <c r="L421"/>
      <c r="M421"/>
      <c r="N421"/>
      <c r="O421"/>
      <c r="P421"/>
      <c r="Q421" s="154"/>
      <c r="R421"/>
      <c r="S421"/>
      <c r="T421"/>
      <c r="U421"/>
      <c r="V421"/>
      <c r="W421"/>
      <c r="X421"/>
      <c r="Y421" s="154"/>
      <c r="Z421"/>
      <c r="AA421"/>
      <c r="AB421" s="181"/>
      <c r="AC421" s="42" t="b">
        <v>0</v>
      </c>
      <c r="AD421" s="43" t="b">
        <v>0</v>
      </c>
      <c r="AT421" s="33">
        <v>421</v>
      </c>
    </row>
    <row r="422" spans="1:46">
      <c r="A422" s="180"/>
      <c r="B422" s="12"/>
      <c r="C422" s="12"/>
      <c r="D422" s="12"/>
      <c r="E422" s="12"/>
      <c r="F422" s="12"/>
      <c r="G422"/>
      <c r="H422"/>
      <c r="I422" s="154"/>
      <c r="J422"/>
      <c r="K422"/>
      <c r="L422"/>
      <c r="M422"/>
      <c r="N422"/>
      <c r="O422"/>
      <c r="P422"/>
      <c r="Q422" s="154"/>
      <c r="R422"/>
      <c r="S422"/>
      <c r="T422"/>
      <c r="U422"/>
      <c r="V422"/>
      <c r="W422"/>
      <c r="X422"/>
      <c r="Y422" s="154"/>
      <c r="Z422"/>
      <c r="AA422"/>
      <c r="AB422" s="181"/>
      <c r="AT422" s="33">
        <v>422</v>
      </c>
    </row>
    <row r="423" spans="1:46">
      <c r="A423" s="180"/>
      <c r="B423" s="12"/>
      <c r="C423" s="253" t="s">
        <v>2759</v>
      </c>
      <c r="D423" s="12"/>
      <c r="E423" s="12"/>
      <c r="F423" s="12"/>
      <c r="G423"/>
      <c r="H423"/>
      <c r="I423" s="154"/>
      <c r="J423"/>
      <c r="K423"/>
      <c r="L423"/>
      <c r="M423"/>
      <c r="N423"/>
      <c r="O423"/>
      <c r="P423"/>
      <c r="Q423" s="154"/>
      <c r="R423"/>
      <c r="S423"/>
      <c r="T423"/>
      <c r="U423"/>
      <c r="V423"/>
      <c r="W423"/>
      <c r="X423"/>
      <c r="Y423" s="154"/>
      <c r="Z423"/>
      <c r="AA423"/>
      <c r="AB423" s="181"/>
      <c r="AT423" s="33">
        <v>423</v>
      </c>
    </row>
    <row r="424" spans="1:46">
      <c r="A424" s="180"/>
      <c r="B424" s="12"/>
      <c r="C424" s="12"/>
      <c r="D424" s="12"/>
      <c r="E424" s="12"/>
      <c r="F424" s="12"/>
      <c r="G424"/>
      <c r="H424"/>
      <c r="I424" s="154"/>
      <c r="J424"/>
      <c r="K424"/>
      <c r="L424"/>
      <c r="M424"/>
      <c r="N424"/>
      <c r="O424"/>
      <c r="P424"/>
      <c r="Q424" s="154"/>
      <c r="R424"/>
      <c r="S424"/>
      <c r="T424"/>
      <c r="U424"/>
      <c r="V424"/>
      <c r="W424"/>
      <c r="X424"/>
      <c r="Y424" s="154"/>
      <c r="Z424"/>
      <c r="AA424"/>
      <c r="AB424" s="181"/>
      <c r="AT424" s="33">
        <v>424</v>
      </c>
    </row>
    <row r="425" spans="1:46" ht="15" thickBot="1">
      <c r="A425" s="180"/>
      <c r="B425" s="12"/>
      <c r="C425" s="12"/>
      <c r="D425" s="418" t="s">
        <v>1202</v>
      </c>
      <c r="E425" s="418" t="str">
        <f>IF(AND($AC$325=TRUE,AD327&gt;1),"Secondary","")</f>
        <v/>
      </c>
      <c r="F425" s="12"/>
      <c r="G425"/>
      <c r="H425"/>
      <c r="I425" s="154"/>
      <c r="J425"/>
      <c r="K425"/>
      <c r="L425" s="418" t="s">
        <v>1202</v>
      </c>
      <c r="M425" s="418" t="str">
        <f>IF(AND($AC$325=TRUE,AD327&gt;1),"Secondary","")</f>
        <v/>
      </c>
      <c r="N425"/>
      <c r="O425"/>
      <c r="P425"/>
      <c r="Q425" s="154"/>
      <c r="R425"/>
      <c r="S425"/>
      <c r="T425"/>
      <c r="U425"/>
      <c r="V425"/>
      <c r="W425"/>
      <c r="X425"/>
      <c r="Y425" s="154"/>
      <c r="Z425"/>
      <c r="AA425"/>
      <c r="AB425" s="181"/>
      <c r="AC425" s="44" t="s">
        <v>1392</v>
      </c>
      <c r="AD425" s="45" t="s">
        <v>1393</v>
      </c>
      <c r="AE425" s="45" t="s">
        <v>1392</v>
      </c>
      <c r="AF425" s="45" t="s">
        <v>1393</v>
      </c>
      <c r="AT425" s="33">
        <v>425</v>
      </c>
    </row>
    <row r="426" spans="1:46">
      <c r="A426" s="180"/>
      <c r="B426" s="12"/>
      <c r="C426" s="12"/>
      <c r="D426" s="12"/>
      <c r="E426" s="12"/>
      <c r="F426" s="12" t="s">
        <v>1200</v>
      </c>
      <c r="G426"/>
      <c r="H426"/>
      <c r="I426" s="154"/>
      <c r="J426"/>
      <c r="K426"/>
      <c r="L426" s="12"/>
      <c r="M426" s="12"/>
      <c r="N426" s="12" t="s">
        <v>1282</v>
      </c>
      <c r="O426"/>
      <c r="P426"/>
      <c r="Q426" s="154"/>
      <c r="R426"/>
      <c r="S426"/>
      <c r="T426"/>
      <c r="U426"/>
      <c r="V426"/>
      <c r="W426"/>
      <c r="X426"/>
      <c r="Y426" s="154"/>
      <c r="Z426"/>
      <c r="AA426"/>
      <c r="AB426" s="181"/>
      <c r="AC426" s="42" t="b">
        <v>0</v>
      </c>
      <c r="AD426" s="43" t="b">
        <v>0</v>
      </c>
      <c r="AE426" s="43" t="b">
        <v>0</v>
      </c>
      <c r="AF426" s="43" t="b">
        <v>0</v>
      </c>
      <c r="AT426" s="33">
        <v>426</v>
      </c>
    </row>
    <row r="427" spans="1:46">
      <c r="A427" s="180"/>
      <c r="B427" s="12"/>
      <c r="C427" s="12"/>
      <c r="D427" s="12"/>
      <c r="E427" s="12"/>
      <c r="F427" s="12" t="s">
        <v>1226</v>
      </c>
      <c r="G427"/>
      <c r="H427"/>
      <c r="I427" s="154"/>
      <c r="J427"/>
      <c r="K427"/>
      <c r="L427" s="12"/>
      <c r="M427" s="12"/>
      <c r="N427" s="12" t="s">
        <v>1283</v>
      </c>
      <c r="O427"/>
      <c r="P427"/>
      <c r="Q427" s="154"/>
      <c r="R427"/>
      <c r="S427"/>
      <c r="T427"/>
      <c r="U427"/>
      <c r="V427"/>
      <c r="W427"/>
      <c r="X427"/>
      <c r="Y427" s="154"/>
      <c r="Z427"/>
      <c r="AA427"/>
      <c r="AB427" s="181"/>
      <c r="AC427" s="42" t="b">
        <v>0</v>
      </c>
      <c r="AD427" s="43" t="b">
        <v>0</v>
      </c>
      <c r="AE427" s="43" t="b">
        <v>0</v>
      </c>
      <c r="AF427" s="43" t="b">
        <v>0</v>
      </c>
      <c r="AT427" s="33">
        <v>427</v>
      </c>
    </row>
    <row r="428" spans="1:46">
      <c r="A428" s="180"/>
      <c r="B428" s="12"/>
      <c r="C428" s="12"/>
      <c r="D428" s="12"/>
      <c r="E428" s="12"/>
      <c r="F428" s="12" t="s">
        <v>1201</v>
      </c>
      <c r="G428"/>
      <c r="H428"/>
      <c r="I428" s="154"/>
      <c r="J428"/>
      <c r="K428"/>
      <c r="L428" s="12"/>
      <c r="M428" s="12"/>
      <c r="N428" s="12" t="s">
        <v>1284</v>
      </c>
      <c r="O428"/>
      <c r="P428"/>
      <c r="Q428" s="154"/>
      <c r="R428"/>
      <c r="S428"/>
      <c r="T428"/>
      <c r="U428"/>
      <c r="V428"/>
      <c r="W428"/>
      <c r="X428"/>
      <c r="Y428" s="154"/>
      <c r="Z428"/>
      <c r="AA428"/>
      <c r="AB428" s="181"/>
      <c r="AC428" s="42" t="b">
        <v>0</v>
      </c>
      <c r="AD428" s="43" t="b">
        <v>0</v>
      </c>
      <c r="AE428" s="43" t="b">
        <v>0</v>
      </c>
      <c r="AF428" s="43" t="b">
        <v>0</v>
      </c>
      <c r="AT428" s="33">
        <v>428</v>
      </c>
    </row>
    <row r="429" spans="1:46">
      <c r="A429" s="180"/>
      <c r="B429" s="12"/>
      <c r="C429" s="12"/>
      <c r="D429" s="12"/>
      <c r="E429" s="12"/>
      <c r="F429" s="12" t="s">
        <v>1204</v>
      </c>
      <c r="G429"/>
      <c r="H429"/>
      <c r="I429" s="154"/>
      <c r="J429"/>
      <c r="K429"/>
      <c r="L429" s="12"/>
      <c r="M429" s="12"/>
      <c r="N429" s="12" t="s">
        <v>1285</v>
      </c>
      <c r="O429"/>
      <c r="P429"/>
      <c r="Q429" s="154"/>
      <c r="R429"/>
      <c r="S429"/>
      <c r="T429"/>
      <c r="U429"/>
      <c r="V429"/>
      <c r="W429"/>
      <c r="X429"/>
      <c r="Y429" s="154"/>
      <c r="Z429"/>
      <c r="AA429"/>
      <c r="AB429" s="181"/>
      <c r="AC429" s="42" t="b">
        <v>0</v>
      </c>
      <c r="AD429" s="43" t="b">
        <v>0</v>
      </c>
      <c r="AE429" s="43" t="b">
        <v>0</v>
      </c>
      <c r="AF429" s="43" t="b">
        <v>0</v>
      </c>
      <c r="AT429" s="33">
        <v>429</v>
      </c>
    </row>
    <row r="430" spans="1:46">
      <c r="A430" s="180"/>
      <c r="B430" s="12"/>
      <c r="C430" s="12"/>
      <c r="D430" s="12"/>
      <c r="E430" s="12"/>
      <c r="F430" s="12"/>
      <c r="G430"/>
      <c r="H430"/>
      <c r="I430" s="154"/>
      <c r="J430"/>
      <c r="K430"/>
      <c r="L430" s="12"/>
      <c r="M430" s="12"/>
      <c r="N430" s="12" t="s">
        <v>1286</v>
      </c>
      <c r="O430"/>
      <c r="P430"/>
      <c r="Q430" s="154"/>
      <c r="R430"/>
      <c r="S430"/>
      <c r="T430"/>
      <c r="U430"/>
      <c r="V430"/>
      <c r="W430"/>
      <c r="X430"/>
      <c r="Y430" s="154"/>
      <c r="Z430"/>
      <c r="AA430"/>
      <c r="AB430" s="181"/>
      <c r="AC430" s="42" t="b">
        <v>0</v>
      </c>
      <c r="AD430" s="43" t="b">
        <v>0</v>
      </c>
      <c r="AE430" s="43" t="b">
        <v>0</v>
      </c>
      <c r="AF430" s="43" t="b">
        <v>0</v>
      </c>
      <c r="AT430" s="33">
        <v>430</v>
      </c>
    </row>
    <row r="431" spans="1:46">
      <c r="A431" s="180"/>
      <c r="B431" s="12"/>
      <c r="C431" s="12"/>
      <c r="D431" s="12"/>
      <c r="E431" s="12"/>
      <c r="F431"/>
      <c r="G431"/>
      <c r="H431"/>
      <c r="I431" s="154"/>
      <c r="J431"/>
      <c r="K431"/>
      <c r="L431"/>
      <c r="M431"/>
      <c r="N431"/>
      <c r="O431"/>
      <c r="P431"/>
      <c r="Q431" s="154"/>
      <c r="R431"/>
      <c r="S431"/>
      <c r="T431"/>
      <c r="U431"/>
      <c r="V431"/>
      <c r="W431"/>
      <c r="X431"/>
      <c r="Y431" s="154"/>
      <c r="Z431"/>
      <c r="AA431"/>
      <c r="AB431" s="181"/>
      <c r="AT431" s="33">
        <v>431</v>
      </c>
    </row>
    <row r="432" spans="1:46">
      <c r="A432" s="180"/>
      <c r="B432" s="12"/>
      <c r="C432" s="253" t="s">
        <v>2760</v>
      </c>
      <c r="D432" s="12"/>
      <c r="E432" s="12"/>
      <c r="F432"/>
      <c r="G432"/>
      <c r="H432"/>
      <c r="I432" s="154"/>
      <c r="J432"/>
      <c r="K432"/>
      <c r="L432"/>
      <c r="M432"/>
      <c r="N432"/>
      <c r="O432"/>
      <c r="P432"/>
      <c r="Q432" s="154"/>
      <c r="R432"/>
      <c r="S432"/>
      <c r="T432"/>
      <c r="U432"/>
      <c r="V432"/>
      <c r="W432"/>
      <c r="X432"/>
      <c r="Y432" s="154"/>
      <c r="Z432"/>
      <c r="AA432"/>
      <c r="AB432" s="181"/>
      <c r="AT432" s="33">
        <v>432</v>
      </c>
    </row>
    <row r="433" spans="1:46">
      <c r="A433" s="180"/>
      <c r="B433" s="12"/>
      <c r="C433" s="12"/>
      <c r="D433" s="12"/>
      <c r="E433" s="12"/>
      <c r="F433"/>
      <c r="G433"/>
      <c r="H433"/>
      <c r="I433" s="154"/>
      <c r="J433"/>
      <c r="K433"/>
      <c r="L433"/>
      <c r="M433"/>
      <c r="N433"/>
      <c r="O433"/>
      <c r="P433"/>
      <c r="Q433" s="154"/>
      <c r="R433"/>
      <c r="S433"/>
      <c r="T433"/>
      <c r="U433"/>
      <c r="V433"/>
      <c r="W433"/>
      <c r="X433"/>
      <c r="Y433" s="154"/>
      <c r="Z433"/>
      <c r="AA433"/>
      <c r="AB433" s="181"/>
      <c r="AT433" s="33">
        <v>433</v>
      </c>
    </row>
    <row r="434" spans="1:46" ht="15" thickBot="1">
      <c r="A434" s="180"/>
      <c r="B434" s="12"/>
      <c r="C434" s="12"/>
      <c r="D434" s="418" t="s">
        <v>1202</v>
      </c>
      <c r="E434" s="418" t="str">
        <f>IF(AND($AC$325=TRUE,AD327&gt;1),"Secondary","")</f>
        <v/>
      </c>
      <c r="F434" s="12"/>
      <c r="G434"/>
      <c r="H434"/>
      <c r="I434" s="154"/>
      <c r="J434"/>
      <c r="K434"/>
      <c r="L434" s="418" t="s">
        <v>1202</v>
      </c>
      <c r="M434" s="418" t="str">
        <f>IF(AND($AC$325=TRUE,AD327&gt;1),"Secondary","")</f>
        <v/>
      </c>
      <c r="N434"/>
      <c r="O434"/>
      <c r="P434"/>
      <c r="Q434" s="154"/>
      <c r="R434"/>
      <c r="S434"/>
      <c r="T434"/>
      <c r="U434"/>
      <c r="V434"/>
      <c r="W434"/>
      <c r="X434"/>
      <c r="Y434" s="154"/>
      <c r="Z434"/>
      <c r="AA434"/>
      <c r="AB434" s="181"/>
      <c r="AC434" s="44" t="s">
        <v>1392</v>
      </c>
      <c r="AD434" s="45" t="s">
        <v>1393</v>
      </c>
      <c r="AE434" s="45" t="s">
        <v>1392</v>
      </c>
      <c r="AF434" s="45" t="s">
        <v>1393</v>
      </c>
      <c r="AT434" s="33">
        <v>434</v>
      </c>
    </row>
    <row r="435" spans="1:46">
      <c r="A435" s="180"/>
      <c r="B435" s="12"/>
      <c r="C435" s="12"/>
      <c r="D435" s="12"/>
      <c r="E435" s="12"/>
      <c r="F435" s="12" t="s">
        <v>1200</v>
      </c>
      <c r="G435"/>
      <c r="H435"/>
      <c r="I435" s="154"/>
      <c r="J435"/>
      <c r="K435"/>
      <c r="L435" s="12"/>
      <c r="M435" s="12"/>
      <c r="N435" s="12" t="s">
        <v>1287</v>
      </c>
      <c r="O435"/>
      <c r="P435"/>
      <c r="Q435" s="154"/>
      <c r="R435"/>
      <c r="S435"/>
      <c r="T435"/>
      <c r="U435"/>
      <c r="V435"/>
      <c r="W435"/>
      <c r="X435"/>
      <c r="Y435" s="154"/>
      <c r="Z435"/>
      <c r="AA435"/>
      <c r="AB435" s="181"/>
      <c r="AC435" s="42" t="b">
        <v>0</v>
      </c>
      <c r="AD435" s="43" t="b">
        <v>0</v>
      </c>
      <c r="AE435" s="43" t="b">
        <v>0</v>
      </c>
      <c r="AF435" s="43" t="b">
        <v>0</v>
      </c>
      <c r="AT435" s="33">
        <v>435</v>
      </c>
    </row>
    <row r="436" spans="1:46">
      <c r="A436" s="180"/>
      <c r="B436" s="12"/>
      <c r="C436" s="12"/>
      <c r="D436" s="12"/>
      <c r="E436" s="12"/>
      <c r="F436" s="12" t="s">
        <v>1226</v>
      </c>
      <c r="G436"/>
      <c r="H436"/>
      <c r="I436" s="154"/>
      <c r="J436"/>
      <c r="K436"/>
      <c r="L436"/>
      <c r="M436"/>
      <c r="N436"/>
      <c r="O436"/>
      <c r="P436"/>
      <c r="Q436" s="154"/>
      <c r="R436"/>
      <c r="S436"/>
      <c r="T436"/>
      <c r="U436"/>
      <c r="V436"/>
      <c r="W436"/>
      <c r="X436"/>
      <c r="Y436" s="154"/>
      <c r="Z436"/>
      <c r="AA436"/>
      <c r="AB436" s="181"/>
      <c r="AC436" s="42" t="b">
        <v>0</v>
      </c>
      <c r="AD436" s="43" t="b">
        <v>0</v>
      </c>
      <c r="AT436" s="33">
        <v>436</v>
      </c>
    </row>
    <row r="437" spans="1:46">
      <c r="A437" s="180"/>
      <c r="B437" s="12"/>
      <c r="C437" s="12"/>
      <c r="D437" s="12"/>
      <c r="E437" s="12"/>
      <c r="F437" s="12" t="s">
        <v>1201</v>
      </c>
      <c r="G437"/>
      <c r="H437"/>
      <c r="I437" s="154"/>
      <c r="J437"/>
      <c r="K437"/>
      <c r="L437"/>
      <c r="M437"/>
      <c r="N437"/>
      <c r="O437"/>
      <c r="P437"/>
      <c r="Q437" s="154"/>
      <c r="R437"/>
      <c r="S437"/>
      <c r="T437"/>
      <c r="U437"/>
      <c r="V437"/>
      <c r="W437"/>
      <c r="X437"/>
      <c r="Y437" s="154"/>
      <c r="Z437"/>
      <c r="AA437"/>
      <c r="AB437" s="181"/>
      <c r="AC437" s="42" t="b">
        <v>0</v>
      </c>
      <c r="AD437" s="43" t="b">
        <v>0</v>
      </c>
      <c r="AT437" s="33">
        <v>437</v>
      </c>
    </row>
    <row r="438" spans="1:46">
      <c r="A438" s="180"/>
      <c r="B438" s="12"/>
      <c r="C438" s="12"/>
      <c r="D438" s="12"/>
      <c r="E438" s="12"/>
      <c r="F438" s="12" t="s">
        <v>1204</v>
      </c>
      <c r="G438"/>
      <c r="H438"/>
      <c r="I438" s="154"/>
      <c r="J438"/>
      <c r="K438"/>
      <c r="L438"/>
      <c r="M438"/>
      <c r="N438"/>
      <c r="O438"/>
      <c r="P438"/>
      <c r="Q438" s="154"/>
      <c r="R438"/>
      <c r="S438"/>
      <c r="T438"/>
      <c r="U438"/>
      <c r="V438"/>
      <c r="W438"/>
      <c r="X438"/>
      <c r="Y438" s="154"/>
      <c r="Z438"/>
      <c r="AA438"/>
      <c r="AB438" s="181"/>
      <c r="AC438" s="42" t="b">
        <v>0</v>
      </c>
      <c r="AD438" s="43" t="b">
        <v>0</v>
      </c>
      <c r="AT438" s="33">
        <v>438</v>
      </c>
    </row>
    <row r="439" spans="1:46">
      <c r="A439" s="180"/>
      <c r="B439" s="12"/>
      <c r="C439" s="12"/>
      <c r="D439" s="12"/>
      <c r="E439" s="12"/>
      <c r="F439" s="12"/>
      <c r="G439"/>
      <c r="H439"/>
      <c r="I439" s="154"/>
      <c r="J439"/>
      <c r="K439"/>
      <c r="L439"/>
      <c r="M439"/>
      <c r="N439"/>
      <c r="O439"/>
      <c r="P439"/>
      <c r="Q439" s="154"/>
      <c r="R439"/>
      <c r="S439"/>
      <c r="T439"/>
      <c r="U439"/>
      <c r="V439"/>
      <c r="W439"/>
      <c r="X439"/>
      <c r="Y439" s="154"/>
      <c r="Z439"/>
      <c r="AA439"/>
      <c r="AB439" s="181"/>
      <c r="AC439" s="42" t="b">
        <v>0</v>
      </c>
      <c r="AD439" s="43" t="b">
        <v>0</v>
      </c>
      <c r="AT439" s="33">
        <v>439</v>
      </c>
    </row>
    <row r="440" spans="1:46">
      <c r="A440" s="180"/>
      <c r="B440" s="12"/>
      <c r="C440" s="12"/>
      <c r="D440" s="12"/>
      <c r="E440" s="12"/>
      <c r="F440"/>
      <c r="G440"/>
      <c r="H440"/>
      <c r="I440" s="154"/>
      <c r="J440"/>
      <c r="K440"/>
      <c r="L440"/>
      <c r="M440"/>
      <c r="N440"/>
      <c r="O440"/>
      <c r="P440"/>
      <c r="Q440" s="154"/>
      <c r="R440"/>
      <c r="S440"/>
      <c r="T440"/>
      <c r="U440"/>
      <c r="V440"/>
      <c r="W440"/>
      <c r="X440"/>
      <c r="Y440" s="154"/>
      <c r="Z440"/>
      <c r="AA440"/>
      <c r="AB440" s="181"/>
      <c r="AT440" s="33">
        <v>440</v>
      </c>
    </row>
    <row r="441" spans="1:46">
      <c r="A441" s="180"/>
      <c r="B441" s="12"/>
      <c r="C441" s="253" t="s">
        <v>2761</v>
      </c>
      <c r="D441" s="12"/>
      <c r="E441" s="12"/>
      <c r="F441"/>
      <c r="G441"/>
      <c r="H441"/>
      <c r="I441" s="154"/>
      <c r="J441"/>
      <c r="K441"/>
      <c r="L441"/>
      <c r="M441"/>
      <c r="N441"/>
      <c r="O441"/>
      <c r="P441"/>
      <c r="Q441" s="154"/>
      <c r="R441"/>
      <c r="S441"/>
      <c r="T441"/>
      <c r="U441"/>
      <c r="V441"/>
      <c r="W441"/>
      <c r="X441"/>
      <c r="Y441" s="154"/>
      <c r="Z441"/>
      <c r="AA441"/>
      <c r="AB441" s="181"/>
      <c r="AT441" s="33">
        <v>441</v>
      </c>
    </row>
    <row r="442" spans="1:46">
      <c r="A442" s="180"/>
      <c r="B442" s="12"/>
      <c r="C442" s="12"/>
      <c r="D442" s="12"/>
      <c r="E442" s="12"/>
      <c r="F442"/>
      <c r="G442"/>
      <c r="H442"/>
      <c r="I442" s="154"/>
      <c r="J442"/>
      <c r="K442"/>
      <c r="L442"/>
      <c r="M442"/>
      <c r="N442"/>
      <c r="O442"/>
      <c r="P442"/>
      <c r="Q442" s="154"/>
      <c r="R442"/>
      <c r="S442"/>
      <c r="T442"/>
      <c r="U442"/>
      <c r="V442"/>
      <c r="W442"/>
      <c r="X442"/>
      <c r="Y442" s="154"/>
      <c r="Z442"/>
      <c r="AA442"/>
      <c r="AB442" s="181"/>
      <c r="AT442" s="33">
        <v>442</v>
      </c>
    </row>
    <row r="443" spans="1:46" ht="15" thickBot="1">
      <c r="A443" s="180"/>
      <c r="B443" s="12"/>
      <c r="C443" s="12"/>
      <c r="D443" s="418" t="s">
        <v>1202</v>
      </c>
      <c r="E443" s="418" t="str">
        <f>IF(AND($AC$325=TRUE,AD327&gt;1),"Secondary","")</f>
        <v/>
      </c>
      <c r="F443" s="12"/>
      <c r="G443"/>
      <c r="H443"/>
      <c r="I443" s="154"/>
      <c r="J443"/>
      <c r="K443"/>
      <c r="L443" s="418" t="s">
        <v>1202</v>
      </c>
      <c r="M443" s="418" t="str">
        <f>IF(AND($AC$325=TRUE,AD327&gt;1),"Secondary","")</f>
        <v/>
      </c>
      <c r="N443"/>
      <c r="O443"/>
      <c r="P443"/>
      <c r="Q443" s="154"/>
      <c r="R443"/>
      <c r="S443"/>
      <c r="T443"/>
      <c r="U443"/>
      <c r="V443"/>
      <c r="W443"/>
      <c r="X443"/>
      <c r="Y443" s="154"/>
      <c r="Z443"/>
      <c r="AA443"/>
      <c r="AB443" s="181"/>
      <c r="AC443" s="44" t="s">
        <v>1392</v>
      </c>
      <c r="AD443" s="45" t="s">
        <v>1393</v>
      </c>
      <c r="AE443" s="45" t="s">
        <v>1392</v>
      </c>
      <c r="AF443" s="45" t="s">
        <v>1393</v>
      </c>
      <c r="AT443" s="33">
        <v>443</v>
      </c>
    </row>
    <row r="444" spans="1:46">
      <c r="A444" s="180"/>
      <c r="B444" s="12"/>
      <c r="C444" s="12"/>
      <c r="D444" s="12"/>
      <c r="E444" s="12"/>
      <c r="F444" s="12" t="s">
        <v>1200</v>
      </c>
      <c r="G444"/>
      <c r="H444"/>
      <c r="I444" s="154"/>
      <c r="J444"/>
      <c r="K444"/>
      <c r="L444" s="12"/>
      <c r="M444" s="12"/>
      <c r="N444" s="12" t="s">
        <v>1288</v>
      </c>
      <c r="O444"/>
      <c r="P444"/>
      <c r="Q444" s="154"/>
      <c r="R444"/>
      <c r="S444"/>
      <c r="T444"/>
      <c r="U444"/>
      <c r="V444"/>
      <c r="W444"/>
      <c r="X444"/>
      <c r="Y444" s="154"/>
      <c r="Z444"/>
      <c r="AA444"/>
      <c r="AB444" s="181"/>
      <c r="AC444" s="42" t="b">
        <v>0</v>
      </c>
      <c r="AD444" s="43" t="b">
        <v>0</v>
      </c>
      <c r="AE444" s="43" t="b">
        <v>0</v>
      </c>
      <c r="AF444" s="43" t="b">
        <v>0</v>
      </c>
      <c r="AT444" s="33">
        <v>444</v>
      </c>
    </row>
    <row r="445" spans="1:46">
      <c r="A445" s="180"/>
      <c r="B445" s="12"/>
      <c r="C445" s="12"/>
      <c r="D445" s="12"/>
      <c r="E445" s="12"/>
      <c r="F445" s="12" t="s">
        <v>1226</v>
      </c>
      <c r="G445"/>
      <c r="H445"/>
      <c r="I445" s="154"/>
      <c r="J445"/>
      <c r="K445"/>
      <c r="L445"/>
      <c r="M445"/>
      <c r="N445"/>
      <c r="O445"/>
      <c r="P445"/>
      <c r="Q445" s="154"/>
      <c r="R445"/>
      <c r="S445"/>
      <c r="T445"/>
      <c r="U445"/>
      <c r="V445"/>
      <c r="W445"/>
      <c r="X445"/>
      <c r="Y445" s="154"/>
      <c r="Z445"/>
      <c r="AA445"/>
      <c r="AB445" s="181"/>
      <c r="AC445" s="42" t="b">
        <v>0</v>
      </c>
      <c r="AD445" s="43" t="b">
        <v>0</v>
      </c>
      <c r="AT445" s="33">
        <v>445</v>
      </c>
    </row>
    <row r="446" spans="1:46">
      <c r="A446" s="180"/>
      <c r="B446" s="12"/>
      <c r="C446" s="12"/>
      <c r="D446" s="12"/>
      <c r="E446" s="12"/>
      <c r="F446" s="12" t="s">
        <v>1201</v>
      </c>
      <c r="G446"/>
      <c r="H446"/>
      <c r="I446" s="154"/>
      <c r="J446"/>
      <c r="K446"/>
      <c r="L446"/>
      <c r="M446"/>
      <c r="N446"/>
      <c r="O446"/>
      <c r="P446"/>
      <c r="Q446" s="154"/>
      <c r="R446"/>
      <c r="S446"/>
      <c r="T446"/>
      <c r="U446"/>
      <c r="V446"/>
      <c r="W446"/>
      <c r="X446"/>
      <c r="Y446" s="154"/>
      <c r="Z446"/>
      <c r="AA446"/>
      <c r="AB446" s="181"/>
      <c r="AC446" s="42" t="b">
        <v>0</v>
      </c>
      <c r="AD446" s="43" t="b">
        <v>0</v>
      </c>
      <c r="AT446" s="33">
        <v>446</v>
      </c>
    </row>
    <row r="447" spans="1:46">
      <c r="A447" s="180"/>
      <c r="B447" s="12"/>
      <c r="C447" s="12"/>
      <c r="D447" s="12"/>
      <c r="E447" s="12"/>
      <c r="F447" s="12" t="s">
        <v>1204</v>
      </c>
      <c r="G447"/>
      <c r="H447"/>
      <c r="I447" s="154"/>
      <c r="J447"/>
      <c r="K447"/>
      <c r="L447"/>
      <c r="M447"/>
      <c r="N447"/>
      <c r="O447"/>
      <c r="P447"/>
      <c r="Q447" s="154"/>
      <c r="R447"/>
      <c r="S447"/>
      <c r="T447"/>
      <c r="U447"/>
      <c r="V447"/>
      <c r="W447"/>
      <c r="X447"/>
      <c r="Y447" s="154"/>
      <c r="Z447"/>
      <c r="AA447"/>
      <c r="AB447" s="181"/>
      <c r="AC447" s="42" t="b">
        <v>0</v>
      </c>
      <c r="AD447" s="43" t="b">
        <v>0</v>
      </c>
      <c r="AT447" s="33">
        <v>447</v>
      </c>
    </row>
    <row r="448" spans="1:46">
      <c r="A448" s="180"/>
      <c r="B448" s="12"/>
      <c r="C448" s="12"/>
      <c r="D448" s="12"/>
      <c r="E448" s="12"/>
      <c r="F448" s="12"/>
      <c r="G448"/>
      <c r="H448"/>
      <c r="I448" s="154"/>
      <c r="J448"/>
      <c r="K448"/>
      <c r="L448"/>
      <c r="M448"/>
      <c r="N448"/>
      <c r="O448"/>
      <c r="P448"/>
      <c r="Q448" s="154"/>
      <c r="R448"/>
      <c r="S448"/>
      <c r="T448"/>
      <c r="U448"/>
      <c r="V448"/>
      <c r="W448"/>
      <c r="X448"/>
      <c r="Y448" s="154"/>
      <c r="Z448"/>
      <c r="AA448"/>
      <c r="AB448" s="181"/>
      <c r="AC448" s="42" t="b">
        <v>0</v>
      </c>
      <c r="AD448" s="43" t="b">
        <v>0</v>
      </c>
      <c r="AT448" s="33">
        <v>448</v>
      </c>
    </row>
    <row r="449" spans="1:46">
      <c r="A449" s="180"/>
      <c r="B449" s="12"/>
      <c r="C449" s="12"/>
      <c r="D449" s="12"/>
      <c r="E449" s="12"/>
      <c r="F449"/>
      <c r="G449"/>
      <c r="H449"/>
      <c r="I449" s="154"/>
      <c r="J449"/>
      <c r="K449"/>
      <c r="L449"/>
      <c r="M449"/>
      <c r="N449"/>
      <c r="O449"/>
      <c r="P449"/>
      <c r="Q449" s="154"/>
      <c r="R449"/>
      <c r="S449"/>
      <c r="T449"/>
      <c r="U449"/>
      <c r="V449"/>
      <c r="W449"/>
      <c r="X449"/>
      <c r="Y449" s="154"/>
      <c r="Z449"/>
      <c r="AA449"/>
      <c r="AB449" s="181"/>
      <c r="AT449" s="33">
        <v>449</v>
      </c>
    </row>
    <row r="450" spans="1:46">
      <c r="A450" s="180"/>
      <c r="B450" s="12"/>
      <c r="C450" s="253" t="s">
        <v>2762</v>
      </c>
      <c r="D450" s="12"/>
      <c r="E450" s="12"/>
      <c r="F450"/>
      <c r="G450"/>
      <c r="H450"/>
      <c r="I450" s="154"/>
      <c r="J450"/>
      <c r="K450"/>
      <c r="L450"/>
      <c r="M450"/>
      <c r="N450"/>
      <c r="O450"/>
      <c r="P450"/>
      <c r="Q450" s="154"/>
      <c r="R450"/>
      <c r="S450"/>
      <c r="T450"/>
      <c r="U450"/>
      <c r="V450"/>
      <c r="W450"/>
      <c r="X450"/>
      <c r="Y450" s="154"/>
      <c r="Z450"/>
      <c r="AA450"/>
      <c r="AB450" s="181"/>
      <c r="AT450" s="33">
        <v>450</v>
      </c>
    </row>
    <row r="451" spans="1:46">
      <c r="A451" s="180"/>
      <c r="B451" s="12"/>
      <c r="C451" s="12"/>
      <c r="D451" s="12"/>
      <c r="E451" s="12"/>
      <c r="F451"/>
      <c r="G451"/>
      <c r="H451"/>
      <c r="I451" s="154"/>
      <c r="J451"/>
      <c r="K451"/>
      <c r="L451"/>
      <c r="M451"/>
      <c r="N451"/>
      <c r="O451"/>
      <c r="P451"/>
      <c r="Q451" s="154"/>
      <c r="R451"/>
      <c r="S451"/>
      <c r="T451"/>
      <c r="U451"/>
      <c r="V451"/>
      <c r="W451"/>
      <c r="X451"/>
      <c r="Y451" s="154"/>
      <c r="Z451"/>
      <c r="AA451"/>
      <c r="AB451" s="181"/>
      <c r="AT451" s="33">
        <v>451</v>
      </c>
    </row>
    <row r="452" spans="1:46" ht="15" thickBot="1">
      <c r="A452" s="180"/>
      <c r="B452" s="12"/>
      <c r="C452" s="12"/>
      <c r="D452" s="418" t="s">
        <v>1202</v>
      </c>
      <c r="E452" s="418" t="str">
        <f>IF(AND($AC$325=TRUE,AD327&gt;1),"Secondary","")</f>
        <v/>
      </c>
      <c r="F452"/>
      <c r="G452"/>
      <c r="H452"/>
      <c r="I452" s="154"/>
      <c r="J452"/>
      <c r="K452"/>
      <c r="L452" s="418" t="s">
        <v>1202</v>
      </c>
      <c r="M452" s="418" t="str">
        <f>IF(AND($AC$325=TRUE,AD327&gt;1),"Secondary","")</f>
        <v/>
      </c>
      <c r="N452"/>
      <c r="O452"/>
      <c r="P452"/>
      <c r="Q452" s="154"/>
      <c r="R452"/>
      <c r="S452"/>
      <c r="T452"/>
      <c r="U452"/>
      <c r="V452"/>
      <c r="W452"/>
      <c r="X452"/>
      <c r="Y452" s="154"/>
      <c r="Z452"/>
      <c r="AA452"/>
      <c r="AB452" s="181"/>
      <c r="AC452" s="44" t="s">
        <v>1392</v>
      </c>
      <c r="AD452" s="45" t="s">
        <v>1393</v>
      </c>
      <c r="AE452" s="45" t="s">
        <v>1392</v>
      </c>
      <c r="AF452" s="45" t="s">
        <v>1393</v>
      </c>
      <c r="AT452" s="33">
        <v>452</v>
      </c>
    </row>
    <row r="453" spans="1:46">
      <c r="A453" s="180"/>
      <c r="B453" s="12"/>
      <c r="C453" s="12"/>
      <c r="D453" s="12"/>
      <c r="E453" s="12"/>
      <c r="F453" s="12" t="s">
        <v>1200</v>
      </c>
      <c r="G453"/>
      <c r="H453"/>
      <c r="I453" s="154"/>
      <c r="J453"/>
      <c r="K453"/>
      <c r="L453" s="12"/>
      <c r="M453" s="12"/>
      <c r="N453" s="12" t="s">
        <v>1289</v>
      </c>
      <c r="O453"/>
      <c r="P453"/>
      <c r="Q453" s="154"/>
      <c r="R453"/>
      <c r="S453"/>
      <c r="T453"/>
      <c r="U453"/>
      <c r="V453"/>
      <c r="W453"/>
      <c r="X453"/>
      <c r="Y453" s="154"/>
      <c r="Z453"/>
      <c r="AA453"/>
      <c r="AB453" s="181"/>
      <c r="AC453" s="42" t="b">
        <v>0</v>
      </c>
      <c r="AD453" s="43" t="b">
        <v>0</v>
      </c>
      <c r="AE453" s="43" t="b">
        <v>0</v>
      </c>
      <c r="AF453" s="43" t="b">
        <v>0</v>
      </c>
      <c r="AT453" s="33">
        <v>453</v>
      </c>
    </row>
    <row r="454" spans="1:46">
      <c r="A454" s="180"/>
      <c r="B454" s="12"/>
      <c r="C454" s="12"/>
      <c r="D454" s="12"/>
      <c r="E454" s="12"/>
      <c r="F454" s="12" t="s">
        <v>1226</v>
      </c>
      <c r="G454"/>
      <c r="H454"/>
      <c r="I454" s="154"/>
      <c r="J454"/>
      <c r="K454"/>
      <c r="L454"/>
      <c r="M454"/>
      <c r="N454"/>
      <c r="O454"/>
      <c r="P454"/>
      <c r="Q454" s="154"/>
      <c r="R454"/>
      <c r="S454"/>
      <c r="T454"/>
      <c r="U454"/>
      <c r="V454"/>
      <c r="W454"/>
      <c r="X454"/>
      <c r="Y454" s="154"/>
      <c r="Z454"/>
      <c r="AA454"/>
      <c r="AB454" s="181"/>
      <c r="AC454" s="42" t="b">
        <v>0</v>
      </c>
      <c r="AD454" s="43" t="b">
        <v>0</v>
      </c>
      <c r="AT454" s="33">
        <v>454</v>
      </c>
    </row>
    <row r="455" spans="1:46">
      <c r="A455" s="180"/>
      <c r="B455" s="12"/>
      <c r="C455" s="12"/>
      <c r="D455" s="12"/>
      <c r="E455" s="12"/>
      <c r="F455" s="12" t="s">
        <v>1201</v>
      </c>
      <c r="G455"/>
      <c r="H455"/>
      <c r="I455" s="154"/>
      <c r="J455"/>
      <c r="K455"/>
      <c r="L455"/>
      <c r="M455"/>
      <c r="N455"/>
      <c r="O455"/>
      <c r="P455"/>
      <c r="Q455" s="154"/>
      <c r="R455"/>
      <c r="S455"/>
      <c r="T455"/>
      <c r="U455"/>
      <c r="V455"/>
      <c r="W455"/>
      <c r="X455"/>
      <c r="Y455" s="154"/>
      <c r="Z455"/>
      <c r="AA455"/>
      <c r="AB455" s="181"/>
      <c r="AC455" s="42" t="b">
        <v>0</v>
      </c>
      <c r="AD455" s="43" t="b">
        <v>0</v>
      </c>
      <c r="AT455" s="33">
        <v>455</v>
      </c>
    </row>
    <row r="456" spans="1:46">
      <c r="A456" s="180"/>
      <c r="B456" s="12"/>
      <c r="C456" s="12"/>
      <c r="D456" s="12"/>
      <c r="E456" s="12"/>
      <c r="F456" s="12" t="s">
        <v>1204</v>
      </c>
      <c r="G456"/>
      <c r="H456"/>
      <c r="I456" s="154"/>
      <c r="J456"/>
      <c r="K456"/>
      <c r="L456"/>
      <c r="M456"/>
      <c r="N456"/>
      <c r="O456"/>
      <c r="P456"/>
      <c r="Q456" s="154"/>
      <c r="R456"/>
      <c r="S456"/>
      <c r="T456"/>
      <c r="U456"/>
      <c r="V456"/>
      <c r="W456"/>
      <c r="X456"/>
      <c r="Y456" s="154"/>
      <c r="Z456"/>
      <c r="AA456"/>
      <c r="AB456" s="181"/>
      <c r="AC456" s="42" t="b">
        <v>0</v>
      </c>
      <c r="AD456" s="43" t="b">
        <v>0</v>
      </c>
      <c r="AT456" s="33">
        <v>456</v>
      </c>
    </row>
    <row r="457" spans="1:46">
      <c r="A457" s="180"/>
      <c r="B457" s="12"/>
      <c r="C457" s="12"/>
      <c r="D457" s="12"/>
      <c r="E457" s="12"/>
      <c r="F457" s="12"/>
      <c r="G457"/>
      <c r="H457"/>
      <c r="I457" s="154"/>
      <c r="J457"/>
      <c r="K457"/>
      <c r="L457"/>
      <c r="M457"/>
      <c r="N457"/>
      <c r="O457"/>
      <c r="P457"/>
      <c r="Q457" s="154"/>
      <c r="R457"/>
      <c r="S457"/>
      <c r="T457"/>
      <c r="U457"/>
      <c r="V457"/>
      <c r="W457"/>
      <c r="X457"/>
      <c r="Y457" s="154"/>
      <c r="Z457"/>
      <c r="AA457"/>
      <c r="AB457" s="181"/>
      <c r="AC457" s="42" t="b">
        <v>0</v>
      </c>
      <c r="AD457" s="43" t="b">
        <v>0</v>
      </c>
      <c r="AT457" s="33">
        <v>457</v>
      </c>
    </row>
    <row r="458" spans="1:46">
      <c r="A458" s="180"/>
      <c r="B458"/>
      <c r="C458" s="12"/>
      <c r="D458" s="12"/>
      <c r="E458" s="12"/>
      <c r="F458" s="12"/>
      <c r="G458"/>
      <c r="H458"/>
      <c r="I458" s="154"/>
      <c r="J458"/>
      <c r="K458"/>
      <c r="L458"/>
      <c r="M458"/>
      <c r="N458"/>
      <c r="O458"/>
      <c r="P458"/>
      <c r="Q458" s="154"/>
      <c r="R458"/>
      <c r="S458"/>
      <c r="T458"/>
      <c r="U458"/>
      <c r="V458"/>
      <c r="W458"/>
      <c r="X458"/>
      <c r="Y458" s="154"/>
      <c r="Z458"/>
      <c r="AA458"/>
      <c r="AB458" s="181"/>
      <c r="AT458" s="33">
        <v>458</v>
      </c>
    </row>
    <row r="459" spans="1:46" ht="15" thickBot="1">
      <c r="A459" s="180"/>
      <c r="B459" s="256"/>
      <c r="C459" s="253" t="s">
        <v>2723</v>
      </c>
      <c r="D459"/>
      <c r="E459" s="12"/>
      <c r="F459" s="12"/>
      <c r="G459"/>
      <c r="H459"/>
      <c r="I459" s="154"/>
      <c r="J459"/>
      <c r="K459"/>
      <c r="L459"/>
      <c r="M459"/>
      <c r="N459"/>
      <c r="O459"/>
      <c r="P459"/>
      <c r="Q459" s="154"/>
      <c r="R459"/>
      <c r="S459"/>
      <c r="T459"/>
      <c r="U459"/>
      <c r="V459"/>
      <c r="W459"/>
      <c r="X459"/>
      <c r="Y459" s="154"/>
      <c r="Z459"/>
      <c r="AA459"/>
      <c r="AB459" s="181"/>
      <c r="AC459" s="666" t="s">
        <v>1438</v>
      </c>
      <c r="AD459" s="666"/>
      <c r="AE459" s="666"/>
      <c r="AF459" s="666"/>
      <c r="AG459" s="666"/>
      <c r="AH459" s="666"/>
      <c r="AT459" s="33">
        <v>459</v>
      </c>
    </row>
    <row r="460" spans="1:46" ht="15" thickTop="1">
      <c r="A460" s="180"/>
      <c r="B460"/>
      <c r="C460" s="12"/>
      <c r="D460" s="12"/>
      <c r="E460"/>
      <c r="F460"/>
      <c r="G460"/>
      <c r="H460"/>
      <c r="I460"/>
      <c r="J460"/>
      <c r="K460"/>
      <c r="L460"/>
      <c r="M460"/>
      <c r="N460"/>
      <c r="O460"/>
      <c r="P460"/>
      <c r="Q460"/>
      <c r="R460"/>
      <c r="S460"/>
      <c r="T460"/>
      <c r="U460"/>
      <c r="V460"/>
      <c r="W460"/>
      <c r="X460"/>
      <c r="Y460"/>
      <c r="Z460"/>
      <c r="AA460"/>
      <c r="AB460" s="181"/>
      <c r="AC460" s="44" t="s">
        <v>1449</v>
      </c>
      <c r="AT460" s="33">
        <v>460</v>
      </c>
    </row>
    <row r="461" spans="1:46" ht="15.65" customHeight="1">
      <c r="A461" s="180"/>
      <c r="B461"/>
      <c r="C461" s="12"/>
      <c r="D461" s="12"/>
      <c r="E461" s="12"/>
      <c r="F461" s="12" t="s">
        <v>1291</v>
      </c>
      <c r="G461"/>
      <c r="H461" s="12"/>
      <c r="I461" s="12"/>
      <c r="J461"/>
      <c r="K461"/>
      <c r="L461" s="867" t="s">
        <v>2060</v>
      </c>
      <c r="M461" s="867"/>
      <c r="N461" s="867"/>
      <c r="O461" s="867"/>
      <c r="P461" s="867"/>
      <c r="Q461" s="867"/>
      <c r="R461" s="867"/>
      <c r="S461" s="867"/>
      <c r="T461" s="867"/>
      <c r="U461" s="867"/>
      <c r="V461" s="867"/>
      <c r="W461" s="867"/>
      <c r="X461" s="867"/>
      <c r="Y461" s="867"/>
      <c r="Z461"/>
      <c r="AA461"/>
      <c r="AB461" s="181"/>
      <c r="AC461" s="42" t="b">
        <v>0</v>
      </c>
      <c r="AT461" s="33">
        <v>461</v>
      </c>
    </row>
    <row r="462" spans="1:46">
      <c r="A462" s="180"/>
      <c r="B462"/>
      <c r="C462" s="12"/>
      <c r="D462" s="12"/>
      <c r="E462" s="12"/>
      <c r="F462" s="12"/>
      <c r="G462"/>
      <c r="H462"/>
      <c r="I462" s="154"/>
      <c r="J462"/>
      <c r="K462"/>
      <c r="L462" s="867"/>
      <c r="M462" s="867"/>
      <c r="N462" s="867"/>
      <c r="O462" s="867"/>
      <c r="P462" s="867"/>
      <c r="Q462" s="867"/>
      <c r="R462" s="867"/>
      <c r="S462" s="867"/>
      <c r="T462" s="867"/>
      <c r="U462" s="867"/>
      <c r="V462" s="867"/>
      <c r="W462" s="867"/>
      <c r="X462" s="867"/>
      <c r="Y462" s="867"/>
      <c r="Z462"/>
      <c r="AA462"/>
      <c r="AB462" s="181"/>
      <c r="AT462" s="33">
        <v>462</v>
      </c>
    </row>
    <row r="463" spans="1:46">
      <c r="A463" s="180"/>
      <c r="B463"/>
      <c r="C463"/>
      <c r="D463"/>
      <c r="E463"/>
      <c r="F463"/>
      <c r="G463"/>
      <c r="H463"/>
      <c r="I463"/>
      <c r="J463"/>
      <c r="K463"/>
      <c r="L463" s="867"/>
      <c r="M463" s="867"/>
      <c r="N463" s="867"/>
      <c r="O463" s="867"/>
      <c r="P463" s="867"/>
      <c r="Q463" s="867"/>
      <c r="R463" s="867"/>
      <c r="S463" s="867"/>
      <c r="T463" s="867"/>
      <c r="U463" s="867"/>
      <c r="V463" s="867"/>
      <c r="W463" s="867"/>
      <c r="X463" s="867"/>
      <c r="Y463" s="867"/>
      <c r="Z463"/>
      <c r="AA463"/>
      <c r="AB463" s="181"/>
      <c r="AT463" s="33">
        <v>463</v>
      </c>
    </row>
    <row r="464" spans="1:46">
      <c r="A464" s="180"/>
      <c r="B464"/>
      <c r="C464"/>
      <c r="D464"/>
      <c r="E464"/>
      <c r="F464"/>
      <c r="G464"/>
      <c r="H464"/>
      <c r="I464"/>
      <c r="J464"/>
      <c r="K464"/>
      <c r="L464" s="867" t="s">
        <v>1294</v>
      </c>
      <c r="M464" s="867"/>
      <c r="N464" s="867"/>
      <c r="O464" s="867"/>
      <c r="P464" s="867"/>
      <c r="Q464" s="867"/>
      <c r="R464" s="867"/>
      <c r="S464" s="867"/>
      <c r="T464" s="867"/>
      <c r="U464" s="867"/>
      <c r="V464" s="867"/>
      <c r="W464" s="867"/>
      <c r="X464" s="867"/>
      <c r="Y464" s="867"/>
      <c r="Z464"/>
      <c r="AA464"/>
      <c r="AB464" s="181"/>
      <c r="AT464" s="33">
        <v>464</v>
      </c>
    </row>
    <row r="465" spans="1:46">
      <c r="A465" s="180"/>
      <c r="B465"/>
      <c r="C465"/>
      <c r="D465"/>
      <c r="E465"/>
      <c r="F465"/>
      <c r="G465"/>
      <c r="H465"/>
      <c r="I465"/>
      <c r="J465"/>
      <c r="K465"/>
      <c r="L465" s="867"/>
      <c r="M465" s="867"/>
      <c r="N465" s="867"/>
      <c r="O465" s="867"/>
      <c r="P465" s="867"/>
      <c r="Q465" s="867"/>
      <c r="R465" s="867"/>
      <c r="S465" s="867"/>
      <c r="T465" s="867"/>
      <c r="U465" s="867"/>
      <c r="V465" s="867"/>
      <c r="W465" s="867"/>
      <c r="X465" s="867"/>
      <c r="Y465" s="867"/>
      <c r="Z465"/>
      <c r="AA465"/>
      <c r="AB465" s="181"/>
      <c r="AT465" s="33">
        <v>465</v>
      </c>
    </row>
    <row r="466" spans="1:46">
      <c r="A466" s="180"/>
      <c r="B466"/>
      <c r="C466"/>
      <c r="D466"/>
      <c r="E466"/>
      <c r="F466"/>
      <c r="G466"/>
      <c r="H466"/>
      <c r="I466"/>
      <c r="J466"/>
      <c r="K466"/>
      <c r="L466" s="867"/>
      <c r="M466" s="867"/>
      <c r="N466" s="867"/>
      <c r="O466" s="867"/>
      <c r="P466" s="867"/>
      <c r="Q466" s="867"/>
      <c r="R466" s="867"/>
      <c r="S466" s="867"/>
      <c r="T466" s="867"/>
      <c r="U466" s="867"/>
      <c r="V466" s="867"/>
      <c r="W466" s="867"/>
      <c r="X466" s="867"/>
      <c r="Y466" s="867"/>
      <c r="Z466"/>
      <c r="AA466"/>
      <c r="AB466" s="181"/>
      <c r="AT466" s="33">
        <v>466</v>
      </c>
    </row>
    <row r="467" spans="1:46">
      <c r="A467" s="180"/>
      <c r="B467"/>
      <c r="C467" s="12"/>
      <c r="D467" s="12"/>
      <c r="E467" s="12"/>
      <c r="F467" s="12"/>
      <c r="G467"/>
      <c r="H467"/>
      <c r="I467" s="154"/>
      <c r="J467"/>
      <c r="K467"/>
      <c r="L467"/>
      <c r="M467"/>
      <c r="N467"/>
      <c r="O467"/>
      <c r="P467"/>
      <c r="Q467" s="154"/>
      <c r="R467"/>
      <c r="S467"/>
      <c r="T467"/>
      <c r="U467"/>
      <c r="V467"/>
      <c r="W467"/>
      <c r="X467"/>
      <c r="Y467" s="154"/>
      <c r="Z467"/>
      <c r="AA467"/>
      <c r="AB467" s="181"/>
      <c r="AT467" s="33">
        <v>467</v>
      </c>
    </row>
    <row r="468" spans="1:46" ht="15" thickBot="1">
      <c r="A468" s="180"/>
      <c r="B468" s="256"/>
      <c r="C468" s="253" t="s">
        <v>2724</v>
      </c>
      <c r="D468" s="12"/>
      <c r="E468" s="12"/>
      <c r="F468" s="12"/>
      <c r="G468" s="12"/>
      <c r="H468" s="12"/>
      <c r="I468" s="12"/>
      <c r="J468" s="12"/>
      <c r="K468" s="12"/>
      <c r="L468" s="12"/>
      <c r="M468" s="12"/>
      <c r="N468"/>
      <c r="O468"/>
      <c r="P468" s="154"/>
      <c r="Q468"/>
      <c r="R468"/>
      <c r="S468"/>
      <c r="T468"/>
      <c r="U468"/>
      <c r="V468"/>
      <c r="W468"/>
      <c r="X468" s="154"/>
      <c r="Y468"/>
      <c r="Z468"/>
      <c r="AA468"/>
      <c r="AB468" s="181"/>
      <c r="AC468" s="666" t="s">
        <v>1993</v>
      </c>
      <c r="AD468" s="666"/>
      <c r="AE468" s="666"/>
      <c r="AF468" s="666"/>
      <c r="AG468" s="666"/>
      <c r="AH468" s="666"/>
      <c r="AT468" s="33">
        <v>468</v>
      </c>
    </row>
    <row r="469" spans="1:46" ht="14.5" customHeight="1" thickTop="1">
      <c r="A469" s="180"/>
      <c r="B469" s="256"/>
      <c r="C469" s="12"/>
      <c r="D469" s="841" t="s">
        <v>1290</v>
      </c>
      <c r="E469" s="841"/>
      <c r="F469" s="841"/>
      <c r="G469" s="841"/>
      <c r="H469" s="841"/>
      <c r="I469" s="841"/>
      <c r="J469" s="841"/>
      <c r="K469" s="841"/>
      <c r="L469" s="841"/>
      <c r="M469" s="841"/>
      <c r="N469" s="841"/>
      <c r="O469" s="841"/>
      <c r="P469" s="841"/>
      <c r="Q469" s="841"/>
      <c r="R469" s="841"/>
      <c r="S469" s="841"/>
      <c r="T469" s="841"/>
      <c r="U469" s="841"/>
      <c r="V469" s="841"/>
      <c r="W469" s="841"/>
      <c r="X469" s="841"/>
      <c r="Y469"/>
      <c r="Z469"/>
      <c r="AA469"/>
      <c r="AB469" s="181"/>
      <c r="AT469" s="33">
        <v>469</v>
      </c>
    </row>
    <row r="470" spans="1:46">
      <c r="A470" s="180"/>
      <c r="B470" s="256"/>
      <c r="C470" s="12"/>
      <c r="D470" s="841"/>
      <c r="E470" s="841"/>
      <c r="F470" s="841"/>
      <c r="G470" s="841"/>
      <c r="H470" s="841"/>
      <c r="I470" s="841"/>
      <c r="J470" s="841"/>
      <c r="K470" s="841"/>
      <c r="L470" s="841"/>
      <c r="M470" s="841"/>
      <c r="N470" s="841"/>
      <c r="O470" s="841"/>
      <c r="P470" s="841"/>
      <c r="Q470" s="841"/>
      <c r="R470" s="841"/>
      <c r="S470" s="841"/>
      <c r="T470" s="841"/>
      <c r="U470" s="841"/>
      <c r="V470" s="841"/>
      <c r="W470" s="841"/>
      <c r="X470" s="841"/>
      <c r="Y470"/>
      <c r="Z470"/>
      <c r="AA470"/>
      <c r="AB470" s="181"/>
      <c r="AT470" s="33">
        <v>470</v>
      </c>
    </row>
    <row r="471" spans="1:46">
      <c r="A471" s="180"/>
      <c r="B471" s="256"/>
      <c r="C471" s="12"/>
      <c r="D471" s="12"/>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c r="AA471"/>
      <c r="AB471" s="181"/>
      <c r="AT471" s="33">
        <v>471</v>
      </c>
    </row>
    <row r="472" spans="1:46">
      <c r="A472" s="180"/>
      <c r="B472" s="256"/>
      <c r="C472" s="12"/>
      <c r="D472" s="12" t="s">
        <v>1293</v>
      </c>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c r="AA472"/>
      <c r="AB472" s="181"/>
      <c r="AT472" s="33">
        <v>472</v>
      </c>
    </row>
    <row r="473" spans="1:46">
      <c r="A473" s="180"/>
      <c r="B473"/>
      <c r="C473" s="12"/>
      <c r="D473" s="226" t="str">
        <f>IF(AC474=0,"Please Select:","")</f>
        <v>Please Select:</v>
      </c>
      <c r="E473" s="12"/>
      <c r="F473" s="12"/>
      <c r="G473"/>
      <c r="H473"/>
      <c r="I473" s="154"/>
      <c r="J473"/>
      <c r="K473"/>
      <c r="L473"/>
      <c r="M473"/>
      <c r="N473"/>
      <c r="O473"/>
      <c r="P473"/>
      <c r="Q473" s="154"/>
      <c r="R473"/>
      <c r="S473"/>
      <c r="T473"/>
      <c r="U473"/>
      <c r="V473"/>
      <c r="W473"/>
      <c r="X473"/>
      <c r="Y473" s="154"/>
      <c r="Z473"/>
      <c r="AA473"/>
      <c r="AB473" s="181"/>
      <c r="AC473" s="44" t="s">
        <v>1450</v>
      </c>
      <c r="AT473" s="33">
        <v>473</v>
      </c>
    </row>
    <row r="474" spans="1:46">
      <c r="A474" s="180"/>
      <c r="B474"/>
      <c r="C474" s="12"/>
      <c r="D474" s="12"/>
      <c r="E474" s="12" t="s">
        <v>1177</v>
      </c>
      <c r="F474" s="12"/>
      <c r="G474"/>
      <c r="H474" s="93" t="str">
        <f>IF(AC474=2,"Contact Name:",IF(AC474=3,"BIC Address:",""))</f>
        <v/>
      </c>
      <c r="I474" s="844"/>
      <c r="J474" s="844"/>
      <c r="K474" s="844"/>
      <c r="L474" s="844"/>
      <c r="M474" s="844"/>
      <c r="N474" s="154"/>
      <c r="O474" s="929" t="str">
        <f>IF(AC474=2,"If Fax is selected, then the Authorized Responder Information needs to be provided. The Authorized Responder Signature List should be sent to Corporate Actions  by fax to +(617) 772-2418 with Contact Name and signatures. ","")</f>
        <v/>
      </c>
      <c r="P474" s="929"/>
      <c r="Q474" s="929"/>
      <c r="R474" s="929"/>
      <c r="S474" s="929"/>
      <c r="T474" s="929"/>
      <c r="U474" s="929"/>
      <c r="V474" s="929"/>
      <c r="W474"/>
      <c r="X474"/>
      <c r="Y474" s="154"/>
      <c r="Z474"/>
      <c r="AA474"/>
      <c r="AB474" s="181"/>
      <c r="AC474" s="90">
        <v>0</v>
      </c>
      <c r="AT474" s="33">
        <v>474</v>
      </c>
    </row>
    <row r="475" spans="1:46">
      <c r="A475" s="180"/>
      <c r="B475"/>
      <c r="C475" s="12"/>
      <c r="D475" s="12"/>
      <c r="E475" s="12" t="s">
        <v>1175</v>
      </c>
      <c r="F475" s="12"/>
      <c r="G475"/>
      <c r="H475"/>
      <c r="I475" s="154"/>
      <c r="J475"/>
      <c r="K475"/>
      <c r="L475"/>
      <c r="M475"/>
      <c r="N475"/>
      <c r="O475" s="929"/>
      <c r="P475" s="929"/>
      <c r="Q475" s="929"/>
      <c r="R475" s="929"/>
      <c r="S475" s="929"/>
      <c r="T475" s="929"/>
      <c r="U475" s="929"/>
      <c r="V475" s="929"/>
      <c r="W475"/>
      <c r="X475"/>
      <c r="Y475" s="154"/>
      <c r="Z475"/>
      <c r="AA475"/>
      <c r="AB475" s="181"/>
      <c r="AT475" s="33">
        <v>475</v>
      </c>
    </row>
    <row r="476" spans="1:46">
      <c r="A476" s="180"/>
      <c r="B476"/>
      <c r="C476" s="12"/>
      <c r="D476" s="253"/>
      <c r="E476" s="12" t="s">
        <v>1989</v>
      </c>
      <c r="F476" s="12"/>
      <c r="G476"/>
      <c r="H476"/>
      <c r="I476" s="154"/>
      <c r="J476"/>
      <c r="K476"/>
      <c r="L476"/>
      <c r="M476"/>
      <c r="N476"/>
      <c r="O476" s="929"/>
      <c r="P476" s="929"/>
      <c r="Q476" s="929"/>
      <c r="R476" s="929"/>
      <c r="S476" s="929"/>
      <c r="T476" s="929"/>
      <c r="U476" s="929"/>
      <c r="V476" s="929"/>
      <c r="W476"/>
      <c r="X476"/>
      <c r="Y476" s="154"/>
      <c r="Z476"/>
      <c r="AA476"/>
      <c r="AB476" s="181"/>
      <c r="AT476" s="33">
        <v>476</v>
      </c>
    </row>
    <row r="477" spans="1:46">
      <c r="A477" s="180"/>
      <c r="B477"/>
      <c r="C477" s="12"/>
      <c r="D477" s="12"/>
      <c r="E477" s="12"/>
      <c r="F477" s="12"/>
      <c r="G477"/>
      <c r="H477"/>
      <c r="I477" s="154"/>
      <c r="J477"/>
      <c r="K477"/>
      <c r="L477"/>
      <c r="M477"/>
      <c r="N477"/>
      <c r="O477"/>
      <c r="P477"/>
      <c r="Q477" s="154"/>
      <c r="R477"/>
      <c r="S477"/>
      <c r="T477"/>
      <c r="U477"/>
      <c r="V477"/>
      <c r="W477"/>
      <c r="X477"/>
      <c r="Y477" s="154"/>
      <c r="Z477"/>
      <c r="AA477"/>
      <c r="AB477" s="181"/>
      <c r="AT477" s="33">
        <v>477</v>
      </c>
    </row>
    <row r="478" spans="1:46">
      <c r="A478" s="180"/>
      <c r="B478"/>
      <c r="C478" s="12"/>
      <c r="D478" s="12"/>
      <c r="E478" s="12"/>
      <c r="F478" s="12"/>
      <c r="G478"/>
      <c r="H478"/>
      <c r="I478" s="154"/>
      <c r="J478"/>
      <c r="K478"/>
      <c r="L478"/>
      <c r="M478"/>
      <c r="N478"/>
      <c r="O478"/>
      <c r="P478"/>
      <c r="Q478" s="154"/>
      <c r="R478"/>
      <c r="S478"/>
      <c r="T478"/>
      <c r="U478"/>
      <c r="V478"/>
      <c r="W478"/>
      <c r="X478"/>
      <c r="Y478" s="154"/>
      <c r="Z478"/>
      <c r="AA478"/>
      <c r="AB478" s="181"/>
      <c r="AT478" s="33">
        <v>478</v>
      </c>
    </row>
    <row r="479" spans="1:46" ht="15" thickBot="1">
      <c r="A479" s="180"/>
      <c r="B479" s="256"/>
      <c r="C479" s="253" t="s">
        <v>2725</v>
      </c>
      <c r="D479" s="12"/>
      <c r="E479" s="12"/>
      <c r="F479" s="12"/>
      <c r="G479" s="12"/>
      <c r="H479" s="12"/>
      <c r="I479" s="12"/>
      <c r="J479" s="12"/>
      <c r="K479" s="12"/>
      <c r="L479" s="12"/>
      <c r="M479" s="12"/>
      <c r="N479"/>
      <c r="O479"/>
      <c r="P479" s="154"/>
      <c r="Q479"/>
      <c r="R479"/>
      <c r="S479"/>
      <c r="T479"/>
      <c r="U479"/>
      <c r="V479"/>
      <c r="W479"/>
      <c r="X479" s="154"/>
      <c r="Y479"/>
      <c r="Z479"/>
      <c r="AA479"/>
      <c r="AB479" s="181"/>
      <c r="AC479" s="666" t="s">
        <v>1992</v>
      </c>
      <c r="AD479" s="666"/>
      <c r="AE479" s="666"/>
      <c r="AF479" s="666"/>
      <c r="AG479" s="666"/>
      <c r="AH479" s="666"/>
      <c r="AT479" s="33">
        <v>479</v>
      </c>
    </row>
    <row r="480" spans="1:46" ht="15" thickTop="1">
      <c r="A480" s="180"/>
      <c r="B480"/>
      <c r="C480" s="12"/>
      <c r="D480" s="323" t="s">
        <v>1292</v>
      </c>
      <c r="E480" s="421"/>
      <c r="F480" s="421"/>
      <c r="G480" s="421"/>
      <c r="H480" s="421"/>
      <c r="I480" s="421"/>
      <c r="J480" s="421"/>
      <c r="K480" s="421"/>
      <c r="L480" s="421"/>
      <c r="M480" s="421"/>
      <c r="N480" s="421"/>
      <c r="O480" s="421"/>
      <c r="P480" s="421"/>
      <c r="Q480" s="421"/>
      <c r="R480" s="421"/>
      <c r="S480" s="421"/>
      <c r="T480" s="421"/>
      <c r="U480" s="421"/>
      <c r="V480" s="421"/>
      <c r="W480" s="421"/>
      <c r="X480" s="421"/>
      <c r="Y480"/>
      <c r="Z480"/>
      <c r="AA480"/>
      <c r="AB480" s="181"/>
      <c r="AT480" s="33">
        <v>480</v>
      </c>
    </row>
    <row r="481" spans="1:46">
      <c r="A481" s="180"/>
      <c r="B481"/>
      <c r="C481" s="12"/>
      <c r="D481" s="12"/>
      <c r="E481" s="28"/>
      <c r="F481" s="28"/>
      <c r="G481" s="28"/>
      <c r="H481" s="28"/>
      <c r="I481" s="28"/>
      <c r="J481" s="28"/>
      <c r="K481" s="28"/>
      <c r="L481" s="28"/>
      <c r="M481" s="28"/>
      <c r="N481" s="28"/>
      <c r="O481" s="28"/>
      <c r="P481" s="28"/>
      <c r="Q481" s="28"/>
      <c r="R481" s="28"/>
      <c r="S481" s="28"/>
      <c r="T481" s="28"/>
      <c r="U481" s="28"/>
      <c r="V481" s="28"/>
      <c r="W481" s="28"/>
      <c r="X481" s="28"/>
      <c r="Y481" s="28"/>
      <c r="Z481"/>
      <c r="AA481"/>
      <c r="AB481" s="181"/>
      <c r="AC481" s="44" t="s">
        <v>1451</v>
      </c>
      <c r="AE481" s="45" t="s">
        <v>1990</v>
      </c>
      <c r="AT481" s="33">
        <v>481</v>
      </c>
    </row>
    <row r="482" spans="1:46">
      <c r="A482" s="180"/>
      <c r="B482"/>
      <c r="C482"/>
      <c r="D482" t="s">
        <v>1293</v>
      </c>
      <c r="E482"/>
      <c r="F482"/>
      <c r="G482"/>
      <c r="H482"/>
      <c r="I482" s="154"/>
      <c r="J482"/>
      <c r="K482"/>
      <c r="L482"/>
      <c r="M482"/>
      <c r="N482"/>
      <c r="O482" t="str">
        <f>IF(AC484=1,"Additional CA Authorized Responder Receipt Information via SWIFT (MT567)",IF(AC484=2,"Additional CA Authorized Responder Receipt Information via FAX",""))</f>
        <v/>
      </c>
      <c r="P482"/>
      <c r="Q482"/>
      <c r="R482"/>
      <c r="S482"/>
      <c r="T482"/>
      <c r="U482"/>
      <c r="V482"/>
      <c r="W482"/>
      <c r="X482"/>
      <c r="Y482" s="154"/>
      <c r="Z482"/>
      <c r="AA482"/>
      <c r="AB482" s="181"/>
      <c r="AC482" s="42" t="b">
        <v>0</v>
      </c>
      <c r="AE482" s="43">
        <f>IF(AND(AC484&lt;&gt;0,AC482=TRUE)=TRUE,2,IF(AC484=0,0,1))</f>
        <v>0</v>
      </c>
      <c r="AT482" s="33">
        <v>482</v>
      </c>
    </row>
    <row r="483" spans="1:46">
      <c r="A483" s="180"/>
      <c r="B483"/>
      <c r="C483"/>
      <c r="D483" s="226" t="str">
        <f>IF(AC484=0,"Please Select:","")</f>
        <v>Please Select:</v>
      </c>
      <c r="E483"/>
      <c r="F483"/>
      <c r="G483"/>
      <c r="H483"/>
      <c r="I483" s="154"/>
      <c r="J483"/>
      <c r="K483"/>
      <c r="L483"/>
      <c r="M483"/>
      <c r="N483"/>
      <c r="O483"/>
      <c r="P483"/>
      <c r="Q483" s="154"/>
      <c r="R483"/>
      <c r="S483"/>
      <c r="T483"/>
      <c r="U483"/>
      <c r="V483"/>
      <c r="W483"/>
      <c r="X483"/>
      <c r="Y483" s="154"/>
      <c r="Z483"/>
      <c r="AA483"/>
      <c r="AB483" s="181"/>
      <c r="AC483" s="44" t="s">
        <v>1202</v>
      </c>
      <c r="AT483" s="33">
        <v>483</v>
      </c>
    </row>
    <row r="484" spans="1:46">
      <c r="A484" s="180"/>
      <c r="B484"/>
      <c r="C484" s="12"/>
      <c r="D484" s="12"/>
      <c r="E484" s="12" t="s">
        <v>1175</v>
      </c>
      <c r="F484" s="12"/>
      <c r="G484"/>
      <c r="H484" s="93" t="str">
        <f>IF(AC484=1,"Contact Name:",IF(AC484=2,"BIC Address:",""))</f>
        <v/>
      </c>
      <c r="I484" s="830"/>
      <c r="J484" s="830"/>
      <c r="K484" s="830"/>
      <c r="L484" s="830"/>
      <c r="M484" s="830"/>
      <c r="N484" s="154"/>
      <c r="O484"/>
      <c r="P484" s="93" t="str">
        <f>IF(AC482=TRUE,IF(AC484=2,"Contact Name:",IF(AC484=1,"BIC Address:","")),"")</f>
        <v/>
      </c>
      <c r="Q484" s="942"/>
      <c r="R484" s="943"/>
      <c r="S484" s="943"/>
      <c r="T484" s="943"/>
      <c r="U484" s="944"/>
      <c r="V484" s="154"/>
      <c r="W484"/>
      <c r="X484"/>
      <c r="Y484"/>
      <c r="Z484"/>
      <c r="AA484"/>
      <c r="AB484" s="181"/>
      <c r="AC484" s="90">
        <v>0</v>
      </c>
      <c r="AT484" s="33">
        <v>484</v>
      </c>
    </row>
    <row r="485" spans="1:46" ht="4" customHeight="1">
      <c r="A485" s="180"/>
      <c r="B485"/>
      <c r="C485" s="12"/>
      <c r="D485" s="12"/>
      <c r="E485" s="12"/>
      <c r="F485" s="12"/>
      <c r="G485"/>
      <c r="H485" s="93"/>
      <c r="I485" s="93"/>
      <c r="J485" s="93"/>
      <c r="K485" s="93"/>
      <c r="L485" s="93"/>
      <c r="M485" s="93"/>
      <c r="N485" s="154"/>
      <c r="O485"/>
      <c r="P485" s="93"/>
      <c r="Q485" s="93"/>
      <c r="R485" s="93"/>
      <c r="S485" s="93"/>
      <c r="T485" s="93"/>
      <c r="U485" s="93"/>
      <c r="V485" s="93"/>
      <c r="W485"/>
      <c r="X485"/>
      <c r="Y485"/>
      <c r="Z485"/>
      <c r="AA485"/>
      <c r="AB485" s="181"/>
      <c r="AT485" s="33">
        <v>485</v>
      </c>
    </row>
    <row r="486" spans="1:46">
      <c r="A486" s="180"/>
      <c r="B486"/>
      <c r="C486" s="12"/>
      <c r="D486" s="12"/>
      <c r="E486" s="12" t="s">
        <v>1988</v>
      </c>
      <c r="F486" s="12"/>
      <c r="G486"/>
      <c r="H486" s="93" t="str">
        <f>IF(AC484=1,"FAX Number:","")</f>
        <v/>
      </c>
      <c r="I486" s="830"/>
      <c r="J486" s="830"/>
      <c r="K486" s="830"/>
      <c r="L486" s="830"/>
      <c r="M486" s="830"/>
      <c r="N486" s="154"/>
      <c r="O486"/>
      <c r="P486" s="93" t="str">
        <f>IF(AC482=TRUE,IF(AC484=2,"FAX Number:",""),"")</f>
        <v/>
      </c>
      <c r="Q486" s="902"/>
      <c r="R486" s="903"/>
      <c r="S486" s="903"/>
      <c r="T486" s="903"/>
      <c r="U486" s="904"/>
      <c r="V486" s="154"/>
      <c r="W486"/>
      <c r="X486"/>
      <c r="Y486"/>
      <c r="Z486"/>
      <c r="AA486"/>
      <c r="AB486" s="181"/>
      <c r="AT486" s="33">
        <v>486</v>
      </c>
    </row>
    <row r="487" spans="1:46">
      <c r="A487" s="180"/>
      <c r="B487"/>
      <c r="C487" s="12"/>
      <c r="D487" s="12"/>
      <c r="E487" s="12"/>
      <c r="F487" s="12"/>
      <c r="G487"/>
      <c r="H487"/>
      <c r="I487" s="154"/>
      <c r="J487"/>
      <c r="K487"/>
      <c r="L487"/>
      <c r="M487"/>
      <c r="N487"/>
      <c r="O487"/>
      <c r="P487"/>
      <c r="Q487" s="154"/>
      <c r="R487"/>
      <c r="S487"/>
      <c r="T487"/>
      <c r="U487"/>
      <c r="V487"/>
      <c r="W487"/>
      <c r="X487"/>
      <c r="Y487" s="154"/>
      <c r="Z487"/>
      <c r="AA487"/>
      <c r="AB487" s="181"/>
      <c r="AC487" s="44" t="s">
        <v>1452</v>
      </c>
      <c r="AT487" s="33">
        <v>487</v>
      </c>
    </row>
    <row r="488" spans="1:46">
      <c r="A488" s="180"/>
      <c r="B488"/>
      <c r="C488" s="12"/>
      <c r="D488" s="953" t="s">
        <v>1991</v>
      </c>
      <c r="E488" s="953"/>
      <c r="F488" s="953"/>
      <c r="G488" s="953"/>
      <c r="H488" s="953"/>
      <c r="I488" s="953"/>
      <c r="J488" s="953"/>
      <c r="K488" s="953"/>
      <c r="L488" s="953"/>
      <c r="M488" s="953"/>
      <c r="N488" s="953"/>
      <c r="O488"/>
      <c r="P488"/>
      <c r="Q488"/>
      <c r="R488"/>
      <c r="S488"/>
      <c r="T488"/>
      <c r="U488"/>
      <c r="V488"/>
      <c r="W488"/>
      <c r="X488"/>
      <c r="Y488"/>
      <c r="Z488"/>
      <c r="AA488"/>
      <c r="AB488" s="181"/>
      <c r="AC488" s="42" t="b">
        <v>0</v>
      </c>
      <c r="AT488" s="33">
        <v>488</v>
      </c>
    </row>
    <row r="489" spans="1:46">
      <c r="A489" s="180"/>
      <c r="B489"/>
      <c r="C489" s="12"/>
      <c r="D489" s="951" t="str">
        <f>IF(AC484=1,"           FAX Options:",IF(AC482=TRUE,"          FAX Options:",""))</f>
        <v/>
      </c>
      <c r="E489" s="951"/>
      <c r="F489" s="302" t="str">
        <f>IF(D489&lt;&gt;"",IF(AC495=0,"Please select:",""),"")</f>
        <v/>
      </c>
      <c r="G489"/>
      <c r="H489"/>
      <c r="I489"/>
      <c r="J489" s="952" t="str">
        <f>IF(AC484=2,"           SWIFT Options",IF(AC482=TRUE,"           SWIFT Options",""))</f>
        <v/>
      </c>
      <c r="K489" s="952"/>
      <c r="L489" s="302" t="str">
        <f>IF(J489&lt;&gt;"",IF(AD495=0,"Please select:",""),"")</f>
        <v/>
      </c>
      <c r="M489"/>
      <c r="N489"/>
      <c r="O489"/>
      <c r="P489"/>
      <c r="Q489"/>
      <c r="R489"/>
      <c r="S489"/>
      <c r="T489"/>
      <c r="U489"/>
      <c r="V489"/>
      <c r="W489"/>
      <c r="X489"/>
      <c r="Y489"/>
      <c r="Z489" s="136"/>
      <c r="AA489"/>
      <c r="AB489" s="181"/>
      <c r="AT489" s="33">
        <v>489</v>
      </c>
    </row>
    <row r="490" spans="1:46" ht="15.65" customHeight="1">
      <c r="A490" s="180"/>
      <c r="B490"/>
      <c r="C490" s="12"/>
      <c r="D490" s="217" t="str">
        <f>IF(AC484=1,"           Accepts and Repairs with NOIN via Fax",IF(AC482=TRUE,"           Accepts and Repairs with NOIN via Fax",""))</f>
        <v/>
      </c>
      <c r="E490" s="135"/>
      <c r="F490" s="403"/>
      <c r="G490" s="403"/>
      <c r="H490" s="422"/>
      <c r="I490" s="422"/>
      <c r="J490" s="135" t="str">
        <f>IF(AC484=2,"           Accepts and Repairs via SWIFT",IF(AC482=TRUE,"           Accepts and Repairs via SWIFT",""))</f>
        <v/>
      </c>
      <c r="K490" s="423"/>
      <c r="L490" s="423"/>
      <c r="M490"/>
      <c r="N490" s="12"/>
      <c r="O490" s="941" t="str">
        <f>IF(AND(AC484=2,AE482=1)=TRUE,IF(AND(AD492=FALSE,AD494=FALSE)=TRUE,"NOINs are required and if not selected via SWIFT then the fax option for the NOIN should be utilized in addition to the SWIFT option for Accepts and Repairs.",""),"")</f>
        <v/>
      </c>
      <c r="P490" s="941"/>
      <c r="Q490" s="941"/>
      <c r="R490" s="941"/>
      <c r="S490" s="941"/>
      <c r="T490" s="941"/>
      <c r="U490" s="941"/>
      <c r="V490" s="941"/>
      <c r="W490" s="941"/>
      <c r="X490" s="941"/>
      <c r="Y490"/>
      <c r="Z490"/>
      <c r="AA490"/>
      <c r="AB490" s="181"/>
      <c r="AC490" s="44" t="s">
        <v>1392</v>
      </c>
      <c r="AD490" s="45" t="s">
        <v>1393</v>
      </c>
      <c r="AT490" s="33">
        <v>490</v>
      </c>
    </row>
    <row r="491" spans="1:46" ht="15.5">
      <c r="A491" s="180"/>
      <c r="B491"/>
      <c r="C491" s="12"/>
      <c r="D491" s="217" t="str">
        <f>IF(AC484=1,"           Repairs only with NOIN via Fax",IF(AC482=TRUE,"           Repairs only with NOIN via Fax",""))</f>
        <v/>
      </c>
      <c r="E491" s="135"/>
      <c r="F491" s="416"/>
      <c r="G491" s="416"/>
      <c r="H491" s="422"/>
      <c r="I491" s="422"/>
      <c r="J491" s="217" t="str">
        <f>IF(AC484=2,"           Accepts and Repairs with NOIN via SWIFT",IF(AC482=TRUE,"           Accepts and Repairs with NOIN via SWIFT",""))</f>
        <v/>
      </c>
      <c r="K491" s="423"/>
      <c r="L491" s="423"/>
      <c r="M491"/>
      <c r="N491" s="12"/>
      <c r="O491" s="941"/>
      <c r="P491" s="941"/>
      <c r="Q491" s="941"/>
      <c r="R491" s="941"/>
      <c r="S491" s="941"/>
      <c r="T491" s="941"/>
      <c r="U491" s="941"/>
      <c r="V491" s="941"/>
      <c r="W491" s="941"/>
      <c r="X491" s="941"/>
      <c r="Y491"/>
      <c r="Z491"/>
      <c r="AA491"/>
      <c r="AB491" s="181"/>
      <c r="AC491" s="42" t="b">
        <v>0</v>
      </c>
      <c r="AD491" s="43" t="b">
        <v>0</v>
      </c>
      <c r="AT491" s="33">
        <v>491</v>
      </c>
    </row>
    <row r="492" spans="1:46" ht="15.5">
      <c r="A492" s="180"/>
      <c r="B492"/>
      <c r="C492" s="12"/>
      <c r="D492" s="217" t="str">
        <f>IF(AE482=0,"",IF(AC484=1,"",IF(AND(AD492=FALSE,AD494=FALSE)=TRUE,"           NOIN only via Fax*","")))</f>
        <v/>
      </c>
      <c r="E492"/>
      <c r="F492" s="416"/>
      <c r="G492" s="780" t="str">
        <f>IF(O490&lt;&gt;"",IF(AC493=TRUE,"Please select additional CA Authorized Responder Receipt information",""),"")</f>
        <v/>
      </c>
      <c r="H492" s="780"/>
      <c r="I492" s="780"/>
      <c r="J492" s="217" t="str">
        <f>IF(AC484=2,"           Repairs only via SWIFT",IF(AC482=TRUE,"           Repairs only via SWIFT",""))</f>
        <v/>
      </c>
      <c r="K492" s="423"/>
      <c r="L492" s="423"/>
      <c r="M492"/>
      <c r="N492" s="12"/>
      <c r="O492" s="941" t="str">
        <f>IF(OR(AC492=TRUE,AD493=TRUE,AD494=TRUE)=TRUE,IF(AC474=1,"",_xlfn.CONCAT("As confirmation of Acceptance is provided online, only Clients who have selected Actionview as their Authorized Response method (previous section)"," can select to receive Repairs Only. All clients that respond to BBH via Fax or SWIFT are required to receive both Accepts and Repair Response Status Confirmations from BBH.")),"")</f>
        <v/>
      </c>
      <c r="P492" s="941"/>
      <c r="Q492" s="941"/>
      <c r="R492" s="941"/>
      <c r="S492" s="941"/>
      <c r="T492" s="941"/>
      <c r="U492" s="941"/>
      <c r="V492" s="941"/>
      <c r="W492" s="941"/>
      <c r="X492" s="941"/>
      <c r="Y492"/>
      <c r="Z492"/>
      <c r="AA492"/>
      <c r="AB492" s="181"/>
      <c r="AC492" s="42" t="b">
        <v>0</v>
      </c>
      <c r="AD492" s="43" t="b">
        <v>0</v>
      </c>
      <c r="AT492" s="33">
        <v>492</v>
      </c>
    </row>
    <row r="493" spans="1:46" ht="15.5">
      <c r="A493" s="180"/>
      <c r="B493"/>
      <c r="C493" s="12"/>
      <c r="D493"/>
      <c r="E493"/>
      <c r="F493" s="416"/>
      <c r="G493" s="780"/>
      <c r="H493" s="780"/>
      <c r="I493" s="780"/>
      <c r="J493" s="217" t="str">
        <f>IF(AC484=2,"           Repairs only with NOIN via SWIFT",IF(AC482=TRUE,"           Repairs only with NOIN via SWIFT",""))</f>
        <v/>
      </c>
      <c r="K493" s="423"/>
      <c r="L493" s="423"/>
      <c r="M493"/>
      <c r="N493" s="12"/>
      <c r="O493" s="941"/>
      <c r="P493" s="941"/>
      <c r="Q493" s="941"/>
      <c r="R493" s="941"/>
      <c r="S493" s="941"/>
      <c r="T493" s="941"/>
      <c r="U493" s="941"/>
      <c r="V493" s="941"/>
      <c r="W493" s="941"/>
      <c r="X493" s="941"/>
      <c r="Y493"/>
      <c r="Z493"/>
      <c r="AA493"/>
      <c r="AB493" s="181"/>
      <c r="AC493" s="42" t="b">
        <v>0</v>
      </c>
      <c r="AD493" s="43" t="b">
        <v>0</v>
      </c>
      <c r="AT493" s="33">
        <v>493</v>
      </c>
    </row>
    <row r="494" spans="1:46" ht="15.65" customHeight="1">
      <c r="A494" s="180"/>
      <c r="B494"/>
      <c r="C494" s="12"/>
      <c r="D494"/>
      <c r="E494"/>
      <c r="F494"/>
      <c r="G494" s="780"/>
      <c r="H494" s="780"/>
      <c r="I494" s="780"/>
      <c r="J494"/>
      <c r="K494"/>
      <c r="L494"/>
      <c r="M494"/>
      <c r="N494"/>
      <c r="O494"/>
      <c r="P494"/>
      <c r="Q494"/>
      <c r="R494"/>
      <c r="S494"/>
      <c r="T494"/>
      <c r="U494"/>
      <c r="V494"/>
      <c r="W494"/>
      <c r="X494"/>
      <c r="Y494"/>
      <c r="Z494"/>
      <c r="AA494"/>
      <c r="AB494" s="181"/>
      <c r="AD494" s="43" t="b">
        <v>0</v>
      </c>
      <c r="AT494" s="33">
        <v>494</v>
      </c>
    </row>
    <row r="495" spans="1:46" ht="15.65" customHeight="1">
      <c r="A495" s="180"/>
      <c r="B495"/>
      <c r="C495" s="12"/>
      <c r="D495" s="12"/>
      <c r="E495" s="12"/>
      <c r="F495" s="12"/>
      <c r="G495" s="12"/>
      <c r="H495" s="12"/>
      <c r="I495" s="12"/>
      <c r="J495" s="12"/>
      <c r="K495" s="12"/>
      <c r="L495" s="12"/>
      <c r="M495" s="12"/>
      <c r="N495" s="12"/>
      <c r="O495" s="12"/>
      <c r="P495" s="12"/>
      <c r="Q495" s="12"/>
      <c r="R495"/>
      <c r="S495"/>
      <c r="T495" s="154"/>
      <c r="U495"/>
      <c r="V495"/>
      <c r="W495"/>
      <c r="X495"/>
      <c r="Y495"/>
      <c r="Z495"/>
      <c r="AA495"/>
      <c r="AB495" s="181"/>
      <c r="AC495" s="60">
        <f>COUNTIF(AC491:AC492,"TRUE")</f>
        <v>0</v>
      </c>
      <c r="AD495" s="60">
        <f>COUNTIF(AD491:AD494,"TRUE")</f>
        <v>0</v>
      </c>
      <c r="AT495" s="33">
        <v>495</v>
      </c>
    </row>
    <row r="496" spans="1:46" ht="15.65" customHeight="1">
      <c r="A496" s="180"/>
      <c r="B496"/>
      <c r="C496" s="12"/>
      <c r="D496" s="835" t="s">
        <v>1178</v>
      </c>
      <c r="E496" s="835"/>
      <c r="F496" s="835"/>
      <c r="G496" s="835"/>
      <c r="H496" s="835"/>
      <c r="I496" s="926" t="s">
        <v>1190</v>
      </c>
      <c r="J496" s="926"/>
      <c r="K496" s="926"/>
      <c r="L496" s="926"/>
      <c r="M496" s="926"/>
      <c r="N496"/>
      <c r="O496" s="12"/>
      <c r="P496" s="12"/>
      <c r="Q496" s="12"/>
      <c r="R496"/>
      <c r="S496"/>
      <c r="T496" s="154"/>
      <c r="U496"/>
      <c r="V496"/>
      <c r="W496"/>
      <c r="X496"/>
      <c r="Y496"/>
      <c r="Z496"/>
      <c r="AA496"/>
      <c r="AB496" s="181"/>
      <c r="AT496" s="33">
        <v>496</v>
      </c>
    </row>
    <row r="497" spans="1:46" ht="15.65" customHeight="1">
      <c r="A497" s="180"/>
      <c r="B497"/>
      <c r="C497" s="12"/>
      <c r="D497"/>
      <c r="E497"/>
      <c r="F497" s="875" t="s">
        <v>2157</v>
      </c>
      <c r="G497" s="875"/>
      <c r="H497" s="135"/>
      <c r="I497" s="927" t="str">
        <f>IF(AC488=TRUE,"US","")</f>
        <v/>
      </c>
      <c r="J497" s="927"/>
      <c r="K497"/>
      <c r="L497" s="928" t="str">
        <f>IF(AC488=TRUE,"Non-US","")</f>
        <v/>
      </c>
      <c r="M497" s="928"/>
      <c r="N497"/>
      <c r="O497" s="12"/>
      <c r="P497" s="12"/>
      <c r="Q497" s="12"/>
      <c r="R497"/>
      <c r="S497"/>
      <c r="T497" s="154"/>
      <c r="U497"/>
      <c r="V497"/>
      <c r="W497"/>
      <c r="X497"/>
      <c r="Y497"/>
      <c r="Z497"/>
      <c r="AA497"/>
      <c r="AB497" s="181"/>
      <c r="AT497" s="33">
        <v>497</v>
      </c>
    </row>
    <row r="498" spans="1:46" ht="15.65" customHeight="1" thickBot="1">
      <c r="A498" s="180"/>
      <c r="B498"/>
      <c r="C498" s="12"/>
      <c r="D498"/>
      <c r="E498"/>
      <c r="F498" s="829" t="s">
        <v>1188</v>
      </c>
      <c r="G498" s="829"/>
      <c r="H498"/>
      <c r="I498" s="424"/>
      <c r="J498"/>
      <c r="K498"/>
      <c r="L498"/>
      <c r="M498"/>
      <c r="N498"/>
      <c r="O498" s="12"/>
      <c r="P498" s="12"/>
      <c r="Q498" s="12"/>
      <c r="R498"/>
      <c r="S498"/>
      <c r="T498" s="154"/>
      <c r="U498"/>
      <c r="V498"/>
      <c r="W498"/>
      <c r="X498"/>
      <c r="Y498"/>
      <c r="Z498"/>
      <c r="AA498"/>
      <c r="AB498" s="181"/>
      <c r="AT498" s="33">
        <v>498</v>
      </c>
    </row>
    <row r="499" spans="1:46" ht="15.65" customHeight="1" thickBot="1">
      <c r="A499" s="180"/>
      <c r="B499"/>
      <c r="C499" s="12"/>
      <c r="D499"/>
      <c r="E499" s="141" t="s">
        <v>1179</v>
      </c>
      <c r="F499" s="907" t="s">
        <v>1182</v>
      </c>
      <c r="G499" s="908"/>
      <c r="H499" s="141" t="str">
        <f>IF(AC488=TRUE,"Primary:","")</f>
        <v/>
      </c>
      <c r="I499" s="845"/>
      <c r="J499" s="846"/>
      <c r="K499" s="141" t="str">
        <f>IF(AC488=TRUE,"Primary:","")</f>
        <v/>
      </c>
      <c r="L499" s="845"/>
      <c r="M499" s="846"/>
      <c r="N499"/>
      <c r="O499" s="12"/>
      <c r="P499" s="12"/>
      <c r="Q499" s="12"/>
      <c r="R499"/>
      <c r="S499"/>
      <c r="T499" s="154"/>
      <c r="U499"/>
      <c r="V499"/>
      <c r="W499"/>
      <c r="X499"/>
      <c r="Y499"/>
      <c r="Z499"/>
      <c r="AA499"/>
      <c r="AB499" s="181"/>
      <c r="AT499" s="33">
        <v>499</v>
      </c>
    </row>
    <row r="500" spans="1:46" ht="15.65" customHeight="1" thickBot="1">
      <c r="A500" s="180"/>
      <c r="B500"/>
      <c r="C500" s="12"/>
      <c r="D500"/>
      <c r="E500" s="141" t="s">
        <v>1180</v>
      </c>
      <c r="F500" s="907" t="s">
        <v>1183</v>
      </c>
      <c r="G500" s="908"/>
      <c r="H500" s="141" t="str">
        <f>IF(AC488=TRUE,"Secondary:","")</f>
        <v/>
      </c>
      <c r="I500" s="845"/>
      <c r="J500" s="846"/>
      <c r="K500" s="141" t="str">
        <f>IF(AC488=TRUE,"Secondary:","")</f>
        <v/>
      </c>
      <c r="L500" s="845"/>
      <c r="M500" s="846"/>
      <c r="N500"/>
      <c r="O500" s="12"/>
      <c r="P500" s="12"/>
      <c r="Q500" s="12"/>
      <c r="R500"/>
      <c r="S500"/>
      <c r="T500" s="154"/>
      <c r="U500"/>
      <c r="V500"/>
      <c r="W500"/>
      <c r="X500"/>
      <c r="Y500"/>
      <c r="Z500"/>
      <c r="AA500"/>
      <c r="AB500" s="181"/>
      <c r="AT500" s="33">
        <v>500</v>
      </c>
    </row>
    <row r="501" spans="1:46" ht="15.65" customHeight="1" thickBot="1">
      <c r="A501" s="180"/>
      <c r="B501"/>
      <c r="C501" s="12"/>
      <c r="D501"/>
      <c r="E501" s="141" t="s">
        <v>1181</v>
      </c>
      <c r="F501" s="907" t="s">
        <v>1184</v>
      </c>
      <c r="G501" s="908"/>
      <c r="H501" s="141" t="str">
        <f>IF(AC488=TRUE,"Tertiary:","")</f>
        <v/>
      </c>
      <c r="I501" s="845"/>
      <c r="J501" s="846"/>
      <c r="K501" s="141" t="str">
        <f>IF(AC488=TRUE,"Tertiary:","")</f>
        <v/>
      </c>
      <c r="L501" s="845"/>
      <c r="M501" s="846"/>
      <c r="N501"/>
      <c r="O501" s="12"/>
      <c r="P501" s="12"/>
      <c r="Q501" s="12"/>
      <c r="R501"/>
      <c r="S501"/>
      <c r="T501" s="154"/>
      <c r="U501"/>
      <c r="V501"/>
      <c r="W501"/>
      <c r="X501"/>
      <c r="Y501"/>
      <c r="Z501"/>
      <c r="AA501"/>
      <c r="AB501" s="181"/>
      <c r="AT501" s="33">
        <v>501</v>
      </c>
    </row>
    <row r="502" spans="1:46">
      <c r="A502" s="180"/>
      <c r="B502"/>
      <c r="C502" s="12"/>
      <c r="D502" s="12"/>
      <c r="E502" s="12"/>
      <c r="F502" s="12"/>
      <c r="G502"/>
      <c r="H502"/>
      <c r="I502" s="154"/>
      <c r="J502"/>
      <c r="K502"/>
      <c r="L502"/>
      <c r="M502"/>
      <c r="N502"/>
      <c r="O502"/>
      <c r="P502"/>
      <c r="Q502" s="154"/>
      <c r="R502"/>
      <c r="S502"/>
      <c r="T502"/>
      <c r="U502"/>
      <c r="V502"/>
      <c r="W502"/>
      <c r="X502"/>
      <c r="Y502" s="154"/>
      <c r="Z502"/>
      <c r="AA502"/>
      <c r="AB502" s="181"/>
      <c r="AT502" s="33">
        <v>502</v>
      </c>
    </row>
    <row r="503" spans="1:46" ht="15" thickBot="1">
      <c r="A503" s="180"/>
      <c r="B503" s="425"/>
      <c r="C503" s="253" t="s">
        <v>2726</v>
      </c>
      <c r="D503" s="12"/>
      <c r="E503" s="12"/>
      <c r="F503" s="12"/>
      <c r="G503"/>
      <c r="H503"/>
      <c r="I503" s="154"/>
      <c r="J503"/>
      <c r="K503"/>
      <c r="L503"/>
      <c r="M503"/>
      <c r="N503"/>
      <c r="O503"/>
      <c r="P503"/>
      <c r="Q503" s="154"/>
      <c r="R503"/>
      <c r="S503"/>
      <c r="T503"/>
      <c r="U503"/>
      <c r="V503"/>
      <c r="W503"/>
      <c r="X503"/>
      <c r="Y503" s="154"/>
      <c r="Z503" s="256"/>
      <c r="AA503"/>
      <c r="AB503" s="181"/>
      <c r="AC503" s="666" t="s">
        <v>2051</v>
      </c>
      <c r="AD503" s="666"/>
      <c r="AE503" s="666"/>
      <c r="AF503" s="666"/>
      <c r="AG503" s="666"/>
      <c r="AH503" s="666"/>
      <c r="AT503" s="33">
        <v>503</v>
      </c>
    </row>
    <row r="504" spans="1:46" ht="15" thickTop="1">
      <c r="A504" s="180"/>
      <c r="B504" s="425"/>
      <c r="C504" s="253"/>
      <c r="D504" s="12"/>
      <c r="E504" s="12"/>
      <c r="F504" s="12"/>
      <c r="G504"/>
      <c r="H504"/>
      <c r="I504" s="154"/>
      <c r="J504"/>
      <c r="K504"/>
      <c r="L504"/>
      <c r="M504"/>
      <c r="N504"/>
      <c r="O504"/>
      <c r="P504"/>
      <c r="Q504" s="154"/>
      <c r="R504"/>
      <c r="S504"/>
      <c r="T504"/>
      <c r="U504"/>
      <c r="V504"/>
      <c r="W504"/>
      <c r="X504"/>
      <c r="Y504" s="154"/>
      <c r="Z504"/>
      <c r="AA504"/>
      <c r="AB504" s="181"/>
      <c r="AC504" s="102"/>
      <c r="AD504" s="102"/>
      <c r="AE504" s="102"/>
      <c r="AF504" s="102"/>
      <c r="AG504" s="102"/>
      <c r="AH504" s="102"/>
      <c r="AT504" s="33">
        <v>504</v>
      </c>
    </row>
    <row r="505" spans="1:46" ht="15" customHeight="1">
      <c r="A505" s="180"/>
      <c r="B505"/>
      <c r="C505" s="12"/>
      <c r="D505"/>
      <c r="E505" s="841" t="s">
        <v>1994</v>
      </c>
      <c r="F505" s="841"/>
      <c r="G505" s="841"/>
      <c r="H505" s="841"/>
      <c r="I505" s="841"/>
      <c r="J505" s="841"/>
      <c r="K505" s="841"/>
      <c r="L505" s="841"/>
      <c r="M505" s="841"/>
      <c r="N505" s="841"/>
      <c r="O505" s="841"/>
      <c r="P505" s="841"/>
      <c r="Q505" s="841"/>
      <c r="R505" s="841"/>
      <c r="S505" s="841"/>
      <c r="T505" s="841"/>
      <c r="U505" s="841"/>
      <c r="V505" s="841"/>
      <c r="W505" s="841"/>
      <c r="X505" s="841"/>
      <c r="Y505" s="841"/>
      <c r="Z505" s="841"/>
      <c r="AA505" s="841"/>
      <c r="AB505" s="181"/>
      <c r="AC505" s="44" t="s">
        <v>2011</v>
      </c>
      <c r="AT505" s="33">
        <v>505</v>
      </c>
    </row>
    <row r="506" spans="1:46">
      <c r="A506" s="180"/>
      <c r="B506"/>
      <c r="C506" s="12"/>
      <c r="D506" s="193"/>
      <c r="E506" s="841"/>
      <c r="F506" s="841"/>
      <c r="G506" s="841"/>
      <c r="H506" s="841"/>
      <c r="I506" s="841"/>
      <c r="J506" s="841"/>
      <c r="K506" s="841"/>
      <c r="L506" s="841"/>
      <c r="M506" s="841"/>
      <c r="N506" s="841"/>
      <c r="O506" s="841"/>
      <c r="P506" s="841"/>
      <c r="Q506" s="841"/>
      <c r="R506" s="841"/>
      <c r="S506" s="841"/>
      <c r="T506" s="841"/>
      <c r="U506" s="841"/>
      <c r="V506" s="841"/>
      <c r="W506" s="841"/>
      <c r="X506" s="841"/>
      <c r="Y506" s="841"/>
      <c r="Z506" s="841"/>
      <c r="AA506" s="841"/>
      <c r="AB506" s="181"/>
      <c r="AC506" s="42" t="b">
        <v>0</v>
      </c>
      <c r="AT506" s="33">
        <v>506</v>
      </c>
    </row>
    <row r="507" spans="1:46" ht="10" customHeight="1">
      <c r="A507" s="180"/>
      <c r="B507"/>
      <c r="C507" s="12"/>
      <c r="D507" s="193"/>
      <c r="E507" s="407"/>
      <c r="F507" s="407"/>
      <c r="G507" s="407"/>
      <c r="H507" s="407"/>
      <c r="I507" s="407"/>
      <c r="J507" s="407"/>
      <c r="K507" s="407"/>
      <c r="L507" s="407"/>
      <c r="M507" s="407"/>
      <c r="N507" s="407"/>
      <c r="O507" s="407"/>
      <c r="P507" s="407"/>
      <c r="Q507" s="407"/>
      <c r="R507" s="407"/>
      <c r="S507" s="407"/>
      <c r="T507" s="407"/>
      <c r="U507" s="407"/>
      <c r="V507" s="407"/>
      <c r="W507" s="407"/>
      <c r="X507" s="407"/>
      <c r="Y507" s="407"/>
      <c r="Z507"/>
      <c r="AA507"/>
      <c r="AB507" s="181"/>
      <c r="AT507" s="33">
        <v>507</v>
      </c>
    </row>
    <row r="508" spans="1:46" ht="17.149999999999999" customHeight="1">
      <c r="A508" s="180"/>
      <c r="B508"/>
      <c r="C508" s="12"/>
      <c r="D508" s="877" t="str">
        <f>IF(AC506=TRUE,"Response Standing Instruction Service will be effective 2 days after BBH provides a written Accept Confirmation of this request.","")</f>
        <v/>
      </c>
      <c r="E508" s="877"/>
      <c r="F508" s="877"/>
      <c r="G508" s="877"/>
      <c r="H508" s="877"/>
      <c r="I508" s="877"/>
      <c r="J508" s="877"/>
      <c r="K508" s="877"/>
      <c r="L508" s="877"/>
      <c r="M508" s="877"/>
      <c r="N508" s="877"/>
      <c r="O508" s="877"/>
      <c r="P508" s="877"/>
      <c r="Q508" s="877"/>
      <c r="R508" s="877"/>
      <c r="S508" s="877"/>
      <c r="T508" s="877"/>
      <c r="U508" s="877"/>
      <c r="V508" s="877"/>
      <c r="W508" s="877"/>
      <c r="X508" s="877"/>
      <c r="Y508" s="877"/>
      <c r="Z508" s="877"/>
      <c r="AA508" s="877"/>
      <c r="AB508" s="181"/>
      <c r="AT508" s="33">
        <v>508</v>
      </c>
    </row>
    <row r="509" spans="1:46" ht="22" customHeight="1">
      <c r="A509" s="180"/>
      <c r="B509"/>
      <c r="C509" s="12"/>
      <c r="D509" s="869" t="s">
        <v>1069</v>
      </c>
      <c r="E509" s="869"/>
      <c r="F509" s="869"/>
      <c r="G509" s="869"/>
      <c r="H509" s="156"/>
      <c r="I509" s="869" t="s">
        <v>1999</v>
      </c>
      <c r="J509" s="869"/>
      <c r="K509" s="869"/>
      <c r="L509" s="869"/>
      <c r="M509" s="156"/>
      <c r="N509" s="869" t="s">
        <v>1071</v>
      </c>
      <c r="O509" s="869"/>
      <c r="P509" s="869"/>
      <c r="Q509" s="869"/>
      <c r="R509" s="156"/>
      <c r="S509" s="869" t="s">
        <v>1103</v>
      </c>
      <c r="T509" s="869"/>
      <c r="U509" s="869"/>
      <c r="V509" s="869"/>
      <c r="W509" s="156"/>
      <c r="X509" s="869" t="s">
        <v>1998</v>
      </c>
      <c r="Y509" s="869"/>
      <c r="Z509" s="869"/>
      <c r="AA509" s="869"/>
      <c r="AB509" s="181"/>
      <c r="AT509" s="33">
        <v>509</v>
      </c>
    </row>
    <row r="510" spans="1:46">
      <c r="A510" s="180"/>
      <c r="B510"/>
      <c r="C510" s="12"/>
      <c r="D510" s="870" t="s">
        <v>1295</v>
      </c>
      <c r="E510" s="870"/>
      <c r="F510" s="870" t="s">
        <v>1296</v>
      </c>
      <c r="G510" s="870"/>
      <c r="H510" s="420"/>
      <c r="I510" s="870" t="s">
        <v>1295</v>
      </c>
      <c r="J510" s="870"/>
      <c r="K510" s="870" t="s">
        <v>1296</v>
      </c>
      <c r="L510" s="870"/>
      <c r="M510" s="420"/>
      <c r="N510" s="870" t="s">
        <v>1295</v>
      </c>
      <c r="O510" s="870"/>
      <c r="P510" s="870" t="s">
        <v>1296</v>
      </c>
      <c r="Q510" s="870"/>
      <c r="R510" s="420"/>
      <c r="S510" s="870" t="s">
        <v>1295</v>
      </c>
      <c r="T510" s="870"/>
      <c r="U510" s="870" t="s">
        <v>1296</v>
      </c>
      <c r="V510" s="870"/>
      <c r="W510" s="420"/>
      <c r="X510" s="870" t="s">
        <v>1295</v>
      </c>
      <c r="Y510" s="870"/>
      <c r="Z510" s="870" t="s">
        <v>1296</v>
      </c>
      <c r="AA510" s="870"/>
      <c r="AB510" s="181"/>
      <c r="AT510" s="33">
        <v>510</v>
      </c>
    </row>
    <row r="511" spans="1:46" ht="14.5" customHeight="1">
      <c r="A511" s="180"/>
      <c r="B511"/>
      <c r="C511" s="12"/>
      <c r="D511" s="871" t="s">
        <v>1297</v>
      </c>
      <c r="E511" s="871"/>
      <c r="F511" s="870"/>
      <c r="G511" s="870"/>
      <c r="H511" s="420"/>
      <c r="I511" s="871" t="s">
        <v>1297</v>
      </c>
      <c r="J511" s="871"/>
      <c r="K511" s="870"/>
      <c r="L511" s="870"/>
      <c r="M511" s="420"/>
      <c r="N511" s="871" t="s">
        <v>1297</v>
      </c>
      <c r="O511" s="871"/>
      <c r="P511" s="870"/>
      <c r="Q511" s="870"/>
      <c r="R511" s="420"/>
      <c r="S511" s="871" t="s">
        <v>1297</v>
      </c>
      <c r="T511" s="871"/>
      <c r="U511" s="870"/>
      <c r="V511" s="870"/>
      <c r="W511" s="420"/>
      <c r="X511" s="871" t="s">
        <v>1297</v>
      </c>
      <c r="Y511" s="871"/>
      <c r="Z511" s="870"/>
      <c r="AA511" s="870"/>
      <c r="AB511" s="181"/>
      <c r="AT511" s="33">
        <v>511</v>
      </c>
    </row>
    <row r="512" spans="1:46" ht="9" customHeight="1">
      <c r="A512" s="180"/>
      <c r="B512"/>
      <c r="C512" s="12"/>
      <c r="D512" s="871"/>
      <c r="E512" s="871"/>
      <c r="F512" s="870"/>
      <c r="G512" s="870"/>
      <c r="H512" s="420"/>
      <c r="I512" s="871"/>
      <c r="J512" s="871"/>
      <c r="K512" s="870"/>
      <c r="L512" s="870"/>
      <c r="M512" s="420"/>
      <c r="N512" s="871"/>
      <c r="O512" s="871"/>
      <c r="P512" s="870"/>
      <c r="Q512" s="870"/>
      <c r="R512" s="420"/>
      <c r="S512" s="871"/>
      <c r="T512" s="871"/>
      <c r="U512" s="870"/>
      <c r="V512" s="870"/>
      <c r="W512" s="420"/>
      <c r="X512" s="871"/>
      <c r="Y512" s="871"/>
      <c r="Z512" s="870"/>
      <c r="AA512" s="870"/>
      <c r="AB512" s="181"/>
      <c r="AT512" s="33">
        <v>512</v>
      </c>
    </row>
    <row r="513" spans="1:46" ht="15" customHeight="1">
      <c r="A513" s="180"/>
      <c r="B513"/>
      <c r="C513" s="12"/>
      <c r="D513" s="842" t="s">
        <v>1995</v>
      </c>
      <c r="E513" s="842"/>
      <c r="F513" s="842" t="s">
        <v>1995</v>
      </c>
      <c r="G513" s="842"/>
      <c r="H513" s="420"/>
      <c r="I513" s="842" t="s">
        <v>1995</v>
      </c>
      <c r="J513" s="842"/>
      <c r="K513" s="842" t="s">
        <v>1995</v>
      </c>
      <c r="L513" s="842"/>
      <c r="M513" s="420"/>
      <c r="N513" s="842" t="s">
        <v>1995</v>
      </c>
      <c r="O513" s="842"/>
      <c r="P513" s="842" t="s">
        <v>1995</v>
      </c>
      <c r="Q513" s="842"/>
      <c r="R513" s="420"/>
      <c r="S513" s="842" t="s">
        <v>1995</v>
      </c>
      <c r="T513" s="842"/>
      <c r="U513" s="842" t="s">
        <v>1995</v>
      </c>
      <c r="V513" s="842"/>
      <c r="W513" s="420"/>
      <c r="X513" s="842" t="s">
        <v>1995</v>
      </c>
      <c r="Y513" s="842"/>
      <c r="Z513" s="842" t="s">
        <v>1995</v>
      </c>
      <c r="AA513" s="842"/>
      <c r="AB513" s="181"/>
      <c r="AD513" s="33" t="s">
        <v>2049</v>
      </c>
      <c r="AE513" s="33" t="s">
        <v>2050</v>
      </c>
      <c r="AT513" s="33">
        <v>513</v>
      </c>
    </row>
    <row r="514" spans="1:46" ht="15" customHeight="1">
      <c r="A514" s="180"/>
      <c r="B514"/>
      <c r="C514" s="12"/>
      <c r="D514" s="842" t="s">
        <v>1996</v>
      </c>
      <c r="E514" s="842"/>
      <c r="F514" s="842" t="s">
        <v>1996</v>
      </c>
      <c r="G514" s="842"/>
      <c r="H514" s="420"/>
      <c r="I514" s="842" t="s">
        <v>1996</v>
      </c>
      <c r="J514" s="842"/>
      <c r="K514" s="842" t="s">
        <v>1996</v>
      </c>
      <c r="L514" s="842"/>
      <c r="M514" s="420"/>
      <c r="N514" s="842" t="s">
        <v>1996</v>
      </c>
      <c r="O514" s="842"/>
      <c r="P514" s="842" t="s">
        <v>1996</v>
      </c>
      <c r="Q514" s="842"/>
      <c r="R514" s="420"/>
      <c r="S514" s="842" t="s">
        <v>1996</v>
      </c>
      <c r="T514" s="842"/>
      <c r="U514" s="842" t="s">
        <v>1996</v>
      </c>
      <c r="V514" s="842"/>
      <c r="W514" s="420"/>
      <c r="X514" s="842" t="s">
        <v>1996</v>
      </c>
      <c r="Y514" s="842"/>
      <c r="Z514" s="842" t="s">
        <v>1996</v>
      </c>
      <c r="AA514" s="842"/>
      <c r="AB514" s="181"/>
      <c r="AC514" s="588" t="s">
        <v>2589</v>
      </c>
      <c r="AD514" s="103">
        <v>4</v>
      </c>
      <c r="AE514" s="103">
        <v>4</v>
      </c>
      <c r="AT514" s="33">
        <v>514</v>
      </c>
    </row>
    <row r="515" spans="1:46" ht="15" customHeight="1">
      <c r="A515" s="180"/>
      <c r="B515"/>
      <c r="C515" s="12"/>
      <c r="D515" s="842" t="s">
        <v>1997</v>
      </c>
      <c r="E515" s="842"/>
      <c r="F515" s="842" t="s">
        <v>1997</v>
      </c>
      <c r="G515" s="842"/>
      <c r="H515" s="420"/>
      <c r="I515" s="842" t="s">
        <v>1997</v>
      </c>
      <c r="J515" s="842"/>
      <c r="K515" s="842" t="s">
        <v>1997</v>
      </c>
      <c r="L515" s="842"/>
      <c r="M515" s="420"/>
      <c r="N515" s="842" t="s">
        <v>1997</v>
      </c>
      <c r="O515" s="842"/>
      <c r="P515" s="842" t="s">
        <v>1997</v>
      </c>
      <c r="Q515" s="842"/>
      <c r="R515" s="420"/>
      <c r="S515" s="842" t="s">
        <v>1997</v>
      </c>
      <c r="T515" s="842"/>
      <c r="U515" s="842" t="s">
        <v>1997</v>
      </c>
      <c r="V515" s="842"/>
      <c r="W515" s="420"/>
      <c r="X515" s="842" t="s">
        <v>1997</v>
      </c>
      <c r="Y515" s="842"/>
      <c r="Z515" s="842" t="s">
        <v>1997</v>
      </c>
      <c r="AA515" s="842"/>
      <c r="AB515" s="181"/>
      <c r="AC515" s="588" t="s">
        <v>2590</v>
      </c>
      <c r="AD515" s="103">
        <v>4</v>
      </c>
      <c r="AE515" s="103">
        <v>4</v>
      </c>
      <c r="AT515" s="33">
        <v>515</v>
      </c>
    </row>
    <row r="516" spans="1:46" ht="15" customHeight="1">
      <c r="A516" s="180"/>
      <c r="B516"/>
      <c r="C516" s="12"/>
      <c r="D516" s="843" t="s">
        <v>2020</v>
      </c>
      <c r="E516" s="843"/>
      <c r="F516" s="842" t="s">
        <v>2020</v>
      </c>
      <c r="G516" s="842"/>
      <c r="H516" s="420"/>
      <c r="I516" s="843" t="s">
        <v>2020</v>
      </c>
      <c r="J516" s="843"/>
      <c r="K516" s="843" t="s">
        <v>2020</v>
      </c>
      <c r="L516" s="843"/>
      <c r="M516" s="420"/>
      <c r="N516" s="843" t="s">
        <v>2020</v>
      </c>
      <c r="O516" s="843"/>
      <c r="P516" s="843" t="s">
        <v>2020</v>
      </c>
      <c r="Q516" s="843"/>
      <c r="R516" s="420"/>
      <c r="S516" s="843" t="s">
        <v>2020</v>
      </c>
      <c r="T516" s="843"/>
      <c r="U516" s="843" t="s">
        <v>2020</v>
      </c>
      <c r="V516" s="843"/>
      <c r="W516" s="420"/>
      <c r="X516" s="843" t="s">
        <v>2020</v>
      </c>
      <c r="Y516" s="843"/>
      <c r="Z516" s="843" t="s">
        <v>2020</v>
      </c>
      <c r="AA516" s="843"/>
      <c r="AB516" s="181"/>
      <c r="AC516" s="588" t="s">
        <v>2591</v>
      </c>
      <c r="AD516" s="103">
        <v>4</v>
      </c>
      <c r="AE516" s="103">
        <v>4</v>
      </c>
      <c r="AT516" s="33">
        <v>516</v>
      </c>
    </row>
    <row r="517" spans="1:46" ht="21" customHeight="1">
      <c r="A517" s="180"/>
      <c r="B517"/>
      <c r="C517" s="12"/>
      <c r="D517" s="869" t="s">
        <v>1115</v>
      </c>
      <c r="E517" s="869"/>
      <c r="F517" s="869"/>
      <c r="G517" s="869"/>
      <c r="H517" s="156"/>
      <c r="I517" s="869" t="s">
        <v>2009</v>
      </c>
      <c r="J517" s="869"/>
      <c r="K517" s="869"/>
      <c r="L517" s="869"/>
      <c r="M517" s="156"/>
      <c r="N517" s="869" t="s">
        <v>1120</v>
      </c>
      <c r="O517" s="869"/>
      <c r="P517" s="869"/>
      <c r="Q517" s="869"/>
      <c r="R517" s="156"/>
      <c r="S517" s="869" t="s">
        <v>1105</v>
      </c>
      <c r="T517" s="869"/>
      <c r="U517" s="869"/>
      <c r="V517" s="869"/>
      <c r="W517" s="156"/>
      <c r="X517" s="869" t="s">
        <v>1107</v>
      </c>
      <c r="Y517" s="869"/>
      <c r="Z517" s="869"/>
      <c r="AA517" s="869"/>
      <c r="AB517" s="181"/>
      <c r="AC517" s="588" t="s">
        <v>2592</v>
      </c>
      <c r="AD517" s="103">
        <v>4</v>
      </c>
      <c r="AE517" s="103">
        <v>4</v>
      </c>
      <c r="AT517" s="33">
        <v>517</v>
      </c>
    </row>
    <row r="518" spans="1:46" ht="15" customHeight="1">
      <c r="A518" s="180"/>
      <c r="B518"/>
      <c r="C518" s="12"/>
      <c r="D518" s="870" t="s">
        <v>1295</v>
      </c>
      <c r="E518" s="870"/>
      <c r="F518" s="870" t="s">
        <v>1296</v>
      </c>
      <c r="G518" s="870"/>
      <c r="H518" s="420"/>
      <c r="I518" s="870" t="s">
        <v>1295</v>
      </c>
      <c r="J518" s="870"/>
      <c r="K518" s="870" t="s">
        <v>1296</v>
      </c>
      <c r="L518" s="870"/>
      <c r="M518" s="420"/>
      <c r="N518" s="870" t="s">
        <v>1295</v>
      </c>
      <c r="O518" s="870"/>
      <c r="P518" s="870" t="s">
        <v>1296</v>
      </c>
      <c r="Q518" s="870"/>
      <c r="R518" s="420"/>
      <c r="S518" s="870" t="s">
        <v>1295</v>
      </c>
      <c r="T518" s="870"/>
      <c r="U518" s="870" t="s">
        <v>1296</v>
      </c>
      <c r="V518" s="870"/>
      <c r="W518" s="420"/>
      <c r="X518" s="870" t="s">
        <v>1295</v>
      </c>
      <c r="Y518" s="870"/>
      <c r="Z518" s="870" t="s">
        <v>1296</v>
      </c>
      <c r="AA518" s="870"/>
      <c r="AB518" s="181"/>
      <c r="AC518" s="588" t="s">
        <v>2593</v>
      </c>
      <c r="AD518" s="103">
        <v>4</v>
      </c>
      <c r="AE518" s="103">
        <v>4</v>
      </c>
      <c r="AT518" s="33">
        <v>518</v>
      </c>
    </row>
    <row r="519" spans="1:46" ht="15" customHeight="1">
      <c r="A519" s="180"/>
      <c r="B519"/>
      <c r="C519" s="12"/>
      <c r="D519" s="871" t="s">
        <v>1297</v>
      </c>
      <c r="E519" s="871"/>
      <c r="F519" s="870"/>
      <c r="G519" s="870"/>
      <c r="H519" s="420"/>
      <c r="I519" s="871" t="s">
        <v>1297</v>
      </c>
      <c r="J519" s="871"/>
      <c r="K519" s="870"/>
      <c r="L519" s="870"/>
      <c r="M519" s="420"/>
      <c r="N519" s="871" t="s">
        <v>1297</v>
      </c>
      <c r="O519" s="871"/>
      <c r="P519" s="870"/>
      <c r="Q519" s="870"/>
      <c r="R519" s="420"/>
      <c r="S519" s="871" t="s">
        <v>1297</v>
      </c>
      <c r="T519" s="871"/>
      <c r="U519" s="870"/>
      <c r="V519" s="870"/>
      <c r="W519" s="420"/>
      <c r="X519" s="871" t="s">
        <v>1297</v>
      </c>
      <c r="Y519" s="871"/>
      <c r="Z519" s="870"/>
      <c r="AA519" s="870"/>
      <c r="AB519" s="181"/>
      <c r="AC519" s="588" t="s">
        <v>2594</v>
      </c>
      <c r="AD519" s="103">
        <v>4</v>
      </c>
      <c r="AE519" s="103">
        <v>4</v>
      </c>
      <c r="AT519" s="33">
        <v>519</v>
      </c>
    </row>
    <row r="520" spans="1:46" ht="15" customHeight="1">
      <c r="A520" s="180"/>
      <c r="B520"/>
      <c r="C520" s="12"/>
      <c r="D520" s="871"/>
      <c r="E520" s="871"/>
      <c r="F520" s="870"/>
      <c r="G520" s="870"/>
      <c r="H520" s="420"/>
      <c r="I520" s="871"/>
      <c r="J520" s="871"/>
      <c r="K520" s="870"/>
      <c r="L520" s="870"/>
      <c r="M520" s="420"/>
      <c r="N520" s="871"/>
      <c r="O520" s="871"/>
      <c r="P520" s="870"/>
      <c r="Q520" s="870"/>
      <c r="R520" s="420"/>
      <c r="S520" s="871"/>
      <c r="T520" s="871"/>
      <c r="U520" s="870"/>
      <c r="V520" s="870"/>
      <c r="W520" s="420"/>
      <c r="X520" s="871"/>
      <c r="Y520" s="871"/>
      <c r="Z520" s="870"/>
      <c r="AA520" s="870"/>
      <c r="AB520" s="181"/>
      <c r="AC520" s="588" t="s">
        <v>2595</v>
      </c>
      <c r="AD520" s="103">
        <v>4</v>
      </c>
      <c r="AE520" s="103">
        <v>4</v>
      </c>
      <c r="AT520" s="33">
        <v>520</v>
      </c>
    </row>
    <row r="521" spans="1:46" ht="15" customHeight="1">
      <c r="A521" s="180"/>
      <c r="B521"/>
      <c r="C521" s="12"/>
      <c r="D521" s="842" t="s">
        <v>1995</v>
      </c>
      <c r="E521" s="842"/>
      <c r="F521" s="842" t="s">
        <v>1995</v>
      </c>
      <c r="G521" s="842"/>
      <c r="H521" s="420"/>
      <c r="I521" s="842" t="s">
        <v>1995</v>
      </c>
      <c r="J521" s="842"/>
      <c r="K521" s="842" t="s">
        <v>1995</v>
      </c>
      <c r="L521" s="842"/>
      <c r="M521" s="420"/>
      <c r="N521" s="842" t="s">
        <v>1995</v>
      </c>
      <c r="O521" s="842"/>
      <c r="P521" s="842" t="s">
        <v>1995</v>
      </c>
      <c r="Q521" s="842"/>
      <c r="R521" s="420"/>
      <c r="S521" s="842" t="s">
        <v>1995</v>
      </c>
      <c r="T521" s="842"/>
      <c r="U521" s="842" t="s">
        <v>1995</v>
      </c>
      <c r="V521" s="842"/>
      <c r="W521" s="420"/>
      <c r="X521" s="842" t="s">
        <v>1995</v>
      </c>
      <c r="Y521" s="842"/>
      <c r="Z521" s="842" t="s">
        <v>1995</v>
      </c>
      <c r="AA521" s="842"/>
      <c r="AB521" s="181"/>
      <c r="AC521" s="588" t="s">
        <v>2596</v>
      </c>
      <c r="AD521" s="103">
        <v>4</v>
      </c>
      <c r="AE521" s="103">
        <v>4</v>
      </c>
      <c r="AT521" s="33">
        <v>521</v>
      </c>
    </row>
    <row r="522" spans="1:46" ht="15" customHeight="1">
      <c r="A522" s="180"/>
      <c r="B522"/>
      <c r="C522" s="12"/>
      <c r="D522" s="842" t="s">
        <v>1996</v>
      </c>
      <c r="E522" s="842"/>
      <c r="F522" s="842" t="s">
        <v>1996</v>
      </c>
      <c r="G522" s="842"/>
      <c r="H522" s="420"/>
      <c r="I522" s="842" t="s">
        <v>1996</v>
      </c>
      <c r="J522" s="842"/>
      <c r="K522" s="842" t="s">
        <v>1996</v>
      </c>
      <c r="L522" s="842"/>
      <c r="M522" s="420"/>
      <c r="N522" s="842" t="s">
        <v>1996</v>
      </c>
      <c r="O522" s="842"/>
      <c r="P522" s="842" t="s">
        <v>1996</v>
      </c>
      <c r="Q522" s="842"/>
      <c r="R522" s="420"/>
      <c r="S522" s="842" t="s">
        <v>1996</v>
      </c>
      <c r="T522" s="842"/>
      <c r="U522" s="842" t="s">
        <v>1996</v>
      </c>
      <c r="V522" s="842"/>
      <c r="W522" s="420"/>
      <c r="X522" s="842" t="s">
        <v>1996</v>
      </c>
      <c r="Y522" s="842"/>
      <c r="Z522" s="842" t="s">
        <v>1996</v>
      </c>
      <c r="AA522" s="842"/>
      <c r="AB522" s="181"/>
      <c r="AC522" s="588" t="s">
        <v>2597</v>
      </c>
      <c r="AD522" s="103">
        <v>4</v>
      </c>
      <c r="AE522" s="103">
        <v>4</v>
      </c>
      <c r="AT522" s="33">
        <v>522</v>
      </c>
    </row>
    <row r="523" spans="1:46" ht="15" customHeight="1">
      <c r="A523" s="180"/>
      <c r="B523"/>
      <c r="C523" s="12"/>
      <c r="D523" s="842" t="s">
        <v>1997</v>
      </c>
      <c r="E523" s="842"/>
      <c r="F523" s="842" t="s">
        <v>1997</v>
      </c>
      <c r="G523" s="842"/>
      <c r="H523" s="420"/>
      <c r="I523" s="842" t="s">
        <v>1997</v>
      </c>
      <c r="J523" s="842"/>
      <c r="K523" s="842" t="s">
        <v>1997</v>
      </c>
      <c r="L523" s="842"/>
      <c r="M523" s="420"/>
      <c r="N523" s="842" t="s">
        <v>1997</v>
      </c>
      <c r="O523" s="842"/>
      <c r="P523" s="842" t="s">
        <v>1997</v>
      </c>
      <c r="Q523" s="842"/>
      <c r="R523" s="420"/>
      <c r="S523" s="842" t="s">
        <v>1997</v>
      </c>
      <c r="T523" s="842"/>
      <c r="U523" s="842" t="s">
        <v>1997</v>
      </c>
      <c r="V523" s="842"/>
      <c r="W523" s="420"/>
      <c r="X523" s="842" t="s">
        <v>1997</v>
      </c>
      <c r="Y523" s="842"/>
      <c r="Z523" s="842" t="s">
        <v>1997</v>
      </c>
      <c r="AA523" s="842"/>
      <c r="AB523" s="181"/>
      <c r="AC523" s="588" t="s">
        <v>2598</v>
      </c>
      <c r="AD523" s="103">
        <v>4</v>
      </c>
      <c r="AE523" s="103">
        <v>4</v>
      </c>
      <c r="AT523" s="33">
        <v>523</v>
      </c>
    </row>
    <row r="524" spans="1:46" ht="15" customHeight="1">
      <c r="A524" s="180"/>
      <c r="B524"/>
      <c r="C524" s="12"/>
      <c r="D524" s="843" t="s">
        <v>2020</v>
      </c>
      <c r="E524" s="843"/>
      <c r="F524" s="843" t="s">
        <v>2020</v>
      </c>
      <c r="G524" s="843"/>
      <c r="H524" s="420"/>
      <c r="I524" s="843" t="s">
        <v>2020</v>
      </c>
      <c r="J524" s="843"/>
      <c r="K524" s="843" t="s">
        <v>2020</v>
      </c>
      <c r="L524" s="843"/>
      <c r="M524" s="420"/>
      <c r="N524" s="843" t="s">
        <v>2020</v>
      </c>
      <c r="O524" s="843"/>
      <c r="P524" s="843" t="s">
        <v>2020</v>
      </c>
      <c r="Q524" s="843"/>
      <c r="R524" s="420"/>
      <c r="S524" s="843" t="s">
        <v>2020</v>
      </c>
      <c r="T524" s="843"/>
      <c r="U524" s="843" t="s">
        <v>2020</v>
      </c>
      <c r="V524" s="843"/>
      <c r="W524" s="420"/>
      <c r="X524" s="843" t="s">
        <v>2020</v>
      </c>
      <c r="Y524" s="843"/>
      <c r="Z524" s="843" t="s">
        <v>2020</v>
      </c>
      <c r="AA524" s="843"/>
      <c r="AB524" s="181"/>
      <c r="AC524" s="588" t="s">
        <v>2599</v>
      </c>
      <c r="AD524" s="103">
        <v>4</v>
      </c>
      <c r="AE524" s="103">
        <v>4</v>
      </c>
      <c r="AT524" s="33">
        <v>524</v>
      </c>
    </row>
    <row r="525" spans="1:46" ht="21" customHeight="1">
      <c r="A525" s="180"/>
      <c r="B525"/>
      <c r="C525"/>
      <c r="D525" s="869" t="s">
        <v>1072</v>
      </c>
      <c r="E525" s="869"/>
      <c r="F525" s="869"/>
      <c r="G525" s="869"/>
      <c r="H525" s="156"/>
      <c r="I525" s="869" t="s">
        <v>1108</v>
      </c>
      <c r="J525" s="869"/>
      <c r="K525" s="869"/>
      <c r="L525" s="869"/>
      <c r="M525" s="156"/>
      <c r="N525" s="869" t="s">
        <v>1123</v>
      </c>
      <c r="O525" s="869"/>
      <c r="P525" s="869"/>
      <c r="Q525" s="869"/>
      <c r="R525" s="156"/>
      <c r="S525" s="869" t="s">
        <v>2008</v>
      </c>
      <c r="T525" s="869"/>
      <c r="U525" s="869"/>
      <c r="V525" s="869"/>
      <c r="W525" s="156"/>
      <c r="X525" s="869" t="s">
        <v>1109</v>
      </c>
      <c r="Y525" s="869"/>
      <c r="Z525" s="869"/>
      <c r="AA525" s="869"/>
      <c r="AB525" s="181"/>
      <c r="AC525" s="588" t="s">
        <v>2600</v>
      </c>
      <c r="AD525" s="103">
        <v>4</v>
      </c>
      <c r="AE525" s="103">
        <v>4</v>
      </c>
      <c r="AT525" s="33">
        <v>525</v>
      </c>
    </row>
    <row r="526" spans="1:46" ht="15" customHeight="1">
      <c r="A526" s="180"/>
      <c r="B526"/>
      <c r="C526" s="12"/>
      <c r="D526" s="870" t="s">
        <v>1295</v>
      </c>
      <c r="E526" s="870"/>
      <c r="F526" s="870" t="s">
        <v>1296</v>
      </c>
      <c r="G526" s="870"/>
      <c r="H526" s="420"/>
      <c r="I526" s="870" t="s">
        <v>1295</v>
      </c>
      <c r="J526" s="870"/>
      <c r="K526" s="870" t="s">
        <v>1296</v>
      </c>
      <c r="L526" s="870"/>
      <c r="M526" s="420"/>
      <c r="N526" s="870" t="s">
        <v>1295</v>
      </c>
      <c r="O526" s="870"/>
      <c r="P526" s="870" t="s">
        <v>1296</v>
      </c>
      <c r="Q526" s="870"/>
      <c r="R526" s="420"/>
      <c r="S526" s="870" t="s">
        <v>1295</v>
      </c>
      <c r="T526" s="870"/>
      <c r="U526" s="870" t="s">
        <v>1296</v>
      </c>
      <c r="V526" s="870"/>
      <c r="W526" s="420"/>
      <c r="X526" s="870" t="s">
        <v>1295</v>
      </c>
      <c r="Y526" s="870"/>
      <c r="Z526" s="870" t="s">
        <v>1296</v>
      </c>
      <c r="AA526" s="870"/>
      <c r="AB526" s="181"/>
      <c r="AC526" s="588" t="s">
        <v>2601</v>
      </c>
      <c r="AD526" s="103">
        <v>4</v>
      </c>
      <c r="AE526" s="103">
        <v>4</v>
      </c>
      <c r="AT526" s="33">
        <v>526</v>
      </c>
    </row>
    <row r="527" spans="1:46" ht="15" customHeight="1">
      <c r="A527" s="180"/>
      <c r="B527"/>
      <c r="C527" s="12"/>
      <c r="D527" s="871" t="s">
        <v>1297</v>
      </c>
      <c r="E527" s="871"/>
      <c r="F527" s="870"/>
      <c r="G527" s="870"/>
      <c r="H527" s="420"/>
      <c r="I527" s="871" t="s">
        <v>1297</v>
      </c>
      <c r="J527" s="871"/>
      <c r="K527" s="870"/>
      <c r="L527" s="870"/>
      <c r="M527" s="420"/>
      <c r="N527" s="871" t="s">
        <v>1297</v>
      </c>
      <c r="O527" s="871"/>
      <c r="P527" s="870"/>
      <c r="Q527" s="870"/>
      <c r="R527" s="420"/>
      <c r="S527" s="871" t="s">
        <v>1297</v>
      </c>
      <c r="T527" s="871"/>
      <c r="U527" s="870"/>
      <c r="V527" s="870"/>
      <c r="W527" s="420"/>
      <c r="X527" s="871" t="s">
        <v>1297</v>
      </c>
      <c r="Y527" s="871"/>
      <c r="Z527" s="870"/>
      <c r="AA527" s="870"/>
      <c r="AB527" s="181"/>
      <c r="AC527" s="588" t="s">
        <v>2602</v>
      </c>
      <c r="AD527" s="103">
        <v>4</v>
      </c>
      <c r="AE527" s="103">
        <v>4</v>
      </c>
      <c r="AT527" s="33">
        <v>527</v>
      </c>
    </row>
    <row r="528" spans="1:46" ht="15" customHeight="1">
      <c r="A528" s="180"/>
      <c r="B528"/>
      <c r="C528" s="12"/>
      <c r="D528" s="871"/>
      <c r="E528" s="871"/>
      <c r="F528" s="870"/>
      <c r="G528" s="870"/>
      <c r="H528" s="420"/>
      <c r="I528" s="871"/>
      <c r="J528" s="871"/>
      <c r="K528" s="870"/>
      <c r="L528" s="870"/>
      <c r="M528" s="420"/>
      <c r="N528" s="871"/>
      <c r="O528" s="871"/>
      <c r="P528" s="870"/>
      <c r="Q528" s="870"/>
      <c r="R528" s="420"/>
      <c r="S528" s="871"/>
      <c r="T528" s="871"/>
      <c r="U528" s="870"/>
      <c r="V528" s="870"/>
      <c r="W528" s="420"/>
      <c r="X528" s="871"/>
      <c r="Y528" s="871"/>
      <c r="Z528" s="870"/>
      <c r="AA528" s="870"/>
      <c r="AB528" s="181"/>
      <c r="AC528" s="588" t="s">
        <v>2603</v>
      </c>
      <c r="AD528" s="103">
        <v>4</v>
      </c>
      <c r="AE528" s="103">
        <v>4</v>
      </c>
      <c r="AT528" s="33">
        <v>528</v>
      </c>
    </row>
    <row r="529" spans="1:46" ht="15" customHeight="1">
      <c r="A529" s="180"/>
      <c r="B529"/>
      <c r="C529" s="12"/>
      <c r="D529" s="842" t="s">
        <v>1995</v>
      </c>
      <c r="E529" s="842"/>
      <c r="F529" s="842" t="s">
        <v>1995</v>
      </c>
      <c r="G529" s="842"/>
      <c r="H529" s="420"/>
      <c r="I529" s="842" t="s">
        <v>1995</v>
      </c>
      <c r="J529" s="842"/>
      <c r="K529" s="842" t="s">
        <v>1995</v>
      </c>
      <c r="L529" s="842"/>
      <c r="M529" s="420"/>
      <c r="N529" s="842" t="s">
        <v>1995</v>
      </c>
      <c r="O529" s="842"/>
      <c r="P529" s="842" t="s">
        <v>1995</v>
      </c>
      <c r="Q529" s="842"/>
      <c r="R529" s="420"/>
      <c r="S529" s="842" t="s">
        <v>1995</v>
      </c>
      <c r="T529" s="842"/>
      <c r="U529" s="842" t="s">
        <v>1995</v>
      </c>
      <c r="V529" s="842"/>
      <c r="W529" s="420"/>
      <c r="X529" s="842" t="s">
        <v>1995</v>
      </c>
      <c r="Y529" s="842"/>
      <c r="Z529" s="842" t="s">
        <v>1995</v>
      </c>
      <c r="AA529" s="842"/>
      <c r="AB529" s="181"/>
      <c r="AC529" s="588" t="s">
        <v>2604</v>
      </c>
      <c r="AD529" s="103">
        <v>4</v>
      </c>
      <c r="AE529" s="103">
        <v>4</v>
      </c>
      <c r="AT529" s="33">
        <v>529</v>
      </c>
    </row>
    <row r="530" spans="1:46" ht="15" customHeight="1">
      <c r="A530" s="180"/>
      <c r="B530"/>
      <c r="C530" s="12"/>
      <c r="D530" s="842" t="s">
        <v>1996</v>
      </c>
      <c r="E530" s="842"/>
      <c r="F530" s="842" t="s">
        <v>1996</v>
      </c>
      <c r="G530" s="842"/>
      <c r="H530" s="420"/>
      <c r="I530" s="842" t="s">
        <v>1996</v>
      </c>
      <c r="J530" s="842"/>
      <c r="K530" s="842" t="s">
        <v>1996</v>
      </c>
      <c r="L530" s="842"/>
      <c r="M530" s="420"/>
      <c r="N530" s="842" t="s">
        <v>1996</v>
      </c>
      <c r="O530" s="842"/>
      <c r="P530" s="842" t="s">
        <v>1996</v>
      </c>
      <c r="Q530" s="842"/>
      <c r="R530" s="420"/>
      <c r="S530" s="842" t="s">
        <v>1996</v>
      </c>
      <c r="T530" s="842"/>
      <c r="U530" s="842" t="s">
        <v>1996</v>
      </c>
      <c r="V530" s="842"/>
      <c r="W530" s="420"/>
      <c r="X530" s="842" t="s">
        <v>1996</v>
      </c>
      <c r="Y530" s="842"/>
      <c r="Z530" s="842" t="s">
        <v>1996</v>
      </c>
      <c r="AA530" s="842"/>
      <c r="AB530" s="181"/>
      <c r="AC530" s="588" t="s">
        <v>2605</v>
      </c>
      <c r="AD530" s="103">
        <v>4</v>
      </c>
      <c r="AE530" s="103">
        <v>4</v>
      </c>
      <c r="AT530" s="33">
        <v>530</v>
      </c>
    </row>
    <row r="531" spans="1:46" ht="15" customHeight="1">
      <c r="A531" s="180"/>
      <c r="B531"/>
      <c r="C531" s="12"/>
      <c r="D531" s="842" t="s">
        <v>1997</v>
      </c>
      <c r="E531" s="842"/>
      <c r="F531" s="842" t="s">
        <v>1997</v>
      </c>
      <c r="G531" s="842"/>
      <c r="H531" s="420"/>
      <c r="I531" s="842" t="s">
        <v>1997</v>
      </c>
      <c r="J531" s="842"/>
      <c r="K531" s="842" t="s">
        <v>1997</v>
      </c>
      <c r="L531" s="842"/>
      <c r="M531" s="420"/>
      <c r="N531" s="842" t="s">
        <v>1997</v>
      </c>
      <c r="O531" s="842"/>
      <c r="P531" s="842" t="s">
        <v>1997</v>
      </c>
      <c r="Q531" s="842"/>
      <c r="R531" s="420"/>
      <c r="S531" s="842" t="s">
        <v>1997</v>
      </c>
      <c r="T531" s="842"/>
      <c r="U531" s="842" t="s">
        <v>1997</v>
      </c>
      <c r="V531" s="842"/>
      <c r="W531" s="420"/>
      <c r="X531" s="842" t="s">
        <v>1997</v>
      </c>
      <c r="Y531" s="842"/>
      <c r="Z531" s="842" t="s">
        <v>1997</v>
      </c>
      <c r="AA531" s="842"/>
      <c r="AB531" s="181"/>
      <c r="AC531" s="588" t="s">
        <v>2606</v>
      </c>
      <c r="AD531" s="103">
        <v>4</v>
      </c>
      <c r="AE531" s="103">
        <v>4</v>
      </c>
      <c r="AT531" s="33">
        <v>531</v>
      </c>
    </row>
    <row r="532" spans="1:46" ht="15" customHeight="1">
      <c r="A532" s="180"/>
      <c r="B532"/>
      <c r="C532" s="12"/>
      <c r="D532" s="843" t="s">
        <v>2020</v>
      </c>
      <c r="E532" s="843"/>
      <c r="F532" s="843" t="s">
        <v>2020</v>
      </c>
      <c r="G532" s="843"/>
      <c r="H532" s="420"/>
      <c r="I532" s="843" t="s">
        <v>2020</v>
      </c>
      <c r="J532" s="843"/>
      <c r="K532" s="843" t="s">
        <v>2020</v>
      </c>
      <c r="L532" s="843"/>
      <c r="M532" s="420"/>
      <c r="N532" s="843" t="s">
        <v>2020</v>
      </c>
      <c r="O532" s="843"/>
      <c r="P532" s="843" t="s">
        <v>2020</v>
      </c>
      <c r="Q532" s="843"/>
      <c r="R532" s="420"/>
      <c r="S532" s="843" t="s">
        <v>2020</v>
      </c>
      <c r="T532" s="843"/>
      <c r="U532" s="843" t="s">
        <v>2020</v>
      </c>
      <c r="V532" s="843"/>
      <c r="W532" s="420"/>
      <c r="X532" s="843" t="s">
        <v>2020</v>
      </c>
      <c r="Y532" s="843"/>
      <c r="Z532" s="843" t="s">
        <v>2020</v>
      </c>
      <c r="AA532" s="843"/>
      <c r="AB532" s="181"/>
      <c r="AC532" s="588" t="s">
        <v>2607</v>
      </c>
      <c r="AD532" s="103">
        <v>4</v>
      </c>
      <c r="AE532" s="103">
        <v>4</v>
      </c>
      <c r="AT532" s="33">
        <v>532</v>
      </c>
    </row>
    <row r="533" spans="1:46" ht="21" customHeight="1">
      <c r="A533" s="180"/>
      <c r="B533"/>
      <c r="C533"/>
      <c r="D533" s="869" t="s">
        <v>2007</v>
      </c>
      <c r="E533" s="869"/>
      <c r="F533" s="869"/>
      <c r="G533" s="869"/>
      <c r="H533" s="156"/>
      <c r="I533" s="869" t="s">
        <v>2006</v>
      </c>
      <c r="J533" s="869"/>
      <c r="K533" s="869"/>
      <c r="L533" s="869"/>
      <c r="M533" s="156"/>
      <c r="N533" s="869" t="s">
        <v>2005</v>
      </c>
      <c r="O533" s="869"/>
      <c r="P533" s="869"/>
      <c r="Q533" s="869"/>
      <c r="R533" s="156"/>
      <c r="S533" s="869" t="s">
        <v>2004</v>
      </c>
      <c r="T533" s="869"/>
      <c r="U533" s="869"/>
      <c r="V533" s="869"/>
      <c r="W533" s="156"/>
      <c r="X533" s="869" t="s">
        <v>2003</v>
      </c>
      <c r="Y533" s="869"/>
      <c r="Z533" s="869"/>
      <c r="AA533" s="869"/>
      <c r="AB533" s="181"/>
      <c r="AC533" s="588" t="s">
        <v>2608</v>
      </c>
      <c r="AD533" s="103">
        <v>4</v>
      </c>
      <c r="AE533" s="103">
        <v>4</v>
      </c>
      <c r="AT533" s="33">
        <v>533</v>
      </c>
    </row>
    <row r="534" spans="1:46" ht="15" customHeight="1">
      <c r="A534" s="180"/>
      <c r="B534"/>
      <c r="C534" s="12"/>
      <c r="D534" s="870" t="s">
        <v>1295</v>
      </c>
      <c r="E534" s="870"/>
      <c r="F534" s="870" t="s">
        <v>1296</v>
      </c>
      <c r="G534" s="870"/>
      <c r="H534" s="420"/>
      <c r="I534" s="870" t="s">
        <v>1295</v>
      </c>
      <c r="J534" s="870"/>
      <c r="K534" s="870" t="s">
        <v>1296</v>
      </c>
      <c r="L534" s="870"/>
      <c r="M534" s="420"/>
      <c r="N534" s="870" t="s">
        <v>1295</v>
      </c>
      <c r="O534" s="870"/>
      <c r="P534" s="870" t="s">
        <v>1296</v>
      </c>
      <c r="Q534" s="870"/>
      <c r="R534" s="420"/>
      <c r="S534" s="870" t="s">
        <v>1295</v>
      </c>
      <c r="T534" s="870"/>
      <c r="U534" s="870" t="s">
        <v>1296</v>
      </c>
      <c r="V534" s="870"/>
      <c r="W534" s="420"/>
      <c r="X534" s="870" t="s">
        <v>1295</v>
      </c>
      <c r="Y534" s="870"/>
      <c r="Z534" s="870" t="s">
        <v>1296</v>
      </c>
      <c r="AA534" s="870"/>
      <c r="AB534" s="181"/>
      <c r="AC534" s="588" t="s">
        <v>2609</v>
      </c>
      <c r="AD534" s="103">
        <v>4</v>
      </c>
      <c r="AE534" s="103">
        <v>4</v>
      </c>
      <c r="AT534" s="33">
        <v>534</v>
      </c>
    </row>
    <row r="535" spans="1:46" ht="15" customHeight="1">
      <c r="A535" s="180"/>
      <c r="B535"/>
      <c r="C535" s="12"/>
      <c r="D535" s="871" t="s">
        <v>1297</v>
      </c>
      <c r="E535" s="871"/>
      <c r="F535" s="870"/>
      <c r="G535" s="870"/>
      <c r="H535" s="420"/>
      <c r="I535" s="871" t="s">
        <v>1297</v>
      </c>
      <c r="J535" s="871"/>
      <c r="K535" s="870"/>
      <c r="L535" s="870"/>
      <c r="M535" s="420"/>
      <c r="N535" s="871" t="s">
        <v>1297</v>
      </c>
      <c r="O535" s="871"/>
      <c r="P535" s="870"/>
      <c r="Q535" s="870"/>
      <c r="R535" s="420"/>
      <c r="S535" s="871" t="s">
        <v>1297</v>
      </c>
      <c r="T535" s="871"/>
      <c r="U535" s="870"/>
      <c r="V535" s="870"/>
      <c r="W535" s="420"/>
      <c r="X535" s="871" t="s">
        <v>1297</v>
      </c>
      <c r="Y535" s="871"/>
      <c r="Z535" s="870"/>
      <c r="AA535" s="870"/>
      <c r="AB535" s="181"/>
      <c r="AC535" s="588" t="s">
        <v>2610</v>
      </c>
      <c r="AD535" s="103">
        <v>4</v>
      </c>
      <c r="AE535" s="103">
        <v>4</v>
      </c>
      <c r="AT535" s="33">
        <v>535</v>
      </c>
    </row>
    <row r="536" spans="1:46" ht="15" customHeight="1">
      <c r="A536" s="180"/>
      <c r="B536"/>
      <c r="C536" s="12"/>
      <c r="D536" s="871"/>
      <c r="E536" s="871"/>
      <c r="F536" s="870"/>
      <c r="G536" s="870"/>
      <c r="H536" s="420"/>
      <c r="I536" s="871"/>
      <c r="J536" s="871"/>
      <c r="K536" s="870"/>
      <c r="L536" s="870"/>
      <c r="M536" s="420"/>
      <c r="N536" s="871"/>
      <c r="O536" s="871"/>
      <c r="P536" s="870"/>
      <c r="Q536" s="870"/>
      <c r="R536" s="420"/>
      <c r="S536" s="871"/>
      <c r="T536" s="871"/>
      <c r="U536" s="870"/>
      <c r="V536" s="870"/>
      <c r="W536" s="420"/>
      <c r="X536" s="871"/>
      <c r="Y536" s="871"/>
      <c r="Z536" s="870"/>
      <c r="AA536" s="870"/>
      <c r="AB536" s="181"/>
      <c r="AC536" s="588" t="s">
        <v>2611</v>
      </c>
      <c r="AD536" s="103">
        <v>4</v>
      </c>
      <c r="AE536" s="103">
        <v>4</v>
      </c>
      <c r="AT536" s="33">
        <v>536</v>
      </c>
    </row>
    <row r="537" spans="1:46" ht="15" customHeight="1">
      <c r="A537" s="180"/>
      <c r="B537"/>
      <c r="C537" s="12"/>
      <c r="D537" s="842" t="s">
        <v>1995</v>
      </c>
      <c r="E537" s="842"/>
      <c r="F537" s="842" t="s">
        <v>1995</v>
      </c>
      <c r="G537" s="842"/>
      <c r="H537" s="420"/>
      <c r="I537" s="842" t="s">
        <v>1995</v>
      </c>
      <c r="J537" s="842"/>
      <c r="K537" s="842" t="s">
        <v>1995</v>
      </c>
      <c r="L537" s="842"/>
      <c r="M537" s="420"/>
      <c r="N537" s="842" t="s">
        <v>1995</v>
      </c>
      <c r="O537" s="842"/>
      <c r="P537" s="842" t="s">
        <v>1995</v>
      </c>
      <c r="Q537" s="842"/>
      <c r="R537" s="420"/>
      <c r="S537" s="842" t="s">
        <v>1995</v>
      </c>
      <c r="T537" s="842"/>
      <c r="U537" s="842" t="s">
        <v>1995</v>
      </c>
      <c r="V537" s="842"/>
      <c r="W537" s="420"/>
      <c r="X537" s="842" t="s">
        <v>1995</v>
      </c>
      <c r="Y537" s="842"/>
      <c r="Z537" s="842" t="s">
        <v>1995</v>
      </c>
      <c r="AA537" s="842"/>
      <c r="AB537" s="181"/>
      <c r="AC537" s="588" t="s">
        <v>2612</v>
      </c>
      <c r="AD537" s="103">
        <v>4</v>
      </c>
      <c r="AE537" s="103">
        <v>4</v>
      </c>
      <c r="AT537" s="33">
        <v>537</v>
      </c>
    </row>
    <row r="538" spans="1:46" ht="15" customHeight="1">
      <c r="A538" s="180"/>
      <c r="B538"/>
      <c r="C538" s="12"/>
      <c r="D538" s="842" t="s">
        <v>1996</v>
      </c>
      <c r="E538" s="842"/>
      <c r="F538" s="842" t="s">
        <v>1996</v>
      </c>
      <c r="G538" s="842"/>
      <c r="H538" s="420"/>
      <c r="I538" s="842" t="s">
        <v>1996</v>
      </c>
      <c r="J538" s="842"/>
      <c r="K538" s="842" t="s">
        <v>1996</v>
      </c>
      <c r="L538" s="842"/>
      <c r="M538" s="420"/>
      <c r="N538" s="842" t="s">
        <v>1996</v>
      </c>
      <c r="O538" s="842"/>
      <c r="P538" s="842" t="s">
        <v>1996</v>
      </c>
      <c r="Q538" s="842"/>
      <c r="R538" s="420"/>
      <c r="S538" s="842" t="s">
        <v>1996</v>
      </c>
      <c r="T538" s="842"/>
      <c r="U538" s="842" t="s">
        <v>1996</v>
      </c>
      <c r="V538" s="842"/>
      <c r="W538" s="420"/>
      <c r="X538" s="842" t="s">
        <v>1996</v>
      </c>
      <c r="Y538" s="842"/>
      <c r="Z538" s="842" t="s">
        <v>1996</v>
      </c>
      <c r="AA538" s="842"/>
      <c r="AB538" s="181"/>
      <c r="AC538" s="588" t="s">
        <v>2613</v>
      </c>
      <c r="AD538" s="103">
        <v>4</v>
      </c>
      <c r="AE538" s="103">
        <v>4</v>
      </c>
      <c r="AT538" s="33">
        <v>538</v>
      </c>
    </row>
    <row r="539" spans="1:46" ht="15" customHeight="1">
      <c r="A539" s="180"/>
      <c r="B539"/>
      <c r="C539" s="12"/>
      <c r="D539" s="842" t="s">
        <v>1997</v>
      </c>
      <c r="E539" s="842"/>
      <c r="F539" s="842" t="s">
        <v>1997</v>
      </c>
      <c r="G539" s="842"/>
      <c r="H539" s="420"/>
      <c r="I539" s="842" t="s">
        <v>1997</v>
      </c>
      <c r="J539" s="842"/>
      <c r="K539" s="842" t="s">
        <v>1997</v>
      </c>
      <c r="L539" s="842"/>
      <c r="M539" s="420"/>
      <c r="N539" s="842" t="s">
        <v>1997</v>
      </c>
      <c r="O539" s="842"/>
      <c r="P539" s="842" t="s">
        <v>1997</v>
      </c>
      <c r="Q539" s="842"/>
      <c r="R539" s="420"/>
      <c r="S539" s="842" t="s">
        <v>1997</v>
      </c>
      <c r="T539" s="842"/>
      <c r="U539" s="842" t="s">
        <v>1997</v>
      </c>
      <c r="V539" s="842"/>
      <c r="W539" s="420"/>
      <c r="X539" s="842" t="s">
        <v>1997</v>
      </c>
      <c r="Y539" s="842"/>
      <c r="Z539" s="842" t="s">
        <v>1997</v>
      </c>
      <c r="AA539" s="842"/>
      <c r="AB539" s="181"/>
      <c r="AC539" s="588" t="s">
        <v>2614</v>
      </c>
      <c r="AD539" s="103">
        <v>4</v>
      </c>
      <c r="AE539" s="103">
        <v>4</v>
      </c>
      <c r="AT539" s="33">
        <v>539</v>
      </c>
    </row>
    <row r="540" spans="1:46" ht="15" customHeight="1">
      <c r="A540" s="180"/>
      <c r="B540"/>
      <c r="C540" s="12"/>
      <c r="D540" s="843" t="s">
        <v>2020</v>
      </c>
      <c r="E540" s="843"/>
      <c r="F540" s="843" t="s">
        <v>2020</v>
      </c>
      <c r="G540" s="843"/>
      <c r="H540" s="420"/>
      <c r="I540" s="843" t="s">
        <v>2020</v>
      </c>
      <c r="J540" s="843"/>
      <c r="K540" s="843" t="s">
        <v>2020</v>
      </c>
      <c r="L540" s="843"/>
      <c r="M540" s="420"/>
      <c r="N540" s="843" t="s">
        <v>2020</v>
      </c>
      <c r="O540" s="843"/>
      <c r="P540" s="843" t="s">
        <v>2020</v>
      </c>
      <c r="Q540" s="843"/>
      <c r="R540" s="420"/>
      <c r="S540" s="843" t="s">
        <v>2020</v>
      </c>
      <c r="T540" s="843"/>
      <c r="U540" s="843" t="s">
        <v>2020</v>
      </c>
      <c r="V540" s="843"/>
      <c r="W540" s="420"/>
      <c r="X540" s="843" t="s">
        <v>2020</v>
      </c>
      <c r="Y540" s="843"/>
      <c r="Z540" s="843" t="s">
        <v>2020</v>
      </c>
      <c r="AA540" s="843"/>
      <c r="AB540" s="181"/>
      <c r="AC540" s="588" t="s">
        <v>2615</v>
      </c>
      <c r="AD540" s="103">
        <v>4</v>
      </c>
      <c r="AE540" s="103">
        <v>4</v>
      </c>
      <c r="AT540" s="33">
        <v>540</v>
      </c>
    </row>
    <row r="541" spans="1:46" ht="21" customHeight="1">
      <c r="A541" s="180"/>
      <c r="B541"/>
      <c r="C541"/>
      <c r="D541" s="869" t="s">
        <v>1081</v>
      </c>
      <c r="E541" s="869"/>
      <c r="F541" s="869"/>
      <c r="G541" s="869"/>
      <c r="H541" s="156"/>
      <c r="I541" s="869" t="s">
        <v>1084</v>
      </c>
      <c r="J541" s="869"/>
      <c r="K541" s="869"/>
      <c r="L541" s="869"/>
      <c r="M541" s="156"/>
      <c r="N541" s="869" t="s">
        <v>1085</v>
      </c>
      <c r="O541" s="869"/>
      <c r="P541" s="869"/>
      <c r="Q541" s="869"/>
      <c r="R541" s="156"/>
      <c r="S541" s="869" t="s">
        <v>1086</v>
      </c>
      <c r="T541" s="869"/>
      <c r="U541" s="869"/>
      <c r="V541" s="869"/>
      <c r="W541" s="156"/>
      <c r="X541" s="869" t="s">
        <v>1087</v>
      </c>
      <c r="Y541" s="869"/>
      <c r="Z541" s="869"/>
      <c r="AA541" s="869"/>
      <c r="AB541" s="181"/>
      <c r="AC541" s="588" t="s">
        <v>2616</v>
      </c>
      <c r="AD541" s="103">
        <v>4</v>
      </c>
      <c r="AE541" s="103">
        <v>4</v>
      </c>
      <c r="AT541" s="33">
        <v>541</v>
      </c>
    </row>
    <row r="542" spans="1:46" ht="15" customHeight="1">
      <c r="A542" s="180"/>
      <c r="B542"/>
      <c r="C542" s="12"/>
      <c r="D542" s="870" t="s">
        <v>1295</v>
      </c>
      <c r="E542" s="870"/>
      <c r="F542" s="870" t="s">
        <v>1296</v>
      </c>
      <c r="G542" s="870"/>
      <c r="H542" s="420"/>
      <c r="I542" s="870" t="s">
        <v>1295</v>
      </c>
      <c r="J542" s="870"/>
      <c r="K542" s="870" t="s">
        <v>1296</v>
      </c>
      <c r="L542" s="870"/>
      <c r="M542" s="420"/>
      <c r="N542" s="870" t="s">
        <v>1295</v>
      </c>
      <c r="O542" s="870"/>
      <c r="P542" s="870" t="s">
        <v>1296</v>
      </c>
      <c r="Q542" s="870"/>
      <c r="R542" s="420"/>
      <c r="S542" s="870" t="s">
        <v>1295</v>
      </c>
      <c r="T542" s="870"/>
      <c r="U542" s="870" t="s">
        <v>1296</v>
      </c>
      <c r="V542" s="870"/>
      <c r="W542" s="420"/>
      <c r="X542" s="870" t="s">
        <v>1295</v>
      </c>
      <c r="Y542" s="870"/>
      <c r="Z542" s="870" t="s">
        <v>1296</v>
      </c>
      <c r="AA542" s="870"/>
      <c r="AB542" s="181"/>
      <c r="AC542" s="588" t="s">
        <v>2617</v>
      </c>
      <c r="AD542" s="103">
        <v>4</v>
      </c>
      <c r="AE542" s="103">
        <v>4</v>
      </c>
      <c r="AT542" s="33">
        <v>542</v>
      </c>
    </row>
    <row r="543" spans="1:46" ht="15" customHeight="1">
      <c r="A543" s="180"/>
      <c r="B543"/>
      <c r="C543" s="12"/>
      <c r="D543" s="871" t="s">
        <v>1297</v>
      </c>
      <c r="E543" s="871"/>
      <c r="F543" s="870"/>
      <c r="G543" s="870"/>
      <c r="H543" s="420"/>
      <c r="I543" s="871" t="s">
        <v>1297</v>
      </c>
      <c r="J543" s="871"/>
      <c r="K543" s="870"/>
      <c r="L543" s="870"/>
      <c r="M543" s="420"/>
      <c r="N543" s="871" t="s">
        <v>1297</v>
      </c>
      <c r="O543" s="871"/>
      <c r="P543" s="870"/>
      <c r="Q543" s="870"/>
      <c r="R543" s="420"/>
      <c r="S543" s="871" t="s">
        <v>1297</v>
      </c>
      <c r="T543" s="871"/>
      <c r="U543" s="870"/>
      <c r="V543" s="870"/>
      <c r="W543" s="420"/>
      <c r="X543" s="871" t="s">
        <v>1297</v>
      </c>
      <c r="Y543" s="871"/>
      <c r="Z543" s="870"/>
      <c r="AA543" s="870"/>
      <c r="AB543" s="181"/>
      <c r="AC543" s="588" t="s">
        <v>2618</v>
      </c>
      <c r="AD543" s="103">
        <v>4</v>
      </c>
      <c r="AE543" s="103">
        <v>4</v>
      </c>
      <c r="AT543" s="33">
        <v>543</v>
      </c>
    </row>
    <row r="544" spans="1:46" ht="15" customHeight="1">
      <c r="A544" s="180"/>
      <c r="B544"/>
      <c r="C544" s="12"/>
      <c r="D544" s="871"/>
      <c r="E544" s="871"/>
      <c r="F544" s="870"/>
      <c r="G544" s="870"/>
      <c r="H544" s="420"/>
      <c r="I544" s="871"/>
      <c r="J544" s="871"/>
      <c r="K544" s="870"/>
      <c r="L544" s="870"/>
      <c r="M544" s="420"/>
      <c r="N544" s="871"/>
      <c r="O544" s="871"/>
      <c r="P544" s="870"/>
      <c r="Q544" s="870"/>
      <c r="R544" s="420"/>
      <c r="S544" s="871"/>
      <c r="T544" s="871"/>
      <c r="U544" s="870"/>
      <c r="V544" s="870"/>
      <c r="W544" s="420"/>
      <c r="X544" s="871"/>
      <c r="Y544" s="871"/>
      <c r="Z544" s="870"/>
      <c r="AA544" s="870"/>
      <c r="AB544" s="181"/>
      <c r="AC544" s="588" t="s">
        <v>2619</v>
      </c>
      <c r="AD544" s="103">
        <v>4</v>
      </c>
      <c r="AE544" s="103">
        <v>4</v>
      </c>
      <c r="AT544" s="33">
        <v>544</v>
      </c>
    </row>
    <row r="545" spans="1:46" ht="15" customHeight="1">
      <c r="A545" s="180"/>
      <c r="B545"/>
      <c r="C545" s="12"/>
      <c r="D545" s="842" t="s">
        <v>1995</v>
      </c>
      <c r="E545" s="842"/>
      <c r="F545" s="842" t="s">
        <v>1995</v>
      </c>
      <c r="G545" s="842"/>
      <c r="H545" s="420"/>
      <c r="I545" s="842" t="s">
        <v>1995</v>
      </c>
      <c r="J545" s="842"/>
      <c r="K545" s="842" t="s">
        <v>1995</v>
      </c>
      <c r="L545" s="842"/>
      <c r="M545" s="420"/>
      <c r="N545" s="842" t="s">
        <v>1995</v>
      </c>
      <c r="O545" s="842"/>
      <c r="P545" s="842" t="s">
        <v>1995</v>
      </c>
      <c r="Q545" s="842"/>
      <c r="R545" s="420"/>
      <c r="S545" s="842" t="s">
        <v>1995</v>
      </c>
      <c r="T545" s="842"/>
      <c r="U545" s="842" t="s">
        <v>1995</v>
      </c>
      <c r="V545" s="842"/>
      <c r="W545" s="420"/>
      <c r="X545" s="842" t="s">
        <v>1995</v>
      </c>
      <c r="Y545" s="842"/>
      <c r="Z545" s="842" t="s">
        <v>1995</v>
      </c>
      <c r="AA545" s="842"/>
      <c r="AB545" s="181"/>
      <c r="AC545" s="588" t="s">
        <v>2620</v>
      </c>
      <c r="AD545" s="103">
        <v>4</v>
      </c>
      <c r="AE545" s="103">
        <v>4</v>
      </c>
      <c r="AT545" s="33">
        <v>545</v>
      </c>
    </row>
    <row r="546" spans="1:46" ht="15" customHeight="1">
      <c r="A546" s="180"/>
      <c r="B546"/>
      <c r="C546" s="12"/>
      <c r="D546" s="842" t="s">
        <v>1996</v>
      </c>
      <c r="E546" s="842"/>
      <c r="F546" s="842" t="s">
        <v>1996</v>
      </c>
      <c r="G546" s="842"/>
      <c r="H546" s="420"/>
      <c r="I546" s="842" t="s">
        <v>1996</v>
      </c>
      <c r="J546" s="842"/>
      <c r="K546" s="842" t="s">
        <v>1996</v>
      </c>
      <c r="L546" s="842"/>
      <c r="M546" s="420"/>
      <c r="N546" s="842" t="s">
        <v>1996</v>
      </c>
      <c r="O546" s="842"/>
      <c r="P546" s="842" t="s">
        <v>1996</v>
      </c>
      <c r="Q546" s="842"/>
      <c r="R546" s="420"/>
      <c r="S546" s="842" t="s">
        <v>1996</v>
      </c>
      <c r="T546" s="842"/>
      <c r="U546" s="842" t="s">
        <v>1996</v>
      </c>
      <c r="V546" s="842"/>
      <c r="W546" s="420"/>
      <c r="X546" s="842" t="s">
        <v>1996</v>
      </c>
      <c r="Y546" s="842"/>
      <c r="Z546" s="842" t="s">
        <v>1996</v>
      </c>
      <c r="AA546" s="842"/>
      <c r="AB546" s="181"/>
      <c r="AC546" s="588" t="s">
        <v>2621</v>
      </c>
      <c r="AD546" s="103">
        <v>4</v>
      </c>
      <c r="AE546" s="587">
        <v>5</v>
      </c>
      <c r="AT546" s="33">
        <v>546</v>
      </c>
    </row>
    <row r="547" spans="1:46" ht="15" customHeight="1">
      <c r="A547" s="180"/>
      <c r="B547"/>
      <c r="C547" s="12"/>
      <c r="D547" s="842" t="s">
        <v>1997</v>
      </c>
      <c r="E547" s="842"/>
      <c r="F547" s="842" t="s">
        <v>1997</v>
      </c>
      <c r="G547" s="842"/>
      <c r="H547" s="420"/>
      <c r="I547" s="842" t="s">
        <v>1997</v>
      </c>
      <c r="J547" s="842"/>
      <c r="K547" s="842" t="s">
        <v>1997</v>
      </c>
      <c r="L547" s="842"/>
      <c r="M547" s="420"/>
      <c r="N547" s="842" t="s">
        <v>1997</v>
      </c>
      <c r="O547" s="842"/>
      <c r="P547" s="842" t="s">
        <v>1997</v>
      </c>
      <c r="Q547" s="842"/>
      <c r="R547" s="420"/>
      <c r="S547" s="842" t="s">
        <v>1997</v>
      </c>
      <c r="T547" s="842"/>
      <c r="U547" s="842" t="s">
        <v>1997</v>
      </c>
      <c r="V547" s="842"/>
      <c r="W547" s="420"/>
      <c r="X547" s="842" t="s">
        <v>1997</v>
      </c>
      <c r="Y547" s="842"/>
      <c r="Z547" s="842" t="s">
        <v>1997</v>
      </c>
      <c r="AA547" s="842"/>
      <c r="AB547" s="181"/>
      <c r="AT547" s="33">
        <v>547</v>
      </c>
    </row>
    <row r="548" spans="1:46" ht="15" customHeight="1">
      <c r="A548" s="180"/>
      <c r="B548"/>
      <c r="C548" s="12"/>
      <c r="D548" s="843" t="s">
        <v>2020</v>
      </c>
      <c r="E548" s="843"/>
      <c r="F548" s="843" t="s">
        <v>2020</v>
      </c>
      <c r="G548" s="843"/>
      <c r="H548" s="420"/>
      <c r="I548" s="843" t="s">
        <v>2020</v>
      </c>
      <c r="J548" s="843"/>
      <c r="K548" s="843" t="s">
        <v>2020</v>
      </c>
      <c r="L548" s="843"/>
      <c r="M548" s="420"/>
      <c r="N548" s="843" t="s">
        <v>2020</v>
      </c>
      <c r="O548" s="843"/>
      <c r="P548" s="843" t="s">
        <v>2020</v>
      </c>
      <c r="Q548" s="843"/>
      <c r="R548" s="420"/>
      <c r="S548" s="843" t="s">
        <v>2020</v>
      </c>
      <c r="T548" s="843"/>
      <c r="U548" s="843" t="s">
        <v>2020</v>
      </c>
      <c r="V548" s="843"/>
      <c r="W548" s="420"/>
      <c r="X548" s="843" t="s">
        <v>2020</v>
      </c>
      <c r="Y548" s="843"/>
      <c r="Z548" s="843" t="s">
        <v>2020</v>
      </c>
      <c r="AA548" s="843"/>
      <c r="AB548" s="181"/>
      <c r="AT548" s="33">
        <v>548</v>
      </c>
    </row>
    <row r="549" spans="1:46" ht="21" customHeight="1">
      <c r="A549" s="180"/>
      <c r="B549"/>
      <c r="C549"/>
      <c r="D549" s="869" t="s">
        <v>1089</v>
      </c>
      <c r="E549" s="869"/>
      <c r="F549" s="869"/>
      <c r="G549" s="869"/>
      <c r="H549" s="156"/>
      <c r="I549" s="869" t="s">
        <v>1093</v>
      </c>
      <c r="J549" s="869"/>
      <c r="K549" s="869"/>
      <c r="L549" s="869"/>
      <c r="M549" s="156"/>
      <c r="N549" s="869" t="s">
        <v>2002</v>
      </c>
      <c r="O549" s="869"/>
      <c r="P549" s="869"/>
      <c r="Q549" s="869"/>
      <c r="R549" s="156"/>
      <c r="S549" s="869" t="s">
        <v>1094</v>
      </c>
      <c r="T549" s="869"/>
      <c r="U549" s="869"/>
      <c r="V549" s="869"/>
      <c r="W549" s="156"/>
      <c r="X549" s="869" t="s">
        <v>1095</v>
      </c>
      <c r="Y549" s="869"/>
      <c r="Z549" s="869"/>
      <c r="AA549" s="869"/>
      <c r="AB549" s="181"/>
      <c r="AT549" s="33">
        <v>549</v>
      </c>
    </row>
    <row r="550" spans="1:46" ht="15" customHeight="1">
      <c r="A550" s="180"/>
      <c r="B550"/>
      <c r="C550" s="12"/>
      <c r="D550" s="870" t="s">
        <v>1295</v>
      </c>
      <c r="E550" s="870"/>
      <c r="F550" s="870" t="s">
        <v>1296</v>
      </c>
      <c r="G550" s="870"/>
      <c r="H550" s="420"/>
      <c r="I550" s="870" t="s">
        <v>1295</v>
      </c>
      <c r="J550" s="870"/>
      <c r="K550" s="870" t="s">
        <v>1296</v>
      </c>
      <c r="L550" s="870"/>
      <c r="M550" s="420"/>
      <c r="N550" s="870" t="s">
        <v>1295</v>
      </c>
      <c r="O550" s="870"/>
      <c r="P550" s="870" t="s">
        <v>1296</v>
      </c>
      <c r="Q550" s="870"/>
      <c r="R550" s="420"/>
      <c r="S550" s="870" t="s">
        <v>1295</v>
      </c>
      <c r="T550" s="870"/>
      <c r="U550" s="870" t="s">
        <v>1296</v>
      </c>
      <c r="V550" s="870"/>
      <c r="W550" s="420"/>
      <c r="X550" s="870" t="s">
        <v>1295</v>
      </c>
      <c r="Y550" s="870"/>
      <c r="Z550" s="870" t="s">
        <v>1296</v>
      </c>
      <c r="AA550" s="870"/>
      <c r="AB550" s="181"/>
      <c r="AT550" s="33">
        <v>550</v>
      </c>
    </row>
    <row r="551" spans="1:46" ht="15" customHeight="1">
      <c r="A551" s="180"/>
      <c r="B551"/>
      <c r="C551" s="12"/>
      <c r="D551" s="871" t="s">
        <v>1297</v>
      </c>
      <c r="E551" s="871"/>
      <c r="F551" s="870"/>
      <c r="G551" s="870"/>
      <c r="H551" s="420"/>
      <c r="I551" s="871" t="s">
        <v>1297</v>
      </c>
      <c r="J551" s="871"/>
      <c r="K551" s="870"/>
      <c r="L551" s="870"/>
      <c r="M551" s="420"/>
      <c r="N551" s="871" t="s">
        <v>1297</v>
      </c>
      <c r="O551" s="871"/>
      <c r="P551" s="870"/>
      <c r="Q551" s="870"/>
      <c r="R551" s="420"/>
      <c r="S551" s="871" t="s">
        <v>1297</v>
      </c>
      <c r="T551" s="871"/>
      <c r="U551" s="870"/>
      <c r="V551" s="870"/>
      <c r="W551" s="420"/>
      <c r="X551" s="871" t="s">
        <v>1297</v>
      </c>
      <c r="Y551" s="871"/>
      <c r="Z551" s="870"/>
      <c r="AA551" s="870"/>
      <c r="AB551" s="181"/>
      <c r="AT551" s="33">
        <v>551</v>
      </c>
    </row>
    <row r="552" spans="1:46" ht="15" customHeight="1">
      <c r="A552" s="180"/>
      <c r="B552"/>
      <c r="C552" s="12"/>
      <c r="D552" s="871"/>
      <c r="E552" s="871"/>
      <c r="F552" s="870"/>
      <c r="G552" s="870"/>
      <c r="H552" s="420"/>
      <c r="I552" s="871"/>
      <c r="J552" s="871"/>
      <c r="K552" s="870"/>
      <c r="L552" s="870"/>
      <c r="M552" s="420"/>
      <c r="N552" s="871"/>
      <c r="O552" s="871"/>
      <c r="P552" s="870"/>
      <c r="Q552" s="870"/>
      <c r="R552" s="420"/>
      <c r="S552" s="871"/>
      <c r="T552" s="871"/>
      <c r="U552" s="870"/>
      <c r="V552" s="870"/>
      <c r="W552" s="420"/>
      <c r="X552" s="871"/>
      <c r="Y552" s="871"/>
      <c r="Z552" s="870"/>
      <c r="AA552" s="870"/>
      <c r="AB552" s="181"/>
      <c r="AT552" s="33">
        <v>552</v>
      </c>
    </row>
    <row r="553" spans="1:46" ht="15" customHeight="1">
      <c r="A553" s="180"/>
      <c r="B553"/>
      <c r="C553" s="12"/>
      <c r="D553" s="842" t="s">
        <v>1995</v>
      </c>
      <c r="E553" s="842"/>
      <c r="F553" s="842" t="s">
        <v>1995</v>
      </c>
      <c r="G553" s="842"/>
      <c r="H553" s="420"/>
      <c r="I553" s="842" t="s">
        <v>1995</v>
      </c>
      <c r="J553" s="842"/>
      <c r="K553" s="842" t="s">
        <v>1995</v>
      </c>
      <c r="L553" s="842"/>
      <c r="M553" s="420"/>
      <c r="N553" s="842" t="s">
        <v>1995</v>
      </c>
      <c r="O553" s="842"/>
      <c r="P553" s="842" t="s">
        <v>1995</v>
      </c>
      <c r="Q553" s="842"/>
      <c r="R553" s="420"/>
      <c r="S553" s="842" t="s">
        <v>1995</v>
      </c>
      <c r="T553" s="842"/>
      <c r="U553" s="842" t="s">
        <v>1995</v>
      </c>
      <c r="V553" s="842"/>
      <c r="W553" s="420"/>
      <c r="X553" s="842" t="s">
        <v>1995</v>
      </c>
      <c r="Y553" s="842"/>
      <c r="Z553" s="842" t="s">
        <v>1995</v>
      </c>
      <c r="AA553" s="842"/>
      <c r="AB553" s="181"/>
      <c r="AT553" s="33">
        <v>553</v>
      </c>
    </row>
    <row r="554" spans="1:46" ht="15" customHeight="1">
      <c r="A554" s="180"/>
      <c r="B554"/>
      <c r="C554" s="12"/>
      <c r="D554" s="842" t="s">
        <v>1996</v>
      </c>
      <c r="E554" s="842"/>
      <c r="F554" s="842" t="s">
        <v>1996</v>
      </c>
      <c r="G554" s="842"/>
      <c r="H554" s="420"/>
      <c r="I554" s="842" t="s">
        <v>1996</v>
      </c>
      <c r="J554" s="842"/>
      <c r="K554" s="842" t="s">
        <v>1996</v>
      </c>
      <c r="L554" s="842"/>
      <c r="M554" s="420"/>
      <c r="N554" s="842" t="s">
        <v>1996</v>
      </c>
      <c r="O554" s="842"/>
      <c r="P554" s="842" t="s">
        <v>1996</v>
      </c>
      <c r="Q554" s="842"/>
      <c r="R554" s="420"/>
      <c r="S554" s="842" t="s">
        <v>1996</v>
      </c>
      <c r="T554" s="842"/>
      <c r="U554" s="842" t="s">
        <v>1996</v>
      </c>
      <c r="V554" s="842"/>
      <c r="W554" s="420"/>
      <c r="X554" s="842" t="s">
        <v>1996</v>
      </c>
      <c r="Y554" s="842"/>
      <c r="Z554" s="842" t="s">
        <v>1996</v>
      </c>
      <c r="AA554" s="842"/>
      <c r="AB554" s="181"/>
      <c r="AT554" s="33">
        <v>554</v>
      </c>
    </row>
    <row r="555" spans="1:46" ht="15" customHeight="1">
      <c r="A555" s="180"/>
      <c r="B555"/>
      <c r="C555" s="12"/>
      <c r="D555" s="842" t="s">
        <v>1997</v>
      </c>
      <c r="E555" s="842"/>
      <c r="F555" s="842" t="s">
        <v>1997</v>
      </c>
      <c r="G555" s="842"/>
      <c r="H555" s="420"/>
      <c r="I555" s="842" t="s">
        <v>1997</v>
      </c>
      <c r="J555" s="842"/>
      <c r="K555" s="842" t="s">
        <v>1997</v>
      </c>
      <c r="L555" s="842"/>
      <c r="M555" s="420"/>
      <c r="N555" s="842" t="s">
        <v>1997</v>
      </c>
      <c r="O555" s="842"/>
      <c r="P555" s="842" t="s">
        <v>1997</v>
      </c>
      <c r="Q555" s="842"/>
      <c r="R555" s="420"/>
      <c r="S555" s="842" t="s">
        <v>1997</v>
      </c>
      <c r="T555" s="842"/>
      <c r="U555" s="842" t="s">
        <v>1997</v>
      </c>
      <c r="V555" s="842"/>
      <c r="W555" s="420"/>
      <c r="X555" s="842" t="s">
        <v>1997</v>
      </c>
      <c r="Y555" s="842"/>
      <c r="Z555" s="842" t="s">
        <v>1997</v>
      </c>
      <c r="AA555" s="842"/>
      <c r="AB555" s="181"/>
      <c r="AT555" s="33">
        <v>555</v>
      </c>
    </row>
    <row r="556" spans="1:46" ht="15" customHeight="1">
      <c r="A556" s="180"/>
      <c r="B556"/>
      <c r="C556" s="12"/>
      <c r="D556" s="843" t="s">
        <v>2020</v>
      </c>
      <c r="E556" s="843"/>
      <c r="F556" s="843" t="s">
        <v>2020</v>
      </c>
      <c r="G556" s="843"/>
      <c r="H556" s="420"/>
      <c r="I556" s="843" t="s">
        <v>2020</v>
      </c>
      <c r="J556" s="843"/>
      <c r="K556" s="843" t="s">
        <v>2020</v>
      </c>
      <c r="L556" s="843"/>
      <c r="M556" s="420"/>
      <c r="N556" s="843" t="s">
        <v>2020</v>
      </c>
      <c r="O556" s="843"/>
      <c r="P556" s="843" t="s">
        <v>2020</v>
      </c>
      <c r="Q556" s="843"/>
      <c r="R556" s="420"/>
      <c r="S556" s="843" t="s">
        <v>2020</v>
      </c>
      <c r="T556" s="843"/>
      <c r="U556" s="843" t="s">
        <v>2020</v>
      </c>
      <c r="V556" s="843"/>
      <c r="W556" s="420"/>
      <c r="X556" s="843" t="s">
        <v>2020</v>
      </c>
      <c r="Y556" s="843"/>
      <c r="Z556" s="843" t="s">
        <v>2020</v>
      </c>
      <c r="AA556" s="843"/>
      <c r="AB556" s="181"/>
      <c r="AT556" s="33">
        <v>556</v>
      </c>
    </row>
    <row r="557" spans="1:46" ht="21" customHeight="1">
      <c r="A557" s="180"/>
      <c r="B557"/>
      <c r="C557"/>
      <c r="D557" s="869" t="s">
        <v>2001</v>
      </c>
      <c r="E557" s="869"/>
      <c r="F557" s="869"/>
      <c r="G557" s="869"/>
      <c r="H557" s="156"/>
      <c r="I557" s="869" t="s">
        <v>1097</v>
      </c>
      <c r="J557" s="869"/>
      <c r="K557" s="869"/>
      <c r="L557" s="869"/>
      <c r="M557" s="156"/>
      <c r="N557" s="869" t="s">
        <v>2000</v>
      </c>
      <c r="O557" s="869"/>
      <c r="P557" s="869"/>
      <c r="Q557" s="869"/>
      <c r="R557" s="156"/>
      <c r="S557" s="156"/>
      <c r="T557" s="156"/>
      <c r="U557" s="156"/>
      <c r="V557" s="156"/>
      <c r="W557" s="156"/>
      <c r="X557" s="156"/>
      <c r="Y557" s="424"/>
      <c r="Z557"/>
      <c r="AA557"/>
      <c r="AB557" s="181"/>
      <c r="AT557" s="33">
        <v>557</v>
      </c>
    </row>
    <row r="558" spans="1:46" ht="15" customHeight="1">
      <c r="A558" s="180"/>
      <c r="B558"/>
      <c r="C558" s="12"/>
      <c r="D558" s="870" t="s">
        <v>1295</v>
      </c>
      <c r="E558" s="870"/>
      <c r="F558" s="870" t="s">
        <v>1296</v>
      </c>
      <c r="G558" s="870"/>
      <c r="H558" s="420"/>
      <c r="I558" s="870" t="s">
        <v>1295</v>
      </c>
      <c r="J558" s="870"/>
      <c r="K558" s="870" t="s">
        <v>1296</v>
      </c>
      <c r="L558" s="870"/>
      <c r="M558" s="420"/>
      <c r="N558" s="870" t="s">
        <v>1295</v>
      </c>
      <c r="O558" s="870"/>
      <c r="P558" s="870"/>
      <c r="Q558" s="870"/>
      <c r="R558" s="420"/>
      <c r="S558" s="420"/>
      <c r="T558" s="420"/>
      <c r="U558" s="420"/>
      <c r="V558" s="420"/>
      <c r="W558" s="420"/>
      <c r="X558" s="420"/>
      <c r="Y558" s="154"/>
      <c r="Z558"/>
      <c r="AA558"/>
      <c r="AB558" s="181"/>
      <c r="AT558" s="33">
        <v>558</v>
      </c>
    </row>
    <row r="559" spans="1:46" ht="15" customHeight="1">
      <c r="A559" s="180"/>
      <c r="B559"/>
      <c r="C559" s="12"/>
      <c r="D559" s="871" t="s">
        <v>1297</v>
      </c>
      <c r="E559" s="871"/>
      <c r="F559" s="870"/>
      <c r="G559" s="870"/>
      <c r="H559" s="420"/>
      <c r="I559" s="871" t="s">
        <v>1297</v>
      </c>
      <c r="J559" s="871"/>
      <c r="K559" s="870"/>
      <c r="L559" s="870"/>
      <c r="M559" s="420"/>
      <c r="N559" s="955" t="s">
        <v>1297</v>
      </c>
      <c r="O559" s="955"/>
      <c r="P559" s="955"/>
      <c r="Q559" s="955"/>
      <c r="R559" s="420"/>
      <c r="S559" s="420"/>
      <c r="T559" s="420"/>
      <c r="U559" s="420"/>
      <c r="V559" s="420"/>
      <c r="W559" s="420"/>
      <c r="X559" s="420"/>
      <c r="Y559" s="154"/>
      <c r="Z559"/>
      <c r="AA559"/>
      <c r="AB559" s="181"/>
      <c r="AT559" s="33">
        <v>559</v>
      </c>
    </row>
    <row r="560" spans="1:46" ht="15" customHeight="1">
      <c r="A560" s="180"/>
      <c r="B560"/>
      <c r="C560" s="12"/>
      <c r="D560" s="871"/>
      <c r="E560" s="871"/>
      <c r="F560" s="870"/>
      <c r="G560" s="870"/>
      <c r="H560" s="420"/>
      <c r="I560" s="871"/>
      <c r="J560" s="871"/>
      <c r="K560" s="870"/>
      <c r="L560" s="870"/>
      <c r="M560" s="420"/>
      <c r="N560" s="955"/>
      <c r="O560" s="955"/>
      <c r="P560" s="955"/>
      <c r="Q560" s="955"/>
      <c r="R560" s="420"/>
      <c r="S560" s="420"/>
      <c r="T560" s="420"/>
      <c r="U560" s="420"/>
      <c r="V560" s="420"/>
      <c r="W560" s="420"/>
      <c r="X560" s="420"/>
      <c r="Y560" s="154"/>
      <c r="Z560"/>
      <c r="AA560"/>
      <c r="AB560" s="181"/>
      <c r="AT560" s="33">
        <v>560</v>
      </c>
    </row>
    <row r="561" spans="1:46" ht="15" customHeight="1">
      <c r="A561" s="180"/>
      <c r="B561"/>
      <c r="C561" s="12"/>
      <c r="D561" s="842" t="s">
        <v>1995</v>
      </c>
      <c r="E561" s="842"/>
      <c r="F561" s="842" t="s">
        <v>1995</v>
      </c>
      <c r="G561" s="842"/>
      <c r="H561" s="420"/>
      <c r="I561" s="842" t="s">
        <v>1995</v>
      </c>
      <c r="J561" s="842"/>
      <c r="K561" s="842" t="s">
        <v>1995</v>
      </c>
      <c r="L561" s="842"/>
      <c r="M561" s="420"/>
      <c r="N561" s="842" t="s">
        <v>1995</v>
      </c>
      <c r="O561" s="842"/>
      <c r="P561" s="842"/>
      <c r="Q561" s="842"/>
      <c r="R561" s="420"/>
      <c r="S561" s="420"/>
      <c r="T561" s="420"/>
      <c r="U561" s="420"/>
      <c r="V561" s="420"/>
      <c r="W561" s="420"/>
      <c r="X561" s="420"/>
      <c r="Y561" s="154"/>
      <c r="Z561"/>
      <c r="AA561"/>
      <c r="AB561" s="181"/>
      <c r="AT561" s="33">
        <v>561</v>
      </c>
    </row>
    <row r="562" spans="1:46" ht="15" customHeight="1">
      <c r="A562" s="180"/>
      <c r="B562"/>
      <c r="C562" s="12"/>
      <c r="D562" s="842" t="s">
        <v>1996</v>
      </c>
      <c r="E562" s="842"/>
      <c r="F562" s="842" t="s">
        <v>1996</v>
      </c>
      <c r="G562" s="842"/>
      <c r="H562" s="420"/>
      <c r="I562" s="842" t="s">
        <v>1996</v>
      </c>
      <c r="J562" s="842"/>
      <c r="K562" s="842" t="s">
        <v>1996</v>
      </c>
      <c r="L562" s="842"/>
      <c r="M562" s="420"/>
      <c r="N562" s="842" t="s">
        <v>1996</v>
      </c>
      <c r="O562" s="842"/>
      <c r="P562" s="842"/>
      <c r="Q562" s="842"/>
      <c r="R562" s="420"/>
      <c r="S562" s="420"/>
      <c r="T562" s="420"/>
      <c r="U562" s="420"/>
      <c r="V562" s="420"/>
      <c r="W562" s="420"/>
      <c r="X562" s="420"/>
      <c r="Y562" s="154"/>
      <c r="Z562"/>
      <c r="AA562"/>
      <c r="AB562" s="181"/>
      <c r="AT562" s="33">
        <v>562</v>
      </c>
    </row>
    <row r="563" spans="1:46" ht="15" customHeight="1">
      <c r="A563" s="180"/>
      <c r="B563"/>
      <c r="C563" s="12"/>
      <c r="D563" s="842" t="s">
        <v>1997</v>
      </c>
      <c r="E563" s="842"/>
      <c r="F563" s="842" t="s">
        <v>1997</v>
      </c>
      <c r="G563" s="842"/>
      <c r="H563" s="420"/>
      <c r="I563" s="842" t="s">
        <v>1997</v>
      </c>
      <c r="J563" s="842"/>
      <c r="K563" s="842" t="s">
        <v>1997</v>
      </c>
      <c r="L563" s="842"/>
      <c r="M563" s="420"/>
      <c r="N563" s="842" t="s">
        <v>1997</v>
      </c>
      <c r="O563" s="842"/>
      <c r="P563" s="842"/>
      <c r="Q563" s="842"/>
      <c r="R563" s="420"/>
      <c r="S563" s="420"/>
      <c r="T563" s="420"/>
      <c r="U563" s="420"/>
      <c r="V563" s="420"/>
      <c r="W563" s="420"/>
      <c r="X563" s="420"/>
      <c r="Y563" s="154"/>
      <c r="Z563"/>
      <c r="AA563"/>
      <c r="AB563" s="181"/>
      <c r="AT563" s="33">
        <v>563</v>
      </c>
    </row>
    <row r="564" spans="1:46" ht="15" customHeight="1">
      <c r="A564" s="180"/>
      <c r="B564"/>
      <c r="C564" s="12"/>
      <c r="D564" s="843" t="s">
        <v>2020</v>
      </c>
      <c r="E564" s="843"/>
      <c r="F564" s="843" t="s">
        <v>2020</v>
      </c>
      <c r="G564" s="843"/>
      <c r="H564" s="420"/>
      <c r="I564" s="843" t="s">
        <v>2020</v>
      </c>
      <c r="J564" s="843"/>
      <c r="K564" s="843" t="s">
        <v>2020</v>
      </c>
      <c r="L564" s="843"/>
      <c r="M564" s="420"/>
      <c r="N564" s="843" t="s">
        <v>2020</v>
      </c>
      <c r="O564" s="843"/>
      <c r="P564" s="420"/>
      <c r="Q564" s="420"/>
      <c r="R564" s="420"/>
      <c r="S564" s="420"/>
      <c r="T564" s="420"/>
      <c r="U564" s="420"/>
      <c r="V564" s="420"/>
      <c r="W564" s="420"/>
      <c r="X564" s="420"/>
      <c r="Y564" s="154"/>
      <c r="Z564"/>
      <c r="AA564"/>
      <c r="AB564" s="181"/>
      <c r="AT564" s="33">
        <v>564</v>
      </c>
    </row>
    <row r="565" spans="1:46">
      <c r="A565" s="180"/>
      <c r="B565"/>
      <c r="C565" s="12"/>
      <c r="D565" s="12"/>
      <c r="E565" s="12"/>
      <c r="F565" s="12"/>
      <c r="G565" s="12"/>
      <c r="H565" s="12"/>
      <c r="I565" s="12"/>
      <c r="J565" s="12"/>
      <c r="K565" s="12"/>
      <c r="L565" s="12"/>
      <c r="M565" s="12"/>
      <c r="N565" s="12"/>
      <c r="O565" s="12"/>
      <c r="P565" s="12"/>
      <c r="Q565" s="12"/>
      <c r="R565" s="12"/>
      <c r="S565"/>
      <c r="T565"/>
      <c r="U565"/>
      <c r="V565"/>
      <c r="W565"/>
      <c r="X565"/>
      <c r="Y565" s="154"/>
      <c r="Z565"/>
      <c r="AA565"/>
      <c r="AB565" s="181"/>
      <c r="AT565" s="33">
        <v>565</v>
      </c>
    </row>
    <row r="566" spans="1:46" ht="15" thickBot="1">
      <c r="A566" s="180"/>
      <c r="B566" s="256"/>
      <c r="C566" s="253" t="s">
        <v>2727</v>
      </c>
      <c r="D566" s="12"/>
      <c r="E566" s="12"/>
      <c r="F566" s="12"/>
      <c r="G566" s="12"/>
      <c r="H566" s="12"/>
      <c r="I566" s="12"/>
      <c r="J566" s="12"/>
      <c r="K566" s="12"/>
      <c r="L566" s="12"/>
      <c r="M566" s="12"/>
      <c r="N566" s="12"/>
      <c r="O566" s="12"/>
      <c r="P566" s="12"/>
      <c r="Q566" s="12"/>
      <c r="R566" s="12"/>
      <c r="S566"/>
      <c r="T566"/>
      <c r="U566"/>
      <c r="V566"/>
      <c r="W566"/>
      <c r="X566"/>
      <c r="Y566" s="154"/>
      <c r="Z566" s="256"/>
      <c r="AA566"/>
      <c r="AB566" s="181"/>
      <c r="AC566" s="666" t="s">
        <v>1438</v>
      </c>
      <c r="AD566" s="666"/>
      <c r="AE566" s="666"/>
      <c r="AF566" s="666"/>
      <c r="AG566" s="666"/>
      <c r="AH566" s="666"/>
      <c r="AT566" s="33">
        <v>566</v>
      </c>
    </row>
    <row r="567" spans="1:46" ht="15" thickTop="1">
      <c r="A567" s="180"/>
      <c r="B567" s="256"/>
      <c r="C567" s="253"/>
      <c r="D567" s="12"/>
      <c r="E567" s="12"/>
      <c r="F567" s="12"/>
      <c r="G567" s="12"/>
      <c r="H567" s="12"/>
      <c r="I567" s="12"/>
      <c r="J567" s="12"/>
      <c r="K567" s="12"/>
      <c r="L567" s="12"/>
      <c r="M567" s="12"/>
      <c r="N567" s="12"/>
      <c r="O567" s="12"/>
      <c r="P567" s="12"/>
      <c r="Q567" s="12"/>
      <c r="R567" s="12"/>
      <c r="S567"/>
      <c r="T567"/>
      <c r="U567"/>
      <c r="V567"/>
      <c r="W567"/>
      <c r="X567"/>
      <c r="Y567" s="154"/>
      <c r="Z567"/>
      <c r="AA567"/>
      <c r="AB567" s="181"/>
      <c r="AC567" s="102"/>
      <c r="AD567" s="102"/>
      <c r="AE567" s="102"/>
      <c r="AF567" s="102"/>
      <c r="AG567" s="102"/>
      <c r="AH567" s="102"/>
      <c r="AT567" s="33">
        <v>567</v>
      </c>
    </row>
    <row r="568" spans="1:46" ht="14.5" customHeight="1">
      <c r="A568" s="180"/>
      <c r="B568"/>
      <c r="C568" s="12"/>
      <c r="D568"/>
      <c r="E568" s="841" t="s">
        <v>2010</v>
      </c>
      <c r="F568" s="841"/>
      <c r="G568" s="841"/>
      <c r="H568" s="841"/>
      <c r="I568" s="841"/>
      <c r="J568" s="841"/>
      <c r="K568" s="841"/>
      <c r="L568" s="841"/>
      <c r="M568" s="841"/>
      <c r="N568" s="841"/>
      <c r="O568" s="841"/>
      <c r="P568" s="841"/>
      <c r="Q568" s="841"/>
      <c r="R568" s="841"/>
      <c r="S568" s="841"/>
      <c r="T568" s="841"/>
      <c r="U568" s="841"/>
      <c r="V568" s="841"/>
      <c r="W568" s="841"/>
      <c r="X568" s="841"/>
      <c r="Y568" s="841"/>
      <c r="Z568" s="841"/>
      <c r="AA568" s="841"/>
      <c r="AB568" s="181"/>
      <c r="AC568" s="102"/>
      <c r="AD568" s="102"/>
      <c r="AE568" s="102"/>
      <c r="AF568" s="102"/>
      <c r="AG568" s="102"/>
      <c r="AH568" s="102"/>
      <c r="AT568" s="33">
        <v>568</v>
      </c>
    </row>
    <row r="569" spans="1:46">
      <c r="A569" s="180"/>
      <c r="B569"/>
      <c r="C569" s="12"/>
      <c r="D569" s="193"/>
      <c r="E569" s="841"/>
      <c r="F569" s="841"/>
      <c r="G569" s="841"/>
      <c r="H569" s="841"/>
      <c r="I569" s="841"/>
      <c r="J569" s="841"/>
      <c r="K569" s="841"/>
      <c r="L569" s="841"/>
      <c r="M569" s="841"/>
      <c r="N569" s="841"/>
      <c r="O569" s="841"/>
      <c r="P569" s="841"/>
      <c r="Q569" s="841"/>
      <c r="R569" s="841"/>
      <c r="S569" s="841"/>
      <c r="T569" s="841"/>
      <c r="U569" s="841"/>
      <c r="V569" s="841"/>
      <c r="W569" s="841"/>
      <c r="X569" s="841"/>
      <c r="Y569" s="841"/>
      <c r="Z569" s="841"/>
      <c r="AA569" s="841"/>
      <c r="AB569" s="181"/>
      <c r="AC569" s="44" t="s">
        <v>2011</v>
      </c>
      <c r="AD569" s="102"/>
      <c r="AE569" s="102"/>
      <c r="AF569" s="102"/>
      <c r="AG569" s="102"/>
      <c r="AH569" s="102"/>
      <c r="AT569" s="33">
        <v>569</v>
      </c>
    </row>
    <row r="570" spans="1:46">
      <c r="A570" s="180"/>
      <c r="B570" s="256"/>
      <c r="C570" s="253"/>
      <c r="D570" s="12"/>
      <c r="E570" s="12"/>
      <c r="F570" s="12"/>
      <c r="G570" s="12"/>
      <c r="H570" s="12"/>
      <c r="I570" s="12"/>
      <c r="J570" s="12"/>
      <c r="K570" s="12"/>
      <c r="L570" s="12"/>
      <c r="M570" s="12"/>
      <c r="N570" s="12"/>
      <c r="O570" s="12"/>
      <c r="P570" s="12"/>
      <c r="Q570" s="12"/>
      <c r="R570" s="12"/>
      <c r="S570"/>
      <c r="T570"/>
      <c r="U570"/>
      <c r="V570"/>
      <c r="W570"/>
      <c r="X570"/>
      <c r="Y570" s="154"/>
      <c r="Z570"/>
      <c r="AA570"/>
      <c r="AB570" s="181"/>
      <c r="AC570" s="42" t="b">
        <v>0</v>
      </c>
      <c r="AD570" s="102"/>
      <c r="AE570" s="102"/>
      <c r="AF570" s="102"/>
      <c r="AG570" s="102"/>
      <c r="AH570" s="102"/>
      <c r="AT570" s="33">
        <v>570</v>
      </c>
    </row>
    <row r="571" spans="1:46">
      <c r="A571" s="180"/>
      <c r="B571" s="256"/>
      <c r="C571" s="253"/>
      <c r="D571" s="957" t="str">
        <f>IF(AC570=TRUE,"Response Standing Instruction Service will be effective 2 days after BBH provides a written Accept Confirmation of this request.","")</f>
        <v/>
      </c>
      <c r="E571" s="957"/>
      <c r="F571" s="957"/>
      <c r="G571" s="957"/>
      <c r="H571" s="957"/>
      <c r="I571" s="957"/>
      <c r="J571" s="957"/>
      <c r="K571" s="957"/>
      <c r="L571" s="957"/>
      <c r="M571" s="957"/>
      <c r="N571" s="957"/>
      <c r="O571" s="957"/>
      <c r="P571" s="957"/>
      <c r="Q571" s="957"/>
      <c r="R571" s="957"/>
      <c r="S571" s="957"/>
      <c r="T571" s="957"/>
      <c r="U571" s="957"/>
      <c r="V571" s="957"/>
      <c r="W571" s="957"/>
      <c r="X571" s="957"/>
      <c r="Y571" s="957"/>
      <c r="Z571" s="957"/>
      <c r="AA571" s="957"/>
      <c r="AB571" s="181"/>
      <c r="AC571" s="102"/>
      <c r="AD571" s="102"/>
      <c r="AE571" s="102"/>
      <c r="AF571" s="102"/>
      <c r="AG571" s="102"/>
      <c r="AH571" s="102"/>
      <c r="AT571" s="33">
        <v>571</v>
      </c>
    </row>
    <row r="572" spans="1:46" ht="14.5" customHeight="1">
      <c r="A572" s="180"/>
      <c r="B572"/>
      <c r="C572" s="12"/>
      <c r="D572" s="708" t="s">
        <v>1069</v>
      </c>
      <c r="E572" s="708"/>
      <c r="F572" s="708"/>
      <c r="G572" s="426"/>
      <c r="H572" s="708" t="s">
        <v>1102</v>
      </c>
      <c r="I572" s="708"/>
      <c r="J572" s="708"/>
      <c r="K572" s="193"/>
      <c r="L572" s="708" t="s">
        <v>1071</v>
      </c>
      <c r="M572" s="708"/>
      <c r="N572" s="708"/>
      <c r="O572" s="193"/>
      <c r="P572" s="708" t="s">
        <v>1103</v>
      </c>
      <c r="Q572" s="708"/>
      <c r="R572" s="708"/>
      <c r="S572" s="193"/>
      <c r="T572" s="708" t="s">
        <v>1998</v>
      </c>
      <c r="U572" s="708"/>
      <c r="V572" s="708"/>
      <c r="W572" s="193"/>
      <c r="X572" s="708" t="s">
        <v>1115</v>
      </c>
      <c r="Y572" s="708"/>
      <c r="Z572" s="708"/>
      <c r="AA572"/>
      <c r="AB572" s="181"/>
      <c r="AT572" s="33">
        <v>572</v>
      </c>
    </row>
    <row r="573" spans="1:46" ht="14.5" customHeight="1">
      <c r="A573" s="180"/>
      <c r="B573"/>
      <c r="C573" s="12"/>
      <c r="D573" s="870" t="s">
        <v>1300</v>
      </c>
      <c r="E573" s="870"/>
      <c r="F573" s="870"/>
      <c r="G573" s="426"/>
      <c r="H573" s="870" t="s">
        <v>1300</v>
      </c>
      <c r="I573" s="870"/>
      <c r="J573" s="870"/>
      <c r="K573" s="193"/>
      <c r="L573" s="870" t="s">
        <v>1300</v>
      </c>
      <c r="M573" s="870"/>
      <c r="N573" s="870"/>
      <c r="O573" s="193"/>
      <c r="P573" s="870" t="s">
        <v>1300</v>
      </c>
      <c r="Q573" s="870"/>
      <c r="R573" s="870"/>
      <c r="S573" s="193"/>
      <c r="T573" s="870" t="s">
        <v>1300</v>
      </c>
      <c r="U573" s="870"/>
      <c r="V573" s="870"/>
      <c r="W573" s="193"/>
      <c r="X573" s="870" t="s">
        <v>1300</v>
      </c>
      <c r="Y573" s="870"/>
      <c r="Z573" s="870"/>
      <c r="AA573"/>
      <c r="AB573" s="181"/>
      <c r="AC573" s="588" t="s">
        <v>2589</v>
      </c>
      <c r="AD573" s="103"/>
      <c r="AT573" s="33">
        <v>573</v>
      </c>
    </row>
    <row r="574" spans="1:46" ht="15">
      <c r="A574" s="180"/>
      <c r="B574"/>
      <c r="C574" s="12"/>
      <c r="D574" s="842" t="s">
        <v>2167</v>
      </c>
      <c r="E574" s="842"/>
      <c r="F574" s="427"/>
      <c r="G574" s="426"/>
      <c r="H574" s="842" t="s">
        <v>2167</v>
      </c>
      <c r="I574" s="842"/>
      <c r="J574" s="427"/>
      <c r="K574" s="193"/>
      <c r="L574" s="842" t="s">
        <v>2167</v>
      </c>
      <c r="M574" s="842"/>
      <c r="N574" s="427"/>
      <c r="O574" s="193"/>
      <c r="P574" s="842" t="s">
        <v>2167</v>
      </c>
      <c r="Q574" s="842"/>
      <c r="R574" s="427"/>
      <c r="S574" s="193"/>
      <c r="T574" s="842" t="s">
        <v>2167</v>
      </c>
      <c r="U574" s="842"/>
      <c r="V574" s="427"/>
      <c r="W574" s="193"/>
      <c r="X574" s="842" t="s">
        <v>2167</v>
      </c>
      <c r="Y574" s="842"/>
      <c r="Z574" s="427"/>
      <c r="AA574"/>
      <c r="AB574" s="181"/>
      <c r="AC574" s="588" t="s">
        <v>2590</v>
      </c>
      <c r="AD574" s="103"/>
      <c r="AT574" s="33">
        <v>574</v>
      </c>
    </row>
    <row r="575" spans="1:46" ht="15" customHeight="1">
      <c r="A575" s="180"/>
      <c r="B575"/>
      <c r="C575" s="12"/>
      <c r="D575" s="842" t="s">
        <v>2012</v>
      </c>
      <c r="E575" s="842"/>
      <c r="F575" s="842"/>
      <c r="G575" s="427"/>
      <c r="H575" s="842" t="s">
        <v>2012</v>
      </c>
      <c r="I575" s="842"/>
      <c r="J575" s="842"/>
      <c r="K575" s="193"/>
      <c r="L575" s="842" t="s">
        <v>2012</v>
      </c>
      <c r="M575" s="842"/>
      <c r="N575" s="842"/>
      <c r="O575" s="193"/>
      <c r="P575" s="842" t="s">
        <v>2012</v>
      </c>
      <c r="Q575" s="842"/>
      <c r="R575" s="842"/>
      <c r="S575" s="193"/>
      <c r="T575" s="842" t="s">
        <v>2012</v>
      </c>
      <c r="U575" s="842"/>
      <c r="V575" s="842"/>
      <c r="W575" s="193"/>
      <c r="X575" s="842" t="s">
        <v>2012</v>
      </c>
      <c r="Y575" s="842"/>
      <c r="Z575" s="842"/>
      <c r="AA575"/>
      <c r="AB575" s="181"/>
      <c r="AC575" s="588" t="s">
        <v>2591</v>
      </c>
      <c r="AD575" s="103"/>
      <c r="AT575" s="33">
        <v>575</v>
      </c>
    </row>
    <row r="576" spans="1:46">
      <c r="A576" s="180"/>
      <c r="B576"/>
      <c r="C576" s="12"/>
      <c r="D576" s="427"/>
      <c r="E576" s="427"/>
      <c r="F576" s="427"/>
      <c r="G576" s="427"/>
      <c r="H576" s="427"/>
      <c r="I576" s="427"/>
      <c r="J576" s="427"/>
      <c r="K576" s="193"/>
      <c r="L576" s="427"/>
      <c r="M576" s="427"/>
      <c r="N576" s="427"/>
      <c r="O576" s="193"/>
      <c r="P576" s="427"/>
      <c r="Q576" s="427"/>
      <c r="R576" s="427"/>
      <c r="S576" s="193"/>
      <c r="T576" s="427"/>
      <c r="U576" s="427"/>
      <c r="V576" s="427"/>
      <c r="W576" s="193"/>
      <c r="X576" s="427"/>
      <c r="Y576" s="427"/>
      <c r="Z576" s="427"/>
      <c r="AA576"/>
      <c r="AB576" s="181"/>
      <c r="AC576" s="588" t="s">
        <v>2592</v>
      </c>
      <c r="AD576" s="103"/>
      <c r="AT576" s="33">
        <v>576</v>
      </c>
    </row>
    <row r="577" spans="1:46">
      <c r="A577" s="180"/>
      <c r="B577"/>
      <c r="C577" s="12"/>
      <c r="D577" s="708" t="s">
        <v>2009</v>
      </c>
      <c r="E577" s="708"/>
      <c r="F577" s="708"/>
      <c r="G577" s="420"/>
      <c r="H577" s="708" t="s">
        <v>1120</v>
      </c>
      <c r="I577" s="708"/>
      <c r="J577" s="708"/>
      <c r="K577" s="193"/>
      <c r="L577" s="708" t="s">
        <v>1105</v>
      </c>
      <c r="M577" s="708"/>
      <c r="N577" s="708"/>
      <c r="O577" s="193"/>
      <c r="P577" s="708" t="s">
        <v>1107</v>
      </c>
      <c r="Q577" s="708"/>
      <c r="R577" s="708"/>
      <c r="S577" s="193"/>
      <c r="T577" s="708" t="s">
        <v>1072</v>
      </c>
      <c r="U577" s="708"/>
      <c r="V577" s="708"/>
      <c r="W577" s="193"/>
      <c r="X577" s="708" t="s">
        <v>1108</v>
      </c>
      <c r="Y577" s="708"/>
      <c r="Z577" s="708"/>
      <c r="AA577"/>
      <c r="AB577" s="181"/>
      <c r="AC577" s="588" t="s">
        <v>2593</v>
      </c>
      <c r="AD577" s="103"/>
      <c r="AT577" s="33">
        <v>577</v>
      </c>
    </row>
    <row r="578" spans="1:46">
      <c r="A578" s="180"/>
      <c r="B578"/>
      <c r="C578" s="12"/>
      <c r="D578" s="870" t="s">
        <v>1300</v>
      </c>
      <c r="E578" s="870"/>
      <c r="F578" s="870"/>
      <c r="G578" s="193"/>
      <c r="H578" s="870" t="s">
        <v>1300</v>
      </c>
      <c r="I578" s="870"/>
      <c r="J578" s="870"/>
      <c r="K578" s="193"/>
      <c r="L578" s="870" t="s">
        <v>1300</v>
      </c>
      <c r="M578" s="870"/>
      <c r="N578" s="870"/>
      <c r="O578" s="193"/>
      <c r="P578" s="870" t="s">
        <v>1300</v>
      </c>
      <c r="Q578" s="870"/>
      <c r="R578" s="870"/>
      <c r="S578" s="193"/>
      <c r="T578" s="870" t="s">
        <v>1300</v>
      </c>
      <c r="U578" s="870"/>
      <c r="V578" s="870"/>
      <c r="W578" s="193"/>
      <c r="X578" s="870" t="s">
        <v>1300</v>
      </c>
      <c r="Y578" s="870"/>
      <c r="Z578" s="870"/>
      <c r="AA578"/>
      <c r="AB578" s="181"/>
      <c r="AC578" s="588" t="s">
        <v>2594</v>
      </c>
      <c r="AD578" s="103"/>
      <c r="AT578" s="33">
        <v>578</v>
      </c>
    </row>
    <row r="579" spans="1:46" ht="15">
      <c r="A579" s="180"/>
      <c r="B579"/>
      <c r="C579" s="12"/>
      <c r="D579" s="842" t="s">
        <v>2167</v>
      </c>
      <c r="E579" s="842"/>
      <c r="F579" s="427"/>
      <c r="G579" s="193"/>
      <c r="H579" s="842" t="s">
        <v>2167</v>
      </c>
      <c r="I579" s="842"/>
      <c r="J579" s="427"/>
      <c r="K579" s="193"/>
      <c r="L579" s="842" t="s">
        <v>2167</v>
      </c>
      <c r="M579" s="842"/>
      <c r="N579" s="427"/>
      <c r="O579" s="193"/>
      <c r="P579" s="842" t="s">
        <v>2167</v>
      </c>
      <c r="Q579" s="842"/>
      <c r="R579" s="427"/>
      <c r="S579" s="193"/>
      <c r="T579" s="842" t="s">
        <v>2167</v>
      </c>
      <c r="U579" s="842"/>
      <c r="V579" s="427"/>
      <c r="W579" s="193"/>
      <c r="X579" s="842" t="s">
        <v>2167</v>
      </c>
      <c r="Y579" s="842"/>
      <c r="Z579" s="427"/>
      <c r="AA579"/>
      <c r="AB579" s="181"/>
      <c r="AC579" s="588" t="s">
        <v>2595</v>
      </c>
      <c r="AD579" s="103"/>
      <c r="AT579" s="33">
        <v>579</v>
      </c>
    </row>
    <row r="580" spans="1:46" ht="15" customHeight="1">
      <c r="A580" s="180"/>
      <c r="B580"/>
      <c r="C580" s="12"/>
      <c r="D580" s="842" t="s">
        <v>2012</v>
      </c>
      <c r="E580" s="842"/>
      <c r="F580" s="842"/>
      <c r="G580" s="193"/>
      <c r="H580" s="842" t="s">
        <v>2012</v>
      </c>
      <c r="I580" s="842"/>
      <c r="J580" s="842"/>
      <c r="K580" s="193"/>
      <c r="L580" s="842" t="s">
        <v>2012</v>
      </c>
      <c r="M580" s="842"/>
      <c r="N580" s="842"/>
      <c r="O580" s="193"/>
      <c r="P580" s="842" t="s">
        <v>2012</v>
      </c>
      <c r="Q580" s="842"/>
      <c r="R580" s="842"/>
      <c r="S580" s="193"/>
      <c r="T580" s="842" t="s">
        <v>2012</v>
      </c>
      <c r="U580" s="842"/>
      <c r="V580" s="842"/>
      <c r="W580" s="193"/>
      <c r="X580" s="842" t="s">
        <v>2012</v>
      </c>
      <c r="Y580" s="842"/>
      <c r="Z580" s="842"/>
      <c r="AA580"/>
      <c r="AB580" s="181"/>
      <c r="AC580" s="588" t="s">
        <v>2596</v>
      </c>
      <c r="AD580" s="103"/>
      <c r="AT580" s="33">
        <v>580</v>
      </c>
    </row>
    <row r="581" spans="1:46">
      <c r="A581" s="180"/>
      <c r="B581"/>
      <c r="C581" s="12"/>
      <c r="D581" s="427"/>
      <c r="E581" s="427"/>
      <c r="F581" s="427"/>
      <c r="G581" s="193"/>
      <c r="H581" s="427"/>
      <c r="I581" s="427"/>
      <c r="J581" s="427"/>
      <c r="K581" s="193"/>
      <c r="L581" s="427"/>
      <c r="M581" s="427"/>
      <c r="N581" s="427"/>
      <c r="O581" s="193"/>
      <c r="P581" s="427"/>
      <c r="Q581" s="427"/>
      <c r="R581" s="427"/>
      <c r="S581" s="193"/>
      <c r="T581" s="427"/>
      <c r="U581" s="427"/>
      <c r="V581" s="427"/>
      <c r="W581" s="193"/>
      <c r="X581" s="427"/>
      <c r="Y581" s="427"/>
      <c r="Z581" s="427"/>
      <c r="AA581"/>
      <c r="AB581" s="181"/>
      <c r="AC581" s="588" t="s">
        <v>2597</v>
      </c>
      <c r="AD581" s="103"/>
      <c r="AT581" s="33">
        <v>581</v>
      </c>
    </row>
    <row r="582" spans="1:46">
      <c r="A582" s="180"/>
      <c r="B582"/>
      <c r="C582" s="12"/>
      <c r="D582" s="708" t="s">
        <v>1123</v>
      </c>
      <c r="E582" s="708"/>
      <c r="F582" s="708"/>
      <c r="G582" s="193"/>
      <c r="H582" s="708" t="s">
        <v>2008</v>
      </c>
      <c r="I582" s="708"/>
      <c r="J582" s="708"/>
      <c r="K582" s="193"/>
      <c r="L582" s="708" t="s">
        <v>1109</v>
      </c>
      <c r="M582" s="708"/>
      <c r="N582" s="708"/>
      <c r="O582" s="193"/>
      <c r="P582" s="708" t="s">
        <v>2007</v>
      </c>
      <c r="Q582" s="708"/>
      <c r="R582" s="708"/>
      <c r="S582" s="193"/>
      <c r="T582" s="708" t="s">
        <v>1298</v>
      </c>
      <c r="U582" s="708"/>
      <c r="V582" s="708"/>
      <c r="W582" s="193"/>
      <c r="X582" s="708" t="s">
        <v>2005</v>
      </c>
      <c r="Y582" s="708"/>
      <c r="Z582" s="708"/>
      <c r="AA582"/>
      <c r="AB582" s="181"/>
      <c r="AC582" s="588" t="s">
        <v>2598</v>
      </c>
      <c r="AD582" s="103"/>
      <c r="AT582" s="33">
        <v>582</v>
      </c>
    </row>
    <row r="583" spans="1:46">
      <c r="A583" s="180"/>
      <c r="B583"/>
      <c r="C583" s="12"/>
      <c r="D583" s="870" t="s">
        <v>1300</v>
      </c>
      <c r="E583" s="870"/>
      <c r="F583" s="870"/>
      <c r="G583" s="193"/>
      <c r="H583" s="870" t="s">
        <v>1300</v>
      </c>
      <c r="I583" s="870"/>
      <c r="J583" s="870"/>
      <c r="K583" s="193"/>
      <c r="L583" s="870" t="s">
        <v>1300</v>
      </c>
      <c r="M583" s="870"/>
      <c r="N583" s="870"/>
      <c r="O583" s="193"/>
      <c r="P583" s="870" t="s">
        <v>1300</v>
      </c>
      <c r="Q583" s="870"/>
      <c r="R583" s="870"/>
      <c r="S583" s="193"/>
      <c r="T583" s="870" t="s">
        <v>1300</v>
      </c>
      <c r="U583" s="870"/>
      <c r="V583" s="870"/>
      <c r="W583" s="193"/>
      <c r="X583" s="870" t="s">
        <v>1300</v>
      </c>
      <c r="Y583" s="870"/>
      <c r="Z583" s="870"/>
      <c r="AA583"/>
      <c r="AB583" s="181"/>
      <c r="AC583" s="588" t="s">
        <v>2599</v>
      </c>
      <c r="AD583" s="103"/>
      <c r="AT583" s="33">
        <v>583</v>
      </c>
    </row>
    <row r="584" spans="1:46" ht="15">
      <c r="A584" s="180"/>
      <c r="B584"/>
      <c r="C584" s="12"/>
      <c r="D584" s="842" t="s">
        <v>2167</v>
      </c>
      <c r="E584" s="842"/>
      <c r="F584" s="427"/>
      <c r="G584" s="193"/>
      <c r="H584" s="842" t="s">
        <v>2167</v>
      </c>
      <c r="I584" s="842"/>
      <c r="J584" s="427"/>
      <c r="K584" s="193"/>
      <c r="L584" s="842" t="s">
        <v>2167</v>
      </c>
      <c r="M584" s="842"/>
      <c r="N584" s="427"/>
      <c r="O584" s="193"/>
      <c r="P584" s="842" t="s">
        <v>2167</v>
      </c>
      <c r="Q584" s="842"/>
      <c r="R584" s="427"/>
      <c r="S584" s="193"/>
      <c r="T584" s="842" t="s">
        <v>2167</v>
      </c>
      <c r="U584" s="842"/>
      <c r="V584" s="427"/>
      <c r="W584" s="193"/>
      <c r="X584" s="842" t="s">
        <v>2167</v>
      </c>
      <c r="Y584" s="842"/>
      <c r="Z584" s="427"/>
      <c r="AA584"/>
      <c r="AB584" s="181"/>
      <c r="AC584" s="588" t="s">
        <v>2600</v>
      </c>
      <c r="AD584" s="103"/>
      <c r="AT584" s="33">
        <v>584</v>
      </c>
    </row>
    <row r="585" spans="1:46" ht="15" customHeight="1">
      <c r="A585" s="180"/>
      <c r="B585"/>
      <c r="C585" s="12"/>
      <c r="D585" s="842" t="s">
        <v>2012</v>
      </c>
      <c r="E585" s="842"/>
      <c r="F585" s="842"/>
      <c r="G585" s="193"/>
      <c r="H585" s="842" t="s">
        <v>2012</v>
      </c>
      <c r="I585" s="842"/>
      <c r="J585" s="842"/>
      <c r="K585" s="193"/>
      <c r="L585" s="842" t="s">
        <v>2012</v>
      </c>
      <c r="M585" s="842"/>
      <c r="N585" s="842"/>
      <c r="O585" s="193"/>
      <c r="P585" s="842" t="s">
        <v>2012</v>
      </c>
      <c r="Q585" s="842"/>
      <c r="R585" s="842"/>
      <c r="S585" s="193"/>
      <c r="T585" s="842" t="s">
        <v>2012</v>
      </c>
      <c r="U585" s="842"/>
      <c r="V585" s="842"/>
      <c r="W585" s="193"/>
      <c r="X585" s="842" t="s">
        <v>2012</v>
      </c>
      <c r="Y585" s="842"/>
      <c r="Z585" s="842"/>
      <c r="AA585"/>
      <c r="AB585" s="181"/>
      <c r="AC585" s="588" t="s">
        <v>2601</v>
      </c>
      <c r="AD585" s="103"/>
      <c r="AT585" s="33">
        <v>585</v>
      </c>
    </row>
    <row r="586" spans="1:46">
      <c r="A586" s="180"/>
      <c r="B586"/>
      <c r="C586" s="12"/>
      <c r="D586" s="427"/>
      <c r="E586" s="427"/>
      <c r="F586" s="427"/>
      <c r="G586" s="193"/>
      <c r="H586" s="427"/>
      <c r="I586" s="427"/>
      <c r="J586" s="427"/>
      <c r="K586" s="193"/>
      <c r="L586" s="427"/>
      <c r="M586" s="427"/>
      <c r="N586" s="427"/>
      <c r="O586" s="193"/>
      <c r="P586" s="427"/>
      <c r="Q586" s="427"/>
      <c r="R586" s="427"/>
      <c r="S586" s="193"/>
      <c r="T586" s="427"/>
      <c r="U586" s="427"/>
      <c r="V586" s="427"/>
      <c r="W586" s="193"/>
      <c r="X586" s="427"/>
      <c r="Y586" s="427"/>
      <c r="Z586" s="427"/>
      <c r="AA586"/>
      <c r="AB586" s="181"/>
      <c r="AC586" s="588" t="s">
        <v>2602</v>
      </c>
      <c r="AD586" s="103"/>
      <c r="AT586" s="33">
        <v>586</v>
      </c>
    </row>
    <row r="587" spans="1:46">
      <c r="A587" s="180"/>
      <c r="B587"/>
      <c r="C587" s="12"/>
      <c r="D587" s="708" t="s">
        <v>2004</v>
      </c>
      <c r="E587" s="708"/>
      <c r="F587" s="708"/>
      <c r="G587" s="193"/>
      <c r="H587" s="708" t="s">
        <v>1131</v>
      </c>
      <c r="I587" s="708"/>
      <c r="J587" s="708"/>
      <c r="K587" s="193"/>
      <c r="L587" s="708" t="s">
        <v>1081</v>
      </c>
      <c r="M587" s="708"/>
      <c r="N587" s="708"/>
      <c r="O587" s="193"/>
      <c r="P587" s="708" t="s">
        <v>1084</v>
      </c>
      <c r="Q587" s="708"/>
      <c r="R587" s="708"/>
      <c r="S587" s="193"/>
      <c r="T587" s="708" t="s">
        <v>1085</v>
      </c>
      <c r="U587" s="708"/>
      <c r="V587" s="708"/>
      <c r="W587" s="193"/>
      <c r="X587" s="708" t="s">
        <v>1086</v>
      </c>
      <c r="Y587" s="708"/>
      <c r="Z587" s="708"/>
      <c r="AA587"/>
      <c r="AB587" s="181"/>
      <c r="AC587" s="588" t="s">
        <v>2603</v>
      </c>
      <c r="AD587" s="103"/>
      <c r="AT587" s="33">
        <v>587</v>
      </c>
    </row>
    <row r="588" spans="1:46">
      <c r="A588" s="180"/>
      <c r="B588"/>
      <c r="C588" s="12"/>
      <c r="D588" s="870" t="s">
        <v>1300</v>
      </c>
      <c r="E588" s="870"/>
      <c r="F588" s="870"/>
      <c r="G588" s="193"/>
      <c r="H588" s="870" t="s">
        <v>1300</v>
      </c>
      <c r="I588" s="870"/>
      <c r="J588" s="870"/>
      <c r="K588" s="193"/>
      <c r="L588" s="870" t="s">
        <v>1300</v>
      </c>
      <c r="M588" s="870"/>
      <c r="N588" s="870"/>
      <c r="O588" s="193"/>
      <c r="P588" s="870" t="s">
        <v>1300</v>
      </c>
      <c r="Q588" s="870"/>
      <c r="R588" s="870"/>
      <c r="S588" s="193"/>
      <c r="T588" s="870" t="s">
        <v>1300</v>
      </c>
      <c r="U588" s="870"/>
      <c r="V588" s="870"/>
      <c r="W588" s="193"/>
      <c r="X588" s="870" t="s">
        <v>1300</v>
      </c>
      <c r="Y588" s="870"/>
      <c r="Z588" s="870"/>
      <c r="AA588"/>
      <c r="AB588" s="181"/>
      <c r="AC588" s="588" t="s">
        <v>2604</v>
      </c>
      <c r="AD588" s="103"/>
      <c r="AT588" s="33">
        <v>588</v>
      </c>
    </row>
    <row r="589" spans="1:46" ht="15">
      <c r="A589" s="180"/>
      <c r="B589"/>
      <c r="C589" s="12"/>
      <c r="D589" s="842" t="s">
        <v>2167</v>
      </c>
      <c r="E589" s="842"/>
      <c r="F589" s="427"/>
      <c r="G589" s="193"/>
      <c r="H589" s="842" t="s">
        <v>2167</v>
      </c>
      <c r="I589" s="842"/>
      <c r="J589" s="427"/>
      <c r="K589" s="193"/>
      <c r="L589" s="842" t="s">
        <v>2167</v>
      </c>
      <c r="M589" s="842"/>
      <c r="N589" s="427"/>
      <c r="O589" s="193"/>
      <c r="P589" s="842" t="s">
        <v>2167</v>
      </c>
      <c r="Q589" s="842"/>
      <c r="R589" s="427"/>
      <c r="S589" s="193"/>
      <c r="T589" s="842" t="s">
        <v>2167</v>
      </c>
      <c r="U589" s="842"/>
      <c r="V589" s="427"/>
      <c r="W589" s="193"/>
      <c r="X589" s="842" t="s">
        <v>2167</v>
      </c>
      <c r="Y589" s="842"/>
      <c r="Z589" s="427"/>
      <c r="AA589"/>
      <c r="AB589" s="181"/>
      <c r="AC589" s="588" t="s">
        <v>2605</v>
      </c>
      <c r="AD589" s="103"/>
      <c r="AT589" s="33">
        <v>589</v>
      </c>
    </row>
    <row r="590" spans="1:46" ht="15" customHeight="1">
      <c r="A590" s="180"/>
      <c r="B590"/>
      <c r="C590" s="12"/>
      <c r="D590" s="842" t="s">
        <v>2012</v>
      </c>
      <c r="E590" s="842"/>
      <c r="F590" s="842"/>
      <c r="G590" s="193"/>
      <c r="H590" s="842" t="s">
        <v>2012</v>
      </c>
      <c r="I590" s="842"/>
      <c r="J590" s="842"/>
      <c r="K590" s="193"/>
      <c r="L590" s="842" t="s">
        <v>2012</v>
      </c>
      <c r="M590" s="842"/>
      <c r="N590" s="842"/>
      <c r="O590" s="193"/>
      <c r="P590" s="842" t="s">
        <v>2012</v>
      </c>
      <c r="Q590" s="842"/>
      <c r="R590" s="842"/>
      <c r="S590" s="193"/>
      <c r="T590" s="842" t="s">
        <v>2012</v>
      </c>
      <c r="U590" s="842"/>
      <c r="V590" s="842"/>
      <c r="W590" s="193"/>
      <c r="X590" s="842" t="s">
        <v>2012</v>
      </c>
      <c r="Y590" s="842"/>
      <c r="Z590" s="842"/>
      <c r="AA590"/>
      <c r="AB590" s="181"/>
      <c r="AC590" s="588" t="s">
        <v>2606</v>
      </c>
      <c r="AD590" s="103"/>
      <c r="AT590" s="33">
        <v>590</v>
      </c>
    </row>
    <row r="591" spans="1:46">
      <c r="A591" s="180"/>
      <c r="B591"/>
      <c r="C591" s="12"/>
      <c r="D591" s="427"/>
      <c r="E591" s="427"/>
      <c r="F591" s="427"/>
      <c r="G591" s="193"/>
      <c r="H591" s="427"/>
      <c r="I591" s="427"/>
      <c r="J591" s="427"/>
      <c r="K591" s="193"/>
      <c r="L591" s="427"/>
      <c r="M591" s="427"/>
      <c r="N591" s="427"/>
      <c r="O591" s="193"/>
      <c r="P591" s="427"/>
      <c r="Q591" s="427"/>
      <c r="R591" s="427"/>
      <c r="S591" s="193"/>
      <c r="T591" s="427"/>
      <c r="U591" s="427"/>
      <c r="V591" s="427"/>
      <c r="W591" s="193"/>
      <c r="X591" s="427"/>
      <c r="Y591" s="427"/>
      <c r="Z591" s="427"/>
      <c r="AA591"/>
      <c r="AB591" s="181"/>
      <c r="AC591" s="588" t="s">
        <v>2607</v>
      </c>
      <c r="AD591" s="103"/>
      <c r="AT591" s="33">
        <v>591</v>
      </c>
    </row>
    <row r="592" spans="1:46">
      <c r="A592" s="180"/>
      <c r="B592"/>
      <c r="C592" s="12"/>
      <c r="D592" s="708" t="s">
        <v>1087</v>
      </c>
      <c r="E592" s="708"/>
      <c r="F592" s="708"/>
      <c r="G592" s="193"/>
      <c r="H592" s="708" t="s">
        <v>1089</v>
      </c>
      <c r="I592" s="708"/>
      <c r="J592" s="708"/>
      <c r="K592" s="193"/>
      <c r="L592" s="708" t="s">
        <v>1093</v>
      </c>
      <c r="M592" s="708"/>
      <c r="N592" s="708"/>
      <c r="O592" s="193"/>
      <c r="P592" s="708" t="s">
        <v>2002</v>
      </c>
      <c r="Q592" s="708"/>
      <c r="R592" s="708"/>
      <c r="S592" s="193"/>
      <c r="T592" s="708" t="s">
        <v>1094</v>
      </c>
      <c r="U592" s="708"/>
      <c r="V592" s="708"/>
      <c r="W592" s="193"/>
      <c r="X592" s="708" t="s">
        <v>1095</v>
      </c>
      <c r="Y592" s="708"/>
      <c r="Z592" s="708"/>
      <c r="AA592"/>
      <c r="AB592" s="181"/>
      <c r="AC592" s="588" t="s">
        <v>2608</v>
      </c>
      <c r="AD592" s="103"/>
      <c r="AT592" s="33">
        <v>592</v>
      </c>
    </row>
    <row r="593" spans="1:46">
      <c r="A593" s="180"/>
      <c r="B593"/>
      <c r="C593" s="12"/>
      <c r="D593" s="870" t="s">
        <v>1300</v>
      </c>
      <c r="E593" s="870"/>
      <c r="F593" s="870"/>
      <c r="G593" s="193"/>
      <c r="H593" s="870" t="s">
        <v>1300</v>
      </c>
      <c r="I593" s="870"/>
      <c r="J593" s="870"/>
      <c r="K593" s="193"/>
      <c r="L593" s="870" t="s">
        <v>1300</v>
      </c>
      <c r="M593" s="870"/>
      <c r="N593" s="870"/>
      <c r="O593" s="193"/>
      <c r="P593" s="870" t="s">
        <v>1300</v>
      </c>
      <c r="Q593" s="870"/>
      <c r="R593" s="870"/>
      <c r="S593" s="193"/>
      <c r="T593" s="870" t="s">
        <v>1300</v>
      </c>
      <c r="U593" s="870"/>
      <c r="V593" s="870"/>
      <c r="W593" s="193"/>
      <c r="X593" s="870" t="s">
        <v>1300</v>
      </c>
      <c r="Y593" s="870"/>
      <c r="Z593" s="870"/>
      <c r="AA593"/>
      <c r="AB593" s="181"/>
      <c r="AC593" s="588" t="s">
        <v>2609</v>
      </c>
      <c r="AD593" s="103"/>
      <c r="AT593" s="33">
        <v>593</v>
      </c>
    </row>
    <row r="594" spans="1:46" ht="15">
      <c r="A594" s="180"/>
      <c r="B594"/>
      <c r="C594" s="12"/>
      <c r="D594" s="842" t="s">
        <v>2167</v>
      </c>
      <c r="E594" s="842"/>
      <c r="F594" s="427"/>
      <c r="G594" s="193"/>
      <c r="H594" s="842" t="s">
        <v>2167</v>
      </c>
      <c r="I594" s="842"/>
      <c r="J594" s="427"/>
      <c r="K594" s="193"/>
      <c r="L594" s="842" t="s">
        <v>2167</v>
      </c>
      <c r="M594" s="842"/>
      <c r="N594" s="427"/>
      <c r="O594" s="193"/>
      <c r="P594" s="842" t="s">
        <v>2167</v>
      </c>
      <c r="Q594" s="842"/>
      <c r="R594" s="427"/>
      <c r="S594" s="193"/>
      <c r="T594" s="842" t="s">
        <v>2167</v>
      </c>
      <c r="U594" s="842"/>
      <c r="V594" s="427"/>
      <c r="W594" s="193"/>
      <c r="X594" s="842" t="s">
        <v>2167</v>
      </c>
      <c r="Y594" s="842"/>
      <c r="Z594" s="427"/>
      <c r="AA594"/>
      <c r="AB594" s="181"/>
      <c r="AC594" s="588" t="s">
        <v>2610</v>
      </c>
      <c r="AD594" s="103"/>
      <c r="AT594" s="33">
        <v>594</v>
      </c>
    </row>
    <row r="595" spans="1:46" ht="15" customHeight="1">
      <c r="A595" s="180"/>
      <c r="B595"/>
      <c r="C595" s="12"/>
      <c r="D595" s="842" t="s">
        <v>2012</v>
      </c>
      <c r="E595" s="842"/>
      <c r="F595" s="842"/>
      <c r="G595" s="193"/>
      <c r="H595" s="842" t="s">
        <v>2012</v>
      </c>
      <c r="I595" s="842"/>
      <c r="J595" s="842"/>
      <c r="K595" s="193"/>
      <c r="L595" s="842" t="s">
        <v>2012</v>
      </c>
      <c r="M595" s="842"/>
      <c r="N595" s="842"/>
      <c r="O595" s="193"/>
      <c r="P595" s="842" t="s">
        <v>2012</v>
      </c>
      <c r="Q595" s="842"/>
      <c r="R595" s="842"/>
      <c r="S595" s="193"/>
      <c r="T595" s="842" t="s">
        <v>2012</v>
      </c>
      <c r="U595" s="842"/>
      <c r="V595" s="842"/>
      <c r="W595" s="193"/>
      <c r="X595" s="842" t="s">
        <v>2012</v>
      </c>
      <c r="Y595" s="842"/>
      <c r="Z595" s="842"/>
      <c r="AA595"/>
      <c r="AB595" s="181"/>
      <c r="AC595" s="588" t="s">
        <v>2611</v>
      </c>
      <c r="AD595" s="103"/>
      <c r="AT595" s="33">
        <v>595</v>
      </c>
    </row>
    <row r="596" spans="1:46">
      <c r="A596" s="180"/>
      <c r="B596"/>
      <c r="C596" s="12"/>
      <c r="D596" s="427"/>
      <c r="E596" s="427"/>
      <c r="F596" s="427"/>
      <c r="G596" s="193"/>
      <c r="H596" s="427"/>
      <c r="I596" s="427"/>
      <c r="J596" s="427"/>
      <c r="K596" s="193"/>
      <c r="L596" s="427"/>
      <c r="M596" s="427"/>
      <c r="N596" s="427"/>
      <c r="O596" s="193"/>
      <c r="P596" s="427"/>
      <c r="Q596" s="427"/>
      <c r="R596" s="427"/>
      <c r="S596" s="193"/>
      <c r="T596" s="427"/>
      <c r="U596" s="427"/>
      <c r="V596" s="427"/>
      <c r="W596" s="193"/>
      <c r="X596" s="427"/>
      <c r="Y596" s="427"/>
      <c r="Z596" s="427"/>
      <c r="AA596"/>
      <c r="AB596" s="181"/>
      <c r="AC596" s="588" t="s">
        <v>2612</v>
      </c>
      <c r="AD596" s="103"/>
      <c r="AT596" s="33">
        <v>596</v>
      </c>
    </row>
    <row r="597" spans="1:46">
      <c r="A597" s="180"/>
      <c r="B597"/>
      <c r="C597" s="12"/>
      <c r="D597" s="708" t="s">
        <v>2001</v>
      </c>
      <c r="E597" s="708"/>
      <c r="F597" s="708"/>
      <c r="G597" s="193"/>
      <c r="H597" s="708" t="s">
        <v>1097</v>
      </c>
      <c r="I597" s="708"/>
      <c r="J597" s="708"/>
      <c r="K597" s="193"/>
      <c r="L597" s="708" t="s">
        <v>2000</v>
      </c>
      <c r="M597" s="708"/>
      <c r="N597" s="708"/>
      <c r="O597" s="193"/>
      <c r="P597" s="193"/>
      <c r="Q597" s="193"/>
      <c r="R597" s="193"/>
      <c r="S597" s="193"/>
      <c r="T597" s="193"/>
      <c r="U597" s="193"/>
      <c r="V597" s="193"/>
      <c r="W597" s="193"/>
      <c r="X597" s="193"/>
      <c r="Y597" s="154"/>
      <c r="Z597"/>
      <c r="AA597"/>
      <c r="AB597" s="181"/>
      <c r="AC597" s="588" t="s">
        <v>2613</v>
      </c>
      <c r="AD597" s="103"/>
      <c r="AT597" s="33">
        <v>597</v>
      </c>
    </row>
    <row r="598" spans="1:46">
      <c r="A598" s="180"/>
      <c r="B598"/>
      <c r="C598" s="12"/>
      <c r="D598" s="870" t="s">
        <v>1300</v>
      </c>
      <c r="E598" s="870"/>
      <c r="F598" s="870"/>
      <c r="G598" s="193"/>
      <c r="H598" s="870" t="s">
        <v>1300</v>
      </c>
      <c r="I598" s="870"/>
      <c r="J598" s="870"/>
      <c r="K598" s="193"/>
      <c r="L598" s="870" t="s">
        <v>1300</v>
      </c>
      <c r="M598" s="870"/>
      <c r="N598" s="870"/>
      <c r="O598" s="193"/>
      <c r="P598" s="193"/>
      <c r="Q598" s="193"/>
      <c r="R598" s="193"/>
      <c r="S598" s="193"/>
      <c r="T598" s="193"/>
      <c r="U598" s="193"/>
      <c r="V598" s="193"/>
      <c r="W598" s="193"/>
      <c r="X598" s="193"/>
      <c r="Y598" s="154"/>
      <c r="Z598"/>
      <c r="AA598"/>
      <c r="AB598" s="181"/>
      <c r="AC598" s="588" t="s">
        <v>2614</v>
      </c>
      <c r="AD598" s="103"/>
      <c r="AT598" s="33">
        <v>598</v>
      </c>
    </row>
    <row r="599" spans="1:46" ht="15">
      <c r="A599" s="180"/>
      <c r="B599"/>
      <c r="C599" s="12"/>
      <c r="D599" s="842" t="s">
        <v>2167</v>
      </c>
      <c r="E599" s="842"/>
      <c r="F599" s="427"/>
      <c r="G599" s="193"/>
      <c r="H599" s="842" t="s">
        <v>2167</v>
      </c>
      <c r="I599" s="842"/>
      <c r="J599" s="427"/>
      <c r="K599" s="193"/>
      <c r="L599" s="842" t="s">
        <v>2167</v>
      </c>
      <c r="M599" s="842"/>
      <c r="N599" s="427"/>
      <c r="O599" s="193"/>
      <c r="P599" s="193"/>
      <c r="Q599" s="193"/>
      <c r="R599" s="193"/>
      <c r="S599" s="193"/>
      <c r="T599" s="193"/>
      <c r="U599" s="193"/>
      <c r="V599" s="193"/>
      <c r="W599" s="193"/>
      <c r="X599" s="193"/>
      <c r="Y599" s="154"/>
      <c r="Z599"/>
      <c r="AA599"/>
      <c r="AB599" s="181"/>
      <c r="AC599" s="588" t="s">
        <v>2615</v>
      </c>
      <c r="AD599" s="103"/>
      <c r="AT599" s="33">
        <v>599</v>
      </c>
    </row>
    <row r="600" spans="1:46" ht="15" customHeight="1">
      <c r="A600" s="180"/>
      <c r="B600"/>
      <c r="C600" s="12"/>
      <c r="D600" s="842" t="s">
        <v>2012</v>
      </c>
      <c r="E600" s="842"/>
      <c r="F600" s="842"/>
      <c r="G600" s="193"/>
      <c r="H600" s="842" t="s">
        <v>2012</v>
      </c>
      <c r="I600" s="842"/>
      <c r="J600" s="842"/>
      <c r="K600" s="193"/>
      <c r="L600" s="842" t="s">
        <v>2012</v>
      </c>
      <c r="M600" s="842"/>
      <c r="N600" s="842"/>
      <c r="O600" s="193"/>
      <c r="P600" s="193"/>
      <c r="Q600" s="193"/>
      <c r="R600" s="193"/>
      <c r="S600" s="193"/>
      <c r="T600" s="193"/>
      <c r="U600" s="193"/>
      <c r="V600" s="193"/>
      <c r="W600" s="193"/>
      <c r="X600" s="193"/>
      <c r="Y600" s="154"/>
      <c r="Z600"/>
      <c r="AA600"/>
      <c r="AB600" s="181"/>
      <c r="AC600" s="588" t="s">
        <v>2616</v>
      </c>
      <c r="AD600" s="103"/>
      <c r="AT600" s="33">
        <v>600</v>
      </c>
    </row>
    <row r="601" spans="1:46">
      <c r="A601" s="180"/>
      <c r="B601"/>
      <c r="C601" s="12"/>
      <c r="D601" s="427"/>
      <c r="E601" s="427"/>
      <c r="F601" s="427"/>
      <c r="G601" s="193"/>
      <c r="H601" s="427"/>
      <c r="I601" s="427"/>
      <c r="J601" s="427"/>
      <c r="K601" s="193"/>
      <c r="L601" s="427"/>
      <c r="M601" s="427"/>
      <c r="N601" s="427"/>
      <c r="O601" s="193"/>
      <c r="P601" s="193"/>
      <c r="Q601" s="193"/>
      <c r="R601" s="193"/>
      <c r="S601" s="193"/>
      <c r="T601" s="193"/>
      <c r="U601" s="193"/>
      <c r="V601" s="193"/>
      <c r="W601" s="193"/>
      <c r="X601" s="193"/>
      <c r="Y601" s="154"/>
      <c r="Z601"/>
      <c r="AA601"/>
      <c r="AB601" s="181"/>
      <c r="AC601" s="588" t="s">
        <v>2617</v>
      </c>
      <c r="AD601" s="103"/>
      <c r="AT601" s="33">
        <v>601</v>
      </c>
    </row>
    <row r="602" spans="1:46">
      <c r="A602" s="180"/>
      <c r="B602"/>
      <c r="C602" s="12"/>
      <c r="D602" s="427"/>
      <c r="E602" s="427"/>
      <c r="F602" s="427"/>
      <c r="G602" s="193"/>
      <c r="H602" s="427"/>
      <c r="I602" s="427"/>
      <c r="J602" s="427"/>
      <c r="K602" s="193"/>
      <c r="L602" s="427"/>
      <c r="M602" s="427"/>
      <c r="N602" s="427"/>
      <c r="O602" s="193"/>
      <c r="P602" s="193"/>
      <c r="Q602" s="193"/>
      <c r="R602" s="193"/>
      <c r="S602" s="193"/>
      <c r="T602" s="193"/>
      <c r="U602" s="193"/>
      <c r="V602" s="193"/>
      <c r="W602" s="193"/>
      <c r="X602" s="193"/>
      <c r="Y602" s="154"/>
      <c r="Z602"/>
      <c r="AA602"/>
      <c r="AB602" s="181"/>
      <c r="AC602" s="588" t="s">
        <v>2618</v>
      </c>
      <c r="AD602" s="103"/>
      <c r="AT602" s="33">
        <v>602</v>
      </c>
    </row>
    <row r="603" spans="1:46" ht="15" thickBot="1">
      <c r="A603" s="180"/>
      <c r="B603" s="256"/>
      <c r="C603" s="253" t="s">
        <v>2728</v>
      </c>
      <c r="D603" s="12"/>
      <c r="E603" s="12"/>
      <c r="F603" s="12"/>
      <c r="G603" s="12"/>
      <c r="H603" s="12"/>
      <c r="I603" s="12"/>
      <c r="J603" s="12"/>
      <c r="K603" s="12"/>
      <c r="L603" s="12"/>
      <c r="M603" s="12"/>
      <c r="N603" s="12"/>
      <c r="O603" s="12"/>
      <c r="P603" s="12"/>
      <c r="Q603" s="12"/>
      <c r="R603" s="12"/>
      <c r="S603"/>
      <c r="T603"/>
      <c r="U603"/>
      <c r="V603"/>
      <c r="W603"/>
      <c r="X603"/>
      <c r="Y603" s="154"/>
      <c r="Z603" s="256"/>
      <c r="AA603"/>
      <c r="AB603" s="181"/>
      <c r="AC603" s="588" t="s">
        <v>2619</v>
      </c>
      <c r="AD603" s="103"/>
      <c r="AE603" s="104"/>
      <c r="AF603" s="104"/>
      <c r="AG603" s="104"/>
      <c r="AH603" s="104"/>
      <c r="AT603" s="33">
        <v>603</v>
      </c>
    </row>
    <row r="604" spans="1:46" ht="15" thickTop="1">
      <c r="A604" s="180"/>
      <c r="B604" s="256"/>
      <c r="C604" s="253"/>
      <c r="D604" s="12"/>
      <c r="E604" s="12"/>
      <c r="F604" s="12"/>
      <c r="G604" s="12"/>
      <c r="H604" s="12"/>
      <c r="I604" s="12"/>
      <c r="J604" s="12"/>
      <c r="K604" s="12"/>
      <c r="L604" s="12"/>
      <c r="M604" s="12"/>
      <c r="N604" s="12"/>
      <c r="O604" s="12"/>
      <c r="P604" s="12"/>
      <c r="Q604" s="12"/>
      <c r="R604" s="12"/>
      <c r="S604"/>
      <c r="T604"/>
      <c r="U604"/>
      <c r="V604"/>
      <c r="W604"/>
      <c r="X604"/>
      <c r="Y604" s="154"/>
      <c r="Z604"/>
      <c r="AA604"/>
      <c r="AB604" s="181"/>
      <c r="AC604" s="588" t="s">
        <v>2620</v>
      </c>
      <c r="AD604" s="103"/>
      <c r="AE604" s="102"/>
      <c r="AF604" s="102"/>
      <c r="AG604" s="102"/>
      <c r="AH604" s="102"/>
      <c r="AT604" s="33">
        <v>604</v>
      </c>
    </row>
    <row r="605" spans="1:46" ht="14.5" customHeight="1">
      <c r="A605" s="180"/>
      <c r="B605"/>
      <c r="C605" s="12"/>
      <c r="D605"/>
      <c r="E605" s="841" t="s">
        <v>2166</v>
      </c>
      <c r="F605" s="841"/>
      <c r="G605" s="841"/>
      <c r="H605" s="841"/>
      <c r="I605" s="841"/>
      <c r="J605" s="841"/>
      <c r="K605" s="841"/>
      <c r="L605" s="841"/>
      <c r="M605" s="841"/>
      <c r="N605" s="841"/>
      <c r="O605" s="841"/>
      <c r="P605" s="841"/>
      <c r="Q605" s="841"/>
      <c r="R605" s="841"/>
      <c r="S605" s="841"/>
      <c r="T605" s="841"/>
      <c r="U605" s="841"/>
      <c r="V605" s="841"/>
      <c r="W605" s="841"/>
      <c r="X605" s="841"/>
      <c r="Y605" s="841"/>
      <c r="Z605" s="841"/>
      <c r="AA605" s="841"/>
      <c r="AB605" s="181"/>
      <c r="AC605" s="588" t="s">
        <v>2621</v>
      </c>
      <c r="AD605" s="103"/>
      <c r="AE605" s="102"/>
      <c r="AF605" s="102"/>
      <c r="AG605" s="102"/>
      <c r="AH605" s="102"/>
      <c r="AT605" s="33">
        <v>605</v>
      </c>
    </row>
    <row r="606" spans="1:46">
      <c r="A606" s="180"/>
      <c r="B606"/>
      <c r="C606" s="12"/>
      <c r="D606" s="193"/>
      <c r="E606" s="841"/>
      <c r="F606" s="841"/>
      <c r="G606" s="841"/>
      <c r="H606" s="841"/>
      <c r="I606" s="841"/>
      <c r="J606" s="841"/>
      <c r="K606" s="841"/>
      <c r="L606" s="841"/>
      <c r="M606" s="841"/>
      <c r="N606" s="841"/>
      <c r="O606" s="841"/>
      <c r="P606" s="841"/>
      <c r="Q606" s="841"/>
      <c r="R606" s="841"/>
      <c r="S606" s="841"/>
      <c r="T606" s="841"/>
      <c r="U606" s="841"/>
      <c r="V606" s="841"/>
      <c r="W606" s="841"/>
      <c r="X606" s="841"/>
      <c r="Y606" s="841"/>
      <c r="Z606" s="841"/>
      <c r="AA606" s="841"/>
      <c r="AB606" s="181"/>
      <c r="AC606" s="44" t="s">
        <v>2011</v>
      </c>
      <c r="AD606" s="102"/>
      <c r="AE606" s="102"/>
      <c r="AF606" s="102"/>
      <c r="AG606" s="102"/>
      <c r="AH606" s="102"/>
      <c r="AT606" s="33">
        <v>606</v>
      </c>
    </row>
    <row r="607" spans="1:46">
      <c r="A607" s="180"/>
      <c r="B607" s="256"/>
      <c r="C607" s="253"/>
      <c r="D607" s="12"/>
      <c r="E607" s="12"/>
      <c r="F607" s="12"/>
      <c r="G607" s="12"/>
      <c r="H607" s="12"/>
      <c r="I607" s="12"/>
      <c r="J607" s="12"/>
      <c r="K607" s="12"/>
      <c r="L607" s="12"/>
      <c r="M607" s="12"/>
      <c r="N607" s="12"/>
      <c r="O607" s="12"/>
      <c r="P607" s="12"/>
      <c r="Q607" s="12"/>
      <c r="R607" s="12"/>
      <c r="S607"/>
      <c r="T607"/>
      <c r="U607"/>
      <c r="V607"/>
      <c r="W607"/>
      <c r="X607"/>
      <c r="Y607" s="154"/>
      <c r="Z607"/>
      <c r="AA607"/>
      <c r="AB607" s="181"/>
      <c r="AC607" s="42" t="b">
        <v>0</v>
      </c>
      <c r="AD607" s="102"/>
      <c r="AE607" s="102"/>
      <c r="AF607" s="102"/>
      <c r="AG607" s="102"/>
      <c r="AH607" s="102"/>
      <c r="AT607" s="33">
        <v>607</v>
      </c>
    </row>
    <row r="608" spans="1:46">
      <c r="A608" s="180"/>
      <c r="B608" s="256"/>
      <c r="C608" s="253"/>
      <c r="D608" s="957" t="str">
        <f>IF(AC607=TRUE,"Response Standing Instruction Service will be effective 2 days after BBH provides a written Accept Confirmation of this request.","")</f>
        <v/>
      </c>
      <c r="E608" s="957"/>
      <c r="F608" s="957"/>
      <c r="G608" s="957"/>
      <c r="H608" s="957"/>
      <c r="I608" s="957"/>
      <c r="J608" s="957"/>
      <c r="K608" s="957"/>
      <c r="L608" s="957"/>
      <c r="M608" s="957"/>
      <c r="N608" s="957"/>
      <c r="O608" s="957"/>
      <c r="P608" s="957"/>
      <c r="Q608" s="957"/>
      <c r="R608" s="957"/>
      <c r="S608" s="957"/>
      <c r="T608" s="957"/>
      <c r="U608" s="957"/>
      <c r="V608" s="957"/>
      <c r="W608" s="957"/>
      <c r="X608" s="957"/>
      <c r="Y608" s="957"/>
      <c r="Z608" s="957"/>
      <c r="AA608" s="957"/>
      <c r="AB608" s="181"/>
      <c r="AC608" s="102"/>
      <c r="AD608" s="102"/>
      <c r="AE608" s="102"/>
      <c r="AF608" s="102"/>
      <c r="AG608" s="102"/>
      <c r="AH608" s="102"/>
      <c r="AT608" s="33">
        <v>608</v>
      </c>
    </row>
    <row r="609" spans="1:46" ht="14.5" customHeight="1">
      <c r="A609" s="180"/>
      <c r="B609"/>
      <c r="C609" s="12"/>
      <c r="D609" s="708" t="s">
        <v>1069</v>
      </c>
      <c r="E609" s="708"/>
      <c r="F609" s="708"/>
      <c r="G609" s="426"/>
      <c r="H609" s="708" t="s">
        <v>1102</v>
      </c>
      <c r="I609" s="708"/>
      <c r="J609" s="708"/>
      <c r="K609" s="193"/>
      <c r="L609" s="708" t="s">
        <v>1071</v>
      </c>
      <c r="M609" s="708"/>
      <c r="N609" s="708"/>
      <c r="O609" s="193"/>
      <c r="P609" s="708" t="s">
        <v>1103</v>
      </c>
      <c r="Q609" s="708"/>
      <c r="R609" s="708"/>
      <c r="S609" s="193"/>
      <c r="T609" s="708" t="s">
        <v>1998</v>
      </c>
      <c r="U609" s="708"/>
      <c r="V609" s="708"/>
      <c r="W609" s="193"/>
      <c r="X609" s="708" t="s">
        <v>1115</v>
      </c>
      <c r="Y609" s="708"/>
      <c r="Z609" s="708"/>
      <c r="AA609"/>
      <c r="AB609" s="181"/>
      <c r="AT609" s="33">
        <v>609</v>
      </c>
    </row>
    <row r="610" spans="1:46" ht="14.5" customHeight="1">
      <c r="A610" s="180"/>
      <c r="B610"/>
      <c r="C610" s="12"/>
      <c r="D610" s="870" t="s">
        <v>1300</v>
      </c>
      <c r="E610" s="870"/>
      <c r="F610" s="870"/>
      <c r="G610" s="426"/>
      <c r="H610" s="870" t="s">
        <v>1300</v>
      </c>
      <c r="I610" s="870"/>
      <c r="J610" s="870"/>
      <c r="K610" s="193"/>
      <c r="L610" s="870" t="s">
        <v>1300</v>
      </c>
      <c r="M610" s="870"/>
      <c r="N610" s="870"/>
      <c r="O610" s="193"/>
      <c r="P610" s="870" t="s">
        <v>1300</v>
      </c>
      <c r="Q610" s="870"/>
      <c r="R610" s="870"/>
      <c r="S610" s="193"/>
      <c r="T610" s="870" t="s">
        <v>1300</v>
      </c>
      <c r="U610" s="870"/>
      <c r="V610" s="870"/>
      <c r="W610" s="193"/>
      <c r="X610" s="870" t="s">
        <v>1300</v>
      </c>
      <c r="Y610" s="870"/>
      <c r="Z610" s="870"/>
      <c r="AA610"/>
      <c r="AB610" s="181"/>
      <c r="AC610" s="588" t="s">
        <v>2589</v>
      </c>
      <c r="AD610" s="103" t="b">
        <v>0</v>
      </c>
      <c r="AT610" s="33">
        <v>610</v>
      </c>
    </row>
    <row r="611" spans="1:46">
      <c r="A611" s="180"/>
      <c r="B611"/>
      <c r="C611" s="12"/>
      <c r="D611" s="842"/>
      <c r="E611" s="842"/>
      <c r="F611" s="427"/>
      <c r="G611" s="426"/>
      <c r="H611" s="842"/>
      <c r="I611" s="842"/>
      <c r="J611" s="427"/>
      <c r="K611" s="193"/>
      <c r="L611" s="842"/>
      <c r="M611" s="842"/>
      <c r="N611" s="427"/>
      <c r="O611" s="193"/>
      <c r="P611" s="842"/>
      <c r="Q611" s="842"/>
      <c r="R611" s="427"/>
      <c r="S611" s="193"/>
      <c r="T611" s="842"/>
      <c r="U611" s="842"/>
      <c r="V611" s="427"/>
      <c r="W611" s="193"/>
      <c r="X611" s="842"/>
      <c r="Y611" s="842"/>
      <c r="Z611" s="427"/>
      <c r="AA611"/>
      <c r="AB611" s="181"/>
      <c r="AC611" s="588" t="s">
        <v>2590</v>
      </c>
      <c r="AD611" s="103" t="b">
        <v>0</v>
      </c>
      <c r="AT611" s="33">
        <v>611</v>
      </c>
    </row>
    <row r="612" spans="1:46" ht="15" customHeight="1">
      <c r="A612" s="180"/>
      <c r="B612"/>
      <c r="C612" s="12"/>
      <c r="D612" s="842" t="s">
        <v>2012</v>
      </c>
      <c r="E612" s="842"/>
      <c r="F612" s="842"/>
      <c r="G612" s="427"/>
      <c r="H612" s="842" t="s">
        <v>2012</v>
      </c>
      <c r="I612" s="842"/>
      <c r="J612" s="842"/>
      <c r="K612" s="193"/>
      <c r="L612" s="842" t="s">
        <v>2012</v>
      </c>
      <c r="M612" s="842"/>
      <c r="N612" s="842"/>
      <c r="O612" s="193"/>
      <c r="P612" s="842" t="s">
        <v>2012</v>
      </c>
      <c r="Q612" s="842"/>
      <c r="R612" s="842"/>
      <c r="S612" s="193"/>
      <c r="T612" s="842" t="s">
        <v>2012</v>
      </c>
      <c r="U612" s="842"/>
      <c r="V612" s="842"/>
      <c r="W612" s="193"/>
      <c r="X612" s="842" t="s">
        <v>2012</v>
      </c>
      <c r="Y612" s="842"/>
      <c r="Z612" s="842"/>
      <c r="AA612"/>
      <c r="AB612" s="181"/>
      <c r="AC612" s="588" t="s">
        <v>2591</v>
      </c>
      <c r="AD612" s="103" t="b">
        <v>0</v>
      </c>
      <c r="AT612" s="33">
        <v>612</v>
      </c>
    </row>
    <row r="613" spans="1:46">
      <c r="A613" s="180"/>
      <c r="B613"/>
      <c r="C613" s="12"/>
      <c r="D613" s="427"/>
      <c r="E613" s="427"/>
      <c r="F613" s="427"/>
      <c r="G613" s="427"/>
      <c r="H613" s="427"/>
      <c r="I613" s="427"/>
      <c r="J613" s="427"/>
      <c r="K613" s="193"/>
      <c r="L613" s="427"/>
      <c r="M613" s="427"/>
      <c r="N613" s="427"/>
      <c r="O613" s="193"/>
      <c r="P613" s="427"/>
      <c r="Q613" s="427"/>
      <c r="R613" s="427"/>
      <c r="S613" s="193"/>
      <c r="T613" s="427"/>
      <c r="U613" s="427"/>
      <c r="V613" s="427"/>
      <c r="W613" s="193"/>
      <c r="X613" s="427"/>
      <c r="Y613" s="427"/>
      <c r="Z613" s="427"/>
      <c r="AA613"/>
      <c r="AB613" s="181"/>
      <c r="AC613" s="588" t="s">
        <v>2592</v>
      </c>
      <c r="AD613" s="103" t="b">
        <v>0</v>
      </c>
      <c r="AT613" s="33">
        <v>613</v>
      </c>
    </row>
    <row r="614" spans="1:46">
      <c r="A614" s="180"/>
      <c r="B614"/>
      <c r="C614" s="12"/>
      <c r="D614" s="708" t="s">
        <v>2009</v>
      </c>
      <c r="E614" s="708"/>
      <c r="F614" s="708"/>
      <c r="G614" s="420"/>
      <c r="H614" s="708" t="s">
        <v>1120</v>
      </c>
      <c r="I614" s="708"/>
      <c r="J614" s="708"/>
      <c r="K614" s="193"/>
      <c r="L614" s="708" t="s">
        <v>1105</v>
      </c>
      <c r="M614" s="708"/>
      <c r="N614" s="708"/>
      <c r="O614" s="193"/>
      <c r="P614" s="708" t="s">
        <v>1107</v>
      </c>
      <c r="Q614" s="708"/>
      <c r="R614" s="708"/>
      <c r="S614" s="193"/>
      <c r="T614" s="708" t="s">
        <v>1072</v>
      </c>
      <c r="U614" s="708"/>
      <c r="V614" s="708"/>
      <c r="W614" s="193"/>
      <c r="X614" s="708" t="s">
        <v>1108</v>
      </c>
      <c r="Y614" s="708"/>
      <c r="Z614" s="708"/>
      <c r="AA614"/>
      <c r="AB614" s="181"/>
      <c r="AC614" s="588" t="s">
        <v>2593</v>
      </c>
      <c r="AD614" s="103" t="b">
        <v>0</v>
      </c>
      <c r="AT614" s="33">
        <v>614</v>
      </c>
    </row>
    <row r="615" spans="1:46">
      <c r="A615" s="180"/>
      <c r="B615"/>
      <c r="C615" s="12"/>
      <c r="D615" s="870" t="s">
        <v>1300</v>
      </c>
      <c r="E615" s="870"/>
      <c r="F615" s="870"/>
      <c r="G615" s="193"/>
      <c r="H615" s="870" t="s">
        <v>1300</v>
      </c>
      <c r="I615" s="870"/>
      <c r="J615" s="870"/>
      <c r="K615" s="193"/>
      <c r="L615" s="870" t="s">
        <v>1300</v>
      </c>
      <c r="M615" s="870"/>
      <c r="N615" s="870"/>
      <c r="O615" s="193"/>
      <c r="P615" s="870" t="s">
        <v>1300</v>
      </c>
      <c r="Q615" s="870"/>
      <c r="R615" s="870"/>
      <c r="S615" s="193"/>
      <c r="T615" s="870" t="s">
        <v>1300</v>
      </c>
      <c r="U615" s="870"/>
      <c r="V615" s="870"/>
      <c r="W615" s="193"/>
      <c r="X615" s="870" t="s">
        <v>1300</v>
      </c>
      <c r="Y615" s="870"/>
      <c r="Z615" s="870"/>
      <c r="AA615"/>
      <c r="AB615" s="181"/>
      <c r="AC615" s="588" t="s">
        <v>2594</v>
      </c>
      <c r="AD615" s="103" t="b">
        <v>0</v>
      </c>
      <c r="AT615" s="33">
        <v>615</v>
      </c>
    </row>
    <row r="616" spans="1:46">
      <c r="A616" s="180"/>
      <c r="B616"/>
      <c r="C616" s="12"/>
      <c r="D616" s="842"/>
      <c r="E616" s="842"/>
      <c r="F616" s="427"/>
      <c r="G616" s="193"/>
      <c r="H616" s="842"/>
      <c r="I616" s="842"/>
      <c r="J616" s="427"/>
      <c r="K616" s="193"/>
      <c r="L616" s="842"/>
      <c r="M616" s="842"/>
      <c r="N616" s="427"/>
      <c r="O616" s="193"/>
      <c r="P616" s="842"/>
      <c r="Q616" s="842"/>
      <c r="R616" s="427"/>
      <c r="S616" s="193"/>
      <c r="T616" s="842"/>
      <c r="U616" s="842"/>
      <c r="V616" s="427"/>
      <c r="W616" s="193"/>
      <c r="X616" s="842"/>
      <c r="Y616" s="842"/>
      <c r="Z616" s="427"/>
      <c r="AA616"/>
      <c r="AB616" s="181"/>
      <c r="AC616" s="588" t="s">
        <v>2595</v>
      </c>
      <c r="AD616" s="103" t="b">
        <v>0</v>
      </c>
      <c r="AT616" s="33">
        <v>616</v>
      </c>
    </row>
    <row r="617" spans="1:46" ht="15">
      <c r="A617" s="180"/>
      <c r="B617"/>
      <c r="C617" s="12"/>
      <c r="D617" s="842" t="s">
        <v>2012</v>
      </c>
      <c r="E617" s="842"/>
      <c r="F617" s="842"/>
      <c r="G617" s="193"/>
      <c r="H617" s="842" t="s">
        <v>2012</v>
      </c>
      <c r="I617" s="842"/>
      <c r="J617" s="842"/>
      <c r="K617" s="193"/>
      <c r="L617" s="842" t="s">
        <v>2012</v>
      </c>
      <c r="M617" s="842"/>
      <c r="N617" s="842"/>
      <c r="O617" s="193"/>
      <c r="P617" s="842" t="s">
        <v>2012</v>
      </c>
      <c r="Q617" s="842"/>
      <c r="R617" s="842"/>
      <c r="S617" s="193"/>
      <c r="T617" s="842" t="s">
        <v>2012</v>
      </c>
      <c r="U617" s="842"/>
      <c r="V617" s="842"/>
      <c r="W617" s="193"/>
      <c r="X617" s="842" t="s">
        <v>2012</v>
      </c>
      <c r="Y617" s="842"/>
      <c r="Z617" s="842"/>
      <c r="AA617"/>
      <c r="AB617" s="181"/>
      <c r="AC617" s="588" t="s">
        <v>2596</v>
      </c>
      <c r="AD617" s="103" t="b">
        <v>0</v>
      </c>
      <c r="AT617" s="33">
        <v>617</v>
      </c>
    </row>
    <row r="618" spans="1:46">
      <c r="A618" s="180"/>
      <c r="B618"/>
      <c r="C618" s="12"/>
      <c r="D618" s="427"/>
      <c r="E618" s="427"/>
      <c r="F618" s="427"/>
      <c r="G618" s="193"/>
      <c r="H618" s="427"/>
      <c r="I618" s="427"/>
      <c r="J618" s="427"/>
      <c r="K618" s="193"/>
      <c r="L618" s="427"/>
      <c r="M618" s="427"/>
      <c r="N618" s="427"/>
      <c r="O618" s="193"/>
      <c r="P618" s="427"/>
      <c r="Q618" s="427"/>
      <c r="R618" s="427"/>
      <c r="S618" s="193"/>
      <c r="T618" s="427"/>
      <c r="U618" s="427"/>
      <c r="V618" s="427"/>
      <c r="W618" s="193"/>
      <c r="X618" s="427"/>
      <c r="Y618" s="427"/>
      <c r="Z618" s="427"/>
      <c r="AA618"/>
      <c r="AB618" s="181"/>
      <c r="AC618" s="588" t="s">
        <v>2597</v>
      </c>
      <c r="AD618" s="103" t="b">
        <v>0</v>
      </c>
      <c r="AT618" s="33">
        <v>618</v>
      </c>
    </row>
    <row r="619" spans="1:46">
      <c r="A619" s="180"/>
      <c r="B619"/>
      <c r="C619" s="12"/>
      <c r="D619" s="708" t="s">
        <v>1123</v>
      </c>
      <c r="E619" s="708"/>
      <c r="F619" s="708"/>
      <c r="G619" s="193"/>
      <c r="H619" s="708" t="s">
        <v>2008</v>
      </c>
      <c r="I619" s="708"/>
      <c r="J619" s="708"/>
      <c r="K619" s="193"/>
      <c r="L619" s="708" t="s">
        <v>1109</v>
      </c>
      <c r="M619" s="708"/>
      <c r="N619" s="708"/>
      <c r="O619" s="193"/>
      <c r="P619" s="708" t="s">
        <v>2007</v>
      </c>
      <c r="Q619" s="708"/>
      <c r="R619" s="708"/>
      <c r="S619" s="193"/>
      <c r="T619" s="708" t="s">
        <v>1298</v>
      </c>
      <c r="U619" s="708"/>
      <c r="V619" s="708"/>
      <c r="W619" s="193"/>
      <c r="X619" s="708" t="s">
        <v>2005</v>
      </c>
      <c r="Y619" s="708"/>
      <c r="Z619" s="708"/>
      <c r="AA619"/>
      <c r="AB619" s="181"/>
      <c r="AC619" s="588" t="s">
        <v>2598</v>
      </c>
      <c r="AD619" s="103" t="b">
        <v>0</v>
      </c>
      <c r="AT619" s="33">
        <v>619</v>
      </c>
    </row>
    <row r="620" spans="1:46">
      <c r="A620" s="180"/>
      <c r="B620"/>
      <c r="C620" s="12"/>
      <c r="D620" s="870" t="s">
        <v>1300</v>
      </c>
      <c r="E620" s="870"/>
      <c r="F620" s="870"/>
      <c r="G620" s="193"/>
      <c r="H620" s="870" t="s">
        <v>1300</v>
      </c>
      <c r="I620" s="870"/>
      <c r="J620" s="870"/>
      <c r="K620" s="193"/>
      <c r="L620" s="870" t="s">
        <v>1300</v>
      </c>
      <c r="M620" s="870"/>
      <c r="N620" s="870"/>
      <c r="O620" s="193"/>
      <c r="P620" s="870" t="s">
        <v>1300</v>
      </c>
      <c r="Q620" s="870"/>
      <c r="R620" s="870"/>
      <c r="S620" s="193"/>
      <c r="T620" s="870" t="s">
        <v>1300</v>
      </c>
      <c r="U620" s="870"/>
      <c r="V620" s="870"/>
      <c r="W620" s="193"/>
      <c r="X620" s="870" t="s">
        <v>1300</v>
      </c>
      <c r="Y620" s="870"/>
      <c r="Z620" s="870"/>
      <c r="AA620"/>
      <c r="AB620" s="181"/>
      <c r="AC620" s="588" t="s">
        <v>2599</v>
      </c>
      <c r="AD620" s="103" t="b">
        <v>0</v>
      </c>
      <c r="AT620" s="33">
        <v>620</v>
      </c>
    </row>
    <row r="621" spans="1:46">
      <c r="A621" s="180"/>
      <c r="B621"/>
      <c r="C621" s="12"/>
      <c r="D621" s="842"/>
      <c r="E621" s="842"/>
      <c r="F621" s="427"/>
      <c r="G621" s="193"/>
      <c r="H621" s="842"/>
      <c r="I621" s="842"/>
      <c r="J621" s="427"/>
      <c r="K621" s="193"/>
      <c r="L621" s="842"/>
      <c r="M621" s="842"/>
      <c r="N621" s="427"/>
      <c r="O621" s="193"/>
      <c r="P621" s="842"/>
      <c r="Q621" s="842"/>
      <c r="R621" s="427"/>
      <c r="S621" s="193"/>
      <c r="T621" s="842"/>
      <c r="U621" s="842"/>
      <c r="V621" s="427"/>
      <c r="W621" s="193"/>
      <c r="X621" s="842"/>
      <c r="Y621" s="842"/>
      <c r="Z621" s="427"/>
      <c r="AA621"/>
      <c r="AB621" s="181"/>
      <c r="AC621" s="588" t="s">
        <v>2600</v>
      </c>
      <c r="AD621" s="103" t="b">
        <v>0</v>
      </c>
      <c r="AT621" s="33">
        <v>621</v>
      </c>
    </row>
    <row r="622" spans="1:46" ht="15">
      <c r="A622" s="180"/>
      <c r="B622"/>
      <c r="C622" s="12"/>
      <c r="D622" s="842" t="s">
        <v>2012</v>
      </c>
      <c r="E622" s="842"/>
      <c r="F622" s="842"/>
      <c r="G622" s="193"/>
      <c r="H622" s="842" t="s">
        <v>2012</v>
      </c>
      <c r="I622" s="842"/>
      <c r="J622" s="842"/>
      <c r="K622" s="193"/>
      <c r="L622" s="842" t="s">
        <v>2012</v>
      </c>
      <c r="M622" s="842"/>
      <c r="N622" s="842"/>
      <c r="O622" s="193"/>
      <c r="P622" s="842" t="s">
        <v>2012</v>
      </c>
      <c r="Q622" s="842"/>
      <c r="R622" s="842"/>
      <c r="S622" s="193"/>
      <c r="T622" s="842" t="s">
        <v>2012</v>
      </c>
      <c r="U622" s="842"/>
      <c r="V622" s="842"/>
      <c r="W622" s="193"/>
      <c r="X622" s="842" t="s">
        <v>2012</v>
      </c>
      <c r="Y622" s="842"/>
      <c r="Z622" s="842"/>
      <c r="AA622"/>
      <c r="AB622" s="181"/>
      <c r="AC622" s="588" t="s">
        <v>2601</v>
      </c>
      <c r="AD622" s="103" t="b">
        <v>0</v>
      </c>
      <c r="AT622" s="33">
        <v>622</v>
      </c>
    </row>
    <row r="623" spans="1:46">
      <c r="A623" s="180"/>
      <c r="B623"/>
      <c r="C623" s="12"/>
      <c r="D623" s="427"/>
      <c r="E623" s="427"/>
      <c r="F623" s="427"/>
      <c r="G623" s="193"/>
      <c r="H623" s="427"/>
      <c r="I623" s="427"/>
      <c r="J623" s="427"/>
      <c r="K623" s="193"/>
      <c r="L623" s="427"/>
      <c r="M623" s="427"/>
      <c r="N623" s="427"/>
      <c r="O623" s="193"/>
      <c r="P623" s="427"/>
      <c r="Q623" s="427"/>
      <c r="R623" s="427"/>
      <c r="S623" s="193"/>
      <c r="T623" s="427"/>
      <c r="U623" s="427"/>
      <c r="V623" s="427"/>
      <c r="W623" s="193"/>
      <c r="X623" s="427"/>
      <c r="Y623" s="427"/>
      <c r="Z623" s="427"/>
      <c r="AA623"/>
      <c r="AB623" s="181"/>
      <c r="AC623" s="588" t="s">
        <v>2602</v>
      </c>
      <c r="AD623" s="103" t="b">
        <v>0</v>
      </c>
      <c r="AT623" s="33">
        <v>623</v>
      </c>
    </row>
    <row r="624" spans="1:46">
      <c r="A624" s="180"/>
      <c r="B624"/>
      <c r="C624" s="12"/>
      <c r="D624" s="708" t="s">
        <v>2004</v>
      </c>
      <c r="E624" s="708"/>
      <c r="F624" s="708"/>
      <c r="G624" s="193"/>
      <c r="H624" s="708" t="s">
        <v>1131</v>
      </c>
      <c r="I624" s="708"/>
      <c r="J624" s="708"/>
      <c r="K624" s="193"/>
      <c r="L624" s="708" t="s">
        <v>1081</v>
      </c>
      <c r="M624" s="708"/>
      <c r="N624" s="708"/>
      <c r="O624" s="193"/>
      <c r="P624" s="708" t="s">
        <v>1084</v>
      </c>
      <c r="Q624" s="708"/>
      <c r="R624" s="708"/>
      <c r="S624" s="193"/>
      <c r="T624" s="708" t="s">
        <v>1085</v>
      </c>
      <c r="U624" s="708"/>
      <c r="V624" s="708"/>
      <c r="W624" s="193"/>
      <c r="X624" s="708" t="s">
        <v>1086</v>
      </c>
      <c r="Y624" s="708"/>
      <c r="Z624" s="708"/>
      <c r="AA624"/>
      <c r="AB624" s="181"/>
      <c r="AC624" s="588" t="s">
        <v>2603</v>
      </c>
      <c r="AD624" s="103" t="b">
        <v>0</v>
      </c>
      <c r="AT624" s="33">
        <v>624</v>
      </c>
    </row>
    <row r="625" spans="1:46">
      <c r="A625" s="180"/>
      <c r="B625"/>
      <c r="C625" s="12"/>
      <c r="D625" s="870" t="s">
        <v>1300</v>
      </c>
      <c r="E625" s="870"/>
      <c r="F625" s="870"/>
      <c r="G625" s="193"/>
      <c r="H625" s="870" t="s">
        <v>1300</v>
      </c>
      <c r="I625" s="870"/>
      <c r="J625" s="870"/>
      <c r="K625" s="193"/>
      <c r="L625" s="870" t="s">
        <v>1300</v>
      </c>
      <c r="M625" s="870"/>
      <c r="N625" s="870"/>
      <c r="O625" s="193"/>
      <c r="P625" s="870" t="s">
        <v>1300</v>
      </c>
      <c r="Q625" s="870"/>
      <c r="R625" s="870"/>
      <c r="S625" s="193"/>
      <c r="T625" s="870" t="s">
        <v>1300</v>
      </c>
      <c r="U625" s="870"/>
      <c r="V625" s="870"/>
      <c r="W625" s="193"/>
      <c r="X625" s="870" t="s">
        <v>1300</v>
      </c>
      <c r="Y625" s="870"/>
      <c r="Z625" s="870"/>
      <c r="AA625"/>
      <c r="AB625" s="181"/>
      <c r="AC625" s="588" t="s">
        <v>2604</v>
      </c>
      <c r="AD625" s="103" t="b">
        <v>0</v>
      </c>
      <c r="AT625" s="33">
        <v>625</v>
      </c>
    </row>
    <row r="626" spans="1:46">
      <c r="A626" s="180"/>
      <c r="B626"/>
      <c r="C626" s="12"/>
      <c r="D626" s="842"/>
      <c r="E626" s="842"/>
      <c r="F626" s="427"/>
      <c r="G626" s="193"/>
      <c r="H626" s="842"/>
      <c r="I626" s="842"/>
      <c r="J626" s="427"/>
      <c r="K626" s="193"/>
      <c r="L626" s="842"/>
      <c r="M626" s="842"/>
      <c r="N626" s="427"/>
      <c r="O626" s="193"/>
      <c r="P626" s="842"/>
      <c r="Q626" s="842"/>
      <c r="R626" s="427"/>
      <c r="S626" s="193"/>
      <c r="T626" s="842"/>
      <c r="U626" s="842"/>
      <c r="V626" s="427"/>
      <c r="W626" s="193"/>
      <c r="X626" s="842"/>
      <c r="Y626" s="842"/>
      <c r="Z626" s="427"/>
      <c r="AA626"/>
      <c r="AB626" s="181"/>
      <c r="AC626" s="588" t="s">
        <v>2605</v>
      </c>
      <c r="AD626" s="103" t="b">
        <v>0</v>
      </c>
      <c r="AT626" s="33">
        <v>626</v>
      </c>
    </row>
    <row r="627" spans="1:46" ht="15">
      <c r="A627" s="180"/>
      <c r="B627"/>
      <c r="C627" s="12"/>
      <c r="D627" s="842" t="s">
        <v>2012</v>
      </c>
      <c r="E627" s="842"/>
      <c r="F627" s="842"/>
      <c r="G627" s="193"/>
      <c r="H627" s="842" t="s">
        <v>2012</v>
      </c>
      <c r="I627" s="842"/>
      <c r="J627" s="842"/>
      <c r="K627" s="193"/>
      <c r="L627" s="842" t="s">
        <v>2012</v>
      </c>
      <c r="M627" s="842"/>
      <c r="N627" s="842"/>
      <c r="O627" s="193"/>
      <c r="P627" s="842" t="s">
        <v>2012</v>
      </c>
      <c r="Q627" s="842"/>
      <c r="R627" s="842"/>
      <c r="S627" s="193"/>
      <c r="T627" s="842" t="s">
        <v>2012</v>
      </c>
      <c r="U627" s="842"/>
      <c r="V627" s="842"/>
      <c r="W627" s="193"/>
      <c r="X627" s="842" t="s">
        <v>2012</v>
      </c>
      <c r="Y627" s="842"/>
      <c r="Z627" s="842"/>
      <c r="AA627"/>
      <c r="AB627" s="181"/>
      <c r="AC627" s="588" t="s">
        <v>2606</v>
      </c>
      <c r="AD627" s="103" t="b">
        <v>0</v>
      </c>
      <c r="AT627" s="33">
        <v>627</v>
      </c>
    </row>
    <row r="628" spans="1:46">
      <c r="A628" s="180"/>
      <c r="B628"/>
      <c r="C628" s="12"/>
      <c r="D628" s="427"/>
      <c r="E628" s="427"/>
      <c r="F628" s="427"/>
      <c r="G628" s="193"/>
      <c r="H628" s="427"/>
      <c r="I628" s="427"/>
      <c r="J628" s="427"/>
      <c r="K628" s="193"/>
      <c r="L628" s="427"/>
      <c r="M628" s="427"/>
      <c r="N628" s="427"/>
      <c r="O628" s="193"/>
      <c r="P628" s="427"/>
      <c r="Q628" s="427"/>
      <c r="R628" s="427"/>
      <c r="S628" s="193"/>
      <c r="T628" s="427"/>
      <c r="U628" s="427"/>
      <c r="V628" s="427"/>
      <c r="W628" s="193"/>
      <c r="X628" s="427"/>
      <c r="Y628" s="427"/>
      <c r="Z628" s="427"/>
      <c r="AA628"/>
      <c r="AB628" s="181"/>
      <c r="AC628" s="588" t="s">
        <v>2607</v>
      </c>
      <c r="AD628" s="103" t="b">
        <v>0</v>
      </c>
      <c r="AT628" s="33">
        <v>628</v>
      </c>
    </row>
    <row r="629" spans="1:46">
      <c r="A629" s="180"/>
      <c r="B629"/>
      <c r="C629" s="12"/>
      <c r="D629" s="708" t="s">
        <v>1087</v>
      </c>
      <c r="E629" s="708"/>
      <c r="F629" s="708"/>
      <c r="G629" s="193"/>
      <c r="H629" s="708" t="s">
        <v>1089</v>
      </c>
      <c r="I629" s="708"/>
      <c r="J629" s="708"/>
      <c r="K629" s="193"/>
      <c r="L629" s="708" t="s">
        <v>1093</v>
      </c>
      <c r="M629" s="708"/>
      <c r="N629" s="708"/>
      <c r="O629" s="193"/>
      <c r="P629" s="708" t="s">
        <v>2002</v>
      </c>
      <c r="Q629" s="708"/>
      <c r="R629" s="708"/>
      <c r="S629" s="193"/>
      <c r="T629" s="708" t="s">
        <v>1094</v>
      </c>
      <c r="U629" s="708"/>
      <c r="V629" s="708"/>
      <c r="W629" s="193"/>
      <c r="X629" s="708" t="s">
        <v>1095</v>
      </c>
      <c r="Y629" s="708"/>
      <c r="Z629" s="708"/>
      <c r="AA629"/>
      <c r="AB629" s="181"/>
      <c r="AC629" s="588" t="s">
        <v>2608</v>
      </c>
      <c r="AD629" s="103" t="b">
        <v>0</v>
      </c>
      <c r="AT629" s="33">
        <v>629</v>
      </c>
    </row>
    <row r="630" spans="1:46">
      <c r="A630" s="180"/>
      <c r="B630"/>
      <c r="C630" s="12"/>
      <c r="D630" s="870" t="s">
        <v>1300</v>
      </c>
      <c r="E630" s="870"/>
      <c r="F630" s="870"/>
      <c r="G630" s="193"/>
      <c r="H630" s="870" t="s">
        <v>1300</v>
      </c>
      <c r="I630" s="870"/>
      <c r="J630" s="870"/>
      <c r="K630" s="193"/>
      <c r="L630" s="870" t="s">
        <v>1300</v>
      </c>
      <c r="M630" s="870"/>
      <c r="N630" s="870"/>
      <c r="O630" s="193"/>
      <c r="P630" s="870" t="s">
        <v>1300</v>
      </c>
      <c r="Q630" s="870"/>
      <c r="R630" s="870"/>
      <c r="S630" s="193"/>
      <c r="T630" s="870" t="s">
        <v>1300</v>
      </c>
      <c r="U630" s="870"/>
      <c r="V630" s="870"/>
      <c r="W630" s="193"/>
      <c r="X630" s="870" t="s">
        <v>1300</v>
      </c>
      <c r="Y630" s="870"/>
      <c r="Z630" s="870"/>
      <c r="AA630"/>
      <c r="AB630" s="181"/>
      <c r="AC630" s="588" t="s">
        <v>2609</v>
      </c>
      <c r="AD630" s="103" t="b">
        <v>0</v>
      </c>
      <c r="AT630" s="33">
        <v>630</v>
      </c>
    </row>
    <row r="631" spans="1:46">
      <c r="A631" s="180"/>
      <c r="B631"/>
      <c r="C631" s="12"/>
      <c r="D631" s="842"/>
      <c r="E631" s="842"/>
      <c r="F631" s="427"/>
      <c r="G631" s="193"/>
      <c r="H631" s="842"/>
      <c r="I631" s="842"/>
      <c r="J631" s="427"/>
      <c r="K631" s="193"/>
      <c r="L631" s="842"/>
      <c r="M631" s="842"/>
      <c r="N631" s="427"/>
      <c r="O631" s="193"/>
      <c r="P631" s="842"/>
      <c r="Q631" s="842"/>
      <c r="R631" s="427"/>
      <c r="S631" s="193"/>
      <c r="T631" s="842"/>
      <c r="U631" s="842"/>
      <c r="V631" s="427"/>
      <c r="W631" s="193"/>
      <c r="X631" s="842"/>
      <c r="Y631" s="842"/>
      <c r="Z631" s="427"/>
      <c r="AA631"/>
      <c r="AB631" s="181"/>
      <c r="AC631" s="588" t="s">
        <v>2610</v>
      </c>
      <c r="AD631" s="103" t="b">
        <v>0</v>
      </c>
      <c r="AT631" s="33">
        <v>631</v>
      </c>
    </row>
    <row r="632" spans="1:46" ht="15">
      <c r="A632" s="180"/>
      <c r="B632"/>
      <c r="C632" s="12"/>
      <c r="D632" s="842" t="s">
        <v>2012</v>
      </c>
      <c r="E632" s="842"/>
      <c r="F632" s="842"/>
      <c r="G632" s="193"/>
      <c r="H632" s="842" t="s">
        <v>2012</v>
      </c>
      <c r="I632" s="842"/>
      <c r="J632" s="842"/>
      <c r="K632" s="193"/>
      <c r="L632" s="842" t="s">
        <v>2012</v>
      </c>
      <c r="M632" s="842"/>
      <c r="N632" s="842"/>
      <c r="O632" s="193"/>
      <c r="P632" s="842" t="s">
        <v>2012</v>
      </c>
      <c r="Q632" s="842"/>
      <c r="R632" s="842"/>
      <c r="S632" s="193"/>
      <c r="T632" s="842" t="s">
        <v>2012</v>
      </c>
      <c r="U632" s="842"/>
      <c r="V632" s="842"/>
      <c r="W632" s="193"/>
      <c r="X632" s="842" t="s">
        <v>2012</v>
      </c>
      <c r="Y632" s="842"/>
      <c r="Z632" s="842"/>
      <c r="AA632"/>
      <c r="AB632" s="181"/>
      <c r="AC632" s="588" t="s">
        <v>2611</v>
      </c>
      <c r="AD632" s="103" t="b">
        <v>0</v>
      </c>
      <c r="AT632" s="33">
        <v>632</v>
      </c>
    </row>
    <row r="633" spans="1:46">
      <c r="A633" s="180"/>
      <c r="B633"/>
      <c r="C633" s="12"/>
      <c r="D633" s="427"/>
      <c r="E633" s="427"/>
      <c r="F633" s="427"/>
      <c r="G633" s="193"/>
      <c r="H633" s="427"/>
      <c r="I633" s="427"/>
      <c r="J633" s="427"/>
      <c r="K633" s="193"/>
      <c r="L633" s="427"/>
      <c r="M633" s="427"/>
      <c r="N633" s="427"/>
      <c r="O633" s="193"/>
      <c r="P633" s="427"/>
      <c r="Q633" s="427"/>
      <c r="R633" s="427"/>
      <c r="S633" s="193"/>
      <c r="T633" s="427"/>
      <c r="U633" s="427"/>
      <c r="V633" s="427"/>
      <c r="W633" s="193"/>
      <c r="X633" s="427"/>
      <c r="Y633" s="427"/>
      <c r="Z633" s="427"/>
      <c r="AA633"/>
      <c r="AB633" s="181"/>
      <c r="AC633" s="588" t="s">
        <v>2612</v>
      </c>
      <c r="AD633" s="103" t="b">
        <v>0</v>
      </c>
      <c r="AT633" s="33">
        <v>633</v>
      </c>
    </row>
    <row r="634" spans="1:46">
      <c r="A634" s="180"/>
      <c r="B634"/>
      <c r="C634" s="12"/>
      <c r="D634" s="708" t="s">
        <v>2001</v>
      </c>
      <c r="E634" s="708"/>
      <c r="F634" s="708"/>
      <c r="G634" s="193"/>
      <c r="H634" s="708" t="s">
        <v>1097</v>
      </c>
      <c r="I634" s="708"/>
      <c r="J634" s="708"/>
      <c r="K634" s="193"/>
      <c r="L634" s="708" t="s">
        <v>2000</v>
      </c>
      <c r="M634" s="708"/>
      <c r="N634" s="708"/>
      <c r="O634" s="193"/>
      <c r="P634" s="193"/>
      <c r="Q634" s="193"/>
      <c r="R634" s="193"/>
      <c r="S634" s="193"/>
      <c r="T634" s="193"/>
      <c r="U634" s="193"/>
      <c r="V634" s="193"/>
      <c r="W634" s="193"/>
      <c r="X634" s="193"/>
      <c r="Y634" s="154"/>
      <c r="Z634"/>
      <c r="AA634"/>
      <c r="AB634" s="181"/>
      <c r="AC634" s="588" t="s">
        <v>2613</v>
      </c>
      <c r="AD634" s="103" t="b">
        <v>0</v>
      </c>
      <c r="AT634" s="33">
        <v>634</v>
      </c>
    </row>
    <row r="635" spans="1:46">
      <c r="A635" s="180"/>
      <c r="B635"/>
      <c r="C635" s="12"/>
      <c r="D635" s="870" t="s">
        <v>1300</v>
      </c>
      <c r="E635" s="870"/>
      <c r="F635" s="870"/>
      <c r="G635" s="193"/>
      <c r="H635" s="870" t="s">
        <v>1300</v>
      </c>
      <c r="I635" s="870"/>
      <c r="J635" s="870"/>
      <c r="K635" s="193"/>
      <c r="L635" s="870" t="s">
        <v>1300</v>
      </c>
      <c r="M635" s="870"/>
      <c r="N635" s="870"/>
      <c r="O635" s="193"/>
      <c r="P635" s="193"/>
      <c r="Q635" s="193"/>
      <c r="R635" s="193"/>
      <c r="S635" s="193"/>
      <c r="T635" s="193"/>
      <c r="U635" s="193"/>
      <c r="V635" s="193"/>
      <c r="W635" s="193"/>
      <c r="X635" s="193"/>
      <c r="Y635" s="154"/>
      <c r="Z635"/>
      <c r="AA635"/>
      <c r="AB635" s="181"/>
      <c r="AC635" s="588" t="s">
        <v>2614</v>
      </c>
      <c r="AD635" s="103" t="b">
        <v>0</v>
      </c>
      <c r="AT635" s="33">
        <v>635</v>
      </c>
    </row>
    <row r="636" spans="1:46">
      <c r="A636" s="180"/>
      <c r="B636"/>
      <c r="C636" s="12"/>
      <c r="D636" s="842"/>
      <c r="E636" s="842"/>
      <c r="F636" s="427"/>
      <c r="G636" s="193"/>
      <c r="H636" s="842"/>
      <c r="I636" s="842"/>
      <c r="J636" s="427"/>
      <c r="K636" s="193"/>
      <c r="L636" s="842"/>
      <c r="M636" s="842"/>
      <c r="N636" s="427"/>
      <c r="O636" s="193"/>
      <c r="P636" s="193"/>
      <c r="Q636" s="193"/>
      <c r="R636" s="193"/>
      <c r="S636" s="193"/>
      <c r="T636" s="193"/>
      <c r="U636" s="193"/>
      <c r="V636" s="193"/>
      <c r="W636" s="193"/>
      <c r="X636" s="193"/>
      <c r="Y636" s="154"/>
      <c r="Z636"/>
      <c r="AA636"/>
      <c r="AB636" s="181"/>
      <c r="AC636" s="588" t="s">
        <v>2615</v>
      </c>
      <c r="AD636" s="103" t="b">
        <v>0</v>
      </c>
      <c r="AT636" s="33">
        <v>636</v>
      </c>
    </row>
    <row r="637" spans="1:46" ht="15">
      <c r="A637" s="180"/>
      <c r="B637"/>
      <c r="C637" s="12"/>
      <c r="D637" s="842" t="s">
        <v>2012</v>
      </c>
      <c r="E637" s="842"/>
      <c r="F637" s="842"/>
      <c r="G637" s="193"/>
      <c r="H637" s="842" t="s">
        <v>2012</v>
      </c>
      <c r="I637" s="842"/>
      <c r="J637" s="842"/>
      <c r="K637" s="193"/>
      <c r="L637" s="842" t="s">
        <v>2012</v>
      </c>
      <c r="M637" s="842"/>
      <c r="N637" s="842"/>
      <c r="O637" s="193"/>
      <c r="P637" s="193"/>
      <c r="Q637" s="193"/>
      <c r="R637" s="193"/>
      <c r="S637" s="193"/>
      <c r="T637" s="193"/>
      <c r="U637" s="193"/>
      <c r="V637" s="193"/>
      <c r="W637" s="193"/>
      <c r="X637" s="193"/>
      <c r="Y637" s="154"/>
      <c r="Z637"/>
      <c r="AA637"/>
      <c r="AB637" s="181"/>
      <c r="AC637" s="588" t="s">
        <v>2616</v>
      </c>
      <c r="AD637" s="103" t="b">
        <v>0</v>
      </c>
      <c r="AT637" s="33">
        <v>637</v>
      </c>
    </row>
    <row r="638" spans="1:46">
      <c r="A638" s="180"/>
      <c r="B638"/>
      <c r="C638" s="12"/>
      <c r="D638" s="427"/>
      <c r="E638" s="427"/>
      <c r="F638" s="427"/>
      <c r="G638" s="193"/>
      <c r="H638" s="427"/>
      <c r="I638" s="427"/>
      <c r="J638" s="427"/>
      <c r="K638" s="193"/>
      <c r="L638" s="427"/>
      <c r="M638" s="427"/>
      <c r="N638" s="427"/>
      <c r="O638" s="193"/>
      <c r="P638" s="193"/>
      <c r="Q638" s="193"/>
      <c r="R638" s="193"/>
      <c r="S638" s="193"/>
      <c r="T638" s="193"/>
      <c r="U638" s="193"/>
      <c r="V638" s="193"/>
      <c r="W638" s="193"/>
      <c r="X638" s="193"/>
      <c r="Y638" s="154"/>
      <c r="Z638"/>
      <c r="AA638"/>
      <c r="AB638" s="181"/>
      <c r="AC638" s="588" t="s">
        <v>2617</v>
      </c>
      <c r="AD638" s="103" t="b">
        <v>0</v>
      </c>
      <c r="AT638" s="33">
        <v>638</v>
      </c>
    </row>
    <row r="639" spans="1:46">
      <c r="A639" s="180"/>
      <c r="B639"/>
      <c r="C639" s="12"/>
      <c r="D639" s="12"/>
      <c r="E639" s="12"/>
      <c r="F639" s="12"/>
      <c r="G639" s="12"/>
      <c r="H639" s="12"/>
      <c r="I639" s="12"/>
      <c r="J639" s="12"/>
      <c r="K639" s="12"/>
      <c r="L639" s="12"/>
      <c r="M639" s="12"/>
      <c r="N639" s="12"/>
      <c r="O639" s="12"/>
      <c r="P639" s="12"/>
      <c r="Q639" s="12"/>
      <c r="R639" s="12"/>
      <c r="S639"/>
      <c r="T639"/>
      <c r="U639"/>
      <c r="V639"/>
      <c r="W639"/>
      <c r="X639"/>
      <c r="Y639"/>
      <c r="Z639"/>
      <c r="AA639"/>
      <c r="AB639" s="181"/>
      <c r="AC639" s="588" t="s">
        <v>2618</v>
      </c>
      <c r="AD639" s="103" t="b">
        <v>0</v>
      </c>
      <c r="AT639" s="33">
        <v>639</v>
      </c>
    </row>
    <row r="640" spans="1:46" ht="15" thickBot="1">
      <c r="A640" s="180"/>
      <c r="B640" s="425"/>
      <c r="C640" s="253" t="s">
        <v>2729</v>
      </c>
      <c r="D640" s="12"/>
      <c r="E640" s="12"/>
      <c r="F640" s="12"/>
      <c r="G640" s="12"/>
      <c r="H640" s="12"/>
      <c r="I640" s="12"/>
      <c r="J640" s="12"/>
      <c r="K640" s="12"/>
      <c r="L640" s="12"/>
      <c r="M640" s="12"/>
      <c r="N640" s="12"/>
      <c r="O640" s="12"/>
      <c r="P640" s="12"/>
      <c r="Q640" s="12"/>
      <c r="R640" s="12"/>
      <c r="S640"/>
      <c r="T640"/>
      <c r="U640"/>
      <c r="V640"/>
      <c r="W640"/>
      <c r="X640"/>
      <c r="Y640"/>
      <c r="Z640" s="256"/>
      <c r="AA640"/>
      <c r="AB640" s="181"/>
      <c r="AC640" s="588" t="s">
        <v>2619</v>
      </c>
      <c r="AD640" s="103" t="b">
        <v>0</v>
      </c>
      <c r="AF640" s="104"/>
      <c r="AG640" s="104"/>
      <c r="AH640" s="104"/>
      <c r="AT640" s="33">
        <v>640</v>
      </c>
    </row>
    <row r="641" spans="1:46" ht="15" thickTop="1">
      <c r="A641" s="180"/>
      <c r="B641" s="425"/>
      <c r="C641" s="253"/>
      <c r="D641" s="12"/>
      <c r="E641" s="12"/>
      <c r="F641" s="12"/>
      <c r="G641" s="12"/>
      <c r="H641" s="12"/>
      <c r="I641" s="12"/>
      <c r="J641" s="12"/>
      <c r="K641" s="12"/>
      <c r="L641" s="12"/>
      <c r="M641" s="12"/>
      <c r="N641" s="12"/>
      <c r="O641" s="12"/>
      <c r="P641" s="12"/>
      <c r="Q641" s="12"/>
      <c r="R641" s="12"/>
      <c r="S641"/>
      <c r="T641"/>
      <c r="U641"/>
      <c r="V641"/>
      <c r="W641"/>
      <c r="X641"/>
      <c r="Y641"/>
      <c r="Z641"/>
      <c r="AA641"/>
      <c r="AB641" s="181"/>
      <c r="AC641" s="588" t="s">
        <v>2620</v>
      </c>
      <c r="AD641" s="103" t="b">
        <v>0</v>
      </c>
      <c r="AF641" s="105"/>
      <c r="AG641" s="105"/>
      <c r="AH641" s="105"/>
      <c r="AT641" s="33">
        <v>641</v>
      </c>
    </row>
    <row r="642" spans="1:46" ht="15.65" customHeight="1">
      <c r="A642" s="180"/>
      <c r="B642"/>
      <c r="C642" s="12"/>
      <c r="D642"/>
      <c r="E642" s="841" t="s">
        <v>1301</v>
      </c>
      <c r="F642" s="841"/>
      <c r="G642" s="841"/>
      <c r="H642" s="841"/>
      <c r="I642" s="841"/>
      <c r="J642" s="841"/>
      <c r="K642" s="841"/>
      <c r="L642" s="841"/>
      <c r="M642" s="841"/>
      <c r="N642" s="841"/>
      <c r="O642" s="841"/>
      <c r="P642" s="841"/>
      <c r="Q642" s="841"/>
      <c r="R642" s="841"/>
      <c r="S642" s="841"/>
      <c r="T642" s="841"/>
      <c r="U642" s="841"/>
      <c r="V642" s="841"/>
      <c r="W642" s="841"/>
      <c r="X642" s="841"/>
      <c r="Y642" s="841"/>
      <c r="Z642" s="841"/>
      <c r="AA642" s="841"/>
      <c r="AB642" s="181"/>
      <c r="AC642" s="588" t="s">
        <v>2621</v>
      </c>
      <c r="AD642" s="103" t="b">
        <v>0</v>
      </c>
      <c r="AT642" s="33">
        <v>642</v>
      </c>
    </row>
    <row r="643" spans="1:46" ht="14.5" customHeight="1">
      <c r="A643" s="180"/>
      <c r="B643"/>
      <c r="C643" s="12"/>
      <c r="D643" s="193"/>
      <c r="E643" s="841"/>
      <c r="F643" s="841"/>
      <c r="G643" s="841"/>
      <c r="H643" s="841"/>
      <c r="I643" s="841"/>
      <c r="J643" s="841"/>
      <c r="K643" s="841"/>
      <c r="L643" s="841"/>
      <c r="M643" s="841"/>
      <c r="N643" s="841"/>
      <c r="O643" s="841"/>
      <c r="P643" s="841"/>
      <c r="Q643" s="841"/>
      <c r="R643" s="841"/>
      <c r="S643" s="841"/>
      <c r="T643" s="841"/>
      <c r="U643" s="841"/>
      <c r="V643" s="841"/>
      <c r="W643" s="841"/>
      <c r="X643" s="841"/>
      <c r="Y643" s="841"/>
      <c r="Z643" s="841"/>
      <c r="AA643" s="841"/>
      <c r="AB643" s="181"/>
      <c r="AT643" s="33">
        <v>643</v>
      </c>
    </row>
    <row r="644" spans="1:46" ht="15.65" customHeight="1">
      <c r="A644" s="180"/>
      <c r="B644"/>
      <c r="C644" s="12"/>
      <c r="D644" s="428"/>
      <c r="E644" s="428"/>
      <c r="F644" s="428"/>
      <c r="G644" s="428"/>
      <c r="H644" s="428"/>
      <c r="I644" s="428"/>
      <c r="J644" s="428"/>
      <c r="K644" s="428"/>
      <c r="L644" s="428"/>
      <c r="M644" s="428"/>
      <c r="N644" s="428"/>
      <c r="O644" s="428"/>
      <c r="P644" s="428"/>
      <c r="Q644" s="428"/>
      <c r="R644" s="428"/>
      <c r="S644" s="428"/>
      <c r="T644" s="428"/>
      <c r="U644" s="428"/>
      <c r="V644" s="428"/>
      <c r="W644" s="428"/>
      <c r="X644" s="428"/>
      <c r="Y644"/>
      <c r="Z644"/>
      <c r="AA644"/>
      <c r="AB644" s="181"/>
      <c r="AC644" s="44" t="s">
        <v>2013</v>
      </c>
      <c r="AT644" s="33">
        <v>644</v>
      </c>
    </row>
    <row r="645" spans="1:46" ht="26.15" customHeight="1">
      <c r="A645" s="180"/>
      <c r="B645"/>
      <c r="C645" s="12"/>
      <c r="D645" s="956" t="str">
        <f>IF(AC645=TRUE,"Restricted Security Exchange Offer Standing Instructions will not be executed for events that require documentation to be completed by the beneficial owner. Holders wishing to exchange on such events must send instructions from an authorized party.","")</f>
        <v/>
      </c>
      <c r="E645" s="956"/>
      <c r="F645" s="956"/>
      <c r="G645" s="956"/>
      <c r="H645" s="956"/>
      <c r="I645" s="956"/>
      <c r="J645" s="956"/>
      <c r="K645" s="956"/>
      <c r="L645" s="956"/>
      <c r="M645" s="956"/>
      <c r="N645" s="956"/>
      <c r="O645" s="956"/>
      <c r="P645" s="956"/>
      <c r="Q645" s="956"/>
      <c r="R645" s="956"/>
      <c r="S645" s="956"/>
      <c r="T645" s="956"/>
      <c r="U645" s="956"/>
      <c r="V645" s="956"/>
      <c r="W645" s="956"/>
      <c r="X645" s="956"/>
      <c r="Y645" s="956"/>
      <c r="Z645" s="956"/>
      <c r="AA645" s="956"/>
      <c r="AB645" s="181"/>
      <c r="AC645" s="42" t="b">
        <v>0</v>
      </c>
      <c r="AT645" s="33">
        <v>645</v>
      </c>
    </row>
    <row r="646" spans="1:46" ht="14.5" customHeight="1">
      <c r="A646" s="180"/>
      <c r="B646"/>
      <c r="C646" s="12"/>
      <c r="D646" s="429" t="str">
        <f>IF(AC645=TRUE,IF(AC648&lt;&gt;0,"","    Please select:"),"")</f>
        <v/>
      </c>
      <c r="E646" s="430"/>
      <c r="F646" s="430"/>
      <c r="G646"/>
      <c r="H646"/>
      <c r="I646" s="154"/>
      <c r="J646"/>
      <c r="K646"/>
      <c r="L646"/>
      <c r="M646"/>
      <c r="N646"/>
      <c r="O646"/>
      <c r="P646"/>
      <c r="Q646" s="154"/>
      <c r="R646"/>
      <c r="S646"/>
      <c r="T646"/>
      <c r="U646"/>
      <c r="V646"/>
      <c r="W646"/>
      <c r="X646"/>
      <c r="Y646"/>
      <c r="Z646"/>
      <c r="AA646"/>
      <c r="AB646" s="181"/>
      <c r="AT646" s="33">
        <v>646</v>
      </c>
    </row>
    <row r="647" spans="1:46" ht="14.5" customHeight="1">
      <c r="A647" s="180"/>
      <c r="B647"/>
      <c r="C647" s="12"/>
      <c r="D647" s="842" t="s">
        <v>2014</v>
      </c>
      <c r="E647" s="842"/>
      <c r="F647" s="427"/>
      <c r="G647"/>
      <c r="H647"/>
      <c r="I647" s="154"/>
      <c r="J647"/>
      <c r="K647"/>
      <c r="L647"/>
      <c r="M647"/>
      <c r="N647"/>
      <c r="O647"/>
      <c r="P647"/>
      <c r="Q647" s="154"/>
      <c r="R647"/>
      <c r="S647"/>
      <c r="T647"/>
      <c r="U647"/>
      <c r="V647"/>
      <c r="W647"/>
      <c r="X647"/>
      <c r="Y647"/>
      <c r="Z647"/>
      <c r="AA647"/>
      <c r="AB647" s="181"/>
      <c r="AC647" s="44" t="s">
        <v>2016</v>
      </c>
      <c r="AT647" s="33">
        <v>647</v>
      </c>
    </row>
    <row r="648" spans="1:46" ht="15.65" customHeight="1">
      <c r="A648" s="180"/>
      <c r="B648"/>
      <c r="C648" s="12"/>
      <c r="D648" s="842" t="s">
        <v>2015</v>
      </c>
      <c r="E648" s="842"/>
      <c r="F648" s="842"/>
      <c r="G648"/>
      <c r="H648"/>
      <c r="I648" s="154"/>
      <c r="J648"/>
      <c r="K648"/>
      <c r="L648"/>
      <c r="M648"/>
      <c r="N648"/>
      <c r="O648"/>
      <c r="P648"/>
      <c r="Q648" s="154"/>
      <c r="R648"/>
      <c r="S648"/>
      <c r="T648"/>
      <c r="U648"/>
      <c r="V648"/>
      <c r="W648"/>
      <c r="X648"/>
      <c r="Y648" s="154"/>
      <c r="Z648"/>
      <c r="AA648"/>
      <c r="AB648" s="181"/>
      <c r="AC648" s="132">
        <v>0</v>
      </c>
      <c r="AT648" s="33">
        <v>648</v>
      </c>
    </row>
    <row r="649" spans="1:46">
      <c r="A649" s="180"/>
      <c r="B649"/>
      <c r="C649" s="12"/>
      <c r="D649" s="12"/>
      <c r="E649" s="12"/>
      <c r="F649" s="12"/>
      <c r="G649"/>
      <c r="H649"/>
      <c r="I649" s="154"/>
      <c r="J649"/>
      <c r="K649"/>
      <c r="L649"/>
      <c r="M649"/>
      <c r="N649"/>
      <c r="O649"/>
      <c r="P649"/>
      <c r="Q649" s="154"/>
      <c r="R649"/>
      <c r="S649"/>
      <c r="T649"/>
      <c r="U649"/>
      <c r="V649"/>
      <c r="W649"/>
      <c r="X649"/>
      <c r="Y649" s="154"/>
      <c r="Z649"/>
      <c r="AA649"/>
      <c r="AB649" s="181"/>
      <c r="AT649" s="33">
        <v>649</v>
      </c>
    </row>
    <row r="650" spans="1:46" ht="15" thickBot="1">
      <c r="A650" s="180"/>
      <c r="B650" s="425"/>
      <c r="C650" s="253" t="s">
        <v>2730</v>
      </c>
      <c r="D650" s="12"/>
      <c r="E650" s="12"/>
      <c r="F650" s="12"/>
      <c r="G650" s="12"/>
      <c r="H650" s="12"/>
      <c r="I650" s="12"/>
      <c r="J650" s="12"/>
      <c r="K650" s="12"/>
      <c r="L650" s="12"/>
      <c r="M650" s="12"/>
      <c r="N650"/>
      <c r="O650"/>
      <c r="P650"/>
      <c r="Q650" s="154"/>
      <c r="R650"/>
      <c r="S650"/>
      <c r="T650"/>
      <c r="U650"/>
      <c r="V650"/>
      <c r="W650"/>
      <c r="X650"/>
      <c r="Y650" s="154"/>
      <c r="Z650"/>
      <c r="AA650"/>
      <c r="AB650" s="181"/>
      <c r="AC650" s="666" t="s">
        <v>2023</v>
      </c>
      <c r="AD650" s="666"/>
      <c r="AE650" s="666"/>
      <c r="AF650" s="666"/>
      <c r="AG650" s="666"/>
      <c r="AH650" s="666"/>
      <c r="AT650" s="33">
        <v>650</v>
      </c>
    </row>
    <row r="651" spans="1:46" ht="15" thickTop="1">
      <c r="A651" s="180"/>
      <c r="B651"/>
      <c r="C651" s="12"/>
      <c r="D651" s="431" t="s">
        <v>2017</v>
      </c>
      <c r="E651" s="431"/>
      <c r="F651" s="431"/>
      <c r="G651" s="431"/>
      <c r="H651" s="431"/>
      <c r="I651" s="431"/>
      <c r="J651" s="431"/>
      <c r="K651" s="431"/>
      <c r="L651" s="431"/>
      <c r="M651"/>
      <c r="N651"/>
      <c r="O651"/>
      <c r="P651"/>
      <c r="Q651" s="154"/>
      <c r="R651"/>
      <c r="S651"/>
      <c r="T651"/>
      <c r="U651"/>
      <c r="V651"/>
      <c r="W651"/>
      <c r="X651"/>
      <c r="Y651" s="154"/>
      <c r="Z651"/>
      <c r="AA651"/>
      <c r="AB651" s="181"/>
      <c r="AT651" s="33">
        <v>651</v>
      </c>
    </row>
    <row r="652" spans="1:46">
      <c r="A652" s="180"/>
      <c r="B652"/>
      <c r="C652" s="12"/>
      <c r="D652" s="252" t="str">
        <f>IF(AC654=0,"    Please select:","")</f>
        <v xml:space="preserve">    Please select:</v>
      </c>
      <c r="E652" s="12"/>
      <c r="F652" s="12"/>
      <c r="G652"/>
      <c r="H652"/>
      <c r="I652" s="154"/>
      <c r="J652"/>
      <c r="K652"/>
      <c r="L652"/>
      <c r="M652"/>
      <c r="N652"/>
      <c r="O652"/>
      <c r="P652"/>
      <c r="Q652" s="154"/>
      <c r="R652"/>
      <c r="S652"/>
      <c r="T652"/>
      <c r="U652"/>
      <c r="V652"/>
      <c r="W652"/>
      <c r="X652"/>
      <c r="Y652" s="154"/>
      <c r="Z652"/>
      <c r="AA652"/>
      <c r="AB652" s="181"/>
      <c r="AT652" s="33">
        <v>652</v>
      </c>
    </row>
    <row r="653" spans="1:46" ht="15.65" customHeight="1">
      <c r="A653" s="180"/>
      <c r="B653"/>
      <c r="C653" s="12"/>
      <c r="D653" s="135" t="s">
        <v>2018</v>
      </c>
      <c r="E653" s="427"/>
      <c r="F653" s="12"/>
      <c r="G653"/>
      <c r="H653"/>
      <c r="I653" s="432" t="s">
        <v>1302</v>
      </c>
      <c r="J653" s="256"/>
      <c r="K653"/>
      <c r="L653"/>
      <c r="M653"/>
      <c r="N653"/>
      <c r="O653"/>
      <c r="P653"/>
      <c r="Q653" s="154"/>
      <c r="R653"/>
      <c r="S653"/>
      <c r="T653"/>
      <c r="U653"/>
      <c r="V653"/>
      <c r="W653"/>
      <c r="X653"/>
      <c r="Y653" s="154"/>
      <c r="Z653"/>
      <c r="AA653"/>
      <c r="AB653" s="181"/>
      <c r="AC653" s="44" t="s">
        <v>2021</v>
      </c>
      <c r="AT653" s="33">
        <v>653</v>
      </c>
    </row>
    <row r="654" spans="1:46" ht="15" customHeight="1">
      <c r="A654" s="180"/>
      <c r="B654"/>
      <c r="C654" s="12"/>
      <c r="D654" s="135" t="s">
        <v>2019</v>
      </c>
      <c r="E654" s="135"/>
      <c r="F654" s="12"/>
      <c r="G654"/>
      <c r="H654"/>
      <c r="I654" s="432" t="s">
        <v>1303</v>
      </c>
      <c r="J654" s="256"/>
      <c r="K654"/>
      <c r="L654"/>
      <c r="M654"/>
      <c r="N654"/>
      <c r="O654"/>
      <c r="P654"/>
      <c r="Q654" s="154"/>
      <c r="R654"/>
      <c r="S654"/>
      <c r="T654"/>
      <c r="U654"/>
      <c r="V654"/>
      <c r="W654"/>
      <c r="X654"/>
      <c r="Y654" s="154"/>
      <c r="Z654"/>
      <c r="AA654"/>
      <c r="AB654" s="181"/>
      <c r="AC654" s="132">
        <v>0</v>
      </c>
      <c r="AT654" s="33">
        <v>654</v>
      </c>
    </row>
    <row r="655" spans="1:46" ht="15" customHeight="1">
      <c r="A655" s="180"/>
      <c r="B655"/>
      <c r="C655" s="12"/>
      <c r="D655" s="135" t="s">
        <v>2020</v>
      </c>
      <c r="E655" s="135"/>
      <c r="F655" s="12"/>
      <c r="G655"/>
      <c r="H655"/>
      <c r="I655" s="432" t="s">
        <v>1304</v>
      </c>
      <c r="J655" s="256"/>
      <c r="K655"/>
      <c r="L655"/>
      <c r="M655"/>
      <c r="N655"/>
      <c r="O655"/>
      <c r="P655"/>
      <c r="Q655" s="154"/>
      <c r="R655"/>
      <c r="S655"/>
      <c r="T655"/>
      <c r="U655"/>
      <c r="V655"/>
      <c r="W655"/>
      <c r="X655"/>
      <c r="Y655" s="154"/>
      <c r="Z655"/>
      <c r="AA655"/>
      <c r="AB655" s="181"/>
      <c r="AT655" s="33">
        <v>655</v>
      </c>
    </row>
    <row r="656" spans="1:46">
      <c r="A656" s="180"/>
      <c r="B656"/>
      <c r="C656" s="12"/>
      <c r="D656" s="420"/>
      <c r="E656" s="420"/>
      <c r="F656" s="12"/>
      <c r="G656"/>
      <c r="H656"/>
      <c r="I656" s="154"/>
      <c r="J656"/>
      <c r="K656"/>
      <c r="L656"/>
      <c r="M656"/>
      <c r="N656"/>
      <c r="O656"/>
      <c r="P656"/>
      <c r="Q656" s="154"/>
      <c r="R656"/>
      <c r="S656"/>
      <c r="T656"/>
      <c r="U656"/>
      <c r="V656"/>
      <c r="W656"/>
      <c r="X656"/>
      <c r="Y656" s="154"/>
      <c r="Z656"/>
      <c r="AA656"/>
      <c r="AB656" s="181"/>
      <c r="AT656" s="33">
        <v>656</v>
      </c>
    </row>
    <row r="657" spans="1:46" ht="15.65" customHeight="1">
      <c r="A657" s="180"/>
      <c r="B657"/>
      <c r="C657" s="12"/>
      <c r="D657" s="883" t="s">
        <v>2022</v>
      </c>
      <c r="E657" s="883"/>
      <c r="F657" s="883"/>
      <c r="G657" s="883"/>
      <c r="H657" s="883"/>
      <c r="I657" s="883"/>
      <c r="J657" s="883"/>
      <c r="K657" s="883"/>
      <c r="L657" s="883"/>
      <c r="M657" s="883"/>
      <c r="N657" s="883"/>
      <c r="O657" s="883"/>
      <c r="P657" s="883"/>
      <c r="Q657" s="883"/>
      <c r="R657" s="883"/>
      <c r="S657" s="883"/>
      <c r="T657" s="883"/>
      <c r="U657" s="883"/>
      <c r="V657" s="883"/>
      <c r="W657" s="883"/>
      <c r="X657" s="883"/>
      <c r="Y657" s="154"/>
      <c r="Z657"/>
      <c r="AA657"/>
      <c r="AB657" s="181"/>
      <c r="AT657" s="33">
        <v>657</v>
      </c>
    </row>
    <row r="658" spans="1:46" ht="10" customHeight="1">
      <c r="A658" s="180"/>
      <c r="B658"/>
      <c r="C658" s="12"/>
      <c r="D658" s="884" t="s">
        <v>1305</v>
      </c>
      <c r="E658" s="885"/>
      <c r="F658" s="885"/>
      <c r="G658" s="885"/>
      <c r="H658" s="885"/>
      <c r="I658" s="885"/>
      <c r="J658" s="885"/>
      <c r="K658" s="885"/>
      <c r="L658" s="885"/>
      <c r="M658" s="885"/>
      <c r="N658" s="885"/>
      <c r="O658" s="885"/>
      <c r="P658" s="885"/>
      <c r="Q658" s="885"/>
      <c r="R658" s="885"/>
      <c r="S658" s="885"/>
      <c r="T658" s="885"/>
      <c r="U658" s="885"/>
      <c r="V658" s="885"/>
      <c r="W658" s="885"/>
      <c r="X658" s="885"/>
      <c r="Y658" s="154"/>
      <c r="Z658"/>
      <c r="AA658"/>
      <c r="AB658" s="181"/>
      <c r="AT658" s="33">
        <v>658</v>
      </c>
    </row>
    <row r="659" spans="1:46" ht="15.65" customHeight="1">
      <c r="A659" s="180"/>
      <c r="B659"/>
      <c r="C659" s="12"/>
      <c r="D659" s="885"/>
      <c r="E659" s="885"/>
      <c r="F659" s="885"/>
      <c r="G659" s="885"/>
      <c r="H659" s="885"/>
      <c r="I659" s="885"/>
      <c r="J659" s="885"/>
      <c r="K659" s="885"/>
      <c r="L659" s="885"/>
      <c r="M659" s="885"/>
      <c r="N659" s="885"/>
      <c r="O659" s="885"/>
      <c r="P659" s="885"/>
      <c r="Q659" s="885"/>
      <c r="R659" s="885"/>
      <c r="S659" s="885"/>
      <c r="T659" s="885"/>
      <c r="U659" s="885"/>
      <c r="V659" s="885"/>
      <c r="W659" s="885"/>
      <c r="X659" s="885"/>
      <c r="Y659" s="154"/>
      <c r="Z659"/>
      <c r="AA659"/>
      <c r="AB659" s="181"/>
      <c r="AT659" s="33">
        <v>659</v>
      </c>
    </row>
    <row r="660" spans="1:46" ht="15.65" customHeight="1">
      <c r="A660" s="180"/>
      <c r="B660"/>
      <c r="C660" s="12"/>
      <c r="D660" s="885"/>
      <c r="E660" s="885"/>
      <c r="F660" s="885"/>
      <c r="G660" s="885"/>
      <c r="H660" s="885"/>
      <c r="I660" s="885"/>
      <c r="J660" s="885"/>
      <c r="K660" s="885"/>
      <c r="L660" s="885"/>
      <c r="M660" s="885"/>
      <c r="N660" s="885"/>
      <c r="O660" s="885"/>
      <c r="P660" s="885"/>
      <c r="Q660" s="885"/>
      <c r="R660" s="885"/>
      <c r="S660" s="885"/>
      <c r="T660" s="885"/>
      <c r="U660" s="885"/>
      <c r="V660" s="885"/>
      <c r="W660" s="885"/>
      <c r="X660" s="885"/>
      <c r="Y660" s="154"/>
      <c r="Z660"/>
      <c r="AA660"/>
      <c r="AB660" s="181"/>
      <c r="AT660" s="33">
        <v>660</v>
      </c>
    </row>
    <row r="661" spans="1:46" ht="8.15" customHeight="1">
      <c r="A661" s="180"/>
      <c r="B661"/>
      <c r="C661" s="12"/>
      <c r="D661" s="885"/>
      <c r="E661" s="885"/>
      <c r="F661" s="885"/>
      <c r="G661" s="885"/>
      <c r="H661" s="885"/>
      <c r="I661" s="885"/>
      <c r="J661" s="885"/>
      <c r="K661" s="885"/>
      <c r="L661" s="885"/>
      <c r="M661" s="885"/>
      <c r="N661" s="885"/>
      <c r="O661" s="885"/>
      <c r="P661" s="885"/>
      <c r="Q661" s="885"/>
      <c r="R661" s="885"/>
      <c r="S661" s="885"/>
      <c r="T661" s="885"/>
      <c r="U661" s="885"/>
      <c r="V661" s="885"/>
      <c r="W661" s="885"/>
      <c r="X661" s="885"/>
      <c r="Y661" s="154"/>
      <c r="Z661"/>
      <c r="AA661"/>
      <c r="AB661" s="181"/>
      <c r="AT661" s="33">
        <v>661</v>
      </c>
    </row>
    <row r="662" spans="1:46" ht="6.65" customHeight="1">
      <c r="A662" s="180"/>
      <c r="B662"/>
      <c r="C662" s="12"/>
      <c r="D662" s="433"/>
      <c r="E662" s="433"/>
      <c r="F662" s="433"/>
      <c r="G662" s="433"/>
      <c r="H662" s="433"/>
      <c r="I662" s="433"/>
      <c r="J662" s="433"/>
      <c r="K662" s="433"/>
      <c r="L662" s="433"/>
      <c r="M662" s="433"/>
      <c r="N662" s="433"/>
      <c r="O662" s="433"/>
      <c r="P662" s="433"/>
      <c r="Q662" s="433"/>
      <c r="R662" s="433"/>
      <c r="S662" s="433"/>
      <c r="T662" s="433"/>
      <c r="U662" s="433"/>
      <c r="V662" s="433"/>
      <c r="W662" s="433"/>
      <c r="X662" s="433"/>
      <c r="Y662" s="154"/>
      <c r="Z662"/>
      <c r="AA662"/>
      <c r="AB662" s="181"/>
      <c r="AT662" s="33">
        <v>662</v>
      </c>
    </row>
    <row r="663" spans="1:46" ht="15.65" customHeight="1">
      <c r="A663" s="180"/>
      <c r="B663"/>
      <c r="C663" s="12"/>
      <c r="D663" s="883" t="s">
        <v>1306</v>
      </c>
      <c r="E663" s="883"/>
      <c r="F663" s="883"/>
      <c r="G663" s="883"/>
      <c r="H663" s="883"/>
      <c r="I663" s="883"/>
      <c r="J663" s="883"/>
      <c r="K663" s="883"/>
      <c r="L663" s="883"/>
      <c r="M663" s="883"/>
      <c r="N663" s="883"/>
      <c r="O663" s="883"/>
      <c r="P663" s="883"/>
      <c r="Q663" s="883"/>
      <c r="R663" s="883"/>
      <c r="S663" s="883"/>
      <c r="T663" s="883"/>
      <c r="U663" s="883"/>
      <c r="V663" s="883"/>
      <c r="W663" s="883"/>
      <c r="X663" s="883"/>
      <c r="Y663" s="154"/>
      <c r="Z663"/>
      <c r="AA663"/>
      <c r="AB663" s="181"/>
      <c r="AT663" s="33">
        <v>663</v>
      </c>
    </row>
    <row r="664" spans="1:46" ht="15.5">
      <c r="A664" s="180"/>
      <c r="B664"/>
      <c r="C664" s="12"/>
      <c r="D664" s="882"/>
      <c r="E664" s="882"/>
      <c r="F664" s="882"/>
      <c r="G664" s="882"/>
      <c r="H664" s="882"/>
      <c r="I664" s="882"/>
      <c r="J664" s="882"/>
      <c r="K664" s="882"/>
      <c r="L664" s="882"/>
      <c r="M664" s="432"/>
      <c r="N664" s="432"/>
      <c r="O664" s="432"/>
      <c r="P664" s="432"/>
      <c r="Q664" s="434"/>
      <c r="R664" s="432"/>
      <c r="S664" s="432"/>
      <c r="T664" s="432"/>
      <c r="U664" s="432"/>
      <c r="V664" s="432"/>
      <c r="W664" s="432"/>
      <c r="X664" s="432"/>
      <c r="Y664" s="154"/>
      <c r="Z664"/>
      <c r="AA664"/>
      <c r="AB664" s="181"/>
      <c r="AT664" s="33">
        <v>664</v>
      </c>
    </row>
    <row r="665" spans="1:46" ht="16" customHeight="1">
      <c r="A665" s="180"/>
      <c r="B665"/>
      <c r="C665" s="12"/>
      <c r="D665" s="981" t="str">
        <f>IF(AC654&lt;&gt;0,"Response Standing Instruction Service will be effective 2 days after BBH provides a written Accept Confirmation of this request","")</f>
        <v/>
      </c>
      <c r="E665" s="981"/>
      <c r="F665" s="981"/>
      <c r="G665" s="981"/>
      <c r="H665" s="981"/>
      <c r="I665" s="981"/>
      <c r="J665" s="981"/>
      <c r="K665" s="981"/>
      <c r="L665" s="981"/>
      <c r="M665" s="981"/>
      <c r="N665" s="981"/>
      <c r="O665" s="981"/>
      <c r="P665" s="981"/>
      <c r="Q665" s="981"/>
      <c r="R665" s="981"/>
      <c r="S665" s="981"/>
      <c r="T665" s="981"/>
      <c r="U665" s="981"/>
      <c r="V665" s="981"/>
      <c r="W665" s="981"/>
      <c r="X665" s="981"/>
      <c r="Y665" s="981"/>
      <c r="Z665" s="981"/>
      <c r="AA665" s="981"/>
      <c r="AB665" s="181"/>
      <c r="AT665" s="33">
        <v>665</v>
      </c>
    </row>
    <row r="666" spans="1:46">
      <c r="A666" s="180"/>
      <c r="B666"/>
      <c r="C666" s="12"/>
      <c r="D666" s="12"/>
      <c r="E666" s="12"/>
      <c r="F666" s="12"/>
      <c r="G666"/>
      <c r="H666"/>
      <c r="I666" s="154"/>
      <c r="J666"/>
      <c r="K666"/>
      <c r="L666"/>
      <c r="M666"/>
      <c r="N666"/>
      <c r="O666"/>
      <c r="P666"/>
      <c r="Q666" s="154"/>
      <c r="R666"/>
      <c r="S666"/>
      <c r="T666"/>
      <c r="U666"/>
      <c r="V666"/>
      <c r="W666"/>
      <c r="X666"/>
      <c r="Y666" s="154"/>
      <c r="Z666"/>
      <c r="AA666"/>
      <c r="AB666" s="181"/>
      <c r="AT666" s="33">
        <v>666</v>
      </c>
    </row>
    <row r="667" spans="1:46" ht="15" thickBot="1">
      <c r="A667" s="180"/>
      <c r="B667" s="256"/>
      <c r="C667" s="253" t="s">
        <v>2731</v>
      </c>
      <c r="D667" s="12"/>
      <c r="E667" s="12"/>
      <c r="F667" s="12"/>
      <c r="G667" s="12"/>
      <c r="H667" s="12"/>
      <c r="I667" s="12"/>
      <c r="J667" s="12"/>
      <c r="K667" s="12"/>
      <c r="L667" s="12"/>
      <c r="M667" s="12"/>
      <c r="N667"/>
      <c r="O667"/>
      <c r="P667"/>
      <c r="Q667" s="154"/>
      <c r="R667"/>
      <c r="S667"/>
      <c r="T667"/>
      <c r="U667"/>
      <c r="V667"/>
      <c r="W667"/>
      <c r="X667"/>
      <c r="Y667" s="154"/>
      <c r="Z667"/>
      <c r="AA667"/>
      <c r="AB667" s="181"/>
      <c r="AC667" s="666" t="s">
        <v>2023</v>
      </c>
      <c r="AD667" s="666"/>
      <c r="AE667" s="666"/>
      <c r="AF667" s="666"/>
      <c r="AG667" s="666"/>
      <c r="AH667" s="666"/>
      <c r="AT667" s="33">
        <v>667</v>
      </c>
    </row>
    <row r="668" spans="1:46" ht="14.5" customHeight="1" thickTop="1">
      <c r="A668" s="180"/>
      <c r="B668"/>
      <c r="C668" s="12"/>
      <c r="D668" s="945" t="s">
        <v>2024</v>
      </c>
      <c r="E668" s="945"/>
      <c r="F668" s="945"/>
      <c r="G668" s="945"/>
      <c r="H668" s="945"/>
      <c r="I668" s="945"/>
      <c r="J668" s="945"/>
      <c r="K668" s="945"/>
      <c r="L668" s="945"/>
      <c r="M668" s="945"/>
      <c r="N668" s="945"/>
      <c r="O668" s="945"/>
      <c r="P668" s="945"/>
      <c r="Q668" s="945"/>
      <c r="R668" s="945"/>
      <c r="S668" s="945"/>
      <c r="T668" s="945"/>
      <c r="U668" s="945"/>
      <c r="V668" s="945"/>
      <c r="W668" s="945"/>
      <c r="X668" s="945"/>
      <c r="Y668" s="154"/>
      <c r="Z668"/>
      <c r="AA668"/>
      <c r="AB668" s="181"/>
      <c r="AT668" s="33">
        <v>668</v>
      </c>
    </row>
    <row r="669" spans="1:46" ht="15.65" customHeight="1">
      <c r="A669" s="180"/>
      <c r="B669"/>
      <c r="C669" s="12"/>
      <c r="D669" s="945"/>
      <c r="E669" s="945"/>
      <c r="F669" s="945"/>
      <c r="G669" s="945"/>
      <c r="H669" s="945"/>
      <c r="I669" s="945"/>
      <c r="J669" s="945"/>
      <c r="K669" s="945"/>
      <c r="L669" s="945"/>
      <c r="M669" s="945"/>
      <c r="N669" s="945"/>
      <c r="O669" s="945"/>
      <c r="P669" s="945"/>
      <c r="Q669" s="945"/>
      <c r="R669" s="945"/>
      <c r="S669" s="945"/>
      <c r="T669" s="945"/>
      <c r="U669" s="945"/>
      <c r="V669" s="945"/>
      <c r="W669" s="945"/>
      <c r="X669" s="945"/>
      <c r="Y669" s="154"/>
      <c r="Z669"/>
      <c r="AA669"/>
      <c r="AB669" s="181"/>
      <c r="AT669" s="33">
        <v>669</v>
      </c>
    </row>
    <row r="670" spans="1:46" ht="15.65" customHeight="1">
      <c r="A670" s="180"/>
      <c r="B670"/>
      <c r="C670" s="12"/>
      <c r="D670" s="435"/>
      <c r="E670" s="435"/>
      <c r="F670" s="435"/>
      <c r="G670" s="435"/>
      <c r="H670" s="435"/>
      <c r="I670" s="435"/>
      <c r="J670" s="435"/>
      <c r="K670" s="435"/>
      <c r="L670" s="435"/>
      <c r="M670" s="435"/>
      <c r="N670" s="435"/>
      <c r="O670" s="435"/>
      <c r="P670" s="435"/>
      <c r="Q670" s="435"/>
      <c r="R670" s="435"/>
      <c r="S670" s="435"/>
      <c r="T670" s="435"/>
      <c r="U670" s="435"/>
      <c r="V670" s="435"/>
      <c r="W670" s="435"/>
      <c r="X670" s="435"/>
      <c r="Y670" s="154"/>
      <c r="Z670"/>
      <c r="AA670"/>
      <c r="AB670" s="181"/>
      <c r="AT670" s="33">
        <v>670</v>
      </c>
    </row>
    <row r="671" spans="1:46" ht="17.149999999999999" customHeight="1">
      <c r="A671" s="180"/>
      <c r="B671"/>
      <c r="C671" s="12"/>
      <c r="D671" s="436" t="s">
        <v>2338</v>
      </c>
      <c r="E671" s="12"/>
      <c r="F671" s="12"/>
      <c r="G671" s="12"/>
      <c r="H671" s="437"/>
      <c r="I671" s="437"/>
      <c r="J671" s="948" t="s">
        <v>1307</v>
      </c>
      <c r="K671" s="948"/>
      <c r="L671" s="948"/>
      <c r="M671" s="948"/>
      <c r="N671" s="948"/>
      <c r="O671" s="948"/>
      <c r="P671" s="948"/>
      <c r="Q671" s="948"/>
      <c r="R671" s="948"/>
      <c r="S671" s="948"/>
      <c r="T671" s="948"/>
      <c r="U671" s="948"/>
      <c r="V671" s="948"/>
      <c r="W671" s="948"/>
      <c r="X671" s="948"/>
      <c r="Y671" s="948"/>
      <c r="Z671" s="948"/>
      <c r="AA671"/>
      <c r="AB671" s="181"/>
      <c r="AT671" s="33">
        <v>671</v>
      </c>
    </row>
    <row r="672" spans="1:46" ht="11.5" customHeight="1">
      <c r="A672" s="180"/>
      <c r="B672"/>
      <c r="C672" s="12"/>
      <c r="D672" s="429" t="str">
        <f>IF(AC673=0,"    Please select:","")</f>
        <v xml:space="preserve">    Please select:</v>
      </c>
      <c r="E672" s="12"/>
      <c r="F672" s="12"/>
      <c r="G672" s="12"/>
      <c r="H672" s="437"/>
      <c r="I672" s="437"/>
      <c r="J672" s="948"/>
      <c r="K672" s="948"/>
      <c r="L672" s="948"/>
      <c r="M672" s="948"/>
      <c r="N672" s="948"/>
      <c r="O672" s="948"/>
      <c r="P672" s="948"/>
      <c r="Q672" s="948"/>
      <c r="R672" s="948"/>
      <c r="S672" s="948"/>
      <c r="T672" s="948"/>
      <c r="U672" s="948"/>
      <c r="V672" s="948"/>
      <c r="W672" s="948"/>
      <c r="X672" s="948"/>
      <c r="Y672" s="948"/>
      <c r="Z672" s="948"/>
      <c r="AA672"/>
      <c r="AB672" s="181"/>
      <c r="AC672" s="44" t="s">
        <v>2025</v>
      </c>
      <c r="AT672" s="33">
        <v>672</v>
      </c>
    </row>
    <row r="673" spans="1:46" ht="17.149999999999999" customHeight="1">
      <c r="A673" s="180"/>
      <c r="B673"/>
      <c r="C673" s="12"/>
      <c r="D673" s="947" t="s">
        <v>2026</v>
      </c>
      <c r="E673" s="947"/>
      <c r="F673" s="12"/>
      <c r="G673" s="12"/>
      <c r="H673" s="437"/>
      <c r="I673" s="437"/>
      <c r="J673"/>
      <c r="K673"/>
      <c r="L673"/>
      <c r="M673"/>
      <c r="N673"/>
      <c r="O673"/>
      <c r="P673"/>
      <c r="Q673"/>
      <c r="R673"/>
      <c r="S673"/>
      <c r="T673"/>
      <c r="U673"/>
      <c r="V673"/>
      <c r="W673"/>
      <c r="X673"/>
      <c r="Y673" s="154"/>
      <c r="Z673"/>
      <c r="AA673"/>
      <c r="AB673" s="181"/>
      <c r="AC673" s="132">
        <v>0</v>
      </c>
      <c r="AT673" s="33">
        <v>673</v>
      </c>
    </row>
    <row r="674" spans="1:46" ht="17.149999999999999" customHeight="1">
      <c r="A674" s="180"/>
      <c r="B674"/>
      <c r="C674" s="12"/>
      <c r="D674" s="947" t="s">
        <v>2027</v>
      </c>
      <c r="E674" s="947"/>
      <c r="F674" s="12"/>
      <c r="G674" s="12"/>
      <c r="H674" s="437"/>
      <c r="I674" s="437"/>
      <c r="J674" s="432" t="s">
        <v>1308</v>
      </c>
      <c r="K674" s="437"/>
      <c r="L674" s="437"/>
      <c r="M674" s="437"/>
      <c r="N674" s="437"/>
      <c r="O674"/>
      <c r="P674"/>
      <c r="Q674" s="154"/>
      <c r="R674"/>
      <c r="S674"/>
      <c r="T674"/>
      <c r="U674"/>
      <c r="V674"/>
      <c r="W674"/>
      <c r="X674"/>
      <c r="Y674" s="154"/>
      <c r="Z674"/>
      <c r="AA674"/>
      <c r="AB674" s="181"/>
      <c r="AT674" s="33">
        <v>674</v>
      </c>
    </row>
    <row r="675" spans="1:46" ht="17.149999999999999" customHeight="1">
      <c r="A675" s="180"/>
      <c r="B675"/>
      <c r="C675" s="12"/>
      <c r="D675" s="842"/>
      <c r="E675" s="842"/>
      <c r="F675" s="12"/>
      <c r="G675" s="12"/>
      <c r="H675" s="437"/>
      <c r="I675" s="437"/>
      <c r="J675" s="432" t="s">
        <v>1309</v>
      </c>
      <c r="K675" s="438"/>
      <c r="L675" s="438"/>
      <c r="M675"/>
      <c r="N675"/>
      <c r="O675"/>
      <c r="P675"/>
      <c r="Q675" s="154"/>
      <c r="R675"/>
      <c r="S675"/>
      <c r="T675" s="432"/>
      <c r="U675" s="432"/>
      <c r="V675" s="432"/>
      <c r="W675" s="432"/>
      <c r="X675" s="432"/>
      <c r="Y675" s="154"/>
      <c r="Z675"/>
      <c r="AA675"/>
      <c r="AB675" s="181"/>
      <c r="AT675" s="33">
        <v>675</v>
      </c>
    </row>
    <row r="676" spans="1:46" ht="15.5">
      <c r="A676" s="180"/>
      <c r="B676"/>
      <c r="C676" s="12"/>
      <c r="D676" s="420"/>
      <c r="E676" s="420"/>
      <c r="F676" s="438"/>
      <c r="G676" s="438"/>
      <c r="H676" s="438"/>
      <c r="I676" s="438"/>
      <c r="J676" s="432" t="s">
        <v>1310</v>
      </c>
      <c r="K676" s="432"/>
      <c r="L676" s="432"/>
      <c r="M676" s="432"/>
      <c r="N676" s="432"/>
      <c r="O676" s="432"/>
      <c r="P676" s="432"/>
      <c r="Q676" s="432"/>
      <c r="R676" s="432"/>
      <c r="S676" s="432"/>
      <c r="T676" s="432"/>
      <c r="U676" s="432"/>
      <c r="V676" s="432"/>
      <c r="W676" s="432"/>
      <c r="X676" s="432"/>
      <c r="Y676" s="154"/>
      <c r="Z676"/>
      <c r="AA676"/>
      <c r="AB676" s="181"/>
      <c r="AT676" s="33">
        <v>676</v>
      </c>
    </row>
    <row r="677" spans="1:46" ht="15.65" customHeight="1">
      <c r="A677" s="180"/>
      <c r="B677"/>
      <c r="C677" s="12"/>
      <c r="D677" s="432"/>
      <c r="E677" s="432"/>
      <c r="F677" s="432"/>
      <c r="G677" s="432"/>
      <c r="H677" s="432"/>
      <c r="I677" s="432"/>
      <c r="J677" s="432" t="s">
        <v>1311</v>
      </c>
      <c r="K677" s="432"/>
      <c r="L677" s="432"/>
      <c r="M677" s="432"/>
      <c r="N677" s="432"/>
      <c r="O677" s="432"/>
      <c r="P677" s="432"/>
      <c r="Q677" s="432"/>
      <c r="R677" s="432"/>
      <c r="S677" s="432"/>
      <c r="T677"/>
      <c r="U677"/>
      <c r="V677"/>
      <c r="W677"/>
      <c r="X677"/>
      <c r="Y677"/>
      <c r="Z677"/>
      <c r="AA677"/>
      <c r="AB677" s="181"/>
      <c r="AT677" s="33">
        <v>677</v>
      </c>
    </row>
    <row r="678" spans="1:46" ht="15.65" customHeight="1">
      <c r="A678" s="180"/>
      <c r="B678"/>
      <c r="C678" s="12"/>
      <c r="D678" s="432"/>
      <c r="E678" s="432"/>
      <c r="F678" s="432"/>
      <c r="G678" s="432"/>
      <c r="H678" s="432"/>
      <c r="I678" s="432"/>
      <c r="J678"/>
      <c r="K678"/>
      <c r="L678"/>
      <c r="M678"/>
      <c r="N678"/>
      <c r="O678"/>
      <c r="P678"/>
      <c r="Q678"/>
      <c r="R678"/>
      <c r="S678"/>
      <c r="T678"/>
      <c r="U678"/>
      <c r="V678"/>
      <c r="W678"/>
      <c r="X678"/>
      <c r="Y678"/>
      <c r="Z678"/>
      <c r="AA678"/>
      <c r="AB678" s="181"/>
      <c r="AT678" s="33">
        <v>678</v>
      </c>
    </row>
    <row r="679" spans="1:46" ht="15.65" customHeight="1">
      <c r="A679" s="180"/>
      <c r="B679"/>
      <c r="C679" s="12"/>
      <c r="D679" s="946" t="s">
        <v>1312</v>
      </c>
      <c r="E679" s="946"/>
      <c r="F679" s="946"/>
      <c r="G679" s="946"/>
      <c r="H679" s="946"/>
      <c r="I679" s="946"/>
      <c r="J679" s="946"/>
      <c r="K679" s="946"/>
      <c r="L679" s="946"/>
      <c r="M679" s="946"/>
      <c r="N679" s="946"/>
      <c r="O679" s="946"/>
      <c r="P679" s="946"/>
      <c r="Q679" s="946"/>
      <c r="R679" s="946"/>
      <c r="S679" s="946"/>
      <c r="T679" s="946"/>
      <c r="U679" s="946"/>
      <c r="V679" s="946"/>
      <c r="W679" s="946"/>
      <c r="X679" s="946"/>
      <c r="Y679" s="154"/>
      <c r="Z679"/>
      <c r="AA679"/>
      <c r="AB679" s="181"/>
      <c r="AT679" s="33">
        <v>679</v>
      </c>
    </row>
    <row r="680" spans="1:46">
      <c r="A680" s="180"/>
      <c r="B680"/>
      <c r="C680" s="12"/>
      <c r="D680" s="946"/>
      <c r="E680" s="946"/>
      <c r="F680" s="946"/>
      <c r="G680" s="946"/>
      <c r="H680" s="946"/>
      <c r="I680" s="946"/>
      <c r="J680" s="946"/>
      <c r="K680" s="946"/>
      <c r="L680" s="946"/>
      <c r="M680" s="946"/>
      <c r="N680" s="946"/>
      <c r="O680" s="946"/>
      <c r="P680" s="946"/>
      <c r="Q680" s="946"/>
      <c r="R680" s="946"/>
      <c r="S680" s="946"/>
      <c r="T680" s="946"/>
      <c r="U680" s="946"/>
      <c r="V680" s="946"/>
      <c r="W680" s="946"/>
      <c r="X680" s="946"/>
      <c r="Y680" s="154"/>
      <c r="Z680"/>
      <c r="AA680"/>
      <c r="AB680" s="181"/>
      <c r="AT680" s="33">
        <v>680</v>
      </c>
    </row>
    <row r="681" spans="1:46">
      <c r="A681" s="180"/>
      <c r="B681"/>
      <c r="C681" s="12"/>
      <c r="D681" s="946"/>
      <c r="E681" s="946"/>
      <c r="F681" s="946"/>
      <c r="G681" s="946"/>
      <c r="H681" s="946"/>
      <c r="I681" s="946"/>
      <c r="J681" s="946"/>
      <c r="K681" s="946"/>
      <c r="L681" s="946"/>
      <c r="M681" s="946"/>
      <c r="N681" s="946"/>
      <c r="O681" s="946"/>
      <c r="P681" s="946"/>
      <c r="Q681" s="946"/>
      <c r="R681" s="946"/>
      <c r="S681" s="946"/>
      <c r="T681" s="946"/>
      <c r="U681" s="946"/>
      <c r="V681" s="946"/>
      <c r="W681" s="946"/>
      <c r="X681" s="946"/>
      <c r="Y681" s="154"/>
      <c r="Z681"/>
      <c r="AA681"/>
      <c r="AB681" s="181"/>
      <c r="AT681" s="33">
        <v>681</v>
      </c>
    </row>
    <row r="682" spans="1:46">
      <c r="A682" s="180"/>
      <c r="B682"/>
      <c r="C682" s="12"/>
      <c r="D682" s="12"/>
      <c r="E682" s="12"/>
      <c r="F682" s="12"/>
      <c r="G682"/>
      <c r="H682"/>
      <c r="I682" s="154"/>
      <c r="J682"/>
      <c r="K682"/>
      <c r="L682"/>
      <c r="M682"/>
      <c r="N682"/>
      <c r="O682"/>
      <c r="P682"/>
      <c r="Q682" s="154"/>
      <c r="R682"/>
      <c r="S682"/>
      <c r="T682"/>
      <c r="U682"/>
      <c r="V682"/>
      <c r="W682"/>
      <c r="X682"/>
      <c r="Y682" s="154"/>
      <c r="Z682"/>
      <c r="AA682"/>
      <c r="AB682" s="181"/>
      <c r="AT682" s="33">
        <v>682</v>
      </c>
    </row>
    <row r="683" spans="1:46" ht="15" thickBot="1">
      <c r="A683" s="180"/>
      <c r="B683" s="256"/>
      <c r="C683" s="253" t="s">
        <v>2732</v>
      </c>
      <c r="D683" s="12"/>
      <c r="E683" s="12"/>
      <c r="F683" s="12"/>
      <c r="G683"/>
      <c r="H683"/>
      <c r="I683" s="154"/>
      <c r="J683"/>
      <c r="K683"/>
      <c r="L683"/>
      <c r="M683"/>
      <c r="N683"/>
      <c r="O683"/>
      <c r="P683"/>
      <c r="Q683" s="154"/>
      <c r="R683"/>
      <c r="S683"/>
      <c r="T683"/>
      <c r="U683"/>
      <c r="V683"/>
      <c r="W683"/>
      <c r="X683"/>
      <c r="Y683" s="154"/>
      <c r="Z683"/>
      <c r="AA683"/>
      <c r="AB683" s="181"/>
      <c r="AC683" s="666" t="s">
        <v>2023</v>
      </c>
      <c r="AD683" s="666"/>
      <c r="AE683" s="666"/>
      <c r="AF683" s="666"/>
      <c r="AG683" s="666"/>
      <c r="AH683" s="666"/>
      <c r="AT683" s="33">
        <v>683</v>
      </c>
    </row>
    <row r="684" spans="1:46" ht="6" customHeight="1" thickTop="1">
      <c r="A684" s="180"/>
      <c r="B684"/>
      <c r="C684" s="12"/>
      <c r="D684" s="12"/>
      <c r="E684" s="12"/>
      <c r="F684" s="12"/>
      <c r="G684"/>
      <c r="H684"/>
      <c r="I684" s="154"/>
      <c r="J684"/>
      <c r="K684"/>
      <c r="L684"/>
      <c r="M684"/>
      <c r="N684"/>
      <c r="O684"/>
      <c r="P684"/>
      <c r="Q684" s="154"/>
      <c r="R684"/>
      <c r="S684"/>
      <c r="T684"/>
      <c r="U684"/>
      <c r="V684"/>
      <c r="W684"/>
      <c r="X684"/>
      <c r="Y684" s="154"/>
      <c r="Z684"/>
      <c r="AA684"/>
      <c r="AB684" s="181"/>
      <c r="AT684" s="33">
        <v>684</v>
      </c>
    </row>
    <row r="685" spans="1:46">
      <c r="A685" s="180"/>
      <c r="B685"/>
      <c r="C685" s="12"/>
      <c r="D685" s="135" t="s">
        <v>2072</v>
      </c>
      <c r="E685"/>
      <c r="F685"/>
      <c r="G685"/>
      <c r="H685"/>
      <c r="I685" s="154"/>
      <c r="J685"/>
      <c r="K685"/>
      <c r="L685"/>
      <c r="M685"/>
      <c r="N685"/>
      <c r="O685"/>
      <c r="P685"/>
      <c r="Q685" s="154"/>
      <c r="R685"/>
      <c r="S685"/>
      <c r="T685"/>
      <c r="U685"/>
      <c r="V685"/>
      <c r="W685"/>
      <c r="X685"/>
      <c r="Y685" s="154"/>
      <c r="Z685"/>
      <c r="AA685"/>
      <c r="AB685" s="181"/>
      <c r="AC685" s="44" t="s">
        <v>2029</v>
      </c>
      <c r="AT685" s="33">
        <v>685</v>
      </c>
    </row>
    <row r="686" spans="1:46">
      <c r="A686" s="180"/>
      <c r="B686"/>
      <c r="C686" s="12"/>
      <c r="D686" s="226" t="str">
        <f>IF(AC686=0,"    Please select:","")</f>
        <v xml:space="preserve">    Please select:</v>
      </c>
      <c r="E686"/>
      <c r="F686"/>
      <c r="G686"/>
      <c r="H686"/>
      <c r="I686" s="154"/>
      <c r="J686"/>
      <c r="K686"/>
      <c r="L686"/>
      <c r="M686"/>
      <c r="N686"/>
      <c r="O686"/>
      <c r="P686"/>
      <c r="Q686" s="154"/>
      <c r="R686"/>
      <c r="S686"/>
      <c r="T686"/>
      <c r="U686"/>
      <c r="V686"/>
      <c r="W686"/>
      <c r="X686"/>
      <c r="Y686" s="154"/>
      <c r="Z686"/>
      <c r="AA686"/>
      <c r="AB686" s="181"/>
      <c r="AC686" s="132">
        <v>0</v>
      </c>
      <c r="AT686" s="33">
        <v>686</v>
      </c>
    </row>
    <row r="687" spans="1:46">
      <c r="A687" s="180"/>
      <c r="B687"/>
      <c r="C687" s="12"/>
      <c r="D687" s="12"/>
      <c r="E687" s="12" t="s">
        <v>2028</v>
      </c>
      <c r="F687" s="12"/>
      <c r="G687"/>
      <c r="H687" s="93" t="str">
        <f>IF(AC686=2,"Contact Name:",IF(AC686=1,"",""))</f>
        <v/>
      </c>
      <c r="I687" s="830"/>
      <c r="J687" s="830"/>
      <c r="K687" s="830"/>
      <c r="L687" s="830"/>
      <c r="M687" s="830"/>
      <c r="N687" s="154"/>
      <c r="O687"/>
      <c r="P687"/>
      <c r="Q687" s="154"/>
      <c r="R687"/>
      <c r="S687"/>
      <c r="T687"/>
      <c r="U687"/>
      <c r="V687"/>
      <c r="W687"/>
      <c r="X687"/>
      <c r="Y687" s="154"/>
      <c r="Z687"/>
      <c r="AA687"/>
      <c r="AB687" s="181"/>
      <c r="AT687" s="33">
        <v>687</v>
      </c>
    </row>
    <row r="688" spans="1:46" ht="4.5" customHeight="1">
      <c r="A688" s="180"/>
      <c r="B688"/>
      <c r="C688" s="12"/>
      <c r="D688" s="12"/>
      <c r="E688" s="12"/>
      <c r="F688" s="12"/>
      <c r="G688"/>
      <c r="H688" s="154"/>
      <c r="I688" s="154"/>
      <c r="J688" s="154"/>
      <c r="K688" s="154"/>
      <c r="L688" s="154"/>
      <c r="M688" s="154"/>
      <c r="N688" s="154"/>
      <c r="O688"/>
      <c r="P688"/>
      <c r="Q688" s="154"/>
      <c r="R688"/>
      <c r="S688"/>
      <c r="T688"/>
      <c r="U688"/>
      <c r="V688"/>
      <c r="W688"/>
      <c r="X688"/>
      <c r="Y688" s="154"/>
      <c r="Z688"/>
      <c r="AA688"/>
      <c r="AB688" s="181"/>
      <c r="AT688" s="33">
        <v>688</v>
      </c>
    </row>
    <row r="689" spans="1:46">
      <c r="A689" s="180"/>
      <c r="B689"/>
      <c r="C689" s="12"/>
      <c r="D689" s="12"/>
      <c r="E689" s="12" t="s">
        <v>1175</v>
      </c>
      <c r="F689" s="12"/>
      <c r="G689"/>
      <c r="H689" s="93" t="str">
        <f>IF(AC686=2,"FAX Number:","")</f>
        <v/>
      </c>
      <c r="I689" s="830"/>
      <c r="J689" s="830"/>
      <c r="K689" s="830"/>
      <c r="L689" s="830"/>
      <c r="M689" s="830"/>
      <c r="N689" s="154"/>
      <c r="O689"/>
      <c r="P689"/>
      <c r="Q689" s="154"/>
      <c r="R689"/>
      <c r="S689"/>
      <c r="T689"/>
      <c r="U689"/>
      <c r="V689"/>
      <c r="W689"/>
      <c r="X689"/>
      <c r="Y689" s="154"/>
      <c r="Z689"/>
      <c r="AA689"/>
      <c r="AB689" s="181"/>
      <c r="AT689" s="33">
        <v>689</v>
      </c>
    </row>
    <row r="690" spans="1:46">
      <c r="A690" s="180"/>
      <c r="B690"/>
      <c r="C690" s="12"/>
      <c r="D690" s="12"/>
      <c r="E690" s="12"/>
      <c r="F690" s="12"/>
      <c r="G690"/>
      <c r="H690"/>
      <c r="I690" s="154"/>
      <c r="J690"/>
      <c r="K690"/>
      <c r="L690"/>
      <c r="M690"/>
      <c r="N690"/>
      <c r="O690"/>
      <c r="P690"/>
      <c r="Q690" s="154"/>
      <c r="R690"/>
      <c r="S690"/>
      <c r="T690"/>
      <c r="U690"/>
      <c r="V690"/>
      <c r="W690"/>
      <c r="X690"/>
      <c r="Y690" s="154"/>
      <c r="Z690"/>
      <c r="AA690"/>
      <c r="AB690" s="181"/>
      <c r="AT690" s="33">
        <v>690</v>
      </c>
    </row>
    <row r="691" spans="1:46" ht="15" customHeight="1">
      <c r="A691" s="180"/>
      <c r="B691"/>
      <c r="C691" s="12"/>
      <c r="D691" s="827" t="str">
        <f>IF(AC686=1,"Accounts that select Infuse as the communication method for the Response Reconciliation Report, agree to actively monitor all instructed and uninstructed positions approaching BBH Response deadline.","")</f>
        <v/>
      </c>
      <c r="E691" s="827"/>
      <c r="F691" s="827"/>
      <c r="G691" s="827"/>
      <c r="H691" s="827"/>
      <c r="I691" s="827"/>
      <c r="J691" s="827"/>
      <c r="K691" s="827"/>
      <c r="L691" s="827"/>
      <c r="M691" s="827"/>
      <c r="N691" s="827"/>
      <c r="O691" s="827"/>
      <c r="P691" s="827"/>
      <c r="Q691" s="827"/>
      <c r="R691" s="827"/>
      <c r="S691" s="827"/>
      <c r="T691" s="827"/>
      <c r="U691" s="827"/>
      <c r="V691" s="827"/>
      <c r="W691" s="827"/>
      <c r="X691" s="827"/>
      <c r="Y691" s="439"/>
      <c r="Z691" s="439"/>
      <c r="AA691"/>
      <c r="AB691" s="181"/>
      <c r="AT691" s="33">
        <v>691</v>
      </c>
    </row>
    <row r="692" spans="1:46">
      <c r="A692" s="180"/>
      <c r="B692"/>
      <c r="C692" s="12"/>
      <c r="D692" s="827"/>
      <c r="E692" s="827"/>
      <c r="F692" s="827"/>
      <c r="G692" s="827"/>
      <c r="H692" s="827"/>
      <c r="I692" s="827"/>
      <c r="J692" s="827"/>
      <c r="K692" s="827"/>
      <c r="L692" s="827"/>
      <c r="M692" s="827"/>
      <c r="N692" s="827"/>
      <c r="O692" s="827"/>
      <c r="P692" s="827"/>
      <c r="Q692" s="827"/>
      <c r="R692" s="827"/>
      <c r="S692" s="827"/>
      <c r="T692" s="827"/>
      <c r="U692" s="827"/>
      <c r="V692" s="827"/>
      <c r="W692" s="827"/>
      <c r="X692" s="827"/>
      <c r="Y692" s="439"/>
      <c r="Z692" s="439"/>
      <c r="AA692"/>
      <c r="AB692" s="181"/>
      <c r="AT692" s="33">
        <v>692</v>
      </c>
    </row>
    <row r="693" spans="1:46">
      <c r="A693" s="180"/>
      <c r="B693"/>
      <c r="C693" s="12"/>
      <c r="D693" s="12"/>
      <c r="E693" s="12"/>
      <c r="F693" s="12"/>
      <c r="G693"/>
      <c r="H693"/>
      <c r="I693" s="154"/>
      <c r="J693"/>
      <c r="K693"/>
      <c r="L693"/>
      <c r="M693"/>
      <c r="N693"/>
      <c r="O693"/>
      <c r="P693"/>
      <c r="Q693" s="154"/>
      <c r="R693"/>
      <c r="S693"/>
      <c r="T693"/>
      <c r="U693"/>
      <c r="V693"/>
      <c r="W693"/>
      <c r="X693"/>
      <c r="Y693" s="154"/>
      <c r="Z693"/>
      <c r="AA693"/>
      <c r="AB693" s="181"/>
      <c r="AT693" s="33">
        <v>693</v>
      </c>
    </row>
    <row r="694" spans="1:46">
      <c r="A694" s="180"/>
      <c r="B694" s="256"/>
      <c r="C694" s="253" t="s">
        <v>2733</v>
      </c>
      <c r="D694" s="12"/>
      <c r="E694" s="12"/>
      <c r="F694" s="261"/>
      <c r="G694"/>
      <c r="H694"/>
      <c r="I694" s="154"/>
      <c r="J694"/>
      <c r="K694"/>
      <c r="L694"/>
      <c r="M694"/>
      <c r="N694"/>
      <c r="O694"/>
      <c r="P694"/>
      <c r="Q694" s="154"/>
      <c r="R694"/>
      <c r="S694"/>
      <c r="T694"/>
      <c r="U694"/>
      <c r="V694"/>
      <c r="W694"/>
      <c r="X694"/>
      <c r="Y694" s="154"/>
      <c r="Z694"/>
      <c r="AA694"/>
      <c r="AB694" s="181"/>
      <c r="AC694" s="958" t="s">
        <v>2031</v>
      </c>
      <c r="AD694" s="958"/>
      <c r="AE694" s="958"/>
      <c r="AF694" s="958"/>
      <c r="AG694" s="958"/>
      <c r="AH694" s="958"/>
      <c r="AI694" s="958"/>
      <c r="AJ694" s="958"/>
      <c r="AK694" s="958"/>
      <c r="AL694" s="958"/>
      <c r="AM694" s="958"/>
      <c r="AN694" s="958"/>
      <c r="AT694" s="33">
        <v>694</v>
      </c>
    </row>
    <row r="695" spans="1:46">
      <c r="A695" s="180"/>
      <c r="B695"/>
      <c r="C695" s="12"/>
      <c r="D695" s="12" t="s">
        <v>1313</v>
      </c>
      <c r="E695" s="12"/>
      <c r="F695" s="12"/>
      <c r="G695"/>
      <c r="H695"/>
      <c r="I695" s="154"/>
      <c r="J695"/>
      <c r="K695"/>
      <c r="L695"/>
      <c r="M695"/>
      <c r="N695"/>
      <c r="O695"/>
      <c r="P695"/>
      <c r="Q695" s="154"/>
      <c r="R695"/>
      <c r="S695"/>
      <c r="T695"/>
      <c r="U695"/>
      <c r="V695"/>
      <c r="W695"/>
      <c r="X695"/>
      <c r="Y695" s="154"/>
      <c r="Z695"/>
      <c r="AA695"/>
      <c r="AB695" s="181"/>
      <c r="AE695" s="33" t="s">
        <v>2033</v>
      </c>
      <c r="AT695" s="33">
        <v>695</v>
      </c>
    </row>
    <row r="696" spans="1:46">
      <c r="A696" s="180"/>
      <c r="B696"/>
      <c r="C696" s="12"/>
      <c r="D696" s="12"/>
      <c r="E696" s="12"/>
      <c r="F696" s="12"/>
      <c r="G696"/>
      <c r="H696"/>
      <c r="I696" s="154"/>
      <c r="J696"/>
      <c r="K696"/>
      <c r="L696"/>
      <c r="M696"/>
      <c r="N696"/>
      <c r="O696"/>
      <c r="P696"/>
      <c r="Q696" s="154"/>
      <c r="R696"/>
      <c r="S696"/>
      <c r="T696"/>
      <c r="U696"/>
      <c r="V696"/>
      <c r="W696"/>
      <c r="X696"/>
      <c r="Y696" s="154"/>
      <c r="Z696"/>
      <c r="AA696"/>
      <c r="AB696" s="181"/>
      <c r="AD696" s="45" t="s">
        <v>2030</v>
      </c>
      <c r="AT696" s="33">
        <v>696</v>
      </c>
    </row>
    <row r="697" spans="1:46" ht="15.65" customHeight="1">
      <c r="A697" s="180"/>
      <c r="B697"/>
      <c r="C697" s="12"/>
      <c r="D697" s="12" t="s">
        <v>1314</v>
      </c>
      <c r="E697" s="12"/>
      <c r="F697" s="12"/>
      <c r="G697"/>
      <c r="H697" s="12" t="str">
        <f>IF(AC699=1,"Pre Payment Product:","")</f>
        <v/>
      </c>
      <c r="I697" s="12"/>
      <c r="J697" s="12"/>
      <c r="K697" s="12"/>
      <c r="L697" s="12"/>
      <c r="M697" s="12"/>
      <c r="N697" s="12"/>
      <c r="O697"/>
      <c r="P697"/>
      <c r="Q697" s="154"/>
      <c r="R697"/>
      <c r="S697"/>
      <c r="T697"/>
      <c r="U697"/>
      <c r="V697"/>
      <c r="W697"/>
      <c r="X697"/>
      <c r="Y697" s="154"/>
      <c r="Z697"/>
      <c r="AA697"/>
      <c r="AB697" s="181"/>
      <c r="AD697" s="43" t="b">
        <f>OR(AC327=3,AD327=3)</f>
        <v>0</v>
      </c>
      <c r="AT697" s="33">
        <v>697</v>
      </c>
    </row>
    <row r="698" spans="1:46">
      <c r="A698" s="180"/>
      <c r="B698"/>
      <c r="C698" s="12"/>
      <c r="D698" s="226" t="str">
        <f>IF(AC699=0,"    Please select:","")</f>
        <v xml:space="preserve">    Please select:</v>
      </c>
      <c r="E698" s="12"/>
      <c r="F698" s="12"/>
      <c r="G698"/>
      <c r="H698" s="226" t="str">
        <f>IF(AC699=1,IF(AD699=0,"    Please select:",""),"")</f>
        <v/>
      </c>
      <c r="I698" s="154"/>
      <c r="J698"/>
      <c r="K698"/>
      <c r="L698"/>
      <c r="M698"/>
      <c r="N698"/>
      <c r="O698"/>
      <c r="P698"/>
      <c r="Q698" s="154"/>
      <c r="R698"/>
      <c r="S698"/>
      <c r="T698"/>
      <c r="U698"/>
      <c r="V698"/>
      <c r="W698"/>
      <c r="X698"/>
      <c r="Y698" s="154"/>
      <c r="Z698"/>
      <c r="AA698"/>
      <c r="AB698" s="181"/>
      <c r="AC698" s="44" t="s">
        <v>956</v>
      </c>
      <c r="AD698" s="46" t="s">
        <v>2032</v>
      </c>
      <c r="AT698" s="33">
        <v>698</v>
      </c>
    </row>
    <row r="699" spans="1:46">
      <c r="A699" s="180"/>
      <c r="B699"/>
      <c r="C699" s="39"/>
      <c r="D699"/>
      <c r="E699" t="s">
        <v>946</v>
      </c>
      <c r="F699" s="12"/>
      <c r="G699"/>
      <c r="H699"/>
      <c r="I699" s="440" t="s">
        <v>1316</v>
      </c>
      <c r="J699"/>
      <c r="K699"/>
      <c r="L699"/>
      <c r="M699"/>
      <c r="N699"/>
      <c r="O699" s="835" t="s">
        <v>1178</v>
      </c>
      <c r="P699" s="835"/>
      <c r="Q699" s="835"/>
      <c r="R699" s="835"/>
      <c r="S699" s="835"/>
      <c r="T699" s="926" t="s">
        <v>1190</v>
      </c>
      <c r="U699" s="926"/>
      <c r="V699" s="926"/>
      <c r="W699" s="926"/>
      <c r="X699" s="926"/>
      <c r="Y699"/>
      <c r="Z699"/>
      <c r="AA699"/>
      <c r="AB699" s="181"/>
      <c r="AC699" s="132">
        <v>0</v>
      </c>
      <c r="AD699" s="103">
        <v>0</v>
      </c>
      <c r="AT699" s="33">
        <v>699</v>
      </c>
    </row>
    <row r="700" spans="1:46">
      <c r="A700" s="180"/>
      <c r="B700" s="39"/>
      <c r="C700" s="39"/>
      <c r="D700"/>
      <c r="E700" t="s">
        <v>57</v>
      </c>
      <c r="F700" s="12"/>
      <c r="G700"/>
      <c r="H700"/>
      <c r="I700" s="440" t="s">
        <v>1317</v>
      </c>
      <c r="J700"/>
      <c r="K700"/>
      <c r="L700"/>
      <c r="M700"/>
      <c r="N700"/>
      <c r="O700"/>
      <c r="P700"/>
      <c r="Q700" s="875" t="s">
        <v>2157</v>
      </c>
      <c r="R700" s="875"/>
      <c r="S700" s="135"/>
      <c r="T700" s="927" t="str">
        <f>IF(AC700=TRUE,"US","")</f>
        <v/>
      </c>
      <c r="U700" s="927"/>
      <c r="V700"/>
      <c r="W700" s="928" t="str">
        <f>IF(AC700=TRUE,"Non-US","")</f>
        <v/>
      </c>
      <c r="X700" s="928"/>
      <c r="Y700"/>
      <c r="Z700"/>
      <c r="AA700"/>
      <c r="AB700" s="181"/>
      <c r="AC700" s="42" t="b">
        <v>0</v>
      </c>
      <c r="AT700" s="33">
        <v>700</v>
      </c>
    </row>
    <row r="701" spans="1:46" ht="15" thickBot="1">
      <c r="A701" s="180"/>
      <c r="B701"/>
      <c r="C701" s="12"/>
      <c r="D701" s="12"/>
      <c r="E701" s="12"/>
      <c r="F701" s="12"/>
      <c r="G701"/>
      <c r="H701"/>
      <c r="I701" s="440" t="s">
        <v>1318</v>
      </c>
      <c r="J701"/>
      <c r="K701"/>
      <c r="L701"/>
      <c r="M701"/>
      <c r="N701"/>
      <c r="O701"/>
      <c r="P701"/>
      <c r="Q701" s="829" t="s">
        <v>1188</v>
      </c>
      <c r="R701" s="829"/>
      <c r="S701"/>
      <c r="T701" s="424"/>
      <c r="U701"/>
      <c r="V701"/>
      <c r="W701"/>
      <c r="X701"/>
      <c r="Y701"/>
      <c r="Z701"/>
      <c r="AA701"/>
      <c r="AB701" s="181"/>
      <c r="AT701" s="33">
        <v>701</v>
      </c>
    </row>
    <row r="702" spans="1:46" ht="15" thickBot="1">
      <c r="A702" s="180"/>
      <c r="B702"/>
      <c r="C702" s="12"/>
      <c r="D702" s="12" t="str">
        <f>IF(AC699=1,"BIC Address:","")</f>
        <v/>
      </c>
      <c r="E702" s="12"/>
      <c r="F702" s="12"/>
      <c r="G702"/>
      <c r="H702"/>
      <c r="I702" s="440" t="s">
        <v>1315</v>
      </c>
      <c r="J702"/>
      <c r="K702"/>
      <c r="L702"/>
      <c r="M702"/>
      <c r="N702"/>
      <c r="O702"/>
      <c r="P702" s="141" t="s">
        <v>1179</v>
      </c>
      <c r="Q702" s="907" t="s">
        <v>1182</v>
      </c>
      <c r="R702" s="908"/>
      <c r="S702" s="141" t="str">
        <f>IF(AC700=TRUE,"Primary:","")</f>
        <v/>
      </c>
      <c r="T702" s="845"/>
      <c r="U702" s="846"/>
      <c r="V702" s="141" t="str">
        <f>IF(AC700=TRUE,"Primary:","")</f>
        <v/>
      </c>
      <c r="W702" s="845"/>
      <c r="X702" s="846"/>
      <c r="Y702"/>
      <c r="Z702"/>
      <c r="AA702"/>
      <c r="AB702" s="181"/>
      <c r="AT702" s="33">
        <v>702</v>
      </c>
    </row>
    <row r="703" spans="1:46" ht="15" thickBot="1">
      <c r="A703" s="180"/>
      <c r="B703"/>
      <c r="C703" s="12"/>
      <c r="D703" s="979"/>
      <c r="E703" s="984"/>
      <c r="F703" s="980"/>
      <c r="G703"/>
      <c r="H703"/>
      <c r="I703" s="440" t="s">
        <v>1319</v>
      </c>
      <c r="J703"/>
      <c r="K703"/>
      <c r="L703"/>
      <c r="M703"/>
      <c r="N703"/>
      <c r="O703"/>
      <c r="P703" s="141" t="s">
        <v>1180</v>
      </c>
      <c r="Q703" s="907" t="s">
        <v>1183</v>
      </c>
      <c r="R703" s="908"/>
      <c r="S703" s="141" t="str">
        <f>IF(AC700=TRUE,"Secondary:","")</f>
        <v/>
      </c>
      <c r="T703" s="845"/>
      <c r="U703" s="846"/>
      <c r="V703" s="141" t="str">
        <f>IF(AC700=TRUE,"Secondary:","")</f>
        <v/>
      </c>
      <c r="W703" s="845"/>
      <c r="X703" s="846"/>
      <c r="Y703"/>
      <c r="Z703"/>
      <c r="AA703"/>
      <c r="AB703" s="181"/>
      <c r="AT703" s="33">
        <v>703</v>
      </c>
    </row>
    <row r="704" spans="1:46" ht="15" thickBot="1">
      <c r="A704" s="180"/>
      <c r="B704"/>
      <c r="C704" s="12"/>
      <c r="D704" s="12"/>
      <c r="E704" s="12"/>
      <c r="F704" s="12"/>
      <c r="G704"/>
      <c r="H704"/>
      <c r="I704" s="440" t="s">
        <v>1320</v>
      </c>
      <c r="J704"/>
      <c r="K704"/>
      <c r="L704"/>
      <c r="M704"/>
      <c r="N704"/>
      <c r="O704"/>
      <c r="P704" s="141" t="s">
        <v>1181</v>
      </c>
      <c r="Q704" s="907" t="s">
        <v>1184</v>
      </c>
      <c r="R704" s="908"/>
      <c r="S704" s="141" t="str">
        <f>IF(AC700=TRUE,"Tertiary:","")</f>
        <v/>
      </c>
      <c r="T704" s="845"/>
      <c r="U704" s="846"/>
      <c r="V704" s="141" t="str">
        <f>IF(AC700=TRUE,"Tertiary:","")</f>
        <v/>
      </c>
      <c r="W704" s="845"/>
      <c r="X704" s="846"/>
      <c r="Y704"/>
      <c r="Z704"/>
      <c r="AA704"/>
      <c r="AB704" s="181"/>
      <c r="AT704" s="33">
        <v>704</v>
      </c>
    </row>
    <row r="705" spans="1:46">
      <c r="A705" s="180"/>
      <c r="B705"/>
      <c r="C705" s="12"/>
      <c r="D705" s="12"/>
      <c r="E705" s="12"/>
      <c r="F705" s="12"/>
      <c r="G705"/>
      <c r="H705"/>
      <c r="I705" s="154"/>
      <c r="J705"/>
      <c r="K705"/>
      <c r="L705"/>
      <c r="M705"/>
      <c r="N705"/>
      <c r="O705" s="12"/>
      <c r="P705" s="12"/>
      <c r="Q705" s="12"/>
      <c r="R705"/>
      <c r="S705"/>
      <c r="T705" s="154"/>
      <c r="U705"/>
      <c r="V705"/>
      <c r="W705"/>
      <c r="X705"/>
      <c r="Y705"/>
      <c r="Z705"/>
      <c r="AA705"/>
      <c r="AB705" s="181"/>
      <c r="AT705" s="33">
        <v>705</v>
      </c>
    </row>
    <row r="706" spans="1:46" ht="15" thickBot="1">
      <c r="A706" s="180"/>
      <c r="B706" s="256"/>
      <c r="C706" s="253" t="s">
        <v>2734</v>
      </c>
      <c r="D706" s="12"/>
      <c r="E706" s="12"/>
      <c r="F706" s="12"/>
      <c r="G706"/>
      <c r="H706"/>
      <c r="I706" s="154"/>
      <c r="J706"/>
      <c r="K706"/>
      <c r="L706"/>
      <c r="M706"/>
      <c r="N706"/>
      <c r="O706" s="12"/>
      <c r="P706" s="12"/>
      <c r="Q706" s="12"/>
      <c r="R706"/>
      <c r="S706"/>
      <c r="T706" s="154"/>
      <c r="U706"/>
      <c r="V706"/>
      <c r="W706"/>
      <c r="X706"/>
      <c r="Y706"/>
      <c r="Z706"/>
      <c r="AA706"/>
      <c r="AB706" s="181"/>
      <c r="AC706" s="666" t="s">
        <v>2023</v>
      </c>
      <c r="AD706" s="666"/>
      <c r="AE706" s="666"/>
      <c r="AF706" s="666"/>
      <c r="AG706" s="666"/>
      <c r="AH706" s="666"/>
      <c r="AT706" s="33">
        <v>706</v>
      </c>
    </row>
    <row r="707" spans="1:46" ht="15" thickTop="1">
      <c r="A707" s="180"/>
      <c r="B707" s="256"/>
      <c r="C707" s="12"/>
      <c r="D707" s="841" t="s">
        <v>1321</v>
      </c>
      <c r="E707" s="841"/>
      <c r="F707" s="841"/>
      <c r="G707" s="841"/>
      <c r="H707" s="841"/>
      <c r="I707" s="841"/>
      <c r="J707" s="841"/>
      <c r="K707" s="841"/>
      <c r="L707" s="841"/>
      <c r="M707" s="841"/>
      <c r="N707" s="841"/>
      <c r="O707" s="841"/>
      <c r="P707" s="841"/>
      <c r="Q707" s="841"/>
      <c r="R707" s="841"/>
      <c r="S707" s="841"/>
      <c r="T707" s="841"/>
      <c r="U707" s="841"/>
      <c r="V707" s="841"/>
      <c r="W707" s="841"/>
      <c r="X707" s="841"/>
      <c r="Y707"/>
      <c r="Z707"/>
      <c r="AA707"/>
      <c r="AB707" s="181"/>
      <c r="AT707" s="33">
        <v>707</v>
      </c>
    </row>
    <row r="708" spans="1:46">
      <c r="A708" s="180"/>
      <c r="B708" s="256"/>
      <c r="C708" s="12"/>
      <c r="D708" s="841"/>
      <c r="E708" s="841"/>
      <c r="F708" s="841"/>
      <c r="G708" s="841"/>
      <c r="H708" s="841"/>
      <c r="I708" s="841"/>
      <c r="J708" s="841"/>
      <c r="K708" s="841"/>
      <c r="L708" s="841"/>
      <c r="M708" s="841"/>
      <c r="N708" s="841"/>
      <c r="O708" s="841"/>
      <c r="P708" s="841"/>
      <c r="Q708" s="841"/>
      <c r="R708" s="841"/>
      <c r="S708" s="841"/>
      <c r="T708" s="841"/>
      <c r="U708" s="841"/>
      <c r="V708" s="841"/>
      <c r="W708" s="841"/>
      <c r="X708" s="841"/>
      <c r="Y708"/>
      <c r="Z708"/>
      <c r="AA708"/>
      <c r="AB708" s="181"/>
      <c r="AT708" s="33">
        <v>708</v>
      </c>
    </row>
    <row r="709" spans="1:46">
      <c r="A709" s="180"/>
      <c r="B709"/>
      <c r="C709" s="12"/>
      <c r="D709" s="12"/>
      <c r="E709" s="12"/>
      <c r="F709" s="12"/>
      <c r="G709"/>
      <c r="H709"/>
      <c r="I709" s="154"/>
      <c r="J709"/>
      <c r="K709"/>
      <c r="L709"/>
      <c r="M709"/>
      <c r="N709"/>
      <c r="O709" s="12"/>
      <c r="P709" s="12"/>
      <c r="Q709" s="12"/>
      <c r="R709"/>
      <c r="S709"/>
      <c r="T709" s="154"/>
      <c r="U709"/>
      <c r="V709"/>
      <c r="W709"/>
      <c r="X709"/>
      <c r="Y709"/>
      <c r="Z709"/>
      <c r="AA709"/>
      <c r="AB709" s="181"/>
      <c r="AT709" s="33">
        <v>709</v>
      </c>
    </row>
    <row r="710" spans="1:46">
      <c r="A710" s="180"/>
      <c r="B710"/>
      <c r="C710" s="12"/>
      <c r="D710" s="12" t="s">
        <v>1330</v>
      </c>
      <c r="E710" s="12"/>
      <c r="F710" s="12"/>
      <c r="G710"/>
      <c r="H710"/>
      <c r="I710" s="154"/>
      <c r="J710"/>
      <c r="K710"/>
      <c r="L710"/>
      <c r="M710"/>
      <c r="N710"/>
      <c r="O710" s="12"/>
      <c r="P710" s="12"/>
      <c r="Q710" s="12"/>
      <c r="R710"/>
      <c r="S710"/>
      <c r="T710" s="154"/>
      <c r="U710"/>
      <c r="V710"/>
      <c r="W710"/>
      <c r="X710"/>
      <c r="Y710"/>
      <c r="Z710"/>
      <c r="AA710"/>
      <c r="AB710" s="181"/>
      <c r="AT710" s="33">
        <v>710</v>
      </c>
    </row>
    <row r="711" spans="1:46">
      <c r="A711" s="180"/>
      <c r="B711"/>
      <c r="C711" s="12"/>
      <c r="D711" s="226" t="str">
        <f>IF(AC712=0,"    Please select:","")</f>
        <v xml:space="preserve">    Please select:</v>
      </c>
      <c r="E711" s="12"/>
      <c r="F711" s="12"/>
      <c r="G711"/>
      <c r="H711"/>
      <c r="I711" s="154"/>
      <c r="J711"/>
      <c r="K711"/>
      <c r="L711"/>
      <c r="M711"/>
      <c r="N711"/>
      <c r="O711" s="12"/>
      <c r="P711" s="12"/>
      <c r="Q711" s="12"/>
      <c r="R711"/>
      <c r="S711"/>
      <c r="T711" s="154"/>
      <c r="U711"/>
      <c r="V711"/>
      <c r="W711"/>
      <c r="X711"/>
      <c r="Y711"/>
      <c r="Z711"/>
      <c r="AA711"/>
      <c r="AB711" s="181"/>
      <c r="AC711" s="44" t="s">
        <v>2035</v>
      </c>
      <c r="AT711" s="33">
        <v>711</v>
      </c>
    </row>
    <row r="712" spans="1:46">
      <c r="A712" s="180"/>
      <c r="B712"/>
      <c r="C712" s="12"/>
      <c r="D712" s="12"/>
      <c r="E712" s="12" t="s">
        <v>1175</v>
      </c>
      <c r="F712" s="12"/>
      <c r="G712"/>
      <c r="H712" s="93" t="str">
        <f>IF(AC712=1,"Contact Name:",IF(AC712=2,"BIC Address:",""))</f>
        <v/>
      </c>
      <c r="I712" s="844"/>
      <c r="J712" s="844"/>
      <c r="K712" s="844"/>
      <c r="L712" s="844"/>
      <c r="M712" s="844"/>
      <c r="N712" s="154"/>
      <c r="O712" s="835" t="s">
        <v>1178</v>
      </c>
      <c r="P712" s="835"/>
      <c r="Q712" s="835"/>
      <c r="R712" s="835"/>
      <c r="S712" s="835"/>
      <c r="T712" s="926" t="s">
        <v>1190</v>
      </c>
      <c r="U712" s="926"/>
      <c r="V712" s="926"/>
      <c r="W712" s="926"/>
      <c r="X712" s="926"/>
      <c r="Y712"/>
      <c r="Z712"/>
      <c r="AA712"/>
      <c r="AB712" s="181"/>
      <c r="AC712" s="132">
        <v>0</v>
      </c>
      <c r="AT712" s="33">
        <v>712</v>
      </c>
    </row>
    <row r="713" spans="1:46" ht="3" customHeight="1">
      <c r="A713" s="180"/>
      <c r="B713"/>
      <c r="C713" s="12"/>
      <c r="D713" s="12"/>
      <c r="E713" s="12"/>
      <c r="F713" s="12"/>
      <c r="G713"/>
      <c r="H713" s="93"/>
      <c r="I713" s="93"/>
      <c r="J713" s="93"/>
      <c r="K713" s="93"/>
      <c r="L713" s="93"/>
      <c r="M713" s="93"/>
      <c r="N713" s="154"/>
      <c r="O713"/>
      <c r="P713"/>
      <c r="Q713"/>
      <c r="R713"/>
      <c r="S713"/>
      <c r="T713"/>
      <c r="U713"/>
      <c r="V713"/>
      <c r="W713"/>
      <c r="X713"/>
      <c r="Y713"/>
      <c r="Z713"/>
      <c r="AA713"/>
      <c r="AB713" s="181"/>
      <c r="AC713" s="133"/>
      <c r="AT713" s="33">
        <v>713</v>
      </c>
    </row>
    <row r="714" spans="1:46">
      <c r="A714" s="180"/>
      <c r="B714"/>
      <c r="C714" s="12"/>
      <c r="D714" s="12"/>
      <c r="E714" s="12" t="s">
        <v>1322</v>
      </c>
      <c r="F714" s="12"/>
      <c r="G714"/>
      <c r="H714" s="93" t="str">
        <f>IF(AC712=1,"FAX Number:","")</f>
        <v/>
      </c>
      <c r="I714" s="844"/>
      <c r="J714" s="844"/>
      <c r="K714" s="844"/>
      <c r="L714" s="844"/>
      <c r="M714" s="844"/>
      <c r="N714" s="154"/>
      <c r="O714"/>
      <c r="P714"/>
      <c r="Q714" s="875" t="s">
        <v>2157</v>
      </c>
      <c r="R714" s="875"/>
      <c r="S714" s="135"/>
      <c r="T714" s="927" t="str">
        <f>IF(AC714=TRUE,"US","")</f>
        <v/>
      </c>
      <c r="U714" s="927"/>
      <c r="V714"/>
      <c r="W714" s="928" t="str">
        <f>IF(AC714=TRUE,"Non-US","")</f>
        <v/>
      </c>
      <c r="X714" s="928"/>
      <c r="Y714"/>
      <c r="Z714"/>
      <c r="AA714"/>
      <c r="AB714" s="181"/>
      <c r="AC714" s="42" t="b">
        <v>0</v>
      </c>
      <c r="AT714" s="33">
        <v>714</v>
      </c>
    </row>
    <row r="715" spans="1:46" ht="3" customHeight="1">
      <c r="A715" s="180"/>
      <c r="B715"/>
      <c r="C715" s="12"/>
      <c r="D715" s="12"/>
      <c r="E715" s="12"/>
      <c r="F715" s="12"/>
      <c r="G715"/>
      <c r="H715" s="93"/>
      <c r="I715" s="93"/>
      <c r="J715" s="93"/>
      <c r="K715" s="93"/>
      <c r="L715" s="93"/>
      <c r="M715" s="93"/>
      <c r="N715" s="154"/>
      <c r="O715"/>
      <c r="P715"/>
      <c r="Q715" s="365"/>
      <c r="R715" s="365"/>
      <c r="S715" s="135"/>
      <c r="T715" s="441"/>
      <c r="U715" s="441"/>
      <c r="V715"/>
      <c r="W715" s="365"/>
      <c r="X715" s="365"/>
      <c r="Y715"/>
      <c r="Z715"/>
      <c r="AA715"/>
      <c r="AB715" s="181"/>
      <c r="AT715" s="33">
        <v>715</v>
      </c>
    </row>
    <row r="716" spans="1:46" ht="15" thickBot="1">
      <c r="A716" s="180"/>
      <c r="B716"/>
      <c r="C716" s="12"/>
      <c r="D716" s="12"/>
      <c r="E716" s="12" t="s">
        <v>58</v>
      </c>
      <c r="F716" s="12"/>
      <c r="G716"/>
      <c r="H716"/>
      <c r="I716" s="138"/>
      <c r="J716"/>
      <c r="K716"/>
      <c r="L716"/>
      <c r="M716"/>
      <c r="N716"/>
      <c r="O716"/>
      <c r="P716"/>
      <c r="Q716" s="829" t="s">
        <v>1188</v>
      </c>
      <c r="R716" s="829"/>
      <c r="S716"/>
      <c r="T716" s="424"/>
      <c r="U716"/>
      <c r="V716"/>
      <c r="W716"/>
      <c r="X716"/>
      <c r="Y716"/>
      <c r="Z716"/>
      <c r="AA716"/>
      <c r="AB716" s="181"/>
      <c r="AD716" s="138" t="s">
        <v>2102</v>
      </c>
      <c r="AT716" s="33">
        <v>716</v>
      </c>
    </row>
    <row r="717" spans="1:46" ht="15" thickBot="1">
      <c r="A717" s="180"/>
      <c r="B717"/>
      <c r="C717" s="12"/>
      <c r="D717" s="12"/>
      <c r="E717" s="12"/>
      <c r="F717" s="12"/>
      <c r="G717"/>
      <c r="H717"/>
      <c r="I717" s="154"/>
      <c r="J717"/>
      <c r="K717"/>
      <c r="L717"/>
      <c r="M717"/>
      <c r="N717"/>
      <c r="O717"/>
      <c r="P717" s="141" t="s">
        <v>1179</v>
      </c>
      <c r="Q717" s="976" t="s">
        <v>1182</v>
      </c>
      <c r="R717" s="977"/>
      <c r="S717" s="141" t="str">
        <f>IF(AC714=TRUE,"Primary:","")</f>
        <v/>
      </c>
      <c r="T717" s="845"/>
      <c r="U717" s="846"/>
      <c r="V717" s="141" t="str">
        <f>IF(AC714=TRUE,"Primary:","")</f>
        <v/>
      </c>
      <c r="W717" s="845"/>
      <c r="X717" s="846"/>
      <c r="Y717" s="154"/>
      <c r="Z717"/>
      <c r="AA717"/>
      <c r="AB717" s="181"/>
      <c r="AT717" s="33">
        <v>717</v>
      </c>
    </row>
    <row r="718" spans="1:46" ht="15" thickBot="1">
      <c r="A718" s="180"/>
      <c r="B718"/>
      <c r="C718" s="12"/>
      <c r="D718" s="12"/>
      <c r="E718" s="12"/>
      <c r="F718" s="12"/>
      <c r="G718"/>
      <c r="H718"/>
      <c r="I718" s="154"/>
      <c r="J718"/>
      <c r="K718"/>
      <c r="L718"/>
      <c r="M718"/>
      <c r="N718"/>
      <c r="O718"/>
      <c r="P718" s="141" t="s">
        <v>1180</v>
      </c>
      <c r="Q718" s="976" t="s">
        <v>1183</v>
      </c>
      <c r="R718" s="977"/>
      <c r="S718" s="141" t="str">
        <f>IF(AC714=TRUE,"Secondary:","")</f>
        <v/>
      </c>
      <c r="T718" s="845"/>
      <c r="U718" s="846"/>
      <c r="V718" s="141" t="str">
        <f>IF(AC714=TRUE,"Secondary:","")</f>
        <v/>
      </c>
      <c r="W718" s="845"/>
      <c r="X718" s="846"/>
      <c r="Y718" s="154"/>
      <c r="Z718"/>
      <c r="AA718"/>
      <c r="AB718" s="181"/>
      <c r="AT718" s="33">
        <v>718</v>
      </c>
    </row>
    <row r="719" spans="1:46" ht="15" thickBot="1">
      <c r="A719" s="180"/>
      <c r="B719"/>
      <c r="C719" s="12"/>
      <c r="D719" s="12"/>
      <c r="E719" s="12"/>
      <c r="F719" s="12"/>
      <c r="G719"/>
      <c r="H719"/>
      <c r="I719" s="154"/>
      <c r="J719"/>
      <c r="K719"/>
      <c r="L719"/>
      <c r="M719"/>
      <c r="N719"/>
      <c r="O719"/>
      <c r="P719" s="141" t="s">
        <v>1181</v>
      </c>
      <c r="Q719" s="976" t="s">
        <v>1184</v>
      </c>
      <c r="R719" s="977"/>
      <c r="S719" s="141" t="str">
        <f>IF(AC714=TRUE,"Tertiary:","")</f>
        <v/>
      </c>
      <c r="T719" s="845"/>
      <c r="U719" s="846"/>
      <c r="V719" s="141" t="str">
        <f>IF(AC714=TRUE,"Tertiary:","")</f>
        <v/>
      </c>
      <c r="W719" s="845"/>
      <c r="X719" s="846"/>
      <c r="Y719" s="154"/>
      <c r="Z719"/>
      <c r="AA719"/>
      <c r="AB719" s="181"/>
      <c r="AT719" s="33">
        <v>719</v>
      </c>
    </row>
    <row r="720" spans="1:46">
      <c r="A720" s="180"/>
      <c r="B720"/>
      <c r="C720" s="12"/>
      <c r="D720" s="12"/>
      <c r="E720" s="12"/>
      <c r="F720" s="12"/>
      <c r="G720"/>
      <c r="H720"/>
      <c r="I720" s="154"/>
      <c r="J720"/>
      <c r="K720"/>
      <c r="L720"/>
      <c r="M720"/>
      <c r="N720"/>
      <c r="O720" s="12"/>
      <c r="P720" s="12"/>
      <c r="Q720" s="12"/>
      <c r="R720"/>
      <c r="S720"/>
      <c r="T720" s="154"/>
      <c r="U720"/>
      <c r="V720"/>
      <c r="W720"/>
      <c r="X720"/>
      <c r="Y720" s="154"/>
      <c r="Z720"/>
      <c r="AA720"/>
      <c r="AB720" s="181"/>
      <c r="AT720" s="33">
        <v>720</v>
      </c>
    </row>
    <row r="721" spans="1:46">
      <c r="A721" s="180"/>
      <c r="B721"/>
      <c r="C721" s="12"/>
      <c r="D721" s="12"/>
      <c r="E721" s="12"/>
      <c r="F721" s="12"/>
      <c r="G721"/>
      <c r="H721"/>
      <c r="I721" s="154"/>
      <c r="J721"/>
      <c r="K721"/>
      <c r="L721"/>
      <c r="M721"/>
      <c r="N721"/>
      <c r="O721" s="12"/>
      <c r="P721" s="12"/>
      <c r="Q721" s="12"/>
      <c r="R721"/>
      <c r="S721"/>
      <c r="T721" s="154"/>
      <c r="U721"/>
      <c r="V721"/>
      <c r="W721"/>
      <c r="X721"/>
      <c r="Y721" s="154"/>
      <c r="Z721"/>
      <c r="AA721"/>
      <c r="AB721" s="181"/>
      <c r="AT721" s="33">
        <v>721</v>
      </c>
    </row>
    <row r="722" spans="1:46" ht="15" thickBot="1">
      <c r="A722" s="180"/>
      <c r="B722" s="256"/>
      <c r="C722" s="253" t="s">
        <v>2735</v>
      </c>
      <c r="D722" s="12"/>
      <c r="E722" s="12"/>
      <c r="F722" s="12"/>
      <c r="G722"/>
      <c r="H722"/>
      <c r="I722" s="154"/>
      <c r="J722"/>
      <c r="K722"/>
      <c r="L722"/>
      <c r="M722"/>
      <c r="N722"/>
      <c r="O722" s="12"/>
      <c r="P722" s="12"/>
      <c r="Q722" s="12"/>
      <c r="R722"/>
      <c r="S722"/>
      <c r="T722" s="154"/>
      <c r="U722"/>
      <c r="V722"/>
      <c r="W722"/>
      <c r="X722"/>
      <c r="Y722" s="154"/>
      <c r="Z722"/>
      <c r="AA722"/>
      <c r="AB722" s="181"/>
      <c r="AC722" s="666" t="s">
        <v>2023</v>
      </c>
      <c r="AD722" s="666"/>
      <c r="AE722" s="666"/>
      <c r="AF722" s="666"/>
      <c r="AG722" s="666"/>
      <c r="AH722" s="666"/>
      <c r="AT722" s="33">
        <v>722</v>
      </c>
    </row>
    <row r="723" spans="1:46" ht="15" thickTop="1">
      <c r="A723" s="180"/>
      <c r="B723"/>
      <c r="C723" s="12"/>
      <c r="D723" s="841" t="s">
        <v>1323</v>
      </c>
      <c r="E723" s="841"/>
      <c r="F723" s="841"/>
      <c r="G723" s="841"/>
      <c r="H723" s="841"/>
      <c r="I723" s="841"/>
      <c r="J723" s="841"/>
      <c r="K723" s="841"/>
      <c r="L723" s="841"/>
      <c r="M723" s="841"/>
      <c r="N723" s="841"/>
      <c r="O723" s="841"/>
      <c r="P723" s="841"/>
      <c r="Q723" s="841"/>
      <c r="R723" s="841"/>
      <c r="S723" s="841"/>
      <c r="T723" s="841"/>
      <c r="U723" s="841"/>
      <c r="V723" s="841"/>
      <c r="W723" s="841"/>
      <c r="X723" s="841"/>
      <c r="Y723" s="154"/>
      <c r="Z723"/>
      <c r="AA723"/>
      <c r="AB723" s="181"/>
      <c r="AT723" s="33">
        <v>723</v>
      </c>
    </row>
    <row r="724" spans="1:46">
      <c r="A724" s="180"/>
      <c r="B724"/>
      <c r="C724" s="12"/>
      <c r="D724" s="841"/>
      <c r="E724" s="841"/>
      <c r="F724" s="841"/>
      <c r="G724" s="841"/>
      <c r="H724" s="841"/>
      <c r="I724" s="841"/>
      <c r="J724" s="841"/>
      <c r="K724" s="841"/>
      <c r="L724" s="841"/>
      <c r="M724" s="841"/>
      <c r="N724" s="841"/>
      <c r="O724" s="841"/>
      <c r="P724" s="841"/>
      <c r="Q724" s="841"/>
      <c r="R724" s="841"/>
      <c r="S724" s="841"/>
      <c r="T724" s="841"/>
      <c r="U724" s="841"/>
      <c r="V724" s="841"/>
      <c r="W724" s="841"/>
      <c r="X724" s="841"/>
      <c r="Y724" s="154"/>
      <c r="Z724"/>
      <c r="AA724"/>
      <c r="AB724" s="181"/>
      <c r="AT724" s="33">
        <v>724</v>
      </c>
    </row>
    <row r="725" spans="1:46">
      <c r="A725" s="180"/>
      <c r="B725"/>
      <c r="C725" s="12"/>
      <c r="D725" s="12"/>
      <c r="E725" s="12"/>
      <c r="F725" s="12"/>
      <c r="G725"/>
      <c r="H725"/>
      <c r="I725" s="154"/>
      <c r="J725"/>
      <c r="K725"/>
      <c r="L725"/>
      <c r="M725"/>
      <c r="N725"/>
      <c r="O725" s="12"/>
      <c r="P725" s="12"/>
      <c r="Q725" s="12"/>
      <c r="R725"/>
      <c r="S725"/>
      <c r="T725" s="154"/>
      <c r="U725"/>
      <c r="V725"/>
      <c r="W725"/>
      <c r="X725"/>
      <c r="Y725" s="154"/>
      <c r="Z725"/>
      <c r="AA725"/>
      <c r="AB725" s="181"/>
      <c r="AT725" s="33">
        <v>725</v>
      </c>
    </row>
    <row r="726" spans="1:46">
      <c r="A726" s="180"/>
      <c r="B726"/>
      <c r="C726" s="12"/>
      <c r="D726" s="12" t="s">
        <v>2034</v>
      </c>
      <c r="E726" s="12"/>
      <c r="F726" s="12"/>
      <c r="G726"/>
      <c r="H726"/>
      <c r="I726" s="154"/>
      <c r="J726"/>
      <c r="K726"/>
      <c r="L726"/>
      <c r="M726"/>
      <c r="N726"/>
      <c r="O726" s="12"/>
      <c r="P726" s="12"/>
      <c r="Q726" s="12"/>
      <c r="R726"/>
      <c r="S726"/>
      <c r="T726" s="154"/>
      <c r="U726"/>
      <c r="V726"/>
      <c r="W726"/>
      <c r="X726"/>
      <c r="Y726" s="154"/>
      <c r="Z726"/>
      <c r="AA726"/>
      <c r="AB726" s="181"/>
      <c r="AT726" s="33">
        <v>726</v>
      </c>
    </row>
    <row r="727" spans="1:46">
      <c r="A727" s="180"/>
      <c r="B727"/>
      <c r="C727" s="12"/>
      <c r="D727" s="226" t="str">
        <f>IF(AC728=0,"    Please select:","")</f>
        <v xml:space="preserve">    Please select:</v>
      </c>
      <c r="E727" s="12"/>
      <c r="F727" s="12"/>
      <c r="G727"/>
      <c r="H727"/>
      <c r="I727" s="154"/>
      <c r="J727"/>
      <c r="K727"/>
      <c r="L727"/>
      <c r="M727"/>
      <c r="N727"/>
      <c r="O727" s="12"/>
      <c r="P727" s="12"/>
      <c r="Q727" s="12"/>
      <c r="R727"/>
      <c r="S727"/>
      <c r="T727" s="154"/>
      <c r="U727"/>
      <c r="V727"/>
      <c r="W727"/>
      <c r="X727"/>
      <c r="Y727" s="154"/>
      <c r="Z727"/>
      <c r="AA727"/>
      <c r="AB727" s="181"/>
      <c r="AC727" s="44" t="s">
        <v>2036</v>
      </c>
      <c r="AT727" s="33">
        <v>727</v>
      </c>
    </row>
    <row r="728" spans="1:46">
      <c r="A728" s="180"/>
      <c r="B728"/>
      <c r="C728" s="39"/>
      <c r="D728"/>
      <c r="E728" t="s">
        <v>946</v>
      </c>
      <c r="F728" s="12"/>
      <c r="G728"/>
      <c r="H728"/>
      <c r="I728" s="154"/>
      <c r="J728"/>
      <c r="K728"/>
      <c r="L728"/>
      <c r="M728"/>
      <c r="N728"/>
      <c r="O728" s="12"/>
      <c r="P728" s="12"/>
      <c r="Q728" s="12"/>
      <c r="R728"/>
      <c r="S728"/>
      <c r="T728" s="154"/>
      <c r="U728"/>
      <c r="V728"/>
      <c r="W728"/>
      <c r="X728"/>
      <c r="Y728" s="154"/>
      <c r="Z728"/>
      <c r="AA728"/>
      <c r="AB728" s="181"/>
      <c r="AC728" s="132"/>
      <c r="AT728" s="33">
        <v>728</v>
      </c>
    </row>
    <row r="729" spans="1:46">
      <c r="A729" s="180"/>
      <c r="B729"/>
      <c r="C729" s="39"/>
      <c r="D729"/>
      <c r="E729" t="s">
        <v>57</v>
      </c>
      <c r="F729" s="12"/>
      <c r="G729"/>
      <c r="H729"/>
      <c r="I729" s="154"/>
      <c r="J729"/>
      <c r="K729"/>
      <c r="L729"/>
      <c r="M729"/>
      <c r="N729"/>
      <c r="O729"/>
      <c r="P729"/>
      <c r="Q729" s="154"/>
      <c r="R729"/>
      <c r="S729"/>
      <c r="T729"/>
      <c r="U729"/>
      <c r="V729"/>
      <c r="W729"/>
      <c r="X729"/>
      <c r="Y729" s="154"/>
      <c r="Z729"/>
      <c r="AA729"/>
      <c r="AB729" s="181"/>
      <c r="AT729" s="33">
        <v>729</v>
      </c>
    </row>
    <row r="730" spans="1:46">
      <c r="A730" s="180"/>
      <c r="B730"/>
      <c r="C730" s="39"/>
      <c r="D730"/>
      <c r="E730"/>
      <c r="F730" s="12"/>
      <c r="G730"/>
      <c r="H730"/>
      <c r="I730" s="154"/>
      <c r="J730"/>
      <c r="K730"/>
      <c r="L730"/>
      <c r="M730"/>
      <c r="N730"/>
      <c r="O730"/>
      <c r="P730"/>
      <c r="Q730" s="154"/>
      <c r="R730"/>
      <c r="S730"/>
      <c r="T730"/>
      <c r="U730"/>
      <c r="V730"/>
      <c r="W730"/>
      <c r="X730"/>
      <c r="Y730" s="154"/>
      <c r="Z730"/>
      <c r="AA730"/>
      <c r="AB730" s="181"/>
      <c r="AT730" s="33">
        <v>730</v>
      </c>
    </row>
    <row r="731" spans="1:46">
      <c r="A731" s="180"/>
      <c r="B731"/>
      <c r="C731" s="39"/>
      <c r="D731"/>
      <c r="E731"/>
      <c r="F731" s="12"/>
      <c r="G731"/>
      <c r="H731"/>
      <c r="I731" s="154"/>
      <c r="J731"/>
      <c r="K731"/>
      <c r="L731"/>
      <c r="M731"/>
      <c r="N731"/>
      <c r="O731"/>
      <c r="P731"/>
      <c r="Q731" s="154"/>
      <c r="R731"/>
      <c r="S731"/>
      <c r="T731"/>
      <c r="U731"/>
      <c r="V731"/>
      <c r="W731"/>
      <c r="X731"/>
      <c r="Y731" s="154"/>
      <c r="Z731"/>
      <c r="AA731"/>
      <c r="AB731" s="181"/>
      <c r="AT731" s="33">
        <v>731</v>
      </c>
    </row>
    <row r="732" spans="1:46">
      <c r="A732" s="180"/>
      <c r="B732" s="425"/>
      <c r="C732" s="253" t="s">
        <v>2736</v>
      </c>
      <c r="D732" s="12"/>
      <c r="E732" s="12"/>
      <c r="F732" s="12"/>
      <c r="G732"/>
      <c r="H732"/>
      <c r="I732" s="154"/>
      <c r="J732"/>
      <c r="K732"/>
      <c r="L732"/>
      <c r="M732"/>
      <c r="N732"/>
      <c r="O732" s="12"/>
      <c r="P732" s="12"/>
      <c r="Q732" s="12"/>
      <c r="R732"/>
      <c r="S732"/>
      <c r="T732" s="154"/>
      <c r="U732"/>
      <c r="V732"/>
      <c r="W732"/>
      <c r="X732"/>
      <c r="Y732" s="154"/>
      <c r="Z732"/>
      <c r="AA732"/>
      <c r="AB732" s="181"/>
      <c r="AT732" s="33">
        <v>732</v>
      </c>
    </row>
    <row r="733" spans="1:46">
      <c r="A733" s="180"/>
      <c r="B733" s="256"/>
      <c r="C733" s="253"/>
      <c r="D733" t="s">
        <v>2091</v>
      </c>
      <c r="E733" s="12"/>
      <c r="F733" s="12"/>
      <c r="G733"/>
      <c r="H733"/>
      <c r="I733" s="154"/>
      <c r="J733"/>
      <c r="K733"/>
      <c r="L733"/>
      <c r="M733"/>
      <c r="N733"/>
      <c r="O733" s="12"/>
      <c r="P733" s="12"/>
      <c r="Q733" s="12"/>
      <c r="R733"/>
      <c r="S733"/>
      <c r="T733" s="154"/>
      <c r="U733"/>
      <c r="V733"/>
      <c r="W733"/>
      <c r="X733"/>
      <c r="Y733" s="154"/>
      <c r="Z733"/>
      <c r="AA733"/>
      <c r="AB733" s="181"/>
      <c r="AT733" s="33">
        <v>733</v>
      </c>
    </row>
    <row r="734" spans="1:46">
      <c r="A734" s="180"/>
      <c r="B734"/>
      <c r="C734"/>
      <c r="D734" s="302" t="str">
        <f>IF(AC736=0,"    Please Select:","")</f>
        <v xml:space="preserve">    Please Select:</v>
      </c>
      <c r="E734" s="219"/>
      <c r="F734" s="219"/>
      <c r="G734" s="219"/>
      <c r="H734"/>
      <c r="I734"/>
      <c r="J734"/>
      <c r="K734"/>
      <c r="L734"/>
      <c r="M734"/>
      <c r="N734"/>
      <c r="O734"/>
      <c r="P734"/>
      <c r="Q734"/>
      <c r="R734"/>
      <c r="S734"/>
      <c r="T734"/>
      <c r="U734"/>
      <c r="V734"/>
      <c r="W734"/>
      <c r="X734"/>
      <c r="Y734" s="154"/>
      <c r="Z734"/>
      <c r="AA734"/>
      <c r="AB734" s="181"/>
      <c r="AT734" s="33">
        <v>734</v>
      </c>
    </row>
    <row r="735" spans="1:46">
      <c r="A735" s="180"/>
      <c r="B735"/>
      <c r="C735"/>
      <c r="D735" s="28" t="s">
        <v>88</v>
      </c>
      <c r="E735" s="28"/>
      <c r="F735" s="28"/>
      <c r="G735" s="28"/>
      <c r="H735" s="28"/>
      <c r="I735" s="28"/>
      <c r="J735"/>
      <c r="K735"/>
      <c r="L735"/>
      <c r="M735"/>
      <c r="N735"/>
      <c r="O735"/>
      <c r="P735"/>
      <c r="Q735"/>
      <c r="R735"/>
      <c r="S735"/>
      <c r="T735"/>
      <c r="U735"/>
      <c r="V735"/>
      <c r="W735"/>
      <c r="X735"/>
      <c r="Y735" s="154"/>
      <c r="Z735"/>
      <c r="AA735"/>
      <c r="AB735" s="181"/>
      <c r="AC735" s="44" t="s">
        <v>2090</v>
      </c>
      <c r="AT735" s="33">
        <v>735</v>
      </c>
    </row>
    <row r="736" spans="1:46">
      <c r="A736" s="180"/>
      <c r="B736"/>
      <c r="C736"/>
      <c r="D736"/>
      <c r="E736" s="146" t="s">
        <v>2092</v>
      </c>
      <c r="F736" s="411"/>
      <c r="G736" s="411"/>
      <c r="H736" s="411"/>
      <c r="I736" s="411"/>
      <c r="J736" s="411"/>
      <c r="K736" s="411"/>
      <c r="L736" s="411"/>
      <c r="M736" s="411"/>
      <c r="N736" s="411"/>
      <c r="O736" s="411"/>
      <c r="P736" s="411"/>
      <c r="Q736" s="411"/>
      <c r="R736"/>
      <c r="S736"/>
      <c r="T736"/>
      <c r="U736"/>
      <c r="V736"/>
      <c r="W736"/>
      <c r="X736"/>
      <c r="Y736" s="154"/>
      <c r="Z736"/>
      <c r="AA736"/>
      <c r="AB736" s="181"/>
      <c r="AC736" s="132">
        <v>0</v>
      </c>
      <c r="AT736" s="33">
        <v>736</v>
      </c>
    </row>
    <row r="737" spans="1:46">
      <c r="A737" s="180"/>
      <c r="B737"/>
      <c r="C737"/>
      <c r="D737"/>
      <c r="E737" s="146" t="s">
        <v>2093</v>
      </c>
      <c r="F737" s="411"/>
      <c r="G737" s="411"/>
      <c r="H737" s="411"/>
      <c r="I737" s="411"/>
      <c r="J737" s="411"/>
      <c r="K737" s="411"/>
      <c r="L737" s="411"/>
      <c r="M737" s="411"/>
      <c r="N737" s="411"/>
      <c r="O737" s="411"/>
      <c r="P737" s="411"/>
      <c r="Q737" s="411"/>
      <c r="R737"/>
      <c r="S737" s="269"/>
      <c r="T737" s="269"/>
      <c r="U737" s="269"/>
      <c r="V737" s="269"/>
      <c r="W737" s="269"/>
      <c r="X737" s="269"/>
      <c r="Y737" s="154"/>
      <c r="Z737"/>
      <c r="AA737"/>
      <c r="AB737" s="181"/>
      <c r="AT737" s="33">
        <v>737</v>
      </c>
    </row>
    <row r="738" spans="1:46">
      <c r="A738" s="180"/>
      <c r="B738"/>
      <c r="C738"/>
      <c r="D738"/>
      <c r="E738" s="146" t="s">
        <v>2094</v>
      </c>
      <c r="F738" s="411"/>
      <c r="G738" s="411"/>
      <c r="H738" s="411"/>
      <c r="I738" s="411"/>
      <c r="J738" s="411"/>
      <c r="K738" s="411"/>
      <c r="L738" s="411"/>
      <c r="M738" s="411"/>
      <c r="N738" s="411"/>
      <c r="O738" s="411"/>
      <c r="P738" s="411"/>
      <c r="Q738" s="411"/>
      <c r="R738"/>
      <c r="S738" s="269"/>
      <c r="T738" s="269"/>
      <c r="U738" s="269"/>
      <c r="V738" s="269"/>
      <c r="W738" s="269"/>
      <c r="X738" s="269"/>
      <c r="Y738" s="154"/>
      <c r="Z738"/>
      <c r="AA738"/>
      <c r="AB738" s="181"/>
      <c r="AT738" s="33">
        <v>738</v>
      </c>
    </row>
    <row r="739" spans="1:46">
      <c r="A739" s="180"/>
      <c r="B739"/>
      <c r="C739"/>
      <c r="D739"/>
      <c r="E739" s="146" t="s">
        <v>2095</v>
      </c>
      <c r="F739" s="411"/>
      <c r="G739" s="411"/>
      <c r="H739" s="411"/>
      <c r="I739" s="411"/>
      <c r="J739" s="411"/>
      <c r="K739" s="411"/>
      <c r="L739" s="411"/>
      <c r="M739" s="411"/>
      <c r="N739" s="411"/>
      <c r="O739" s="411"/>
      <c r="P739" s="411"/>
      <c r="Q739" s="411"/>
      <c r="R739"/>
      <c r="S739"/>
      <c r="T739"/>
      <c r="U739"/>
      <c r="V739"/>
      <c r="W739"/>
      <c r="X739"/>
      <c r="Y739" s="154"/>
      <c r="Z739"/>
      <c r="AA739"/>
      <c r="AB739" s="181"/>
      <c r="AT739" s="33">
        <v>739</v>
      </c>
    </row>
    <row r="740" spans="1:46">
      <c r="A740" s="180"/>
      <c r="B740"/>
      <c r="C740"/>
      <c r="D740"/>
      <c r="E740" s="146" t="s">
        <v>2096</v>
      </c>
      <c r="F740" s="411"/>
      <c r="G740" s="411"/>
      <c r="H740" s="411"/>
      <c r="I740" s="411"/>
      <c r="J740" s="411"/>
      <c r="K740" s="411"/>
      <c r="L740" s="411"/>
      <c r="M740" s="411"/>
      <c r="N740" s="411"/>
      <c r="O740" s="411"/>
      <c r="P740" s="411"/>
      <c r="Q740" s="411"/>
      <c r="R740"/>
      <c r="S740"/>
      <c r="T740"/>
      <c r="U740"/>
      <c r="V740"/>
      <c r="W740"/>
      <c r="X740"/>
      <c r="Y740" s="154"/>
      <c r="Z740"/>
      <c r="AA740"/>
      <c r="AB740" s="181"/>
      <c r="AT740" s="33">
        <v>740</v>
      </c>
    </row>
    <row r="741" spans="1:46">
      <c r="A741" s="180"/>
      <c r="B741"/>
      <c r="C741"/>
      <c r="D741"/>
      <c r="E741" s="146" t="s">
        <v>2097</v>
      </c>
      <c r="F741" s="411"/>
      <c r="G741" s="411"/>
      <c r="H741" s="411"/>
      <c r="I741" s="411"/>
      <c r="J741" s="411"/>
      <c r="K741" s="411"/>
      <c r="L741" s="411"/>
      <c r="M741" s="411"/>
      <c r="N741" s="411"/>
      <c r="O741" s="411"/>
      <c r="P741" s="411"/>
      <c r="Q741" s="411"/>
      <c r="R741"/>
      <c r="S741"/>
      <c r="T741"/>
      <c r="U741"/>
      <c r="V741"/>
      <c r="W741"/>
      <c r="X741"/>
      <c r="Y741" s="154"/>
      <c r="Z741"/>
      <c r="AA741"/>
      <c r="AB741" s="181"/>
      <c r="AT741" s="33">
        <v>741</v>
      </c>
    </row>
    <row r="742" spans="1:46">
      <c r="A742" s="180"/>
      <c r="B742"/>
      <c r="C742"/>
      <c r="D742"/>
      <c r="E742" s="146" t="s">
        <v>2098</v>
      </c>
      <c r="F742" s="411"/>
      <c r="G742" s="411"/>
      <c r="H742" s="411"/>
      <c r="I742" s="411"/>
      <c r="J742" s="411"/>
      <c r="K742" s="411"/>
      <c r="L742" s="411"/>
      <c r="M742" s="411"/>
      <c r="N742" s="411"/>
      <c r="O742" s="411"/>
      <c r="P742" s="411"/>
      <c r="Q742" s="411"/>
      <c r="R742"/>
      <c r="S742"/>
      <c r="T742"/>
      <c r="U742"/>
      <c r="V742"/>
      <c r="W742"/>
      <c r="X742"/>
      <c r="Y742" s="154"/>
      <c r="Z742"/>
      <c r="AA742"/>
      <c r="AB742" s="181"/>
      <c r="AT742" s="33">
        <v>742</v>
      </c>
    </row>
    <row r="743" spans="1:46">
      <c r="A743" s="180"/>
      <c r="B743"/>
      <c r="C743"/>
      <c r="D743"/>
      <c r="E743" s="146" t="s">
        <v>2099</v>
      </c>
      <c r="F743" s="411"/>
      <c r="G743" s="411"/>
      <c r="H743" s="411"/>
      <c r="I743" s="411"/>
      <c r="J743" s="411"/>
      <c r="K743" s="411"/>
      <c r="L743" s="411"/>
      <c r="M743" s="411"/>
      <c r="N743" s="411"/>
      <c r="O743" s="411"/>
      <c r="P743" s="411"/>
      <c r="Q743" s="411"/>
      <c r="R743"/>
      <c r="S743"/>
      <c r="T743"/>
      <c r="U743"/>
      <c r="V743"/>
      <c r="W743"/>
      <c r="X743"/>
      <c r="Y743" s="154"/>
      <c r="Z743"/>
      <c r="AA743"/>
      <c r="AB743" s="181"/>
      <c r="AT743" s="33">
        <v>743</v>
      </c>
    </row>
    <row r="744" spans="1:46">
      <c r="A744" s="180"/>
      <c r="B744"/>
      <c r="C744"/>
      <c r="D744"/>
      <c r="E744" s="146"/>
      <c r="F744" s="411"/>
      <c r="G744" s="411"/>
      <c r="H744" s="411"/>
      <c r="I744" s="411"/>
      <c r="J744" s="411"/>
      <c r="K744" s="411"/>
      <c r="L744" s="411"/>
      <c r="M744" s="411"/>
      <c r="N744" s="411"/>
      <c r="O744" s="411"/>
      <c r="P744" s="411"/>
      <c r="Q744" s="411"/>
      <c r="R744"/>
      <c r="S744"/>
      <c r="T744"/>
      <c r="U744"/>
      <c r="V744"/>
      <c r="W744"/>
      <c r="X744"/>
      <c r="Y744" s="154"/>
      <c r="Z744"/>
      <c r="AA744"/>
      <c r="AB744" s="181"/>
      <c r="AT744" s="33">
        <v>744</v>
      </c>
    </row>
    <row r="745" spans="1:46">
      <c r="A745" s="180"/>
      <c r="B745"/>
      <c r="C745" s="39"/>
      <c r="D745" s="983" t="str">
        <f>IF(AC736&gt;0,"To use the service requires a separate response form. Please contact your client service representative","")</f>
        <v/>
      </c>
      <c r="E745" s="983"/>
      <c r="F745" s="983"/>
      <c r="G745" s="983"/>
      <c r="H745" s="983"/>
      <c r="I745" s="983"/>
      <c r="J745" s="983"/>
      <c r="K745" s="983"/>
      <c r="L745" s="983"/>
      <c r="M745" s="983"/>
      <c r="N745" s="983"/>
      <c r="O745" s="983"/>
      <c r="P745" s="983"/>
      <c r="Q745" s="154"/>
      <c r="R745"/>
      <c r="S745"/>
      <c r="T745"/>
      <c r="U745"/>
      <c r="V745"/>
      <c r="W745"/>
      <c r="X745"/>
      <c r="Y745" s="154"/>
      <c r="Z745"/>
      <c r="AA745"/>
      <c r="AB745" s="181"/>
      <c r="AT745" s="33">
        <v>745</v>
      </c>
    </row>
    <row r="746" spans="1:46">
      <c r="A746" s="180"/>
      <c r="B746"/>
      <c r="C746" s="12"/>
      <c r="D746" s="12"/>
      <c r="E746" s="12"/>
      <c r="F746" s="12"/>
      <c r="G746"/>
      <c r="H746"/>
      <c r="I746" s="154"/>
      <c r="J746"/>
      <c r="K746"/>
      <c r="L746"/>
      <c r="M746"/>
      <c r="N746"/>
      <c r="O746"/>
      <c r="P746"/>
      <c r="Q746" s="154"/>
      <c r="R746"/>
      <c r="S746"/>
      <c r="T746"/>
      <c r="U746"/>
      <c r="V746"/>
      <c r="W746"/>
      <c r="X746"/>
      <c r="Y746" s="154"/>
      <c r="Z746"/>
      <c r="AA746"/>
      <c r="AB746" s="181"/>
      <c r="AT746" s="33">
        <v>746</v>
      </c>
    </row>
    <row r="747" spans="1:46" ht="15" thickBot="1">
      <c r="A747" s="180"/>
      <c r="B747" s="256"/>
      <c r="C747" s="253" t="s">
        <v>2737</v>
      </c>
      <c r="D747" s="12"/>
      <c r="E747" s="12"/>
      <c r="F747" s="12"/>
      <c r="G747"/>
      <c r="H747"/>
      <c r="I747" s="154"/>
      <c r="J747"/>
      <c r="K747"/>
      <c r="L747"/>
      <c r="M747"/>
      <c r="N747"/>
      <c r="O747"/>
      <c r="P747"/>
      <c r="Q747" s="154"/>
      <c r="R747"/>
      <c r="S747"/>
      <c r="T747"/>
      <c r="U747"/>
      <c r="V747"/>
      <c r="W747"/>
      <c r="X747"/>
      <c r="Y747" s="154"/>
      <c r="Z747"/>
      <c r="AA747"/>
      <c r="AB747" s="181"/>
      <c r="AC747" s="666" t="s">
        <v>2023</v>
      </c>
      <c r="AD747" s="666"/>
      <c r="AE747" s="666"/>
      <c r="AF747" s="666"/>
      <c r="AG747" s="666"/>
      <c r="AH747" s="666"/>
      <c r="AT747" s="33">
        <v>747</v>
      </c>
    </row>
    <row r="748" spans="1:46" ht="15.75" customHeight="1" thickTop="1">
      <c r="A748" s="180"/>
      <c r="B748"/>
      <c r="C748" s="12"/>
      <c r="D748" s="841" t="s">
        <v>2432</v>
      </c>
      <c r="E748" s="841"/>
      <c r="F748" s="841"/>
      <c r="G748" s="841"/>
      <c r="H748" s="841"/>
      <c r="I748" s="841"/>
      <c r="J748" s="841"/>
      <c r="K748" s="841"/>
      <c r="L748" s="841"/>
      <c r="M748" s="841"/>
      <c r="N748" s="841"/>
      <c r="O748" s="841"/>
      <c r="P748" s="841"/>
      <c r="Q748" s="841"/>
      <c r="R748" s="841"/>
      <c r="S748" s="841"/>
      <c r="T748" s="841"/>
      <c r="U748" s="841"/>
      <c r="V748" s="841"/>
      <c r="W748" s="841"/>
      <c r="X748" s="841"/>
      <c r="Y748" s="154"/>
      <c r="Z748"/>
      <c r="AA748"/>
      <c r="AB748" s="181"/>
      <c r="AT748" s="33">
        <v>748</v>
      </c>
    </row>
    <row r="749" spans="1:46" ht="15.75" customHeight="1">
      <c r="A749" s="180"/>
      <c r="B749"/>
      <c r="C749" s="12"/>
      <c r="D749" s="841"/>
      <c r="E749" s="841"/>
      <c r="F749" s="841"/>
      <c r="G749" s="841"/>
      <c r="H749" s="841"/>
      <c r="I749" s="841"/>
      <c r="J749" s="841"/>
      <c r="K749" s="841"/>
      <c r="L749" s="841"/>
      <c r="M749" s="841"/>
      <c r="N749" s="841"/>
      <c r="O749" s="841"/>
      <c r="P749" s="841"/>
      <c r="Q749" s="841"/>
      <c r="R749" s="841"/>
      <c r="S749" s="841"/>
      <c r="T749" s="841"/>
      <c r="U749" s="841"/>
      <c r="V749" s="841"/>
      <c r="W749" s="841"/>
      <c r="X749" s="841"/>
      <c r="Y749" s="154"/>
      <c r="Z749"/>
      <c r="AA749"/>
      <c r="AB749" s="181"/>
      <c r="AT749" s="33">
        <v>749</v>
      </c>
    </row>
    <row r="750" spans="1:46" ht="15.75" customHeight="1">
      <c r="A750" s="180"/>
      <c r="B750"/>
      <c r="C750" s="12"/>
      <c r="D750" s="841"/>
      <c r="E750" s="841"/>
      <c r="F750" s="841"/>
      <c r="G750" s="841"/>
      <c r="H750" s="841"/>
      <c r="I750" s="841"/>
      <c r="J750" s="841"/>
      <c r="K750" s="841"/>
      <c r="L750" s="841"/>
      <c r="M750" s="841"/>
      <c r="N750" s="841"/>
      <c r="O750" s="841"/>
      <c r="P750" s="841"/>
      <c r="Q750" s="841"/>
      <c r="R750" s="841"/>
      <c r="S750" s="841"/>
      <c r="T750" s="841"/>
      <c r="U750" s="841"/>
      <c r="V750" s="841"/>
      <c r="W750" s="841"/>
      <c r="X750" s="841"/>
      <c r="Y750" s="154"/>
      <c r="Z750"/>
      <c r="AA750"/>
      <c r="AB750" s="181"/>
      <c r="AT750" s="33">
        <v>750</v>
      </c>
    </row>
    <row r="751" spans="1:46">
      <c r="A751" s="180"/>
      <c r="B751"/>
      <c r="C751" s="12"/>
      <c r="D751" s="193"/>
      <c r="E751" s="193"/>
      <c r="F751" s="193"/>
      <c r="G751" s="193"/>
      <c r="H751" s="193"/>
      <c r="I751" s="193"/>
      <c r="J751" s="193"/>
      <c r="K751" s="193"/>
      <c r="L751" s="193"/>
      <c r="M751" s="193"/>
      <c r="N751" s="193"/>
      <c r="O751" s="193"/>
      <c r="P751" s="193"/>
      <c r="Q751" s="193"/>
      <c r="R751" s="193"/>
      <c r="S751" s="193"/>
      <c r="T751" s="193"/>
      <c r="U751" s="193"/>
      <c r="V751" s="193"/>
      <c r="W751" s="193"/>
      <c r="X751" s="193"/>
      <c r="Y751" s="154"/>
      <c r="Z751"/>
      <c r="AA751"/>
      <c r="AB751" s="181"/>
      <c r="AT751" s="33">
        <v>751</v>
      </c>
    </row>
    <row r="752" spans="1:46" ht="15" customHeight="1">
      <c r="A752" s="180"/>
      <c r="B752"/>
      <c r="C752" s="92" t="s">
        <v>2038</v>
      </c>
      <c r="D752"/>
      <c r="E752"/>
      <c r="F752"/>
      <c r="G752"/>
      <c r="H752"/>
      <c r="I752" s="154"/>
      <c r="J752"/>
      <c r="K752"/>
      <c r="L752"/>
      <c r="M752"/>
      <c r="N752"/>
      <c r="O752"/>
      <c r="P752"/>
      <c r="Q752" s="154"/>
      <c r="R752"/>
      <c r="S752"/>
      <c r="T752"/>
      <c r="U752"/>
      <c r="V752"/>
      <c r="W752"/>
      <c r="X752"/>
      <c r="Y752" s="154"/>
      <c r="Z752"/>
      <c r="AA752"/>
      <c r="AB752" s="181"/>
      <c r="AT752" s="33">
        <v>752</v>
      </c>
    </row>
    <row r="753" spans="1:46" ht="15" customHeight="1">
      <c r="A753" s="180"/>
      <c r="B753"/>
      <c r="C753" s="92"/>
      <c r="D753" t="s">
        <v>2041</v>
      </c>
      <c r="E753"/>
      <c r="F753"/>
      <c r="G753"/>
      <c r="H753"/>
      <c r="I753" s="154"/>
      <c r="J753"/>
      <c r="K753"/>
      <c r="L753"/>
      <c r="M753"/>
      <c r="N753"/>
      <c r="O753"/>
      <c r="P753"/>
      <c r="Q753" s="154"/>
      <c r="R753"/>
      <c r="S753"/>
      <c r="T753"/>
      <c r="U753"/>
      <c r="V753"/>
      <c r="W753"/>
      <c r="X753"/>
      <c r="Y753" s="154"/>
      <c r="Z753"/>
      <c r="AA753"/>
      <c r="AB753" s="181"/>
      <c r="AC753" s="44" t="s">
        <v>2037</v>
      </c>
      <c r="AT753" s="33">
        <v>753</v>
      </c>
    </row>
    <row r="754" spans="1:46" ht="15" customHeight="1">
      <c r="A754" s="180"/>
      <c r="B754"/>
      <c r="C754" s="12"/>
      <c r="D754" s="226" t="str">
        <f>IF(AC754=0,"Please select:",IF(D756="","Please select:",""))</f>
        <v>Please select:</v>
      </c>
      <c r="E754" s="12"/>
      <c r="F754" s="12"/>
      <c r="G754"/>
      <c r="H754"/>
      <c r="I754"/>
      <c r="J754" s="835" t="str">
        <f>IF(AC754=1,D755,IF(AC754=3,"",IF(AC754=2,D756,"")))</f>
        <v/>
      </c>
      <c r="K754" s="835"/>
      <c r="L754" s="835"/>
      <c r="M754" s="835"/>
      <c r="N754"/>
      <c r="O754" s="835" t="str">
        <f>IF(AC754=3,D757,"")</f>
        <v/>
      </c>
      <c r="P754" s="835"/>
      <c r="Q754" s="835"/>
      <c r="R754" s="835"/>
      <c r="S754" s="156"/>
      <c r="T754" s="156"/>
      <c r="U754" s="156"/>
      <c r="V754" s="156"/>
      <c r="W754" s="156"/>
      <c r="X754" s="156"/>
      <c r="Y754" s="156"/>
      <c r="Z754" s="156"/>
      <c r="AA754" s="156"/>
      <c r="AB754" s="181"/>
      <c r="AC754" s="132">
        <v>0</v>
      </c>
      <c r="AT754" s="33">
        <v>754</v>
      </c>
    </row>
    <row r="755" spans="1:46" ht="15" customHeight="1" thickBot="1">
      <c r="A755" s="180"/>
      <c r="B755"/>
      <c r="C755"/>
      <c r="D755" s="12" t="s">
        <v>1324</v>
      </c>
      <c r="E755" s="12"/>
      <c r="F755" s="12"/>
      <c r="G755"/>
      <c r="H755"/>
      <c r="I755"/>
      <c r="J755" s="982"/>
      <c r="K755" s="982"/>
      <c r="L755" s="982"/>
      <c r="M755" s="982"/>
      <c r="N755"/>
      <c r="O755" s="835"/>
      <c r="P755" s="835"/>
      <c r="Q755" s="835"/>
      <c r="R755" s="835"/>
      <c r="S755" s="156"/>
      <c r="T755" s="156"/>
      <c r="U755" s="156"/>
      <c r="V755" s="156"/>
      <c r="W755" s="156"/>
      <c r="X755" s="156"/>
      <c r="Y755" s="156"/>
      <c r="Z755" s="156"/>
      <c r="AA755" s="156"/>
      <c r="AB755" s="181"/>
      <c r="AT755" s="33">
        <v>755</v>
      </c>
    </row>
    <row r="756" spans="1:46" ht="15" customHeight="1" thickBot="1">
      <c r="A756" s="180"/>
      <c r="B756"/>
      <c r="C756"/>
      <c r="D756" t="str">
        <f>IF(AC301=TRUE,L301,"")</f>
        <v/>
      </c>
      <c r="E756"/>
      <c r="F756" s="12"/>
      <c r="G756"/>
      <c r="H756"/>
      <c r="I756" s="137" t="str">
        <f>IF(AC754&lt;&gt;3,"Name:","")</f>
        <v>Name:</v>
      </c>
      <c r="J756" s="887" t="str">
        <f>IF(AC754=1,IF(D303&lt;&gt;"",D303,"Please populate in Section 12.1"),IF(AC754=2,IF(L303&lt;&gt;"",L303,"Please populate in Section 12.1"),""))</f>
        <v/>
      </c>
      <c r="K756" s="887"/>
      <c r="L756" s="887"/>
      <c r="M756" s="887"/>
      <c r="N756" s="389" t="str">
        <f>IF(AC754=3,"Name:","")</f>
        <v/>
      </c>
      <c r="O756" s="962"/>
      <c r="P756" s="962"/>
      <c r="Q756" s="962"/>
      <c r="R756" s="962"/>
      <c r="S756" s="156"/>
      <c r="T756" s="156"/>
      <c r="U756" s="156"/>
      <c r="V756" s="156"/>
      <c r="W756" s="156"/>
      <c r="X756" s="156"/>
      <c r="Y756" s="156"/>
      <c r="Z756" s="156"/>
      <c r="AA756" s="156"/>
      <c r="AB756" s="181"/>
      <c r="AT756" s="33">
        <v>756</v>
      </c>
    </row>
    <row r="757" spans="1:46" ht="15" customHeight="1" thickBot="1">
      <c r="A757" s="180"/>
      <c r="B757"/>
      <c r="C757"/>
      <c r="D757" t="s">
        <v>987</v>
      </c>
      <c r="E757"/>
      <c r="F757" s="12"/>
      <c r="G757"/>
      <c r="H757"/>
      <c r="I757" s="137" t="str">
        <f>IF(AC754&lt;&gt;3,"Address:","")</f>
        <v>Address:</v>
      </c>
      <c r="J757" s="887" t="str">
        <f>IF(AC754=1,IF(D305&lt;&gt;"",D305,"Please populate in Section 12.1"),IF(AC754=2,IF(L305&lt;&gt;"",L305,"Please populate in Section 12.1"),""))</f>
        <v/>
      </c>
      <c r="K757" s="887"/>
      <c r="L757" s="887"/>
      <c r="M757" s="887"/>
      <c r="N757" s="389" t="str">
        <f>IF(AC754=3,"Address:","")</f>
        <v/>
      </c>
      <c r="O757" s="962"/>
      <c r="P757" s="962"/>
      <c r="Q757" s="962"/>
      <c r="R757" s="962"/>
      <c r="S757" s="156"/>
      <c r="T757" s="156"/>
      <c r="U757" s="156"/>
      <c r="V757" s="156"/>
      <c r="W757" s="156"/>
      <c r="X757" s="156"/>
      <c r="Y757" s="156"/>
      <c r="Z757" s="156"/>
      <c r="AA757" s="156"/>
      <c r="AB757" s="181"/>
      <c r="AT757" s="33">
        <v>757</v>
      </c>
    </row>
    <row r="758" spans="1:46" ht="15" customHeight="1" thickBot="1">
      <c r="A758" s="180"/>
      <c r="B758"/>
      <c r="C758"/>
      <c r="D758"/>
      <c r="E758"/>
      <c r="F758" s="12"/>
      <c r="G758"/>
      <c r="H758"/>
      <c r="I758" s="137" t="str">
        <f>IF(AC754&lt;&gt;3,"City:","")</f>
        <v>City:</v>
      </c>
      <c r="J758" s="887" t="str">
        <f>IF(AC754=1,IF(D306&lt;&gt;"",D306,"Please populate in Section 12.1"),IF(AC754=2,IF(L306&lt;&gt;"",L306,"Please populate in Section 12.1"),""))</f>
        <v/>
      </c>
      <c r="K758" s="887"/>
      <c r="L758" s="887"/>
      <c r="M758" s="887"/>
      <c r="N758" s="389" t="str">
        <f>IF(AC754=3,"City:","")</f>
        <v/>
      </c>
      <c r="O758" s="962"/>
      <c r="P758" s="962"/>
      <c r="Q758" s="962"/>
      <c r="R758" s="962"/>
      <c r="S758" s="156"/>
      <c r="T758" s="156"/>
      <c r="U758" s="156"/>
      <c r="V758" s="156"/>
      <c r="W758" s="156"/>
      <c r="X758" s="156"/>
      <c r="Y758" s="156"/>
      <c r="Z758" s="156"/>
      <c r="AA758" s="156"/>
      <c r="AB758" s="181"/>
      <c r="AT758" s="33">
        <v>758</v>
      </c>
    </row>
    <row r="759" spans="1:46" ht="15" customHeight="1" thickBot="1">
      <c r="A759" s="180"/>
      <c r="B759"/>
      <c r="C759" s="12"/>
      <c r="D759" t="s">
        <v>1329</v>
      </c>
      <c r="E759"/>
      <c r="F759" s="12"/>
      <c r="G759"/>
      <c r="H759"/>
      <c r="I759" s="137" t="str">
        <f>IF(AC754&lt;&gt;3,"Zip/State:","")</f>
        <v>Zip/State:</v>
      </c>
      <c r="J759" s="887" t="str">
        <f>IF(AC754=1,IF(D307&lt;&gt;"",D307,"Please populate in Section 12.1"),IF(AC754=2,IF(L307&lt;&gt;"",L307,"Please populate in Section 12.1"),""))</f>
        <v/>
      </c>
      <c r="K759" s="887"/>
      <c r="L759" s="887" t="str">
        <f>IF(AC754=1,IF(F307&lt;&gt;"",F307,"Please populate in Section 12.1"),IF(AC754=2,IF(N307&lt;&gt;"",N307,"Please populate in Section 12.1"),""))</f>
        <v/>
      </c>
      <c r="M759" s="887"/>
      <c r="N759" s="389" t="str">
        <f>IF(AC754=3,"Zip/State:","")</f>
        <v/>
      </c>
      <c r="O759" s="962"/>
      <c r="P759" s="962"/>
      <c r="Q759" s="962"/>
      <c r="R759" s="962"/>
      <c r="S759" s="156"/>
      <c r="T759" s="156"/>
      <c r="U759" s="156"/>
      <c r="V759" s="156"/>
      <c r="W759" s="156"/>
      <c r="X759" s="156"/>
      <c r="Y759" s="156"/>
      <c r="Z759" s="156"/>
      <c r="AA759" s="156"/>
      <c r="AB759" s="181"/>
      <c r="AT759" s="33">
        <v>759</v>
      </c>
    </row>
    <row r="760" spans="1:46" ht="15" customHeight="1" thickBot="1">
      <c r="A760" s="180"/>
      <c r="B760"/>
      <c r="C760" s="12"/>
      <c r="D760" s="226" t="str">
        <f>IF(AC763=0,"Please select:","")</f>
        <v>Please select:</v>
      </c>
      <c r="E760" s="12"/>
      <c r="F760" s="12"/>
      <c r="G760"/>
      <c r="H760"/>
      <c r="I760" s="137" t="str">
        <f>IF(AC754&lt;&gt;3,"Country:","")</f>
        <v>Country:</v>
      </c>
      <c r="J760" s="887" t="str">
        <f>IF(AC754=1,IF(D308&lt;&gt;"",D308,"Please populate in Section 12.1"),IF(AC754=2,IF(L308&lt;&gt;"",L308,"Please populate in Section 12.1"),""))</f>
        <v/>
      </c>
      <c r="K760" s="887"/>
      <c r="L760" s="887"/>
      <c r="M760" s="887"/>
      <c r="N760" s="389" t="str">
        <f>IF(AC754=3,"Country:","")</f>
        <v/>
      </c>
      <c r="O760" s="962"/>
      <c r="P760" s="962"/>
      <c r="Q760" s="962"/>
      <c r="R760" s="962"/>
      <c r="S760" s="156"/>
      <c r="T760" s="156"/>
      <c r="U760" s="156"/>
      <c r="V760" s="156"/>
      <c r="W760" s="156"/>
      <c r="X760" s="156"/>
      <c r="Y760" s="156"/>
      <c r="Z760" s="156"/>
      <c r="AA760" s="156"/>
      <c r="AB760" s="181"/>
      <c r="AT760" s="33">
        <v>760</v>
      </c>
    </row>
    <row r="761" spans="1:46" ht="15" customHeight="1" thickBot="1">
      <c r="A761" s="180"/>
      <c r="B761"/>
      <c r="C761"/>
      <c r="D761" s="12" t="s">
        <v>1325</v>
      </c>
      <c r="E761" s="12"/>
      <c r="F761" s="12"/>
      <c r="G761"/>
      <c r="H761"/>
      <c r="I761" s="137" t="str">
        <f>IF(AC754&lt;&gt;3,"Phone:","")</f>
        <v>Phone:</v>
      </c>
      <c r="J761" s="964" t="str">
        <f>IF(AC754=1,IF(D309&lt;&gt;"",D309,"Please populate in Section 12.1"),IF(AC754=2,IF(L309&lt;&gt;"",L309,"Please populate in Section 12.1"),""))</f>
        <v/>
      </c>
      <c r="K761" s="964"/>
      <c r="L761" s="964"/>
      <c r="M761" s="964"/>
      <c r="N761" s="389" t="str">
        <f>IF(AC754=3,"Phone:","")</f>
        <v/>
      </c>
      <c r="O761" s="962"/>
      <c r="P761" s="962"/>
      <c r="Q761" s="962"/>
      <c r="R761" s="962"/>
      <c r="S761" s="156"/>
      <c r="T761" s="156"/>
      <c r="U761" s="156"/>
      <c r="V761" s="156"/>
      <c r="W761" s="156"/>
      <c r="X761" s="156"/>
      <c r="Y761" s="156"/>
      <c r="Z761" s="156"/>
      <c r="AA761" s="156"/>
      <c r="AB761" s="181"/>
      <c r="AT761" s="33">
        <v>761</v>
      </c>
    </row>
    <row r="762" spans="1:46" ht="15" customHeight="1" thickBot="1">
      <c r="A762" s="180"/>
      <c r="B762"/>
      <c r="C762"/>
      <c r="D762" t="s">
        <v>1326</v>
      </c>
      <c r="E762" s="620"/>
      <c r="F762" s="621"/>
      <c r="G762" s="622"/>
      <c r="H762"/>
      <c r="I762" s="137" t="str">
        <f>IF(AC754&lt;&gt;23,"Fax:","")</f>
        <v>Fax:</v>
      </c>
      <c r="J762" s="959" t="str">
        <f>IF(AC754=1,IF(D310&lt;&gt;"",D310,"Please populate in Section 12.1"),IF(AC754=2,IF(L310&lt;&gt;"",L310,"Please populate in Section 12.1"),""))</f>
        <v/>
      </c>
      <c r="K762" s="960"/>
      <c r="L762" s="960"/>
      <c r="M762" s="961"/>
      <c r="N762" s="389" t="str">
        <f>IF(AC754=3,"Fax:","")</f>
        <v/>
      </c>
      <c r="O762" s="962"/>
      <c r="P762" s="962"/>
      <c r="Q762" s="962"/>
      <c r="R762"/>
      <c r="S762" s="156"/>
      <c r="T762" s="156"/>
      <c r="U762" s="156"/>
      <c r="V762" s="156"/>
      <c r="W762" s="156"/>
      <c r="X762" s="156"/>
      <c r="Y762" s="156"/>
      <c r="Z762" s="156"/>
      <c r="AA762" s="156"/>
      <c r="AB762" s="181"/>
      <c r="AC762" s="44" t="s">
        <v>2039</v>
      </c>
      <c r="AT762" s="33">
        <v>762</v>
      </c>
    </row>
    <row r="763" spans="1:46" ht="15" customHeight="1">
      <c r="A763" s="180"/>
      <c r="B763"/>
      <c r="C763"/>
      <c r="D763" s="12" t="s">
        <v>1328</v>
      </c>
      <c r="E763"/>
      <c r="F763" s="12"/>
      <c r="G763" s="12"/>
      <c r="H763"/>
      <c r="I763" s="12"/>
      <c r="J763" s="12"/>
      <c r="K763" s="12"/>
      <c r="L763" s="12"/>
      <c r="M763" s="12"/>
      <c r="N763" s="12"/>
      <c r="O763" s="12"/>
      <c r="P763" s="12"/>
      <c r="Q763" s="12"/>
      <c r="R763"/>
      <c r="S763" s="12"/>
      <c r="T763" s="12"/>
      <c r="U763" s="156"/>
      <c r="V763" s="156"/>
      <c r="W763" s="156"/>
      <c r="X763" s="156"/>
      <c r="Y763" s="156"/>
      <c r="Z763" s="156"/>
      <c r="AA763" s="156"/>
      <c r="AB763" s="181"/>
      <c r="AC763" s="132">
        <v>0</v>
      </c>
      <c r="AT763" s="33">
        <v>763</v>
      </c>
    </row>
    <row r="764" spans="1:46" ht="15" customHeight="1">
      <c r="A764" s="180"/>
      <c r="B764"/>
      <c r="C764"/>
      <c r="D764" t="s">
        <v>1327</v>
      </c>
      <c r="E764" s="12"/>
      <c r="F764" s="12"/>
      <c r="G764" s="12"/>
      <c r="H764" s="12"/>
      <c r="I764" s="12"/>
      <c r="J764" s="963" t="str">
        <f>IF(AC754=0,"",IF(AC754&lt;3,IF(J760&lt;&gt;"UNITED STATES","Please be aware that there is risk of the delays involved with sending proxy materials outside of the US."),IF(O760&lt;&gt;"UNITED STATES","Please be aware that there is risk of the delays involved with sending proxy materials outside of the US.","")))</f>
        <v/>
      </c>
      <c r="K764" s="963"/>
      <c r="L764" s="963"/>
      <c r="M764" s="963"/>
      <c r="N764" s="963"/>
      <c r="O764" s="963"/>
      <c r="P764" s="963"/>
      <c r="Q764" s="963"/>
      <c r="R764" s="12"/>
      <c r="S764" s="12"/>
      <c r="T764" s="12"/>
      <c r="U764" s="156"/>
      <c r="V764" s="156"/>
      <c r="W764" s="156"/>
      <c r="X764" s="156"/>
      <c r="Y764" s="156"/>
      <c r="Z764" s="156"/>
      <c r="AA764" s="156"/>
      <c r="AB764" s="181"/>
      <c r="AT764" s="33">
        <v>764</v>
      </c>
    </row>
    <row r="765" spans="1:46" ht="19.5" customHeight="1">
      <c r="A765" s="180"/>
      <c r="B765"/>
      <c r="C765" s="12"/>
      <c r="D765" s="302" t="str">
        <f>IF(D766&lt;&gt;"",IF(AC767=0,"    Please select:",""),"")</f>
        <v/>
      </c>
      <c r="E765" s="12"/>
      <c r="F765" s="12"/>
      <c r="G765" s="12"/>
      <c r="H765" s="12"/>
      <c r="I765" s="12"/>
      <c r="J765" s="963"/>
      <c r="K765" s="963"/>
      <c r="L765" s="963"/>
      <c r="M765" s="963"/>
      <c r="N765" s="963"/>
      <c r="O765" s="963"/>
      <c r="P765" s="963"/>
      <c r="Q765" s="963"/>
      <c r="R765" s="12"/>
      <c r="S765" s="12"/>
      <c r="T765"/>
      <c r="U765"/>
      <c r="V765"/>
      <c r="W765" s="12"/>
      <c r="X765" s="12"/>
      <c r="Y765" s="12"/>
      <c r="Z765" s="12"/>
      <c r="AA765" s="12"/>
      <c r="AB765" s="181"/>
      <c r="AT765" s="33">
        <v>765</v>
      </c>
    </row>
    <row r="766" spans="1:46" ht="15" customHeight="1">
      <c r="A766" s="180"/>
      <c r="B766"/>
      <c r="C766" s="12"/>
      <c r="D766" s="834" t="str">
        <f>IF(AC763=3,"Is the proxy held by a respondent bank?",IF(AC763=4,"Has the new Proxy Edge ID been requested?",""))</f>
        <v/>
      </c>
      <c r="E766" s="834"/>
      <c r="F766" s="834"/>
      <c r="G766" s="834"/>
      <c r="H766" s="834"/>
      <c r="I766" s="12"/>
      <c r="J766" s="12"/>
      <c r="K766" s="12"/>
      <c r="L766"/>
      <c r="M766" s="12"/>
      <c r="N766" s="193"/>
      <c r="O766" s="193"/>
      <c r="P766" s="193"/>
      <c r="Q766" s="193"/>
      <c r="R766" s="193"/>
      <c r="S766" s="193"/>
      <c r="T766"/>
      <c r="U766"/>
      <c r="V766"/>
      <c r="W766" s="12"/>
      <c r="X766" s="12"/>
      <c r="Y766" s="12"/>
      <c r="Z766" s="12"/>
      <c r="AA766" s="12"/>
      <c r="AB766" s="181"/>
      <c r="AC766" s="44" t="s">
        <v>2040</v>
      </c>
      <c r="AT766" s="33">
        <v>766</v>
      </c>
    </row>
    <row r="767" spans="1:46" ht="15" customHeight="1">
      <c r="A767" s="180"/>
      <c r="B767"/>
      <c r="C767" s="12"/>
      <c r="D767" s="12"/>
      <c r="E767" s="12" t="str">
        <f>IF(AC763&gt;2,"Yes","")</f>
        <v/>
      </c>
      <c r="F767" s="12" t="str">
        <f>IF(AC763&gt;2,"             No","")</f>
        <v/>
      </c>
      <c r="G767" s="12"/>
      <c r="H767" s="12"/>
      <c r="I767" s="12"/>
      <c r="J767" s="12"/>
      <c r="K767" s="12"/>
      <c r="L767" s="12"/>
      <c r="M767" s="12"/>
      <c r="N767" s="193"/>
      <c r="O767" s="193"/>
      <c r="P767" s="193"/>
      <c r="Q767" s="193"/>
      <c r="R767" s="193"/>
      <c r="S767" s="193"/>
      <c r="T767"/>
      <c r="U767"/>
      <c r="V767"/>
      <c r="W767" s="12"/>
      <c r="X767" s="12"/>
      <c r="Y767" s="12"/>
      <c r="Z767" s="12"/>
      <c r="AA767" s="12"/>
      <c r="AB767" s="181"/>
      <c r="AC767" s="132"/>
      <c r="AT767" s="33">
        <v>767</v>
      </c>
    </row>
    <row r="768" spans="1:46" ht="15" thickBot="1">
      <c r="A768" s="180"/>
      <c r="B768"/>
      <c r="C768"/>
      <c r="D768"/>
      <c r="E768"/>
      <c r="F768"/>
      <c r="G768"/>
      <c r="H768" s="137"/>
      <c r="I768" s="12"/>
      <c r="J768" s="12"/>
      <c r="K768" s="12"/>
      <c r="L768" s="12"/>
      <c r="M768" s="12"/>
      <c r="N768" s="193"/>
      <c r="O768" s="193"/>
      <c r="P768" s="193"/>
      <c r="Q768" s="193"/>
      <c r="R768" s="193"/>
      <c r="S768" s="193"/>
      <c r="T768"/>
      <c r="U768"/>
      <c r="V768"/>
      <c r="W768" s="12"/>
      <c r="X768" s="12"/>
      <c r="Y768" s="12"/>
      <c r="Z768" s="12"/>
      <c r="AA768" s="12"/>
      <c r="AB768" s="181"/>
      <c r="AT768" s="33">
        <v>768</v>
      </c>
    </row>
    <row r="769" spans="1:46" ht="15" thickBot="1">
      <c r="A769" s="180"/>
      <c r="B769"/>
      <c r="C769"/>
      <c r="D769" s="296" t="str">
        <f>IF(AND(AC763=4,AC767=2)=TRUE,"Proxy Edge ID: ","")</f>
        <v/>
      </c>
      <c r="E769" s="847"/>
      <c r="F769" s="848"/>
      <c r="G769" s="849"/>
      <c r="H769" s="137"/>
      <c r="I769" s="12"/>
      <c r="J769" s="12"/>
      <c r="K769" s="12"/>
      <c r="L769" s="12"/>
      <c r="M769" s="12"/>
      <c r="N769" s="193"/>
      <c r="O769" s="193"/>
      <c r="P769" s="193"/>
      <c r="Q769" s="193"/>
      <c r="R769" s="193"/>
      <c r="S769" s="193"/>
      <c r="T769"/>
      <c r="U769"/>
      <c r="V769"/>
      <c r="W769" s="12"/>
      <c r="X769" s="12"/>
      <c r="Y769" s="12"/>
      <c r="Z769" s="12"/>
      <c r="AA769" s="12"/>
      <c r="AB769" s="181"/>
      <c r="AT769" s="33">
        <v>769</v>
      </c>
    </row>
    <row r="770" spans="1:46">
      <c r="A770" s="180"/>
      <c r="B770"/>
      <c r="C770" s="12"/>
      <c r="D770" s="156"/>
      <c r="E770" s="156"/>
      <c r="F770" s="156"/>
      <c r="G770" s="156"/>
      <c r="H770" s="156"/>
      <c r="I770" s="156"/>
      <c r="J770" s="156"/>
      <c r="K770" s="12"/>
      <c r="L770" s="12"/>
      <c r="M770" s="12"/>
      <c r="N770" s="12"/>
      <c r="O770" s="12"/>
      <c r="P770" s="12"/>
      <c r="Q770" s="12"/>
      <c r="R770" s="156"/>
      <c r="S770" s="156"/>
      <c r="T770"/>
      <c r="U770"/>
      <c r="V770"/>
      <c r="W770" s="12"/>
      <c r="X770" s="12"/>
      <c r="Y770" s="12"/>
      <c r="Z770" s="12"/>
      <c r="AA770" s="12"/>
      <c r="AB770" s="181"/>
      <c r="AT770" s="33">
        <v>770</v>
      </c>
    </row>
    <row r="771" spans="1:46">
      <c r="A771" s="180"/>
      <c r="B771"/>
      <c r="C771" s="12"/>
      <c r="D771" s="12"/>
      <c r="E771"/>
      <c r="F771" s="12"/>
      <c r="G771" s="12"/>
      <c r="H771" s="12"/>
      <c r="I771" s="12"/>
      <c r="J771" s="12"/>
      <c r="K771" s="12"/>
      <c r="L771" s="12"/>
      <c r="M771" s="12"/>
      <c r="N771" s="12"/>
      <c r="O771" s="12"/>
      <c r="P771" s="12"/>
      <c r="Q771" s="12"/>
      <c r="R771" s="156"/>
      <c r="S771" s="156"/>
      <c r="T771"/>
      <c r="U771"/>
      <c r="V771"/>
      <c r="W771" s="12"/>
      <c r="X771" s="12"/>
      <c r="Y771" s="12"/>
      <c r="Z771" s="12"/>
      <c r="AA771" s="12"/>
      <c r="AB771" s="181"/>
      <c r="AT771" s="33">
        <v>771</v>
      </c>
    </row>
    <row r="772" spans="1:46">
      <c r="A772" s="180"/>
      <c r="B772"/>
      <c r="C772" s="253" t="s">
        <v>2042</v>
      </c>
      <c r="D772" s="12"/>
      <c r="E772" s="12"/>
      <c r="F772" s="12"/>
      <c r="G772" s="12"/>
      <c r="H772" s="12"/>
      <c r="I772" s="12"/>
      <c r="J772" s="12"/>
      <c r="K772" s="12"/>
      <c r="L772" s="12"/>
      <c r="M772" s="12"/>
      <c r="N772" s="12"/>
      <c r="O772" s="12"/>
      <c r="P772" s="12"/>
      <c r="Q772" s="12"/>
      <c r="R772" s="156"/>
      <c r="S772" s="156"/>
      <c r="T772"/>
      <c r="U772"/>
      <c r="V772"/>
      <c r="W772" s="12"/>
      <c r="X772" s="12"/>
      <c r="Y772" s="12"/>
      <c r="Z772" s="12"/>
      <c r="AA772" s="12"/>
      <c r="AB772" s="181"/>
      <c r="AC772" s="44" t="s">
        <v>2043</v>
      </c>
      <c r="AT772" s="33">
        <v>772</v>
      </c>
    </row>
    <row r="773" spans="1:46" ht="5.5" customHeight="1">
      <c r="A773" s="180"/>
      <c r="B773"/>
      <c r="C773" s="253"/>
      <c r="D773" s="12"/>
      <c r="E773" s="12"/>
      <c r="F773" s="12"/>
      <c r="G773" s="12"/>
      <c r="H773" s="12"/>
      <c r="I773" s="12"/>
      <c r="J773" s="12"/>
      <c r="K773" s="12"/>
      <c r="L773" s="12"/>
      <c r="M773" s="12"/>
      <c r="N773" s="12"/>
      <c r="O773" s="12"/>
      <c r="P773" s="12"/>
      <c r="Q773" s="12"/>
      <c r="R773" s="156"/>
      <c r="S773" s="156"/>
      <c r="T773"/>
      <c r="U773"/>
      <c r="V773"/>
      <c r="W773" s="12"/>
      <c r="X773" s="12"/>
      <c r="Y773" s="12"/>
      <c r="Z773" s="12"/>
      <c r="AA773" s="12"/>
      <c r="AB773" s="181"/>
      <c r="AC773" s="44"/>
      <c r="AT773" s="33">
        <v>773</v>
      </c>
    </row>
    <row r="774" spans="1:46">
      <c r="A774" s="180"/>
      <c r="B774"/>
      <c r="C774"/>
      <c r="D774" s="302" t="str">
        <f>IF(AC777=0,"    Please select:","")</f>
        <v xml:space="preserve">    Please select:</v>
      </c>
      <c r="E774"/>
      <c r="F774" s="12"/>
      <c r="G774" s="12"/>
      <c r="H774" s="12"/>
      <c r="I774" s="12"/>
      <c r="J774" s="12"/>
      <c r="K774" s="12"/>
      <c r="L774" s="12"/>
      <c r="M774" s="12"/>
      <c r="N774" s="12"/>
      <c r="O774" s="12"/>
      <c r="P774" s="12"/>
      <c r="Q774" s="12"/>
      <c r="R774" s="156"/>
      <c r="S774" s="156"/>
      <c r="T774"/>
      <c r="U774"/>
      <c r="V774"/>
      <c r="W774" s="12"/>
      <c r="X774" s="12"/>
      <c r="Y774" s="12"/>
      <c r="Z774" s="12"/>
      <c r="AA774" s="12"/>
      <c r="AB774" s="181"/>
      <c r="AT774" s="33">
        <v>774</v>
      </c>
    </row>
    <row r="775" spans="1:46">
      <c r="A775" s="180"/>
      <c r="B775"/>
      <c r="C775"/>
      <c r="D775" s="834" t="s">
        <v>2106</v>
      </c>
      <c r="E775" s="834"/>
      <c r="F775" s="834"/>
      <c r="G775" s="834"/>
      <c r="H775" s="834"/>
      <c r="I775" s="12"/>
      <c r="J775" s="12"/>
      <c r="K775" s="12"/>
      <c r="L775" s="12"/>
      <c r="M775" s="12"/>
      <c r="N775" s="12"/>
      <c r="O775" s="12"/>
      <c r="P775" s="12"/>
      <c r="Q775" s="12"/>
      <c r="R775" s="156"/>
      <c r="S775" s="156"/>
      <c r="T775"/>
      <c r="U775"/>
      <c r="V775"/>
      <c r="W775" s="12"/>
      <c r="X775" s="12"/>
      <c r="Y775" s="12"/>
      <c r="Z775" s="12"/>
      <c r="AA775" s="12"/>
      <c r="AB775" s="181"/>
      <c r="AT775" s="33">
        <v>775</v>
      </c>
    </row>
    <row r="776" spans="1:46">
      <c r="A776" s="180"/>
      <c r="B776"/>
      <c r="C776"/>
      <c r="D776" s="12"/>
      <c r="E776" s="12" t="s">
        <v>946</v>
      </c>
      <c r="F776" s="12" t="s">
        <v>2107</v>
      </c>
      <c r="G776" s="12"/>
      <c r="H776" s="12"/>
      <c r="I776" s="12"/>
      <c r="J776" s="12"/>
      <c r="K776" s="12"/>
      <c r="L776" s="12"/>
      <c r="M776" s="12"/>
      <c r="N776" s="12"/>
      <c r="O776" s="12"/>
      <c r="P776" s="12"/>
      <c r="Q776" s="12"/>
      <c r="R776" s="12"/>
      <c r="S776" s="12"/>
      <c r="T776"/>
      <c r="U776"/>
      <c r="V776"/>
      <c r="W776"/>
      <c r="X776"/>
      <c r="Y776" s="154"/>
      <c r="Z776"/>
      <c r="AA776"/>
      <c r="AB776" s="181"/>
      <c r="AC776" s="44" t="s">
        <v>2044</v>
      </c>
      <c r="AT776" s="33">
        <v>776</v>
      </c>
    </row>
    <row r="777" spans="1:46" ht="15" thickBot="1">
      <c r="A777" s="180"/>
      <c r="B777"/>
      <c r="C777"/>
      <c r="D777"/>
      <c r="E777"/>
      <c r="F777"/>
      <c r="G777"/>
      <c r="H777" s="137"/>
      <c r="I777" s="12"/>
      <c r="J777" s="12"/>
      <c r="K777" s="12"/>
      <c r="L777" s="12"/>
      <c r="M777" s="12"/>
      <c r="N777" s="12"/>
      <c r="O777" s="12"/>
      <c r="P777" s="12"/>
      <c r="Q777" s="12"/>
      <c r="R777" s="12"/>
      <c r="S777" s="12"/>
      <c r="T777"/>
      <c r="U777"/>
      <c r="V777"/>
      <c r="W777"/>
      <c r="X777"/>
      <c r="Y777" s="154"/>
      <c r="Z777"/>
      <c r="AA777"/>
      <c r="AB777" s="181"/>
      <c r="AC777" s="132">
        <v>0</v>
      </c>
      <c r="AT777" s="33">
        <v>777</v>
      </c>
    </row>
    <row r="778" spans="1:46" ht="15" thickBot="1">
      <c r="A778" s="180"/>
      <c r="B778"/>
      <c r="C778"/>
      <c r="D778" s="141" t="str">
        <f>IF(AC777=2,"Proxy Edge ID: ","")</f>
        <v/>
      </c>
      <c r="E778" s="847"/>
      <c r="F778" s="848"/>
      <c r="G778" s="849"/>
      <c r="H778" s="137"/>
      <c r="I778" s="12"/>
      <c r="J778" s="12"/>
      <c r="K778" s="12"/>
      <c r="L778" s="12"/>
      <c r="M778" s="12"/>
      <c r="N778" s="12"/>
      <c r="O778" s="12"/>
      <c r="P778" s="12"/>
      <c r="Q778" s="12"/>
      <c r="R778" s="12"/>
      <c r="S778" s="12"/>
      <c r="T778"/>
      <c r="U778"/>
      <c r="V778"/>
      <c r="W778"/>
      <c r="X778"/>
      <c r="Y778" s="154"/>
      <c r="Z778"/>
      <c r="AA778"/>
      <c r="AB778" s="181"/>
      <c r="AC778" s="33" t="s">
        <v>2138</v>
      </c>
      <c r="AT778" s="33">
        <v>778</v>
      </c>
    </row>
    <row r="779" spans="1:46" ht="5.15" customHeight="1" thickBot="1">
      <c r="A779" s="180"/>
      <c r="B779"/>
      <c r="C779"/>
      <c r="D779"/>
      <c r="E779"/>
      <c r="F779"/>
      <c r="G779"/>
      <c r="H779" s="12"/>
      <c r="I779" s="12"/>
      <c r="J779" s="12"/>
      <c r="K779" s="12"/>
      <c r="L779" s="12"/>
      <c r="M779" s="12"/>
      <c r="N779" s="12"/>
      <c r="O779" s="12"/>
      <c r="P779" s="12"/>
      <c r="Q779" s="12"/>
      <c r="R779" s="12"/>
      <c r="S779" s="12"/>
      <c r="T779"/>
      <c r="U779"/>
      <c r="V779"/>
      <c r="W779"/>
      <c r="X779"/>
      <c r="Y779" s="154"/>
      <c r="Z779"/>
      <c r="AA779"/>
      <c r="AB779" s="181"/>
      <c r="AT779" s="33">
        <v>779</v>
      </c>
    </row>
    <row r="780" spans="1:46" ht="15" thickBot="1">
      <c r="A780" s="180"/>
      <c r="B780"/>
      <c r="C780"/>
      <c r="D780" s="141" t="s">
        <v>2108</v>
      </c>
      <c r="E780" s="847"/>
      <c r="F780" s="848"/>
      <c r="G780" s="848"/>
      <c r="H780" s="848"/>
      <c r="I780" s="848"/>
      <c r="J780" s="849"/>
      <c r="K780" s="12" t="s">
        <v>2139</v>
      </c>
      <c r="L780" s="12"/>
      <c r="M780" s="12"/>
      <c r="N780" s="12"/>
      <c r="O780" s="12"/>
      <c r="P780" s="12"/>
      <c r="Q780" s="12"/>
      <c r="R780" s="12"/>
      <c r="S780" s="12"/>
      <c r="T780"/>
      <c r="U780"/>
      <c r="V780"/>
      <c r="W780"/>
      <c r="X780"/>
      <c r="Y780" s="154"/>
      <c r="Z780"/>
      <c r="AA780"/>
      <c r="AB780" s="181"/>
      <c r="AC780" s="33" t="b">
        <v>0</v>
      </c>
      <c r="AT780" s="33">
        <v>780</v>
      </c>
    </row>
    <row r="781" spans="1:46" ht="14.5" customHeight="1">
      <c r="A781" s="180"/>
      <c r="B781"/>
      <c r="C781"/>
      <c r="D781"/>
      <c r="E781"/>
      <c r="F781"/>
      <c r="G781" s="12"/>
      <c r="H781" s="12"/>
      <c r="I781" s="12"/>
      <c r="J781" s="12"/>
      <c r="K781" s="12"/>
      <c r="L781" s="12"/>
      <c r="M781" s="12"/>
      <c r="N781" s="12"/>
      <c r="O781" s="12"/>
      <c r="P781" s="12"/>
      <c r="Q781" s="12"/>
      <c r="R781" s="12"/>
      <c r="S781" s="12"/>
      <c r="T781"/>
      <c r="U781"/>
      <c r="V781"/>
      <c r="W781"/>
      <c r="X781"/>
      <c r="Y781" s="154"/>
      <c r="Z781"/>
      <c r="AA781"/>
      <c r="AB781" s="181"/>
      <c r="AC781" s="44" t="s">
        <v>2109</v>
      </c>
      <c r="AT781" s="33">
        <v>781</v>
      </c>
    </row>
    <row r="782" spans="1:46" ht="14.5" customHeight="1">
      <c r="A782" s="180"/>
      <c r="B782"/>
      <c r="C782"/>
      <c r="D782"/>
      <c r="E782"/>
      <c r="F782"/>
      <c r="G782"/>
      <c r="H782"/>
      <c r="I782"/>
      <c r="J782"/>
      <c r="K782"/>
      <c r="L782"/>
      <c r="M782"/>
      <c r="N782"/>
      <c r="O782"/>
      <c r="P782" s="12"/>
      <c r="Q782" s="12"/>
      <c r="R782" s="12"/>
      <c r="S782" s="12"/>
      <c r="T782"/>
      <c r="U782"/>
      <c r="V782"/>
      <c r="W782"/>
      <c r="X782"/>
      <c r="Y782" s="154"/>
      <c r="Z782"/>
      <c r="AA782"/>
      <c r="AB782" s="181"/>
      <c r="AC782" s="115" t="b">
        <v>0</v>
      </c>
      <c r="AT782" s="33">
        <v>782</v>
      </c>
    </row>
    <row r="783" spans="1:46" ht="19" thickBot="1">
      <c r="A783" s="180"/>
      <c r="B783" s="13"/>
      <c r="C783" s="14" t="s">
        <v>2738</v>
      </c>
      <c r="D783" s="14"/>
      <c r="E783" s="14"/>
      <c r="F783" s="14"/>
      <c r="G783" s="14"/>
      <c r="H783" s="14"/>
      <c r="I783" s="14"/>
      <c r="J783" s="14"/>
      <c r="K783" s="14"/>
      <c r="L783" s="14"/>
      <c r="M783" s="14"/>
      <c r="N783" s="14"/>
      <c r="O783" s="14"/>
      <c r="P783" s="14"/>
      <c r="Q783" s="14"/>
      <c r="R783" s="14"/>
      <c r="S783" s="14"/>
      <c r="T783" s="14"/>
      <c r="U783" s="14"/>
      <c r="V783" s="14"/>
      <c r="W783" s="245"/>
      <c r="X783" s="692" t="s">
        <v>2713</v>
      </c>
      <c r="Y783" s="692"/>
      <c r="Z783" s="812"/>
      <c r="AA783" s="812"/>
      <c r="AB783" s="181"/>
      <c r="AC783" s="666" t="s">
        <v>1438</v>
      </c>
      <c r="AD783" s="666"/>
      <c r="AE783" s="666"/>
      <c r="AF783" s="666"/>
      <c r="AG783" s="666"/>
      <c r="AH783" s="666"/>
      <c r="AT783" s="33">
        <v>783</v>
      </c>
    </row>
    <row r="784" spans="1:46" ht="15" customHeight="1" thickTop="1">
      <c r="A784" s="180"/>
      <c r="B784"/>
      <c r="C784"/>
      <c r="D784"/>
      <c r="E784"/>
      <c r="F784"/>
      <c r="G784"/>
      <c r="H784"/>
      <c r="I784"/>
      <c r="J784"/>
      <c r="K784"/>
      <c r="L784"/>
      <c r="M784"/>
      <c r="N784"/>
      <c r="O784"/>
      <c r="P784"/>
      <c r="Q784"/>
      <c r="R784"/>
      <c r="S784"/>
      <c r="T784"/>
      <c r="U784"/>
      <c r="V784"/>
      <c r="W784"/>
      <c r="X784"/>
      <c r="Y784"/>
      <c r="Z784"/>
      <c r="AA784"/>
      <c r="AB784" s="181"/>
      <c r="AT784" s="33">
        <v>784</v>
      </c>
    </row>
    <row r="785" spans="1:46" ht="18" customHeight="1">
      <c r="A785" s="180"/>
      <c r="B785" s="256"/>
      <c r="C785" s="92" t="s">
        <v>2739</v>
      </c>
      <c r="D785"/>
      <c r="E785"/>
      <c r="F785"/>
      <c r="G785"/>
      <c r="H785"/>
      <c r="I785"/>
      <c r="J785"/>
      <c r="K785"/>
      <c r="L785"/>
      <c r="M785"/>
      <c r="N785"/>
      <c r="O785"/>
      <c r="P785"/>
      <c r="Q785"/>
      <c r="R785"/>
      <c r="S785"/>
      <c r="T785"/>
      <c r="U785"/>
      <c r="V785"/>
      <c r="W785"/>
      <c r="X785"/>
      <c r="Y785"/>
      <c r="Z785"/>
      <c r="AA785"/>
      <c r="AB785" s="181"/>
      <c r="AT785" s="33">
        <v>785</v>
      </c>
    </row>
    <row r="786" spans="1:46" ht="18" customHeight="1">
      <c r="A786" s="180"/>
      <c r="B786" s="256"/>
      <c r="C786" s="92"/>
      <c r="D786"/>
      <c r="E786"/>
      <c r="F786"/>
      <c r="G786"/>
      <c r="H786"/>
      <c r="I786"/>
      <c r="J786"/>
      <c r="K786"/>
      <c r="L786"/>
      <c r="M786"/>
      <c r="N786"/>
      <c r="O786"/>
      <c r="P786"/>
      <c r="Q786"/>
      <c r="R786"/>
      <c r="S786"/>
      <c r="T786"/>
      <c r="U786"/>
      <c r="V786"/>
      <c r="W786"/>
      <c r="X786"/>
      <c r="Y786"/>
      <c r="Z786"/>
      <c r="AA786"/>
      <c r="AB786" s="181"/>
      <c r="AC786" s="134" t="s">
        <v>2047</v>
      </c>
      <c r="AT786" s="33">
        <v>786</v>
      </c>
    </row>
    <row r="787" spans="1:46" ht="18" customHeight="1" thickBot="1">
      <c r="A787" s="180"/>
      <c r="B787" s="335"/>
      <c r="C787" s="966" t="str">
        <f>IF(AC787=0,"Please select format:","")</f>
        <v>Please select format:</v>
      </c>
      <c r="D787" s="966"/>
      <c r="E787" s="335"/>
      <c r="F787" s="965" t="str">
        <f>IF(AC787=2,"E-mail for Digital Copy:","")</f>
        <v/>
      </c>
      <c r="G787" s="965"/>
      <c r="H787" s="965"/>
      <c r="I787"/>
      <c r="J787"/>
      <c r="K787" s="760" t="str">
        <f>IF(AC792=1,D792,IF(AC792=2,"",IF(AC792=3,D793,"")))</f>
        <v/>
      </c>
      <c r="L787" s="760"/>
      <c r="M787" s="760"/>
      <c r="N787" s="760"/>
      <c r="O787"/>
      <c r="P787" s="760" t="str">
        <f>IF(AND(AC787=1,AC792=2)=TRUE,D793,"")</f>
        <v/>
      </c>
      <c r="Q787" s="760"/>
      <c r="R787" s="760"/>
      <c r="S787" s="760"/>
      <c r="T787" s="156"/>
      <c r="U787"/>
      <c r="V787"/>
      <c r="W787"/>
      <c r="X787"/>
      <c r="Y787"/>
      <c r="Z787"/>
      <c r="AA787"/>
      <c r="AB787" s="181"/>
      <c r="AC787" s="90">
        <v>0</v>
      </c>
      <c r="AT787" s="33">
        <v>787</v>
      </c>
    </row>
    <row r="788" spans="1:46" ht="18" customHeight="1">
      <c r="A788" s="180"/>
      <c r="B788" s="324"/>
      <c r="C788"/>
      <c r="D788" s="305" t="s">
        <v>1063</v>
      </c>
      <c r="E788" s="324"/>
      <c r="F788" s="895"/>
      <c r="G788" s="896"/>
      <c r="H788" s="897"/>
      <c r="I788"/>
      <c r="J788"/>
      <c r="K788"/>
      <c r="L788"/>
      <c r="M788"/>
      <c r="N788"/>
      <c r="O788"/>
      <c r="P788"/>
      <c r="Q788"/>
      <c r="R788"/>
      <c r="S788"/>
      <c r="T788" s="156"/>
      <c r="U788"/>
      <c r="V788"/>
      <c r="W788"/>
      <c r="X788"/>
      <c r="Y788"/>
      <c r="Z788"/>
      <c r="AA788"/>
      <c r="AB788" s="181"/>
      <c r="AT788" s="33">
        <v>788</v>
      </c>
    </row>
    <row r="789" spans="1:46" ht="15.65" customHeight="1" thickBot="1">
      <c r="A789" s="180"/>
      <c r="B789" s="324"/>
      <c r="C789" s="324"/>
      <c r="D789" s="305" t="s">
        <v>92</v>
      </c>
      <c r="E789" s="324"/>
      <c r="F789" s="898"/>
      <c r="G789" s="899"/>
      <c r="H789" s="900"/>
      <c r="I789"/>
      <c r="J789" s="137" t="str">
        <f>IF(AC792&lt;&gt;2,"Name:","")</f>
        <v>Name:</v>
      </c>
      <c r="K789" s="887" t="str">
        <f>IF(AND(AC787=1,AC792=1),IF('AOF Page 1'!AC179=1,IF('AOF Page 1'!C161="","Please populate in Section 4",'AOF Page 1'!C161),IF('AOF Page 1'!AC179=2,IF('AOF Page 1'!C183="","Please populate in Section 4",'AOF Page 1'!C183),"address for tax docs not decided")),"")</f>
        <v/>
      </c>
      <c r="L789" s="887"/>
      <c r="M789" s="887"/>
      <c r="N789" s="887"/>
      <c r="O789" s="389" t="str">
        <f>IF(AND(AC787=1,AC792=2)=TRUE,"Name:","")</f>
        <v/>
      </c>
      <c r="P789" s="978"/>
      <c r="Q789" s="978"/>
      <c r="R789" s="978"/>
      <c r="S789" s="978"/>
      <c r="T789" s="156"/>
      <c r="U789"/>
      <c r="V789"/>
      <c r="W789"/>
      <c r="X789"/>
      <c r="Y789"/>
      <c r="Z789"/>
      <c r="AA789"/>
      <c r="AB789" s="181"/>
      <c r="AT789" s="33">
        <v>789</v>
      </c>
    </row>
    <row r="790" spans="1:46" ht="15.65" customHeight="1">
      <c r="A790" s="180"/>
      <c r="B790"/>
      <c r="C790" s="442" t="str">
        <f>IF(AND(AC787=1,AC792=0),"Please select:","")</f>
        <v/>
      </c>
      <c r="D790"/>
      <c r="E790"/>
      <c r="F790"/>
      <c r="G790"/>
      <c r="H790"/>
      <c r="I790"/>
      <c r="J790" s="137" t="str">
        <f>IF(AC792&lt;&gt;2,"Address:","")</f>
        <v>Address:</v>
      </c>
      <c r="K790" s="887" t="str">
        <f>IF(AND(AC787=1,AC792=1),IF('AOF Page 1'!AC179=1,IF('AOF Page 1'!C164="","Please populate in Section 4",'AOF Page 1'!C164),IF('AOF Page 1'!AC179=2,IF('AOF Page 1'!H183="","Please populate in Section 4",'AOF Page 1'!H183),"address for tax docs not decided")),"")</f>
        <v/>
      </c>
      <c r="L790" s="887"/>
      <c r="M790" s="887"/>
      <c r="N790" s="887"/>
      <c r="O790" s="389" t="str">
        <f>IF(AND(AC792=2,AC787=1)=TRUE,"Address:","")</f>
        <v/>
      </c>
      <c r="P790" s="978"/>
      <c r="Q790" s="978"/>
      <c r="R790" s="978"/>
      <c r="S790" s="978"/>
      <c r="T790" s="156"/>
      <c r="U790"/>
      <c r="V790"/>
      <c r="W790"/>
      <c r="X790"/>
      <c r="Y790"/>
      <c r="Z790"/>
      <c r="AA790"/>
      <c r="AB790" s="181"/>
      <c r="AT790" s="33">
        <v>790</v>
      </c>
    </row>
    <row r="791" spans="1:46" ht="15.65" customHeight="1">
      <c r="A791" s="180"/>
      <c r="B791"/>
      <c r="C791" s="12"/>
      <c r="D791" s="12"/>
      <c r="E791" s="12"/>
      <c r="F791" s="12"/>
      <c r="G791"/>
      <c r="H791"/>
      <c r="I791" s="154"/>
      <c r="J791" s="137" t="str">
        <f>IF(AC792&lt;&gt;2,"City:","")</f>
        <v>City:</v>
      </c>
      <c r="K791" s="887" t="str">
        <f>IF(AND(AC787=1,AC792=1),IF('AOF Page 1'!AC179=1,IF('AOF Page 1'!H164="","Please populate in Section 4",'AOF Page 1'!H164),IF('AOF Page 1'!AC179=2,IF('AOF Page 1'!M183="","Please populate in Section 4",'AOF Page 1'!M183),"address for tax docs not decided")),"")</f>
        <v/>
      </c>
      <c r="L791" s="887"/>
      <c r="M791" s="887"/>
      <c r="N791" s="887"/>
      <c r="O791" s="389" t="str">
        <f>IF(AND(AC792=2,AC787=1)=TRUE,"City:","")</f>
        <v/>
      </c>
      <c r="P791" s="978"/>
      <c r="Q791" s="978"/>
      <c r="R791" s="978"/>
      <c r="S791" s="978"/>
      <c r="T791" s="156"/>
      <c r="U791"/>
      <c r="V791"/>
      <c r="W791"/>
      <c r="X791"/>
      <c r="Y791" s="154"/>
      <c r="Z791"/>
      <c r="AA791"/>
      <c r="AB791" s="181"/>
      <c r="AC791" s="134" t="s">
        <v>2048</v>
      </c>
      <c r="AT791" s="33">
        <v>791</v>
      </c>
    </row>
    <row r="792" spans="1:46" ht="15.65" customHeight="1">
      <c r="A792" s="180"/>
      <c r="B792"/>
      <c r="C792"/>
      <c r="D792" s="834" t="str">
        <f>IF(AC787=1,"Same address as for TAX docs","")</f>
        <v/>
      </c>
      <c r="E792" s="834"/>
      <c r="F792" s="834"/>
      <c r="G792" s="834"/>
      <c r="H792"/>
      <c r="I792" s="154"/>
      <c r="J792" s="137" t="str">
        <f>IF(AC792&lt;&gt;2,"Zip/State:","")</f>
        <v>Zip/State:</v>
      </c>
      <c r="K792" s="887" t="str">
        <f>IF(AND(AC787=1,AC792=1),IF('AOF Page 1'!AC179=1,IF('AOF Page 1'!L164="","Please populate in Section 4",'AOF Page 1'!L164),IF('AOF Page 1'!AC179=2,IF('AOF Page 1'!Q183="","Please populate in Section 4",'AOF Page 1'!Q183),"address for tax docs not decided")),"")</f>
        <v/>
      </c>
      <c r="L792" s="887"/>
      <c r="M792" s="887" t="str">
        <f>IF(AND(AC787=1,AC792=1),IF('AOF Page 1'!AC179=1,IF('AOF Page 1'!C167="",IF('AOF Page 1'!AC164=TRUE,"Non-US","Please populate in Section 4"),'AOF Page 1'!C167),IF('AOF Page 1'!AC179=2,IF('AOF Page 1'!U183="",IF('AOF Page 1'!AC183=TRUE,"Non-US","Please populate in Section 4"),'AOF Page 1'!U183),"address for tax docs not decided")),"")</f>
        <v/>
      </c>
      <c r="N792" s="887"/>
      <c r="O792" s="389" t="str">
        <f>IF(AND(AC792=2,AC787=1)=TRUE,"Zip/State:","")</f>
        <v/>
      </c>
      <c r="P792" s="979"/>
      <c r="Q792" s="980"/>
      <c r="R792" s="979"/>
      <c r="S792" s="980"/>
      <c r="T792" s="443"/>
      <c r="U792" s="156"/>
      <c r="V792" s="156"/>
      <c r="W792" s="156"/>
      <c r="X792" s="156"/>
      <c r="Y792" s="156"/>
      <c r="Z792" s="156"/>
      <c r="AA792" s="156"/>
      <c r="AB792" s="181"/>
      <c r="AC792" s="90">
        <v>0</v>
      </c>
      <c r="AT792" s="33">
        <v>792</v>
      </c>
    </row>
    <row r="793" spans="1:46" ht="15.65" customHeight="1">
      <c r="A793" s="180"/>
      <c r="B793"/>
      <c r="C793"/>
      <c r="D793" t="str">
        <f>IF(AC787=1,"Other mailing address","")</f>
        <v/>
      </c>
      <c r="E793"/>
      <c r="F793" s="12"/>
      <c r="G793"/>
      <c r="H793"/>
      <c r="I793" s="154"/>
      <c r="J793" s="137" t="str">
        <f>IF(AC792&lt;&gt;2,"Country:","")</f>
        <v>Country:</v>
      </c>
      <c r="K793" s="887" t="str">
        <f>IF(AND(AC787=1,AC792=1),IF('AOF Page 1'!AC179=1,IF('AOF Page 1'!H167="","Please populate in Section 4",'AOF Page 1'!H167),IF('AOF Page 1'!AC179=2,IF('AOF Page 1'!Y183="","Please populate in Section 4",'AOF Page 1'!Y183),"address for tax docs not decided")),"")</f>
        <v/>
      </c>
      <c r="L793" s="887"/>
      <c r="M793" s="887"/>
      <c r="N793" s="887"/>
      <c r="O793" s="389" t="str">
        <f>IF(AND(AC792=2,AC787=1)=TRUE,"Country:","")</f>
        <v/>
      </c>
      <c r="P793" s="978"/>
      <c r="Q793" s="978"/>
      <c r="R793" s="978"/>
      <c r="S793" s="978"/>
      <c r="T793" s="156"/>
      <c r="U793" s="156"/>
      <c r="V793" s="156"/>
      <c r="W793" s="156"/>
      <c r="X793" s="156"/>
      <c r="Y793" s="156"/>
      <c r="Z793" s="156"/>
      <c r="AA793" s="156"/>
      <c r="AB793" s="181"/>
      <c r="AT793" s="33">
        <v>793</v>
      </c>
    </row>
    <row r="794" spans="1:46" ht="15.65" customHeight="1">
      <c r="A794" s="180"/>
      <c r="B794"/>
      <c r="C794"/>
      <c r="D794"/>
      <c r="E794"/>
      <c r="F794" s="12"/>
      <c r="G794"/>
      <c r="H794"/>
      <c r="I794" s="154"/>
      <c r="J794" s="137"/>
      <c r="K794" s="402"/>
      <c r="L794" s="402"/>
      <c r="M794" s="402"/>
      <c r="N794" s="402"/>
      <c r="O794" s="389"/>
      <c r="P794" s="452"/>
      <c r="Q794" s="452"/>
      <c r="R794" s="452"/>
      <c r="S794" s="452"/>
      <c r="T794" s="156"/>
      <c r="U794" s="156"/>
      <c r="V794" s="156"/>
      <c r="W794" s="156"/>
      <c r="X794" s="156"/>
      <c r="Y794" s="156"/>
      <c r="Z794" s="156"/>
      <c r="AA794" s="156"/>
      <c r="AB794" s="181"/>
      <c r="AT794" s="33">
        <v>794</v>
      </c>
    </row>
    <row r="795" spans="1:46" ht="15.65" customHeight="1">
      <c r="A795" s="180"/>
      <c r="B795"/>
      <c r="C795"/>
      <c r="D795"/>
      <c r="E795"/>
      <c r="F795" s="12"/>
      <c r="G795"/>
      <c r="H795"/>
      <c r="I795" s="154"/>
      <c r="J795" s="137"/>
      <c r="K795" s="402"/>
      <c r="L795" s="402"/>
      <c r="M795" s="402"/>
      <c r="N795" s="402"/>
      <c r="O795" s="389"/>
      <c r="P795" s="452"/>
      <c r="Q795" s="452"/>
      <c r="R795" s="452"/>
      <c r="S795" s="452"/>
      <c r="T795" s="156"/>
      <c r="U795" s="156"/>
      <c r="V795" s="156"/>
      <c r="W795" s="156"/>
      <c r="X795" s="156"/>
      <c r="Y795" s="156"/>
      <c r="Z795" s="156"/>
      <c r="AA795" s="156"/>
      <c r="AB795" s="181"/>
      <c r="AT795" s="33">
        <v>795</v>
      </c>
    </row>
    <row r="796" spans="1:46" ht="15.65" customHeight="1">
      <c r="A796" s="180"/>
      <c r="B796"/>
      <c r="C796" s="229" t="s">
        <v>2740</v>
      </c>
      <c r="D796"/>
      <c r="E796"/>
      <c r="F796" s="12"/>
      <c r="G796"/>
      <c r="H796"/>
      <c r="I796" s="154"/>
      <c r="J796" s="137"/>
      <c r="K796" s="402"/>
      <c r="L796" s="402"/>
      <c r="M796" s="402"/>
      <c r="N796" s="402"/>
      <c r="O796" s="389"/>
      <c r="P796" s="452"/>
      <c r="Q796" s="452"/>
      <c r="R796" s="452"/>
      <c r="S796" s="452"/>
      <c r="T796" s="156"/>
      <c r="U796" s="156"/>
      <c r="V796" s="156"/>
      <c r="W796" s="156"/>
      <c r="X796" s="156"/>
      <c r="Y796" s="156"/>
      <c r="Z796" s="156"/>
      <c r="AA796" s="156"/>
      <c r="AB796" s="181"/>
      <c r="AT796" s="33">
        <v>796</v>
      </c>
    </row>
    <row r="797" spans="1:46" ht="15.65" customHeight="1">
      <c r="A797" s="180"/>
      <c r="B797"/>
      <c r="C797"/>
      <c r="D797"/>
      <c r="E797"/>
      <c r="F797" s="12"/>
      <c r="G797"/>
      <c r="H797"/>
      <c r="I797" s="154"/>
      <c r="J797" s="137"/>
      <c r="K797" s="402"/>
      <c r="L797" s="402"/>
      <c r="M797" s="402"/>
      <c r="N797" s="402"/>
      <c r="O797" s="389"/>
      <c r="P797" s="452"/>
      <c r="Q797" s="452"/>
      <c r="R797" s="452"/>
      <c r="S797" s="452"/>
      <c r="T797" s="156"/>
      <c r="U797" s="156"/>
      <c r="V797" s="156"/>
      <c r="W797" s="156"/>
      <c r="X797" s="156"/>
      <c r="Y797" s="156"/>
      <c r="Z797" s="156"/>
      <c r="AA797" s="156"/>
      <c r="AB797" s="181"/>
      <c r="AT797" s="33">
        <v>797</v>
      </c>
    </row>
    <row r="798" spans="1:46" ht="15.65" customHeight="1">
      <c r="A798" s="180"/>
      <c r="B798"/>
      <c r="C798" s="839" t="s">
        <v>2417</v>
      </c>
      <c r="D798" s="839"/>
      <c r="E798" s="839"/>
      <c r="F798" s="839"/>
      <c r="G798"/>
      <c r="H798"/>
      <c r="I798" s="839" t="s">
        <v>2417</v>
      </c>
      <c r="J798" s="839"/>
      <c r="K798" s="839"/>
      <c r="L798" s="839"/>
      <c r="M798" s="402"/>
      <c r="N798" s="402"/>
      <c r="O798" s="389"/>
      <c r="P798" s="452"/>
      <c r="Q798" s="452"/>
      <c r="R798" s="452"/>
      <c r="S798" s="452"/>
      <c r="T798" s="156"/>
      <c r="U798" s="156"/>
      <c r="V798" s="156"/>
      <c r="W798" s="156"/>
      <c r="X798" s="156"/>
      <c r="Y798" s="156"/>
      <c r="Z798" s="156"/>
      <c r="AA798" s="156"/>
      <c r="AB798" s="181"/>
      <c r="AT798" s="33">
        <v>798</v>
      </c>
    </row>
    <row r="799" spans="1:46" ht="15.65" customHeight="1">
      <c r="A799" s="180"/>
      <c r="B799"/>
      <c r="C799" s="865" t="s">
        <v>707</v>
      </c>
      <c r="D799" s="865"/>
      <c r="E799" s="865" t="s">
        <v>707</v>
      </c>
      <c r="F799" s="865"/>
      <c r="G799"/>
      <c r="H799"/>
      <c r="I799" s="865" t="s">
        <v>707</v>
      </c>
      <c r="J799" s="865"/>
      <c r="K799" s="865" t="s">
        <v>707</v>
      </c>
      <c r="L799" s="865"/>
      <c r="M799" s="402"/>
      <c r="N799" s="402"/>
      <c r="O799" s="389"/>
      <c r="P799" s="452"/>
      <c r="Q799" s="452"/>
      <c r="R799" s="452"/>
      <c r="S799" s="452"/>
      <c r="T799" s="156"/>
      <c r="U799" s="156"/>
      <c r="V799" s="156"/>
      <c r="W799" s="156"/>
      <c r="X799" s="156"/>
      <c r="Y799" s="156"/>
      <c r="Z799" s="156"/>
      <c r="AA799" s="156"/>
      <c r="AB799" s="181"/>
      <c r="AT799" s="33">
        <v>799</v>
      </c>
    </row>
    <row r="800" spans="1:46" ht="15.65" customHeight="1">
      <c r="A800" s="180"/>
      <c r="B800"/>
      <c r="C800" s="865" t="s">
        <v>707</v>
      </c>
      <c r="D800" s="865"/>
      <c r="E800" s="865" t="s">
        <v>707</v>
      </c>
      <c r="F800" s="865"/>
      <c r="G800"/>
      <c r="H800"/>
      <c r="I800" s="865" t="s">
        <v>707</v>
      </c>
      <c r="J800" s="865"/>
      <c r="K800" s="865" t="s">
        <v>707</v>
      </c>
      <c r="L800" s="865"/>
      <c r="M800" s="402"/>
      <c r="N800" s="402"/>
      <c r="O800" s="389"/>
      <c r="P800" s="452"/>
      <c r="Q800" s="452"/>
      <c r="R800" s="452"/>
      <c r="S800" s="452"/>
      <c r="T800" s="156"/>
      <c r="U800" s="156"/>
      <c r="V800" s="156"/>
      <c r="W800" s="156"/>
      <c r="X800" s="156"/>
      <c r="Y800" s="156"/>
      <c r="Z800" s="156"/>
      <c r="AA800" s="156"/>
      <c r="AB800" s="181"/>
      <c r="AT800" s="33">
        <v>800</v>
      </c>
    </row>
    <row r="801" spans="1:46" ht="15.65" customHeight="1">
      <c r="A801" s="180"/>
      <c r="B801"/>
      <c r="C801" s="865" t="s">
        <v>707</v>
      </c>
      <c r="D801" s="865"/>
      <c r="E801" s="865" t="s">
        <v>707</v>
      </c>
      <c r="F801" s="865"/>
      <c r="G801"/>
      <c r="H801"/>
      <c r="I801" s="865" t="s">
        <v>707</v>
      </c>
      <c r="J801" s="865"/>
      <c r="K801" s="865" t="s">
        <v>707</v>
      </c>
      <c r="L801" s="865"/>
      <c r="M801" s="402"/>
      <c r="N801" s="402"/>
      <c r="O801" s="389"/>
      <c r="P801" s="452"/>
      <c r="Q801" s="452"/>
      <c r="R801" s="452"/>
      <c r="S801" s="452"/>
      <c r="T801" s="156"/>
      <c r="U801" s="156"/>
      <c r="V801" s="156"/>
      <c r="W801" s="156"/>
      <c r="X801" s="156"/>
      <c r="Y801" s="156"/>
      <c r="Z801" s="156"/>
      <c r="AA801" s="156"/>
      <c r="AB801" s="181"/>
      <c r="AT801" s="33">
        <v>801</v>
      </c>
    </row>
    <row r="802" spans="1:46" ht="15.65" customHeight="1">
      <c r="A802" s="180"/>
      <c r="B802"/>
      <c r="C802" s="865" t="s">
        <v>707</v>
      </c>
      <c r="D802" s="865"/>
      <c r="E802" s="865" t="s">
        <v>707</v>
      </c>
      <c r="F802" s="865"/>
      <c r="G802"/>
      <c r="H802"/>
      <c r="I802" s="865" t="s">
        <v>707</v>
      </c>
      <c r="J802" s="865"/>
      <c r="K802" s="865" t="s">
        <v>707</v>
      </c>
      <c r="L802" s="865"/>
      <c r="M802" s="402"/>
      <c r="N802" s="402"/>
      <c r="O802" s="389"/>
      <c r="P802" s="452"/>
      <c r="Q802" s="452"/>
      <c r="R802" s="452"/>
      <c r="S802" s="452"/>
      <c r="T802" s="156"/>
      <c r="U802" s="156"/>
      <c r="V802" s="156"/>
      <c r="W802" s="156"/>
      <c r="X802" s="156"/>
      <c r="Y802" s="156"/>
      <c r="Z802" s="156"/>
      <c r="AA802" s="156"/>
      <c r="AB802" s="181"/>
      <c r="AT802" s="33">
        <v>802</v>
      </c>
    </row>
    <row r="803" spans="1:46">
      <c r="A803" s="180"/>
      <c r="B803"/>
      <c r="C803" s="865" t="s">
        <v>707</v>
      </c>
      <c r="D803" s="865"/>
      <c r="E803" s="865" t="s">
        <v>707</v>
      </c>
      <c r="F803" s="865"/>
      <c r="G803"/>
      <c r="H803"/>
      <c r="I803" s="865" t="s">
        <v>707</v>
      </c>
      <c r="J803" s="865"/>
      <c r="K803" s="865" t="s">
        <v>707</v>
      </c>
      <c r="L803" s="865"/>
      <c r="M803" s="154"/>
      <c r="N803" s="154"/>
      <c r="O803" s="154"/>
      <c r="P803" s="154"/>
      <c r="Q803" s="154"/>
      <c r="R803" s="154"/>
      <c r="S803" s="156"/>
      <c r="T803" s="156"/>
      <c r="U803" s="156"/>
      <c r="V803" s="156"/>
      <c r="W803" s="156"/>
      <c r="X803" s="156"/>
      <c r="Y803" s="156"/>
      <c r="Z803" s="156"/>
      <c r="AA803" s="156"/>
      <c r="AB803" s="181"/>
      <c r="AT803" s="33">
        <v>803</v>
      </c>
    </row>
    <row r="804" spans="1:46" ht="18" customHeight="1">
      <c r="A804" s="180"/>
      <c r="B804"/>
      <c r="C804"/>
      <c r="D804"/>
      <c r="E804"/>
      <c r="F804"/>
      <c r="G804"/>
      <c r="H804"/>
      <c r="I804" s="154"/>
      <c r="J804" s="154"/>
      <c r="K804" s="154"/>
      <c r="L804" s="154"/>
      <c r="M804" s="154"/>
      <c r="N804" s="154"/>
      <c r="O804" s="154"/>
      <c r="P804" s="154"/>
      <c r="Q804" s="154"/>
      <c r="R804" s="154"/>
      <c r="S804" s="156"/>
      <c r="T804" s="156"/>
      <c r="U804" s="156"/>
      <c r="V804" s="156"/>
      <c r="W804" s="156"/>
      <c r="X804" s="156"/>
      <c r="Y804" s="156"/>
      <c r="Z804" s="156"/>
      <c r="AA804" s="156"/>
      <c r="AB804" s="181"/>
      <c r="AT804" s="33">
        <v>804</v>
      </c>
    </row>
    <row r="805" spans="1:46">
      <c r="A805" s="283"/>
      <c r="B805"/>
      <c r="C805"/>
      <c r="D805"/>
      <c r="E805"/>
      <c r="F805"/>
      <c r="G805"/>
      <c r="H805"/>
      <c r="I805"/>
      <c r="J805"/>
      <c r="K805"/>
      <c r="L805"/>
      <c r="M805"/>
      <c r="N805"/>
      <c r="O805"/>
      <c r="P805"/>
      <c r="Q805"/>
      <c r="R805"/>
      <c r="S805"/>
      <c r="T805"/>
      <c r="U805"/>
      <c r="V805"/>
      <c r="W805"/>
      <c r="X805"/>
      <c r="Y805"/>
      <c r="Z805"/>
      <c r="AA805"/>
      <c r="AB805" s="181"/>
      <c r="AT805" s="33">
        <v>805</v>
      </c>
    </row>
    <row r="806" spans="1:46" ht="18" customHeight="1">
      <c r="A806" s="180"/>
      <c r="B806"/>
      <c r="C806"/>
      <c r="D806"/>
      <c r="E806"/>
      <c r="F806"/>
      <c r="G806"/>
      <c r="H806"/>
      <c r="I806"/>
      <c r="J806"/>
      <c r="K806"/>
      <c r="L806"/>
      <c r="M806"/>
      <c r="N806"/>
      <c r="O806" s="154"/>
      <c r="P806"/>
      <c r="Q806"/>
      <c r="R806"/>
      <c r="S806"/>
      <c r="T806"/>
      <c r="U806" s="154"/>
      <c r="V806"/>
      <c r="W806"/>
      <c r="X806"/>
      <c r="Y806"/>
      <c r="Z806"/>
      <c r="AA806"/>
      <c r="AB806" s="181"/>
      <c r="AT806" s="33">
        <v>806</v>
      </c>
    </row>
    <row r="807" spans="1:46" ht="18" customHeight="1" thickBot="1">
      <c r="A807" s="180"/>
      <c r="B807"/>
      <c r="C807" s="182" t="s">
        <v>2741</v>
      </c>
      <c r="D807" s="380"/>
      <c r="E807" s="380"/>
      <c r="F807" s="380"/>
      <c r="G807" s="380"/>
      <c r="H807" s="380"/>
      <c r="I807"/>
      <c r="J807"/>
      <c r="K807"/>
      <c r="L807"/>
      <c r="M807"/>
      <c r="N807"/>
      <c r="O807"/>
      <c r="P807"/>
      <c r="Q807"/>
      <c r="R807"/>
      <c r="S807"/>
      <c r="T807"/>
      <c r="U807"/>
      <c r="V807"/>
      <c r="W807"/>
      <c r="X807"/>
      <c r="Y807"/>
      <c r="Z807"/>
      <c r="AA807"/>
      <c r="AB807" s="181"/>
      <c r="AC807" s="666" t="s">
        <v>1441</v>
      </c>
      <c r="AD807" s="666"/>
      <c r="AE807" s="666"/>
      <c r="AF807" s="666"/>
      <c r="AG807" s="666"/>
      <c r="AH807" s="666"/>
      <c r="AI807" s="666"/>
      <c r="AJ807" s="666"/>
      <c r="AT807" s="33">
        <v>807</v>
      </c>
    </row>
    <row r="808" spans="1:46" ht="3" customHeight="1" thickTop="1">
      <c r="A808" s="180"/>
      <c r="B808"/>
      <c r="C808"/>
      <c r="D808"/>
      <c r="E808"/>
      <c r="F808"/>
      <c r="G808"/>
      <c r="H808"/>
      <c r="I808"/>
      <c r="J808"/>
      <c r="K808"/>
      <c r="L808"/>
      <c r="M808"/>
      <c r="N808"/>
      <c r="O808"/>
      <c r="P808"/>
      <c r="Q808"/>
      <c r="R808"/>
      <c r="S808"/>
      <c r="T808"/>
      <c r="U808"/>
      <c r="V808"/>
      <c r="W808"/>
      <c r="X808"/>
      <c r="Y808"/>
      <c r="Z808"/>
      <c r="AA808"/>
      <c r="AB808" s="181"/>
      <c r="AT808" s="33">
        <v>808</v>
      </c>
    </row>
    <row r="809" spans="1:46" ht="18" customHeight="1">
      <c r="A809" s="180"/>
      <c r="B809" s="395"/>
      <c r="C809" s="391" t="s">
        <v>1155</v>
      </c>
      <c r="D809" s="396"/>
      <c r="E809"/>
      <c r="F809" s="394"/>
      <c r="G809"/>
      <c r="H809"/>
      <c r="I809"/>
      <c r="J809"/>
      <c r="K809"/>
      <c r="L809"/>
      <c r="M809"/>
      <c r="N809"/>
      <c r="O809"/>
      <c r="P809"/>
      <c r="Q809"/>
      <c r="R809"/>
      <c r="S809"/>
      <c r="T809"/>
      <c r="U809"/>
      <c r="V809"/>
      <c r="W809"/>
      <c r="X809"/>
      <c r="Y809"/>
      <c r="Z809"/>
      <c r="AA809"/>
      <c r="AB809" s="181"/>
      <c r="AC809" s="44" t="s">
        <v>1333</v>
      </c>
      <c r="AD809" s="45" t="s">
        <v>1331</v>
      </c>
      <c r="AE809" s="45" t="s">
        <v>1332</v>
      </c>
      <c r="AT809" s="33">
        <v>809</v>
      </c>
    </row>
    <row r="810" spans="1:46" ht="18" customHeight="1">
      <c r="A810" s="180"/>
      <c r="B810"/>
      <c r="C810" s="906" t="str">
        <f>IF(AC812=0,"Please select format:","")</f>
        <v>Please select format:</v>
      </c>
      <c r="D810" s="906"/>
      <c r="E810"/>
      <c r="F810"/>
      <c r="G810"/>
      <c r="H810"/>
      <c r="I810"/>
      <c r="J810"/>
      <c r="K810" s="888" t="str">
        <f>IF(AC812=3,IF(OR(AC810=TRUE,AD810=TRUE,AE810=TRUE),"","Please select at least one mailing address:"),"")</f>
        <v/>
      </c>
      <c r="L810" s="888"/>
      <c r="M810" s="888"/>
      <c r="N810" s="888"/>
      <c r="O810" s="888"/>
      <c r="P810" s="888"/>
      <c r="Q810" s="888"/>
      <c r="R810" s="888"/>
      <c r="S810" s="888"/>
      <c r="T810" s="888"/>
      <c r="U810" s="888"/>
      <c r="V810" s="888"/>
      <c r="W810" s="888"/>
      <c r="X810" s="888"/>
      <c r="Y810" s="888"/>
      <c r="Z810" s="888"/>
      <c r="AA810"/>
      <c r="AB810" s="181"/>
      <c r="AC810" s="42" t="b">
        <v>0</v>
      </c>
      <c r="AD810" s="43" t="b">
        <v>0</v>
      </c>
      <c r="AE810" s="43" t="b">
        <v>0</v>
      </c>
      <c r="AT810" s="33">
        <v>810</v>
      </c>
    </row>
    <row r="811" spans="1:46" ht="18" customHeight="1">
      <c r="A811" s="180"/>
      <c r="B811"/>
      <c r="C811"/>
      <c r="D811" s="305" t="s">
        <v>1326</v>
      </c>
      <c r="E811"/>
      <c r="F811"/>
      <c r="G811" s="835" t="str">
        <f>IF(AC812=2,"SWIFT for Digital Copy:","")</f>
        <v/>
      </c>
      <c r="H811" s="835"/>
      <c r="I811" s="835"/>
      <c r="J811"/>
      <c r="K811" s="324"/>
      <c r="L811" s="12" t="s">
        <v>1156</v>
      </c>
      <c r="M811" s="12"/>
      <c r="N811" s="12"/>
      <c r="O811" s="12"/>
      <c r="P811" s="12"/>
      <c r="Q811" s="12"/>
      <c r="R811" s="12" t="s">
        <v>966</v>
      </c>
      <c r="S811" s="12"/>
      <c r="T811" s="12"/>
      <c r="U811" s="12"/>
      <c r="V811" s="12"/>
      <c r="W811" s="12"/>
      <c r="X811" s="12" t="s">
        <v>967</v>
      </c>
      <c r="Y811"/>
      <c r="Z811"/>
      <c r="AA811"/>
      <c r="AB811" s="181"/>
      <c r="AC811" s="44" t="s">
        <v>968</v>
      </c>
      <c r="AT811" s="33">
        <v>811</v>
      </c>
    </row>
    <row r="812" spans="1:46" ht="18" customHeight="1" thickBot="1">
      <c r="A812" s="180"/>
      <c r="B812"/>
      <c r="C812"/>
      <c r="D812" s="305" t="s">
        <v>999</v>
      </c>
      <c r="E812"/>
      <c r="F812"/>
      <c r="G812"/>
      <c r="H812"/>
      <c r="I812"/>
      <c r="J812"/>
      <c r="K812" s="324"/>
      <c r="L812"/>
      <c r="M812"/>
      <c r="N812"/>
      <c r="O812"/>
      <c r="P812"/>
      <c r="Q812"/>
      <c r="R812"/>
      <c r="S812"/>
      <c r="T812"/>
      <c r="U812"/>
      <c r="V812"/>
      <c r="W812"/>
      <c r="X812"/>
      <c r="Y812"/>
      <c r="Z812"/>
      <c r="AA812"/>
      <c r="AB812" s="181"/>
      <c r="AC812" s="90">
        <v>0</v>
      </c>
      <c r="AT812" s="33">
        <v>812</v>
      </c>
    </row>
    <row r="813" spans="1:46" ht="18" customHeight="1">
      <c r="A813" s="180"/>
      <c r="B813"/>
      <c r="C813"/>
      <c r="D813" s="305" t="s">
        <v>92</v>
      </c>
      <c r="E813"/>
      <c r="F813" s="393"/>
      <c r="G813" s="895"/>
      <c r="H813" s="896"/>
      <c r="I813" s="897"/>
      <c r="J813" s="389" t="str">
        <f>IF(AC812=3,IF(AC810=TRUE,"Name:",""),"")</f>
        <v/>
      </c>
      <c r="K813" s="835" t="str">
        <f>IF(AC810=TRUE,IF(AF745=1,IF('AOF Page 1'!C901="","Please populate in Section 4",'AOF Page 1'!C901),IF(AF745=2,IF('AOF Page 1'!C923="","Please populate in Section 4",'AOF Page 1'!C923),"Please select in Section 4")),"")</f>
        <v/>
      </c>
      <c r="L813" s="835"/>
      <c r="M813" s="835"/>
      <c r="N813" s="835"/>
      <c r="O813" s="300" t="str">
        <f>IF(AI811=TRUE,"Name:","")</f>
        <v/>
      </c>
      <c r="P813" s="389" t="str">
        <f>IF(AD810=TRUE,"Name:","")</f>
        <v/>
      </c>
      <c r="Q813" s="844"/>
      <c r="R813" s="844"/>
      <c r="S813" s="844"/>
      <c r="T813" s="844"/>
      <c r="U813" s="321"/>
      <c r="V813" s="389" t="str">
        <f>IF(AE810=TRUE,"Name:","")</f>
        <v/>
      </c>
      <c r="W813" s="844"/>
      <c r="X813" s="844"/>
      <c r="Y813" s="844"/>
      <c r="Z813" s="844"/>
      <c r="AA813" s="321"/>
      <c r="AB813" s="181"/>
      <c r="AT813" s="33">
        <v>813</v>
      </c>
    </row>
    <row r="814" spans="1:46" ht="18" customHeight="1" thickBot="1">
      <c r="A814" s="180"/>
      <c r="B814"/>
      <c r="C814"/>
      <c r="D814"/>
      <c r="E814"/>
      <c r="F814"/>
      <c r="G814" s="898"/>
      <c r="H814" s="899"/>
      <c r="I814" s="900"/>
      <c r="J814" s="389" t="str">
        <f>IF(AC812=3,IF(AC810=TRUE,"Address:",""),"")</f>
        <v/>
      </c>
      <c r="K814" s="835" t="str">
        <f>IF(AC810=TRUE,IF(AF745=1,IF('AOF Page 1'!C904="","Please populate in Section 4",'AOF Page 1'!C904),IF(AF745=2,IF('AOF Page 1'!H923="","Please populate in Section 4",'AOF Page 1'!H923),"Please select in Section 4")),"")</f>
        <v/>
      </c>
      <c r="L814" s="835"/>
      <c r="M814" s="835"/>
      <c r="N814" s="835"/>
      <c r="O814" s="300" t="str">
        <f>IF(AI811=TRUE,"Address:","")</f>
        <v/>
      </c>
      <c r="P814" s="389" t="str">
        <f>IF(AD810=TRUE,"Address:","")</f>
        <v/>
      </c>
      <c r="Q814" s="844"/>
      <c r="R814" s="844"/>
      <c r="S814" s="844"/>
      <c r="T814" s="844"/>
      <c r="U814" s="321"/>
      <c r="V814" s="389" t="str">
        <f>IF(AE810=TRUE,"Address:","")</f>
        <v/>
      </c>
      <c r="W814" s="844"/>
      <c r="X814" s="844"/>
      <c r="Y814" s="844"/>
      <c r="Z814" s="844"/>
      <c r="AA814" s="321"/>
      <c r="AB814" s="181"/>
      <c r="AT814" s="33">
        <v>814</v>
      </c>
    </row>
    <row r="815" spans="1:46" ht="18" customHeight="1">
      <c r="A815" s="180"/>
      <c r="B815"/>
      <c r="C815"/>
      <c r="D815"/>
      <c r="E815"/>
      <c r="F815"/>
      <c r="G815"/>
      <c r="H815"/>
      <c r="I815"/>
      <c r="J815" s="389" t="str">
        <f>IF(AC812=3,IF(AC810=TRUE,"City:",""),"")</f>
        <v/>
      </c>
      <c r="K815" s="835" t="str">
        <f>IF(AC810=TRUE,IF(AF745=1,IF('AOF Page 1'!H904="","Please populate in Section 4",'AOF Page 1'!H904),IF(AF745=2,IF('AOF Page 1'!M923="","Please populate in Section 4",'AOF Page 1'!M923),"Please select in Section 4")),"")</f>
        <v/>
      </c>
      <c r="L815" s="835"/>
      <c r="M815" s="835"/>
      <c r="N815" s="835"/>
      <c r="O815" s="300" t="str">
        <f>IF(AI811=TRUE,"City:","")</f>
        <v/>
      </c>
      <c r="P815" s="389" t="str">
        <f>IF(AD810=TRUE,"City:","")</f>
        <v/>
      </c>
      <c r="Q815" s="844"/>
      <c r="R815" s="844"/>
      <c r="S815" s="844"/>
      <c r="T815" s="844"/>
      <c r="U815" s="321"/>
      <c r="V815" s="389" t="str">
        <f>IF(AE810=TRUE,"City:","")</f>
        <v/>
      </c>
      <c r="W815" s="844"/>
      <c r="X815" s="844"/>
      <c r="Y815" s="844"/>
      <c r="Z815" s="844"/>
      <c r="AA815" s="321"/>
      <c r="AB815" s="181"/>
      <c r="AT815" s="33">
        <v>815</v>
      </c>
    </row>
    <row r="816" spans="1:46" ht="30.75" customHeight="1">
      <c r="A816" s="180"/>
      <c r="B816"/>
      <c r="C816" s="841" t="s">
        <v>2415</v>
      </c>
      <c r="D816" s="841"/>
      <c r="E816" s="841"/>
      <c r="F816"/>
      <c r="G816" s="841" t="s">
        <v>2416</v>
      </c>
      <c r="H816" s="841"/>
      <c r="I816" s="841"/>
      <c r="J816" s="389" t="str">
        <f>IF(AC812=3,IF(AC810=TRUE,"Zip/State:",""),"")</f>
        <v/>
      </c>
      <c r="K816" s="835" t="str">
        <f>IF(AC810=TRUE,IF(AF745=1,IF('AOF Page 1'!L904="","Please populate in Section 4",'AOF Page 1'!L904),IF(AF745=2,IF('AOF Page 1'!Q923="","Please populate in Section 4",'AOF Page 1'!Q923),"Please select in Section 4")),"")</f>
        <v/>
      </c>
      <c r="L816" s="835"/>
      <c r="M816" s="835" t="str">
        <f>IF(AC810=TRUE,IF(AF745=1,IF('AOF Page 1'!C907="",IF('AOF Page 1'!AC904=TRUE,"Non-US","Please populate in Section 4"),'AOF Page 1'!C907),IF(AF745=2,IF('AOF Page 1'!U923="",IF('AOF Page 1'!AC923=TRUE,"Non-US","Please populate in Section 4"),'AOF Page 1'!U923),"Please select in Section 4")),"")</f>
        <v/>
      </c>
      <c r="N816" s="835"/>
      <c r="O816" s="300" t="str">
        <f>IF(AI811=TRUE,"Zip/State:","")</f>
        <v/>
      </c>
      <c r="P816" s="389" t="str">
        <f>IF(AD810=TRUE,"Zip/State:","")</f>
        <v/>
      </c>
      <c r="Q816" s="844"/>
      <c r="R816" s="844"/>
      <c r="S816" s="844"/>
      <c r="T816" s="844"/>
      <c r="U816" s="321"/>
      <c r="V816" s="389" t="str">
        <f>IF(AE810=TRUE,"Zip/State:","")</f>
        <v/>
      </c>
      <c r="W816" s="844"/>
      <c r="X816" s="844"/>
      <c r="Y816" s="844"/>
      <c r="Z816" s="844"/>
      <c r="AA816" s="321"/>
      <c r="AB816" s="181"/>
      <c r="AT816" s="33">
        <v>816</v>
      </c>
    </row>
    <row r="817" spans="1:46" ht="32.5" customHeight="1">
      <c r="A817" s="180"/>
      <c r="B817"/>
      <c r="C817" s="864"/>
      <c r="D817" s="864"/>
      <c r="E817" s="864"/>
      <c r="F817"/>
      <c r="G817" s="864"/>
      <c r="H817" s="864"/>
      <c r="I817" s="864"/>
      <c r="J817" s="389" t="str">
        <f>IF(AC812=3,IF(AC810=TRUE,"Country:",""),"")</f>
        <v/>
      </c>
      <c r="K817" s="835" t="str">
        <f>IF(AC810=TRUE,IF(AF745=1,IF('AOF Page 1'!H907="","Please populate in Section 4",'AOF Page 1'!H907),IF(AF745=2,IF('AOF Page 1'!Y923="","Please populate in Section 4",'AOF Page 1'!Y923),"Please select in Section 4")),"")</f>
        <v/>
      </c>
      <c r="L817" s="835"/>
      <c r="M817" s="835"/>
      <c r="N817" s="835"/>
      <c r="O817" s="300" t="str">
        <f>IF(AI811=TRUE,"Country:","")</f>
        <v/>
      </c>
      <c r="P817" s="389" t="str">
        <f>IF(AD810=TRUE,"Country:","")</f>
        <v/>
      </c>
      <c r="Q817" s="844"/>
      <c r="R817" s="844"/>
      <c r="S817" s="844"/>
      <c r="T817" s="844"/>
      <c r="U817" s="321"/>
      <c r="V817" s="389" t="str">
        <f>IF(AE810=TRUE,"Country:","")</f>
        <v/>
      </c>
      <c r="W817" s="844"/>
      <c r="X817" s="844"/>
      <c r="Y817" s="844"/>
      <c r="Z817" s="844"/>
      <c r="AA817" s="321"/>
      <c r="AB817" s="181"/>
      <c r="AC817" s="44"/>
      <c r="AT817" s="33">
        <v>817</v>
      </c>
    </row>
    <row r="818" spans="1:46" ht="18" customHeight="1">
      <c r="A818" s="180"/>
      <c r="B818"/>
      <c r="C818" s="866"/>
      <c r="D818" s="866"/>
      <c r="E818" s="866"/>
      <c r="F818"/>
      <c r="G818" s="866"/>
      <c r="H818" s="866"/>
      <c r="I818" s="866"/>
      <c r="J818" s="389"/>
      <c r="K818" s="402"/>
      <c r="L818" s="402"/>
      <c r="M818" s="402"/>
      <c r="N818" s="402"/>
      <c r="O818" s="300"/>
      <c r="P818" s="389"/>
      <c r="Q818" s="551"/>
      <c r="R818" s="551"/>
      <c r="S818" s="551"/>
      <c r="T818" s="551"/>
      <c r="U818" s="321"/>
      <c r="V818" s="389"/>
      <c r="W818" s="550"/>
      <c r="X818" s="550"/>
      <c r="Y818" s="550"/>
      <c r="Z818" s="550"/>
      <c r="AA818" s="321"/>
      <c r="AB818" s="181"/>
      <c r="AC818" s="44"/>
      <c r="AT818" s="33">
        <v>818</v>
      </c>
    </row>
    <row r="819" spans="1:46" ht="18" customHeight="1">
      <c r="A819" s="180"/>
      <c r="B819"/>
      <c r="C819" s="828"/>
      <c r="D819" s="828"/>
      <c r="E819" s="828"/>
      <c r="F819"/>
      <c r="G819" s="828"/>
      <c r="H819" s="828"/>
      <c r="I819" s="828"/>
      <c r="J819" s="389"/>
      <c r="K819" s="402"/>
      <c r="L819" s="402"/>
      <c r="M819" s="402"/>
      <c r="N819" s="402"/>
      <c r="O819" s="300"/>
      <c r="P819" s="389"/>
      <c r="Q819" s="551"/>
      <c r="R819" s="551"/>
      <c r="S819" s="551"/>
      <c r="T819" s="551"/>
      <c r="U819" s="321"/>
      <c r="V819" s="389"/>
      <c r="W819" s="550"/>
      <c r="X819" s="550"/>
      <c r="Y819" s="550"/>
      <c r="Z819" s="550"/>
      <c r="AA819" s="321"/>
      <c r="AB819" s="181"/>
      <c r="AC819" s="44"/>
      <c r="AT819" s="33">
        <v>819</v>
      </c>
    </row>
    <row r="820" spans="1:46" ht="18" customHeight="1">
      <c r="A820" s="180"/>
      <c r="B820"/>
      <c r="C820" s="828"/>
      <c r="D820" s="828"/>
      <c r="E820" s="828"/>
      <c r="F820"/>
      <c r="G820" s="828"/>
      <c r="H820" s="828"/>
      <c r="I820" s="828"/>
      <c r="J820" s="389"/>
      <c r="K820" s="402"/>
      <c r="L820" s="402"/>
      <c r="M820" s="402"/>
      <c r="N820" s="402"/>
      <c r="O820" s="300"/>
      <c r="P820" s="389"/>
      <c r="Q820" s="551"/>
      <c r="R820" s="551"/>
      <c r="S820" s="551"/>
      <c r="T820" s="551"/>
      <c r="U820" s="321"/>
      <c r="V820" s="389"/>
      <c r="W820" s="550"/>
      <c r="X820" s="550"/>
      <c r="Y820" s="550"/>
      <c r="Z820" s="550"/>
      <c r="AA820" s="321"/>
      <c r="AB820" s="181"/>
      <c r="AC820" s="44"/>
      <c r="AT820" s="33">
        <v>820</v>
      </c>
    </row>
    <row r="821" spans="1:46" ht="18" customHeight="1">
      <c r="A821" s="180"/>
      <c r="B821"/>
      <c r="C821" s="828"/>
      <c r="D821" s="828"/>
      <c r="E821" s="828"/>
      <c r="F821"/>
      <c r="G821" s="828"/>
      <c r="H821" s="828"/>
      <c r="I821" s="828"/>
      <c r="J821" s="389"/>
      <c r="K821" s="402"/>
      <c r="L821" s="402"/>
      <c r="M821" s="402"/>
      <c r="N821" s="402"/>
      <c r="O821" s="300"/>
      <c r="P821" s="389"/>
      <c r="Q821" s="551"/>
      <c r="R821" s="551"/>
      <c r="S821" s="551"/>
      <c r="T821" s="551"/>
      <c r="U821" s="321"/>
      <c r="V821" s="389"/>
      <c r="W821" s="550"/>
      <c r="X821" s="550"/>
      <c r="Y821" s="550"/>
      <c r="Z821" s="550"/>
      <c r="AA821" s="321"/>
      <c r="AB821" s="181"/>
      <c r="AC821" s="44"/>
      <c r="AT821" s="33">
        <v>821</v>
      </c>
    </row>
    <row r="822" spans="1:46" ht="18" customHeight="1">
      <c r="A822" s="180"/>
      <c r="B822"/>
      <c r="C822" s="828"/>
      <c r="D822" s="828"/>
      <c r="E822" s="828"/>
      <c r="F822"/>
      <c r="G822" s="828"/>
      <c r="H822" s="828"/>
      <c r="I822" s="828"/>
      <c r="J822" s="389"/>
      <c r="K822" s="402"/>
      <c r="L822" s="402"/>
      <c r="M822" s="402"/>
      <c r="N822" s="402"/>
      <c r="O822" s="300"/>
      <c r="P822" s="389"/>
      <c r="Q822" s="551"/>
      <c r="R822" s="551"/>
      <c r="S822" s="551"/>
      <c r="T822" s="551"/>
      <c r="U822" s="321"/>
      <c r="V822" s="389"/>
      <c r="W822" s="550"/>
      <c r="X822" s="550"/>
      <c r="Y822" s="550"/>
      <c r="Z822" s="550"/>
      <c r="AA822" s="321"/>
      <c r="AB822" s="181"/>
      <c r="AC822" s="44"/>
      <c r="AT822" s="33">
        <v>822</v>
      </c>
    </row>
    <row r="823" spans="1:46" ht="18" customHeight="1">
      <c r="A823" s="180"/>
      <c r="B823"/>
      <c r="C823" s="892"/>
      <c r="D823" s="892"/>
      <c r="E823" s="892"/>
      <c r="F823"/>
      <c r="G823" s="892"/>
      <c r="H823" s="892"/>
      <c r="I823" s="892"/>
      <c r="J823" s="389"/>
      <c r="K823" s="402"/>
      <c r="L823" s="402"/>
      <c r="M823" s="402"/>
      <c r="N823" s="402"/>
      <c r="O823" s="300"/>
      <c r="P823" s="389"/>
      <c r="Q823" s="551"/>
      <c r="R823" s="551"/>
      <c r="S823" s="551"/>
      <c r="T823" s="551"/>
      <c r="U823" s="321"/>
      <c r="V823" s="389"/>
      <c r="W823" s="550"/>
      <c r="X823" s="550"/>
      <c r="Y823" s="550"/>
      <c r="Z823" s="550"/>
      <c r="AA823" s="321"/>
      <c r="AB823" s="181"/>
      <c r="AC823" s="44"/>
      <c r="AT823" s="33">
        <v>823</v>
      </c>
    </row>
    <row r="824" spans="1:46" ht="18" customHeight="1">
      <c r="A824" s="180"/>
      <c r="B824"/>
      <c r="C824" s="892"/>
      <c r="D824" s="892"/>
      <c r="E824" s="892"/>
      <c r="F824"/>
      <c r="G824" s="892"/>
      <c r="H824" s="892"/>
      <c r="I824" s="892"/>
      <c r="J824" s="389"/>
      <c r="K824" s="402"/>
      <c r="L824" s="402"/>
      <c r="M824" s="402"/>
      <c r="N824" s="402"/>
      <c r="O824" s="300"/>
      <c r="P824" s="389"/>
      <c r="Q824" s="551"/>
      <c r="R824" s="551"/>
      <c r="S824" s="551"/>
      <c r="T824" s="551"/>
      <c r="U824" s="321"/>
      <c r="V824" s="389"/>
      <c r="W824" s="550"/>
      <c r="X824" s="550"/>
      <c r="Y824" s="550"/>
      <c r="Z824" s="550"/>
      <c r="AA824" s="321"/>
      <c r="AB824" s="181"/>
      <c r="AC824" s="44"/>
      <c r="AT824" s="33">
        <v>824</v>
      </c>
    </row>
    <row r="825" spans="1:46" ht="18" customHeight="1">
      <c r="A825" s="180"/>
      <c r="B825"/>
      <c r="C825" s="892"/>
      <c r="D825" s="892"/>
      <c r="E825" s="892"/>
      <c r="F825"/>
      <c r="G825" s="892"/>
      <c r="H825" s="892"/>
      <c r="I825" s="892"/>
      <c r="J825" s="389"/>
      <c r="K825" s="402"/>
      <c r="L825" s="402"/>
      <c r="M825" s="402"/>
      <c r="N825" s="402"/>
      <c r="O825" s="300"/>
      <c r="P825" s="389"/>
      <c r="Q825" s="551"/>
      <c r="R825" s="551"/>
      <c r="S825" s="551"/>
      <c r="T825" s="551"/>
      <c r="U825" s="321"/>
      <c r="V825" s="389"/>
      <c r="W825" s="550"/>
      <c r="X825" s="550"/>
      <c r="Y825" s="550"/>
      <c r="Z825" s="550"/>
      <c r="AA825" s="321"/>
      <c r="AB825" s="181"/>
      <c r="AC825" s="44"/>
      <c r="AT825" s="33">
        <v>825</v>
      </c>
    </row>
    <row r="826" spans="1:46" ht="18" customHeight="1">
      <c r="A826" s="180"/>
      <c r="B826"/>
      <c r="C826" s="892"/>
      <c r="D826" s="892"/>
      <c r="E826" s="892"/>
      <c r="F826"/>
      <c r="G826" s="892"/>
      <c r="H826" s="892"/>
      <c r="I826" s="892"/>
      <c r="J826" s="389"/>
      <c r="K826" s="402"/>
      <c r="L826" s="402"/>
      <c r="M826" s="402"/>
      <c r="N826" s="402"/>
      <c r="O826" s="300"/>
      <c r="P826" s="389"/>
      <c r="Q826" s="551"/>
      <c r="R826" s="551"/>
      <c r="S826" s="551"/>
      <c r="T826" s="551"/>
      <c r="U826" s="321"/>
      <c r="V826" s="389"/>
      <c r="W826" s="550"/>
      <c r="X826" s="550"/>
      <c r="Y826" s="550"/>
      <c r="Z826" s="550"/>
      <c r="AA826" s="321"/>
      <c r="AB826" s="181"/>
      <c r="AC826" s="44"/>
      <c r="AT826" s="33">
        <v>826</v>
      </c>
    </row>
    <row r="827" spans="1:46" ht="18" customHeight="1">
      <c r="A827" s="180"/>
      <c r="B827"/>
      <c r="C827"/>
      <c r="D827"/>
      <c r="E827"/>
      <c r="F827"/>
      <c r="G827"/>
      <c r="H827"/>
      <c r="I827"/>
      <c r="J827"/>
      <c r="K827"/>
      <c r="L827"/>
      <c r="M827"/>
      <c r="N827"/>
      <c r="O827"/>
      <c r="P827"/>
      <c r="Q827"/>
      <c r="R827"/>
      <c r="S827"/>
      <c r="T827"/>
      <c r="U827" s="321">
        <f>IF(S816="",0,1)</f>
        <v>0</v>
      </c>
      <c r="V827"/>
      <c r="W827"/>
      <c r="X827"/>
      <c r="Y827"/>
      <c r="Z827"/>
      <c r="AA827" s="321"/>
      <c r="AB827" s="181"/>
      <c r="AC827" s="115" t="b">
        <v>0</v>
      </c>
      <c r="AT827" s="33">
        <v>827</v>
      </c>
    </row>
    <row r="828" spans="1:46">
      <c r="A828" s="283"/>
      <c r="B828"/>
      <c r="C828"/>
      <c r="D828"/>
      <c r="E828"/>
      <c r="F828"/>
      <c r="G828"/>
      <c r="H828"/>
      <c r="I828"/>
      <c r="J828"/>
      <c r="K828"/>
      <c r="L828"/>
      <c r="M828"/>
      <c r="N828"/>
      <c r="O828"/>
      <c r="P828"/>
      <c r="Q828"/>
      <c r="R828"/>
      <c r="S828"/>
      <c r="T828"/>
      <c r="U828"/>
      <c r="V828"/>
      <c r="W828"/>
      <c r="X828"/>
      <c r="Y828"/>
      <c r="Z828"/>
      <c r="AA828"/>
      <c r="AB828" s="181"/>
      <c r="AT828" s="33">
        <v>828</v>
      </c>
    </row>
    <row r="829" spans="1:46">
      <c r="A829" s="283"/>
      <c r="B829"/>
      <c r="C829"/>
      <c r="D829"/>
      <c r="E829"/>
      <c r="F829"/>
      <c r="G829"/>
      <c r="H829"/>
      <c r="I829"/>
      <c r="J829"/>
      <c r="K829"/>
      <c r="L829"/>
      <c r="M829"/>
      <c r="N829"/>
      <c r="O829"/>
      <c r="P829"/>
      <c r="Q829"/>
      <c r="R829"/>
      <c r="S829"/>
      <c r="T829"/>
      <c r="U829"/>
      <c r="V829"/>
      <c r="W829"/>
      <c r="X829"/>
      <c r="Y829"/>
      <c r="Z829"/>
      <c r="AA829"/>
      <c r="AB829" s="181"/>
    </row>
    <row r="830" spans="1:46" hidden="1">
      <c r="A830" s="283"/>
      <c r="B830"/>
      <c r="C830"/>
      <c r="D830"/>
      <c r="E830"/>
      <c r="F830"/>
      <c r="G830"/>
      <c r="H830"/>
      <c r="I830"/>
      <c r="J830"/>
      <c r="K830"/>
      <c r="L830"/>
      <c r="M830"/>
      <c r="N830"/>
      <c r="O830"/>
      <c r="P830"/>
      <c r="Q830"/>
      <c r="R830"/>
      <c r="S830"/>
      <c r="T830"/>
      <c r="U830"/>
      <c r="V830"/>
      <c r="W830"/>
      <c r="X830"/>
      <c r="Y830"/>
      <c r="Z830"/>
      <c r="AA830"/>
      <c r="AB830" s="181"/>
    </row>
    <row r="831" spans="1:46" hidden="1">
      <c r="A831" s="283"/>
      <c r="B831"/>
      <c r="C831"/>
      <c r="D831"/>
      <c r="E831"/>
      <c r="F831"/>
      <c r="G831"/>
      <c r="H831"/>
      <c r="I831"/>
      <c r="J831"/>
      <c r="K831"/>
      <c r="L831"/>
      <c r="M831"/>
      <c r="N831"/>
      <c r="O831"/>
      <c r="P831"/>
      <c r="Q831"/>
      <c r="R831"/>
      <c r="S831"/>
      <c r="T831"/>
      <c r="U831"/>
      <c r="V831"/>
      <c r="W831"/>
      <c r="X831"/>
      <c r="Y831"/>
      <c r="Z831"/>
      <c r="AA831"/>
      <c r="AB831" s="181"/>
    </row>
    <row r="832" spans="1:46" hidden="1">
      <c r="A832" s="283"/>
      <c r="B832"/>
      <c r="C832"/>
      <c r="D832"/>
      <c r="E832"/>
      <c r="F832"/>
      <c r="G832"/>
      <c r="H832"/>
      <c r="I832"/>
      <c r="J832"/>
      <c r="K832"/>
      <c r="L832"/>
      <c r="M832"/>
      <c r="N832"/>
      <c r="O832"/>
      <c r="P832"/>
      <c r="Q832"/>
      <c r="R832"/>
      <c r="S832"/>
      <c r="T832"/>
      <c r="U832"/>
      <c r="V832"/>
      <c r="W832"/>
      <c r="X832"/>
      <c r="Y832"/>
      <c r="Z832"/>
      <c r="AA832"/>
      <c r="AB832" s="181"/>
    </row>
    <row r="833" spans="1:28" hidden="1">
      <c r="A833" s="283"/>
      <c r="B833"/>
      <c r="C833"/>
      <c r="D833"/>
      <c r="E833"/>
      <c r="F833"/>
      <c r="G833"/>
      <c r="H833"/>
      <c r="I833"/>
      <c r="J833"/>
      <c r="K833"/>
      <c r="L833"/>
      <c r="M833"/>
      <c r="N833"/>
      <c r="O833"/>
      <c r="P833"/>
      <c r="Q833"/>
      <c r="R833"/>
      <c r="S833"/>
      <c r="T833"/>
      <c r="U833"/>
      <c r="V833"/>
      <c r="W833"/>
      <c r="X833"/>
      <c r="Y833"/>
      <c r="Z833"/>
      <c r="AA833"/>
      <c r="AB833" s="181"/>
    </row>
    <row r="834" spans="1:28" hidden="1">
      <c r="A834" s="283"/>
      <c r="B834"/>
      <c r="C834"/>
      <c r="D834"/>
      <c r="E834"/>
      <c r="F834"/>
      <c r="G834"/>
      <c r="H834"/>
      <c r="I834"/>
      <c r="J834"/>
      <c r="K834"/>
      <c r="L834"/>
      <c r="M834"/>
      <c r="N834"/>
      <c r="O834"/>
      <c r="P834"/>
      <c r="Q834"/>
      <c r="R834"/>
      <c r="S834"/>
      <c r="T834"/>
      <c r="U834"/>
      <c r="V834"/>
      <c r="W834"/>
      <c r="X834"/>
      <c r="Y834"/>
      <c r="Z834"/>
      <c r="AA834"/>
      <c r="AB834" s="181"/>
    </row>
    <row r="835" spans="1:28" hidden="1">
      <c r="A835" s="283"/>
      <c r="B835"/>
      <c r="C835"/>
      <c r="D835"/>
      <c r="E835"/>
      <c r="F835"/>
      <c r="G835"/>
      <c r="H835"/>
      <c r="I835"/>
      <c r="J835"/>
      <c r="K835"/>
      <c r="L835"/>
      <c r="M835"/>
      <c r="N835"/>
      <c r="O835"/>
      <c r="P835"/>
      <c r="Q835"/>
      <c r="R835"/>
      <c r="S835"/>
      <c r="T835"/>
      <c r="U835"/>
      <c r="V835"/>
      <c r="W835"/>
      <c r="X835"/>
      <c r="Y835"/>
      <c r="Z835"/>
      <c r="AA835"/>
      <c r="AB835" s="181"/>
    </row>
    <row r="836" spans="1:28" hidden="1">
      <c r="A836" s="283"/>
      <c r="B836"/>
      <c r="C836"/>
      <c r="D836"/>
      <c r="E836"/>
      <c r="F836"/>
      <c r="G836"/>
      <c r="H836"/>
      <c r="I836"/>
      <c r="J836"/>
      <c r="K836"/>
      <c r="L836"/>
      <c r="M836"/>
      <c r="N836"/>
      <c r="O836"/>
      <c r="P836"/>
      <c r="Q836"/>
      <c r="R836"/>
      <c r="S836"/>
      <c r="T836"/>
      <c r="U836"/>
      <c r="V836"/>
      <c r="W836"/>
      <c r="X836"/>
      <c r="Y836"/>
      <c r="Z836"/>
      <c r="AA836"/>
      <c r="AB836" s="181"/>
    </row>
    <row r="837" spans="1:28" hidden="1">
      <c r="A837" s="283"/>
      <c r="B837"/>
      <c r="C837"/>
      <c r="D837"/>
      <c r="E837"/>
      <c r="F837"/>
      <c r="G837"/>
      <c r="H837"/>
      <c r="I837"/>
      <c r="J837"/>
      <c r="K837"/>
      <c r="L837"/>
      <c r="M837"/>
      <c r="N837"/>
      <c r="O837"/>
      <c r="P837"/>
      <c r="Q837"/>
      <c r="R837"/>
      <c r="S837"/>
      <c r="T837"/>
      <c r="U837"/>
      <c r="V837"/>
      <c r="W837"/>
      <c r="X837"/>
      <c r="Y837"/>
      <c r="Z837"/>
      <c r="AA837"/>
      <c r="AB837" s="181"/>
    </row>
    <row r="838" spans="1:28" hidden="1">
      <c r="A838" s="283"/>
      <c r="B838"/>
      <c r="C838"/>
      <c r="D838"/>
      <c r="E838"/>
      <c r="F838"/>
      <c r="G838"/>
      <c r="H838"/>
      <c r="I838"/>
      <c r="J838"/>
      <c r="K838"/>
      <c r="L838"/>
      <c r="M838"/>
      <c r="N838"/>
      <c r="O838"/>
      <c r="P838"/>
      <c r="Q838"/>
      <c r="R838"/>
      <c r="S838"/>
      <c r="T838"/>
      <c r="U838"/>
      <c r="V838"/>
      <c r="W838"/>
      <c r="X838"/>
      <c r="Y838"/>
      <c r="Z838"/>
      <c r="AA838"/>
      <c r="AB838" s="181"/>
    </row>
    <row r="839" spans="1:28" hidden="1">
      <c r="A839" s="283"/>
      <c r="B839"/>
      <c r="C839"/>
      <c r="D839"/>
      <c r="E839"/>
      <c r="F839"/>
      <c r="G839"/>
      <c r="H839"/>
      <c r="I839"/>
      <c r="J839"/>
      <c r="K839"/>
      <c r="L839"/>
      <c r="M839"/>
      <c r="N839"/>
      <c r="O839"/>
      <c r="P839"/>
      <c r="Q839"/>
      <c r="R839"/>
      <c r="S839"/>
      <c r="T839"/>
      <c r="U839"/>
      <c r="V839"/>
      <c r="W839"/>
      <c r="X839"/>
      <c r="Y839"/>
      <c r="Z839"/>
      <c r="AA839"/>
      <c r="AB839" s="181"/>
    </row>
    <row r="840" spans="1:28" hidden="1">
      <c r="A840" s="283"/>
      <c r="B840"/>
      <c r="C840"/>
      <c r="D840"/>
      <c r="E840"/>
      <c r="F840"/>
      <c r="G840"/>
      <c r="H840"/>
      <c r="I840"/>
      <c r="J840"/>
      <c r="K840"/>
      <c r="L840"/>
      <c r="M840"/>
      <c r="N840"/>
      <c r="O840"/>
      <c r="P840"/>
      <c r="Q840"/>
      <c r="R840"/>
      <c r="S840"/>
      <c r="T840"/>
      <c r="U840"/>
      <c r="V840"/>
      <c r="W840"/>
      <c r="X840"/>
      <c r="Y840"/>
      <c r="Z840"/>
      <c r="AA840"/>
      <c r="AB840" s="181"/>
    </row>
    <row r="841" spans="1:28" hidden="1">
      <c r="A841" s="283"/>
      <c r="B841"/>
      <c r="C841"/>
      <c r="D841"/>
      <c r="E841"/>
      <c r="F841"/>
      <c r="G841"/>
      <c r="H841"/>
      <c r="I841"/>
      <c r="J841"/>
      <c r="K841"/>
      <c r="L841"/>
      <c r="M841"/>
      <c r="N841"/>
      <c r="O841"/>
      <c r="P841"/>
      <c r="Q841"/>
      <c r="R841"/>
      <c r="S841"/>
      <c r="T841"/>
      <c r="U841"/>
      <c r="V841"/>
      <c r="W841"/>
      <c r="X841"/>
      <c r="Y841"/>
      <c r="Z841"/>
      <c r="AA841"/>
      <c r="AB841" s="181"/>
    </row>
    <row r="842" spans="1:28" hidden="1">
      <c r="A842" s="283"/>
      <c r="B842"/>
      <c r="C842"/>
      <c r="D842"/>
      <c r="E842"/>
      <c r="F842"/>
      <c r="G842"/>
      <c r="H842"/>
      <c r="I842"/>
      <c r="J842"/>
      <c r="K842"/>
      <c r="L842"/>
      <c r="M842"/>
      <c r="N842"/>
      <c r="O842"/>
      <c r="P842"/>
      <c r="Q842"/>
      <c r="R842"/>
      <c r="S842"/>
      <c r="T842"/>
      <c r="U842"/>
      <c r="V842"/>
      <c r="W842"/>
      <c r="X842"/>
      <c r="Y842"/>
      <c r="Z842"/>
      <c r="AA842"/>
      <c r="AB842" s="181"/>
    </row>
    <row r="843" spans="1:28" hidden="1">
      <c r="A843" s="283"/>
      <c r="B843"/>
      <c r="C843"/>
      <c r="D843"/>
      <c r="E843"/>
      <c r="F843"/>
      <c r="G843"/>
      <c r="H843"/>
      <c r="I843"/>
      <c r="J843"/>
      <c r="K843"/>
      <c r="L843"/>
      <c r="M843"/>
      <c r="N843"/>
      <c r="O843"/>
      <c r="P843"/>
      <c r="Q843"/>
      <c r="R843"/>
      <c r="S843"/>
      <c r="T843"/>
      <c r="U843"/>
      <c r="V843"/>
      <c r="W843"/>
      <c r="X843"/>
      <c r="Y843"/>
      <c r="Z843"/>
      <c r="AA843"/>
      <c r="AB843" s="181"/>
    </row>
    <row r="844" spans="1:28" hidden="1">
      <c r="A844" s="283"/>
      <c r="B844"/>
      <c r="C844"/>
      <c r="D844"/>
      <c r="E844"/>
      <c r="F844"/>
      <c r="G844"/>
      <c r="H844"/>
      <c r="I844"/>
      <c r="J844"/>
      <c r="K844"/>
      <c r="L844"/>
      <c r="M844"/>
      <c r="N844"/>
      <c r="O844"/>
      <c r="P844"/>
      <c r="Q844"/>
      <c r="R844"/>
      <c r="S844"/>
      <c r="T844"/>
      <c r="U844"/>
      <c r="V844"/>
      <c r="W844"/>
      <c r="X844"/>
      <c r="Y844"/>
      <c r="Z844"/>
      <c r="AA844"/>
      <c r="AB844" s="181"/>
    </row>
    <row r="845" spans="1:28" hidden="1">
      <c r="A845" s="283"/>
      <c r="B845"/>
      <c r="C845"/>
      <c r="D845"/>
      <c r="E845"/>
      <c r="F845"/>
      <c r="G845"/>
      <c r="H845"/>
      <c r="I845"/>
      <c r="J845"/>
      <c r="K845"/>
      <c r="L845"/>
      <c r="M845"/>
      <c r="N845"/>
      <c r="O845"/>
      <c r="P845"/>
      <c r="Q845"/>
      <c r="R845"/>
      <c r="S845"/>
      <c r="T845"/>
      <c r="U845"/>
      <c r="V845"/>
      <c r="W845"/>
      <c r="X845"/>
      <c r="Y845"/>
      <c r="Z845"/>
      <c r="AA845"/>
      <c r="AB845" s="181"/>
    </row>
    <row r="846" spans="1:28" hidden="1">
      <c r="A846" s="283"/>
      <c r="B846"/>
      <c r="C846"/>
      <c r="D846"/>
      <c r="E846"/>
      <c r="F846"/>
      <c r="G846"/>
      <c r="H846"/>
      <c r="I846"/>
      <c r="J846"/>
      <c r="K846"/>
      <c r="L846"/>
      <c r="M846"/>
      <c r="N846"/>
      <c r="O846"/>
      <c r="P846"/>
      <c r="Q846"/>
      <c r="R846"/>
      <c r="S846"/>
      <c r="T846"/>
      <c r="U846"/>
      <c r="V846"/>
      <c r="W846"/>
      <c r="X846"/>
      <c r="Y846"/>
      <c r="Z846"/>
      <c r="AA846"/>
      <c r="AB846" s="181"/>
    </row>
    <row r="847" spans="1:28" hidden="1">
      <c r="A847" s="283"/>
      <c r="B847"/>
      <c r="C847"/>
      <c r="D847"/>
      <c r="E847"/>
      <c r="F847"/>
      <c r="G847"/>
      <c r="H847"/>
      <c r="I847"/>
      <c r="J847"/>
      <c r="K847"/>
      <c r="L847"/>
      <c r="M847"/>
      <c r="N847"/>
      <c r="O847"/>
      <c r="P847"/>
      <c r="Q847"/>
      <c r="R847"/>
      <c r="S847"/>
      <c r="T847"/>
      <c r="U847"/>
      <c r="V847"/>
      <c r="W847"/>
      <c r="X847"/>
      <c r="Y847"/>
      <c r="Z847"/>
      <c r="AA847"/>
      <c r="AB847" s="181"/>
    </row>
    <row r="848" spans="1:28" hidden="1">
      <c r="A848" s="283"/>
      <c r="B848"/>
      <c r="C848"/>
      <c r="D848"/>
      <c r="E848"/>
      <c r="F848"/>
      <c r="G848"/>
      <c r="H848"/>
      <c r="I848"/>
      <c r="J848"/>
      <c r="K848"/>
      <c r="L848"/>
      <c r="M848"/>
      <c r="N848"/>
      <c r="O848"/>
      <c r="P848"/>
      <c r="Q848"/>
      <c r="R848"/>
      <c r="S848"/>
      <c r="T848"/>
      <c r="U848"/>
      <c r="V848"/>
      <c r="W848"/>
      <c r="X848"/>
      <c r="Y848"/>
      <c r="Z848"/>
      <c r="AA848"/>
      <c r="AB848" s="181"/>
    </row>
    <row r="849" spans="1:28" hidden="1">
      <c r="A849" s="283"/>
      <c r="B849"/>
      <c r="C849"/>
      <c r="D849"/>
      <c r="E849"/>
      <c r="F849"/>
      <c r="G849"/>
      <c r="H849"/>
      <c r="I849"/>
      <c r="J849"/>
      <c r="K849"/>
      <c r="L849"/>
      <c r="M849"/>
      <c r="N849"/>
      <c r="O849"/>
      <c r="P849"/>
      <c r="Q849"/>
      <c r="R849"/>
      <c r="S849"/>
      <c r="T849"/>
      <c r="U849"/>
      <c r="V849"/>
      <c r="W849"/>
      <c r="X849"/>
      <c r="Y849"/>
      <c r="Z849"/>
      <c r="AA849"/>
      <c r="AB849" s="181"/>
    </row>
    <row r="850" spans="1:28" hidden="1">
      <c r="A850" s="283"/>
      <c r="B850"/>
      <c r="C850"/>
      <c r="D850"/>
      <c r="E850"/>
      <c r="F850"/>
      <c r="G850"/>
      <c r="H850"/>
      <c r="I850"/>
      <c r="J850"/>
      <c r="K850"/>
      <c r="L850"/>
      <c r="M850"/>
      <c r="N850"/>
      <c r="O850"/>
      <c r="P850"/>
      <c r="Q850"/>
      <c r="R850"/>
      <c r="S850"/>
      <c r="T850"/>
      <c r="U850"/>
      <c r="V850"/>
      <c r="W850"/>
      <c r="X850"/>
      <c r="Y850"/>
      <c r="Z850"/>
      <c r="AA850"/>
      <c r="AB850" s="181"/>
    </row>
    <row r="851" spans="1:28" hidden="1">
      <c r="A851" s="283"/>
      <c r="B851"/>
      <c r="C851"/>
      <c r="D851"/>
      <c r="E851"/>
      <c r="F851"/>
      <c r="G851"/>
      <c r="H851"/>
      <c r="I851"/>
      <c r="J851"/>
      <c r="K851"/>
      <c r="L851"/>
      <c r="M851"/>
      <c r="N851"/>
      <c r="O851"/>
      <c r="P851"/>
      <c r="Q851"/>
      <c r="R851"/>
      <c r="S851"/>
      <c r="T851"/>
      <c r="U851"/>
      <c r="V851"/>
      <c r="W851"/>
      <c r="X851"/>
      <c r="Y851"/>
      <c r="Z851"/>
      <c r="AA851"/>
      <c r="AB851" s="181"/>
    </row>
    <row r="852" spans="1:28" hidden="1">
      <c r="A852" s="283"/>
      <c r="B852"/>
      <c r="C852"/>
      <c r="D852"/>
      <c r="E852"/>
      <c r="F852"/>
      <c r="G852"/>
      <c r="H852"/>
      <c r="I852"/>
      <c r="J852"/>
      <c r="K852"/>
      <c r="L852"/>
      <c r="M852"/>
      <c r="N852"/>
      <c r="O852"/>
      <c r="P852"/>
      <c r="Q852"/>
      <c r="R852"/>
      <c r="S852"/>
      <c r="T852"/>
      <c r="U852"/>
      <c r="V852"/>
      <c r="W852"/>
      <c r="X852"/>
      <c r="Y852"/>
      <c r="Z852"/>
      <c r="AA852"/>
      <c r="AB852" s="181"/>
    </row>
    <row r="853" spans="1:28" hidden="1">
      <c r="A853" s="283"/>
      <c r="B853"/>
      <c r="C853"/>
      <c r="D853"/>
      <c r="E853"/>
      <c r="F853"/>
      <c r="G853"/>
      <c r="H853"/>
      <c r="I853"/>
      <c r="J853"/>
      <c r="K853"/>
      <c r="L853"/>
      <c r="M853"/>
      <c r="N853"/>
      <c r="O853"/>
      <c r="P853"/>
      <c r="Q853"/>
      <c r="R853"/>
      <c r="S853"/>
      <c r="T853"/>
      <c r="U853"/>
      <c r="V853"/>
      <c r="W853"/>
      <c r="X853"/>
      <c r="Y853"/>
      <c r="Z853"/>
      <c r="AA853"/>
      <c r="AB853" s="181"/>
    </row>
    <row r="854" spans="1:28" hidden="1">
      <c r="A854" s="283"/>
      <c r="B854"/>
      <c r="C854"/>
      <c r="D854"/>
      <c r="E854"/>
      <c r="F854"/>
      <c r="G854"/>
      <c r="H854"/>
      <c r="I854"/>
      <c r="J854"/>
      <c r="K854"/>
      <c r="L854"/>
      <c r="M854"/>
      <c r="N854"/>
      <c r="O854"/>
      <c r="P854"/>
      <c r="Q854"/>
      <c r="R854"/>
      <c r="S854"/>
      <c r="T854"/>
      <c r="U854"/>
      <c r="V854"/>
      <c r="W854"/>
      <c r="X854"/>
      <c r="Y854"/>
      <c r="Z854"/>
      <c r="AA854"/>
      <c r="AB854" s="181"/>
    </row>
    <row r="855" spans="1:28" hidden="1">
      <c r="A855" s="283"/>
      <c r="B855"/>
      <c r="C855"/>
      <c r="D855"/>
      <c r="E855"/>
      <c r="F855"/>
      <c r="G855"/>
      <c r="H855"/>
      <c r="I855"/>
      <c r="J855"/>
      <c r="K855"/>
      <c r="L855"/>
      <c r="M855"/>
      <c r="N855"/>
      <c r="O855"/>
      <c r="P855"/>
      <c r="Q855"/>
      <c r="R855"/>
      <c r="S855"/>
      <c r="T855"/>
      <c r="U855"/>
      <c r="V855"/>
      <c r="W855"/>
      <c r="X855"/>
      <c r="Y855"/>
      <c r="Z855"/>
      <c r="AA855"/>
      <c r="AB855" s="181"/>
    </row>
    <row r="856" spans="1:28" hidden="1">
      <c r="A856" s="283"/>
      <c r="B856"/>
      <c r="C856"/>
      <c r="D856"/>
      <c r="E856"/>
      <c r="F856"/>
      <c r="G856"/>
      <c r="H856"/>
      <c r="I856"/>
      <c r="J856"/>
      <c r="K856"/>
      <c r="L856"/>
      <c r="M856"/>
      <c r="N856"/>
      <c r="O856"/>
      <c r="P856"/>
      <c r="Q856"/>
      <c r="R856"/>
      <c r="S856"/>
      <c r="T856"/>
      <c r="U856"/>
      <c r="V856"/>
      <c r="W856"/>
      <c r="X856"/>
      <c r="Y856"/>
      <c r="Z856"/>
      <c r="AA856"/>
      <c r="AB856" s="181"/>
    </row>
    <row r="857" spans="1:28" hidden="1">
      <c r="A857" s="283"/>
      <c r="B857"/>
      <c r="C857"/>
      <c r="D857"/>
      <c r="E857"/>
      <c r="F857"/>
      <c r="G857"/>
      <c r="H857"/>
      <c r="I857"/>
      <c r="J857"/>
      <c r="K857"/>
      <c r="L857"/>
      <c r="M857"/>
      <c r="N857"/>
      <c r="O857"/>
      <c r="P857"/>
      <c r="Q857"/>
      <c r="R857"/>
      <c r="S857"/>
      <c r="T857"/>
      <c r="U857"/>
      <c r="V857"/>
      <c r="W857"/>
      <c r="X857"/>
      <c r="Y857"/>
      <c r="Z857"/>
      <c r="AA857"/>
      <c r="AB857" s="181"/>
    </row>
    <row r="858" spans="1:28" hidden="1">
      <c r="A858" s="283"/>
      <c r="B858"/>
      <c r="C858"/>
      <c r="D858"/>
      <c r="E858"/>
      <c r="F858"/>
      <c r="G858"/>
      <c r="H858"/>
      <c r="I858"/>
      <c r="J858"/>
      <c r="K858"/>
      <c r="L858"/>
      <c r="M858"/>
      <c r="N858"/>
      <c r="O858"/>
      <c r="P858"/>
      <c r="Q858"/>
      <c r="R858"/>
      <c r="S858"/>
      <c r="T858"/>
      <c r="U858"/>
      <c r="V858"/>
      <c r="W858"/>
      <c r="X858"/>
      <c r="Y858"/>
      <c r="Z858"/>
      <c r="AA858"/>
      <c r="AB858" s="181"/>
    </row>
    <row r="859" spans="1:28" hidden="1">
      <c r="A859" s="283"/>
      <c r="B859"/>
      <c r="C859"/>
      <c r="D859"/>
      <c r="E859"/>
      <c r="F859"/>
      <c r="G859"/>
      <c r="H859"/>
      <c r="I859"/>
      <c r="J859"/>
      <c r="K859"/>
      <c r="L859"/>
      <c r="M859"/>
      <c r="N859"/>
      <c r="O859"/>
      <c r="P859"/>
      <c r="Q859"/>
      <c r="R859"/>
      <c r="S859"/>
      <c r="T859"/>
      <c r="U859"/>
      <c r="V859"/>
      <c r="W859"/>
      <c r="X859"/>
      <c r="Y859"/>
      <c r="Z859"/>
      <c r="AA859"/>
      <c r="AB859" s="181"/>
    </row>
    <row r="860" spans="1:28" hidden="1">
      <c r="A860" s="283"/>
      <c r="B860"/>
      <c r="C860"/>
      <c r="D860"/>
      <c r="E860"/>
      <c r="F860"/>
      <c r="G860"/>
      <c r="H860"/>
      <c r="I860"/>
      <c r="J860"/>
      <c r="K860"/>
      <c r="L860"/>
      <c r="M860"/>
      <c r="N860"/>
      <c r="O860"/>
      <c r="P860"/>
      <c r="Q860"/>
      <c r="R860"/>
      <c r="S860"/>
      <c r="T860"/>
      <c r="U860"/>
      <c r="V860"/>
      <c r="W860"/>
      <c r="X860"/>
      <c r="Y860"/>
      <c r="Z860"/>
      <c r="AA860"/>
      <c r="AB860" s="181"/>
    </row>
    <row r="861" spans="1:28" hidden="1">
      <c r="A861" s="283"/>
      <c r="B861"/>
      <c r="C861"/>
      <c r="D861"/>
      <c r="E861"/>
      <c r="F861"/>
      <c r="G861"/>
      <c r="H861"/>
      <c r="I861"/>
      <c r="J861"/>
      <c r="K861"/>
      <c r="L861"/>
      <c r="M861"/>
      <c r="N861"/>
      <c r="O861"/>
      <c r="P861"/>
      <c r="Q861"/>
      <c r="R861"/>
      <c r="S861"/>
      <c r="T861"/>
      <c r="U861"/>
      <c r="V861"/>
      <c r="W861"/>
      <c r="X861"/>
      <c r="Y861"/>
      <c r="Z861"/>
      <c r="AA861"/>
      <c r="AB861" s="181"/>
    </row>
    <row r="862" spans="1:28" hidden="1">
      <c r="A862" s="283"/>
      <c r="B862"/>
      <c r="C862"/>
      <c r="D862"/>
      <c r="E862"/>
      <c r="F862"/>
      <c r="G862"/>
      <c r="H862"/>
      <c r="I862"/>
      <c r="J862"/>
      <c r="K862"/>
      <c r="L862"/>
      <c r="M862"/>
      <c r="N862"/>
      <c r="O862"/>
      <c r="P862"/>
      <c r="Q862"/>
      <c r="R862"/>
      <c r="S862"/>
      <c r="T862"/>
      <c r="U862"/>
      <c r="V862"/>
      <c r="W862"/>
      <c r="X862"/>
      <c r="Y862"/>
      <c r="Z862"/>
      <c r="AA862"/>
      <c r="AB862" s="181"/>
    </row>
    <row r="863" spans="1:28" hidden="1">
      <c r="A863" s="283"/>
      <c r="B863"/>
      <c r="C863"/>
      <c r="D863"/>
      <c r="E863"/>
      <c r="F863"/>
      <c r="G863"/>
      <c r="H863"/>
      <c r="I863"/>
      <c r="J863"/>
      <c r="K863"/>
      <c r="L863"/>
      <c r="M863"/>
      <c r="N863"/>
      <c r="O863"/>
      <c r="P863"/>
      <c r="Q863"/>
      <c r="R863"/>
      <c r="S863"/>
      <c r="T863"/>
      <c r="U863"/>
      <c r="V863"/>
      <c r="W863"/>
      <c r="X863"/>
      <c r="Y863"/>
      <c r="Z863"/>
      <c r="AA863"/>
      <c r="AB863" s="181"/>
    </row>
    <row r="864" spans="1:28" hidden="1">
      <c r="A864" s="283"/>
      <c r="B864"/>
      <c r="C864"/>
      <c r="D864"/>
      <c r="E864"/>
      <c r="F864"/>
      <c r="G864"/>
      <c r="H864"/>
      <c r="I864"/>
      <c r="J864"/>
      <c r="K864"/>
      <c r="L864"/>
      <c r="M864"/>
      <c r="N864"/>
      <c r="O864"/>
      <c r="P864"/>
      <c r="Q864"/>
      <c r="R864"/>
      <c r="S864"/>
      <c r="T864"/>
      <c r="U864"/>
      <c r="V864"/>
      <c r="W864"/>
      <c r="X864"/>
      <c r="Y864"/>
      <c r="Z864"/>
      <c r="AA864"/>
      <c r="AB864" s="181"/>
    </row>
    <row r="865" spans="1:28" hidden="1">
      <c r="A865" s="283"/>
      <c r="B865"/>
      <c r="C865"/>
      <c r="D865"/>
      <c r="E865"/>
      <c r="F865"/>
      <c r="G865"/>
      <c r="H865"/>
      <c r="I865"/>
      <c r="J865"/>
      <c r="K865"/>
      <c r="L865"/>
      <c r="M865"/>
      <c r="N865"/>
      <c r="O865"/>
      <c r="P865"/>
      <c r="Q865"/>
      <c r="R865"/>
      <c r="S865"/>
      <c r="T865"/>
      <c r="U865"/>
      <c r="V865"/>
      <c r="W865"/>
      <c r="X865"/>
      <c r="Y865"/>
      <c r="Z865"/>
      <c r="AA865"/>
      <c r="AB865" s="181"/>
    </row>
    <row r="866" spans="1:28" hidden="1">
      <c r="A866" s="283"/>
      <c r="B866"/>
      <c r="C866"/>
      <c r="D866"/>
      <c r="E866"/>
      <c r="F866"/>
      <c r="G866"/>
      <c r="H866"/>
      <c r="I866"/>
      <c r="J866"/>
      <c r="K866"/>
      <c r="L866"/>
      <c r="M866"/>
      <c r="N866"/>
      <c r="O866"/>
      <c r="P866"/>
      <c r="Q866"/>
      <c r="R866"/>
      <c r="S866"/>
      <c r="T866"/>
      <c r="U866"/>
      <c r="V866"/>
      <c r="W866"/>
      <c r="X866"/>
      <c r="Y866"/>
      <c r="Z866"/>
      <c r="AA866"/>
      <c r="AB866" s="181"/>
    </row>
    <row r="867" spans="1:28" hidden="1">
      <c r="A867" s="283"/>
      <c r="B867"/>
      <c r="C867"/>
      <c r="D867"/>
      <c r="E867"/>
      <c r="F867"/>
      <c r="G867"/>
      <c r="H867"/>
      <c r="I867"/>
      <c r="J867"/>
      <c r="K867"/>
      <c r="L867"/>
      <c r="M867"/>
      <c r="N867"/>
      <c r="O867"/>
      <c r="P867"/>
      <c r="Q867"/>
      <c r="R867"/>
      <c r="S867"/>
      <c r="T867"/>
      <c r="U867"/>
      <c r="V867"/>
      <c r="W867"/>
      <c r="X867"/>
      <c r="Y867"/>
      <c r="Z867"/>
      <c r="AA867"/>
      <c r="AB867" s="181"/>
    </row>
    <row r="868" spans="1:28" hidden="1">
      <c r="A868" s="283"/>
      <c r="B868"/>
      <c r="C868"/>
      <c r="D868"/>
      <c r="E868"/>
      <c r="F868"/>
      <c r="G868"/>
      <c r="H868"/>
      <c r="I868"/>
      <c r="J868"/>
      <c r="K868"/>
      <c r="L868"/>
      <c r="M868"/>
      <c r="N868"/>
      <c r="O868"/>
      <c r="P868"/>
      <c r="Q868"/>
      <c r="R868"/>
      <c r="S868"/>
      <c r="T868"/>
      <c r="U868"/>
      <c r="V868"/>
      <c r="W868"/>
      <c r="X868"/>
      <c r="Y868"/>
      <c r="Z868"/>
      <c r="AA868"/>
      <c r="AB868" s="181"/>
    </row>
    <row r="869" spans="1:28" hidden="1">
      <c r="A869" s="283"/>
      <c r="B869"/>
      <c r="C869"/>
      <c r="D869"/>
      <c r="E869"/>
      <c r="F869"/>
      <c r="G869"/>
      <c r="H869"/>
      <c r="I869"/>
      <c r="J869"/>
      <c r="K869"/>
      <c r="L869"/>
      <c r="M869"/>
      <c r="N869"/>
      <c r="O869"/>
      <c r="P869"/>
      <c r="Q869"/>
      <c r="R869"/>
      <c r="S869"/>
      <c r="T869"/>
      <c r="U869"/>
      <c r="V869"/>
      <c r="W869"/>
      <c r="X869"/>
      <c r="Y869"/>
      <c r="Z869"/>
      <c r="AA869"/>
      <c r="AB869" s="181"/>
    </row>
    <row r="870" spans="1:28" hidden="1">
      <c r="A870" s="283"/>
      <c r="B870"/>
      <c r="C870"/>
      <c r="D870"/>
      <c r="E870"/>
      <c r="F870"/>
      <c r="G870"/>
      <c r="H870"/>
      <c r="I870"/>
      <c r="J870"/>
      <c r="K870"/>
      <c r="L870"/>
      <c r="M870"/>
      <c r="N870"/>
      <c r="O870"/>
      <c r="P870"/>
      <c r="Q870"/>
      <c r="R870"/>
      <c r="S870"/>
      <c r="T870"/>
      <c r="U870"/>
      <c r="V870"/>
      <c r="W870"/>
      <c r="X870"/>
      <c r="Y870"/>
      <c r="Z870"/>
      <c r="AA870"/>
      <c r="AB870" s="181"/>
    </row>
    <row r="871" spans="1:28" hidden="1">
      <c r="A871" s="283"/>
      <c r="B871"/>
      <c r="C871"/>
      <c r="D871"/>
      <c r="E871"/>
      <c r="F871"/>
      <c r="G871"/>
      <c r="H871"/>
      <c r="I871"/>
      <c r="J871"/>
      <c r="K871"/>
      <c r="L871"/>
      <c r="M871"/>
      <c r="N871"/>
      <c r="O871"/>
      <c r="P871"/>
      <c r="Q871"/>
      <c r="R871"/>
      <c r="S871"/>
      <c r="T871"/>
      <c r="U871"/>
      <c r="V871"/>
      <c r="W871"/>
      <c r="X871"/>
      <c r="Y871"/>
      <c r="Z871"/>
      <c r="AA871"/>
      <c r="AB871" s="181"/>
    </row>
    <row r="872" spans="1:28" hidden="1">
      <c r="A872" s="283"/>
      <c r="B872"/>
      <c r="C872"/>
      <c r="D872"/>
      <c r="E872"/>
      <c r="F872"/>
      <c r="G872"/>
      <c r="H872"/>
      <c r="I872"/>
      <c r="J872"/>
      <c r="K872"/>
      <c r="L872"/>
      <c r="M872"/>
      <c r="N872"/>
      <c r="O872"/>
      <c r="P872"/>
      <c r="Q872"/>
      <c r="R872"/>
      <c r="S872"/>
      <c r="T872"/>
      <c r="U872"/>
      <c r="V872"/>
      <c r="W872"/>
      <c r="X872"/>
      <c r="Y872"/>
      <c r="Z872"/>
      <c r="AA872"/>
      <c r="AB872" s="181"/>
    </row>
    <row r="873" spans="1:28" hidden="1">
      <c r="A873" s="283"/>
      <c r="B873"/>
      <c r="C873"/>
      <c r="D873"/>
      <c r="E873"/>
      <c r="F873"/>
      <c r="G873"/>
      <c r="H873"/>
      <c r="I873"/>
      <c r="J873"/>
      <c r="K873"/>
      <c r="L873"/>
      <c r="M873"/>
      <c r="N873"/>
      <c r="O873"/>
      <c r="P873"/>
      <c r="Q873"/>
      <c r="R873"/>
      <c r="S873"/>
      <c r="T873"/>
      <c r="U873"/>
      <c r="V873"/>
      <c r="W873"/>
      <c r="X873"/>
      <c r="Y873"/>
      <c r="Z873"/>
      <c r="AA873"/>
      <c r="AB873" s="181"/>
    </row>
    <row r="874" spans="1:28" hidden="1">
      <c r="A874" s="283"/>
      <c r="B874"/>
      <c r="C874"/>
      <c r="D874"/>
      <c r="E874"/>
      <c r="F874"/>
      <c r="G874"/>
      <c r="H874"/>
      <c r="I874"/>
      <c r="J874"/>
      <c r="K874"/>
      <c r="L874"/>
      <c r="M874"/>
      <c r="N874"/>
      <c r="O874"/>
      <c r="P874"/>
      <c r="Q874"/>
      <c r="R874"/>
      <c r="S874"/>
      <c r="T874"/>
      <c r="U874"/>
      <c r="V874"/>
      <c r="W874"/>
      <c r="X874"/>
      <c r="Y874"/>
      <c r="Z874"/>
      <c r="AA874"/>
      <c r="AB874" s="181"/>
    </row>
    <row r="875" spans="1:28" hidden="1">
      <c r="A875" s="283"/>
      <c r="B875"/>
      <c r="C875"/>
      <c r="D875"/>
      <c r="E875"/>
      <c r="F875"/>
      <c r="G875"/>
      <c r="H875"/>
      <c r="I875"/>
      <c r="J875"/>
      <c r="K875"/>
      <c r="L875"/>
      <c r="M875"/>
      <c r="N875"/>
      <c r="O875"/>
      <c r="P875"/>
      <c r="Q875"/>
      <c r="R875"/>
      <c r="S875"/>
      <c r="T875"/>
      <c r="U875"/>
      <c r="V875"/>
      <c r="W875"/>
      <c r="X875"/>
      <c r="Y875"/>
      <c r="Z875"/>
      <c r="AA875"/>
      <c r="AB875" s="181"/>
    </row>
    <row r="876" spans="1:28" hidden="1">
      <c r="A876" s="283"/>
      <c r="B876"/>
      <c r="C876"/>
      <c r="D876"/>
      <c r="E876"/>
      <c r="F876"/>
      <c r="G876"/>
      <c r="H876"/>
      <c r="I876"/>
      <c r="J876"/>
      <c r="K876"/>
      <c r="L876"/>
      <c r="M876"/>
      <c r="N876"/>
      <c r="O876"/>
      <c r="P876"/>
      <c r="Q876"/>
      <c r="R876"/>
      <c r="S876"/>
      <c r="T876"/>
      <c r="U876"/>
      <c r="V876"/>
      <c r="W876"/>
      <c r="X876"/>
      <c r="Y876"/>
      <c r="Z876"/>
      <c r="AA876"/>
      <c r="AB876" s="181"/>
    </row>
    <row r="877" spans="1:28" hidden="1">
      <c r="A877" s="283"/>
      <c r="B877"/>
      <c r="C877"/>
      <c r="D877"/>
      <c r="E877"/>
      <c r="F877"/>
      <c r="G877"/>
      <c r="H877"/>
      <c r="I877"/>
      <c r="J877"/>
      <c r="K877"/>
      <c r="L877"/>
      <c r="M877"/>
      <c r="N877"/>
      <c r="O877"/>
      <c r="P877"/>
      <c r="Q877"/>
      <c r="R877"/>
      <c r="S877"/>
      <c r="T877"/>
      <c r="U877"/>
      <c r="V877"/>
      <c r="W877"/>
      <c r="X877"/>
      <c r="Y877"/>
      <c r="Z877"/>
      <c r="AA877"/>
      <c r="AB877" s="181"/>
    </row>
    <row r="878" spans="1:28" hidden="1">
      <c r="A878" s="283"/>
      <c r="B878"/>
      <c r="C878"/>
      <c r="D878"/>
      <c r="E878"/>
      <c r="F878"/>
      <c r="G878"/>
      <c r="H878"/>
      <c r="I878"/>
      <c r="J878"/>
      <c r="K878"/>
      <c r="L878"/>
      <c r="M878"/>
      <c r="N878"/>
      <c r="O878"/>
      <c r="P878"/>
      <c r="Q878"/>
      <c r="R878"/>
      <c r="S878"/>
      <c r="T878"/>
      <c r="U878"/>
      <c r="V878"/>
      <c r="W878"/>
      <c r="X878"/>
      <c r="Y878"/>
      <c r="Z878"/>
      <c r="AA878"/>
      <c r="AB878" s="181"/>
    </row>
    <row r="879" spans="1:28" hidden="1">
      <c r="A879" s="283"/>
      <c r="B879"/>
      <c r="C879"/>
      <c r="D879"/>
      <c r="E879"/>
      <c r="F879"/>
      <c r="G879"/>
      <c r="H879"/>
      <c r="I879"/>
      <c r="J879"/>
      <c r="K879"/>
      <c r="L879"/>
      <c r="M879"/>
      <c r="N879"/>
      <c r="O879"/>
      <c r="P879"/>
      <c r="Q879"/>
      <c r="R879"/>
      <c r="S879"/>
      <c r="T879"/>
      <c r="U879"/>
      <c r="V879"/>
      <c r="W879"/>
      <c r="X879"/>
      <c r="Y879"/>
      <c r="Z879"/>
      <c r="AA879"/>
      <c r="AB879" s="181"/>
    </row>
    <row r="880" spans="1:28" hidden="1">
      <c r="A880" s="283"/>
      <c r="B880"/>
      <c r="C880"/>
      <c r="D880"/>
      <c r="E880"/>
      <c r="F880"/>
      <c r="G880"/>
      <c r="H880"/>
      <c r="I880"/>
      <c r="J880"/>
      <c r="K880"/>
      <c r="L880"/>
      <c r="M880"/>
      <c r="N880"/>
      <c r="O880"/>
      <c r="P880"/>
      <c r="Q880"/>
      <c r="R880"/>
      <c r="S880"/>
      <c r="T880"/>
      <c r="U880"/>
      <c r="V880"/>
      <c r="W880"/>
      <c r="X880"/>
      <c r="Y880"/>
      <c r="Z880"/>
      <c r="AA880"/>
      <c r="AB880" s="181"/>
    </row>
    <row r="881" spans="1:28" hidden="1">
      <c r="A881" s="283"/>
      <c r="B881"/>
      <c r="C881"/>
      <c r="D881"/>
      <c r="E881"/>
      <c r="F881"/>
      <c r="G881"/>
      <c r="H881"/>
      <c r="I881"/>
      <c r="J881"/>
      <c r="K881"/>
      <c r="L881"/>
      <c r="M881"/>
      <c r="N881"/>
      <c r="O881"/>
      <c r="P881"/>
      <c r="Q881"/>
      <c r="R881"/>
      <c r="S881"/>
      <c r="T881"/>
      <c r="U881"/>
      <c r="V881"/>
      <c r="W881"/>
      <c r="X881"/>
      <c r="Y881"/>
      <c r="Z881"/>
      <c r="AA881"/>
      <c r="AB881" s="181"/>
    </row>
    <row r="882" spans="1:28" hidden="1">
      <c r="A882" s="283"/>
      <c r="B882"/>
      <c r="C882"/>
      <c r="D882"/>
      <c r="E882"/>
      <c r="F882"/>
      <c r="G882"/>
      <c r="H882"/>
      <c r="I882"/>
      <c r="J882"/>
      <c r="K882"/>
      <c r="L882"/>
      <c r="M882"/>
      <c r="N882"/>
      <c r="O882"/>
      <c r="P882"/>
      <c r="Q882"/>
      <c r="R882"/>
      <c r="S882"/>
      <c r="T882"/>
      <c r="U882"/>
      <c r="V882"/>
      <c r="W882"/>
      <c r="X882"/>
      <c r="Y882"/>
      <c r="Z882"/>
      <c r="AA882"/>
      <c r="AB882" s="181"/>
    </row>
    <row r="883" spans="1:28" hidden="1">
      <c r="A883" s="283"/>
      <c r="B883"/>
      <c r="C883"/>
      <c r="D883"/>
      <c r="E883"/>
      <c r="F883"/>
      <c r="G883"/>
      <c r="H883"/>
      <c r="I883"/>
      <c r="J883"/>
      <c r="K883"/>
      <c r="L883"/>
      <c r="M883"/>
      <c r="N883"/>
      <c r="O883"/>
      <c r="P883"/>
      <c r="Q883"/>
      <c r="R883"/>
      <c r="S883"/>
      <c r="T883"/>
      <c r="U883"/>
      <c r="V883"/>
      <c r="W883"/>
      <c r="X883"/>
      <c r="Y883"/>
      <c r="Z883"/>
      <c r="AA883"/>
      <c r="AB883" s="181"/>
    </row>
    <row r="884" spans="1:28" hidden="1">
      <c r="A884" s="283"/>
      <c r="B884"/>
      <c r="C884"/>
      <c r="D884"/>
      <c r="E884"/>
      <c r="F884"/>
      <c r="G884"/>
      <c r="H884"/>
      <c r="I884"/>
      <c r="J884"/>
      <c r="K884"/>
      <c r="L884"/>
      <c r="M884"/>
      <c r="N884"/>
      <c r="O884"/>
      <c r="P884"/>
      <c r="Q884"/>
      <c r="R884"/>
      <c r="S884"/>
      <c r="T884"/>
      <c r="U884"/>
      <c r="V884"/>
      <c r="W884"/>
      <c r="X884"/>
      <c r="Y884"/>
      <c r="Z884"/>
      <c r="AA884"/>
      <c r="AB884" s="181"/>
    </row>
    <row r="885" spans="1:28" hidden="1">
      <c r="A885" s="283"/>
      <c r="B885"/>
      <c r="C885"/>
      <c r="D885"/>
      <c r="E885"/>
      <c r="F885"/>
      <c r="G885"/>
      <c r="H885"/>
      <c r="I885"/>
      <c r="J885"/>
      <c r="K885"/>
      <c r="L885"/>
      <c r="M885"/>
      <c r="N885"/>
      <c r="O885"/>
      <c r="P885"/>
      <c r="Q885"/>
      <c r="R885"/>
      <c r="S885"/>
      <c r="T885"/>
      <c r="U885"/>
      <c r="V885"/>
      <c r="W885"/>
      <c r="X885"/>
      <c r="Y885"/>
      <c r="Z885"/>
      <c r="AA885"/>
      <c r="AB885" s="181"/>
    </row>
    <row r="886" spans="1:28" hidden="1">
      <c r="A886" s="283"/>
      <c r="B886"/>
      <c r="C886"/>
      <c r="D886"/>
      <c r="E886"/>
      <c r="F886"/>
      <c r="G886"/>
      <c r="H886"/>
      <c r="I886"/>
      <c r="J886"/>
      <c r="K886"/>
      <c r="L886"/>
      <c r="M886"/>
      <c r="N886"/>
      <c r="O886"/>
      <c r="P886"/>
      <c r="Q886"/>
      <c r="R886"/>
      <c r="S886"/>
      <c r="T886"/>
      <c r="U886"/>
      <c r="V886"/>
      <c r="W886"/>
      <c r="X886"/>
      <c r="Y886"/>
      <c r="Z886"/>
      <c r="AA886"/>
      <c r="AB886" s="181"/>
    </row>
    <row r="887" spans="1:28" hidden="1">
      <c r="A887" s="283"/>
      <c r="B887"/>
      <c r="C887"/>
      <c r="D887"/>
      <c r="E887"/>
      <c r="F887"/>
      <c r="G887"/>
      <c r="H887"/>
      <c r="I887"/>
      <c r="J887"/>
      <c r="K887"/>
      <c r="L887"/>
      <c r="M887"/>
      <c r="N887"/>
      <c r="O887"/>
      <c r="P887"/>
      <c r="Q887"/>
      <c r="R887"/>
      <c r="S887"/>
      <c r="T887"/>
      <c r="U887"/>
      <c r="V887"/>
      <c r="W887"/>
      <c r="X887"/>
      <c r="Y887"/>
      <c r="Z887"/>
      <c r="AA887"/>
      <c r="AB887" s="181"/>
    </row>
    <row r="888" spans="1:28" hidden="1">
      <c r="A888" s="283"/>
      <c r="B888"/>
      <c r="C888"/>
      <c r="D888"/>
      <c r="E888"/>
      <c r="F888"/>
      <c r="G888"/>
      <c r="H888"/>
      <c r="I888"/>
      <c r="J888"/>
      <c r="K888"/>
      <c r="L888"/>
      <c r="M888"/>
      <c r="N888"/>
      <c r="O888"/>
      <c r="P888"/>
      <c r="Q888"/>
      <c r="R888"/>
      <c r="S888"/>
      <c r="T888"/>
      <c r="U888"/>
      <c r="V888"/>
      <c r="W888"/>
      <c r="X888"/>
      <c r="Y888"/>
      <c r="Z888"/>
      <c r="AA888"/>
      <c r="AB888" s="181"/>
    </row>
    <row r="889" spans="1:28" hidden="1">
      <c r="A889" s="283"/>
      <c r="B889"/>
      <c r="C889"/>
      <c r="D889"/>
      <c r="E889"/>
      <c r="F889"/>
      <c r="G889"/>
      <c r="H889"/>
      <c r="I889"/>
      <c r="J889"/>
      <c r="K889"/>
      <c r="L889"/>
      <c r="M889"/>
      <c r="N889"/>
      <c r="O889"/>
      <c r="P889"/>
      <c r="Q889"/>
      <c r="R889"/>
      <c r="S889"/>
      <c r="T889"/>
      <c r="U889"/>
      <c r="V889"/>
      <c r="W889"/>
      <c r="X889"/>
      <c r="Y889"/>
      <c r="Z889"/>
      <c r="AA889"/>
      <c r="AB889" s="181"/>
    </row>
    <row r="890" spans="1:28" hidden="1">
      <c r="A890" s="283"/>
      <c r="B890"/>
      <c r="C890"/>
      <c r="D890"/>
      <c r="E890"/>
      <c r="F890"/>
      <c r="G890"/>
      <c r="H890"/>
      <c r="I890"/>
      <c r="J890"/>
      <c r="K890"/>
      <c r="L890"/>
      <c r="M890"/>
      <c r="N890"/>
      <c r="O890"/>
      <c r="P890"/>
      <c r="Q890"/>
      <c r="R890"/>
      <c r="S890"/>
      <c r="T890"/>
      <c r="U890"/>
      <c r="V890"/>
      <c r="W890"/>
      <c r="X890"/>
      <c r="Y890"/>
      <c r="Z890"/>
      <c r="AA890"/>
      <c r="AB890" s="181"/>
    </row>
    <row r="891" spans="1:28" hidden="1">
      <c r="A891" s="283"/>
      <c r="B891"/>
      <c r="C891"/>
      <c r="D891"/>
      <c r="E891"/>
      <c r="F891"/>
      <c r="G891"/>
      <c r="H891"/>
      <c r="I891"/>
      <c r="J891"/>
      <c r="K891"/>
      <c r="L891"/>
      <c r="M891"/>
      <c r="N891"/>
      <c r="O891"/>
      <c r="P891"/>
      <c r="Q891"/>
      <c r="R891"/>
      <c r="S891"/>
      <c r="T891"/>
      <c r="U891"/>
      <c r="V891"/>
      <c r="W891"/>
      <c r="X891"/>
      <c r="Y891"/>
      <c r="Z891"/>
      <c r="AA891"/>
      <c r="AB891" s="181"/>
    </row>
    <row r="892" spans="1:28" hidden="1">
      <c r="A892" s="283"/>
      <c r="B892"/>
      <c r="C892"/>
      <c r="D892"/>
      <c r="E892"/>
      <c r="F892"/>
      <c r="G892"/>
      <c r="H892"/>
      <c r="I892"/>
      <c r="J892"/>
      <c r="K892"/>
      <c r="L892"/>
      <c r="M892"/>
      <c r="N892"/>
      <c r="O892"/>
      <c r="P892"/>
      <c r="Q892"/>
      <c r="R892"/>
      <c r="S892"/>
      <c r="T892"/>
      <c r="U892"/>
      <c r="V892"/>
      <c r="W892"/>
      <c r="X892"/>
      <c r="Y892"/>
      <c r="Z892"/>
      <c r="AA892"/>
      <c r="AB892" s="181"/>
    </row>
    <row r="893" spans="1:28" hidden="1">
      <c r="A893" s="283"/>
      <c r="B893"/>
      <c r="C893"/>
      <c r="D893"/>
      <c r="E893"/>
      <c r="F893"/>
      <c r="G893"/>
      <c r="H893"/>
      <c r="I893"/>
      <c r="J893"/>
      <c r="K893"/>
      <c r="L893"/>
      <c r="M893"/>
      <c r="N893"/>
      <c r="O893"/>
      <c r="P893"/>
      <c r="Q893"/>
      <c r="R893"/>
      <c r="S893"/>
      <c r="T893"/>
      <c r="U893"/>
      <c r="V893"/>
      <c r="W893"/>
      <c r="X893"/>
      <c r="Y893"/>
      <c r="Z893"/>
      <c r="AA893"/>
      <c r="AB893" s="181"/>
    </row>
    <row r="894" spans="1:28" hidden="1">
      <c r="A894" s="283"/>
      <c r="B894"/>
      <c r="C894"/>
      <c r="D894"/>
      <c r="E894"/>
      <c r="F894"/>
      <c r="G894"/>
      <c r="H894"/>
      <c r="I894"/>
      <c r="J894"/>
      <c r="K894"/>
      <c r="L894"/>
      <c r="M894"/>
      <c r="N894"/>
      <c r="O894"/>
      <c r="P894"/>
      <c r="Q894"/>
      <c r="R894"/>
      <c r="S894"/>
      <c r="T894"/>
      <c r="U894"/>
      <c r="V894"/>
      <c r="W894"/>
      <c r="X894"/>
      <c r="Y894"/>
      <c r="Z894"/>
      <c r="AA894"/>
      <c r="AB894" s="181"/>
    </row>
    <row r="895" spans="1:28" hidden="1">
      <c r="A895" s="283"/>
      <c r="B895"/>
      <c r="C895"/>
      <c r="D895"/>
      <c r="E895"/>
      <c r="F895"/>
      <c r="G895"/>
      <c r="H895"/>
      <c r="I895"/>
      <c r="J895"/>
      <c r="K895"/>
      <c r="L895"/>
      <c r="M895"/>
      <c r="N895"/>
      <c r="O895"/>
      <c r="P895"/>
      <c r="Q895"/>
      <c r="R895"/>
      <c r="S895"/>
      <c r="T895"/>
      <c r="U895"/>
      <c r="V895"/>
      <c r="W895"/>
      <c r="X895"/>
      <c r="Y895"/>
      <c r="Z895"/>
      <c r="AA895"/>
      <c r="AB895" s="181"/>
    </row>
    <row r="896" spans="1:28" hidden="1">
      <c r="A896" s="283"/>
      <c r="B896"/>
      <c r="C896"/>
      <c r="D896"/>
      <c r="E896"/>
      <c r="F896"/>
      <c r="G896"/>
      <c r="H896"/>
      <c r="I896"/>
      <c r="J896"/>
      <c r="K896"/>
      <c r="L896"/>
      <c r="M896"/>
      <c r="N896"/>
      <c r="O896"/>
      <c r="P896"/>
      <c r="Q896"/>
      <c r="R896"/>
      <c r="S896"/>
      <c r="T896"/>
      <c r="U896"/>
      <c r="V896"/>
      <c r="W896"/>
      <c r="X896"/>
      <c r="Y896"/>
      <c r="Z896"/>
      <c r="AA896"/>
      <c r="AB896" s="181"/>
    </row>
    <row r="897" spans="1:28" hidden="1">
      <c r="A897" s="283"/>
      <c r="B897"/>
      <c r="C897"/>
      <c r="D897"/>
      <c r="E897"/>
      <c r="F897"/>
      <c r="G897"/>
      <c r="H897"/>
      <c r="I897"/>
      <c r="J897"/>
      <c r="K897"/>
      <c r="L897"/>
      <c r="M897"/>
      <c r="N897"/>
      <c r="O897"/>
      <c r="P897"/>
      <c r="Q897"/>
      <c r="R897"/>
      <c r="S897"/>
      <c r="T897"/>
      <c r="U897"/>
      <c r="V897"/>
      <c r="W897"/>
      <c r="X897"/>
      <c r="Y897"/>
      <c r="Z897"/>
      <c r="AA897"/>
      <c r="AB897" s="181"/>
    </row>
    <row r="898" spans="1:28" hidden="1">
      <c r="A898" s="283"/>
      <c r="B898"/>
      <c r="C898"/>
      <c r="D898"/>
      <c r="E898"/>
      <c r="F898"/>
      <c r="G898"/>
      <c r="H898"/>
      <c r="I898"/>
      <c r="J898"/>
      <c r="K898"/>
      <c r="L898"/>
      <c r="M898"/>
      <c r="N898"/>
      <c r="O898"/>
      <c r="P898"/>
      <c r="Q898"/>
      <c r="R898"/>
      <c r="S898"/>
      <c r="T898"/>
      <c r="U898"/>
      <c r="V898"/>
      <c r="W898"/>
      <c r="X898"/>
      <c r="Y898"/>
      <c r="Z898"/>
      <c r="AA898"/>
      <c r="AB898" s="181"/>
    </row>
    <row r="899" spans="1:28" hidden="1">
      <c r="A899" s="283"/>
      <c r="B899"/>
      <c r="C899"/>
      <c r="D899"/>
      <c r="E899"/>
      <c r="F899"/>
      <c r="G899"/>
      <c r="H899"/>
      <c r="I899"/>
      <c r="J899"/>
      <c r="K899"/>
      <c r="L899"/>
      <c r="M899"/>
      <c r="N899"/>
      <c r="O899"/>
      <c r="P899"/>
      <c r="Q899"/>
      <c r="R899"/>
      <c r="S899"/>
      <c r="T899"/>
      <c r="U899"/>
      <c r="V899"/>
      <c r="W899"/>
      <c r="X899"/>
      <c r="Y899"/>
      <c r="Z899"/>
      <c r="AA899"/>
      <c r="AB899" s="181"/>
    </row>
    <row r="900" spans="1:28" hidden="1">
      <c r="A900" s="283"/>
      <c r="B900"/>
      <c r="C900"/>
      <c r="D900"/>
      <c r="E900"/>
      <c r="F900"/>
      <c r="G900"/>
      <c r="H900"/>
      <c r="I900"/>
      <c r="J900"/>
      <c r="K900"/>
      <c r="L900"/>
      <c r="M900"/>
      <c r="N900"/>
      <c r="O900"/>
      <c r="P900"/>
      <c r="Q900"/>
      <c r="R900"/>
      <c r="S900"/>
      <c r="T900"/>
      <c r="U900"/>
      <c r="V900"/>
      <c r="W900"/>
      <c r="X900"/>
      <c r="Y900"/>
      <c r="Z900"/>
      <c r="AA900"/>
      <c r="AB900" s="181"/>
    </row>
    <row r="901" spans="1:28" hidden="1">
      <c r="A901" s="283"/>
      <c r="B901"/>
      <c r="C901"/>
      <c r="D901"/>
      <c r="E901"/>
      <c r="F901"/>
      <c r="G901"/>
      <c r="H901"/>
      <c r="I901"/>
      <c r="J901"/>
      <c r="K901"/>
      <c r="L901"/>
      <c r="M901"/>
      <c r="N901"/>
      <c r="O901"/>
      <c r="P901"/>
      <c r="Q901"/>
      <c r="R901"/>
      <c r="S901"/>
      <c r="T901"/>
      <c r="U901"/>
      <c r="V901"/>
      <c r="W901"/>
      <c r="X901"/>
      <c r="Y901"/>
      <c r="Z901"/>
      <c r="AA901"/>
      <c r="AB901" s="181"/>
    </row>
    <row r="902" spans="1:28" hidden="1">
      <c r="A902" s="283"/>
      <c r="B902"/>
      <c r="C902"/>
      <c r="D902"/>
      <c r="E902"/>
      <c r="F902"/>
      <c r="G902"/>
      <c r="H902"/>
      <c r="I902"/>
      <c r="J902"/>
      <c r="K902"/>
      <c r="L902"/>
      <c r="M902"/>
      <c r="N902"/>
      <c r="O902"/>
      <c r="P902"/>
      <c r="Q902"/>
      <c r="R902"/>
      <c r="S902"/>
      <c r="T902"/>
      <c r="U902"/>
      <c r="V902"/>
      <c r="W902"/>
      <c r="X902"/>
      <c r="Y902"/>
      <c r="Z902"/>
      <c r="AA902"/>
      <c r="AB902" s="181"/>
    </row>
    <row r="903" spans="1:28" hidden="1">
      <c r="A903" s="283"/>
      <c r="B903"/>
      <c r="C903"/>
      <c r="D903"/>
      <c r="E903"/>
      <c r="F903"/>
      <c r="G903"/>
      <c r="H903"/>
      <c r="I903"/>
      <c r="J903"/>
      <c r="K903"/>
      <c r="L903"/>
      <c r="M903"/>
      <c r="N903"/>
      <c r="O903"/>
      <c r="P903"/>
      <c r="Q903"/>
      <c r="R903"/>
      <c r="S903"/>
      <c r="T903"/>
      <c r="U903"/>
      <c r="V903"/>
      <c r="W903"/>
      <c r="X903"/>
      <c r="Y903"/>
      <c r="Z903"/>
      <c r="AA903"/>
      <c r="AB903" s="181"/>
    </row>
    <row r="904" spans="1:28" hidden="1">
      <c r="A904" s="283"/>
      <c r="B904"/>
      <c r="C904"/>
      <c r="D904"/>
      <c r="E904"/>
      <c r="F904"/>
      <c r="G904"/>
      <c r="H904"/>
      <c r="I904"/>
      <c r="J904"/>
      <c r="K904"/>
      <c r="L904"/>
      <c r="M904"/>
      <c r="N904"/>
      <c r="O904"/>
      <c r="P904"/>
      <c r="Q904"/>
      <c r="R904"/>
      <c r="S904"/>
      <c r="T904"/>
      <c r="U904"/>
      <c r="V904"/>
      <c r="W904"/>
      <c r="X904"/>
      <c r="Y904"/>
      <c r="Z904"/>
      <c r="AA904"/>
      <c r="AB904" s="181"/>
    </row>
    <row r="905" spans="1:28" hidden="1">
      <c r="A905" s="283"/>
      <c r="B905"/>
      <c r="C905"/>
      <c r="D905"/>
      <c r="E905"/>
      <c r="F905"/>
      <c r="G905"/>
      <c r="H905"/>
      <c r="I905"/>
      <c r="J905"/>
      <c r="K905"/>
      <c r="L905"/>
      <c r="M905"/>
      <c r="N905"/>
      <c r="O905"/>
      <c r="P905"/>
      <c r="Q905"/>
      <c r="R905"/>
      <c r="S905"/>
      <c r="T905"/>
      <c r="U905"/>
      <c r="V905"/>
      <c r="W905"/>
      <c r="X905"/>
      <c r="Y905"/>
      <c r="Z905"/>
      <c r="AA905"/>
      <c r="AB905" s="181"/>
    </row>
    <row r="906" spans="1:28" hidden="1">
      <c r="A906" s="283"/>
      <c r="B906"/>
      <c r="C906"/>
      <c r="D906"/>
      <c r="E906"/>
      <c r="F906"/>
      <c r="G906"/>
      <c r="H906"/>
      <c r="I906"/>
      <c r="J906"/>
      <c r="K906"/>
      <c r="L906"/>
      <c r="M906"/>
      <c r="N906"/>
      <c r="O906"/>
      <c r="P906"/>
      <c r="Q906"/>
      <c r="R906"/>
      <c r="S906"/>
      <c r="T906"/>
      <c r="U906"/>
      <c r="V906"/>
      <c r="W906"/>
      <c r="X906"/>
      <c r="Y906"/>
      <c r="Z906"/>
      <c r="AA906"/>
      <c r="AB906" s="181"/>
    </row>
    <row r="907" spans="1:28" hidden="1">
      <c r="A907" s="283"/>
      <c r="B907"/>
      <c r="C907"/>
      <c r="D907"/>
      <c r="E907"/>
      <c r="F907"/>
      <c r="G907"/>
      <c r="H907"/>
      <c r="I907"/>
      <c r="J907"/>
      <c r="K907"/>
      <c r="L907"/>
      <c r="M907"/>
      <c r="N907"/>
      <c r="O907"/>
      <c r="P907"/>
      <c r="Q907"/>
      <c r="R907"/>
      <c r="S907"/>
      <c r="T907"/>
      <c r="U907"/>
      <c r="V907"/>
      <c r="W907"/>
      <c r="X907"/>
      <c r="Y907"/>
      <c r="Z907"/>
      <c r="AA907"/>
      <c r="AB907" s="181"/>
    </row>
    <row r="908" spans="1:28" hidden="1">
      <c r="A908" s="283"/>
      <c r="B908"/>
      <c r="C908"/>
      <c r="D908"/>
      <c r="E908"/>
      <c r="F908"/>
      <c r="G908"/>
      <c r="H908"/>
      <c r="I908"/>
      <c r="J908"/>
      <c r="K908"/>
      <c r="L908"/>
      <c r="M908"/>
      <c r="N908"/>
      <c r="O908"/>
      <c r="P908"/>
      <c r="Q908"/>
      <c r="R908"/>
      <c r="S908"/>
      <c r="T908"/>
      <c r="U908"/>
      <c r="V908"/>
      <c r="W908"/>
      <c r="X908"/>
      <c r="Y908"/>
      <c r="Z908"/>
      <c r="AA908"/>
      <c r="AB908" s="181"/>
    </row>
    <row r="909" spans="1:28" hidden="1">
      <c r="A909" s="283"/>
      <c r="B909"/>
      <c r="C909"/>
      <c r="D909"/>
      <c r="E909"/>
      <c r="F909"/>
      <c r="G909"/>
      <c r="H909"/>
      <c r="I909"/>
      <c r="J909"/>
      <c r="K909"/>
      <c r="L909"/>
      <c r="M909"/>
      <c r="N909"/>
      <c r="O909"/>
      <c r="P909"/>
      <c r="Q909"/>
      <c r="R909"/>
      <c r="S909"/>
      <c r="T909"/>
      <c r="U909"/>
      <c r="V909"/>
      <c r="W909"/>
      <c r="X909"/>
      <c r="Y909"/>
      <c r="Z909"/>
      <c r="AA909"/>
      <c r="AB909" s="181"/>
    </row>
    <row r="910" spans="1:28" hidden="1">
      <c r="A910" s="283"/>
      <c r="B910"/>
      <c r="C910"/>
      <c r="D910"/>
      <c r="E910"/>
      <c r="F910"/>
      <c r="G910"/>
      <c r="H910"/>
      <c r="I910"/>
      <c r="J910"/>
      <c r="K910"/>
      <c r="L910"/>
      <c r="M910"/>
      <c r="N910"/>
      <c r="O910"/>
      <c r="P910"/>
      <c r="Q910"/>
      <c r="R910"/>
      <c r="S910"/>
      <c r="T910"/>
      <c r="U910"/>
      <c r="V910"/>
      <c r="W910"/>
      <c r="X910"/>
      <c r="Y910"/>
      <c r="Z910"/>
      <c r="AA910"/>
      <c r="AB910" s="181"/>
    </row>
    <row r="911" spans="1:28" hidden="1">
      <c r="A911" s="283"/>
      <c r="B911"/>
      <c r="C911"/>
      <c r="D911"/>
      <c r="E911"/>
      <c r="F911"/>
      <c r="G911"/>
      <c r="H911"/>
      <c r="I911"/>
      <c r="J911"/>
      <c r="K911"/>
      <c r="L911"/>
      <c r="M911"/>
      <c r="N911"/>
      <c r="O911"/>
      <c r="P911"/>
      <c r="Q911"/>
      <c r="R911"/>
      <c r="S911"/>
      <c r="T911"/>
      <c r="U911"/>
      <c r="V911"/>
      <c r="W911"/>
      <c r="X911"/>
      <c r="Y911"/>
      <c r="Z911"/>
      <c r="AA911"/>
      <c r="AB911" s="181"/>
    </row>
    <row r="912" spans="1:28" hidden="1">
      <c r="A912" s="283"/>
      <c r="B912"/>
      <c r="C912"/>
      <c r="D912"/>
      <c r="E912"/>
      <c r="F912"/>
      <c r="G912"/>
      <c r="H912"/>
      <c r="I912"/>
      <c r="J912"/>
      <c r="K912"/>
      <c r="L912"/>
      <c r="M912"/>
      <c r="N912"/>
      <c r="O912"/>
      <c r="P912"/>
      <c r="Q912"/>
      <c r="R912"/>
      <c r="S912"/>
      <c r="T912"/>
      <c r="U912"/>
      <c r="V912"/>
      <c r="W912"/>
      <c r="X912"/>
      <c r="Y912"/>
      <c r="Z912"/>
      <c r="AA912"/>
      <c r="AB912" s="181"/>
    </row>
    <row r="913" spans="1:28" hidden="1">
      <c r="A913" s="283"/>
      <c r="B913"/>
      <c r="C913"/>
      <c r="D913"/>
      <c r="E913"/>
      <c r="F913"/>
      <c r="G913"/>
      <c r="H913"/>
      <c r="I913"/>
      <c r="J913"/>
      <c r="K913"/>
      <c r="L913"/>
      <c r="M913"/>
      <c r="N913"/>
      <c r="O913"/>
      <c r="P913"/>
      <c r="Q913"/>
      <c r="R913"/>
      <c r="S913"/>
      <c r="T913"/>
      <c r="U913"/>
      <c r="V913"/>
      <c r="W913"/>
      <c r="X913"/>
      <c r="Y913"/>
      <c r="Z913"/>
      <c r="AA913"/>
      <c r="AB913" s="181"/>
    </row>
    <row r="914" spans="1:28" hidden="1">
      <c r="A914" s="283"/>
      <c r="B914"/>
      <c r="C914"/>
      <c r="D914"/>
      <c r="E914"/>
      <c r="F914"/>
      <c r="G914"/>
      <c r="H914"/>
      <c r="I914"/>
      <c r="J914"/>
      <c r="K914"/>
      <c r="L914"/>
      <c r="M914"/>
      <c r="N914"/>
      <c r="O914"/>
      <c r="P914"/>
      <c r="Q914"/>
      <c r="R914"/>
      <c r="S914"/>
      <c r="T914"/>
      <c r="U914"/>
      <c r="V914"/>
      <c r="W914"/>
      <c r="X914"/>
      <c r="Y914"/>
      <c r="Z914"/>
      <c r="AA914"/>
      <c r="AB914" s="181"/>
    </row>
    <row r="915" spans="1:28" hidden="1">
      <c r="A915" s="283"/>
      <c r="B915"/>
      <c r="C915"/>
      <c r="D915"/>
      <c r="E915"/>
      <c r="F915"/>
      <c r="G915"/>
      <c r="H915"/>
      <c r="I915"/>
      <c r="J915"/>
      <c r="K915"/>
      <c r="L915"/>
      <c r="M915"/>
      <c r="N915"/>
      <c r="O915"/>
      <c r="P915"/>
      <c r="Q915"/>
      <c r="R915"/>
      <c r="S915"/>
      <c r="T915"/>
      <c r="U915"/>
      <c r="V915"/>
      <c r="W915"/>
      <c r="X915"/>
      <c r="Y915"/>
      <c r="Z915"/>
      <c r="AA915"/>
      <c r="AB915" s="181"/>
    </row>
    <row r="916" spans="1:28" hidden="1">
      <c r="A916" s="283"/>
      <c r="B916"/>
      <c r="C916"/>
      <c r="D916"/>
      <c r="E916"/>
      <c r="F916"/>
      <c r="G916"/>
      <c r="H916"/>
      <c r="I916"/>
      <c r="J916"/>
      <c r="K916"/>
      <c r="L916"/>
      <c r="M916"/>
      <c r="N916"/>
      <c r="O916"/>
      <c r="P916"/>
      <c r="Q916"/>
      <c r="R916"/>
      <c r="S916"/>
      <c r="T916"/>
      <c r="U916"/>
      <c r="V916"/>
      <c r="W916"/>
      <c r="X916"/>
      <c r="Y916"/>
      <c r="Z916"/>
      <c r="AA916"/>
      <c r="AB916" s="181"/>
    </row>
    <row r="917" spans="1:28" hidden="1">
      <c r="A917" s="283"/>
      <c r="B917"/>
      <c r="C917"/>
      <c r="D917"/>
      <c r="E917"/>
      <c r="F917"/>
      <c r="G917"/>
      <c r="H917"/>
      <c r="I917"/>
      <c r="J917"/>
      <c r="K917"/>
      <c r="L917"/>
      <c r="M917"/>
      <c r="N917"/>
      <c r="O917"/>
      <c r="P917"/>
      <c r="Q917"/>
      <c r="R917"/>
      <c r="S917"/>
      <c r="T917"/>
      <c r="U917"/>
      <c r="V917"/>
      <c r="W917"/>
      <c r="X917"/>
      <c r="Y917"/>
      <c r="Z917"/>
      <c r="AA917"/>
      <c r="AB917" s="181"/>
    </row>
    <row r="918" spans="1:28" hidden="1">
      <c r="A918" s="283"/>
      <c r="B918"/>
      <c r="C918"/>
      <c r="D918"/>
      <c r="E918"/>
      <c r="F918"/>
      <c r="G918"/>
      <c r="H918"/>
      <c r="I918"/>
      <c r="J918"/>
      <c r="K918"/>
      <c r="L918"/>
      <c r="M918"/>
      <c r="N918"/>
      <c r="O918"/>
      <c r="P918"/>
      <c r="Q918"/>
      <c r="R918"/>
      <c r="S918"/>
      <c r="T918"/>
      <c r="U918"/>
      <c r="V918"/>
      <c r="W918"/>
      <c r="X918"/>
      <c r="Y918"/>
      <c r="Z918"/>
      <c r="AA918"/>
      <c r="AB918" s="181"/>
    </row>
    <row r="919" spans="1:28" hidden="1">
      <c r="A919" s="283"/>
      <c r="B919"/>
      <c r="C919"/>
      <c r="D919"/>
      <c r="E919"/>
      <c r="F919"/>
      <c r="G919"/>
      <c r="H919"/>
      <c r="I919"/>
      <c r="J919"/>
      <c r="K919"/>
      <c r="L919"/>
      <c r="M919"/>
      <c r="N919"/>
      <c r="O919"/>
      <c r="P919"/>
      <c r="Q919"/>
      <c r="R919"/>
      <c r="S919"/>
      <c r="T919"/>
      <c r="U919"/>
      <c r="V919"/>
      <c r="W919"/>
      <c r="X919"/>
      <c r="Y919"/>
      <c r="Z919"/>
      <c r="AA919"/>
      <c r="AB919" s="181"/>
    </row>
    <row r="920" spans="1:28" hidden="1">
      <c r="A920" s="283"/>
      <c r="B920"/>
      <c r="C920"/>
      <c r="D920"/>
      <c r="E920"/>
      <c r="F920"/>
      <c r="G920"/>
      <c r="H920"/>
      <c r="I920"/>
      <c r="J920"/>
      <c r="K920"/>
      <c r="L920"/>
      <c r="M920"/>
      <c r="N920"/>
      <c r="O920"/>
      <c r="P920"/>
      <c r="Q920"/>
      <c r="R920"/>
      <c r="S920"/>
      <c r="T920"/>
      <c r="U920"/>
      <c r="V920"/>
      <c r="W920"/>
      <c r="X920"/>
      <c r="Y920"/>
      <c r="Z920"/>
      <c r="AA920"/>
      <c r="AB920" s="181"/>
    </row>
    <row r="921" spans="1:28" hidden="1">
      <c r="A921" s="283"/>
      <c r="B921"/>
      <c r="C921"/>
      <c r="D921"/>
      <c r="E921"/>
      <c r="F921"/>
      <c r="G921"/>
      <c r="H921"/>
      <c r="I921"/>
      <c r="J921"/>
      <c r="K921"/>
      <c r="L921"/>
      <c r="M921"/>
      <c r="N921"/>
      <c r="O921"/>
      <c r="P921"/>
      <c r="Q921"/>
      <c r="R921"/>
      <c r="S921"/>
      <c r="T921"/>
      <c r="U921"/>
      <c r="V921"/>
      <c r="W921"/>
      <c r="X921"/>
      <c r="Y921"/>
      <c r="Z921"/>
      <c r="AA921"/>
      <c r="AB921" s="181"/>
    </row>
    <row r="922" spans="1:28" hidden="1">
      <c r="A922" s="283"/>
      <c r="B922"/>
      <c r="C922"/>
      <c r="D922"/>
      <c r="E922"/>
      <c r="F922"/>
      <c r="G922"/>
      <c r="H922"/>
      <c r="I922"/>
      <c r="J922"/>
      <c r="K922"/>
      <c r="L922"/>
      <c r="M922"/>
      <c r="N922"/>
      <c r="O922"/>
      <c r="P922"/>
      <c r="Q922"/>
      <c r="R922"/>
      <c r="S922"/>
      <c r="T922"/>
      <c r="U922"/>
      <c r="V922"/>
      <c r="W922"/>
      <c r="X922"/>
      <c r="Y922"/>
      <c r="Z922"/>
      <c r="AA922"/>
      <c r="AB922" s="181"/>
    </row>
    <row r="923" spans="1:28" hidden="1">
      <c r="A923" s="283"/>
      <c r="B923"/>
      <c r="C923"/>
      <c r="D923"/>
      <c r="E923"/>
      <c r="F923"/>
      <c r="G923"/>
      <c r="H923"/>
      <c r="I923"/>
      <c r="J923"/>
      <c r="K923"/>
      <c r="L923"/>
      <c r="M923"/>
      <c r="N923"/>
      <c r="O923"/>
      <c r="P923"/>
      <c r="Q923"/>
      <c r="R923"/>
      <c r="S923"/>
      <c r="T923"/>
      <c r="U923"/>
      <c r="V923"/>
      <c r="W923"/>
      <c r="X923"/>
      <c r="Y923"/>
      <c r="Z923"/>
      <c r="AA923"/>
      <c r="AB923" s="181"/>
    </row>
    <row r="924" spans="1:28" hidden="1">
      <c r="A924" s="283"/>
      <c r="B924"/>
      <c r="C924"/>
      <c r="D924"/>
      <c r="E924"/>
      <c r="F924"/>
      <c r="G924"/>
      <c r="H924"/>
      <c r="I924"/>
      <c r="J924"/>
      <c r="K924"/>
      <c r="L924"/>
      <c r="M924"/>
      <c r="N924"/>
      <c r="O924"/>
      <c r="P924"/>
      <c r="Q924"/>
      <c r="R924"/>
      <c r="S924"/>
      <c r="T924"/>
      <c r="U924"/>
      <c r="V924"/>
      <c r="W924"/>
      <c r="X924"/>
      <c r="Y924"/>
      <c r="Z924"/>
      <c r="AA924"/>
      <c r="AB924" s="181"/>
    </row>
    <row r="925" spans="1:28" hidden="1">
      <c r="A925" s="283"/>
      <c r="B925"/>
      <c r="C925"/>
      <c r="D925"/>
      <c r="E925"/>
      <c r="F925"/>
      <c r="G925"/>
      <c r="H925"/>
      <c r="I925"/>
      <c r="J925"/>
      <c r="K925"/>
      <c r="L925"/>
      <c r="M925"/>
      <c r="N925"/>
      <c r="O925"/>
      <c r="P925"/>
      <c r="Q925"/>
      <c r="R925"/>
      <c r="S925"/>
      <c r="T925"/>
      <c r="U925"/>
      <c r="V925"/>
      <c r="W925"/>
      <c r="X925"/>
      <c r="Y925"/>
      <c r="Z925"/>
      <c r="AA925"/>
      <c r="AB925" s="181"/>
    </row>
    <row r="926" spans="1:28" hidden="1">
      <c r="A926" s="283"/>
      <c r="B926"/>
      <c r="C926"/>
      <c r="D926"/>
      <c r="E926"/>
      <c r="F926"/>
      <c r="G926"/>
      <c r="H926"/>
      <c r="I926"/>
      <c r="J926"/>
      <c r="K926"/>
      <c r="L926"/>
      <c r="M926"/>
      <c r="N926"/>
      <c r="O926"/>
      <c r="P926"/>
      <c r="Q926"/>
      <c r="R926"/>
      <c r="S926"/>
      <c r="T926"/>
      <c r="U926"/>
      <c r="V926"/>
      <c r="W926"/>
      <c r="X926"/>
      <c r="Y926"/>
      <c r="Z926"/>
      <c r="AA926"/>
      <c r="AB926" s="181"/>
    </row>
    <row r="927" spans="1:28" hidden="1">
      <c r="A927" s="283"/>
      <c r="B927"/>
      <c r="C927"/>
      <c r="D927"/>
      <c r="E927"/>
      <c r="F927"/>
      <c r="G927"/>
      <c r="H927"/>
      <c r="I927"/>
      <c r="J927"/>
      <c r="K927"/>
      <c r="L927"/>
      <c r="M927"/>
      <c r="N927"/>
      <c r="O927"/>
      <c r="P927"/>
      <c r="Q927"/>
      <c r="R927"/>
      <c r="S927"/>
      <c r="T927"/>
      <c r="U927"/>
      <c r="V927"/>
      <c r="W927"/>
      <c r="X927"/>
      <c r="Y927"/>
      <c r="Z927"/>
      <c r="AA927"/>
      <c r="AB927" s="181"/>
    </row>
    <row r="928" spans="1:28" hidden="1">
      <c r="A928" s="283"/>
      <c r="B928"/>
      <c r="C928"/>
      <c r="D928"/>
      <c r="E928"/>
      <c r="F928"/>
      <c r="G928"/>
      <c r="H928"/>
      <c r="I928"/>
      <c r="J928"/>
      <c r="K928"/>
      <c r="L928"/>
      <c r="M928"/>
      <c r="N928"/>
      <c r="O928"/>
      <c r="P928"/>
      <c r="Q928"/>
      <c r="R928"/>
      <c r="S928"/>
      <c r="T928"/>
      <c r="U928"/>
      <c r="V928"/>
      <c r="W928"/>
      <c r="X928"/>
      <c r="Y928"/>
      <c r="Z928"/>
      <c r="AA928"/>
      <c r="AB928" s="181"/>
    </row>
    <row r="929" spans="1:28" hidden="1">
      <c r="A929" s="283"/>
      <c r="B929"/>
      <c r="C929"/>
      <c r="D929"/>
      <c r="E929"/>
      <c r="F929"/>
      <c r="G929"/>
      <c r="H929"/>
      <c r="I929"/>
      <c r="J929"/>
      <c r="K929"/>
      <c r="L929"/>
      <c r="M929"/>
      <c r="N929"/>
      <c r="O929"/>
      <c r="P929"/>
      <c r="Q929"/>
      <c r="R929"/>
      <c r="S929"/>
      <c r="T929"/>
      <c r="U929"/>
      <c r="V929"/>
      <c r="W929"/>
      <c r="X929"/>
      <c r="Y929"/>
      <c r="Z929"/>
      <c r="AA929"/>
      <c r="AB929" s="181"/>
    </row>
    <row r="930" spans="1:28" hidden="1">
      <c r="A930" s="283"/>
      <c r="B930"/>
      <c r="C930"/>
      <c r="D930"/>
      <c r="E930"/>
      <c r="F930"/>
      <c r="G930"/>
      <c r="H930"/>
      <c r="I930"/>
      <c r="J930"/>
      <c r="K930"/>
      <c r="L930"/>
      <c r="M930"/>
      <c r="N930"/>
      <c r="O930"/>
      <c r="P930"/>
      <c r="Q930"/>
      <c r="R930"/>
      <c r="S930"/>
      <c r="T930"/>
      <c r="U930"/>
      <c r="V930"/>
      <c r="W930"/>
      <c r="X930"/>
      <c r="Y930"/>
      <c r="Z930"/>
      <c r="AA930"/>
      <c r="AB930" s="181"/>
    </row>
    <row r="931" spans="1:28" hidden="1">
      <c r="A931" s="283"/>
      <c r="B931"/>
      <c r="C931"/>
      <c r="D931"/>
      <c r="E931"/>
      <c r="F931"/>
      <c r="G931"/>
      <c r="H931"/>
      <c r="I931"/>
      <c r="J931"/>
      <c r="K931"/>
      <c r="L931"/>
      <c r="M931"/>
      <c r="N931"/>
      <c r="O931"/>
      <c r="P931"/>
      <c r="Q931"/>
      <c r="R931"/>
      <c r="S931"/>
      <c r="T931"/>
      <c r="U931"/>
      <c r="V931"/>
      <c r="W931"/>
      <c r="X931"/>
      <c r="Y931"/>
      <c r="Z931"/>
      <c r="AA931"/>
      <c r="AB931" s="181"/>
    </row>
    <row r="932" spans="1:28" hidden="1">
      <c r="A932" s="283"/>
      <c r="B932"/>
      <c r="C932"/>
      <c r="D932"/>
      <c r="E932"/>
      <c r="F932"/>
      <c r="G932"/>
      <c r="H932"/>
      <c r="I932"/>
      <c r="J932"/>
      <c r="K932"/>
      <c r="L932"/>
      <c r="M932"/>
      <c r="N932"/>
      <c r="O932"/>
      <c r="P932"/>
      <c r="Q932"/>
      <c r="R932"/>
      <c r="S932"/>
      <c r="T932"/>
      <c r="U932"/>
      <c r="V932"/>
      <c r="W932"/>
      <c r="X932"/>
      <c r="Y932"/>
      <c r="Z932"/>
      <c r="AA932"/>
      <c r="AB932" s="181"/>
    </row>
    <row r="933" spans="1:28" hidden="1">
      <c r="A933" s="283"/>
      <c r="B933"/>
      <c r="C933"/>
      <c r="D933"/>
      <c r="E933"/>
      <c r="F933"/>
      <c r="G933"/>
      <c r="H933"/>
      <c r="I933"/>
      <c r="J933"/>
      <c r="K933"/>
      <c r="L933"/>
      <c r="M933"/>
      <c r="N933"/>
      <c r="O933"/>
      <c r="P933"/>
      <c r="Q933"/>
      <c r="R933"/>
      <c r="S933"/>
      <c r="T933"/>
      <c r="U933"/>
      <c r="V933"/>
      <c r="W933"/>
      <c r="X933"/>
      <c r="Y933"/>
      <c r="Z933"/>
      <c r="AA933"/>
      <c r="AB933" s="181"/>
    </row>
    <row r="934" spans="1:28" hidden="1">
      <c r="A934" s="283"/>
      <c r="B934"/>
      <c r="C934"/>
      <c r="D934"/>
      <c r="E934"/>
      <c r="F934"/>
      <c r="G934"/>
      <c r="H934"/>
      <c r="I934"/>
      <c r="J934"/>
      <c r="K934"/>
      <c r="L934"/>
      <c r="M934"/>
      <c r="N934"/>
      <c r="O934"/>
      <c r="P934"/>
      <c r="Q934"/>
      <c r="R934"/>
      <c r="S934"/>
      <c r="T934"/>
      <c r="U934"/>
      <c r="V934"/>
      <c r="W934"/>
      <c r="X934"/>
      <c r="Y934"/>
      <c r="Z934"/>
      <c r="AA934"/>
      <c r="AB934" s="181"/>
    </row>
    <row r="935" spans="1:28" hidden="1">
      <c r="A935" s="283"/>
      <c r="B935"/>
      <c r="C935"/>
      <c r="D935"/>
      <c r="E935"/>
      <c r="F935"/>
      <c r="G935"/>
      <c r="H935"/>
      <c r="I935"/>
      <c r="J935"/>
      <c r="K935"/>
      <c r="L935"/>
      <c r="M935"/>
      <c r="N935"/>
      <c r="O935"/>
      <c r="P935"/>
      <c r="Q935"/>
      <c r="R935"/>
      <c r="S935"/>
      <c r="T935"/>
      <c r="U935"/>
      <c r="V935"/>
      <c r="W935"/>
      <c r="X935"/>
      <c r="Y935"/>
      <c r="Z935"/>
      <c r="AA935"/>
      <c r="AB935" s="181"/>
    </row>
    <row r="936" spans="1:28" hidden="1">
      <c r="A936" s="283"/>
      <c r="B936"/>
      <c r="C936"/>
      <c r="D936"/>
      <c r="E936"/>
      <c r="F936"/>
      <c r="G936"/>
      <c r="H936"/>
      <c r="I936"/>
      <c r="J936"/>
      <c r="K936"/>
      <c r="L936"/>
      <c r="M936"/>
      <c r="N936"/>
      <c r="O936"/>
      <c r="P936"/>
      <c r="Q936"/>
      <c r="R936"/>
      <c r="S936"/>
      <c r="T936"/>
      <c r="U936"/>
      <c r="V936"/>
      <c r="W936"/>
      <c r="X936"/>
      <c r="Y936"/>
      <c r="Z936"/>
      <c r="AA936"/>
      <c r="AB936" s="181"/>
    </row>
    <row r="937" spans="1:28" hidden="1">
      <c r="A937" s="283"/>
      <c r="B937"/>
      <c r="C937"/>
      <c r="D937"/>
      <c r="E937"/>
      <c r="F937"/>
      <c r="G937"/>
      <c r="H937"/>
      <c r="I937"/>
      <c r="J937"/>
      <c r="K937"/>
      <c r="L937"/>
      <c r="M937"/>
      <c r="N937"/>
      <c r="O937"/>
      <c r="P937"/>
      <c r="Q937"/>
      <c r="R937"/>
      <c r="S937"/>
      <c r="T937"/>
      <c r="U937"/>
      <c r="V937"/>
      <c r="W937"/>
      <c r="X937"/>
      <c r="Y937"/>
      <c r="Z937"/>
      <c r="AA937"/>
      <c r="AB937" s="181"/>
    </row>
    <row r="938" spans="1:28" hidden="1">
      <c r="A938" s="283"/>
      <c r="B938"/>
      <c r="C938"/>
      <c r="D938"/>
      <c r="E938"/>
      <c r="F938"/>
      <c r="G938"/>
      <c r="H938"/>
      <c r="I938"/>
      <c r="J938"/>
      <c r="K938"/>
      <c r="L938"/>
      <c r="M938"/>
      <c r="N938"/>
      <c r="O938"/>
      <c r="P938"/>
      <c r="Q938"/>
      <c r="R938"/>
      <c r="S938"/>
      <c r="T938"/>
      <c r="U938"/>
      <c r="V938"/>
      <c r="W938"/>
      <c r="X938"/>
      <c r="Y938"/>
      <c r="Z938"/>
      <c r="AA938"/>
      <c r="AB938" s="181"/>
    </row>
    <row r="939" spans="1:28" hidden="1">
      <c r="A939" s="283"/>
      <c r="B939"/>
      <c r="C939"/>
      <c r="D939"/>
      <c r="E939"/>
      <c r="F939"/>
      <c r="G939"/>
      <c r="H939"/>
      <c r="I939"/>
      <c r="J939"/>
      <c r="K939"/>
      <c r="L939"/>
      <c r="M939"/>
      <c r="N939"/>
      <c r="O939"/>
      <c r="P939"/>
      <c r="Q939"/>
      <c r="R939"/>
      <c r="S939"/>
      <c r="T939"/>
      <c r="U939"/>
      <c r="V939"/>
      <c r="W939"/>
      <c r="X939"/>
      <c r="Y939"/>
      <c r="Z939"/>
      <c r="AA939"/>
      <c r="AB939" s="181"/>
    </row>
    <row r="940" spans="1:28" hidden="1">
      <c r="A940" s="283"/>
      <c r="B940"/>
      <c r="C940"/>
      <c r="D940"/>
      <c r="E940"/>
      <c r="F940"/>
      <c r="G940"/>
      <c r="H940"/>
      <c r="I940"/>
      <c r="J940"/>
      <c r="K940"/>
      <c r="L940"/>
      <c r="M940"/>
      <c r="N940"/>
      <c r="O940"/>
      <c r="P940"/>
      <c r="Q940"/>
      <c r="R940"/>
      <c r="S940"/>
      <c r="T940"/>
      <c r="U940"/>
      <c r="V940"/>
      <c r="W940"/>
      <c r="X940"/>
      <c r="Y940"/>
      <c r="Z940"/>
      <c r="AA940"/>
      <c r="AB940" s="181"/>
    </row>
    <row r="941" spans="1:28" hidden="1">
      <c r="A941" s="283"/>
      <c r="B941"/>
      <c r="C941"/>
      <c r="D941"/>
      <c r="E941"/>
      <c r="F941"/>
      <c r="G941"/>
      <c r="H941"/>
      <c r="I941"/>
      <c r="J941"/>
      <c r="K941"/>
      <c r="L941"/>
      <c r="M941"/>
      <c r="N941"/>
      <c r="O941"/>
      <c r="P941"/>
      <c r="Q941"/>
      <c r="R941"/>
      <c r="S941"/>
      <c r="T941"/>
      <c r="U941"/>
      <c r="V941"/>
      <c r="W941"/>
      <c r="X941"/>
      <c r="Y941"/>
      <c r="Z941"/>
      <c r="AA941"/>
      <c r="AB941" s="181"/>
    </row>
    <row r="942" spans="1:28" hidden="1">
      <c r="A942" s="283"/>
      <c r="B942"/>
      <c r="C942"/>
      <c r="D942"/>
      <c r="E942"/>
      <c r="F942"/>
      <c r="G942"/>
      <c r="H942"/>
      <c r="I942"/>
      <c r="J942"/>
      <c r="K942"/>
      <c r="L942"/>
      <c r="M942"/>
      <c r="N942"/>
      <c r="O942"/>
      <c r="P942"/>
      <c r="Q942"/>
      <c r="R942"/>
      <c r="S942"/>
      <c r="T942"/>
      <c r="U942"/>
      <c r="V942"/>
      <c r="W942"/>
      <c r="X942"/>
      <c r="Y942"/>
      <c r="Z942"/>
      <c r="AA942"/>
      <c r="AB942" s="181"/>
    </row>
    <row r="943" spans="1:28" hidden="1">
      <c r="A943" s="283"/>
      <c r="B943"/>
      <c r="C943"/>
      <c r="D943"/>
      <c r="E943"/>
      <c r="F943"/>
      <c r="G943"/>
      <c r="H943"/>
      <c r="I943"/>
      <c r="J943"/>
      <c r="K943"/>
      <c r="L943"/>
      <c r="M943"/>
      <c r="N943"/>
      <c r="O943"/>
      <c r="P943"/>
      <c r="Q943"/>
      <c r="R943"/>
      <c r="S943"/>
      <c r="T943"/>
      <c r="U943"/>
      <c r="V943"/>
      <c r="W943"/>
      <c r="X943"/>
      <c r="Y943"/>
      <c r="Z943"/>
      <c r="AA943"/>
      <c r="AB943" s="181"/>
    </row>
    <row r="944" spans="1:28" hidden="1">
      <c r="A944" s="283"/>
      <c r="B944"/>
      <c r="C944"/>
      <c r="D944"/>
      <c r="E944"/>
      <c r="F944"/>
      <c r="G944"/>
      <c r="H944"/>
      <c r="I944"/>
      <c r="J944"/>
      <c r="K944"/>
      <c r="L944"/>
      <c r="M944"/>
      <c r="N944"/>
      <c r="O944"/>
      <c r="P944"/>
      <c r="Q944"/>
      <c r="R944"/>
      <c r="S944"/>
      <c r="T944"/>
      <c r="U944"/>
      <c r="V944"/>
      <c r="W944"/>
      <c r="X944"/>
      <c r="Y944"/>
      <c r="Z944"/>
      <c r="AA944"/>
      <c r="AB944" s="181"/>
    </row>
    <row r="945" spans="1:28" hidden="1">
      <c r="A945" s="283"/>
      <c r="B945"/>
      <c r="C945"/>
      <c r="D945"/>
      <c r="E945"/>
      <c r="F945"/>
      <c r="G945"/>
      <c r="H945"/>
      <c r="I945"/>
      <c r="J945"/>
      <c r="K945"/>
      <c r="L945"/>
      <c r="M945"/>
      <c r="N945"/>
      <c r="O945"/>
      <c r="P945"/>
      <c r="Q945"/>
      <c r="R945"/>
      <c r="S945"/>
      <c r="T945"/>
      <c r="U945"/>
      <c r="V945"/>
      <c r="W945"/>
      <c r="X945"/>
      <c r="Y945"/>
      <c r="Z945"/>
      <c r="AA945"/>
      <c r="AB945" s="181"/>
    </row>
    <row r="946" spans="1:28" hidden="1">
      <c r="A946" s="283"/>
      <c r="B946"/>
      <c r="C946"/>
      <c r="D946"/>
      <c r="E946"/>
      <c r="F946"/>
      <c r="G946"/>
      <c r="H946"/>
      <c r="I946"/>
      <c r="J946"/>
      <c r="K946"/>
      <c r="L946"/>
      <c r="M946"/>
      <c r="N946"/>
      <c r="O946"/>
      <c r="P946"/>
      <c r="Q946"/>
      <c r="R946"/>
      <c r="S946"/>
      <c r="T946"/>
      <c r="U946"/>
      <c r="V946"/>
      <c r="W946"/>
      <c r="X946"/>
      <c r="Y946"/>
      <c r="Z946"/>
      <c r="AA946"/>
      <c r="AB946" s="181"/>
    </row>
    <row r="947" spans="1:28" hidden="1">
      <c r="A947" s="283"/>
      <c r="B947"/>
      <c r="C947"/>
      <c r="D947"/>
      <c r="E947"/>
      <c r="F947"/>
      <c r="G947"/>
      <c r="H947"/>
      <c r="I947"/>
      <c r="J947"/>
      <c r="K947"/>
      <c r="L947"/>
      <c r="M947"/>
      <c r="N947"/>
      <c r="O947"/>
      <c r="P947"/>
      <c r="Q947"/>
      <c r="R947"/>
      <c r="S947"/>
      <c r="T947"/>
      <c r="U947"/>
      <c r="V947"/>
      <c r="W947"/>
      <c r="X947"/>
      <c r="Y947"/>
      <c r="Z947"/>
      <c r="AA947"/>
      <c r="AB947" s="181"/>
    </row>
    <row r="948" spans="1:28" hidden="1">
      <c r="A948" s="283"/>
      <c r="B948"/>
      <c r="C948"/>
      <c r="D948"/>
      <c r="E948"/>
      <c r="F948"/>
      <c r="G948"/>
      <c r="H948"/>
      <c r="I948"/>
      <c r="J948"/>
      <c r="K948"/>
      <c r="L948"/>
      <c r="M948"/>
      <c r="N948"/>
      <c r="O948"/>
      <c r="P948"/>
      <c r="Q948"/>
      <c r="R948"/>
      <c r="S948"/>
      <c r="T948"/>
      <c r="U948"/>
      <c r="V948"/>
      <c r="W948"/>
      <c r="X948"/>
      <c r="Y948"/>
      <c r="Z948"/>
      <c r="AA948"/>
      <c r="AB948" s="181"/>
    </row>
    <row r="949" spans="1:28" hidden="1">
      <c r="A949" s="283"/>
      <c r="B949"/>
      <c r="C949"/>
      <c r="D949"/>
      <c r="E949"/>
      <c r="F949"/>
      <c r="G949"/>
      <c r="H949"/>
      <c r="I949"/>
      <c r="J949"/>
      <c r="K949"/>
      <c r="L949"/>
      <c r="M949"/>
      <c r="N949"/>
      <c r="O949"/>
      <c r="P949"/>
      <c r="Q949"/>
      <c r="R949"/>
      <c r="S949"/>
      <c r="T949"/>
      <c r="U949"/>
      <c r="V949"/>
      <c r="W949"/>
      <c r="X949"/>
      <c r="Y949"/>
      <c r="Z949"/>
      <c r="AA949"/>
      <c r="AB949" s="181"/>
    </row>
    <row r="950" spans="1:28" hidden="1">
      <c r="A950" s="283"/>
      <c r="B950"/>
      <c r="C950"/>
      <c r="D950"/>
      <c r="E950"/>
      <c r="F950"/>
      <c r="G950"/>
      <c r="H950"/>
      <c r="I950"/>
      <c r="J950"/>
      <c r="K950"/>
      <c r="L950"/>
      <c r="M950"/>
      <c r="N950"/>
      <c r="O950"/>
      <c r="P950"/>
      <c r="Q950"/>
      <c r="R950"/>
      <c r="S950"/>
      <c r="T950"/>
      <c r="U950"/>
      <c r="V950"/>
      <c r="W950"/>
      <c r="X950"/>
      <c r="Y950"/>
      <c r="Z950"/>
      <c r="AA950"/>
      <c r="AB950" s="181"/>
    </row>
    <row r="951" spans="1:28" hidden="1">
      <c r="A951" s="283"/>
      <c r="B951"/>
      <c r="C951"/>
      <c r="D951"/>
      <c r="E951"/>
      <c r="F951"/>
      <c r="G951"/>
      <c r="H951"/>
      <c r="I951"/>
      <c r="J951"/>
      <c r="K951"/>
      <c r="L951"/>
      <c r="M951"/>
      <c r="N951"/>
      <c r="O951"/>
      <c r="P951"/>
      <c r="Q951"/>
      <c r="R951"/>
      <c r="S951"/>
      <c r="T951"/>
      <c r="U951"/>
      <c r="V951"/>
      <c r="W951"/>
      <c r="X951"/>
      <c r="Y951"/>
      <c r="Z951"/>
      <c r="AA951"/>
      <c r="AB951" s="181"/>
    </row>
    <row r="952" spans="1:28" hidden="1">
      <c r="A952" s="283"/>
      <c r="B952"/>
      <c r="C952"/>
      <c r="D952"/>
      <c r="E952"/>
      <c r="F952"/>
      <c r="G952"/>
      <c r="H952"/>
      <c r="I952"/>
      <c r="J952"/>
      <c r="K952"/>
      <c r="L952"/>
      <c r="M952"/>
      <c r="N952"/>
      <c r="O952"/>
      <c r="P952"/>
      <c r="Q952"/>
      <c r="R952"/>
      <c r="S952"/>
      <c r="T952"/>
      <c r="U952"/>
      <c r="V952"/>
      <c r="W952"/>
      <c r="X952"/>
      <c r="Y952"/>
      <c r="Z952"/>
      <c r="AA952"/>
      <c r="AB952" s="181"/>
    </row>
    <row r="953" spans="1:28" hidden="1">
      <c r="A953" s="283"/>
      <c r="B953"/>
      <c r="C953"/>
      <c r="D953"/>
      <c r="E953"/>
      <c r="F953"/>
      <c r="G953"/>
      <c r="H953"/>
      <c r="I953"/>
      <c r="J953"/>
      <c r="K953"/>
      <c r="L953"/>
      <c r="M953"/>
      <c r="N953"/>
      <c r="O953"/>
      <c r="P953"/>
      <c r="Q953"/>
      <c r="R953"/>
      <c r="S953"/>
      <c r="T953"/>
      <c r="U953"/>
      <c r="V953"/>
      <c r="W953"/>
      <c r="X953"/>
      <c r="Y953"/>
      <c r="Z953"/>
      <c r="AA953"/>
      <c r="AB953" s="181"/>
    </row>
    <row r="954" spans="1:28" hidden="1">
      <c r="A954" s="283"/>
      <c r="B954"/>
      <c r="C954"/>
      <c r="D954"/>
      <c r="E954"/>
      <c r="F954"/>
      <c r="G954"/>
      <c r="H954"/>
      <c r="I954"/>
      <c r="J954"/>
      <c r="K954"/>
      <c r="L954"/>
      <c r="M954"/>
      <c r="N954"/>
      <c r="O954"/>
      <c r="P954"/>
      <c r="Q954"/>
      <c r="R954"/>
      <c r="S954"/>
      <c r="T954"/>
      <c r="U954"/>
      <c r="V954"/>
      <c r="W954"/>
      <c r="X954"/>
      <c r="Y954"/>
      <c r="Z954"/>
      <c r="AA954"/>
      <c r="AB954" s="181"/>
    </row>
    <row r="955" spans="1:28" hidden="1">
      <c r="A955" s="283"/>
      <c r="B955"/>
      <c r="C955"/>
      <c r="D955"/>
      <c r="E955"/>
      <c r="F955"/>
      <c r="G955"/>
      <c r="H955"/>
      <c r="I955"/>
      <c r="J955"/>
      <c r="K955"/>
      <c r="L955"/>
      <c r="M955"/>
      <c r="N955"/>
      <c r="O955"/>
      <c r="P955"/>
      <c r="Q955"/>
      <c r="R955"/>
      <c r="S955"/>
      <c r="T955"/>
      <c r="U955"/>
      <c r="V955"/>
      <c r="W955"/>
      <c r="X955"/>
      <c r="Y955"/>
      <c r="Z955"/>
      <c r="AA955"/>
      <c r="AB955" s="181"/>
    </row>
    <row r="956" spans="1:28" hidden="1">
      <c r="A956" s="283"/>
      <c r="B956"/>
      <c r="C956"/>
      <c r="D956"/>
      <c r="E956"/>
      <c r="F956"/>
      <c r="G956"/>
      <c r="H956"/>
      <c r="I956"/>
      <c r="J956"/>
      <c r="K956"/>
      <c r="L956"/>
      <c r="M956"/>
      <c r="N956"/>
      <c r="O956"/>
      <c r="P956"/>
      <c r="Q956"/>
      <c r="R956"/>
      <c r="S956"/>
      <c r="T956"/>
      <c r="U956"/>
      <c r="V956"/>
      <c r="W956"/>
      <c r="X956"/>
      <c r="Y956"/>
      <c r="Z956"/>
      <c r="AA956"/>
      <c r="AB956" s="181"/>
    </row>
    <row r="957" spans="1:28" hidden="1">
      <c r="A957" s="283"/>
      <c r="B957"/>
      <c r="C957"/>
      <c r="D957"/>
      <c r="E957"/>
      <c r="F957"/>
      <c r="G957"/>
      <c r="H957"/>
      <c r="I957"/>
      <c r="J957"/>
      <c r="K957"/>
      <c r="L957"/>
      <c r="M957"/>
      <c r="N957"/>
      <c r="O957"/>
      <c r="P957"/>
      <c r="Q957"/>
      <c r="R957"/>
      <c r="S957"/>
      <c r="T957"/>
      <c r="U957"/>
      <c r="V957"/>
      <c r="W957"/>
      <c r="X957"/>
      <c r="Y957"/>
      <c r="Z957"/>
      <c r="AA957"/>
      <c r="AB957" s="181"/>
    </row>
    <row r="958" spans="1:28" hidden="1">
      <c r="A958" s="283"/>
      <c r="B958"/>
      <c r="C958"/>
      <c r="D958"/>
      <c r="E958"/>
      <c r="F958"/>
      <c r="G958"/>
      <c r="H958"/>
      <c r="I958"/>
      <c r="J958"/>
      <c r="K958"/>
      <c r="L958"/>
      <c r="M958"/>
      <c r="N958"/>
      <c r="O958"/>
      <c r="P958"/>
      <c r="Q958"/>
      <c r="R958"/>
      <c r="S958"/>
      <c r="T958"/>
      <c r="U958"/>
      <c r="V958"/>
      <c r="W958"/>
      <c r="X958"/>
      <c r="Y958"/>
      <c r="Z958"/>
      <c r="AA958"/>
      <c r="AB958" s="181"/>
    </row>
    <row r="959" spans="1:28" hidden="1">
      <c r="A959" s="283"/>
      <c r="B959"/>
      <c r="C959"/>
      <c r="D959"/>
      <c r="E959"/>
      <c r="F959"/>
      <c r="G959"/>
      <c r="H959"/>
      <c r="I959"/>
      <c r="J959"/>
      <c r="K959"/>
      <c r="L959"/>
      <c r="M959"/>
      <c r="N959"/>
      <c r="O959"/>
      <c r="P959"/>
      <c r="Q959"/>
      <c r="R959"/>
      <c r="S959"/>
      <c r="T959"/>
      <c r="U959"/>
      <c r="V959"/>
      <c r="W959"/>
      <c r="X959"/>
      <c r="Y959"/>
      <c r="Z959"/>
      <c r="AA959"/>
      <c r="AB959" s="181"/>
    </row>
    <row r="960" spans="1:28" hidden="1">
      <c r="A960" s="283"/>
      <c r="B960"/>
      <c r="C960"/>
      <c r="D960"/>
      <c r="E960"/>
      <c r="F960"/>
      <c r="G960"/>
      <c r="H960"/>
      <c r="I960"/>
      <c r="J960"/>
      <c r="K960"/>
      <c r="L960"/>
      <c r="M960"/>
      <c r="N960"/>
      <c r="O960"/>
      <c r="P960"/>
      <c r="Q960"/>
      <c r="R960"/>
      <c r="S960"/>
      <c r="T960"/>
      <c r="U960"/>
      <c r="V960"/>
      <c r="W960"/>
      <c r="X960"/>
      <c r="Y960"/>
      <c r="Z960"/>
      <c r="AA960"/>
      <c r="AB960" s="181"/>
    </row>
    <row r="961" spans="1:28" hidden="1">
      <c r="A961" s="283"/>
      <c r="B961"/>
      <c r="C961"/>
      <c r="D961"/>
      <c r="E961"/>
      <c r="F961"/>
      <c r="G961"/>
      <c r="H961"/>
      <c r="I961"/>
      <c r="J961"/>
      <c r="K961"/>
      <c r="L961"/>
      <c r="M961"/>
      <c r="N961"/>
      <c r="O961"/>
      <c r="P961"/>
      <c r="Q961"/>
      <c r="R961"/>
      <c r="S961"/>
      <c r="T961"/>
      <c r="U961"/>
      <c r="V961"/>
      <c r="W961"/>
      <c r="X961"/>
      <c r="Y961"/>
      <c r="Z961"/>
      <c r="AA961"/>
      <c r="AB961" s="181"/>
    </row>
    <row r="962" spans="1:28" hidden="1">
      <c r="A962" s="283"/>
      <c r="B962"/>
      <c r="C962"/>
      <c r="D962"/>
      <c r="E962"/>
      <c r="F962"/>
      <c r="G962"/>
      <c r="H962"/>
      <c r="I962"/>
      <c r="J962"/>
      <c r="K962"/>
      <c r="L962"/>
      <c r="M962"/>
      <c r="N962"/>
      <c r="O962"/>
      <c r="P962"/>
      <c r="Q962"/>
      <c r="R962"/>
      <c r="S962"/>
      <c r="T962"/>
      <c r="U962"/>
      <c r="V962"/>
      <c r="W962"/>
      <c r="X962"/>
      <c r="Y962"/>
      <c r="Z962"/>
      <c r="AA962"/>
      <c r="AB962" s="181"/>
    </row>
    <row r="963" spans="1:28" hidden="1">
      <c r="A963" s="283"/>
      <c r="B963"/>
      <c r="C963"/>
      <c r="D963"/>
      <c r="E963"/>
      <c r="F963"/>
      <c r="G963"/>
      <c r="H963"/>
      <c r="I963"/>
      <c r="J963"/>
      <c r="K963"/>
      <c r="L963"/>
      <c r="M963"/>
      <c r="N963"/>
      <c r="O963"/>
      <c r="P963"/>
      <c r="Q963"/>
      <c r="R963"/>
      <c r="S963"/>
      <c r="T963"/>
      <c r="U963"/>
      <c r="V963"/>
      <c r="W963"/>
      <c r="X963"/>
      <c r="Y963"/>
      <c r="Z963"/>
      <c r="AA963"/>
      <c r="AB963" s="181"/>
    </row>
    <row r="964" spans="1:28" hidden="1">
      <c r="A964" s="283"/>
      <c r="B964"/>
      <c r="C964"/>
      <c r="D964"/>
      <c r="E964"/>
      <c r="F964"/>
      <c r="G964"/>
      <c r="H964"/>
      <c r="I964"/>
      <c r="J964"/>
      <c r="K964"/>
      <c r="L964"/>
      <c r="M964"/>
      <c r="N964"/>
      <c r="O964"/>
      <c r="P964"/>
      <c r="Q964"/>
      <c r="R964"/>
      <c r="S964"/>
      <c r="T964"/>
      <c r="U964"/>
      <c r="V964"/>
      <c r="W964"/>
      <c r="X964"/>
      <c r="Y964"/>
      <c r="Z964"/>
      <c r="AA964"/>
      <c r="AB964" s="181"/>
    </row>
    <row r="965" spans="1:28" hidden="1">
      <c r="A965" s="283"/>
      <c r="B965"/>
      <c r="C965"/>
      <c r="D965"/>
      <c r="E965"/>
      <c r="F965"/>
      <c r="G965"/>
      <c r="H965"/>
      <c r="I965"/>
      <c r="J965"/>
      <c r="K965"/>
      <c r="L965"/>
      <c r="M965"/>
      <c r="N965"/>
      <c r="O965"/>
      <c r="P965"/>
      <c r="Q965"/>
      <c r="R965"/>
      <c r="S965"/>
      <c r="T965"/>
      <c r="U965"/>
      <c r="V965"/>
      <c r="W965"/>
      <c r="X965"/>
      <c r="Y965"/>
      <c r="Z965"/>
      <c r="AA965"/>
      <c r="AB965" s="181"/>
    </row>
    <row r="966" spans="1:28" hidden="1">
      <c r="A966" s="283"/>
      <c r="B966"/>
      <c r="C966"/>
      <c r="D966"/>
      <c r="E966"/>
      <c r="F966"/>
      <c r="G966"/>
      <c r="H966"/>
      <c r="I966"/>
      <c r="J966"/>
      <c r="K966"/>
      <c r="L966"/>
      <c r="M966"/>
      <c r="N966"/>
      <c r="O966"/>
      <c r="P966"/>
      <c r="Q966"/>
      <c r="R966"/>
      <c r="S966"/>
      <c r="T966"/>
      <c r="U966"/>
      <c r="V966"/>
      <c r="W966"/>
      <c r="X966"/>
      <c r="Y966"/>
      <c r="Z966"/>
      <c r="AA966"/>
      <c r="AB966" s="181"/>
    </row>
    <row r="967" spans="1:28" hidden="1">
      <c r="A967" s="283"/>
      <c r="B967"/>
      <c r="C967"/>
      <c r="D967"/>
      <c r="E967"/>
      <c r="F967"/>
      <c r="G967"/>
      <c r="H967"/>
      <c r="I967"/>
      <c r="J967"/>
      <c r="K967"/>
      <c r="L967"/>
      <c r="M967"/>
      <c r="N967"/>
      <c r="O967"/>
      <c r="P967"/>
      <c r="Q967"/>
      <c r="R967"/>
      <c r="S967"/>
      <c r="T967"/>
      <c r="U967"/>
      <c r="V967"/>
      <c r="W967"/>
      <c r="X967"/>
      <c r="Y967"/>
      <c r="Z967"/>
      <c r="AA967"/>
      <c r="AB967" s="181"/>
    </row>
    <row r="968" spans="1:28" hidden="1">
      <c r="A968" s="283"/>
      <c r="B968"/>
      <c r="C968"/>
      <c r="D968"/>
      <c r="E968"/>
      <c r="F968"/>
      <c r="G968"/>
      <c r="H968"/>
      <c r="I968"/>
      <c r="J968"/>
      <c r="K968"/>
      <c r="L968"/>
      <c r="M968"/>
      <c r="N968"/>
      <c r="O968"/>
      <c r="P968"/>
      <c r="Q968"/>
      <c r="R968"/>
      <c r="S968"/>
      <c r="T968"/>
      <c r="U968"/>
      <c r="V968"/>
      <c r="W968"/>
      <c r="X968"/>
      <c r="Y968"/>
      <c r="Z968"/>
      <c r="AA968"/>
      <c r="AB968" s="181"/>
    </row>
    <row r="969" spans="1:28" hidden="1">
      <c r="A969" s="283"/>
      <c r="B969"/>
      <c r="C969"/>
      <c r="D969"/>
      <c r="E969"/>
      <c r="F969"/>
      <c r="G969"/>
      <c r="H969"/>
      <c r="I969"/>
      <c r="J969"/>
      <c r="K969"/>
      <c r="L969"/>
      <c r="M969"/>
      <c r="N969"/>
      <c r="O969"/>
      <c r="P969"/>
      <c r="Q969"/>
      <c r="R969"/>
      <c r="S969"/>
      <c r="T969"/>
      <c r="U969"/>
      <c r="V969"/>
      <c r="W969"/>
      <c r="X969"/>
      <c r="Y969"/>
      <c r="Z969"/>
      <c r="AA969"/>
      <c r="AB969" s="181"/>
    </row>
    <row r="970" spans="1:28" hidden="1">
      <c r="A970" s="283"/>
      <c r="B970"/>
      <c r="C970"/>
      <c r="D970"/>
      <c r="E970"/>
      <c r="F970"/>
      <c r="G970"/>
      <c r="H970"/>
      <c r="I970"/>
      <c r="J970"/>
      <c r="K970"/>
      <c r="L970"/>
      <c r="M970"/>
      <c r="N970"/>
      <c r="O970"/>
      <c r="P970"/>
      <c r="Q970"/>
      <c r="R970"/>
      <c r="S970"/>
      <c r="T970"/>
      <c r="U970"/>
      <c r="V970"/>
      <c r="W970"/>
      <c r="X970"/>
      <c r="Y970"/>
      <c r="Z970"/>
      <c r="AA970"/>
      <c r="AB970" s="181"/>
    </row>
    <row r="971" spans="1:28" hidden="1">
      <c r="A971" s="283"/>
      <c r="B971"/>
      <c r="C971"/>
      <c r="D971"/>
      <c r="E971"/>
      <c r="F971"/>
      <c r="G971"/>
      <c r="H971"/>
      <c r="I971"/>
      <c r="J971"/>
      <c r="K971"/>
      <c r="L971"/>
      <c r="M971"/>
      <c r="N971"/>
      <c r="O971"/>
      <c r="P971"/>
      <c r="Q971"/>
      <c r="R971"/>
      <c r="S971"/>
      <c r="T971"/>
      <c r="U971"/>
      <c r="V971"/>
      <c r="W971"/>
      <c r="X971"/>
      <c r="Y971"/>
      <c r="Z971"/>
      <c r="AA971"/>
      <c r="AB971" s="181"/>
    </row>
    <row r="972" spans="1:28" hidden="1">
      <c r="A972" s="283"/>
      <c r="B972"/>
      <c r="C972"/>
      <c r="D972"/>
      <c r="E972"/>
      <c r="F972"/>
      <c r="G972"/>
      <c r="H972"/>
      <c r="I972"/>
      <c r="J972"/>
      <c r="K972"/>
      <c r="L972"/>
      <c r="M972"/>
      <c r="N972"/>
      <c r="O972"/>
      <c r="P972"/>
      <c r="Q972"/>
      <c r="R972"/>
      <c r="S972"/>
      <c r="T972"/>
      <c r="U972"/>
      <c r="V972"/>
      <c r="W972"/>
      <c r="X972"/>
      <c r="Y972"/>
      <c r="Z972"/>
      <c r="AA972"/>
      <c r="AB972" s="181"/>
    </row>
    <row r="973" spans="1:28" hidden="1">
      <c r="A973" s="283"/>
      <c r="B973"/>
      <c r="C973"/>
      <c r="D973"/>
      <c r="E973"/>
      <c r="F973"/>
      <c r="G973"/>
      <c r="H973"/>
      <c r="I973"/>
      <c r="J973"/>
      <c r="K973"/>
      <c r="L973"/>
      <c r="M973"/>
      <c r="N973"/>
      <c r="O973"/>
      <c r="P973"/>
      <c r="Q973"/>
      <c r="R973"/>
      <c r="S973"/>
      <c r="T973"/>
      <c r="U973"/>
      <c r="V973"/>
      <c r="W973"/>
      <c r="X973"/>
      <c r="Y973"/>
      <c r="Z973"/>
      <c r="AA973"/>
      <c r="AB973" s="181"/>
    </row>
    <row r="974" spans="1:28" hidden="1">
      <c r="A974" s="283"/>
      <c r="B974"/>
      <c r="C974"/>
      <c r="D974"/>
      <c r="E974"/>
      <c r="F974"/>
      <c r="G974"/>
      <c r="H974"/>
      <c r="I974"/>
      <c r="J974"/>
      <c r="K974"/>
      <c r="L974"/>
      <c r="M974"/>
      <c r="N974"/>
      <c r="O974"/>
      <c r="P974"/>
      <c r="Q974"/>
      <c r="R974"/>
      <c r="S974"/>
      <c r="T974"/>
      <c r="U974"/>
      <c r="V974"/>
      <c r="W974"/>
      <c r="X974"/>
      <c r="Y974"/>
      <c r="Z974"/>
      <c r="AA974"/>
      <c r="AB974" s="181"/>
    </row>
    <row r="975" spans="1:28" hidden="1">
      <c r="A975" s="283"/>
      <c r="B975"/>
      <c r="C975"/>
      <c r="D975"/>
      <c r="E975"/>
      <c r="F975"/>
      <c r="G975"/>
      <c r="H975"/>
      <c r="I975"/>
      <c r="J975"/>
      <c r="K975"/>
      <c r="L975"/>
      <c r="M975"/>
      <c r="N975"/>
      <c r="O975"/>
      <c r="P975"/>
      <c r="Q975"/>
      <c r="R975"/>
      <c r="S975"/>
      <c r="T975"/>
      <c r="U975"/>
      <c r="V975"/>
      <c r="W975"/>
      <c r="X975"/>
      <c r="Y975"/>
      <c r="Z975"/>
      <c r="AA975"/>
      <c r="AB975" s="181"/>
    </row>
    <row r="976" spans="1:28" hidden="1">
      <c r="A976" s="283"/>
      <c r="B976"/>
      <c r="C976"/>
      <c r="D976"/>
      <c r="E976"/>
      <c r="F976"/>
      <c r="G976"/>
      <c r="H976"/>
      <c r="I976"/>
      <c r="J976"/>
      <c r="K976"/>
      <c r="L976"/>
      <c r="M976"/>
      <c r="N976"/>
      <c r="O976"/>
      <c r="P976"/>
      <c r="Q976"/>
      <c r="R976"/>
      <c r="S976"/>
      <c r="T976"/>
      <c r="U976"/>
      <c r="V976"/>
      <c r="W976"/>
      <c r="X976"/>
      <c r="Y976"/>
      <c r="Z976"/>
      <c r="AA976"/>
      <c r="AB976" s="181"/>
    </row>
    <row r="977" spans="1:28" hidden="1">
      <c r="A977" s="283"/>
      <c r="B977"/>
      <c r="C977"/>
      <c r="D977"/>
      <c r="E977"/>
      <c r="F977"/>
      <c r="G977"/>
      <c r="H977"/>
      <c r="I977"/>
      <c r="J977"/>
      <c r="K977"/>
      <c r="L977"/>
      <c r="M977"/>
      <c r="N977"/>
      <c r="O977"/>
      <c r="P977"/>
      <c r="Q977"/>
      <c r="R977"/>
      <c r="S977"/>
      <c r="T977"/>
      <c r="U977"/>
      <c r="V977"/>
      <c r="W977"/>
      <c r="X977"/>
      <c r="Y977"/>
      <c r="Z977"/>
      <c r="AA977"/>
      <c r="AB977" s="181"/>
    </row>
    <row r="978" spans="1:28" hidden="1">
      <c r="A978" s="283"/>
      <c r="B978"/>
      <c r="C978"/>
      <c r="D978"/>
      <c r="E978"/>
      <c r="F978"/>
      <c r="G978"/>
      <c r="H978"/>
      <c r="I978"/>
      <c r="J978"/>
      <c r="K978"/>
      <c r="L978"/>
      <c r="M978"/>
      <c r="N978"/>
      <c r="O978"/>
      <c r="P978"/>
      <c r="Q978"/>
      <c r="R978"/>
      <c r="S978"/>
      <c r="T978"/>
      <c r="U978"/>
      <c r="V978"/>
      <c r="W978"/>
      <c r="X978"/>
      <c r="Y978"/>
      <c r="Z978"/>
      <c r="AA978"/>
      <c r="AB978" s="181"/>
    </row>
    <row r="979" spans="1:28" hidden="1">
      <c r="A979" s="283"/>
      <c r="B979"/>
      <c r="C979"/>
      <c r="D979"/>
      <c r="E979"/>
      <c r="F979"/>
      <c r="G979"/>
      <c r="H979"/>
      <c r="I979"/>
      <c r="J979"/>
      <c r="K979"/>
      <c r="L979"/>
      <c r="M979"/>
      <c r="N979"/>
      <c r="O979"/>
      <c r="P979"/>
      <c r="Q979"/>
      <c r="R979"/>
      <c r="S979"/>
      <c r="T979"/>
      <c r="U979"/>
      <c r="V979"/>
      <c r="W979"/>
      <c r="X979"/>
      <c r="Y979"/>
      <c r="Z979"/>
      <c r="AA979"/>
      <c r="AB979" s="181"/>
    </row>
    <row r="980" spans="1:28" hidden="1">
      <c r="A980" s="283"/>
      <c r="B980"/>
      <c r="C980"/>
      <c r="D980"/>
      <c r="E980"/>
      <c r="F980"/>
      <c r="G980"/>
      <c r="H980"/>
      <c r="I980"/>
      <c r="J980"/>
      <c r="K980"/>
      <c r="L980"/>
      <c r="M980"/>
      <c r="N980"/>
      <c r="O980"/>
      <c r="P980"/>
      <c r="Q980"/>
      <c r="R980"/>
      <c r="S980"/>
      <c r="T980"/>
      <c r="U980"/>
      <c r="V980"/>
      <c r="W980"/>
      <c r="X980"/>
      <c r="Y980"/>
      <c r="Z980"/>
      <c r="AA980"/>
      <c r="AB980" s="181"/>
    </row>
    <row r="981" spans="1:28" hidden="1">
      <c r="A981" s="283"/>
      <c r="B981"/>
      <c r="C981"/>
      <c r="D981"/>
      <c r="E981"/>
      <c r="F981"/>
      <c r="G981"/>
      <c r="H981"/>
      <c r="I981"/>
      <c r="J981"/>
      <c r="K981"/>
      <c r="L981"/>
      <c r="M981"/>
      <c r="N981"/>
      <c r="O981"/>
      <c r="P981"/>
      <c r="Q981"/>
      <c r="R981"/>
      <c r="S981"/>
      <c r="T981"/>
      <c r="U981"/>
      <c r="V981"/>
      <c r="W981"/>
      <c r="X981"/>
      <c r="Y981"/>
      <c r="Z981"/>
      <c r="AA981"/>
      <c r="AB981" s="181"/>
    </row>
    <row r="982" spans="1:28" hidden="1">
      <c r="A982" s="283"/>
      <c r="B982"/>
      <c r="C982"/>
      <c r="D982"/>
      <c r="E982"/>
      <c r="F982"/>
      <c r="G982"/>
      <c r="H982"/>
      <c r="I982"/>
      <c r="J982"/>
      <c r="K982"/>
      <c r="L982"/>
      <c r="M982"/>
      <c r="N982"/>
      <c r="O982"/>
      <c r="P982"/>
      <c r="Q982"/>
      <c r="R982"/>
      <c r="S982"/>
      <c r="T982"/>
      <c r="U982"/>
      <c r="V982"/>
      <c r="W982"/>
      <c r="X982"/>
      <c r="Y982"/>
      <c r="Z982"/>
      <c r="AA982"/>
      <c r="AB982" s="181"/>
    </row>
    <row r="983" spans="1:28" hidden="1">
      <c r="A983" s="283"/>
      <c r="B983"/>
      <c r="C983"/>
      <c r="D983"/>
      <c r="E983"/>
      <c r="F983"/>
      <c r="G983"/>
      <c r="H983"/>
      <c r="I983"/>
      <c r="J983"/>
      <c r="K983"/>
      <c r="L983"/>
      <c r="M983"/>
      <c r="N983"/>
      <c r="O983"/>
      <c r="P983"/>
      <c r="Q983"/>
      <c r="R983"/>
      <c r="S983"/>
      <c r="T983"/>
      <c r="U983"/>
      <c r="V983"/>
      <c r="W983"/>
      <c r="X983"/>
      <c r="Y983"/>
      <c r="Z983"/>
      <c r="AA983"/>
      <c r="AB983" s="181"/>
    </row>
    <row r="984" spans="1:28" hidden="1">
      <c r="A984" s="283"/>
      <c r="B984"/>
      <c r="C984"/>
      <c r="D984"/>
      <c r="E984"/>
      <c r="F984"/>
      <c r="G984"/>
      <c r="H984"/>
      <c r="I984"/>
      <c r="J984"/>
      <c r="K984"/>
      <c r="L984"/>
      <c r="M984"/>
      <c r="N984"/>
      <c r="O984"/>
      <c r="P984"/>
      <c r="Q984"/>
      <c r="R984"/>
      <c r="S984"/>
      <c r="T984"/>
      <c r="U984"/>
      <c r="V984"/>
      <c r="W984"/>
      <c r="X984"/>
      <c r="Y984"/>
      <c r="Z984"/>
      <c r="AA984"/>
      <c r="AB984" s="181"/>
    </row>
    <row r="985" spans="1:28" hidden="1">
      <c r="A985" s="283"/>
      <c r="B985"/>
      <c r="C985"/>
      <c r="D985"/>
      <c r="E985"/>
      <c r="F985"/>
      <c r="G985"/>
      <c r="H985"/>
      <c r="I985"/>
      <c r="J985"/>
      <c r="K985"/>
      <c r="L985"/>
      <c r="M985"/>
      <c r="N985"/>
      <c r="O985"/>
      <c r="P985"/>
      <c r="Q985"/>
      <c r="R985"/>
      <c r="S985"/>
      <c r="T985"/>
      <c r="U985"/>
      <c r="V985"/>
      <c r="W985"/>
      <c r="X985"/>
      <c r="Y985"/>
      <c r="Z985"/>
      <c r="AA985"/>
      <c r="AB985" s="181"/>
    </row>
    <row r="986" spans="1:28" hidden="1">
      <c r="A986" s="283"/>
      <c r="B986"/>
      <c r="C986"/>
      <c r="D986"/>
      <c r="E986"/>
      <c r="F986"/>
      <c r="G986"/>
      <c r="H986"/>
      <c r="I986"/>
      <c r="J986"/>
      <c r="K986"/>
      <c r="L986"/>
      <c r="M986"/>
      <c r="N986"/>
      <c r="O986"/>
      <c r="P986"/>
      <c r="Q986"/>
      <c r="R986"/>
      <c r="S986"/>
      <c r="T986"/>
      <c r="U986"/>
      <c r="V986"/>
      <c r="W986"/>
      <c r="X986"/>
      <c r="Y986"/>
      <c r="Z986"/>
      <c r="AA986"/>
      <c r="AB986" s="181"/>
    </row>
    <row r="987" spans="1:28" hidden="1">
      <c r="A987" s="283"/>
      <c r="B987"/>
      <c r="C987"/>
      <c r="D987"/>
      <c r="E987"/>
      <c r="F987"/>
      <c r="G987"/>
      <c r="H987"/>
      <c r="I987"/>
      <c r="J987"/>
      <c r="K987"/>
      <c r="L987"/>
      <c r="M987"/>
      <c r="N987"/>
      <c r="O987"/>
      <c r="P987"/>
      <c r="Q987"/>
      <c r="R987"/>
      <c r="S987"/>
      <c r="T987"/>
      <c r="U987"/>
      <c r="V987"/>
      <c r="W987"/>
      <c r="X987"/>
      <c r="Y987"/>
      <c r="Z987"/>
      <c r="AA987"/>
      <c r="AB987" s="181"/>
    </row>
    <row r="988" spans="1:28" hidden="1">
      <c r="A988" s="283"/>
      <c r="B988"/>
      <c r="C988"/>
      <c r="D988"/>
      <c r="E988"/>
      <c r="F988"/>
      <c r="G988"/>
      <c r="H988"/>
      <c r="I988"/>
      <c r="J988"/>
      <c r="K988"/>
      <c r="L988"/>
      <c r="M988"/>
      <c r="N988"/>
      <c r="O988"/>
      <c r="P988"/>
      <c r="Q988"/>
      <c r="R988"/>
      <c r="S988"/>
      <c r="T988"/>
      <c r="U988"/>
      <c r="V988"/>
      <c r="W988"/>
      <c r="X988"/>
      <c r="Y988"/>
      <c r="Z988"/>
      <c r="AA988"/>
      <c r="AB988" s="181"/>
    </row>
    <row r="989" spans="1:28" hidden="1">
      <c r="A989" s="283"/>
      <c r="B989"/>
      <c r="C989"/>
      <c r="D989"/>
      <c r="E989"/>
      <c r="F989"/>
      <c r="G989"/>
      <c r="H989"/>
      <c r="I989"/>
      <c r="J989"/>
      <c r="K989"/>
      <c r="L989"/>
      <c r="M989"/>
      <c r="N989"/>
      <c r="O989"/>
      <c r="P989"/>
      <c r="Q989"/>
      <c r="R989"/>
      <c r="S989"/>
      <c r="T989"/>
      <c r="U989"/>
      <c r="V989"/>
      <c r="W989"/>
      <c r="X989"/>
      <c r="Y989"/>
      <c r="Z989"/>
      <c r="AA989"/>
      <c r="AB989" s="181"/>
    </row>
    <row r="990" spans="1:28" hidden="1">
      <c r="A990" s="283"/>
      <c r="B990"/>
      <c r="C990"/>
      <c r="D990"/>
      <c r="E990"/>
      <c r="F990"/>
      <c r="G990"/>
      <c r="H990"/>
      <c r="I990"/>
      <c r="J990"/>
      <c r="K990"/>
      <c r="L990"/>
      <c r="M990"/>
      <c r="N990"/>
      <c r="O990"/>
      <c r="P990"/>
      <c r="Q990"/>
      <c r="R990"/>
      <c r="S990"/>
      <c r="T990"/>
      <c r="U990"/>
      <c r="V990"/>
      <c r="W990"/>
      <c r="X990"/>
      <c r="Y990"/>
      <c r="Z990"/>
      <c r="AA990"/>
      <c r="AB990" s="181"/>
    </row>
    <row r="991" spans="1:28" hidden="1">
      <c r="A991" s="283"/>
      <c r="B991"/>
      <c r="C991"/>
      <c r="D991"/>
      <c r="E991"/>
      <c r="F991"/>
      <c r="G991"/>
      <c r="H991"/>
      <c r="I991"/>
      <c r="J991"/>
      <c r="K991"/>
      <c r="L991"/>
      <c r="M991"/>
      <c r="N991"/>
      <c r="O991"/>
      <c r="P991"/>
      <c r="Q991"/>
      <c r="R991"/>
      <c r="S991"/>
      <c r="T991"/>
      <c r="U991"/>
      <c r="V991"/>
      <c r="W991"/>
      <c r="X991"/>
      <c r="Y991"/>
      <c r="Z991"/>
      <c r="AA991"/>
      <c r="AB991" s="181"/>
    </row>
    <row r="992" spans="1:28" hidden="1">
      <c r="A992" s="283"/>
      <c r="B992"/>
      <c r="C992"/>
      <c r="D992"/>
      <c r="E992"/>
      <c r="F992"/>
      <c r="G992"/>
      <c r="H992"/>
      <c r="I992"/>
      <c r="J992"/>
      <c r="K992"/>
      <c r="L992"/>
      <c r="M992"/>
      <c r="N992"/>
      <c r="O992"/>
      <c r="P992"/>
      <c r="Q992"/>
      <c r="R992"/>
      <c r="S992"/>
      <c r="T992"/>
      <c r="U992"/>
      <c r="V992"/>
      <c r="W992"/>
      <c r="X992"/>
      <c r="Y992"/>
      <c r="Z992"/>
      <c r="AA992"/>
      <c r="AB992" s="181"/>
    </row>
    <row r="993" spans="1:28" hidden="1">
      <c r="A993" s="283"/>
      <c r="B993"/>
      <c r="C993"/>
      <c r="D993"/>
      <c r="E993"/>
      <c r="F993"/>
      <c r="G993"/>
      <c r="H993"/>
      <c r="I993"/>
      <c r="J993"/>
      <c r="K993"/>
      <c r="L993"/>
      <c r="M993"/>
      <c r="N993"/>
      <c r="O993"/>
      <c r="P993"/>
      <c r="Q993"/>
      <c r="R993"/>
      <c r="S993"/>
      <c r="T993"/>
      <c r="U993"/>
      <c r="V993"/>
      <c r="W993"/>
      <c r="X993"/>
      <c r="Y993"/>
      <c r="Z993"/>
      <c r="AA993"/>
      <c r="AB993" s="181"/>
    </row>
    <row r="994" spans="1:28" hidden="1">
      <c r="A994" s="283"/>
      <c r="B994"/>
      <c r="C994"/>
      <c r="D994"/>
      <c r="E994"/>
      <c r="F994"/>
      <c r="G994"/>
      <c r="H994"/>
      <c r="I994"/>
      <c r="J994"/>
      <c r="K994"/>
      <c r="L994"/>
      <c r="M994"/>
      <c r="N994"/>
      <c r="O994"/>
      <c r="P994"/>
      <c r="Q994"/>
      <c r="R994"/>
      <c r="S994"/>
      <c r="T994"/>
      <c r="U994"/>
      <c r="V994"/>
      <c r="W994"/>
      <c r="X994"/>
      <c r="Y994"/>
      <c r="Z994"/>
      <c r="AA994"/>
      <c r="AB994" s="181"/>
    </row>
    <row r="995" spans="1:28" hidden="1">
      <c r="A995" s="283"/>
      <c r="B995"/>
      <c r="C995"/>
      <c r="D995"/>
      <c r="E995"/>
      <c r="F995"/>
      <c r="G995"/>
      <c r="H995"/>
      <c r="I995"/>
      <c r="J995"/>
      <c r="K995"/>
      <c r="L995"/>
      <c r="M995"/>
      <c r="N995"/>
      <c r="O995"/>
      <c r="P995"/>
      <c r="Q995"/>
      <c r="R995"/>
      <c r="S995"/>
      <c r="T995"/>
      <c r="U995"/>
      <c r="V995"/>
      <c r="W995"/>
      <c r="X995"/>
      <c r="Y995"/>
      <c r="Z995"/>
      <c r="AA995"/>
      <c r="AB995" s="181"/>
    </row>
    <row r="996" spans="1:28" hidden="1">
      <c r="A996" s="283"/>
      <c r="B996"/>
      <c r="C996"/>
      <c r="D996"/>
      <c r="E996"/>
      <c r="F996"/>
      <c r="G996"/>
      <c r="H996"/>
      <c r="I996"/>
      <c r="J996"/>
      <c r="K996"/>
      <c r="L996"/>
      <c r="M996"/>
      <c r="N996"/>
      <c r="O996"/>
      <c r="P996"/>
      <c r="Q996"/>
      <c r="R996"/>
      <c r="S996"/>
      <c r="T996"/>
      <c r="U996"/>
      <c r="V996"/>
      <c r="W996"/>
      <c r="X996"/>
      <c r="Y996"/>
      <c r="Z996"/>
      <c r="AA996"/>
      <c r="AB996" s="181"/>
    </row>
    <row r="997" spans="1:28" hidden="1">
      <c r="A997" s="283"/>
      <c r="B997"/>
      <c r="C997"/>
      <c r="D997"/>
      <c r="E997"/>
      <c r="F997"/>
      <c r="G997"/>
      <c r="H997"/>
      <c r="I997"/>
      <c r="J997"/>
      <c r="K997"/>
      <c r="L997"/>
      <c r="M997"/>
      <c r="N997"/>
      <c r="O997"/>
      <c r="P997"/>
      <c r="Q997"/>
      <c r="R997"/>
      <c r="S997"/>
      <c r="T997"/>
      <c r="U997"/>
      <c r="V997"/>
      <c r="W997"/>
      <c r="X997"/>
      <c r="Y997"/>
      <c r="Z997"/>
      <c r="AA997"/>
      <c r="AB997" s="181"/>
    </row>
    <row r="998" spans="1:28" hidden="1">
      <c r="A998" s="283"/>
      <c r="B998"/>
      <c r="C998"/>
      <c r="D998"/>
      <c r="E998"/>
      <c r="F998"/>
      <c r="G998"/>
      <c r="H998"/>
      <c r="I998"/>
      <c r="J998"/>
      <c r="K998"/>
      <c r="L998"/>
      <c r="M998"/>
      <c r="N998"/>
      <c r="O998"/>
      <c r="P998"/>
      <c r="Q998"/>
      <c r="R998"/>
      <c r="S998"/>
      <c r="T998"/>
      <c r="U998"/>
      <c r="V998"/>
      <c r="W998"/>
      <c r="X998"/>
      <c r="Y998"/>
      <c r="Z998"/>
      <c r="AA998"/>
      <c r="AB998" s="181"/>
    </row>
    <row r="999" spans="1:28" hidden="1">
      <c r="A999" s="283"/>
      <c r="B999"/>
      <c r="C999"/>
      <c r="D999"/>
      <c r="E999"/>
      <c r="F999"/>
      <c r="G999"/>
      <c r="H999"/>
      <c r="I999"/>
      <c r="J999"/>
      <c r="K999"/>
      <c r="L999"/>
      <c r="M999"/>
      <c r="N999"/>
      <c r="O999"/>
      <c r="P999"/>
      <c r="Q999"/>
      <c r="R999"/>
      <c r="S999"/>
      <c r="T999"/>
      <c r="U999"/>
      <c r="V999"/>
      <c r="W999"/>
      <c r="X999"/>
      <c r="Y999"/>
      <c r="Z999"/>
      <c r="AA999"/>
      <c r="AB999" s="181"/>
    </row>
    <row r="1000" spans="1:28" hidden="1">
      <c r="A1000" s="283"/>
      <c r="B1000"/>
      <c r="C1000"/>
      <c r="D1000"/>
      <c r="E1000"/>
      <c r="F1000"/>
      <c r="G1000"/>
      <c r="H1000"/>
      <c r="I1000"/>
      <c r="J1000"/>
      <c r="K1000"/>
      <c r="L1000"/>
      <c r="M1000"/>
      <c r="N1000"/>
      <c r="O1000"/>
      <c r="P1000"/>
      <c r="Q1000"/>
      <c r="R1000"/>
      <c r="S1000"/>
      <c r="T1000"/>
      <c r="U1000"/>
      <c r="V1000"/>
      <c r="W1000"/>
      <c r="X1000"/>
      <c r="Y1000"/>
      <c r="Z1000"/>
      <c r="AA1000"/>
      <c r="AB1000" s="181"/>
    </row>
    <row r="1001" spans="1:28" hidden="1">
      <c r="A1001" s="283"/>
      <c r="B1001"/>
      <c r="C1001"/>
      <c r="D1001"/>
      <c r="E1001"/>
      <c r="F1001"/>
      <c r="G1001"/>
      <c r="H1001"/>
      <c r="I1001"/>
      <c r="J1001"/>
      <c r="K1001"/>
      <c r="L1001"/>
      <c r="M1001"/>
      <c r="N1001"/>
      <c r="O1001"/>
      <c r="P1001"/>
      <c r="Q1001"/>
      <c r="R1001"/>
      <c r="S1001"/>
      <c r="T1001"/>
      <c r="U1001"/>
      <c r="V1001"/>
      <c r="W1001"/>
      <c r="X1001"/>
      <c r="Y1001"/>
      <c r="Z1001"/>
      <c r="AA1001"/>
      <c r="AB1001" s="181"/>
    </row>
    <row r="1002" spans="1:28" hidden="1">
      <c r="A1002" s="283"/>
      <c r="B1002"/>
      <c r="C1002"/>
      <c r="D1002"/>
      <c r="E1002"/>
      <c r="F1002"/>
      <c r="G1002"/>
      <c r="H1002"/>
      <c r="I1002"/>
      <c r="J1002"/>
      <c r="K1002"/>
      <c r="L1002"/>
      <c r="M1002"/>
      <c r="N1002"/>
      <c r="O1002"/>
      <c r="P1002"/>
      <c r="Q1002"/>
      <c r="R1002"/>
      <c r="S1002"/>
      <c r="T1002"/>
      <c r="U1002"/>
      <c r="V1002"/>
      <c r="W1002"/>
      <c r="X1002"/>
      <c r="Y1002"/>
      <c r="Z1002"/>
      <c r="AA1002"/>
      <c r="AB1002" s="181"/>
    </row>
    <row r="1003" spans="1:28" hidden="1">
      <c r="A1003" s="283"/>
      <c r="B1003"/>
      <c r="C1003"/>
      <c r="D1003"/>
      <c r="E1003"/>
      <c r="F1003"/>
      <c r="G1003"/>
      <c r="H1003"/>
      <c r="I1003"/>
      <c r="J1003"/>
      <c r="K1003"/>
      <c r="L1003"/>
      <c r="M1003"/>
      <c r="N1003"/>
      <c r="O1003"/>
      <c r="P1003"/>
      <c r="Q1003"/>
      <c r="R1003"/>
      <c r="S1003"/>
      <c r="T1003"/>
      <c r="U1003"/>
      <c r="V1003"/>
      <c r="W1003"/>
      <c r="X1003"/>
      <c r="Y1003"/>
      <c r="Z1003"/>
      <c r="AA1003"/>
      <c r="AB1003" s="181"/>
    </row>
    <row r="1004" spans="1:28" hidden="1">
      <c r="A1004" s="283"/>
      <c r="B1004"/>
      <c r="C1004"/>
      <c r="D1004"/>
      <c r="E1004"/>
      <c r="F1004"/>
      <c r="G1004"/>
      <c r="H1004"/>
      <c r="I1004"/>
      <c r="J1004"/>
      <c r="K1004"/>
      <c r="L1004"/>
      <c r="M1004"/>
      <c r="N1004"/>
      <c r="O1004"/>
      <c r="P1004"/>
      <c r="Q1004"/>
      <c r="R1004"/>
      <c r="S1004"/>
      <c r="T1004"/>
      <c r="U1004"/>
      <c r="V1004"/>
      <c r="W1004"/>
      <c r="X1004"/>
      <c r="Y1004"/>
      <c r="Z1004"/>
      <c r="AA1004"/>
      <c r="AB1004" s="181"/>
    </row>
    <row r="1005" spans="1:28" hidden="1">
      <c r="A1005" s="283"/>
      <c r="B1005"/>
      <c r="C1005"/>
      <c r="D1005"/>
      <c r="E1005"/>
      <c r="F1005"/>
      <c r="G1005"/>
      <c r="H1005"/>
      <c r="I1005"/>
      <c r="J1005"/>
      <c r="K1005"/>
      <c r="L1005"/>
      <c r="M1005"/>
      <c r="N1005"/>
      <c r="O1005"/>
      <c r="P1005"/>
      <c r="Q1005"/>
      <c r="R1005"/>
      <c r="S1005"/>
      <c r="T1005"/>
      <c r="U1005"/>
      <c r="V1005"/>
      <c r="W1005"/>
      <c r="X1005"/>
      <c r="Y1005"/>
      <c r="Z1005"/>
      <c r="AA1005"/>
      <c r="AB1005" s="181"/>
    </row>
    <row r="1006" spans="1:28" hidden="1">
      <c r="A1006" s="283"/>
      <c r="B1006"/>
      <c r="C1006"/>
      <c r="D1006"/>
      <c r="E1006"/>
      <c r="F1006"/>
      <c r="G1006"/>
      <c r="H1006"/>
      <c r="I1006"/>
      <c r="J1006"/>
      <c r="K1006"/>
      <c r="L1006"/>
      <c r="M1006"/>
      <c r="N1006"/>
      <c r="O1006"/>
      <c r="P1006"/>
      <c r="Q1006"/>
      <c r="R1006"/>
      <c r="S1006"/>
      <c r="T1006"/>
      <c r="U1006"/>
      <c r="V1006"/>
      <c r="W1006"/>
      <c r="X1006"/>
      <c r="Y1006"/>
      <c r="Z1006"/>
      <c r="AA1006"/>
      <c r="AB1006" s="181"/>
    </row>
    <row r="1007" spans="1:28" hidden="1">
      <c r="A1007" s="283"/>
      <c r="B1007"/>
      <c r="C1007"/>
      <c r="D1007"/>
      <c r="E1007"/>
      <c r="F1007"/>
      <c r="G1007"/>
      <c r="H1007"/>
      <c r="I1007"/>
      <c r="J1007"/>
      <c r="K1007"/>
      <c r="L1007"/>
      <c r="M1007"/>
      <c r="N1007"/>
      <c r="O1007"/>
      <c r="P1007"/>
      <c r="Q1007"/>
      <c r="R1007"/>
      <c r="S1007"/>
      <c r="T1007"/>
      <c r="U1007"/>
      <c r="V1007"/>
      <c r="W1007"/>
      <c r="X1007"/>
      <c r="Y1007"/>
      <c r="Z1007"/>
      <c r="AA1007"/>
      <c r="AB1007" s="181"/>
    </row>
    <row r="1008" spans="1:28" hidden="1">
      <c r="A1008" s="283"/>
      <c r="B1008"/>
      <c r="C1008"/>
      <c r="D1008"/>
      <c r="E1008"/>
      <c r="F1008"/>
      <c r="G1008"/>
      <c r="H1008"/>
      <c r="I1008"/>
      <c r="J1008"/>
      <c r="K1008"/>
      <c r="L1008"/>
      <c r="M1008"/>
      <c r="N1008"/>
      <c r="O1008"/>
      <c r="P1008"/>
      <c r="Q1008"/>
      <c r="R1008"/>
      <c r="S1008"/>
      <c r="T1008"/>
      <c r="U1008"/>
      <c r="V1008"/>
      <c r="W1008"/>
      <c r="X1008"/>
      <c r="Y1008"/>
      <c r="Z1008"/>
      <c r="AA1008"/>
      <c r="AB1008" s="181"/>
    </row>
    <row r="1009" spans="1:28" hidden="1">
      <c r="A1009" s="283"/>
      <c r="B1009"/>
      <c r="C1009"/>
      <c r="D1009"/>
      <c r="E1009"/>
      <c r="F1009"/>
      <c r="G1009"/>
      <c r="H1009"/>
      <c r="I1009"/>
      <c r="J1009"/>
      <c r="K1009"/>
      <c r="L1009"/>
      <c r="M1009"/>
      <c r="N1009"/>
      <c r="O1009"/>
      <c r="P1009"/>
      <c r="Q1009"/>
      <c r="R1009"/>
      <c r="S1009"/>
      <c r="T1009"/>
      <c r="U1009"/>
      <c r="V1009"/>
      <c r="W1009"/>
      <c r="X1009"/>
      <c r="Y1009"/>
      <c r="Z1009"/>
      <c r="AA1009"/>
      <c r="AB1009" s="181"/>
    </row>
    <row r="1010" spans="1:28" hidden="1">
      <c r="A1010" s="283"/>
      <c r="B1010"/>
      <c r="C1010"/>
      <c r="D1010"/>
      <c r="E1010"/>
      <c r="F1010"/>
      <c r="G1010"/>
      <c r="H1010"/>
      <c r="I1010"/>
      <c r="J1010"/>
      <c r="K1010"/>
      <c r="L1010"/>
      <c r="M1010"/>
      <c r="N1010"/>
      <c r="O1010"/>
      <c r="P1010"/>
      <c r="Q1010"/>
      <c r="R1010"/>
      <c r="S1010"/>
      <c r="T1010"/>
      <c r="U1010"/>
      <c r="V1010"/>
      <c r="W1010"/>
      <c r="X1010"/>
      <c r="Y1010"/>
      <c r="Z1010"/>
      <c r="AA1010"/>
      <c r="AB1010" s="181"/>
    </row>
    <row r="1011" spans="1:28" hidden="1">
      <c r="A1011" s="283"/>
      <c r="B1011"/>
      <c r="C1011"/>
      <c r="D1011"/>
      <c r="E1011"/>
      <c r="F1011"/>
      <c r="G1011"/>
      <c r="H1011"/>
      <c r="I1011"/>
      <c r="J1011"/>
      <c r="K1011"/>
      <c r="L1011"/>
      <c r="M1011"/>
      <c r="N1011"/>
      <c r="O1011"/>
      <c r="P1011"/>
      <c r="Q1011"/>
      <c r="R1011"/>
      <c r="S1011"/>
      <c r="T1011"/>
      <c r="U1011"/>
      <c r="V1011"/>
      <c r="W1011"/>
      <c r="X1011"/>
      <c r="Y1011"/>
      <c r="Z1011"/>
      <c r="AA1011"/>
      <c r="AB1011" s="181"/>
    </row>
    <row r="1012" spans="1:28" hidden="1">
      <c r="A1012" s="283"/>
      <c r="B1012"/>
      <c r="C1012"/>
      <c r="D1012"/>
      <c r="E1012"/>
      <c r="F1012"/>
      <c r="G1012"/>
      <c r="H1012"/>
      <c r="I1012"/>
      <c r="J1012"/>
      <c r="K1012"/>
      <c r="L1012"/>
      <c r="M1012"/>
      <c r="N1012"/>
      <c r="O1012"/>
      <c r="P1012"/>
      <c r="Q1012"/>
      <c r="R1012"/>
      <c r="S1012"/>
      <c r="T1012"/>
      <c r="U1012"/>
      <c r="V1012"/>
      <c r="W1012"/>
      <c r="X1012"/>
      <c r="Y1012"/>
      <c r="Z1012"/>
      <c r="AA1012"/>
      <c r="AB1012" s="181"/>
    </row>
    <row r="1013" spans="1:28" hidden="1">
      <c r="A1013" s="283"/>
      <c r="B1013"/>
      <c r="C1013"/>
      <c r="D1013"/>
      <c r="E1013"/>
      <c r="F1013"/>
      <c r="G1013"/>
      <c r="H1013"/>
      <c r="I1013"/>
      <c r="J1013"/>
      <c r="K1013"/>
      <c r="L1013"/>
      <c r="M1013"/>
      <c r="N1013"/>
      <c r="O1013"/>
      <c r="P1013"/>
      <c r="Q1013"/>
      <c r="R1013"/>
      <c r="S1013"/>
      <c r="T1013"/>
      <c r="U1013"/>
      <c r="V1013"/>
      <c r="W1013"/>
      <c r="X1013"/>
      <c r="Y1013"/>
      <c r="Z1013"/>
      <c r="AA1013"/>
      <c r="AB1013" s="181"/>
    </row>
    <row r="1014" spans="1:28" hidden="1">
      <c r="A1014" s="283"/>
      <c r="B1014"/>
      <c r="C1014"/>
      <c r="D1014"/>
      <c r="E1014"/>
      <c r="F1014"/>
      <c r="G1014"/>
      <c r="H1014"/>
      <c r="I1014"/>
      <c r="J1014"/>
      <c r="K1014"/>
      <c r="L1014"/>
      <c r="M1014"/>
      <c r="N1014"/>
      <c r="O1014"/>
      <c r="P1014"/>
      <c r="Q1014"/>
      <c r="R1014"/>
      <c r="S1014"/>
      <c r="T1014"/>
      <c r="U1014"/>
      <c r="V1014"/>
      <c r="W1014"/>
      <c r="X1014"/>
      <c r="Y1014"/>
      <c r="Z1014"/>
      <c r="AA1014"/>
      <c r="AB1014" s="181"/>
    </row>
    <row r="1015" spans="1:28" hidden="1">
      <c r="A1015" s="283"/>
      <c r="B1015"/>
      <c r="C1015"/>
      <c r="D1015"/>
      <c r="E1015"/>
      <c r="F1015"/>
      <c r="G1015"/>
      <c r="H1015"/>
      <c r="I1015"/>
      <c r="J1015"/>
      <c r="K1015"/>
      <c r="L1015"/>
      <c r="M1015"/>
      <c r="N1015"/>
      <c r="O1015"/>
      <c r="P1015"/>
      <c r="Q1015"/>
      <c r="R1015"/>
      <c r="S1015"/>
      <c r="T1015"/>
      <c r="U1015"/>
      <c r="V1015"/>
      <c r="W1015"/>
      <c r="X1015"/>
      <c r="Y1015"/>
      <c r="Z1015"/>
      <c r="AA1015"/>
      <c r="AB1015" s="181"/>
    </row>
    <row r="1016" spans="1:28" hidden="1">
      <c r="A1016" s="283"/>
      <c r="B1016"/>
      <c r="C1016"/>
      <c r="D1016"/>
      <c r="E1016"/>
      <c r="F1016"/>
      <c r="G1016"/>
      <c r="H1016"/>
      <c r="I1016"/>
      <c r="J1016"/>
      <c r="K1016"/>
      <c r="L1016"/>
      <c r="M1016"/>
      <c r="N1016"/>
      <c r="O1016"/>
      <c r="P1016"/>
      <c r="Q1016"/>
      <c r="R1016"/>
      <c r="S1016"/>
      <c r="T1016"/>
      <c r="U1016"/>
      <c r="V1016"/>
      <c r="W1016"/>
      <c r="X1016"/>
      <c r="Y1016"/>
      <c r="Z1016"/>
      <c r="AA1016"/>
      <c r="AB1016" s="181"/>
    </row>
    <row r="1017" spans="1:28" hidden="1">
      <c r="A1017" s="283"/>
      <c r="B1017"/>
      <c r="C1017"/>
      <c r="D1017"/>
      <c r="E1017"/>
      <c r="F1017"/>
      <c r="G1017"/>
      <c r="H1017"/>
      <c r="I1017"/>
      <c r="J1017"/>
      <c r="K1017"/>
      <c r="L1017"/>
      <c r="M1017"/>
      <c r="N1017"/>
      <c r="O1017"/>
      <c r="P1017"/>
      <c r="Q1017"/>
      <c r="R1017"/>
      <c r="S1017"/>
      <c r="T1017"/>
      <c r="U1017"/>
      <c r="V1017"/>
      <c r="W1017"/>
      <c r="X1017"/>
      <c r="Y1017"/>
      <c r="Z1017"/>
      <c r="AA1017"/>
      <c r="AB1017" s="181"/>
    </row>
    <row r="1018" spans="1:28" hidden="1">
      <c r="A1018" s="283"/>
      <c r="B1018"/>
      <c r="C1018"/>
      <c r="D1018"/>
      <c r="E1018"/>
      <c r="F1018"/>
      <c r="G1018"/>
      <c r="H1018"/>
      <c r="I1018"/>
      <c r="J1018"/>
      <c r="K1018"/>
      <c r="L1018"/>
      <c r="M1018"/>
      <c r="N1018"/>
      <c r="O1018"/>
      <c r="P1018"/>
      <c r="Q1018"/>
      <c r="R1018"/>
      <c r="S1018"/>
      <c r="T1018"/>
      <c r="U1018"/>
      <c r="V1018"/>
      <c r="W1018"/>
      <c r="X1018"/>
      <c r="Y1018"/>
      <c r="Z1018"/>
      <c r="AA1018"/>
      <c r="AB1018" s="181"/>
    </row>
    <row r="1019" spans="1:28" hidden="1">
      <c r="A1019" s="283"/>
      <c r="B1019"/>
      <c r="C1019"/>
      <c r="D1019"/>
      <c r="E1019"/>
      <c r="F1019"/>
      <c r="G1019"/>
      <c r="H1019"/>
      <c r="I1019"/>
      <c r="J1019"/>
      <c r="K1019"/>
      <c r="L1019"/>
      <c r="M1019"/>
      <c r="N1019"/>
      <c r="O1019"/>
      <c r="P1019"/>
      <c r="Q1019"/>
      <c r="R1019"/>
      <c r="S1019"/>
      <c r="T1019"/>
      <c r="U1019"/>
      <c r="V1019"/>
      <c r="W1019"/>
      <c r="X1019"/>
      <c r="Y1019"/>
      <c r="Z1019"/>
      <c r="AA1019"/>
      <c r="AB1019" s="181"/>
    </row>
    <row r="1020" spans="1:28" hidden="1">
      <c r="A1020" s="283"/>
      <c r="B1020"/>
      <c r="C1020"/>
      <c r="D1020"/>
      <c r="E1020"/>
      <c r="F1020"/>
      <c r="G1020"/>
      <c r="H1020"/>
      <c r="I1020"/>
      <c r="J1020"/>
      <c r="K1020"/>
      <c r="L1020"/>
      <c r="M1020"/>
      <c r="N1020"/>
      <c r="O1020"/>
      <c r="P1020"/>
      <c r="Q1020"/>
      <c r="R1020"/>
      <c r="S1020"/>
      <c r="T1020"/>
      <c r="U1020"/>
      <c r="V1020"/>
      <c r="W1020"/>
      <c r="X1020"/>
      <c r="Y1020"/>
      <c r="Z1020"/>
      <c r="AA1020"/>
      <c r="AB1020" s="181"/>
    </row>
    <row r="1021" spans="1:28" hidden="1">
      <c r="A1021" s="283"/>
      <c r="B1021"/>
      <c r="C1021"/>
      <c r="D1021"/>
      <c r="E1021"/>
      <c r="F1021"/>
      <c r="G1021"/>
      <c r="H1021"/>
      <c r="I1021"/>
      <c r="J1021"/>
      <c r="K1021"/>
      <c r="L1021"/>
      <c r="M1021"/>
      <c r="N1021"/>
      <c r="O1021"/>
      <c r="P1021"/>
      <c r="Q1021"/>
      <c r="R1021"/>
      <c r="S1021"/>
      <c r="T1021"/>
      <c r="U1021"/>
      <c r="V1021"/>
      <c r="W1021"/>
      <c r="X1021"/>
      <c r="Y1021"/>
      <c r="Z1021"/>
      <c r="AA1021"/>
      <c r="AB1021" s="181"/>
    </row>
    <row r="1022" spans="1:28" hidden="1">
      <c r="A1022" s="283"/>
      <c r="B1022"/>
      <c r="C1022"/>
      <c r="D1022"/>
      <c r="E1022"/>
      <c r="F1022"/>
      <c r="G1022"/>
      <c r="H1022"/>
      <c r="I1022"/>
      <c r="J1022"/>
      <c r="K1022"/>
      <c r="L1022"/>
      <c r="M1022"/>
      <c r="N1022"/>
      <c r="O1022"/>
      <c r="P1022"/>
      <c r="Q1022"/>
      <c r="R1022"/>
      <c r="S1022"/>
      <c r="T1022"/>
      <c r="U1022"/>
      <c r="V1022"/>
      <c r="W1022"/>
      <c r="X1022"/>
      <c r="Y1022"/>
      <c r="Z1022"/>
      <c r="AA1022"/>
      <c r="AB1022" s="181"/>
    </row>
    <row r="1023" spans="1:28" hidden="1">
      <c r="A1023" s="283"/>
      <c r="B1023"/>
      <c r="C1023"/>
      <c r="D1023"/>
      <c r="E1023"/>
      <c r="F1023"/>
      <c r="G1023"/>
      <c r="H1023"/>
      <c r="I1023"/>
      <c r="J1023"/>
      <c r="K1023"/>
      <c r="L1023"/>
      <c r="M1023"/>
      <c r="N1023"/>
      <c r="O1023"/>
      <c r="P1023"/>
      <c r="Q1023"/>
      <c r="R1023"/>
      <c r="S1023"/>
      <c r="T1023"/>
      <c r="U1023"/>
      <c r="V1023"/>
      <c r="W1023"/>
      <c r="X1023"/>
      <c r="Y1023"/>
      <c r="Z1023"/>
      <c r="AA1023"/>
      <c r="AB1023" s="181"/>
    </row>
    <row r="1024" spans="1:28" hidden="1">
      <c r="A1024" s="283"/>
      <c r="B1024"/>
      <c r="C1024"/>
      <c r="D1024"/>
      <c r="E1024"/>
      <c r="F1024"/>
      <c r="G1024"/>
      <c r="H1024"/>
      <c r="I1024"/>
      <c r="J1024"/>
      <c r="K1024"/>
      <c r="L1024"/>
      <c r="M1024"/>
      <c r="N1024"/>
      <c r="O1024"/>
      <c r="P1024"/>
      <c r="Q1024"/>
      <c r="R1024"/>
      <c r="S1024"/>
      <c r="T1024"/>
      <c r="U1024"/>
      <c r="V1024"/>
      <c r="W1024"/>
      <c r="X1024"/>
      <c r="Y1024"/>
      <c r="Z1024"/>
      <c r="AA1024"/>
      <c r="AB1024" s="181"/>
    </row>
    <row r="1025" spans="1:28" hidden="1">
      <c r="A1025" s="283"/>
      <c r="B1025"/>
      <c r="C1025"/>
      <c r="D1025"/>
      <c r="E1025"/>
      <c r="F1025"/>
      <c r="G1025"/>
      <c r="H1025"/>
      <c r="I1025"/>
      <c r="J1025"/>
      <c r="K1025"/>
      <c r="L1025"/>
      <c r="M1025"/>
      <c r="N1025"/>
      <c r="O1025"/>
      <c r="P1025"/>
      <c r="Q1025"/>
      <c r="R1025"/>
      <c r="S1025"/>
      <c r="T1025"/>
      <c r="U1025"/>
      <c r="V1025"/>
      <c r="W1025"/>
      <c r="X1025"/>
      <c r="Y1025"/>
      <c r="Z1025"/>
      <c r="AA1025"/>
      <c r="AB1025" s="181"/>
    </row>
    <row r="1026" spans="1:28" hidden="1">
      <c r="A1026" s="283"/>
      <c r="B1026"/>
      <c r="C1026"/>
      <c r="D1026"/>
      <c r="E1026"/>
      <c r="F1026"/>
      <c r="G1026"/>
      <c r="H1026"/>
      <c r="I1026"/>
      <c r="J1026"/>
      <c r="K1026"/>
      <c r="L1026"/>
      <c r="M1026"/>
      <c r="N1026"/>
      <c r="O1026"/>
      <c r="P1026"/>
      <c r="Q1026"/>
      <c r="R1026"/>
      <c r="S1026"/>
      <c r="T1026"/>
      <c r="U1026"/>
      <c r="V1026"/>
      <c r="W1026"/>
      <c r="X1026"/>
      <c r="Y1026"/>
      <c r="Z1026"/>
      <c r="AA1026"/>
      <c r="AB1026" s="181"/>
    </row>
    <row r="1027" spans="1:28" hidden="1">
      <c r="A1027" s="283"/>
      <c r="B1027"/>
      <c r="C1027"/>
      <c r="D1027"/>
      <c r="E1027"/>
      <c r="F1027"/>
      <c r="G1027"/>
      <c r="H1027"/>
      <c r="I1027"/>
      <c r="J1027"/>
      <c r="K1027"/>
      <c r="L1027"/>
      <c r="M1027"/>
      <c r="N1027"/>
      <c r="O1027"/>
      <c r="P1027"/>
      <c r="Q1027"/>
      <c r="R1027"/>
      <c r="S1027"/>
      <c r="T1027"/>
      <c r="U1027"/>
      <c r="V1027"/>
      <c r="W1027"/>
      <c r="X1027"/>
      <c r="Y1027"/>
      <c r="Z1027"/>
      <c r="AA1027"/>
      <c r="AB1027" s="181"/>
    </row>
    <row r="1028" spans="1:28" hidden="1">
      <c r="A1028" s="283"/>
      <c r="B1028"/>
      <c r="C1028"/>
      <c r="D1028"/>
      <c r="E1028"/>
      <c r="F1028"/>
      <c r="G1028"/>
      <c r="H1028"/>
      <c r="I1028"/>
      <c r="J1028"/>
      <c r="K1028"/>
      <c r="L1028"/>
      <c r="M1028"/>
      <c r="N1028"/>
      <c r="O1028"/>
      <c r="P1028"/>
      <c r="Q1028"/>
      <c r="R1028"/>
      <c r="S1028"/>
      <c r="T1028"/>
      <c r="U1028"/>
      <c r="V1028"/>
      <c r="W1028"/>
      <c r="X1028"/>
      <c r="Y1028"/>
      <c r="Z1028"/>
      <c r="AA1028"/>
      <c r="AB1028" s="181"/>
    </row>
    <row r="1029" spans="1:28" hidden="1">
      <c r="A1029" s="283"/>
      <c r="B1029"/>
      <c r="C1029"/>
      <c r="D1029"/>
      <c r="E1029"/>
      <c r="F1029"/>
      <c r="G1029"/>
      <c r="H1029"/>
      <c r="I1029"/>
      <c r="J1029"/>
      <c r="K1029"/>
      <c r="L1029"/>
      <c r="M1029"/>
      <c r="N1029"/>
      <c r="O1029"/>
      <c r="P1029"/>
      <c r="Q1029"/>
      <c r="R1029"/>
      <c r="S1029"/>
      <c r="T1029"/>
      <c r="U1029"/>
      <c r="V1029"/>
      <c r="W1029"/>
      <c r="X1029"/>
      <c r="Y1029"/>
      <c r="Z1029"/>
      <c r="AA1029"/>
      <c r="AB1029" s="181"/>
    </row>
    <row r="1030" spans="1:28" hidden="1">
      <c r="A1030" s="283"/>
      <c r="B1030"/>
      <c r="C1030"/>
      <c r="D1030"/>
      <c r="E1030"/>
      <c r="F1030"/>
      <c r="G1030"/>
      <c r="H1030"/>
      <c r="I1030"/>
      <c r="J1030"/>
      <c r="K1030"/>
      <c r="L1030"/>
      <c r="M1030"/>
      <c r="N1030"/>
      <c r="O1030"/>
      <c r="P1030"/>
      <c r="Q1030"/>
      <c r="R1030"/>
      <c r="S1030"/>
      <c r="T1030"/>
      <c r="U1030"/>
      <c r="V1030"/>
      <c r="W1030"/>
      <c r="X1030"/>
      <c r="Y1030"/>
      <c r="Z1030"/>
      <c r="AA1030"/>
      <c r="AB1030" s="181"/>
    </row>
    <row r="1031" spans="1:28" hidden="1">
      <c r="A1031" s="283"/>
      <c r="B1031"/>
      <c r="C1031"/>
      <c r="D1031"/>
      <c r="E1031"/>
      <c r="F1031"/>
      <c r="G1031"/>
      <c r="H1031"/>
      <c r="I1031"/>
      <c r="J1031"/>
      <c r="K1031"/>
      <c r="L1031"/>
      <c r="M1031"/>
      <c r="N1031"/>
      <c r="O1031"/>
      <c r="P1031"/>
      <c r="Q1031"/>
      <c r="R1031"/>
      <c r="S1031"/>
      <c r="T1031"/>
      <c r="U1031"/>
      <c r="V1031"/>
      <c r="W1031"/>
      <c r="X1031"/>
      <c r="Y1031"/>
      <c r="Z1031"/>
      <c r="AA1031"/>
      <c r="AB1031" s="181"/>
    </row>
    <row r="1032" spans="1:28" hidden="1">
      <c r="A1032" s="283"/>
      <c r="B1032"/>
      <c r="C1032"/>
      <c r="D1032"/>
      <c r="E1032"/>
      <c r="F1032"/>
      <c r="G1032"/>
      <c r="H1032"/>
      <c r="I1032"/>
      <c r="J1032"/>
      <c r="K1032"/>
      <c r="L1032"/>
      <c r="M1032"/>
      <c r="N1032"/>
      <c r="O1032"/>
      <c r="P1032"/>
      <c r="Q1032"/>
      <c r="R1032"/>
      <c r="S1032"/>
      <c r="T1032"/>
      <c r="U1032"/>
      <c r="V1032"/>
      <c r="W1032"/>
      <c r="X1032"/>
      <c r="Y1032"/>
      <c r="Z1032"/>
      <c r="AA1032"/>
      <c r="AB1032" s="181"/>
    </row>
    <row r="1033" spans="1:28" hidden="1">
      <c r="A1033" s="283"/>
      <c r="B1033"/>
      <c r="C1033"/>
      <c r="D1033"/>
      <c r="E1033"/>
      <c r="F1033"/>
      <c r="G1033"/>
      <c r="H1033"/>
      <c r="I1033"/>
      <c r="J1033"/>
      <c r="K1033"/>
      <c r="L1033"/>
      <c r="M1033"/>
      <c r="N1033"/>
      <c r="O1033"/>
      <c r="P1033"/>
      <c r="Q1033"/>
      <c r="R1033"/>
      <c r="S1033"/>
      <c r="T1033"/>
      <c r="U1033"/>
      <c r="V1033"/>
      <c r="W1033"/>
      <c r="X1033"/>
      <c r="Y1033"/>
      <c r="Z1033"/>
      <c r="AA1033"/>
      <c r="AB1033" s="181"/>
    </row>
    <row r="1034" spans="1:28" hidden="1">
      <c r="A1034" s="283"/>
      <c r="B1034"/>
      <c r="C1034"/>
      <c r="D1034"/>
      <c r="E1034"/>
      <c r="F1034"/>
      <c r="G1034"/>
      <c r="H1034"/>
      <c r="I1034"/>
      <c r="J1034"/>
      <c r="K1034"/>
      <c r="L1034"/>
      <c r="M1034"/>
      <c r="N1034"/>
      <c r="O1034"/>
      <c r="P1034"/>
      <c r="Q1034"/>
      <c r="R1034"/>
      <c r="S1034"/>
      <c r="T1034"/>
      <c r="U1034"/>
      <c r="V1034"/>
      <c r="W1034"/>
      <c r="X1034"/>
      <c r="Y1034"/>
      <c r="Z1034"/>
      <c r="AA1034"/>
      <c r="AB1034" s="181"/>
    </row>
    <row r="1035" spans="1:28" hidden="1">
      <c r="A1035" s="283"/>
      <c r="B1035"/>
      <c r="C1035"/>
      <c r="D1035"/>
      <c r="E1035"/>
      <c r="F1035"/>
      <c r="G1035"/>
      <c r="H1035"/>
      <c r="I1035"/>
      <c r="J1035"/>
      <c r="K1035"/>
      <c r="L1035"/>
      <c r="M1035"/>
      <c r="N1035"/>
      <c r="O1035"/>
      <c r="P1035"/>
      <c r="Q1035"/>
      <c r="R1035"/>
      <c r="S1035"/>
      <c r="T1035"/>
      <c r="U1035"/>
      <c r="V1035"/>
      <c r="W1035"/>
      <c r="X1035"/>
      <c r="Y1035"/>
      <c r="Z1035"/>
      <c r="AA1035"/>
      <c r="AB1035" s="181"/>
    </row>
    <row r="1036" spans="1:28" hidden="1">
      <c r="A1036" s="283"/>
      <c r="B1036"/>
      <c r="C1036"/>
      <c r="D1036"/>
      <c r="E1036"/>
      <c r="F1036"/>
      <c r="G1036"/>
      <c r="H1036"/>
      <c r="I1036"/>
      <c r="J1036"/>
      <c r="K1036"/>
      <c r="L1036"/>
      <c r="M1036"/>
      <c r="N1036"/>
      <c r="O1036"/>
      <c r="P1036"/>
      <c r="Q1036"/>
      <c r="R1036"/>
      <c r="S1036"/>
      <c r="T1036"/>
      <c r="U1036"/>
      <c r="V1036"/>
      <c r="W1036"/>
      <c r="X1036"/>
      <c r="Y1036"/>
      <c r="Z1036"/>
      <c r="AA1036"/>
      <c r="AB1036" s="181"/>
    </row>
    <row r="1037" spans="1:28" hidden="1">
      <c r="A1037" s="283"/>
      <c r="B1037"/>
      <c r="C1037"/>
      <c r="D1037"/>
      <c r="E1037"/>
      <c r="F1037"/>
      <c r="G1037"/>
      <c r="H1037"/>
      <c r="I1037"/>
      <c r="J1037"/>
      <c r="K1037"/>
      <c r="L1037"/>
      <c r="M1037"/>
      <c r="N1037"/>
      <c r="O1037"/>
      <c r="P1037"/>
      <c r="Q1037"/>
      <c r="R1037"/>
      <c r="S1037"/>
      <c r="T1037"/>
      <c r="U1037"/>
      <c r="V1037"/>
      <c r="W1037"/>
      <c r="X1037"/>
      <c r="Y1037"/>
      <c r="Z1037"/>
      <c r="AA1037"/>
      <c r="AB1037" s="181"/>
    </row>
    <row r="1038" spans="1:28" hidden="1">
      <c r="A1038" s="283"/>
      <c r="B1038"/>
      <c r="C1038"/>
      <c r="D1038"/>
      <c r="E1038"/>
      <c r="F1038"/>
      <c r="G1038"/>
      <c r="H1038"/>
      <c r="I1038"/>
      <c r="J1038"/>
      <c r="K1038"/>
      <c r="L1038"/>
      <c r="M1038"/>
      <c r="N1038"/>
      <c r="O1038"/>
      <c r="P1038"/>
      <c r="Q1038"/>
      <c r="R1038"/>
      <c r="S1038"/>
      <c r="T1038"/>
      <c r="U1038"/>
      <c r="V1038"/>
      <c r="W1038"/>
      <c r="X1038"/>
      <c r="Y1038"/>
      <c r="Z1038"/>
      <c r="AA1038"/>
      <c r="AB1038" s="181"/>
    </row>
    <row r="1039" spans="1:28" hidden="1">
      <c r="A1039" s="283"/>
      <c r="B1039"/>
      <c r="C1039"/>
      <c r="D1039"/>
      <c r="E1039"/>
      <c r="F1039"/>
      <c r="G1039"/>
      <c r="H1039"/>
      <c r="I1039"/>
      <c r="J1039"/>
      <c r="K1039"/>
      <c r="L1039"/>
      <c r="M1039"/>
      <c r="N1039"/>
      <c r="O1039"/>
      <c r="P1039"/>
      <c r="Q1039"/>
      <c r="R1039"/>
      <c r="S1039"/>
      <c r="T1039"/>
      <c r="U1039"/>
      <c r="V1039"/>
      <c r="W1039"/>
      <c r="X1039"/>
      <c r="Y1039"/>
      <c r="Z1039"/>
      <c r="AA1039"/>
      <c r="AB1039" s="181"/>
    </row>
    <row r="1040" spans="1:28" hidden="1">
      <c r="A1040" s="283"/>
      <c r="B1040"/>
      <c r="C1040"/>
      <c r="D1040"/>
      <c r="E1040"/>
      <c r="F1040"/>
      <c r="G1040"/>
      <c r="H1040"/>
      <c r="I1040"/>
      <c r="J1040"/>
      <c r="K1040"/>
      <c r="L1040"/>
      <c r="M1040"/>
      <c r="N1040"/>
      <c r="O1040"/>
      <c r="P1040"/>
      <c r="Q1040"/>
      <c r="R1040"/>
      <c r="S1040"/>
      <c r="T1040"/>
      <c r="U1040"/>
      <c r="V1040"/>
      <c r="W1040"/>
      <c r="X1040"/>
      <c r="Y1040"/>
      <c r="Z1040"/>
      <c r="AA1040"/>
      <c r="AB1040" s="181"/>
    </row>
    <row r="1041" spans="1:28" hidden="1">
      <c r="A1041" s="283"/>
      <c r="B1041"/>
      <c r="C1041"/>
      <c r="D1041"/>
      <c r="E1041"/>
      <c r="F1041"/>
      <c r="G1041"/>
      <c r="H1041"/>
      <c r="I1041"/>
      <c r="J1041"/>
      <c r="K1041"/>
      <c r="L1041"/>
      <c r="M1041"/>
      <c r="N1041"/>
      <c r="O1041"/>
      <c r="P1041"/>
      <c r="Q1041"/>
      <c r="R1041"/>
      <c r="S1041"/>
      <c r="T1041"/>
      <c r="U1041"/>
      <c r="V1041"/>
      <c r="W1041"/>
      <c r="X1041"/>
      <c r="Y1041"/>
      <c r="Z1041"/>
      <c r="AA1041"/>
      <c r="AB1041" s="181"/>
    </row>
    <row r="1042" spans="1:28" hidden="1">
      <c r="A1042" s="283"/>
      <c r="B1042"/>
      <c r="C1042"/>
      <c r="D1042"/>
      <c r="E1042"/>
      <c r="F1042"/>
      <c r="G1042"/>
      <c r="H1042"/>
      <c r="I1042"/>
      <c r="J1042"/>
      <c r="K1042"/>
      <c r="L1042"/>
      <c r="M1042"/>
      <c r="N1042"/>
      <c r="O1042"/>
      <c r="P1042"/>
      <c r="Q1042"/>
      <c r="R1042"/>
      <c r="S1042"/>
      <c r="T1042"/>
      <c r="U1042"/>
      <c r="V1042"/>
      <c r="W1042"/>
      <c r="X1042"/>
      <c r="Y1042"/>
      <c r="Z1042"/>
      <c r="AA1042"/>
      <c r="AB1042" s="181"/>
    </row>
    <row r="1043" spans="1:28" hidden="1">
      <c r="A1043" s="283"/>
      <c r="B1043"/>
      <c r="C1043"/>
      <c r="D1043"/>
      <c r="E1043"/>
      <c r="F1043"/>
      <c r="G1043"/>
      <c r="H1043"/>
      <c r="I1043"/>
      <c r="J1043"/>
      <c r="K1043"/>
      <c r="L1043"/>
      <c r="M1043"/>
      <c r="N1043"/>
      <c r="O1043"/>
      <c r="P1043"/>
      <c r="Q1043"/>
      <c r="R1043"/>
      <c r="S1043"/>
      <c r="T1043"/>
      <c r="U1043"/>
      <c r="V1043"/>
      <c r="W1043"/>
      <c r="X1043"/>
      <c r="Y1043"/>
      <c r="Z1043"/>
      <c r="AA1043"/>
      <c r="AB1043" s="181"/>
    </row>
    <row r="1044" spans="1:28" hidden="1">
      <c r="A1044" s="283"/>
      <c r="B1044"/>
      <c r="C1044"/>
      <c r="D1044"/>
      <c r="E1044"/>
      <c r="F1044"/>
      <c r="G1044"/>
      <c r="H1044"/>
      <c r="I1044"/>
      <c r="J1044"/>
      <c r="K1044"/>
      <c r="L1044"/>
      <c r="M1044"/>
      <c r="N1044"/>
      <c r="O1044"/>
      <c r="P1044"/>
      <c r="Q1044"/>
      <c r="R1044"/>
      <c r="S1044"/>
      <c r="T1044"/>
      <c r="U1044"/>
      <c r="V1044"/>
      <c r="W1044"/>
      <c r="X1044"/>
      <c r="Y1044"/>
      <c r="Z1044"/>
      <c r="AA1044"/>
      <c r="AB1044" s="181"/>
    </row>
    <row r="1045" spans="1:28" hidden="1">
      <c r="A1045" s="283"/>
      <c r="B1045"/>
      <c r="C1045"/>
      <c r="D1045"/>
      <c r="E1045"/>
      <c r="F1045"/>
      <c r="G1045"/>
      <c r="H1045"/>
      <c r="I1045"/>
      <c r="J1045"/>
      <c r="K1045"/>
      <c r="L1045"/>
      <c r="M1045"/>
      <c r="N1045"/>
      <c r="O1045"/>
      <c r="P1045"/>
      <c r="Q1045"/>
      <c r="R1045"/>
      <c r="S1045"/>
      <c r="T1045"/>
      <c r="U1045"/>
      <c r="V1045"/>
      <c r="W1045"/>
      <c r="X1045"/>
      <c r="Y1045"/>
      <c r="Z1045"/>
      <c r="AA1045"/>
      <c r="AB1045" s="181"/>
    </row>
    <row r="1046" spans="1:28" hidden="1">
      <c r="A1046" s="283"/>
      <c r="B1046"/>
      <c r="C1046"/>
      <c r="D1046"/>
      <c r="E1046"/>
      <c r="F1046"/>
      <c r="G1046"/>
      <c r="H1046"/>
      <c r="I1046"/>
      <c r="J1046"/>
      <c r="K1046"/>
      <c r="L1046"/>
      <c r="M1046"/>
      <c r="N1046"/>
      <c r="O1046"/>
      <c r="P1046"/>
      <c r="Q1046"/>
      <c r="R1046"/>
      <c r="S1046"/>
      <c r="T1046"/>
      <c r="U1046"/>
      <c r="V1046"/>
      <c r="W1046"/>
      <c r="X1046"/>
      <c r="Y1046"/>
      <c r="Z1046"/>
      <c r="AA1046"/>
      <c r="AB1046" s="181"/>
    </row>
    <row r="1047" spans="1:28" hidden="1">
      <c r="A1047" s="283"/>
      <c r="B1047"/>
      <c r="C1047"/>
      <c r="D1047"/>
      <c r="E1047"/>
      <c r="F1047"/>
      <c r="G1047"/>
      <c r="H1047"/>
      <c r="I1047"/>
      <c r="J1047"/>
      <c r="K1047"/>
      <c r="L1047"/>
      <c r="M1047"/>
      <c r="N1047"/>
      <c r="O1047"/>
      <c r="P1047"/>
      <c r="Q1047"/>
      <c r="R1047"/>
      <c r="S1047"/>
      <c r="T1047"/>
      <c r="U1047"/>
      <c r="V1047"/>
      <c r="W1047"/>
      <c r="X1047"/>
      <c r="Y1047"/>
      <c r="Z1047"/>
      <c r="AA1047"/>
      <c r="AB1047" s="181"/>
    </row>
    <row r="1048" spans="1:28" hidden="1">
      <c r="A1048" s="283"/>
      <c r="B1048"/>
      <c r="C1048"/>
      <c r="D1048"/>
      <c r="E1048"/>
      <c r="F1048"/>
      <c r="G1048"/>
      <c r="H1048"/>
      <c r="I1048"/>
      <c r="J1048"/>
      <c r="K1048"/>
      <c r="L1048"/>
      <c r="M1048"/>
      <c r="N1048"/>
      <c r="O1048"/>
      <c r="P1048"/>
      <c r="Q1048"/>
      <c r="R1048"/>
      <c r="S1048"/>
      <c r="T1048"/>
      <c r="U1048"/>
      <c r="V1048"/>
      <c r="W1048"/>
      <c r="X1048"/>
      <c r="Y1048"/>
      <c r="Z1048"/>
      <c r="AA1048"/>
      <c r="AB1048" s="181"/>
    </row>
    <row r="1049" spans="1:28" hidden="1">
      <c r="A1049" s="283"/>
      <c r="B1049"/>
      <c r="C1049"/>
      <c r="D1049"/>
      <c r="E1049"/>
      <c r="F1049"/>
      <c r="G1049"/>
      <c r="H1049"/>
      <c r="I1049"/>
      <c r="J1049"/>
      <c r="K1049"/>
      <c r="L1049"/>
      <c r="M1049"/>
      <c r="N1049"/>
      <c r="O1049"/>
      <c r="P1049"/>
      <c r="Q1049"/>
      <c r="R1049"/>
      <c r="S1049"/>
      <c r="T1049"/>
      <c r="U1049"/>
      <c r="V1049"/>
      <c r="W1049"/>
      <c r="X1049"/>
      <c r="Y1049"/>
      <c r="Z1049"/>
      <c r="AA1049"/>
      <c r="AB1049" s="181"/>
    </row>
    <row r="1050" spans="1:28" hidden="1">
      <c r="A1050" s="283"/>
      <c r="B1050"/>
      <c r="C1050"/>
      <c r="D1050"/>
      <c r="E1050"/>
      <c r="F1050"/>
      <c r="G1050"/>
      <c r="H1050"/>
      <c r="I1050"/>
      <c r="J1050"/>
      <c r="K1050"/>
      <c r="L1050"/>
      <c r="M1050"/>
      <c r="N1050"/>
      <c r="O1050"/>
      <c r="P1050"/>
      <c r="Q1050"/>
      <c r="R1050"/>
      <c r="S1050"/>
      <c r="T1050"/>
      <c r="U1050"/>
      <c r="V1050"/>
      <c r="W1050"/>
      <c r="X1050"/>
      <c r="Y1050"/>
      <c r="Z1050"/>
      <c r="AA1050"/>
      <c r="AB1050" s="181"/>
    </row>
    <row r="1051" spans="1:28" hidden="1">
      <c r="A1051" s="283"/>
      <c r="B1051"/>
      <c r="C1051"/>
      <c r="D1051"/>
      <c r="E1051"/>
      <c r="F1051"/>
      <c r="G1051"/>
      <c r="H1051"/>
      <c r="I1051"/>
      <c r="J1051"/>
      <c r="K1051"/>
      <c r="L1051"/>
      <c r="M1051"/>
      <c r="N1051"/>
      <c r="O1051"/>
      <c r="P1051"/>
      <c r="Q1051"/>
      <c r="R1051"/>
      <c r="S1051"/>
      <c r="T1051"/>
      <c r="U1051"/>
      <c r="V1051"/>
      <c r="W1051"/>
      <c r="X1051"/>
      <c r="Y1051"/>
      <c r="Z1051"/>
      <c r="AA1051"/>
      <c r="AB1051" s="181"/>
    </row>
    <row r="1052" spans="1:28" hidden="1">
      <c r="A1052" s="283"/>
      <c r="B1052"/>
      <c r="C1052"/>
      <c r="D1052"/>
      <c r="E1052"/>
      <c r="F1052"/>
      <c r="G1052"/>
      <c r="H1052"/>
      <c r="I1052"/>
      <c r="J1052"/>
      <c r="K1052"/>
      <c r="L1052"/>
      <c r="M1052"/>
      <c r="N1052"/>
      <c r="O1052"/>
      <c r="P1052"/>
      <c r="Q1052"/>
      <c r="R1052"/>
      <c r="S1052"/>
      <c r="T1052"/>
      <c r="U1052"/>
      <c r="V1052"/>
      <c r="W1052"/>
      <c r="X1052"/>
      <c r="Y1052"/>
      <c r="Z1052"/>
      <c r="AA1052"/>
      <c r="AB1052" s="181"/>
    </row>
    <row r="1053" spans="1:28" hidden="1">
      <c r="A1053" s="283"/>
      <c r="B1053"/>
      <c r="C1053"/>
      <c r="D1053"/>
      <c r="E1053"/>
      <c r="F1053"/>
      <c r="G1053"/>
      <c r="H1053"/>
      <c r="I1053"/>
      <c r="J1053"/>
      <c r="K1053"/>
      <c r="L1053"/>
      <c r="M1053"/>
      <c r="N1053"/>
      <c r="O1053"/>
      <c r="P1053"/>
      <c r="Q1053"/>
      <c r="R1053"/>
      <c r="S1053"/>
      <c r="T1053"/>
      <c r="U1053"/>
      <c r="V1053"/>
      <c r="W1053"/>
      <c r="X1053"/>
      <c r="Y1053"/>
      <c r="Z1053"/>
      <c r="AA1053"/>
      <c r="AB1053" s="181"/>
    </row>
    <row r="1054" spans="1:28" hidden="1">
      <c r="A1054" s="283"/>
      <c r="B1054"/>
      <c r="C1054"/>
      <c r="D1054"/>
      <c r="E1054"/>
      <c r="F1054"/>
      <c r="G1054"/>
      <c r="H1054"/>
      <c r="I1054"/>
      <c r="J1054"/>
      <c r="K1054"/>
      <c r="L1054"/>
      <c r="M1054"/>
      <c r="N1054"/>
      <c r="O1054"/>
      <c r="P1054"/>
      <c r="Q1054"/>
      <c r="R1054"/>
      <c r="S1054"/>
      <c r="T1054"/>
      <c r="U1054"/>
      <c r="V1054"/>
      <c r="W1054"/>
      <c r="X1054"/>
      <c r="Y1054"/>
      <c r="Z1054"/>
      <c r="AA1054"/>
      <c r="AB1054" s="181"/>
    </row>
    <row r="1055" spans="1:28" hidden="1">
      <c r="A1055" s="283"/>
      <c r="B1055"/>
      <c r="C1055"/>
      <c r="D1055"/>
      <c r="E1055"/>
      <c r="F1055"/>
      <c r="G1055"/>
      <c r="H1055"/>
      <c r="I1055"/>
      <c r="J1055"/>
      <c r="K1055"/>
      <c r="L1055"/>
      <c r="M1055"/>
      <c r="N1055"/>
      <c r="O1055"/>
      <c r="P1055"/>
      <c r="Q1055"/>
      <c r="R1055"/>
      <c r="S1055"/>
      <c r="T1055"/>
      <c r="U1055"/>
      <c r="V1055"/>
      <c r="W1055"/>
      <c r="X1055"/>
      <c r="Y1055"/>
      <c r="Z1055"/>
      <c r="AA1055"/>
      <c r="AB1055" s="181"/>
    </row>
    <row r="1056" spans="1:28" hidden="1">
      <c r="A1056" s="283"/>
      <c r="B1056"/>
      <c r="C1056"/>
      <c r="D1056"/>
      <c r="E1056"/>
      <c r="F1056"/>
      <c r="G1056"/>
      <c r="H1056"/>
      <c r="I1056"/>
      <c r="J1056"/>
      <c r="K1056"/>
      <c r="L1056"/>
      <c r="M1056"/>
      <c r="N1056"/>
      <c r="O1056"/>
      <c r="P1056"/>
      <c r="Q1056"/>
      <c r="R1056"/>
      <c r="S1056"/>
      <c r="T1056"/>
      <c r="U1056"/>
      <c r="V1056"/>
      <c r="W1056"/>
      <c r="X1056"/>
      <c r="Y1056"/>
      <c r="Z1056"/>
      <c r="AA1056"/>
      <c r="AB1056" s="181"/>
    </row>
    <row r="1057" spans="1:28" hidden="1">
      <c r="A1057" s="283"/>
      <c r="B1057"/>
      <c r="C1057"/>
      <c r="D1057"/>
      <c r="E1057"/>
      <c r="F1057"/>
      <c r="G1057"/>
      <c r="H1057"/>
      <c r="I1057"/>
      <c r="J1057"/>
      <c r="K1057"/>
      <c r="L1057"/>
      <c r="M1057"/>
      <c r="N1057"/>
      <c r="O1057"/>
      <c r="P1057"/>
      <c r="Q1057"/>
      <c r="R1057"/>
      <c r="S1057"/>
      <c r="T1057"/>
      <c r="U1057"/>
      <c r="V1057"/>
      <c r="W1057"/>
      <c r="X1057"/>
      <c r="Y1057"/>
      <c r="Z1057"/>
      <c r="AA1057"/>
      <c r="AB1057" s="181"/>
    </row>
    <row r="1058" spans="1:28" hidden="1">
      <c r="A1058" s="283"/>
      <c r="B1058"/>
      <c r="C1058"/>
      <c r="D1058"/>
      <c r="E1058"/>
      <c r="F1058"/>
      <c r="G1058"/>
      <c r="H1058"/>
      <c r="I1058"/>
      <c r="J1058"/>
      <c r="K1058"/>
      <c r="L1058"/>
      <c r="M1058"/>
      <c r="N1058"/>
      <c r="O1058"/>
      <c r="P1058"/>
      <c r="Q1058"/>
      <c r="R1058"/>
      <c r="S1058"/>
      <c r="T1058"/>
      <c r="U1058"/>
      <c r="V1058"/>
      <c r="W1058"/>
      <c r="X1058"/>
      <c r="Y1058"/>
      <c r="Z1058"/>
      <c r="AA1058"/>
      <c r="AB1058" s="181"/>
    </row>
    <row r="1059" spans="1:28" hidden="1">
      <c r="A1059" s="283"/>
      <c r="B1059"/>
      <c r="C1059"/>
      <c r="D1059"/>
      <c r="E1059"/>
      <c r="F1059"/>
      <c r="G1059"/>
      <c r="H1059"/>
      <c r="I1059"/>
      <c r="J1059"/>
      <c r="K1059"/>
      <c r="L1059"/>
      <c r="M1059"/>
      <c r="N1059"/>
      <c r="O1059"/>
      <c r="P1059"/>
      <c r="Q1059"/>
      <c r="R1059"/>
      <c r="S1059"/>
      <c r="T1059"/>
      <c r="U1059"/>
      <c r="V1059"/>
      <c r="W1059"/>
      <c r="X1059"/>
      <c r="Y1059"/>
      <c r="Z1059"/>
      <c r="AA1059"/>
      <c r="AB1059" s="181"/>
    </row>
    <row r="1060" spans="1:28" hidden="1">
      <c r="A1060" s="283"/>
      <c r="B1060"/>
      <c r="C1060"/>
      <c r="D1060"/>
      <c r="E1060"/>
      <c r="F1060"/>
      <c r="G1060"/>
      <c r="H1060"/>
      <c r="I1060"/>
      <c r="J1060"/>
      <c r="K1060"/>
      <c r="L1060"/>
      <c r="M1060"/>
      <c r="N1060"/>
      <c r="O1060"/>
      <c r="P1060"/>
      <c r="Q1060"/>
      <c r="R1060"/>
      <c r="S1060"/>
      <c r="T1060"/>
      <c r="U1060"/>
      <c r="V1060"/>
      <c r="W1060"/>
      <c r="X1060"/>
      <c r="Y1060"/>
      <c r="Z1060"/>
      <c r="AA1060"/>
      <c r="AB1060" s="181"/>
    </row>
    <row r="1061" spans="1:28" hidden="1">
      <c r="A1061" s="283"/>
      <c r="B1061"/>
      <c r="C1061"/>
      <c r="D1061"/>
      <c r="E1061"/>
      <c r="F1061"/>
      <c r="G1061"/>
      <c r="H1061"/>
      <c r="I1061"/>
      <c r="J1061"/>
      <c r="K1061"/>
      <c r="L1061"/>
      <c r="M1061"/>
      <c r="N1061"/>
      <c r="O1061"/>
      <c r="P1061"/>
      <c r="Q1061"/>
      <c r="R1061"/>
      <c r="S1061"/>
      <c r="T1061"/>
      <c r="U1061"/>
      <c r="V1061"/>
      <c r="W1061"/>
      <c r="X1061"/>
      <c r="Y1061"/>
      <c r="Z1061"/>
      <c r="AA1061"/>
      <c r="AB1061" s="181"/>
    </row>
    <row r="1062" spans="1:28" hidden="1">
      <c r="A1062" s="283"/>
      <c r="B1062"/>
      <c r="C1062"/>
      <c r="D1062"/>
      <c r="E1062"/>
      <c r="F1062"/>
      <c r="G1062"/>
      <c r="H1062"/>
      <c r="I1062"/>
      <c r="J1062"/>
      <c r="K1062"/>
      <c r="L1062"/>
      <c r="M1062"/>
      <c r="N1062"/>
      <c r="O1062"/>
      <c r="P1062"/>
      <c r="Q1062"/>
      <c r="R1062"/>
      <c r="S1062"/>
      <c r="T1062"/>
      <c r="U1062"/>
      <c r="V1062"/>
      <c r="W1062"/>
      <c r="X1062"/>
      <c r="Y1062"/>
      <c r="Z1062"/>
      <c r="AA1062"/>
      <c r="AB1062" s="181"/>
    </row>
    <row r="1063" spans="1:28" hidden="1">
      <c r="A1063" s="283"/>
      <c r="B1063"/>
      <c r="C1063"/>
      <c r="D1063"/>
      <c r="E1063"/>
      <c r="F1063"/>
      <c r="G1063"/>
      <c r="H1063"/>
      <c r="I1063"/>
      <c r="J1063"/>
      <c r="K1063"/>
      <c r="L1063"/>
      <c r="M1063"/>
      <c r="N1063"/>
      <c r="O1063"/>
      <c r="P1063"/>
      <c r="Q1063"/>
      <c r="R1063"/>
      <c r="S1063"/>
      <c r="T1063"/>
      <c r="U1063"/>
      <c r="V1063"/>
      <c r="W1063"/>
      <c r="X1063"/>
      <c r="Y1063"/>
      <c r="Z1063"/>
      <c r="AA1063"/>
      <c r="AB1063" s="181"/>
    </row>
    <row r="1064" spans="1:28" hidden="1">
      <c r="A1064" s="283"/>
      <c r="B1064"/>
      <c r="C1064"/>
      <c r="D1064"/>
      <c r="E1064"/>
      <c r="F1064"/>
      <c r="G1064"/>
      <c r="H1064"/>
      <c r="I1064"/>
      <c r="J1064"/>
      <c r="K1064"/>
      <c r="L1064"/>
      <c r="M1064"/>
      <c r="N1064"/>
      <c r="O1064"/>
      <c r="P1064"/>
      <c r="Q1064"/>
      <c r="R1064"/>
      <c r="S1064"/>
      <c r="T1064"/>
      <c r="U1064"/>
      <c r="V1064"/>
      <c r="W1064"/>
      <c r="X1064"/>
      <c r="Y1064"/>
      <c r="Z1064"/>
      <c r="AA1064"/>
      <c r="AB1064" s="181"/>
    </row>
    <row r="1065" spans="1:28" hidden="1">
      <c r="A1065" s="283"/>
      <c r="B1065"/>
      <c r="C1065"/>
      <c r="D1065"/>
      <c r="E1065"/>
      <c r="F1065"/>
      <c r="G1065"/>
      <c r="H1065"/>
      <c r="I1065"/>
      <c r="J1065"/>
      <c r="K1065"/>
      <c r="L1065"/>
      <c r="M1065"/>
      <c r="N1065"/>
      <c r="O1065"/>
      <c r="P1065"/>
      <c r="Q1065"/>
      <c r="R1065"/>
      <c r="S1065"/>
      <c r="T1065"/>
      <c r="U1065"/>
      <c r="V1065"/>
      <c r="W1065"/>
      <c r="X1065"/>
      <c r="Y1065"/>
      <c r="Z1065"/>
      <c r="AA1065"/>
      <c r="AB1065" s="181"/>
    </row>
    <row r="1066" spans="1:28" hidden="1">
      <c r="A1066" s="283"/>
      <c r="B1066"/>
      <c r="C1066"/>
      <c r="D1066"/>
      <c r="E1066"/>
      <c r="F1066"/>
      <c r="G1066"/>
      <c r="H1066"/>
      <c r="I1066"/>
      <c r="J1066"/>
      <c r="K1066"/>
      <c r="L1066"/>
      <c r="M1066"/>
      <c r="N1066"/>
      <c r="O1066"/>
      <c r="P1066"/>
      <c r="Q1066"/>
      <c r="R1066"/>
      <c r="S1066"/>
      <c r="T1066"/>
      <c r="U1066"/>
      <c r="V1066"/>
      <c r="W1066"/>
      <c r="X1066"/>
      <c r="Y1066"/>
      <c r="Z1066"/>
      <c r="AA1066"/>
      <c r="AB1066" s="181"/>
    </row>
    <row r="1067" spans="1:28" hidden="1">
      <c r="A1067" s="283"/>
      <c r="B1067"/>
      <c r="C1067"/>
      <c r="D1067"/>
      <c r="E1067"/>
      <c r="F1067"/>
      <c r="G1067"/>
      <c r="H1067"/>
      <c r="I1067"/>
      <c r="J1067"/>
      <c r="K1067"/>
      <c r="L1067"/>
      <c r="M1067"/>
      <c r="N1067"/>
      <c r="O1067"/>
      <c r="P1067"/>
      <c r="Q1067"/>
      <c r="R1067"/>
      <c r="S1067"/>
      <c r="T1067"/>
      <c r="U1067"/>
      <c r="V1067"/>
      <c r="W1067"/>
      <c r="X1067"/>
      <c r="Y1067"/>
      <c r="Z1067"/>
      <c r="AA1067"/>
      <c r="AB1067" s="181"/>
    </row>
    <row r="1068" spans="1:28" hidden="1">
      <c r="A1068" s="283"/>
      <c r="B1068"/>
      <c r="C1068"/>
      <c r="D1068"/>
      <c r="E1068"/>
      <c r="F1068"/>
      <c r="G1068"/>
      <c r="H1068"/>
      <c r="I1068"/>
      <c r="J1068"/>
      <c r="K1068"/>
      <c r="L1068"/>
      <c r="M1068"/>
      <c r="N1068"/>
      <c r="O1068"/>
      <c r="P1068"/>
      <c r="Q1068"/>
      <c r="R1068"/>
      <c r="S1068"/>
      <c r="T1068"/>
      <c r="U1068"/>
      <c r="V1068"/>
      <c r="W1068"/>
      <c r="X1068"/>
      <c r="Y1068"/>
      <c r="Z1068"/>
      <c r="AA1068"/>
      <c r="AB1068" s="181"/>
    </row>
    <row r="1069" spans="1:28" hidden="1">
      <c r="A1069" s="283"/>
      <c r="B1069"/>
      <c r="C1069"/>
      <c r="D1069"/>
      <c r="E1069"/>
      <c r="F1069"/>
      <c r="G1069"/>
      <c r="H1069"/>
      <c r="I1069"/>
      <c r="J1069"/>
      <c r="K1069"/>
      <c r="L1069"/>
      <c r="M1069"/>
      <c r="N1069"/>
      <c r="O1069"/>
      <c r="P1069"/>
      <c r="Q1069"/>
      <c r="R1069"/>
      <c r="S1069"/>
      <c r="T1069"/>
      <c r="U1069"/>
      <c r="V1069"/>
      <c r="W1069"/>
      <c r="X1069"/>
      <c r="Y1069"/>
      <c r="Z1069"/>
      <c r="AA1069"/>
      <c r="AB1069" s="181"/>
    </row>
    <row r="1070" spans="1:28" hidden="1">
      <c r="A1070" s="283"/>
      <c r="B1070"/>
      <c r="C1070"/>
      <c r="D1070"/>
      <c r="E1070"/>
      <c r="F1070"/>
      <c r="G1070"/>
      <c r="H1070"/>
      <c r="I1070"/>
      <c r="J1070"/>
      <c r="K1070"/>
      <c r="L1070"/>
      <c r="M1070"/>
      <c r="N1070"/>
      <c r="O1070"/>
      <c r="P1070"/>
      <c r="Q1070"/>
      <c r="R1070"/>
      <c r="S1070"/>
      <c r="T1070"/>
      <c r="U1070"/>
      <c r="V1070"/>
      <c r="W1070"/>
      <c r="X1070"/>
      <c r="Y1070"/>
      <c r="Z1070"/>
      <c r="AA1070"/>
      <c r="AB1070" s="181"/>
    </row>
    <row r="1071" spans="1:28" hidden="1">
      <c r="A1071" s="283"/>
      <c r="B1071"/>
      <c r="C1071"/>
      <c r="D1071"/>
      <c r="E1071"/>
      <c r="F1071"/>
      <c r="G1071"/>
      <c r="H1071"/>
      <c r="I1071"/>
      <c r="J1071"/>
      <c r="K1071"/>
      <c r="L1071"/>
      <c r="M1071"/>
      <c r="N1071"/>
      <c r="O1071"/>
      <c r="P1071"/>
      <c r="Q1071"/>
      <c r="R1071"/>
      <c r="S1071"/>
      <c r="T1071"/>
      <c r="U1071"/>
      <c r="V1071"/>
      <c r="W1071"/>
      <c r="X1071"/>
      <c r="Y1071"/>
      <c r="Z1071"/>
      <c r="AA1071"/>
      <c r="AB1071" s="181"/>
    </row>
    <row r="1072" spans="1:28" hidden="1">
      <c r="A1072" s="283"/>
      <c r="B1072"/>
      <c r="C1072"/>
      <c r="D1072"/>
      <c r="E1072"/>
      <c r="F1072"/>
      <c r="G1072"/>
      <c r="H1072"/>
      <c r="I1072"/>
      <c r="J1072"/>
      <c r="K1072"/>
      <c r="L1072"/>
      <c r="M1072"/>
      <c r="N1072"/>
      <c r="O1072"/>
      <c r="P1072"/>
      <c r="Q1072"/>
      <c r="R1072"/>
      <c r="S1072"/>
      <c r="T1072"/>
      <c r="U1072"/>
      <c r="V1072"/>
      <c r="W1072"/>
      <c r="X1072"/>
      <c r="Y1072"/>
      <c r="Z1072"/>
      <c r="AA1072"/>
      <c r="AB1072" s="181"/>
    </row>
    <row r="1073" spans="1:28" hidden="1">
      <c r="A1073" s="283"/>
      <c r="B1073"/>
      <c r="C1073"/>
      <c r="D1073"/>
      <c r="E1073"/>
      <c r="F1073"/>
      <c r="G1073"/>
      <c r="H1073"/>
      <c r="I1073"/>
      <c r="J1073"/>
      <c r="K1073"/>
      <c r="L1073"/>
      <c r="M1073"/>
      <c r="N1073"/>
      <c r="O1073"/>
      <c r="P1073"/>
      <c r="Q1073"/>
      <c r="R1073"/>
      <c r="S1073"/>
      <c r="T1073"/>
      <c r="U1073"/>
      <c r="V1073"/>
      <c r="W1073"/>
      <c r="X1073"/>
      <c r="Y1073"/>
      <c r="Z1073"/>
      <c r="AA1073"/>
      <c r="AB1073" s="181"/>
    </row>
    <row r="1074" spans="1:28" hidden="1">
      <c r="A1074" s="283"/>
      <c r="B1074"/>
      <c r="C1074"/>
      <c r="D1074"/>
      <c r="E1074"/>
      <c r="F1074"/>
      <c r="G1074"/>
      <c r="H1074"/>
      <c r="I1074"/>
      <c r="J1074"/>
      <c r="K1074"/>
      <c r="L1074"/>
      <c r="M1074"/>
      <c r="N1074"/>
      <c r="O1074"/>
      <c r="P1074"/>
      <c r="Q1074"/>
      <c r="R1074"/>
      <c r="S1074"/>
      <c r="T1074"/>
      <c r="U1074"/>
      <c r="V1074"/>
      <c r="W1074"/>
      <c r="X1074"/>
      <c r="Y1074"/>
      <c r="Z1074"/>
      <c r="AA1074"/>
      <c r="AB1074" s="181"/>
    </row>
    <row r="1075" spans="1:28" hidden="1">
      <c r="A1075" s="283"/>
      <c r="B1075"/>
      <c r="C1075"/>
      <c r="D1075"/>
      <c r="E1075"/>
      <c r="F1075"/>
      <c r="G1075"/>
      <c r="H1075"/>
      <c r="I1075"/>
      <c r="J1075"/>
      <c r="K1075"/>
      <c r="L1075"/>
      <c r="M1075"/>
      <c r="N1075"/>
      <c r="O1075"/>
      <c r="P1075"/>
      <c r="Q1075"/>
      <c r="R1075"/>
      <c r="S1075"/>
      <c r="T1075"/>
      <c r="U1075"/>
      <c r="V1075"/>
      <c r="W1075"/>
      <c r="X1075"/>
      <c r="Y1075"/>
      <c r="Z1075"/>
      <c r="AA1075"/>
      <c r="AB1075" s="181"/>
    </row>
    <row r="1076" spans="1:28" hidden="1">
      <c r="A1076" s="283"/>
      <c r="B1076"/>
      <c r="C1076"/>
      <c r="D1076"/>
      <c r="E1076"/>
      <c r="F1076"/>
      <c r="G1076"/>
      <c r="H1076"/>
      <c r="I1076"/>
      <c r="J1076"/>
      <c r="K1076"/>
      <c r="L1076"/>
      <c r="M1076"/>
      <c r="N1076"/>
      <c r="O1076"/>
      <c r="P1076"/>
      <c r="Q1076"/>
      <c r="R1076"/>
      <c r="S1076"/>
      <c r="T1076"/>
      <c r="U1076"/>
      <c r="V1076"/>
      <c r="W1076"/>
      <c r="X1076"/>
      <c r="Y1076"/>
      <c r="Z1076"/>
      <c r="AA1076"/>
      <c r="AB1076" s="181"/>
    </row>
    <row r="1077" spans="1:28" hidden="1">
      <c r="A1077" s="283"/>
      <c r="B1077"/>
      <c r="C1077"/>
      <c r="D1077"/>
      <c r="E1077"/>
      <c r="F1077"/>
      <c r="G1077"/>
      <c r="H1077"/>
      <c r="I1077"/>
      <c r="J1077"/>
      <c r="K1077"/>
      <c r="L1077"/>
      <c r="M1077"/>
      <c r="N1077"/>
      <c r="O1077"/>
      <c r="P1077"/>
      <c r="Q1077"/>
      <c r="R1077"/>
      <c r="S1077"/>
      <c r="T1077"/>
      <c r="U1077"/>
      <c r="V1077"/>
      <c r="W1077"/>
      <c r="X1077"/>
      <c r="Y1077"/>
      <c r="Z1077"/>
      <c r="AA1077"/>
      <c r="AB1077" s="181"/>
    </row>
    <row r="1078" spans="1:28" hidden="1">
      <c r="A1078" s="283"/>
      <c r="B1078"/>
      <c r="C1078"/>
      <c r="D1078"/>
      <c r="E1078"/>
      <c r="F1078"/>
      <c r="G1078"/>
      <c r="H1078"/>
      <c r="I1078"/>
      <c r="J1078"/>
      <c r="K1078"/>
      <c r="L1078"/>
      <c r="M1078"/>
      <c r="N1078"/>
      <c r="O1078"/>
      <c r="P1078"/>
      <c r="Q1078"/>
      <c r="R1078"/>
      <c r="S1078"/>
      <c r="T1078"/>
      <c r="U1078"/>
      <c r="V1078"/>
      <c r="W1078"/>
      <c r="X1078"/>
      <c r="Y1078"/>
      <c r="Z1078"/>
      <c r="AA1078"/>
      <c r="AB1078" s="181"/>
    </row>
    <row r="1079" spans="1:28" hidden="1">
      <c r="A1079" s="283"/>
      <c r="B1079"/>
      <c r="C1079"/>
      <c r="D1079"/>
      <c r="E1079"/>
      <c r="F1079"/>
      <c r="G1079"/>
      <c r="H1079"/>
      <c r="I1079"/>
      <c r="J1079"/>
      <c r="K1079"/>
      <c r="L1079"/>
      <c r="M1079"/>
      <c r="N1079"/>
      <c r="O1079"/>
      <c r="P1079"/>
      <c r="Q1079"/>
      <c r="R1079"/>
      <c r="S1079"/>
      <c r="T1079"/>
      <c r="U1079"/>
      <c r="V1079"/>
      <c r="W1079"/>
      <c r="X1079"/>
      <c r="Y1079"/>
      <c r="Z1079"/>
      <c r="AA1079"/>
      <c r="AB1079" s="181"/>
    </row>
    <row r="1080" spans="1:28" hidden="1">
      <c r="A1080" s="283"/>
      <c r="B1080"/>
      <c r="C1080"/>
      <c r="D1080"/>
      <c r="E1080"/>
      <c r="F1080"/>
      <c r="G1080"/>
      <c r="H1080"/>
      <c r="I1080"/>
      <c r="J1080"/>
      <c r="K1080"/>
      <c r="L1080"/>
      <c r="M1080"/>
      <c r="N1080"/>
      <c r="O1080"/>
      <c r="P1080"/>
      <c r="Q1080"/>
      <c r="R1080"/>
      <c r="S1080"/>
      <c r="T1080"/>
      <c r="U1080"/>
      <c r="V1080"/>
      <c r="W1080"/>
      <c r="X1080"/>
      <c r="Y1080"/>
      <c r="Z1080"/>
      <c r="AA1080"/>
      <c r="AB1080" s="181"/>
    </row>
    <row r="1081" spans="1:28" hidden="1">
      <c r="A1081" s="283"/>
      <c r="B1081"/>
      <c r="C1081"/>
      <c r="D1081"/>
      <c r="E1081"/>
      <c r="F1081"/>
      <c r="G1081"/>
      <c r="H1081"/>
      <c r="I1081"/>
      <c r="J1081"/>
      <c r="K1081"/>
      <c r="L1081"/>
      <c r="M1081"/>
      <c r="N1081"/>
      <c r="O1081"/>
      <c r="P1081"/>
      <c r="Q1081"/>
      <c r="R1081"/>
      <c r="S1081"/>
      <c r="T1081"/>
      <c r="U1081"/>
      <c r="V1081"/>
      <c r="W1081"/>
      <c r="X1081"/>
      <c r="Y1081"/>
      <c r="Z1081"/>
      <c r="AA1081"/>
      <c r="AB1081" s="181"/>
    </row>
    <row r="1082" spans="1:28" hidden="1">
      <c r="A1082" s="283"/>
      <c r="B1082"/>
      <c r="C1082"/>
      <c r="D1082"/>
      <c r="E1082"/>
      <c r="F1082"/>
      <c r="G1082"/>
      <c r="H1082"/>
      <c r="I1082"/>
      <c r="J1082"/>
      <c r="K1082"/>
      <c r="L1082"/>
      <c r="M1082"/>
      <c r="N1082"/>
      <c r="O1082"/>
      <c r="P1082"/>
      <c r="Q1082"/>
      <c r="R1082"/>
      <c r="S1082"/>
      <c r="T1082"/>
      <c r="U1082"/>
      <c r="V1082"/>
      <c r="W1082"/>
      <c r="X1082"/>
      <c r="Y1082"/>
      <c r="Z1082"/>
      <c r="AA1082"/>
      <c r="AB1082" s="181"/>
    </row>
    <row r="1083" spans="1:28" hidden="1">
      <c r="A1083" s="283"/>
      <c r="B1083"/>
      <c r="C1083"/>
      <c r="D1083"/>
      <c r="E1083"/>
      <c r="F1083"/>
      <c r="G1083"/>
      <c r="H1083"/>
      <c r="I1083"/>
      <c r="J1083"/>
      <c r="K1083"/>
      <c r="L1083"/>
      <c r="M1083"/>
      <c r="N1083"/>
      <c r="O1083"/>
      <c r="P1083"/>
      <c r="Q1083"/>
      <c r="R1083"/>
      <c r="S1083"/>
      <c r="T1083"/>
      <c r="U1083"/>
      <c r="V1083"/>
      <c r="W1083"/>
      <c r="X1083"/>
      <c r="Y1083"/>
      <c r="Z1083"/>
      <c r="AA1083"/>
      <c r="AB1083" s="181"/>
    </row>
    <row r="1084" spans="1:28" hidden="1">
      <c r="A1084" s="283"/>
      <c r="B1084"/>
      <c r="C1084"/>
      <c r="D1084"/>
      <c r="E1084"/>
      <c r="F1084"/>
      <c r="G1084"/>
      <c r="H1084"/>
      <c r="I1084"/>
      <c r="J1084"/>
      <c r="K1084"/>
      <c r="L1084"/>
      <c r="M1084"/>
      <c r="N1084"/>
      <c r="O1084"/>
      <c r="P1084"/>
      <c r="Q1084"/>
      <c r="R1084"/>
      <c r="S1084"/>
      <c r="T1084"/>
      <c r="U1084"/>
      <c r="V1084"/>
      <c r="W1084"/>
      <c r="X1084"/>
      <c r="Y1084"/>
      <c r="Z1084"/>
      <c r="AA1084"/>
      <c r="AB1084" s="181"/>
    </row>
    <row r="1085" spans="1:28" hidden="1">
      <c r="A1085" s="283"/>
      <c r="B1085"/>
      <c r="C1085"/>
      <c r="D1085"/>
      <c r="E1085"/>
      <c r="F1085"/>
      <c r="G1085"/>
      <c r="H1085"/>
      <c r="I1085"/>
      <c r="J1085"/>
      <c r="K1085"/>
      <c r="L1085"/>
      <c r="M1085"/>
      <c r="N1085"/>
      <c r="O1085"/>
      <c r="P1085"/>
      <c r="Q1085"/>
      <c r="R1085"/>
      <c r="S1085"/>
      <c r="T1085"/>
      <c r="U1085"/>
      <c r="V1085"/>
      <c r="W1085"/>
      <c r="X1085"/>
      <c r="Y1085"/>
      <c r="Z1085"/>
      <c r="AA1085"/>
      <c r="AB1085" s="181"/>
    </row>
    <row r="1086" spans="1:28" hidden="1">
      <c r="A1086" s="283"/>
      <c r="B1086"/>
      <c r="C1086"/>
      <c r="D1086"/>
      <c r="E1086"/>
      <c r="F1086"/>
      <c r="G1086"/>
      <c r="H1086"/>
      <c r="I1086"/>
      <c r="J1086"/>
      <c r="K1086"/>
      <c r="L1086"/>
      <c r="M1086"/>
      <c r="N1086"/>
      <c r="O1086"/>
      <c r="P1086"/>
      <c r="Q1086"/>
      <c r="R1086"/>
      <c r="S1086"/>
      <c r="T1086"/>
      <c r="U1086"/>
      <c r="V1086"/>
      <c r="W1086"/>
      <c r="X1086"/>
      <c r="Y1086"/>
      <c r="Z1086"/>
      <c r="AA1086"/>
      <c r="AB1086" s="181"/>
    </row>
    <row r="1087" spans="1:28" hidden="1">
      <c r="A1087" s="283"/>
      <c r="B1087"/>
      <c r="C1087"/>
      <c r="D1087"/>
      <c r="E1087"/>
      <c r="F1087"/>
      <c r="G1087"/>
      <c r="H1087"/>
      <c r="I1087"/>
      <c r="J1087"/>
      <c r="K1087"/>
      <c r="L1087"/>
      <c r="M1087"/>
      <c r="N1087"/>
      <c r="O1087"/>
      <c r="P1087"/>
      <c r="Q1087"/>
      <c r="R1087"/>
      <c r="S1087"/>
      <c r="T1087"/>
      <c r="U1087"/>
      <c r="V1087"/>
      <c r="W1087"/>
      <c r="X1087"/>
      <c r="Y1087"/>
      <c r="Z1087"/>
      <c r="AA1087"/>
      <c r="AB1087" s="181"/>
    </row>
    <row r="1088" spans="1:28" hidden="1">
      <c r="A1088" s="283"/>
      <c r="B1088"/>
      <c r="C1088"/>
      <c r="D1088"/>
      <c r="E1088"/>
      <c r="F1088"/>
      <c r="G1088"/>
      <c r="H1088"/>
      <c r="I1088"/>
      <c r="J1088"/>
      <c r="K1088"/>
      <c r="L1088"/>
      <c r="M1088"/>
      <c r="N1088"/>
      <c r="O1088"/>
      <c r="P1088"/>
      <c r="Q1088"/>
      <c r="R1088"/>
      <c r="S1088"/>
      <c r="T1088"/>
      <c r="U1088"/>
      <c r="V1088"/>
      <c r="W1088"/>
      <c r="X1088"/>
      <c r="Y1088"/>
      <c r="Z1088"/>
      <c r="AA1088"/>
      <c r="AB1088" s="181"/>
    </row>
    <row r="1089" spans="1:28" hidden="1">
      <c r="A1089" s="283"/>
      <c r="B1089"/>
      <c r="C1089"/>
      <c r="D1089"/>
      <c r="E1089"/>
      <c r="F1089"/>
      <c r="G1089"/>
      <c r="H1089"/>
      <c r="I1089"/>
      <c r="J1089"/>
      <c r="K1089"/>
      <c r="L1089"/>
      <c r="M1089"/>
      <c r="N1089"/>
      <c r="O1089"/>
      <c r="P1089"/>
      <c r="Q1089"/>
      <c r="R1089"/>
      <c r="S1089"/>
      <c r="T1089"/>
      <c r="U1089"/>
      <c r="V1089"/>
      <c r="W1089"/>
      <c r="X1089"/>
      <c r="Y1089"/>
      <c r="Z1089"/>
      <c r="AA1089"/>
      <c r="AB1089" s="181"/>
    </row>
    <row r="1090" spans="1:28" hidden="1">
      <c r="A1090" s="283"/>
      <c r="B1090"/>
      <c r="C1090"/>
      <c r="D1090"/>
      <c r="E1090"/>
      <c r="F1090"/>
      <c r="G1090"/>
      <c r="H1090"/>
      <c r="I1090"/>
      <c r="J1090"/>
      <c r="K1090"/>
      <c r="L1090"/>
      <c r="M1090"/>
      <c r="N1090"/>
      <c r="O1090"/>
      <c r="P1090"/>
      <c r="Q1090"/>
      <c r="R1090"/>
      <c r="S1090"/>
      <c r="T1090"/>
      <c r="U1090"/>
      <c r="V1090"/>
      <c r="W1090"/>
      <c r="X1090"/>
      <c r="Y1090"/>
      <c r="Z1090"/>
      <c r="AA1090"/>
      <c r="AB1090" s="181"/>
    </row>
    <row r="1091" spans="1:28" hidden="1">
      <c r="A1091" s="283"/>
      <c r="B1091"/>
      <c r="C1091"/>
      <c r="D1091"/>
      <c r="E1091"/>
      <c r="F1091"/>
      <c r="G1091"/>
      <c r="H1091"/>
      <c r="I1091"/>
      <c r="J1091"/>
      <c r="K1091"/>
      <c r="L1091"/>
      <c r="M1091"/>
      <c r="N1091"/>
      <c r="O1091"/>
      <c r="P1091"/>
      <c r="Q1091"/>
      <c r="R1091"/>
      <c r="S1091"/>
      <c r="T1091"/>
      <c r="U1091"/>
      <c r="V1091"/>
      <c r="W1091"/>
      <c r="X1091"/>
      <c r="Y1091"/>
      <c r="Z1091"/>
      <c r="AA1091"/>
      <c r="AB1091" s="181"/>
    </row>
    <row r="1092" spans="1:28" hidden="1">
      <c r="A1092" s="283"/>
      <c r="B1092"/>
      <c r="C1092"/>
      <c r="D1092"/>
      <c r="E1092"/>
      <c r="F1092"/>
      <c r="G1092"/>
      <c r="H1092"/>
      <c r="I1092"/>
      <c r="J1092"/>
      <c r="K1092"/>
      <c r="L1092"/>
      <c r="M1092"/>
      <c r="N1092"/>
      <c r="O1092"/>
      <c r="P1092"/>
      <c r="Q1092"/>
      <c r="R1092"/>
      <c r="S1092"/>
      <c r="T1092"/>
      <c r="U1092"/>
      <c r="V1092"/>
      <c r="W1092"/>
      <c r="X1092"/>
      <c r="Y1092"/>
      <c r="Z1092"/>
      <c r="AA1092"/>
      <c r="AB1092" s="181"/>
    </row>
    <row r="1093" spans="1:28" hidden="1">
      <c r="A1093" s="283"/>
      <c r="B1093"/>
      <c r="C1093"/>
      <c r="D1093"/>
      <c r="E1093"/>
      <c r="F1093"/>
      <c r="G1093"/>
      <c r="H1093"/>
      <c r="I1093"/>
      <c r="J1093"/>
      <c r="K1093"/>
      <c r="L1093"/>
      <c r="M1093"/>
      <c r="N1093"/>
      <c r="O1093"/>
      <c r="P1093"/>
      <c r="Q1093"/>
      <c r="R1093"/>
      <c r="S1093"/>
      <c r="T1093"/>
      <c r="U1093"/>
      <c r="V1093"/>
      <c r="W1093"/>
      <c r="X1093"/>
      <c r="Y1093"/>
      <c r="Z1093"/>
      <c r="AA1093"/>
      <c r="AB1093" s="181"/>
    </row>
    <row r="1094" spans="1:28" hidden="1">
      <c r="A1094" s="283"/>
      <c r="B1094"/>
      <c r="C1094"/>
      <c r="D1094"/>
      <c r="E1094"/>
      <c r="F1094"/>
      <c r="G1094"/>
      <c r="H1094"/>
      <c r="I1094"/>
      <c r="J1094"/>
      <c r="K1094"/>
      <c r="L1094"/>
      <c r="M1094"/>
      <c r="N1094"/>
      <c r="O1094"/>
      <c r="P1094"/>
      <c r="Q1094"/>
      <c r="R1094"/>
      <c r="S1094"/>
      <c r="T1094"/>
      <c r="U1094"/>
      <c r="V1094"/>
      <c r="W1094"/>
      <c r="X1094"/>
      <c r="Y1094"/>
      <c r="Z1094"/>
      <c r="AA1094"/>
      <c r="AB1094" s="181"/>
    </row>
    <row r="1095" spans="1:28" hidden="1">
      <c r="A1095" s="283"/>
      <c r="B1095"/>
      <c r="C1095"/>
      <c r="D1095"/>
      <c r="E1095"/>
      <c r="F1095"/>
      <c r="G1095"/>
      <c r="H1095"/>
      <c r="I1095"/>
      <c r="J1095"/>
      <c r="K1095"/>
      <c r="L1095"/>
      <c r="M1095"/>
      <c r="N1095"/>
      <c r="O1095"/>
      <c r="P1095"/>
      <c r="Q1095"/>
      <c r="R1095"/>
      <c r="S1095"/>
      <c r="T1095"/>
      <c r="U1095"/>
      <c r="V1095"/>
      <c r="W1095"/>
      <c r="X1095"/>
      <c r="Y1095"/>
      <c r="Z1095"/>
      <c r="AA1095"/>
      <c r="AB1095" s="181"/>
    </row>
    <row r="1096" spans="1:28" hidden="1">
      <c r="A1096" s="283"/>
      <c r="B1096"/>
      <c r="C1096"/>
      <c r="D1096"/>
      <c r="E1096"/>
      <c r="F1096"/>
      <c r="G1096"/>
      <c r="H1096"/>
      <c r="I1096"/>
      <c r="J1096"/>
      <c r="K1096"/>
      <c r="L1096"/>
      <c r="M1096"/>
      <c r="N1096"/>
      <c r="O1096"/>
      <c r="P1096"/>
      <c r="Q1096"/>
      <c r="R1096"/>
      <c r="S1096"/>
      <c r="T1096"/>
      <c r="U1096"/>
      <c r="V1096"/>
      <c r="W1096"/>
      <c r="X1096"/>
      <c r="Y1096"/>
      <c r="Z1096"/>
      <c r="AA1096"/>
      <c r="AB1096" s="181"/>
    </row>
    <row r="1097" spans="1:28" hidden="1">
      <c r="A1097" s="283"/>
      <c r="B1097"/>
      <c r="C1097"/>
      <c r="D1097"/>
      <c r="E1097"/>
      <c r="F1097"/>
      <c r="G1097"/>
      <c r="H1097"/>
      <c r="I1097"/>
      <c r="J1097"/>
      <c r="K1097"/>
      <c r="L1097"/>
      <c r="M1097"/>
      <c r="N1097"/>
      <c r="O1097"/>
      <c r="P1097"/>
      <c r="Q1097"/>
      <c r="R1097"/>
      <c r="S1097"/>
      <c r="T1097"/>
      <c r="U1097"/>
      <c r="V1097"/>
      <c r="W1097"/>
      <c r="X1097"/>
      <c r="Y1097"/>
      <c r="Z1097"/>
      <c r="AA1097"/>
      <c r="AB1097" s="181"/>
    </row>
    <row r="1098" spans="1:28" hidden="1">
      <c r="A1098" s="283"/>
      <c r="B1098"/>
      <c r="C1098"/>
      <c r="D1098"/>
      <c r="E1098"/>
      <c r="F1098"/>
      <c r="G1098"/>
      <c r="H1098"/>
      <c r="I1098"/>
      <c r="J1098"/>
      <c r="K1098"/>
      <c r="L1098"/>
      <c r="M1098"/>
      <c r="N1098"/>
      <c r="O1098"/>
      <c r="P1098"/>
      <c r="Q1098"/>
      <c r="R1098"/>
      <c r="S1098"/>
      <c r="T1098"/>
      <c r="U1098"/>
      <c r="V1098"/>
      <c r="W1098"/>
      <c r="X1098"/>
      <c r="Y1098"/>
      <c r="Z1098"/>
      <c r="AA1098"/>
      <c r="AB1098" s="181"/>
    </row>
    <row r="1099" spans="1:28" hidden="1">
      <c r="A1099" s="283"/>
      <c r="B1099"/>
      <c r="C1099"/>
      <c r="D1099"/>
      <c r="E1099"/>
      <c r="F1099"/>
      <c r="G1099"/>
      <c r="H1099"/>
      <c r="I1099"/>
      <c r="J1099"/>
      <c r="K1099"/>
      <c r="L1099"/>
      <c r="M1099"/>
      <c r="N1099"/>
      <c r="O1099"/>
      <c r="P1099"/>
      <c r="Q1099"/>
      <c r="R1099"/>
      <c r="S1099"/>
      <c r="T1099"/>
      <c r="U1099"/>
      <c r="V1099"/>
      <c r="W1099"/>
      <c r="X1099"/>
      <c r="Y1099"/>
      <c r="Z1099"/>
      <c r="AA1099"/>
      <c r="AB1099" s="181"/>
    </row>
    <row r="1100" spans="1:28" hidden="1">
      <c r="A1100" s="283"/>
      <c r="B1100"/>
      <c r="C1100"/>
      <c r="D1100"/>
      <c r="E1100"/>
      <c r="F1100"/>
      <c r="G1100"/>
      <c r="H1100"/>
      <c r="I1100"/>
      <c r="J1100"/>
      <c r="K1100"/>
      <c r="L1100"/>
      <c r="M1100"/>
      <c r="N1100"/>
      <c r="O1100"/>
      <c r="P1100"/>
      <c r="Q1100"/>
      <c r="R1100"/>
      <c r="S1100"/>
      <c r="T1100"/>
      <c r="U1100"/>
      <c r="V1100"/>
      <c r="W1100"/>
      <c r="X1100"/>
      <c r="Y1100"/>
      <c r="Z1100"/>
      <c r="AA1100"/>
      <c r="AB1100" s="181"/>
    </row>
    <row r="1101" spans="1:28" hidden="1">
      <c r="A1101" s="283"/>
      <c r="B1101"/>
      <c r="C1101"/>
      <c r="D1101"/>
      <c r="E1101"/>
      <c r="F1101"/>
      <c r="G1101"/>
      <c r="H1101"/>
      <c r="I1101"/>
      <c r="J1101"/>
      <c r="K1101"/>
      <c r="L1101"/>
      <c r="M1101"/>
      <c r="N1101"/>
      <c r="O1101"/>
      <c r="P1101"/>
      <c r="Q1101"/>
      <c r="R1101"/>
      <c r="S1101"/>
      <c r="T1101"/>
      <c r="U1101"/>
      <c r="V1101"/>
      <c r="W1101"/>
      <c r="X1101"/>
      <c r="Y1101"/>
      <c r="Z1101"/>
      <c r="AA1101"/>
      <c r="AB1101" s="181"/>
    </row>
    <row r="1102" spans="1:28" hidden="1">
      <c r="A1102" s="283"/>
      <c r="B1102"/>
      <c r="C1102"/>
      <c r="D1102"/>
      <c r="E1102"/>
      <c r="F1102"/>
      <c r="G1102"/>
      <c r="H1102"/>
      <c r="I1102"/>
      <c r="J1102"/>
      <c r="K1102"/>
      <c r="L1102"/>
      <c r="M1102"/>
      <c r="N1102"/>
      <c r="O1102"/>
      <c r="P1102"/>
      <c r="Q1102"/>
      <c r="R1102"/>
      <c r="S1102"/>
      <c r="T1102"/>
      <c r="U1102"/>
      <c r="V1102"/>
      <c r="W1102"/>
      <c r="X1102"/>
      <c r="Y1102"/>
      <c r="Z1102"/>
      <c r="AA1102"/>
      <c r="AB1102" s="181"/>
    </row>
    <row r="1103" spans="1:28" hidden="1">
      <c r="A1103" s="283"/>
      <c r="B1103"/>
      <c r="C1103"/>
      <c r="D1103"/>
      <c r="E1103"/>
      <c r="F1103"/>
      <c r="G1103"/>
      <c r="H1103"/>
      <c r="I1103"/>
      <c r="J1103"/>
      <c r="K1103"/>
      <c r="L1103"/>
      <c r="M1103"/>
      <c r="N1103"/>
      <c r="O1103"/>
      <c r="P1103"/>
      <c r="Q1103"/>
      <c r="R1103"/>
      <c r="S1103"/>
      <c r="T1103"/>
      <c r="U1103"/>
      <c r="V1103"/>
      <c r="W1103"/>
      <c r="X1103"/>
      <c r="Y1103"/>
      <c r="Z1103"/>
      <c r="AA1103"/>
      <c r="AB1103" s="181"/>
    </row>
    <row r="1104" spans="1:28" hidden="1">
      <c r="A1104" s="283"/>
      <c r="B1104"/>
      <c r="C1104"/>
      <c r="D1104"/>
      <c r="E1104"/>
      <c r="F1104"/>
      <c r="G1104"/>
      <c r="H1104"/>
      <c r="I1104"/>
      <c r="J1104"/>
      <c r="K1104"/>
      <c r="L1104"/>
      <c r="M1104"/>
      <c r="N1104"/>
      <c r="O1104"/>
      <c r="P1104"/>
      <c r="Q1104"/>
      <c r="R1104"/>
      <c r="S1104"/>
      <c r="T1104"/>
      <c r="U1104"/>
      <c r="V1104"/>
      <c r="W1104"/>
      <c r="X1104"/>
      <c r="Y1104"/>
      <c r="Z1104"/>
      <c r="AA1104"/>
      <c r="AB1104" s="181"/>
    </row>
    <row r="1105" spans="1:28" hidden="1">
      <c r="A1105" s="283"/>
      <c r="B1105"/>
      <c r="C1105"/>
      <c r="D1105"/>
      <c r="E1105"/>
      <c r="F1105"/>
      <c r="G1105"/>
      <c r="H1105"/>
      <c r="I1105"/>
      <c r="J1105"/>
      <c r="K1105"/>
      <c r="L1105"/>
      <c r="M1105"/>
      <c r="N1105"/>
      <c r="O1105"/>
      <c r="P1105"/>
      <c r="Q1105"/>
      <c r="R1105"/>
      <c r="S1105"/>
      <c r="T1105"/>
      <c r="U1105"/>
      <c r="V1105"/>
      <c r="W1105"/>
      <c r="X1105"/>
      <c r="Y1105"/>
      <c r="Z1105"/>
      <c r="AA1105"/>
      <c r="AB1105" s="181"/>
    </row>
    <row r="1106" spans="1:28" hidden="1">
      <c r="A1106" s="283"/>
      <c r="B1106"/>
      <c r="C1106"/>
      <c r="D1106"/>
      <c r="E1106"/>
      <c r="F1106"/>
      <c r="G1106"/>
      <c r="H1106"/>
      <c r="I1106"/>
      <c r="J1106"/>
      <c r="K1106"/>
      <c r="L1106"/>
      <c r="M1106"/>
      <c r="N1106"/>
      <c r="O1106"/>
      <c r="P1106"/>
      <c r="Q1106"/>
      <c r="R1106"/>
      <c r="S1106"/>
      <c r="T1106"/>
      <c r="U1106"/>
      <c r="V1106"/>
      <c r="W1106"/>
      <c r="X1106"/>
      <c r="Y1106"/>
      <c r="Z1106"/>
      <c r="AA1106"/>
      <c r="AB1106" s="181"/>
    </row>
    <row r="1107" spans="1:28" hidden="1">
      <c r="A1107" s="283"/>
      <c r="B1107"/>
      <c r="C1107"/>
      <c r="D1107"/>
      <c r="E1107"/>
      <c r="F1107"/>
      <c r="G1107"/>
      <c r="H1107"/>
      <c r="I1107"/>
      <c r="J1107"/>
      <c r="K1107"/>
      <c r="L1107"/>
      <c r="M1107"/>
      <c r="N1107"/>
      <c r="O1107"/>
      <c r="P1107"/>
      <c r="Q1107"/>
      <c r="R1107"/>
      <c r="S1107"/>
      <c r="T1107"/>
      <c r="U1107"/>
      <c r="V1107"/>
      <c r="W1107"/>
      <c r="X1107"/>
      <c r="Y1107"/>
      <c r="Z1107"/>
      <c r="AA1107"/>
      <c r="AB1107" s="181"/>
    </row>
    <row r="1108" spans="1:28" hidden="1">
      <c r="A1108" s="283"/>
      <c r="B1108"/>
      <c r="C1108"/>
      <c r="D1108"/>
      <c r="E1108"/>
      <c r="F1108"/>
      <c r="G1108"/>
      <c r="H1108"/>
      <c r="I1108"/>
      <c r="J1108"/>
      <c r="K1108"/>
      <c r="L1108"/>
      <c r="M1108"/>
      <c r="N1108"/>
      <c r="O1108"/>
      <c r="P1108"/>
      <c r="Q1108"/>
      <c r="R1108"/>
      <c r="S1108"/>
      <c r="T1108"/>
      <c r="U1108"/>
      <c r="V1108"/>
      <c r="W1108"/>
      <c r="X1108"/>
      <c r="Y1108"/>
      <c r="Z1108"/>
      <c r="AA1108"/>
      <c r="AB1108" s="181"/>
    </row>
    <row r="1109" spans="1:28" hidden="1">
      <c r="A1109" s="283"/>
      <c r="B1109"/>
      <c r="C1109"/>
      <c r="D1109"/>
      <c r="E1109"/>
      <c r="F1109"/>
      <c r="G1109"/>
      <c r="H1109"/>
      <c r="I1109"/>
      <c r="J1109"/>
      <c r="K1109"/>
      <c r="L1109"/>
      <c r="M1109"/>
      <c r="N1109"/>
      <c r="O1109"/>
      <c r="P1109"/>
      <c r="Q1109"/>
      <c r="R1109"/>
      <c r="S1109"/>
      <c r="T1109"/>
      <c r="U1109"/>
      <c r="V1109"/>
      <c r="W1109"/>
      <c r="X1109"/>
      <c r="Y1109"/>
      <c r="Z1109"/>
      <c r="AA1109"/>
      <c r="AB1109" s="181"/>
    </row>
    <row r="1110" spans="1:28" hidden="1">
      <c r="A1110" s="283"/>
      <c r="B1110"/>
      <c r="C1110"/>
      <c r="D1110"/>
      <c r="E1110"/>
      <c r="F1110"/>
      <c r="G1110"/>
      <c r="H1110"/>
      <c r="I1110"/>
      <c r="J1110"/>
      <c r="K1110"/>
      <c r="L1110"/>
      <c r="M1110"/>
      <c r="N1110"/>
      <c r="O1110"/>
      <c r="P1110"/>
      <c r="Q1110"/>
      <c r="R1110"/>
      <c r="S1110"/>
      <c r="T1110"/>
      <c r="U1110"/>
      <c r="V1110"/>
      <c r="W1110"/>
      <c r="X1110"/>
      <c r="Y1110"/>
      <c r="Z1110"/>
      <c r="AA1110"/>
      <c r="AB1110" s="181"/>
    </row>
    <row r="1111" spans="1:28" hidden="1">
      <c r="A1111" s="283"/>
      <c r="B1111"/>
      <c r="C1111"/>
      <c r="D1111"/>
      <c r="E1111"/>
      <c r="F1111"/>
      <c r="G1111"/>
      <c r="H1111"/>
      <c r="I1111"/>
      <c r="J1111"/>
      <c r="K1111"/>
      <c r="L1111"/>
      <c r="M1111"/>
      <c r="N1111"/>
      <c r="O1111"/>
      <c r="P1111"/>
      <c r="Q1111"/>
      <c r="R1111"/>
      <c r="S1111"/>
      <c r="T1111"/>
      <c r="U1111"/>
      <c r="V1111"/>
      <c r="W1111"/>
      <c r="X1111"/>
      <c r="Y1111"/>
      <c r="Z1111"/>
      <c r="AA1111"/>
      <c r="AB1111" s="181"/>
    </row>
    <row r="1112" spans="1:28" hidden="1">
      <c r="A1112" s="283"/>
      <c r="B1112"/>
      <c r="C1112"/>
      <c r="D1112"/>
      <c r="E1112"/>
      <c r="F1112"/>
      <c r="G1112"/>
      <c r="H1112"/>
      <c r="I1112"/>
      <c r="J1112"/>
      <c r="K1112"/>
      <c r="L1112"/>
      <c r="M1112"/>
      <c r="N1112"/>
      <c r="O1112"/>
      <c r="P1112"/>
      <c r="Q1112"/>
      <c r="R1112"/>
      <c r="S1112"/>
      <c r="T1112"/>
      <c r="U1112"/>
      <c r="V1112"/>
      <c r="W1112"/>
      <c r="X1112"/>
      <c r="Y1112"/>
      <c r="Z1112"/>
      <c r="AA1112"/>
      <c r="AB1112" s="181"/>
    </row>
    <row r="1113" spans="1:28" hidden="1">
      <c r="A1113" s="283"/>
      <c r="B1113"/>
      <c r="C1113"/>
      <c r="D1113"/>
      <c r="E1113"/>
      <c r="F1113"/>
      <c r="G1113"/>
      <c r="H1113"/>
      <c r="I1113"/>
      <c r="J1113"/>
      <c r="K1113"/>
      <c r="L1113"/>
      <c r="M1113"/>
      <c r="N1113"/>
      <c r="O1113"/>
      <c r="P1113"/>
      <c r="Q1113"/>
      <c r="R1113"/>
      <c r="S1113"/>
      <c r="T1113"/>
      <c r="U1113"/>
      <c r="V1113"/>
      <c r="W1113"/>
      <c r="X1113"/>
      <c r="Y1113"/>
      <c r="Z1113"/>
      <c r="AA1113"/>
      <c r="AB1113" s="181"/>
    </row>
    <row r="1114" spans="1:28" hidden="1">
      <c r="A1114" s="283"/>
      <c r="B1114"/>
      <c r="C1114"/>
      <c r="D1114"/>
      <c r="E1114"/>
      <c r="F1114"/>
      <c r="G1114"/>
      <c r="H1114"/>
      <c r="I1114"/>
      <c r="J1114"/>
      <c r="K1114"/>
      <c r="L1114"/>
      <c r="M1114"/>
      <c r="N1114"/>
      <c r="O1114"/>
      <c r="P1114"/>
      <c r="Q1114"/>
      <c r="R1114"/>
      <c r="S1114"/>
      <c r="T1114"/>
      <c r="U1114"/>
      <c r="V1114"/>
      <c r="W1114"/>
      <c r="X1114"/>
      <c r="Y1114"/>
      <c r="Z1114"/>
      <c r="AA1114"/>
      <c r="AB1114" s="181"/>
    </row>
    <row r="1115" spans="1:28" hidden="1">
      <c r="A1115" s="283"/>
      <c r="B1115"/>
      <c r="C1115"/>
      <c r="D1115"/>
      <c r="E1115"/>
      <c r="F1115"/>
      <c r="G1115"/>
      <c r="H1115"/>
      <c r="I1115"/>
      <c r="J1115"/>
      <c r="K1115"/>
      <c r="L1115"/>
      <c r="M1115"/>
      <c r="N1115"/>
      <c r="O1115"/>
      <c r="P1115"/>
      <c r="Q1115"/>
      <c r="R1115"/>
      <c r="S1115"/>
      <c r="T1115"/>
      <c r="U1115"/>
      <c r="V1115"/>
      <c r="W1115"/>
      <c r="X1115"/>
      <c r="Y1115"/>
      <c r="Z1115"/>
      <c r="AA1115"/>
      <c r="AB1115" s="181"/>
    </row>
    <row r="1116" spans="1:28" hidden="1">
      <c r="A1116" s="283"/>
      <c r="B1116"/>
      <c r="C1116"/>
      <c r="D1116"/>
      <c r="E1116"/>
      <c r="F1116"/>
      <c r="G1116"/>
      <c r="H1116"/>
      <c r="I1116"/>
      <c r="J1116"/>
      <c r="K1116"/>
      <c r="L1116"/>
      <c r="M1116"/>
      <c r="N1116"/>
      <c r="O1116"/>
      <c r="P1116"/>
      <c r="Q1116"/>
      <c r="R1116"/>
      <c r="S1116"/>
      <c r="T1116"/>
      <c r="U1116"/>
      <c r="V1116"/>
      <c r="W1116"/>
      <c r="X1116"/>
      <c r="Y1116"/>
      <c r="Z1116"/>
      <c r="AA1116"/>
      <c r="AB1116" s="181"/>
    </row>
    <row r="1117" spans="1:28" hidden="1">
      <c r="A1117" s="283"/>
      <c r="B1117"/>
      <c r="C1117"/>
      <c r="D1117"/>
      <c r="E1117"/>
      <c r="F1117"/>
      <c r="G1117"/>
      <c r="H1117"/>
      <c r="I1117"/>
      <c r="J1117"/>
      <c r="K1117"/>
      <c r="L1117"/>
      <c r="M1117"/>
      <c r="N1117"/>
      <c r="O1117"/>
      <c r="P1117"/>
      <c r="Q1117"/>
      <c r="R1117"/>
      <c r="S1117"/>
      <c r="T1117"/>
      <c r="U1117"/>
      <c r="V1117"/>
      <c r="W1117"/>
      <c r="X1117"/>
      <c r="Y1117"/>
      <c r="Z1117"/>
      <c r="AA1117"/>
      <c r="AB1117" s="181"/>
    </row>
    <row r="1118" spans="1:28" hidden="1">
      <c r="A1118" s="283"/>
      <c r="B1118"/>
      <c r="C1118"/>
      <c r="D1118"/>
      <c r="E1118"/>
      <c r="F1118"/>
      <c r="G1118"/>
      <c r="H1118"/>
      <c r="I1118"/>
      <c r="J1118"/>
      <c r="K1118"/>
      <c r="L1118"/>
      <c r="M1118"/>
      <c r="N1118"/>
      <c r="O1118"/>
      <c r="P1118"/>
      <c r="Q1118"/>
      <c r="R1118"/>
      <c r="S1118"/>
      <c r="T1118"/>
      <c r="U1118"/>
      <c r="V1118"/>
      <c r="W1118"/>
      <c r="X1118"/>
      <c r="Y1118"/>
      <c r="Z1118"/>
      <c r="AA1118"/>
      <c r="AB1118" s="181"/>
    </row>
    <row r="1119" spans="1:28" hidden="1">
      <c r="A1119" s="283"/>
      <c r="B1119"/>
      <c r="C1119"/>
      <c r="D1119"/>
      <c r="E1119"/>
      <c r="F1119"/>
      <c r="G1119"/>
      <c r="H1119"/>
      <c r="I1119"/>
      <c r="J1119"/>
      <c r="K1119"/>
      <c r="L1119"/>
      <c r="M1119"/>
      <c r="N1119"/>
      <c r="O1119"/>
      <c r="P1119"/>
      <c r="Q1119"/>
      <c r="R1119"/>
      <c r="S1119"/>
      <c r="T1119"/>
      <c r="U1119"/>
      <c r="V1119"/>
      <c r="W1119"/>
      <c r="X1119"/>
      <c r="Y1119"/>
      <c r="Z1119"/>
      <c r="AA1119"/>
      <c r="AB1119" s="181"/>
    </row>
    <row r="1120" spans="1:28" hidden="1">
      <c r="A1120" s="283"/>
      <c r="B1120"/>
      <c r="C1120"/>
      <c r="D1120"/>
      <c r="E1120"/>
      <c r="F1120"/>
      <c r="G1120"/>
      <c r="H1120"/>
      <c r="I1120"/>
      <c r="J1120"/>
      <c r="K1120"/>
      <c r="L1120"/>
      <c r="M1120"/>
      <c r="N1120"/>
      <c r="O1120"/>
      <c r="P1120"/>
      <c r="Q1120"/>
      <c r="R1120"/>
      <c r="S1120"/>
      <c r="T1120"/>
      <c r="U1120"/>
      <c r="V1120"/>
      <c r="W1120"/>
      <c r="X1120"/>
      <c r="Y1120"/>
      <c r="Z1120"/>
      <c r="AA1120"/>
      <c r="AB1120" s="181"/>
    </row>
    <row r="1121" spans="1:28" hidden="1">
      <c r="A1121" s="283"/>
      <c r="B1121"/>
      <c r="C1121"/>
      <c r="D1121"/>
      <c r="E1121"/>
      <c r="F1121"/>
      <c r="G1121"/>
      <c r="H1121"/>
      <c r="I1121"/>
      <c r="J1121"/>
      <c r="K1121"/>
      <c r="L1121"/>
      <c r="M1121"/>
      <c r="N1121"/>
      <c r="O1121"/>
      <c r="P1121"/>
      <c r="Q1121"/>
      <c r="R1121"/>
      <c r="S1121"/>
      <c r="T1121"/>
      <c r="U1121"/>
      <c r="V1121"/>
      <c r="W1121"/>
      <c r="X1121"/>
      <c r="Y1121"/>
      <c r="Z1121"/>
      <c r="AA1121"/>
      <c r="AB1121" s="181"/>
    </row>
    <row r="1122" spans="1:28" hidden="1">
      <c r="A1122" s="283"/>
      <c r="B1122"/>
      <c r="C1122"/>
      <c r="D1122"/>
      <c r="E1122"/>
      <c r="F1122"/>
      <c r="G1122"/>
      <c r="H1122"/>
      <c r="I1122"/>
      <c r="J1122"/>
      <c r="K1122"/>
      <c r="L1122"/>
      <c r="M1122"/>
      <c r="N1122"/>
      <c r="O1122"/>
      <c r="P1122"/>
      <c r="Q1122"/>
      <c r="R1122"/>
      <c r="S1122"/>
      <c r="T1122"/>
      <c r="U1122"/>
      <c r="V1122"/>
      <c r="W1122"/>
      <c r="X1122"/>
      <c r="Y1122"/>
      <c r="Z1122"/>
      <c r="AA1122"/>
      <c r="AB1122" s="181"/>
    </row>
    <row r="1123" spans="1:28" hidden="1">
      <c r="A1123" s="283"/>
      <c r="B1123"/>
      <c r="C1123"/>
      <c r="D1123"/>
      <c r="E1123"/>
      <c r="F1123"/>
      <c r="G1123"/>
      <c r="H1123"/>
      <c r="I1123"/>
      <c r="J1123"/>
      <c r="K1123"/>
      <c r="L1123"/>
      <c r="M1123"/>
      <c r="N1123"/>
      <c r="O1123"/>
      <c r="P1123"/>
      <c r="Q1123"/>
      <c r="R1123"/>
      <c r="S1123"/>
      <c r="T1123"/>
      <c r="U1123"/>
      <c r="V1123"/>
      <c r="W1123"/>
      <c r="X1123"/>
      <c r="Y1123"/>
      <c r="Z1123"/>
      <c r="AA1123"/>
      <c r="AB1123" s="181"/>
    </row>
    <row r="1124" spans="1:28" hidden="1">
      <c r="A1124" s="283"/>
      <c r="B1124"/>
      <c r="C1124"/>
      <c r="D1124"/>
      <c r="E1124"/>
      <c r="F1124"/>
      <c r="G1124"/>
      <c r="H1124"/>
      <c r="I1124"/>
      <c r="J1124"/>
      <c r="K1124"/>
      <c r="L1124"/>
      <c r="M1124"/>
      <c r="N1124"/>
      <c r="O1124"/>
      <c r="P1124"/>
      <c r="Q1124"/>
      <c r="R1124"/>
      <c r="S1124"/>
      <c r="T1124"/>
      <c r="U1124"/>
      <c r="V1124"/>
      <c r="W1124"/>
      <c r="X1124"/>
      <c r="Y1124"/>
      <c r="Z1124"/>
      <c r="AA1124"/>
      <c r="AB1124" s="181"/>
    </row>
    <row r="1125" spans="1:28" hidden="1">
      <c r="A1125" s="283"/>
      <c r="B1125"/>
      <c r="C1125"/>
      <c r="D1125"/>
      <c r="E1125"/>
      <c r="F1125"/>
      <c r="G1125"/>
      <c r="H1125"/>
      <c r="I1125"/>
      <c r="J1125"/>
      <c r="K1125"/>
      <c r="L1125"/>
      <c r="M1125"/>
      <c r="N1125"/>
      <c r="O1125"/>
      <c r="P1125"/>
      <c r="Q1125"/>
      <c r="R1125"/>
      <c r="S1125"/>
      <c r="T1125"/>
      <c r="U1125"/>
      <c r="V1125"/>
      <c r="W1125"/>
      <c r="X1125"/>
      <c r="Y1125"/>
      <c r="Z1125"/>
      <c r="AA1125"/>
      <c r="AB1125" s="181"/>
    </row>
    <row r="1126" spans="1:28" hidden="1">
      <c r="A1126" s="283"/>
      <c r="B1126"/>
      <c r="C1126"/>
      <c r="D1126"/>
      <c r="E1126"/>
      <c r="F1126"/>
      <c r="G1126"/>
      <c r="H1126"/>
      <c r="I1126"/>
      <c r="J1126"/>
      <c r="K1126"/>
      <c r="L1126"/>
      <c r="M1126"/>
      <c r="N1126"/>
      <c r="O1126"/>
      <c r="P1126"/>
      <c r="Q1126"/>
      <c r="R1126"/>
      <c r="S1126"/>
      <c r="T1126"/>
      <c r="U1126"/>
      <c r="V1126"/>
      <c r="W1126"/>
      <c r="X1126"/>
      <c r="Y1126"/>
      <c r="Z1126"/>
      <c r="AA1126"/>
      <c r="AB1126" s="181"/>
    </row>
    <row r="1127" spans="1:28" hidden="1">
      <c r="A1127" s="283"/>
      <c r="B1127"/>
      <c r="C1127"/>
      <c r="D1127"/>
      <c r="E1127"/>
      <c r="F1127"/>
      <c r="G1127"/>
      <c r="H1127"/>
      <c r="I1127"/>
      <c r="J1127"/>
      <c r="K1127"/>
      <c r="L1127"/>
      <c r="M1127"/>
      <c r="N1127"/>
      <c r="O1127"/>
      <c r="P1127"/>
      <c r="Q1127"/>
      <c r="R1127"/>
      <c r="S1127"/>
      <c r="T1127"/>
      <c r="U1127"/>
      <c r="V1127"/>
      <c r="W1127"/>
      <c r="X1127"/>
      <c r="Y1127"/>
      <c r="Z1127"/>
      <c r="AA1127"/>
      <c r="AB1127" s="181"/>
    </row>
    <row r="1128" spans="1:28" hidden="1">
      <c r="A1128" s="283"/>
      <c r="B1128"/>
      <c r="C1128"/>
      <c r="D1128"/>
      <c r="E1128"/>
      <c r="F1128"/>
      <c r="G1128"/>
      <c r="H1128"/>
      <c r="I1128"/>
      <c r="J1128"/>
      <c r="K1128"/>
      <c r="L1128"/>
      <c r="M1128"/>
      <c r="N1128"/>
      <c r="O1128"/>
      <c r="P1128"/>
      <c r="Q1128"/>
      <c r="R1128"/>
      <c r="S1128"/>
      <c r="T1128"/>
      <c r="U1128"/>
      <c r="V1128"/>
      <c r="W1128"/>
      <c r="X1128"/>
      <c r="Y1128"/>
      <c r="Z1128"/>
      <c r="AA1128"/>
      <c r="AB1128" s="181"/>
    </row>
    <row r="1129" spans="1:28" hidden="1">
      <c r="A1129" s="283"/>
      <c r="B1129"/>
      <c r="C1129"/>
      <c r="D1129"/>
      <c r="E1129"/>
      <c r="F1129"/>
      <c r="G1129"/>
      <c r="H1129"/>
      <c r="I1129"/>
      <c r="J1129"/>
      <c r="K1129"/>
      <c r="L1129"/>
      <c r="M1129"/>
      <c r="N1129"/>
      <c r="O1129"/>
      <c r="P1129"/>
      <c r="Q1129"/>
      <c r="R1129"/>
      <c r="S1129"/>
      <c r="T1129"/>
      <c r="U1129"/>
      <c r="V1129"/>
      <c r="W1129"/>
      <c r="X1129"/>
      <c r="Y1129"/>
      <c r="Z1129"/>
      <c r="AA1129"/>
      <c r="AB1129" s="181"/>
    </row>
    <row r="1130" spans="1:28" hidden="1">
      <c r="A1130" s="283"/>
      <c r="B1130"/>
      <c r="C1130"/>
      <c r="D1130"/>
      <c r="E1130"/>
      <c r="F1130"/>
      <c r="G1130"/>
      <c r="H1130"/>
      <c r="I1130"/>
      <c r="J1130"/>
      <c r="K1130"/>
      <c r="L1130"/>
      <c r="M1130"/>
      <c r="N1130"/>
      <c r="O1130"/>
      <c r="P1130"/>
      <c r="Q1130"/>
      <c r="R1130"/>
      <c r="S1130"/>
      <c r="T1130"/>
      <c r="U1130"/>
      <c r="V1130"/>
      <c r="W1130"/>
      <c r="X1130"/>
      <c r="Y1130"/>
      <c r="Z1130"/>
      <c r="AA1130"/>
      <c r="AB1130" s="181"/>
    </row>
    <row r="1131" spans="1:28" hidden="1">
      <c r="A1131" s="283"/>
      <c r="B1131"/>
      <c r="C1131"/>
      <c r="D1131"/>
      <c r="E1131"/>
      <c r="F1131"/>
      <c r="G1131"/>
      <c r="H1131"/>
      <c r="I1131"/>
      <c r="J1131"/>
      <c r="K1131"/>
      <c r="L1131"/>
      <c r="M1131"/>
      <c r="N1131"/>
      <c r="O1131"/>
      <c r="P1131"/>
      <c r="Q1131"/>
      <c r="R1131"/>
      <c r="S1131"/>
      <c r="T1131"/>
      <c r="U1131"/>
      <c r="V1131"/>
      <c r="W1131"/>
      <c r="X1131"/>
      <c r="Y1131"/>
      <c r="Z1131"/>
      <c r="AA1131"/>
      <c r="AB1131" s="181"/>
    </row>
    <row r="1132" spans="1:28" hidden="1">
      <c r="A1132" s="283"/>
      <c r="B1132"/>
      <c r="C1132"/>
      <c r="D1132"/>
      <c r="E1132"/>
      <c r="F1132"/>
      <c r="G1132"/>
      <c r="H1132"/>
      <c r="I1132"/>
      <c r="J1132"/>
      <c r="K1132"/>
      <c r="L1132"/>
      <c r="M1132"/>
      <c r="N1132"/>
      <c r="O1132"/>
      <c r="P1132"/>
      <c r="Q1132"/>
      <c r="R1132"/>
      <c r="S1132"/>
      <c r="T1132"/>
      <c r="U1132"/>
      <c r="V1132"/>
      <c r="W1132"/>
      <c r="X1132"/>
      <c r="Y1132"/>
      <c r="Z1132"/>
      <c r="AA1132"/>
      <c r="AB1132" s="181"/>
    </row>
    <row r="1133" spans="1:28" hidden="1">
      <c r="A1133" s="283"/>
      <c r="B1133"/>
      <c r="C1133"/>
      <c r="D1133"/>
      <c r="E1133"/>
      <c r="F1133"/>
      <c r="G1133"/>
      <c r="H1133"/>
      <c r="I1133"/>
      <c r="J1133"/>
      <c r="K1133"/>
      <c r="L1133"/>
      <c r="M1133"/>
      <c r="N1133"/>
      <c r="O1133"/>
      <c r="P1133"/>
      <c r="Q1133"/>
      <c r="R1133"/>
      <c r="S1133"/>
      <c r="T1133"/>
      <c r="U1133"/>
      <c r="V1133"/>
      <c r="W1133"/>
      <c r="X1133"/>
      <c r="Y1133"/>
      <c r="Z1133"/>
      <c r="AA1133"/>
      <c r="AB1133" s="181"/>
    </row>
    <row r="1134" spans="1:28" hidden="1">
      <c r="A1134" s="283"/>
      <c r="B1134"/>
      <c r="C1134"/>
      <c r="D1134"/>
      <c r="E1134"/>
      <c r="F1134"/>
      <c r="G1134"/>
      <c r="H1134"/>
      <c r="I1134"/>
      <c r="J1134"/>
      <c r="K1134"/>
      <c r="L1134"/>
      <c r="M1134"/>
      <c r="N1134"/>
      <c r="O1134"/>
      <c r="P1134"/>
      <c r="Q1134"/>
      <c r="R1134"/>
      <c r="S1134"/>
      <c r="T1134"/>
      <c r="U1134"/>
      <c r="V1134"/>
      <c r="W1134"/>
      <c r="X1134"/>
      <c r="Y1134"/>
      <c r="Z1134"/>
      <c r="AA1134"/>
      <c r="AB1134" s="181"/>
    </row>
    <row r="1135" spans="1:28" hidden="1">
      <c r="A1135" s="283"/>
      <c r="B1135"/>
      <c r="C1135"/>
      <c r="D1135"/>
      <c r="E1135"/>
      <c r="F1135"/>
      <c r="G1135"/>
      <c r="H1135"/>
      <c r="I1135"/>
      <c r="J1135"/>
      <c r="K1135"/>
      <c r="L1135"/>
      <c r="M1135"/>
      <c r="N1135"/>
      <c r="O1135"/>
      <c r="P1135"/>
      <c r="Q1135"/>
      <c r="R1135"/>
      <c r="S1135"/>
      <c r="T1135"/>
      <c r="U1135"/>
      <c r="V1135"/>
      <c r="W1135"/>
      <c r="X1135"/>
      <c r="Y1135"/>
      <c r="Z1135"/>
      <c r="AA1135"/>
      <c r="AB1135" s="181"/>
    </row>
    <row r="1136" spans="1:28" hidden="1">
      <c r="A1136" s="283"/>
      <c r="B1136"/>
      <c r="C1136"/>
      <c r="D1136"/>
      <c r="E1136"/>
      <c r="F1136"/>
      <c r="G1136"/>
      <c r="H1136"/>
      <c r="I1136"/>
      <c r="J1136"/>
      <c r="K1136"/>
      <c r="L1136"/>
      <c r="M1136"/>
      <c r="N1136"/>
      <c r="O1136"/>
      <c r="P1136"/>
      <c r="Q1136"/>
      <c r="R1136"/>
      <c r="S1136"/>
      <c r="T1136"/>
      <c r="U1136"/>
      <c r="V1136"/>
      <c r="W1136"/>
      <c r="X1136"/>
      <c r="Y1136"/>
      <c r="Z1136"/>
      <c r="AA1136"/>
      <c r="AB1136" s="181"/>
    </row>
    <row r="1137" spans="1:28" hidden="1">
      <c r="A1137" s="283"/>
      <c r="B1137"/>
      <c r="C1137"/>
      <c r="D1137"/>
      <c r="E1137"/>
      <c r="F1137"/>
      <c r="G1137"/>
      <c r="H1137"/>
      <c r="I1137"/>
      <c r="J1137"/>
      <c r="K1137"/>
      <c r="L1137"/>
      <c r="M1137"/>
      <c r="N1137"/>
      <c r="O1137"/>
      <c r="P1137"/>
      <c r="Q1137"/>
      <c r="R1137"/>
      <c r="S1137"/>
      <c r="T1137"/>
      <c r="U1137"/>
      <c r="V1137"/>
      <c r="W1137"/>
      <c r="X1137"/>
      <c r="Y1137"/>
      <c r="Z1137"/>
      <c r="AA1137"/>
      <c r="AB1137" s="181"/>
    </row>
    <row r="1138" spans="1:28" hidden="1">
      <c r="A1138" s="283"/>
      <c r="B1138"/>
      <c r="C1138"/>
      <c r="D1138"/>
      <c r="E1138"/>
      <c r="F1138"/>
      <c r="G1138"/>
      <c r="H1138"/>
      <c r="I1138"/>
      <c r="J1138"/>
      <c r="K1138"/>
      <c r="L1138"/>
      <c r="M1138"/>
      <c r="N1138"/>
      <c r="O1138"/>
      <c r="P1138"/>
      <c r="Q1138"/>
      <c r="R1138"/>
      <c r="S1138"/>
      <c r="T1138"/>
      <c r="U1138"/>
      <c r="V1138"/>
      <c r="W1138"/>
      <c r="X1138"/>
      <c r="Y1138"/>
      <c r="Z1138"/>
      <c r="AA1138"/>
      <c r="AB1138" s="181"/>
    </row>
    <row r="1139" spans="1:28" hidden="1">
      <c r="A1139" s="283"/>
      <c r="B1139"/>
      <c r="C1139"/>
      <c r="D1139"/>
      <c r="E1139"/>
      <c r="F1139"/>
      <c r="G1139"/>
      <c r="H1139"/>
      <c r="I1139"/>
      <c r="J1139"/>
      <c r="K1139"/>
      <c r="L1139"/>
      <c r="M1139"/>
      <c r="N1139"/>
      <c r="O1139"/>
      <c r="P1139"/>
      <c r="Q1139"/>
      <c r="R1139"/>
      <c r="S1139"/>
      <c r="T1139"/>
      <c r="U1139"/>
      <c r="V1139"/>
      <c r="W1139"/>
      <c r="X1139"/>
      <c r="Y1139"/>
      <c r="Z1139"/>
      <c r="AA1139"/>
      <c r="AB1139" s="181"/>
    </row>
    <row r="1140" spans="1:28" hidden="1">
      <c r="A1140" s="283"/>
      <c r="B1140"/>
      <c r="C1140"/>
      <c r="D1140"/>
      <c r="E1140"/>
      <c r="F1140"/>
      <c r="G1140"/>
      <c r="H1140"/>
      <c r="I1140"/>
      <c r="J1140"/>
      <c r="K1140"/>
      <c r="L1140"/>
      <c r="M1140"/>
      <c r="N1140"/>
      <c r="O1140"/>
      <c r="P1140"/>
      <c r="Q1140"/>
      <c r="R1140"/>
      <c r="S1140"/>
      <c r="T1140"/>
      <c r="U1140"/>
      <c r="V1140"/>
      <c r="W1140"/>
      <c r="X1140"/>
      <c r="Y1140"/>
      <c r="Z1140"/>
      <c r="AA1140"/>
      <c r="AB1140" s="181"/>
    </row>
    <row r="1141" spans="1:28" hidden="1">
      <c r="A1141" s="283"/>
      <c r="B1141"/>
      <c r="C1141"/>
      <c r="D1141"/>
      <c r="E1141"/>
      <c r="F1141"/>
      <c r="G1141"/>
      <c r="H1141"/>
      <c r="I1141"/>
      <c r="J1141"/>
      <c r="K1141"/>
      <c r="L1141"/>
      <c r="M1141"/>
      <c r="N1141"/>
      <c r="O1141"/>
      <c r="P1141"/>
      <c r="Q1141"/>
      <c r="R1141"/>
      <c r="S1141"/>
      <c r="T1141"/>
      <c r="U1141"/>
      <c r="V1141"/>
      <c r="W1141"/>
      <c r="X1141"/>
      <c r="Y1141"/>
      <c r="Z1141"/>
      <c r="AA1141"/>
      <c r="AB1141" s="181"/>
    </row>
    <row r="1142" spans="1:28" hidden="1">
      <c r="A1142" s="283"/>
      <c r="B1142"/>
      <c r="C1142"/>
      <c r="D1142"/>
      <c r="E1142"/>
      <c r="F1142"/>
      <c r="G1142"/>
      <c r="H1142"/>
      <c r="I1142"/>
      <c r="J1142"/>
      <c r="K1142"/>
      <c r="L1142"/>
      <c r="M1142"/>
      <c r="N1142"/>
      <c r="O1142"/>
      <c r="P1142"/>
      <c r="Q1142"/>
      <c r="R1142"/>
      <c r="S1142"/>
      <c r="T1142"/>
      <c r="U1142"/>
      <c r="V1142"/>
      <c r="W1142"/>
      <c r="X1142"/>
      <c r="Y1142"/>
      <c r="Z1142"/>
      <c r="AA1142"/>
      <c r="AB1142" s="181"/>
    </row>
    <row r="1143" spans="1:28" hidden="1">
      <c r="A1143" s="283"/>
      <c r="B1143"/>
      <c r="C1143"/>
      <c r="D1143"/>
      <c r="E1143"/>
      <c r="F1143"/>
      <c r="G1143"/>
      <c r="H1143"/>
      <c r="I1143"/>
      <c r="J1143"/>
      <c r="K1143"/>
      <c r="L1143"/>
      <c r="M1143"/>
      <c r="N1143"/>
      <c r="O1143"/>
      <c r="P1143"/>
      <c r="Q1143"/>
      <c r="R1143"/>
      <c r="S1143"/>
      <c r="T1143"/>
      <c r="U1143"/>
      <c r="V1143"/>
      <c r="W1143"/>
      <c r="X1143"/>
      <c r="Y1143"/>
      <c r="Z1143"/>
      <c r="AA1143"/>
      <c r="AB1143" s="181"/>
    </row>
    <row r="1144" spans="1:28" hidden="1">
      <c r="A1144" s="283"/>
      <c r="B1144"/>
      <c r="C1144"/>
      <c r="D1144"/>
      <c r="E1144"/>
      <c r="F1144"/>
      <c r="G1144"/>
      <c r="H1144"/>
      <c r="I1144"/>
      <c r="J1144"/>
      <c r="K1144"/>
      <c r="L1144"/>
      <c r="M1144"/>
      <c r="N1144"/>
      <c r="O1144"/>
      <c r="P1144"/>
      <c r="Q1144"/>
      <c r="R1144"/>
      <c r="S1144"/>
      <c r="T1144"/>
      <c r="U1144"/>
      <c r="V1144"/>
      <c r="W1144"/>
      <c r="X1144"/>
      <c r="Y1144"/>
      <c r="Z1144"/>
      <c r="AA1144"/>
      <c r="AB1144" s="181"/>
    </row>
    <row r="1145" spans="1:28" hidden="1">
      <c r="A1145" s="283"/>
      <c r="B1145"/>
      <c r="C1145"/>
      <c r="D1145"/>
      <c r="E1145"/>
      <c r="F1145"/>
      <c r="G1145"/>
      <c r="H1145"/>
      <c r="I1145"/>
      <c r="J1145"/>
      <c r="K1145"/>
      <c r="L1145"/>
      <c r="M1145"/>
      <c r="N1145"/>
      <c r="O1145"/>
      <c r="P1145"/>
      <c r="Q1145"/>
      <c r="R1145"/>
      <c r="S1145"/>
      <c r="T1145"/>
      <c r="U1145"/>
      <c r="V1145"/>
      <c r="W1145"/>
      <c r="X1145"/>
      <c r="Y1145"/>
      <c r="Z1145"/>
      <c r="AA1145"/>
      <c r="AB1145" s="181"/>
    </row>
    <row r="1146" spans="1:28" hidden="1">
      <c r="A1146" s="283"/>
      <c r="B1146"/>
      <c r="C1146"/>
      <c r="D1146"/>
      <c r="E1146"/>
      <c r="F1146"/>
      <c r="G1146"/>
      <c r="H1146"/>
      <c r="I1146"/>
      <c r="J1146"/>
      <c r="K1146"/>
      <c r="L1146"/>
      <c r="M1146"/>
      <c r="N1146"/>
      <c r="O1146"/>
      <c r="P1146"/>
      <c r="Q1146"/>
      <c r="R1146"/>
      <c r="S1146"/>
      <c r="T1146"/>
      <c r="U1146"/>
      <c r="V1146"/>
      <c r="W1146"/>
      <c r="X1146"/>
      <c r="Y1146"/>
      <c r="Z1146"/>
      <c r="AA1146"/>
      <c r="AB1146" s="181"/>
    </row>
    <row r="1147" spans="1:28" hidden="1">
      <c r="A1147" s="283"/>
      <c r="B1147"/>
      <c r="C1147"/>
      <c r="D1147"/>
      <c r="E1147"/>
      <c r="F1147"/>
      <c r="G1147"/>
      <c r="H1147"/>
      <c r="I1147"/>
      <c r="J1147"/>
      <c r="K1147"/>
      <c r="L1147"/>
      <c r="M1147"/>
      <c r="N1147"/>
      <c r="O1147"/>
      <c r="P1147"/>
      <c r="Q1147"/>
      <c r="R1147"/>
      <c r="S1147"/>
      <c r="T1147"/>
      <c r="U1147"/>
      <c r="V1147"/>
      <c r="W1147"/>
      <c r="X1147"/>
      <c r="Y1147"/>
      <c r="Z1147"/>
      <c r="AA1147"/>
      <c r="AB1147" s="181"/>
    </row>
    <row r="1148" spans="1:28" hidden="1">
      <c r="A1148" s="283"/>
      <c r="B1148"/>
      <c r="C1148"/>
      <c r="D1148"/>
      <c r="E1148"/>
      <c r="F1148"/>
      <c r="G1148"/>
      <c r="H1148"/>
      <c r="I1148"/>
      <c r="J1148"/>
      <c r="K1148"/>
      <c r="L1148"/>
      <c r="M1148"/>
      <c r="N1148"/>
      <c r="O1148"/>
      <c r="P1148"/>
      <c r="Q1148"/>
      <c r="R1148"/>
      <c r="S1148"/>
      <c r="T1148"/>
      <c r="U1148"/>
      <c r="V1148"/>
      <c r="W1148"/>
      <c r="X1148"/>
      <c r="Y1148"/>
      <c r="Z1148"/>
      <c r="AA1148"/>
      <c r="AB1148" s="181"/>
    </row>
    <row r="1149" spans="1:28" hidden="1">
      <c r="A1149" s="283"/>
      <c r="B1149"/>
      <c r="C1149"/>
      <c r="D1149"/>
      <c r="E1149"/>
      <c r="F1149"/>
      <c r="G1149"/>
      <c r="H1149"/>
      <c r="I1149"/>
      <c r="J1149"/>
      <c r="K1149"/>
      <c r="L1149"/>
      <c r="M1149"/>
      <c r="N1149"/>
      <c r="O1149"/>
      <c r="P1149"/>
      <c r="Q1149"/>
      <c r="R1149"/>
      <c r="S1149"/>
      <c r="T1149"/>
      <c r="U1149"/>
      <c r="V1149"/>
      <c r="W1149"/>
      <c r="X1149"/>
      <c r="Y1149"/>
      <c r="Z1149"/>
      <c r="AA1149"/>
      <c r="AB1149" s="181"/>
    </row>
    <row r="1150" spans="1:28" hidden="1">
      <c r="A1150" s="283"/>
      <c r="B1150"/>
      <c r="C1150"/>
      <c r="D1150"/>
      <c r="E1150"/>
      <c r="F1150"/>
      <c r="G1150"/>
      <c r="H1150"/>
      <c r="I1150"/>
      <c r="J1150"/>
      <c r="K1150"/>
      <c r="L1150"/>
      <c r="M1150"/>
      <c r="N1150"/>
      <c r="O1150"/>
      <c r="P1150"/>
      <c r="Q1150"/>
      <c r="R1150"/>
      <c r="S1150"/>
      <c r="T1150"/>
      <c r="U1150"/>
      <c r="V1150"/>
      <c r="W1150"/>
      <c r="X1150"/>
      <c r="Y1150"/>
      <c r="Z1150"/>
      <c r="AA1150"/>
      <c r="AB1150" s="181"/>
    </row>
    <row r="1151" spans="1:28" hidden="1">
      <c r="A1151" s="283"/>
      <c r="B1151"/>
      <c r="C1151"/>
      <c r="D1151"/>
      <c r="E1151"/>
      <c r="F1151"/>
      <c r="G1151"/>
      <c r="H1151"/>
      <c r="I1151"/>
      <c r="J1151"/>
      <c r="K1151"/>
      <c r="L1151"/>
      <c r="M1151"/>
      <c r="N1151"/>
      <c r="O1151"/>
      <c r="P1151"/>
      <c r="Q1151"/>
      <c r="R1151"/>
      <c r="S1151"/>
      <c r="T1151"/>
      <c r="U1151"/>
      <c r="V1151"/>
      <c r="W1151"/>
      <c r="X1151"/>
      <c r="Y1151"/>
      <c r="Z1151"/>
      <c r="AA1151"/>
      <c r="AB1151" s="181"/>
    </row>
    <row r="1152" spans="1:28" hidden="1">
      <c r="A1152" s="283"/>
      <c r="B1152"/>
      <c r="C1152"/>
      <c r="D1152"/>
      <c r="E1152"/>
      <c r="F1152"/>
      <c r="G1152"/>
      <c r="H1152"/>
      <c r="I1152"/>
      <c r="J1152"/>
      <c r="K1152"/>
      <c r="L1152"/>
      <c r="M1152"/>
      <c r="N1152"/>
      <c r="O1152"/>
      <c r="P1152"/>
      <c r="Q1152"/>
      <c r="R1152"/>
      <c r="S1152"/>
      <c r="T1152"/>
      <c r="U1152"/>
      <c r="V1152"/>
      <c r="W1152"/>
      <c r="X1152"/>
      <c r="Y1152"/>
      <c r="Z1152"/>
      <c r="AA1152"/>
      <c r="AB1152" s="181"/>
    </row>
    <row r="1153" spans="1:28" hidden="1">
      <c r="A1153" s="283"/>
      <c r="B1153"/>
      <c r="C1153"/>
      <c r="D1153"/>
      <c r="E1153"/>
      <c r="F1153"/>
      <c r="G1153"/>
      <c r="H1153"/>
      <c r="I1153"/>
      <c r="J1153"/>
      <c r="K1153"/>
      <c r="L1153"/>
      <c r="M1153"/>
      <c r="N1153"/>
      <c r="O1153"/>
      <c r="P1153"/>
      <c r="Q1153"/>
      <c r="R1153"/>
      <c r="S1153"/>
      <c r="T1153"/>
      <c r="U1153"/>
      <c r="V1153"/>
      <c r="W1153"/>
      <c r="X1153"/>
      <c r="Y1153"/>
      <c r="Z1153"/>
      <c r="AA1153"/>
      <c r="AB1153" s="181"/>
    </row>
    <row r="1154" spans="1:28" hidden="1">
      <c r="A1154" s="283"/>
      <c r="B1154"/>
      <c r="C1154"/>
      <c r="D1154"/>
      <c r="E1154"/>
      <c r="F1154"/>
      <c r="G1154"/>
      <c r="H1154"/>
      <c r="I1154"/>
      <c r="J1154"/>
      <c r="K1154"/>
      <c r="L1154"/>
      <c r="M1154"/>
      <c r="N1154"/>
      <c r="O1154"/>
      <c r="P1154"/>
      <c r="Q1154"/>
      <c r="R1154"/>
      <c r="S1154"/>
      <c r="T1154"/>
      <c r="U1154"/>
      <c r="V1154"/>
      <c r="W1154"/>
      <c r="X1154"/>
      <c r="Y1154"/>
      <c r="Z1154"/>
      <c r="AA1154"/>
      <c r="AB1154" s="181"/>
    </row>
    <row r="1155" spans="1:28" hidden="1">
      <c r="A1155" s="283"/>
      <c r="B1155"/>
      <c r="C1155"/>
      <c r="D1155"/>
      <c r="E1155"/>
      <c r="F1155"/>
      <c r="G1155"/>
      <c r="H1155"/>
      <c r="I1155"/>
      <c r="J1155"/>
      <c r="K1155"/>
      <c r="L1155"/>
      <c r="M1155"/>
      <c r="N1155"/>
      <c r="O1155"/>
      <c r="P1155"/>
      <c r="Q1155"/>
      <c r="R1155"/>
      <c r="S1155"/>
      <c r="T1155"/>
      <c r="U1155"/>
      <c r="V1155"/>
      <c r="W1155"/>
      <c r="X1155"/>
      <c r="Y1155"/>
      <c r="Z1155"/>
      <c r="AA1155"/>
      <c r="AB1155" s="181"/>
    </row>
    <row r="1156" spans="1:28" hidden="1">
      <c r="A1156" s="283"/>
      <c r="B1156"/>
      <c r="C1156"/>
      <c r="D1156"/>
      <c r="E1156"/>
      <c r="F1156"/>
      <c r="G1156"/>
      <c r="H1156"/>
      <c r="I1156"/>
      <c r="J1156"/>
      <c r="K1156"/>
      <c r="L1156"/>
      <c r="M1156"/>
      <c r="N1156"/>
      <c r="O1156"/>
      <c r="P1156"/>
      <c r="Q1156"/>
      <c r="R1156"/>
      <c r="S1156"/>
      <c r="T1156"/>
      <c r="U1156"/>
      <c r="V1156"/>
      <c r="W1156"/>
      <c r="X1156"/>
      <c r="Y1156"/>
      <c r="Z1156"/>
      <c r="AA1156"/>
      <c r="AB1156" s="181"/>
    </row>
    <row r="1157" spans="1:28" hidden="1">
      <c r="A1157" s="283"/>
      <c r="B1157"/>
      <c r="C1157"/>
      <c r="D1157"/>
      <c r="E1157"/>
      <c r="F1157"/>
      <c r="G1157"/>
      <c r="H1157"/>
      <c r="I1157"/>
      <c r="J1157"/>
      <c r="K1157"/>
      <c r="L1157"/>
      <c r="M1157"/>
      <c r="N1157"/>
      <c r="O1157"/>
      <c r="P1157"/>
      <c r="Q1157"/>
      <c r="R1157"/>
      <c r="S1157"/>
      <c r="T1157"/>
      <c r="U1157"/>
      <c r="V1157"/>
      <c r="W1157"/>
      <c r="X1157"/>
      <c r="Y1157"/>
      <c r="Z1157"/>
      <c r="AA1157"/>
      <c r="AB1157" s="181"/>
    </row>
    <row r="1158" spans="1:28" hidden="1">
      <c r="A1158" s="283"/>
      <c r="B1158"/>
      <c r="C1158"/>
      <c r="D1158"/>
      <c r="E1158"/>
      <c r="F1158"/>
      <c r="G1158"/>
      <c r="H1158"/>
      <c r="I1158"/>
      <c r="J1158"/>
      <c r="K1158"/>
      <c r="L1158"/>
      <c r="M1158"/>
      <c r="N1158"/>
      <c r="O1158"/>
      <c r="P1158"/>
      <c r="Q1158"/>
      <c r="R1158"/>
      <c r="S1158"/>
      <c r="T1158"/>
      <c r="U1158"/>
      <c r="V1158"/>
      <c r="W1158"/>
      <c r="X1158"/>
      <c r="Y1158"/>
      <c r="Z1158"/>
      <c r="AA1158"/>
      <c r="AB1158" s="181"/>
    </row>
    <row r="1159" spans="1:28" hidden="1">
      <c r="A1159" s="283"/>
      <c r="B1159"/>
      <c r="C1159"/>
      <c r="D1159"/>
      <c r="E1159"/>
      <c r="F1159"/>
      <c r="G1159"/>
      <c r="H1159"/>
      <c r="I1159"/>
      <c r="J1159"/>
      <c r="K1159"/>
      <c r="L1159"/>
      <c r="M1159"/>
      <c r="N1159"/>
      <c r="O1159"/>
      <c r="P1159"/>
      <c r="Q1159"/>
      <c r="R1159"/>
      <c r="S1159"/>
      <c r="T1159"/>
      <c r="U1159"/>
      <c r="V1159"/>
      <c r="W1159"/>
      <c r="X1159"/>
      <c r="Y1159"/>
      <c r="Z1159"/>
      <c r="AA1159"/>
      <c r="AB1159" s="181"/>
    </row>
    <row r="1160" spans="1:28" hidden="1">
      <c r="A1160" s="283"/>
      <c r="B1160"/>
      <c r="C1160"/>
      <c r="D1160"/>
      <c r="E1160"/>
      <c r="F1160"/>
      <c r="G1160"/>
      <c r="H1160"/>
      <c r="I1160"/>
      <c r="J1160"/>
      <c r="K1160"/>
      <c r="L1160"/>
      <c r="M1160"/>
      <c r="N1160"/>
      <c r="O1160"/>
      <c r="P1160"/>
      <c r="Q1160"/>
      <c r="R1160"/>
      <c r="S1160"/>
      <c r="T1160"/>
      <c r="U1160"/>
      <c r="V1160"/>
      <c r="W1160"/>
      <c r="X1160"/>
      <c r="Y1160"/>
      <c r="Z1160"/>
      <c r="AA1160"/>
      <c r="AB1160" s="181"/>
    </row>
    <row r="1161" spans="1:28" hidden="1">
      <c r="A1161" s="283"/>
      <c r="B1161"/>
      <c r="C1161"/>
      <c r="D1161"/>
      <c r="E1161"/>
      <c r="F1161"/>
      <c r="G1161"/>
      <c r="H1161"/>
      <c r="I1161"/>
      <c r="J1161"/>
      <c r="K1161"/>
      <c r="L1161"/>
      <c r="M1161"/>
      <c r="N1161"/>
      <c r="O1161"/>
      <c r="P1161"/>
      <c r="Q1161"/>
      <c r="R1161"/>
      <c r="S1161"/>
      <c r="T1161"/>
      <c r="U1161"/>
      <c r="V1161"/>
      <c r="W1161"/>
      <c r="X1161"/>
      <c r="Y1161"/>
      <c r="Z1161"/>
      <c r="AA1161"/>
      <c r="AB1161" s="181"/>
    </row>
    <row r="1162" spans="1:28" hidden="1">
      <c r="A1162" s="283"/>
      <c r="B1162"/>
      <c r="C1162"/>
      <c r="D1162"/>
      <c r="E1162"/>
      <c r="F1162"/>
      <c r="G1162"/>
      <c r="H1162"/>
      <c r="I1162"/>
      <c r="J1162"/>
      <c r="K1162"/>
      <c r="L1162"/>
      <c r="M1162"/>
      <c r="N1162"/>
      <c r="O1162"/>
      <c r="P1162"/>
      <c r="Q1162"/>
      <c r="R1162"/>
      <c r="S1162"/>
      <c r="T1162"/>
      <c r="U1162"/>
      <c r="V1162"/>
      <c r="W1162"/>
      <c r="X1162"/>
      <c r="Y1162"/>
      <c r="Z1162"/>
      <c r="AA1162"/>
      <c r="AB1162" s="181"/>
    </row>
    <row r="1163" spans="1:28" hidden="1">
      <c r="A1163" s="283"/>
      <c r="B1163"/>
      <c r="C1163"/>
      <c r="D1163"/>
      <c r="E1163"/>
      <c r="F1163"/>
      <c r="G1163"/>
      <c r="H1163"/>
      <c r="I1163"/>
      <c r="J1163"/>
      <c r="K1163"/>
      <c r="L1163"/>
      <c r="M1163"/>
      <c r="N1163"/>
      <c r="O1163"/>
      <c r="P1163"/>
      <c r="Q1163"/>
      <c r="R1163"/>
      <c r="S1163"/>
      <c r="T1163"/>
      <c r="U1163"/>
      <c r="V1163"/>
      <c r="W1163"/>
      <c r="X1163"/>
      <c r="Y1163"/>
      <c r="Z1163"/>
      <c r="AA1163"/>
      <c r="AB1163" s="181"/>
    </row>
    <row r="1164" spans="1:28" hidden="1">
      <c r="A1164" s="283"/>
      <c r="B1164"/>
      <c r="C1164"/>
      <c r="D1164"/>
      <c r="E1164"/>
      <c r="F1164"/>
      <c r="G1164"/>
      <c r="H1164"/>
      <c r="I1164"/>
      <c r="J1164"/>
      <c r="K1164"/>
      <c r="L1164"/>
      <c r="M1164"/>
      <c r="N1164"/>
      <c r="O1164"/>
      <c r="P1164"/>
      <c r="Q1164"/>
      <c r="R1164"/>
      <c r="S1164"/>
      <c r="T1164"/>
      <c r="U1164"/>
      <c r="V1164"/>
      <c r="W1164"/>
      <c r="X1164"/>
      <c r="Y1164"/>
      <c r="Z1164"/>
      <c r="AA1164"/>
      <c r="AB1164" s="181"/>
    </row>
    <row r="1165" spans="1:28" hidden="1">
      <c r="A1165" s="283"/>
      <c r="B1165"/>
      <c r="C1165"/>
      <c r="D1165"/>
      <c r="E1165"/>
      <c r="F1165"/>
      <c r="G1165"/>
      <c r="H1165"/>
      <c r="I1165"/>
      <c r="J1165"/>
      <c r="K1165"/>
      <c r="L1165"/>
      <c r="M1165"/>
      <c r="N1165"/>
      <c r="O1165"/>
      <c r="P1165"/>
      <c r="Q1165"/>
      <c r="R1165"/>
      <c r="S1165"/>
      <c r="T1165"/>
      <c r="U1165"/>
      <c r="V1165"/>
      <c r="W1165"/>
      <c r="X1165"/>
      <c r="Y1165"/>
      <c r="Z1165"/>
      <c r="AA1165"/>
      <c r="AB1165" s="181"/>
    </row>
    <row r="1166" spans="1:28" hidden="1">
      <c r="A1166" s="283"/>
      <c r="B1166"/>
      <c r="C1166"/>
      <c r="D1166"/>
      <c r="E1166"/>
      <c r="F1166"/>
      <c r="G1166"/>
      <c r="H1166"/>
      <c r="I1166"/>
      <c r="J1166"/>
      <c r="K1166"/>
      <c r="L1166"/>
      <c r="M1166"/>
      <c r="N1166"/>
      <c r="O1166"/>
      <c r="P1166"/>
      <c r="Q1166"/>
      <c r="R1166"/>
      <c r="S1166"/>
      <c r="T1166"/>
      <c r="U1166"/>
      <c r="V1166"/>
      <c r="W1166"/>
      <c r="X1166"/>
      <c r="Y1166"/>
      <c r="Z1166"/>
      <c r="AA1166"/>
      <c r="AB1166" s="181"/>
    </row>
    <row r="1167" spans="1:28" hidden="1">
      <c r="A1167" s="283"/>
      <c r="B1167"/>
      <c r="C1167"/>
      <c r="D1167"/>
      <c r="E1167"/>
      <c r="F1167"/>
      <c r="G1167"/>
      <c r="H1167"/>
      <c r="I1167"/>
      <c r="J1167"/>
      <c r="K1167"/>
      <c r="L1167"/>
      <c r="M1167"/>
      <c r="N1167"/>
      <c r="O1167"/>
      <c r="P1167"/>
      <c r="Q1167"/>
      <c r="R1167"/>
      <c r="S1167"/>
      <c r="T1167"/>
      <c r="U1167"/>
      <c r="V1167"/>
      <c r="W1167"/>
      <c r="X1167"/>
      <c r="Y1167"/>
      <c r="Z1167"/>
      <c r="AA1167"/>
      <c r="AB1167" s="181"/>
    </row>
    <row r="1168" spans="1:28" hidden="1">
      <c r="A1168" s="283"/>
      <c r="B1168"/>
      <c r="C1168"/>
      <c r="D1168"/>
      <c r="E1168"/>
      <c r="F1168"/>
      <c r="G1168"/>
      <c r="H1168"/>
      <c r="I1168"/>
      <c r="J1168"/>
      <c r="K1168"/>
      <c r="L1168"/>
      <c r="M1168"/>
      <c r="N1168"/>
      <c r="O1168"/>
      <c r="P1168"/>
      <c r="Q1168"/>
      <c r="R1168"/>
      <c r="S1168"/>
      <c r="T1168"/>
      <c r="U1168"/>
      <c r="V1168"/>
      <c r="W1168"/>
      <c r="X1168"/>
      <c r="Y1168"/>
      <c r="Z1168"/>
      <c r="AA1168"/>
      <c r="AB1168" s="181"/>
    </row>
    <row r="1169" spans="1:28" hidden="1">
      <c r="A1169" s="283"/>
      <c r="B1169"/>
      <c r="C1169"/>
      <c r="D1169"/>
      <c r="E1169"/>
      <c r="F1169"/>
      <c r="G1169"/>
      <c r="H1169"/>
      <c r="I1169"/>
      <c r="J1169"/>
      <c r="K1169"/>
      <c r="L1169"/>
      <c r="M1169"/>
      <c r="N1169"/>
      <c r="O1169"/>
      <c r="P1169"/>
      <c r="Q1169"/>
      <c r="R1169"/>
      <c r="S1169"/>
      <c r="T1169"/>
      <c r="U1169"/>
      <c r="V1169"/>
      <c r="W1169"/>
      <c r="X1169"/>
      <c r="Y1169"/>
      <c r="Z1169"/>
      <c r="AA1169"/>
      <c r="AB1169" s="181"/>
    </row>
    <row r="1170" spans="1:28" hidden="1">
      <c r="A1170" s="283"/>
      <c r="B1170"/>
      <c r="C1170"/>
      <c r="D1170"/>
      <c r="E1170"/>
      <c r="F1170"/>
      <c r="G1170"/>
      <c r="H1170"/>
      <c r="I1170"/>
      <c r="J1170"/>
      <c r="K1170"/>
      <c r="L1170"/>
      <c r="M1170"/>
      <c r="N1170"/>
      <c r="O1170"/>
      <c r="P1170"/>
      <c r="Q1170"/>
      <c r="R1170"/>
      <c r="S1170"/>
      <c r="T1170"/>
      <c r="U1170"/>
      <c r="V1170"/>
      <c r="W1170"/>
      <c r="X1170"/>
      <c r="Y1170"/>
      <c r="Z1170"/>
      <c r="AA1170"/>
      <c r="AB1170" s="181"/>
    </row>
    <row r="1171" spans="1:28" hidden="1">
      <c r="A1171" s="283"/>
      <c r="B1171"/>
      <c r="C1171"/>
      <c r="D1171"/>
      <c r="E1171"/>
      <c r="F1171"/>
      <c r="G1171"/>
      <c r="H1171"/>
      <c r="I1171"/>
      <c r="J1171"/>
      <c r="K1171"/>
      <c r="L1171"/>
      <c r="M1171"/>
      <c r="N1171"/>
      <c r="O1171"/>
      <c r="P1171"/>
      <c r="Q1171"/>
      <c r="R1171"/>
      <c r="S1171"/>
      <c r="T1171"/>
      <c r="U1171"/>
      <c r="V1171"/>
      <c r="W1171"/>
      <c r="X1171"/>
      <c r="Y1171"/>
      <c r="Z1171"/>
      <c r="AA1171"/>
      <c r="AB1171" s="181"/>
    </row>
    <row r="1172" spans="1:28" hidden="1">
      <c r="A1172" s="283"/>
      <c r="B1172"/>
      <c r="C1172"/>
      <c r="D1172"/>
      <c r="E1172"/>
      <c r="F1172"/>
      <c r="G1172"/>
      <c r="H1172"/>
      <c r="I1172"/>
      <c r="J1172"/>
      <c r="K1172"/>
      <c r="L1172"/>
      <c r="M1172"/>
      <c r="N1172"/>
      <c r="O1172"/>
      <c r="P1172"/>
      <c r="Q1172"/>
      <c r="R1172"/>
      <c r="S1172"/>
      <c r="T1172"/>
      <c r="U1172"/>
      <c r="V1172"/>
      <c r="W1172"/>
      <c r="X1172"/>
      <c r="Y1172"/>
      <c r="Z1172"/>
      <c r="AA1172"/>
      <c r="AB1172" s="181"/>
    </row>
    <row r="1173" spans="1:28" hidden="1">
      <c r="A1173" s="283"/>
      <c r="B1173"/>
      <c r="C1173"/>
      <c r="D1173"/>
      <c r="E1173"/>
      <c r="F1173"/>
      <c r="G1173"/>
      <c r="H1173"/>
      <c r="I1173"/>
      <c r="J1173"/>
      <c r="K1173"/>
      <c r="L1173"/>
      <c r="M1173"/>
      <c r="N1173"/>
      <c r="O1173"/>
      <c r="P1173"/>
      <c r="Q1173"/>
      <c r="R1173"/>
      <c r="S1173"/>
      <c r="T1173"/>
      <c r="U1173"/>
      <c r="V1173"/>
      <c r="W1173"/>
      <c r="X1173"/>
      <c r="Y1173"/>
      <c r="Z1173"/>
      <c r="AA1173"/>
      <c r="AB1173" s="181"/>
    </row>
    <row r="1174" spans="1:28" hidden="1">
      <c r="A1174" s="283"/>
      <c r="B1174"/>
      <c r="C1174"/>
      <c r="D1174"/>
      <c r="E1174"/>
      <c r="F1174"/>
      <c r="G1174"/>
      <c r="H1174"/>
      <c r="I1174"/>
      <c r="J1174"/>
      <c r="K1174"/>
      <c r="L1174"/>
      <c r="M1174"/>
      <c r="N1174"/>
      <c r="O1174"/>
      <c r="P1174"/>
      <c r="Q1174"/>
      <c r="R1174"/>
      <c r="S1174"/>
      <c r="T1174"/>
      <c r="U1174"/>
      <c r="V1174"/>
      <c r="W1174"/>
      <c r="X1174"/>
      <c r="Y1174"/>
      <c r="Z1174"/>
      <c r="AA1174"/>
      <c r="AB1174" s="181"/>
    </row>
    <row r="1175" spans="1:28" hidden="1">
      <c r="A1175" s="283"/>
      <c r="B1175"/>
      <c r="C1175"/>
      <c r="D1175"/>
      <c r="E1175"/>
      <c r="F1175"/>
      <c r="G1175"/>
      <c r="H1175"/>
      <c r="I1175"/>
      <c r="J1175"/>
      <c r="K1175"/>
      <c r="L1175"/>
      <c r="M1175"/>
      <c r="N1175"/>
      <c r="O1175"/>
      <c r="P1175"/>
      <c r="Q1175"/>
      <c r="R1175"/>
      <c r="S1175"/>
      <c r="T1175"/>
      <c r="U1175"/>
      <c r="V1175"/>
      <c r="W1175"/>
      <c r="X1175"/>
      <c r="Y1175"/>
      <c r="Z1175"/>
      <c r="AA1175"/>
      <c r="AB1175" s="181"/>
    </row>
    <row r="1176" spans="1:28" hidden="1">
      <c r="A1176" s="283"/>
      <c r="B1176"/>
      <c r="C1176"/>
      <c r="D1176"/>
      <c r="E1176"/>
      <c r="F1176"/>
      <c r="G1176"/>
      <c r="H1176"/>
      <c r="I1176"/>
      <c r="J1176"/>
      <c r="K1176"/>
      <c r="L1176"/>
      <c r="M1176"/>
      <c r="N1176"/>
      <c r="O1176"/>
      <c r="P1176"/>
      <c r="Q1176"/>
      <c r="R1176"/>
      <c r="S1176"/>
      <c r="T1176"/>
      <c r="U1176"/>
      <c r="V1176"/>
      <c r="W1176"/>
      <c r="X1176"/>
      <c r="Y1176"/>
      <c r="Z1176"/>
      <c r="AA1176"/>
      <c r="AB1176" s="181"/>
    </row>
    <row r="1177" spans="1:28" hidden="1">
      <c r="A1177" s="283"/>
      <c r="B1177"/>
      <c r="C1177"/>
      <c r="D1177"/>
      <c r="E1177"/>
      <c r="F1177"/>
      <c r="G1177"/>
      <c r="H1177"/>
      <c r="I1177"/>
      <c r="J1177"/>
      <c r="K1177"/>
      <c r="L1177"/>
      <c r="M1177"/>
      <c r="N1177"/>
      <c r="O1177"/>
      <c r="P1177"/>
      <c r="Q1177"/>
      <c r="R1177"/>
      <c r="S1177"/>
      <c r="T1177"/>
      <c r="U1177"/>
      <c r="V1177"/>
      <c r="W1177"/>
      <c r="X1177"/>
      <c r="Y1177"/>
      <c r="Z1177"/>
      <c r="AA1177"/>
      <c r="AB1177" s="181"/>
    </row>
    <row r="1178" spans="1:28" hidden="1">
      <c r="A1178" s="283"/>
      <c r="B1178"/>
      <c r="C1178"/>
      <c r="D1178"/>
      <c r="E1178"/>
      <c r="F1178"/>
      <c r="G1178"/>
      <c r="H1178"/>
      <c r="I1178"/>
      <c r="J1178"/>
      <c r="K1178"/>
      <c r="L1178"/>
      <c r="M1178"/>
      <c r="N1178"/>
      <c r="O1178"/>
      <c r="P1178"/>
      <c r="Q1178"/>
      <c r="R1178"/>
      <c r="S1178"/>
      <c r="T1178"/>
      <c r="U1178"/>
      <c r="V1178"/>
      <c r="W1178"/>
      <c r="X1178"/>
      <c r="Y1178"/>
      <c r="Z1178"/>
      <c r="AA1178"/>
      <c r="AB1178" s="181"/>
    </row>
    <row r="1179" spans="1:28" hidden="1">
      <c r="A1179" s="283"/>
      <c r="B1179"/>
      <c r="C1179"/>
      <c r="D1179"/>
      <c r="E1179"/>
      <c r="F1179"/>
      <c r="G1179"/>
      <c r="H1179"/>
      <c r="I1179"/>
      <c r="J1179"/>
      <c r="K1179"/>
      <c r="L1179"/>
      <c r="M1179"/>
      <c r="N1179"/>
      <c r="O1179"/>
      <c r="P1179"/>
      <c r="Q1179"/>
      <c r="R1179"/>
      <c r="S1179"/>
      <c r="T1179"/>
      <c r="U1179"/>
      <c r="V1179"/>
      <c r="W1179"/>
      <c r="X1179"/>
      <c r="Y1179"/>
      <c r="Z1179"/>
      <c r="AA1179"/>
      <c r="AB1179" s="181"/>
    </row>
    <row r="1180" spans="1:28" hidden="1">
      <c r="A1180" s="283"/>
      <c r="B1180"/>
      <c r="C1180"/>
      <c r="D1180"/>
      <c r="E1180"/>
      <c r="F1180"/>
      <c r="G1180"/>
      <c r="H1180"/>
      <c r="I1180"/>
      <c r="J1180"/>
      <c r="K1180"/>
      <c r="L1180"/>
      <c r="M1180"/>
      <c r="N1180"/>
      <c r="O1180"/>
      <c r="P1180"/>
      <c r="Q1180"/>
      <c r="R1180"/>
      <c r="S1180"/>
      <c r="T1180"/>
      <c r="U1180"/>
      <c r="V1180"/>
      <c r="W1180"/>
      <c r="X1180"/>
      <c r="Y1180"/>
      <c r="Z1180"/>
      <c r="AA1180"/>
      <c r="AB1180" s="181"/>
    </row>
    <row r="1181" spans="1:28" hidden="1">
      <c r="A1181" s="283"/>
      <c r="B1181"/>
      <c r="C1181"/>
      <c r="D1181"/>
      <c r="E1181"/>
      <c r="F1181"/>
      <c r="G1181"/>
      <c r="H1181"/>
      <c r="I1181"/>
      <c r="J1181"/>
      <c r="K1181"/>
      <c r="L1181"/>
      <c r="M1181"/>
      <c r="N1181"/>
      <c r="O1181"/>
      <c r="P1181"/>
      <c r="Q1181"/>
      <c r="R1181"/>
      <c r="S1181"/>
      <c r="T1181"/>
      <c r="U1181"/>
      <c r="V1181"/>
      <c r="W1181"/>
      <c r="X1181"/>
      <c r="Y1181"/>
      <c r="Z1181"/>
      <c r="AA1181"/>
      <c r="AB1181" s="181"/>
    </row>
    <row r="1182" spans="1:28" hidden="1">
      <c r="A1182" s="283"/>
      <c r="B1182"/>
      <c r="C1182"/>
      <c r="D1182"/>
      <c r="E1182"/>
      <c r="F1182"/>
      <c r="G1182"/>
      <c r="H1182"/>
      <c r="I1182"/>
      <c r="J1182"/>
      <c r="K1182"/>
      <c r="L1182"/>
      <c r="M1182"/>
      <c r="N1182"/>
      <c r="O1182"/>
      <c r="P1182"/>
      <c r="Q1182"/>
      <c r="R1182"/>
      <c r="S1182"/>
      <c r="T1182"/>
      <c r="U1182"/>
      <c r="V1182"/>
      <c r="W1182"/>
      <c r="X1182"/>
      <c r="Y1182"/>
      <c r="Z1182"/>
      <c r="AA1182"/>
      <c r="AB1182" s="181"/>
    </row>
    <row r="1183" spans="1:28" hidden="1">
      <c r="A1183" s="283"/>
      <c r="B1183"/>
      <c r="C1183"/>
      <c r="D1183"/>
      <c r="E1183"/>
      <c r="F1183"/>
      <c r="G1183"/>
      <c r="H1183"/>
      <c r="I1183"/>
      <c r="J1183"/>
      <c r="K1183"/>
      <c r="L1183"/>
      <c r="M1183"/>
      <c r="N1183"/>
      <c r="O1183"/>
      <c r="P1183"/>
      <c r="Q1183"/>
      <c r="R1183"/>
      <c r="S1183"/>
      <c r="T1183"/>
      <c r="U1183"/>
      <c r="V1183"/>
      <c r="W1183"/>
      <c r="X1183"/>
      <c r="Y1183"/>
      <c r="Z1183"/>
      <c r="AA1183"/>
      <c r="AB1183" s="181"/>
    </row>
    <row r="1184" spans="1:28" hidden="1">
      <c r="A1184" s="283"/>
      <c r="B1184"/>
      <c r="C1184"/>
      <c r="D1184"/>
      <c r="E1184"/>
      <c r="F1184"/>
      <c r="G1184"/>
      <c r="H1184"/>
      <c r="I1184"/>
      <c r="J1184"/>
      <c r="K1184"/>
      <c r="L1184"/>
      <c r="M1184"/>
      <c r="N1184"/>
      <c r="O1184"/>
      <c r="P1184"/>
      <c r="Q1184"/>
      <c r="R1184"/>
      <c r="S1184"/>
      <c r="T1184"/>
      <c r="U1184"/>
      <c r="V1184"/>
      <c r="W1184"/>
      <c r="X1184"/>
      <c r="Y1184"/>
      <c r="Z1184"/>
      <c r="AA1184"/>
      <c r="AB1184" s="181"/>
    </row>
    <row r="1185" spans="1:28" hidden="1">
      <c r="A1185" s="283"/>
      <c r="B1185"/>
      <c r="C1185"/>
      <c r="D1185"/>
      <c r="E1185"/>
      <c r="F1185"/>
      <c r="G1185"/>
      <c r="H1185"/>
      <c r="I1185"/>
      <c r="J1185"/>
      <c r="K1185"/>
      <c r="L1185"/>
      <c r="M1185"/>
      <c r="N1185"/>
      <c r="O1185"/>
      <c r="P1185"/>
      <c r="Q1185"/>
      <c r="R1185"/>
      <c r="S1185"/>
      <c r="T1185"/>
      <c r="U1185"/>
      <c r="V1185"/>
      <c r="W1185"/>
      <c r="X1185"/>
      <c r="Y1185"/>
      <c r="Z1185"/>
      <c r="AA1185"/>
      <c r="AB1185" s="181"/>
    </row>
    <row r="1186" spans="1:28" hidden="1">
      <c r="A1186" s="283"/>
      <c r="B1186"/>
      <c r="C1186"/>
      <c r="D1186"/>
      <c r="E1186"/>
      <c r="F1186"/>
      <c r="G1186"/>
      <c r="H1186"/>
      <c r="I1186"/>
      <c r="J1186"/>
      <c r="K1186"/>
      <c r="L1186"/>
      <c r="M1186"/>
      <c r="N1186"/>
      <c r="O1186"/>
      <c r="P1186"/>
      <c r="Q1186"/>
      <c r="R1186"/>
      <c r="S1186"/>
      <c r="T1186"/>
      <c r="U1186"/>
      <c r="V1186"/>
      <c r="W1186"/>
      <c r="X1186"/>
      <c r="Y1186"/>
      <c r="Z1186"/>
      <c r="AA1186"/>
      <c r="AB1186" s="181"/>
    </row>
    <row r="1187" spans="1:28" hidden="1">
      <c r="A1187" s="283"/>
      <c r="B1187"/>
      <c r="C1187"/>
      <c r="D1187"/>
      <c r="E1187"/>
      <c r="F1187"/>
      <c r="G1187"/>
      <c r="H1187"/>
      <c r="I1187"/>
      <c r="J1187"/>
      <c r="K1187"/>
      <c r="L1187"/>
      <c r="M1187"/>
      <c r="N1187"/>
      <c r="O1187"/>
      <c r="P1187"/>
      <c r="Q1187"/>
      <c r="R1187"/>
      <c r="S1187"/>
      <c r="T1187"/>
      <c r="U1187"/>
      <c r="V1187"/>
      <c r="W1187"/>
      <c r="X1187"/>
      <c r="Y1187"/>
      <c r="Z1187"/>
      <c r="AA1187"/>
      <c r="AB1187" s="181"/>
    </row>
    <row r="1188" spans="1:28" hidden="1">
      <c r="A1188" s="283"/>
      <c r="B1188"/>
      <c r="C1188"/>
      <c r="D1188"/>
      <c r="E1188"/>
      <c r="F1188"/>
      <c r="G1188"/>
      <c r="H1188"/>
      <c r="I1188"/>
      <c r="J1188"/>
      <c r="K1188"/>
      <c r="L1188"/>
      <c r="M1188"/>
      <c r="N1188"/>
      <c r="O1188"/>
      <c r="P1188"/>
      <c r="Q1188"/>
      <c r="R1188"/>
      <c r="S1188"/>
      <c r="T1188"/>
      <c r="U1188"/>
      <c r="V1188"/>
      <c r="W1188"/>
      <c r="X1188"/>
      <c r="Y1188"/>
      <c r="Z1188"/>
      <c r="AA1188"/>
      <c r="AB1188" s="181"/>
    </row>
    <row r="1189" spans="1:28" hidden="1">
      <c r="A1189" s="283"/>
      <c r="B1189"/>
      <c r="C1189"/>
      <c r="D1189"/>
      <c r="E1189"/>
      <c r="F1189"/>
      <c r="G1189"/>
      <c r="H1189"/>
      <c r="I1189"/>
      <c r="J1189"/>
      <c r="K1189"/>
      <c r="L1189"/>
      <c r="M1189"/>
      <c r="N1189"/>
      <c r="O1189"/>
      <c r="P1189"/>
      <c r="Q1189"/>
      <c r="R1189"/>
      <c r="S1189"/>
      <c r="T1189"/>
      <c r="U1189"/>
      <c r="V1189"/>
      <c r="W1189"/>
      <c r="X1189"/>
      <c r="Y1189"/>
      <c r="Z1189"/>
      <c r="AA1189"/>
      <c r="AB1189" s="181"/>
    </row>
    <row r="1190" spans="1:28" hidden="1">
      <c r="A1190" s="283"/>
      <c r="B1190"/>
      <c r="C1190"/>
      <c r="D1190"/>
      <c r="E1190"/>
      <c r="F1190"/>
      <c r="G1190"/>
      <c r="H1190"/>
      <c r="I1190"/>
      <c r="J1190"/>
      <c r="K1190"/>
      <c r="L1190"/>
      <c r="M1190"/>
      <c r="N1190"/>
      <c r="O1190"/>
      <c r="P1190"/>
      <c r="Q1190"/>
      <c r="R1190"/>
      <c r="S1190"/>
      <c r="T1190"/>
      <c r="U1190"/>
      <c r="V1190"/>
      <c r="W1190"/>
      <c r="X1190"/>
      <c r="Y1190"/>
      <c r="Z1190"/>
      <c r="AA1190"/>
      <c r="AB1190" s="181"/>
    </row>
    <row r="1191" spans="1:28" hidden="1">
      <c r="A1191" s="283"/>
      <c r="B1191"/>
      <c r="C1191"/>
      <c r="D1191"/>
      <c r="E1191"/>
      <c r="F1191"/>
      <c r="G1191"/>
      <c r="H1191"/>
      <c r="I1191"/>
      <c r="J1191"/>
      <c r="K1191"/>
      <c r="L1191"/>
      <c r="M1191"/>
      <c r="N1191"/>
      <c r="O1191"/>
      <c r="P1191"/>
      <c r="Q1191"/>
      <c r="R1191"/>
      <c r="S1191"/>
      <c r="T1191"/>
      <c r="U1191"/>
      <c r="V1191"/>
      <c r="W1191"/>
      <c r="X1191"/>
      <c r="Y1191"/>
      <c r="Z1191"/>
      <c r="AA1191"/>
      <c r="AB1191" s="181"/>
    </row>
    <row r="1192" spans="1:28" hidden="1">
      <c r="A1192" s="283"/>
      <c r="B1192"/>
      <c r="C1192"/>
      <c r="D1192"/>
      <c r="E1192"/>
      <c r="F1192"/>
      <c r="G1192"/>
      <c r="H1192"/>
      <c r="I1192"/>
      <c r="J1192"/>
      <c r="K1192"/>
      <c r="L1192"/>
      <c r="M1192"/>
      <c r="N1192"/>
      <c r="O1192"/>
      <c r="P1192"/>
      <c r="Q1192"/>
      <c r="R1192"/>
      <c r="S1192"/>
      <c r="T1192"/>
      <c r="U1192"/>
      <c r="V1192"/>
      <c r="W1192"/>
      <c r="X1192"/>
      <c r="Y1192"/>
      <c r="Z1192"/>
      <c r="AA1192"/>
      <c r="AB1192" s="181"/>
    </row>
    <row r="1193" spans="1:28" hidden="1">
      <c r="A1193" s="283"/>
      <c r="B1193"/>
      <c r="C1193"/>
      <c r="D1193"/>
      <c r="E1193"/>
      <c r="F1193"/>
      <c r="G1193"/>
      <c r="H1193"/>
      <c r="I1193"/>
      <c r="J1193"/>
      <c r="K1193"/>
      <c r="L1193"/>
      <c r="M1193"/>
      <c r="N1193"/>
      <c r="O1193"/>
      <c r="P1193"/>
      <c r="Q1193"/>
      <c r="R1193"/>
      <c r="S1193"/>
      <c r="T1193"/>
      <c r="U1193"/>
      <c r="V1193"/>
      <c r="W1193"/>
      <c r="X1193"/>
      <c r="Y1193"/>
      <c r="Z1193"/>
      <c r="AA1193"/>
      <c r="AB1193" s="181"/>
    </row>
    <row r="1194" spans="1:28" hidden="1">
      <c r="A1194" s="283"/>
      <c r="B1194"/>
      <c r="C1194"/>
      <c r="D1194"/>
      <c r="E1194"/>
      <c r="F1194"/>
      <c r="G1194"/>
      <c r="H1194"/>
      <c r="I1194"/>
      <c r="J1194"/>
      <c r="K1194"/>
      <c r="L1194"/>
      <c r="M1194"/>
      <c r="N1194"/>
      <c r="O1194"/>
      <c r="P1194"/>
      <c r="Q1194"/>
      <c r="R1194"/>
      <c r="S1194"/>
      <c r="T1194"/>
      <c r="U1194"/>
      <c r="V1194"/>
      <c r="W1194"/>
      <c r="X1194"/>
      <c r="Y1194"/>
      <c r="Z1194"/>
      <c r="AA1194"/>
      <c r="AB1194" s="181"/>
    </row>
    <row r="1195" spans="1:28" hidden="1">
      <c r="A1195" s="283"/>
      <c r="B1195"/>
      <c r="C1195"/>
      <c r="D1195"/>
      <c r="E1195"/>
      <c r="F1195"/>
      <c r="G1195"/>
      <c r="H1195"/>
      <c r="I1195"/>
      <c r="J1195"/>
      <c r="K1195"/>
      <c r="L1195"/>
      <c r="M1195"/>
      <c r="N1195"/>
      <c r="O1195"/>
      <c r="P1195"/>
      <c r="Q1195"/>
      <c r="R1195"/>
      <c r="S1195"/>
      <c r="T1195"/>
      <c r="U1195"/>
      <c r="V1195"/>
      <c r="W1195"/>
      <c r="X1195"/>
      <c r="Y1195"/>
      <c r="Z1195"/>
      <c r="AA1195"/>
      <c r="AB1195" s="181"/>
    </row>
    <row r="1196" spans="1:28" hidden="1">
      <c r="A1196" s="283"/>
      <c r="B1196"/>
      <c r="C1196"/>
      <c r="D1196"/>
      <c r="E1196"/>
      <c r="F1196"/>
      <c r="G1196"/>
      <c r="H1196"/>
      <c r="I1196"/>
      <c r="J1196"/>
      <c r="K1196"/>
      <c r="L1196"/>
      <c r="M1196"/>
      <c r="N1196"/>
      <c r="O1196"/>
      <c r="P1196"/>
      <c r="Q1196"/>
      <c r="R1196"/>
      <c r="S1196"/>
      <c r="T1196"/>
      <c r="U1196"/>
      <c r="V1196"/>
      <c r="W1196"/>
      <c r="X1196"/>
      <c r="Y1196"/>
      <c r="Z1196"/>
      <c r="AA1196"/>
      <c r="AB1196" s="181"/>
    </row>
    <row r="1197" spans="1:28" hidden="1">
      <c r="A1197" s="283"/>
      <c r="B1197"/>
      <c r="C1197"/>
      <c r="D1197"/>
      <c r="E1197"/>
      <c r="F1197"/>
      <c r="G1197"/>
      <c r="H1197"/>
      <c r="I1197"/>
      <c r="J1197"/>
      <c r="K1197"/>
      <c r="L1197"/>
      <c r="M1197"/>
      <c r="N1197"/>
      <c r="O1197"/>
      <c r="P1197"/>
      <c r="Q1197"/>
      <c r="R1197"/>
      <c r="S1197"/>
      <c r="T1197"/>
      <c r="U1197"/>
      <c r="V1197"/>
      <c r="W1197"/>
      <c r="X1197"/>
      <c r="Y1197"/>
      <c r="Z1197"/>
      <c r="AA1197"/>
      <c r="AB1197" s="181"/>
    </row>
    <row r="1198" spans="1:28" hidden="1">
      <c r="A1198" s="283"/>
      <c r="B1198"/>
      <c r="C1198"/>
      <c r="D1198"/>
      <c r="E1198"/>
      <c r="F1198"/>
      <c r="G1198"/>
      <c r="H1198"/>
      <c r="I1198"/>
      <c r="J1198"/>
      <c r="K1198"/>
      <c r="L1198"/>
      <c r="M1198"/>
      <c r="N1198"/>
      <c r="O1198"/>
      <c r="P1198"/>
      <c r="Q1198"/>
      <c r="R1198"/>
      <c r="S1198"/>
      <c r="T1198"/>
      <c r="U1198"/>
      <c r="V1198"/>
      <c r="W1198"/>
      <c r="X1198"/>
      <c r="Y1198"/>
      <c r="Z1198"/>
      <c r="AA1198"/>
      <c r="AB1198" s="181"/>
    </row>
    <row r="1199" spans="1:28" hidden="1">
      <c r="A1199" s="283"/>
      <c r="B1199"/>
      <c r="C1199"/>
      <c r="D1199"/>
      <c r="E1199"/>
      <c r="F1199"/>
      <c r="G1199"/>
      <c r="H1199"/>
      <c r="I1199"/>
      <c r="J1199"/>
      <c r="K1199"/>
      <c r="L1199"/>
      <c r="M1199"/>
      <c r="N1199"/>
      <c r="O1199"/>
      <c r="P1199"/>
      <c r="Q1199"/>
      <c r="R1199"/>
      <c r="S1199"/>
      <c r="T1199"/>
      <c r="U1199"/>
      <c r="V1199"/>
      <c r="W1199"/>
      <c r="X1199"/>
      <c r="Y1199"/>
      <c r="Z1199"/>
      <c r="AA1199"/>
      <c r="AB1199" s="181"/>
    </row>
    <row r="1200" spans="1:28" hidden="1">
      <c r="A1200" s="283"/>
      <c r="B1200"/>
      <c r="C1200"/>
      <c r="D1200"/>
      <c r="E1200"/>
      <c r="F1200"/>
      <c r="G1200"/>
      <c r="H1200"/>
      <c r="I1200"/>
      <c r="J1200"/>
      <c r="K1200"/>
      <c r="L1200"/>
      <c r="M1200"/>
      <c r="N1200"/>
      <c r="O1200"/>
      <c r="P1200"/>
      <c r="Q1200"/>
      <c r="R1200"/>
      <c r="S1200"/>
      <c r="T1200"/>
      <c r="U1200"/>
      <c r="V1200"/>
      <c r="W1200"/>
      <c r="X1200"/>
      <c r="Y1200"/>
      <c r="Z1200"/>
      <c r="AA1200"/>
      <c r="AB1200" s="181"/>
    </row>
    <row r="1201" spans="1:28" hidden="1">
      <c r="A1201" s="283"/>
      <c r="B1201"/>
      <c r="C1201"/>
      <c r="D1201"/>
      <c r="E1201"/>
      <c r="F1201"/>
      <c r="G1201"/>
      <c r="H1201"/>
      <c r="I1201"/>
      <c r="J1201"/>
      <c r="K1201"/>
      <c r="L1201"/>
      <c r="M1201"/>
      <c r="N1201"/>
      <c r="O1201"/>
      <c r="P1201"/>
      <c r="Q1201"/>
      <c r="R1201"/>
      <c r="S1201"/>
      <c r="T1201"/>
      <c r="U1201"/>
      <c r="V1201"/>
      <c r="W1201"/>
      <c r="X1201"/>
      <c r="Y1201"/>
      <c r="Z1201"/>
      <c r="AA1201"/>
      <c r="AB1201" s="181"/>
    </row>
    <row r="1202" spans="1:28" hidden="1">
      <c r="A1202" s="283"/>
      <c r="B1202"/>
      <c r="C1202"/>
      <c r="D1202"/>
      <c r="E1202"/>
      <c r="F1202"/>
      <c r="G1202"/>
      <c r="H1202"/>
      <c r="I1202"/>
      <c r="J1202"/>
      <c r="K1202"/>
      <c r="L1202"/>
      <c r="M1202"/>
      <c r="N1202"/>
      <c r="O1202"/>
      <c r="P1202"/>
      <c r="Q1202"/>
      <c r="R1202"/>
      <c r="S1202"/>
      <c r="T1202"/>
      <c r="U1202"/>
      <c r="V1202"/>
      <c r="W1202"/>
      <c r="X1202"/>
      <c r="Y1202"/>
      <c r="Z1202"/>
      <c r="AA1202"/>
      <c r="AB1202" s="181"/>
    </row>
    <row r="1203" spans="1:28" hidden="1">
      <c r="A1203" s="283"/>
      <c r="B1203"/>
      <c r="C1203"/>
      <c r="D1203"/>
      <c r="E1203"/>
      <c r="F1203"/>
      <c r="G1203"/>
      <c r="H1203"/>
      <c r="I1203"/>
      <c r="J1203"/>
      <c r="K1203"/>
      <c r="L1203"/>
      <c r="M1203"/>
      <c r="N1203"/>
      <c r="O1203"/>
      <c r="P1203"/>
      <c r="Q1203"/>
      <c r="R1203"/>
      <c r="S1203"/>
      <c r="T1203"/>
      <c r="U1203"/>
      <c r="V1203"/>
      <c r="W1203"/>
      <c r="X1203"/>
      <c r="Y1203"/>
      <c r="Z1203"/>
      <c r="AA1203"/>
      <c r="AB1203" s="181"/>
    </row>
    <row r="1204" spans="1:28" hidden="1">
      <c r="A1204" s="283"/>
      <c r="B1204"/>
      <c r="C1204"/>
      <c r="D1204"/>
      <c r="E1204"/>
      <c r="F1204"/>
      <c r="G1204"/>
      <c r="H1204"/>
      <c r="I1204"/>
      <c r="J1204"/>
      <c r="K1204"/>
      <c r="L1204"/>
      <c r="M1204"/>
      <c r="N1204"/>
      <c r="O1204"/>
      <c r="P1204"/>
      <c r="Q1204"/>
      <c r="R1204"/>
      <c r="S1204"/>
      <c r="T1204"/>
      <c r="U1204"/>
      <c r="V1204"/>
      <c r="W1204"/>
      <c r="X1204"/>
      <c r="Y1204"/>
      <c r="Z1204"/>
      <c r="AA1204"/>
      <c r="AB1204" s="181"/>
    </row>
    <row r="1205" spans="1:28" hidden="1">
      <c r="A1205" s="283"/>
      <c r="B1205"/>
      <c r="C1205"/>
      <c r="D1205"/>
      <c r="E1205"/>
      <c r="F1205"/>
      <c r="G1205"/>
      <c r="H1205"/>
      <c r="I1205"/>
      <c r="J1205"/>
      <c r="K1205"/>
      <c r="L1205"/>
      <c r="M1205"/>
      <c r="N1205"/>
      <c r="O1205"/>
      <c r="P1205"/>
      <c r="Q1205"/>
      <c r="R1205"/>
      <c r="S1205"/>
      <c r="T1205"/>
      <c r="U1205"/>
      <c r="V1205"/>
      <c r="W1205"/>
      <c r="X1205"/>
      <c r="Y1205"/>
      <c r="Z1205"/>
      <c r="AA1205"/>
      <c r="AB1205" s="181"/>
    </row>
    <row r="1206" spans="1:28" hidden="1">
      <c r="A1206" s="283"/>
      <c r="B1206"/>
      <c r="C1206"/>
      <c r="D1206"/>
      <c r="E1206"/>
      <c r="F1206"/>
      <c r="G1206"/>
      <c r="H1206"/>
      <c r="I1206"/>
      <c r="J1206"/>
      <c r="K1206"/>
      <c r="L1206"/>
      <c r="M1206"/>
      <c r="N1206"/>
      <c r="O1206"/>
      <c r="P1206"/>
      <c r="Q1206"/>
      <c r="R1206"/>
      <c r="S1206"/>
      <c r="T1206"/>
      <c r="U1206"/>
      <c r="V1206"/>
      <c r="W1206"/>
      <c r="X1206"/>
      <c r="Y1206"/>
      <c r="Z1206"/>
      <c r="AA1206"/>
      <c r="AB1206" s="181"/>
    </row>
    <row r="1207" spans="1:28" hidden="1">
      <c r="A1207" s="283"/>
      <c r="B1207"/>
      <c r="C1207"/>
      <c r="D1207"/>
      <c r="E1207"/>
      <c r="F1207"/>
      <c r="G1207"/>
      <c r="H1207"/>
      <c r="I1207"/>
      <c r="J1207"/>
      <c r="K1207"/>
      <c r="L1207"/>
      <c r="M1207"/>
      <c r="N1207"/>
      <c r="O1207"/>
      <c r="P1207"/>
      <c r="Q1207"/>
      <c r="R1207"/>
      <c r="S1207"/>
      <c r="T1207"/>
      <c r="U1207"/>
      <c r="V1207"/>
      <c r="W1207"/>
      <c r="X1207"/>
      <c r="Y1207"/>
      <c r="Z1207"/>
      <c r="AA1207"/>
      <c r="AB1207" s="181"/>
    </row>
    <row r="1208" spans="1:28" hidden="1">
      <c r="A1208" s="283"/>
      <c r="B1208"/>
      <c r="C1208"/>
      <c r="D1208"/>
      <c r="E1208"/>
      <c r="F1208"/>
      <c r="G1208"/>
      <c r="H1208"/>
      <c r="I1208"/>
      <c r="J1208"/>
      <c r="K1208"/>
      <c r="L1208"/>
      <c r="M1208"/>
      <c r="N1208"/>
      <c r="O1208"/>
      <c r="P1208"/>
      <c r="Q1208"/>
      <c r="R1208"/>
      <c r="S1208"/>
      <c r="T1208"/>
      <c r="U1208"/>
      <c r="V1208"/>
      <c r="W1208"/>
      <c r="X1208"/>
      <c r="Y1208"/>
      <c r="Z1208"/>
      <c r="AA1208"/>
      <c r="AB1208" s="181"/>
    </row>
    <row r="1209" spans="1:28" hidden="1">
      <c r="A1209" s="283"/>
      <c r="B1209"/>
      <c r="C1209"/>
      <c r="D1209"/>
      <c r="E1209"/>
      <c r="F1209"/>
      <c r="G1209"/>
      <c r="H1209"/>
      <c r="I1209"/>
      <c r="J1209"/>
      <c r="K1209"/>
      <c r="L1209"/>
      <c r="M1209"/>
      <c r="N1209"/>
      <c r="O1209"/>
      <c r="P1209"/>
      <c r="Q1209"/>
      <c r="R1209"/>
      <c r="S1209"/>
      <c r="T1209"/>
      <c r="U1209"/>
      <c r="V1209"/>
      <c r="W1209"/>
      <c r="X1209"/>
      <c r="Y1209"/>
      <c r="Z1209"/>
      <c r="AA1209"/>
      <c r="AB1209" s="181"/>
    </row>
    <row r="1210" spans="1:28" hidden="1">
      <c r="A1210" s="283"/>
      <c r="B1210"/>
      <c r="C1210"/>
      <c r="D1210"/>
      <c r="E1210"/>
      <c r="F1210"/>
      <c r="G1210"/>
      <c r="H1210"/>
      <c r="I1210"/>
      <c r="J1210"/>
      <c r="K1210"/>
      <c r="L1210"/>
      <c r="M1210"/>
      <c r="N1210"/>
      <c r="O1210"/>
      <c r="P1210"/>
      <c r="Q1210"/>
      <c r="R1210"/>
      <c r="S1210"/>
      <c r="T1210"/>
      <c r="U1210"/>
      <c r="V1210"/>
      <c r="W1210"/>
      <c r="X1210"/>
      <c r="Y1210"/>
      <c r="Z1210"/>
      <c r="AA1210"/>
      <c r="AB1210" s="181"/>
    </row>
    <row r="1211" spans="1:28" hidden="1">
      <c r="A1211" s="283"/>
      <c r="B1211"/>
      <c r="C1211"/>
      <c r="D1211"/>
      <c r="E1211"/>
      <c r="F1211"/>
      <c r="G1211"/>
      <c r="H1211"/>
      <c r="I1211"/>
      <c r="J1211"/>
      <c r="K1211"/>
      <c r="L1211"/>
      <c r="M1211"/>
      <c r="N1211"/>
      <c r="O1211"/>
      <c r="P1211"/>
      <c r="Q1211"/>
      <c r="R1211"/>
      <c r="S1211"/>
      <c r="T1211"/>
      <c r="U1211"/>
      <c r="V1211"/>
      <c r="W1211"/>
      <c r="X1211"/>
      <c r="Y1211"/>
      <c r="Z1211"/>
      <c r="AA1211"/>
      <c r="AB1211" s="181"/>
    </row>
    <row r="1212" spans="1:28" hidden="1">
      <c r="A1212" s="283"/>
      <c r="B1212"/>
      <c r="C1212"/>
      <c r="D1212"/>
      <c r="E1212"/>
      <c r="F1212"/>
      <c r="G1212"/>
      <c r="H1212"/>
      <c r="I1212"/>
      <c r="J1212"/>
      <c r="K1212"/>
      <c r="L1212"/>
      <c r="M1212"/>
      <c r="N1212"/>
      <c r="O1212"/>
      <c r="P1212"/>
      <c r="Q1212"/>
      <c r="R1212"/>
      <c r="S1212"/>
      <c r="T1212"/>
      <c r="U1212"/>
      <c r="V1212"/>
      <c r="W1212"/>
      <c r="X1212"/>
      <c r="Y1212"/>
      <c r="Z1212"/>
      <c r="AA1212"/>
      <c r="AB1212" s="181"/>
    </row>
    <row r="1213" spans="1:28" hidden="1">
      <c r="A1213" s="283"/>
      <c r="B1213"/>
      <c r="C1213"/>
      <c r="D1213"/>
      <c r="E1213"/>
      <c r="F1213"/>
      <c r="G1213"/>
      <c r="H1213"/>
      <c r="I1213"/>
      <c r="J1213"/>
      <c r="K1213"/>
      <c r="L1213"/>
      <c r="M1213"/>
      <c r="N1213"/>
      <c r="O1213"/>
      <c r="P1213"/>
      <c r="Q1213"/>
      <c r="R1213"/>
      <c r="S1213"/>
      <c r="T1213"/>
      <c r="U1213"/>
      <c r="V1213"/>
      <c r="W1213"/>
      <c r="X1213"/>
      <c r="Y1213"/>
      <c r="Z1213"/>
      <c r="AA1213"/>
      <c r="AB1213" s="181"/>
    </row>
    <row r="1214" spans="1:28" hidden="1">
      <c r="A1214" s="283"/>
      <c r="B1214"/>
      <c r="C1214"/>
      <c r="D1214"/>
      <c r="E1214"/>
      <c r="F1214"/>
      <c r="G1214"/>
      <c r="H1214"/>
      <c r="I1214"/>
      <c r="J1214"/>
      <c r="K1214"/>
      <c r="L1214"/>
      <c r="M1214"/>
      <c r="N1214"/>
      <c r="O1214"/>
      <c r="P1214"/>
      <c r="Q1214"/>
      <c r="R1214"/>
      <c r="S1214"/>
      <c r="T1214"/>
      <c r="U1214"/>
      <c r="V1214"/>
      <c r="W1214"/>
      <c r="X1214"/>
      <c r="Y1214"/>
      <c r="Z1214"/>
      <c r="AA1214"/>
      <c r="AB1214" s="181"/>
    </row>
    <row r="1215" spans="1:28" hidden="1">
      <c r="A1215" s="283"/>
      <c r="B1215"/>
      <c r="C1215"/>
      <c r="D1215"/>
      <c r="E1215"/>
      <c r="F1215"/>
      <c r="G1215"/>
      <c r="H1215"/>
      <c r="I1215"/>
      <c r="J1215"/>
      <c r="K1215"/>
      <c r="L1215"/>
      <c r="M1215"/>
      <c r="N1215"/>
      <c r="O1215"/>
      <c r="P1215"/>
      <c r="Q1215"/>
      <c r="R1215"/>
      <c r="S1215"/>
      <c r="T1215"/>
      <c r="U1215"/>
      <c r="V1215"/>
      <c r="W1215"/>
      <c r="X1215"/>
      <c r="Y1215"/>
      <c r="Z1215"/>
      <c r="AA1215"/>
      <c r="AB1215" s="181"/>
    </row>
    <row r="1216" spans="1:28" hidden="1">
      <c r="A1216" s="283"/>
      <c r="B1216"/>
      <c r="C1216"/>
      <c r="D1216"/>
      <c r="E1216"/>
      <c r="F1216"/>
      <c r="G1216"/>
      <c r="H1216"/>
      <c r="I1216"/>
      <c r="J1216"/>
      <c r="K1216"/>
      <c r="L1216"/>
      <c r="M1216"/>
      <c r="N1216"/>
      <c r="O1216"/>
      <c r="P1216"/>
      <c r="Q1216"/>
      <c r="R1216"/>
      <c r="S1216"/>
      <c r="T1216"/>
      <c r="U1216"/>
      <c r="V1216"/>
      <c r="W1216"/>
      <c r="X1216"/>
      <c r="Y1216"/>
      <c r="Z1216"/>
      <c r="AA1216"/>
      <c r="AB1216" s="181"/>
    </row>
    <row r="1217" spans="1:28" hidden="1">
      <c r="A1217" s="283"/>
      <c r="B1217"/>
      <c r="C1217"/>
      <c r="D1217"/>
      <c r="E1217"/>
      <c r="F1217"/>
      <c r="G1217"/>
      <c r="H1217"/>
      <c r="I1217"/>
      <c r="J1217"/>
      <c r="K1217"/>
      <c r="L1217"/>
      <c r="M1217"/>
      <c r="N1217"/>
      <c r="O1217"/>
      <c r="P1217"/>
      <c r="Q1217"/>
      <c r="R1217"/>
      <c r="S1217"/>
      <c r="T1217"/>
      <c r="U1217"/>
      <c r="V1217"/>
      <c r="W1217"/>
      <c r="X1217"/>
      <c r="Y1217"/>
      <c r="Z1217"/>
      <c r="AA1217"/>
      <c r="AB1217" s="181"/>
    </row>
    <row r="1218" spans="1:28" hidden="1">
      <c r="A1218" s="283"/>
      <c r="B1218"/>
      <c r="C1218"/>
      <c r="D1218"/>
      <c r="E1218"/>
      <c r="F1218"/>
      <c r="G1218"/>
      <c r="H1218"/>
      <c r="I1218"/>
      <c r="J1218"/>
      <c r="K1218"/>
      <c r="L1218"/>
      <c r="M1218"/>
      <c r="N1218"/>
      <c r="O1218"/>
      <c r="P1218"/>
      <c r="Q1218"/>
      <c r="R1218"/>
      <c r="S1218"/>
      <c r="T1218"/>
      <c r="U1218"/>
      <c r="V1218"/>
      <c r="W1218"/>
      <c r="X1218"/>
      <c r="Y1218"/>
      <c r="Z1218"/>
      <c r="AA1218"/>
      <c r="AB1218" s="181"/>
    </row>
    <row r="1219" spans="1:28" hidden="1">
      <c r="A1219" s="283"/>
      <c r="B1219"/>
      <c r="C1219"/>
      <c r="D1219"/>
      <c r="E1219"/>
      <c r="F1219"/>
      <c r="G1219"/>
      <c r="H1219"/>
      <c r="I1219"/>
      <c r="J1219"/>
      <c r="K1219"/>
      <c r="L1219"/>
      <c r="M1219"/>
      <c r="N1219"/>
      <c r="O1219"/>
      <c r="P1219"/>
      <c r="Q1219"/>
      <c r="R1219"/>
      <c r="S1219"/>
      <c r="T1219"/>
      <c r="U1219"/>
      <c r="V1219"/>
      <c r="W1219"/>
      <c r="X1219"/>
      <c r="Y1219"/>
      <c r="Z1219"/>
      <c r="AA1219"/>
      <c r="AB1219" s="181"/>
    </row>
    <row r="1220" spans="1:28" hidden="1">
      <c r="A1220" s="283"/>
      <c r="B1220"/>
      <c r="C1220"/>
      <c r="D1220"/>
      <c r="E1220"/>
      <c r="F1220"/>
      <c r="G1220"/>
      <c r="H1220"/>
      <c r="I1220"/>
      <c r="J1220"/>
      <c r="K1220"/>
      <c r="L1220"/>
      <c r="M1220"/>
      <c r="N1220"/>
      <c r="O1220"/>
      <c r="P1220"/>
      <c r="Q1220"/>
      <c r="R1220"/>
      <c r="S1220"/>
      <c r="T1220"/>
      <c r="U1220"/>
      <c r="V1220"/>
      <c r="W1220"/>
      <c r="X1220"/>
      <c r="Y1220"/>
      <c r="Z1220"/>
      <c r="AA1220"/>
      <c r="AB1220" s="181"/>
    </row>
    <row r="1221" spans="1:28" hidden="1">
      <c r="A1221" s="283"/>
      <c r="B1221"/>
      <c r="C1221"/>
      <c r="D1221"/>
      <c r="E1221"/>
      <c r="F1221"/>
      <c r="G1221"/>
      <c r="H1221"/>
      <c r="I1221"/>
      <c r="J1221"/>
      <c r="K1221"/>
      <c r="L1221"/>
      <c r="M1221"/>
      <c r="N1221"/>
      <c r="O1221"/>
      <c r="P1221"/>
      <c r="Q1221"/>
      <c r="R1221"/>
      <c r="S1221"/>
      <c r="T1221"/>
      <c r="U1221"/>
      <c r="V1221"/>
      <c r="W1221"/>
      <c r="X1221"/>
      <c r="Y1221"/>
      <c r="Z1221"/>
      <c r="AA1221"/>
      <c r="AB1221" s="181"/>
    </row>
    <row r="1222" spans="1:28" hidden="1">
      <c r="A1222" s="283"/>
      <c r="B1222"/>
      <c r="C1222"/>
      <c r="D1222"/>
      <c r="E1222"/>
      <c r="F1222"/>
      <c r="G1222"/>
      <c r="H1222"/>
      <c r="I1222"/>
      <c r="J1222"/>
      <c r="K1222"/>
      <c r="L1222"/>
      <c r="M1222"/>
      <c r="N1222"/>
      <c r="O1222"/>
      <c r="P1222"/>
      <c r="Q1222"/>
      <c r="R1222"/>
      <c r="S1222"/>
      <c r="T1222"/>
      <c r="U1222"/>
      <c r="V1222"/>
      <c r="W1222"/>
      <c r="X1222"/>
      <c r="Y1222"/>
      <c r="Z1222"/>
      <c r="AA1222"/>
      <c r="AB1222" s="181"/>
    </row>
    <row r="1223" spans="1:28" hidden="1">
      <c r="A1223" s="283"/>
      <c r="B1223"/>
      <c r="C1223"/>
      <c r="D1223"/>
      <c r="E1223"/>
      <c r="F1223"/>
      <c r="G1223"/>
      <c r="H1223"/>
      <c r="I1223"/>
      <c r="J1223"/>
      <c r="K1223"/>
      <c r="L1223"/>
      <c r="M1223"/>
      <c r="N1223"/>
      <c r="O1223"/>
      <c r="P1223"/>
      <c r="Q1223"/>
      <c r="R1223"/>
      <c r="S1223"/>
      <c r="T1223"/>
      <c r="U1223"/>
      <c r="V1223"/>
      <c r="W1223"/>
      <c r="X1223"/>
      <c r="Y1223"/>
      <c r="Z1223"/>
      <c r="AA1223"/>
      <c r="AB1223" s="181"/>
    </row>
    <row r="1224" spans="1:28" hidden="1">
      <c r="A1224" s="283"/>
      <c r="B1224"/>
      <c r="C1224"/>
      <c r="D1224"/>
      <c r="E1224"/>
      <c r="F1224"/>
      <c r="G1224"/>
      <c r="H1224"/>
      <c r="I1224"/>
      <c r="J1224"/>
      <c r="K1224"/>
      <c r="L1224"/>
      <c r="M1224"/>
      <c r="N1224"/>
      <c r="O1224"/>
      <c r="P1224"/>
      <c r="Q1224"/>
      <c r="R1224"/>
      <c r="S1224"/>
      <c r="T1224"/>
      <c r="U1224"/>
      <c r="V1224"/>
      <c r="W1224"/>
      <c r="X1224"/>
      <c r="Y1224"/>
      <c r="Z1224"/>
      <c r="AA1224"/>
      <c r="AB1224" s="181"/>
    </row>
    <row r="1225" spans="1:28" hidden="1">
      <c r="A1225" s="283"/>
      <c r="B1225"/>
      <c r="C1225"/>
      <c r="D1225"/>
      <c r="E1225"/>
      <c r="F1225"/>
      <c r="G1225"/>
      <c r="H1225"/>
      <c r="I1225"/>
      <c r="J1225"/>
      <c r="K1225"/>
      <c r="L1225"/>
      <c r="M1225"/>
      <c r="N1225"/>
      <c r="O1225"/>
      <c r="P1225"/>
      <c r="Q1225"/>
      <c r="R1225"/>
      <c r="S1225"/>
      <c r="T1225"/>
      <c r="U1225"/>
      <c r="V1225"/>
      <c r="W1225"/>
      <c r="X1225"/>
      <c r="Y1225"/>
      <c r="Z1225"/>
      <c r="AA1225"/>
      <c r="AB1225" s="181"/>
    </row>
    <row r="1226" spans="1:28" hidden="1">
      <c r="A1226" s="283"/>
      <c r="B1226"/>
      <c r="C1226"/>
      <c r="D1226"/>
      <c r="E1226"/>
      <c r="F1226"/>
      <c r="G1226"/>
      <c r="H1226"/>
      <c r="I1226"/>
      <c r="J1226"/>
      <c r="K1226"/>
      <c r="L1226"/>
      <c r="M1226"/>
      <c r="N1226"/>
      <c r="O1226"/>
      <c r="P1226"/>
      <c r="Q1226"/>
      <c r="R1226"/>
      <c r="S1226"/>
      <c r="T1226"/>
      <c r="U1226"/>
      <c r="V1226"/>
      <c r="W1226"/>
      <c r="X1226"/>
      <c r="Y1226"/>
      <c r="Z1226"/>
      <c r="AA1226"/>
      <c r="AB1226" s="181"/>
    </row>
    <row r="1227" spans="1:28" hidden="1">
      <c r="A1227" s="283"/>
      <c r="B1227"/>
      <c r="C1227"/>
      <c r="D1227"/>
      <c r="E1227"/>
      <c r="F1227"/>
      <c r="G1227"/>
      <c r="H1227"/>
      <c r="I1227"/>
      <c r="J1227"/>
      <c r="K1227"/>
      <c r="L1227"/>
      <c r="M1227"/>
      <c r="N1227"/>
      <c r="O1227"/>
      <c r="P1227"/>
      <c r="Q1227"/>
      <c r="R1227"/>
      <c r="S1227"/>
      <c r="T1227"/>
      <c r="U1227"/>
      <c r="V1227"/>
      <c r="W1227"/>
      <c r="X1227"/>
      <c r="Y1227"/>
      <c r="Z1227"/>
      <c r="AA1227"/>
      <c r="AB1227" s="181"/>
    </row>
    <row r="1228" spans="1:28" hidden="1">
      <c r="A1228" s="283"/>
      <c r="B1228"/>
      <c r="C1228"/>
      <c r="D1228"/>
      <c r="E1228"/>
      <c r="F1228"/>
      <c r="G1228"/>
      <c r="H1228"/>
      <c r="I1228"/>
      <c r="J1228"/>
      <c r="K1228"/>
      <c r="L1228"/>
      <c r="M1228"/>
      <c r="N1228"/>
      <c r="O1228"/>
      <c r="P1228"/>
      <c r="Q1228"/>
      <c r="R1228"/>
      <c r="S1228"/>
      <c r="T1228"/>
      <c r="U1228"/>
      <c r="V1228"/>
      <c r="W1228"/>
      <c r="X1228"/>
      <c r="Y1228"/>
      <c r="Z1228"/>
      <c r="AA1228"/>
      <c r="AB1228" s="181"/>
    </row>
    <row r="1229" spans="1:28" hidden="1">
      <c r="A1229" s="283"/>
      <c r="B1229"/>
      <c r="C1229"/>
      <c r="D1229"/>
      <c r="E1229"/>
      <c r="F1229"/>
      <c r="G1229"/>
      <c r="H1229"/>
      <c r="I1229"/>
      <c r="J1229"/>
      <c r="K1229"/>
      <c r="L1229"/>
      <c r="M1229"/>
      <c r="N1229"/>
      <c r="O1229"/>
      <c r="P1229"/>
      <c r="Q1229"/>
      <c r="R1229"/>
      <c r="S1229"/>
      <c r="T1229"/>
      <c r="U1229"/>
      <c r="V1229"/>
      <c r="W1229"/>
      <c r="X1229"/>
      <c r="Y1229"/>
      <c r="Z1229"/>
      <c r="AA1229"/>
      <c r="AB1229" s="181"/>
    </row>
    <row r="1230" spans="1:28" hidden="1">
      <c r="A1230" s="283"/>
      <c r="B1230"/>
      <c r="C1230"/>
      <c r="D1230"/>
      <c r="E1230"/>
      <c r="F1230"/>
      <c r="G1230"/>
      <c r="H1230"/>
      <c r="I1230"/>
      <c r="J1230"/>
      <c r="K1230"/>
      <c r="L1230"/>
      <c r="M1230"/>
      <c r="N1230"/>
      <c r="O1230"/>
      <c r="P1230"/>
      <c r="Q1230"/>
      <c r="R1230"/>
      <c r="S1230"/>
      <c r="T1230"/>
      <c r="U1230"/>
      <c r="V1230"/>
      <c r="W1230"/>
      <c r="X1230"/>
      <c r="Y1230"/>
      <c r="Z1230"/>
      <c r="AA1230"/>
      <c r="AB1230" s="181"/>
    </row>
    <row r="1231" spans="1:28" hidden="1">
      <c r="A1231" s="283"/>
      <c r="B1231"/>
      <c r="C1231"/>
      <c r="D1231"/>
      <c r="E1231"/>
      <c r="F1231"/>
      <c r="G1231"/>
      <c r="H1231"/>
      <c r="I1231"/>
      <c r="J1231"/>
      <c r="K1231"/>
      <c r="L1231"/>
      <c r="M1231"/>
      <c r="N1231"/>
      <c r="O1231"/>
      <c r="P1231"/>
      <c r="Q1231"/>
      <c r="R1231"/>
      <c r="S1231"/>
      <c r="T1231"/>
      <c r="U1231"/>
      <c r="V1231"/>
      <c r="W1231"/>
      <c r="X1231"/>
      <c r="Y1231"/>
      <c r="Z1231"/>
      <c r="AA1231"/>
      <c r="AB1231" s="181"/>
    </row>
    <row r="1232" spans="1:28" hidden="1">
      <c r="A1232" s="283"/>
      <c r="B1232"/>
      <c r="C1232"/>
      <c r="D1232"/>
      <c r="E1232"/>
      <c r="F1232"/>
      <c r="G1232"/>
      <c r="H1232"/>
      <c r="I1232"/>
      <c r="J1232"/>
      <c r="K1232"/>
      <c r="L1232"/>
      <c r="M1232"/>
      <c r="N1232"/>
      <c r="O1232"/>
      <c r="P1232"/>
      <c r="Q1232"/>
      <c r="R1232"/>
      <c r="S1232"/>
      <c r="T1232"/>
      <c r="U1232"/>
      <c r="V1232"/>
      <c r="W1232"/>
      <c r="X1232"/>
      <c r="Y1232"/>
      <c r="Z1232"/>
      <c r="AA1232"/>
      <c r="AB1232" s="181"/>
    </row>
    <row r="1233" spans="1:28" hidden="1">
      <c r="A1233" s="283"/>
      <c r="B1233"/>
      <c r="C1233"/>
      <c r="D1233"/>
      <c r="E1233"/>
      <c r="F1233"/>
      <c r="G1233"/>
      <c r="H1233"/>
      <c r="I1233"/>
      <c r="J1233"/>
      <c r="K1233"/>
      <c r="L1233"/>
      <c r="M1233"/>
      <c r="N1233"/>
      <c r="O1233"/>
      <c r="P1233"/>
      <c r="Q1233"/>
      <c r="R1233"/>
      <c r="S1233"/>
      <c r="T1233"/>
      <c r="U1233"/>
      <c r="V1233"/>
      <c r="W1233"/>
      <c r="X1233"/>
      <c r="Y1233"/>
      <c r="Z1233"/>
      <c r="AA1233"/>
      <c r="AB1233" s="181"/>
    </row>
    <row r="1234" spans="1:28" hidden="1">
      <c r="A1234" s="283"/>
      <c r="B1234"/>
      <c r="C1234"/>
      <c r="D1234"/>
      <c r="E1234"/>
      <c r="F1234"/>
      <c r="G1234"/>
      <c r="H1234"/>
      <c r="I1234"/>
      <c r="J1234"/>
      <c r="K1234"/>
      <c r="L1234"/>
      <c r="M1234"/>
      <c r="N1234"/>
      <c r="O1234"/>
      <c r="P1234"/>
      <c r="Q1234"/>
      <c r="R1234"/>
      <c r="S1234"/>
      <c r="T1234"/>
      <c r="U1234"/>
      <c r="V1234"/>
      <c r="W1234"/>
      <c r="X1234"/>
      <c r="Y1234"/>
      <c r="Z1234"/>
      <c r="AA1234"/>
      <c r="AB1234" s="181"/>
    </row>
    <row r="1235" spans="1:28" hidden="1">
      <c r="A1235" s="283"/>
      <c r="B1235"/>
      <c r="C1235"/>
      <c r="D1235"/>
      <c r="E1235"/>
      <c r="F1235"/>
      <c r="G1235"/>
      <c r="H1235"/>
      <c r="I1235"/>
      <c r="J1235"/>
      <c r="K1235"/>
      <c r="L1235"/>
      <c r="M1235"/>
      <c r="N1235"/>
      <c r="O1235"/>
      <c r="P1235"/>
      <c r="Q1235"/>
      <c r="R1235"/>
      <c r="S1235"/>
      <c r="T1235"/>
      <c r="U1235"/>
      <c r="V1235"/>
      <c r="W1235"/>
      <c r="X1235"/>
      <c r="Y1235"/>
      <c r="Z1235"/>
      <c r="AA1235"/>
      <c r="AB1235" s="181"/>
    </row>
    <row r="1236" spans="1:28" hidden="1">
      <c r="A1236" s="283"/>
      <c r="B1236"/>
      <c r="C1236"/>
      <c r="D1236"/>
      <c r="E1236"/>
      <c r="F1236"/>
      <c r="G1236"/>
      <c r="H1236"/>
      <c r="I1236"/>
      <c r="J1236"/>
      <c r="K1236"/>
      <c r="L1236"/>
      <c r="M1236"/>
      <c r="N1236"/>
      <c r="O1236"/>
      <c r="P1236"/>
      <c r="Q1236"/>
      <c r="R1236"/>
      <c r="S1236"/>
      <c r="T1236"/>
      <c r="U1236"/>
      <c r="V1236"/>
      <c r="W1236"/>
      <c r="X1236"/>
      <c r="Y1236"/>
      <c r="Z1236"/>
      <c r="AA1236"/>
      <c r="AB1236" s="181"/>
    </row>
    <row r="1237" spans="1:28" hidden="1">
      <c r="A1237" s="283"/>
      <c r="B1237"/>
      <c r="C1237"/>
      <c r="D1237"/>
      <c r="E1237"/>
      <c r="F1237"/>
      <c r="G1237"/>
      <c r="H1237"/>
      <c r="I1237"/>
      <c r="J1237"/>
      <c r="K1237"/>
      <c r="L1237"/>
      <c r="M1237"/>
      <c r="N1237"/>
      <c r="O1237"/>
      <c r="P1237"/>
      <c r="Q1237"/>
      <c r="R1237"/>
      <c r="S1237"/>
      <c r="T1237"/>
      <c r="U1237"/>
      <c r="V1237"/>
      <c r="W1237"/>
      <c r="X1237"/>
      <c r="Y1237"/>
      <c r="Z1237"/>
      <c r="AA1237"/>
      <c r="AB1237" s="181"/>
    </row>
    <row r="1238" spans="1:28" hidden="1">
      <c r="A1238" s="283"/>
      <c r="B1238"/>
      <c r="C1238"/>
      <c r="D1238"/>
      <c r="E1238"/>
      <c r="F1238"/>
      <c r="G1238"/>
      <c r="H1238"/>
      <c r="I1238"/>
      <c r="J1238"/>
      <c r="K1238"/>
      <c r="L1238"/>
      <c r="M1238"/>
      <c r="N1238"/>
      <c r="O1238"/>
      <c r="P1238"/>
      <c r="Q1238"/>
      <c r="R1238"/>
      <c r="S1238"/>
      <c r="T1238"/>
      <c r="U1238"/>
      <c r="V1238"/>
      <c r="W1238"/>
      <c r="X1238"/>
      <c r="Y1238"/>
      <c r="Z1238"/>
      <c r="AA1238"/>
      <c r="AB1238" s="181"/>
    </row>
    <row r="1239" spans="1:28" hidden="1">
      <c r="A1239" s="283"/>
      <c r="B1239"/>
      <c r="C1239"/>
      <c r="D1239"/>
      <c r="E1239"/>
      <c r="F1239"/>
      <c r="G1239"/>
      <c r="H1239"/>
      <c r="I1239"/>
      <c r="J1239"/>
      <c r="K1239"/>
      <c r="L1239"/>
      <c r="M1239"/>
      <c r="N1239"/>
      <c r="O1239"/>
      <c r="P1239"/>
      <c r="Q1239"/>
      <c r="R1239"/>
      <c r="S1239"/>
      <c r="T1239"/>
      <c r="U1239"/>
      <c r="V1239"/>
      <c r="W1239"/>
      <c r="X1239"/>
      <c r="Y1239"/>
      <c r="Z1239"/>
      <c r="AA1239"/>
      <c r="AB1239" s="181"/>
    </row>
    <row r="1240" spans="1:28" hidden="1">
      <c r="A1240" s="283"/>
      <c r="B1240"/>
      <c r="C1240"/>
      <c r="D1240"/>
      <c r="E1240"/>
      <c r="F1240"/>
      <c r="G1240"/>
      <c r="H1240"/>
      <c r="I1240"/>
      <c r="J1240"/>
      <c r="K1240"/>
      <c r="L1240"/>
      <c r="M1240"/>
      <c r="N1240"/>
      <c r="O1240"/>
      <c r="P1240"/>
      <c r="Q1240"/>
      <c r="R1240"/>
      <c r="S1240"/>
      <c r="T1240"/>
      <c r="U1240"/>
      <c r="V1240"/>
      <c r="W1240"/>
      <c r="X1240"/>
      <c r="Y1240"/>
      <c r="Z1240"/>
      <c r="AA1240"/>
      <c r="AB1240" s="181"/>
    </row>
    <row r="1241" spans="1:28" hidden="1">
      <c r="A1241" s="283"/>
      <c r="B1241"/>
      <c r="C1241"/>
      <c r="D1241"/>
      <c r="E1241"/>
      <c r="F1241"/>
      <c r="G1241"/>
      <c r="H1241"/>
      <c r="I1241"/>
      <c r="J1241"/>
      <c r="K1241"/>
      <c r="L1241"/>
      <c r="M1241"/>
      <c r="N1241"/>
      <c r="O1241"/>
      <c r="P1241"/>
      <c r="Q1241"/>
      <c r="R1241"/>
      <c r="S1241"/>
      <c r="T1241"/>
      <c r="U1241"/>
      <c r="V1241"/>
      <c r="W1241"/>
      <c r="X1241"/>
      <c r="Y1241"/>
      <c r="Z1241"/>
      <c r="AA1241"/>
      <c r="AB1241" s="181"/>
    </row>
    <row r="1242" spans="1:28" hidden="1">
      <c r="A1242" s="283"/>
      <c r="B1242"/>
      <c r="C1242"/>
      <c r="D1242"/>
      <c r="E1242"/>
      <c r="F1242"/>
      <c r="G1242"/>
      <c r="H1242"/>
      <c r="I1242"/>
      <c r="J1242"/>
      <c r="K1242"/>
      <c r="L1242"/>
      <c r="M1242"/>
      <c r="N1242"/>
      <c r="O1242"/>
      <c r="P1242"/>
      <c r="Q1242"/>
      <c r="R1242"/>
      <c r="S1242"/>
      <c r="T1242"/>
      <c r="U1242"/>
      <c r="V1242"/>
      <c r="W1242"/>
      <c r="X1242"/>
      <c r="Y1242"/>
      <c r="Z1242"/>
      <c r="AA1242"/>
      <c r="AB1242" s="181"/>
    </row>
    <row r="1243" spans="1:28" hidden="1">
      <c r="A1243" s="283"/>
      <c r="B1243"/>
      <c r="C1243"/>
      <c r="D1243"/>
      <c r="E1243"/>
      <c r="F1243"/>
      <c r="G1243"/>
      <c r="H1243"/>
      <c r="I1243"/>
      <c r="J1243"/>
      <c r="K1243"/>
      <c r="L1243"/>
      <c r="M1243"/>
      <c r="N1243"/>
      <c r="O1243"/>
      <c r="P1243"/>
      <c r="Q1243"/>
      <c r="R1243"/>
      <c r="S1243"/>
      <c r="T1243"/>
      <c r="U1243"/>
      <c r="V1243"/>
      <c r="W1243"/>
      <c r="X1243"/>
      <c r="Y1243"/>
      <c r="Z1243"/>
      <c r="AA1243"/>
      <c r="AB1243" s="181"/>
    </row>
    <row r="1244" spans="1:28" hidden="1">
      <c r="A1244" s="283"/>
      <c r="B1244"/>
      <c r="C1244"/>
      <c r="D1244"/>
      <c r="E1244"/>
      <c r="F1244"/>
      <c r="G1244"/>
      <c r="H1244"/>
      <c r="I1244"/>
      <c r="J1244"/>
      <c r="K1244"/>
      <c r="L1244"/>
      <c r="M1244"/>
      <c r="N1244"/>
      <c r="O1244"/>
      <c r="P1244"/>
      <c r="Q1244"/>
      <c r="R1244"/>
      <c r="S1244"/>
      <c r="T1244"/>
      <c r="U1244"/>
      <c r="V1244"/>
      <c r="W1244"/>
      <c r="X1244"/>
      <c r="Y1244"/>
      <c r="Z1244"/>
      <c r="AA1244"/>
      <c r="AB1244" s="181"/>
    </row>
    <row r="1245" spans="1:28" hidden="1">
      <c r="A1245" s="283"/>
      <c r="B1245"/>
      <c r="C1245"/>
      <c r="D1245"/>
      <c r="E1245"/>
      <c r="F1245"/>
      <c r="G1245"/>
      <c r="H1245"/>
      <c r="I1245"/>
      <c r="J1245"/>
      <c r="K1245"/>
      <c r="L1245"/>
      <c r="M1245"/>
      <c r="N1245"/>
      <c r="O1245"/>
      <c r="P1245"/>
      <c r="Q1245"/>
      <c r="R1245"/>
      <c r="S1245"/>
      <c r="T1245"/>
      <c r="U1245"/>
      <c r="V1245"/>
      <c r="W1245"/>
      <c r="X1245"/>
      <c r="Y1245"/>
      <c r="Z1245"/>
      <c r="AA1245"/>
      <c r="AB1245" s="181"/>
    </row>
    <row r="1246" spans="1:28" hidden="1">
      <c r="A1246" s="283"/>
      <c r="B1246"/>
      <c r="C1246"/>
      <c r="D1246"/>
      <c r="E1246"/>
      <c r="F1246"/>
      <c r="G1246"/>
      <c r="H1246"/>
      <c r="I1246"/>
      <c r="J1246"/>
      <c r="K1246"/>
      <c r="L1246"/>
      <c r="M1246"/>
      <c r="N1246"/>
      <c r="O1246"/>
      <c r="P1246"/>
      <c r="Q1246"/>
      <c r="R1246"/>
      <c r="S1246"/>
      <c r="T1246"/>
      <c r="U1246"/>
      <c r="V1246"/>
      <c r="W1246"/>
      <c r="X1246"/>
      <c r="Y1246"/>
      <c r="Z1246"/>
      <c r="AA1246"/>
      <c r="AB1246" s="181"/>
    </row>
    <row r="1247" spans="1:28" hidden="1">
      <c r="A1247" s="283"/>
      <c r="B1247"/>
      <c r="C1247"/>
      <c r="D1247"/>
      <c r="E1247"/>
      <c r="F1247"/>
      <c r="G1247"/>
      <c r="H1247"/>
      <c r="I1247"/>
      <c r="J1247"/>
      <c r="K1247"/>
      <c r="L1247"/>
      <c r="M1247"/>
      <c r="N1247"/>
      <c r="O1247"/>
      <c r="P1247"/>
      <c r="Q1247"/>
      <c r="R1247"/>
      <c r="S1247"/>
      <c r="T1247"/>
      <c r="U1247"/>
      <c r="V1247"/>
      <c r="W1247"/>
      <c r="X1247"/>
      <c r="Y1247"/>
      <c r="Z1247"/>
      <c r="AA1247"/>
      <c r="AB1247" s="181"/>
    </row>
    <row r="1248" spans="1:28" hidden="1">
      <c r="A1248" s="283"/>
      <c r="B1248"/>
      <c r="C1248"/>
      <c r="D1248"/>
      <c r="E1248"/>
      <c r="F1248"/>
      <c r="G1248"/>
      <c r="H1248"/>
      <c r="I1248"/>
      <c r="J1248"/>
      <c r="K1248"/>
      <c r="L1248"/>
      <c r="M1248"/>
      <c r="N1248"/>
      <c r="O1248"/>
      <c r="P1248"/>
      <c r="Q1248"/>
      <c r="R1248"/>
      <c r="S1248"/>
      <c r="T1248"/>
      <c r="U1248"/>
      <c r="V1248"/>
      <c r="W1248"/>
      <c r="X1248"/>
      <c r="Y1248"/>
      <c r="Z1248"/>
      <c r="AA1248"/>
      <c r="AB1248" s="181"/>
    </row>
    <row r="1249" spans="1:28" hidden="1">
      <c r="A1249" s="283"/>
      <c r="B1249"/>
      <c r="C1249"/>
      <c r="D1249"/>
      <c r="E1249"/>
      <c r="F1249"/>
      <c r="G1249"/>
      <c r="H1249"/>
      <c r="I1249"/>
      <c r="J1249"/>
      <c r="K1249"/>
      <c r="L1249"/>
      <c r="M1249"/>
      <c r="N1249"/>
      <c r="O1249"/>
      <c r="P1249"/>
      <c r="Q1249"/>
      <c r="R1249"/>
      <c r="S1249"/>
      <c r="T1249"/>
      <c r="U1249"/>
      <c r="V1249"/>
      <c r="W1249"/>
      <c r="X1249"/>
      <c r="Y1249"/>
      <c r="Z1249"/>
      <c r="AA1249"/>
      <c r="AB1249" s="181"/>
    </row>
    <row r="1250" spans="1:28" hidden="1">
      <c r="A1250" s="283"/>
      <c r="B1250"/>
      <c r="C1250"/>
      <c r="D1250"/>
      <c r="E1250"/>
      <c r="F1250"/>
      <c r="G1250"/>
      <c r="H1250"/>
      <c r="I1250"/>
      <c r="J1250"/>
      <c r="K1250"/>
      <c r="L1250"/>
      <c r="M1250"/>
      <c r="N1250"/>
      <c r="O1250"/>
      <c r="P1250"/>
      <c r="Q1250"/>
      <c r="R1250"/>
      <c r="S1250"/>
      <c r="T1250"/>
      <c r="U1250"/>
      <c r="V1250"/>
      <c r="W1250"/>
      <c r="X1250"/>
      <c r="Y1250"/>
      <c r="Z1250"/>
      <c r="AA1250"/>
      <c r="AB1250" s="181"/>
    </row>
    <row r="1251" spans="1:28" hidden="1">
      <c r="A1251" s="283"/>
      <c r="B1251"/>
      <c r="C1251"/>
      <c r="D1251"/>
      <c r="E1251"/>
      <c r="F1251"/>
      <c r="G1251"/>
      <c r="H1251"/>
      <c r="I1251"/>
      <c r="J1251"/>
      <c r="K1251"/>
      <c r="L1251"/>
      <c r="M1251"/>
      <c r="N1251"/>
      <c r="O1251"/>
      <c r="P1251"/>
      <c r="Q1251"/>
      <c r="R1251"/>
      <c r="S1251"/>
      <c r="T1251"/>
      <c r="U1251"/>
      <c r="V1251"/>
      <c r="W1251"/>
      <c r="X1251"/>
      <c r="Y1251"/>
      <c r="Z1251"/>
      <c r="AA1251"/>
      <c r="AB1251" s="181"/>
    </row>
    <row r="1252" spans="1:28" hidden="1">
      <c r="A1252" s="283"/>
      <c r="B1252"/>
      <c r="C1252"/>
      <c r="D1252"/>
      <c r="E1252"/>
      <c r="F1252"/>
      <c r="G1252"/>
      <c r="H1252"/>
      <c r="I1252"/>
      <c r="J1252"/>
      <c r="K1252"/>
      <c r="L1252"/>
      <c r="M1252"/>
      <c r="N1252"/>
      <c r="O1252"/>
      <c r="P1252"/>
      <c r="Q1252"/>
      <c r="R1252"/>
      <c r="S1252"/>
      <c r="T1252"/>
      <c r="U1252"/>
      <c r="V1252"/>
      <c r="W1252"/>
      <c r="X1252"/>
      <c r="Y1252"/>
      <c r="Z1252"/>
      <c r="AA1252"/>
      <c r="AB1252" s="181"/>
    </row>
    <row r="1253" spans="1:28" hidden="1">
      <c r="A1253" s="283"/>
      <c r="B1253"/>
      <c r="C1253"/>
      <c r="D1253"/>
      <c r="E1253"/>
      <c r="F1253"/>
      <c r="G1253"/>
      <c r="H1253"/>
      <c r="I1253"/>
      <c r="J1253"/>
      <c r="K1253"/>
      <c r="L1253"/>
      <c r="M1253"/>
      <c r="N1253"/>
      <c r="O1253"/>
      <c r="P1253"/>
      <c r="Q1253"/>
      <c r="R1253"/>
      <c r="S1253"/>
      <c r="T1253"/>
      <c r="U1253"/>
      <c r="V1253"/>
      <c r="W1253"/>
      <c r="X1253"/>
      <c r="Y1253"/>
      <c r="Z1253"/>
      <c r="AA1253"/>
      <c r="AB1253" s="181"/>
    </row>
    <row r="1254" spans="1:28" hidden="1">
      <c r="A1254" s="283"/>
      <c r="B1254"/>
      <c r="C1254"/>
      <c r="D1254"/>
      <c r="E1254"/>
      <c r="F1254"/>
      <c r="G1254"/>
      <c r="H1254"/>
      <c r="I1254"/>
      <c r="J1254"/>
      <c r="K1254"/>
      <c r="L1254"/>
      <c r="M1254"/>
      <c r="N1254"/>
      <c r="O1254"/>
      <c r="P1254"/>
      <c r="Q1254"/>
      <c r="R1254"/>
      <c r="S1254"/>
      <c r="T1254"/>
      <c r="U1254"/>
      <c r="V1254"/>
      <c r="W1254"/>
      <c r="X1254"/>
      <c r="Y1254"/>
      <c r="Z1254"/>
      <c r="AA1254"/>
      <c r="AB1254" s="181"/>
    </row>
    <row r="1255" spans="1:28" hidden="1">
      <c r="A1255" s="283"/>
      <c r="B1255"/>
      <c r="C1255"/>
      <c r="D1255"/>
      <c r="E1255"/>
      <c r="F1255"/>
      <c r="G1255"/>
      <c r="H1255"/>
      <c r="I1255"/>
      <c r="J1255"/>
      <c r="K1255"/>
      <c r="L1255"/>
      <c r="M1255"/>
      <c r="N1255"/>
      <c r="O1255"/>
      <c r="P1255"/>
      <c r="Q1255"/>
      <c r="R1255"/>
      <c r="S1255"/>
      <c r="T1255"/>
      <c r="U1255"/>
      <c r="V1255"/>
      <c r="W1255"/>
      <c r="X1255"/>
      <c r="Y1255"/>
      <c r="Z1255"/>
      <c r="AA1255"/>
      <c r="AB1255" s="181"/>
    </row>
    <row r="1256" spans="1:28" hidden="1">
      <c r="A1256" s="283"/>
      <c r="B1256"/>
      <c r="C1256"/>
      <c r="D1256"/>
      <c r="E1256"/>
      <c r="F1256"/>
      <c r="G1256"/>
      <c r="H1256"/>
      <c r="I1256"/>
      <c r="J1256"/>
      <c r="K1256"/>
      <c r="L1256"/>
      <c r="M1256"/>
      <c r="N1256"/>
      <c r="O1256"/>
      <c r="P1256"/>
      <c r="Q1256"/>
      <c r="R1256"/>
      <c r="S1256"/>
      <c r="T1256"/>
      <c r="U1256"/>
      <c r="V1256"/>
      <c r="W1256"/>
      <c r="X1256"/>
      <c r="Y1256"/>
      <c r="Z1256"/>
      <c r="AA1256"/>
      <c r="AB1256" s="181"/>
    </row>
    <row r="1257" spans="1:28" hidden="1">
      <c r="A1257" s="283"/>
      <c r="B1257"/>
      <c r="C1257"/>
      <c r="D1257"/>
      <c r="E1257"/>
      <c r="F1257"/>
      <c r="G1257"/>
      <c r="H1257"/>
      <c r="I1257"/>
      <c r="J1257"/>
      <c r="K1257"/>
      <c r="L1257"/>
      <c r="M1257"/>
      <c r="N1257"/>
      <c r="O1257"/>
      <c r="P1257"/>
      <c r="Q1257"/>
      <c r="R1257"/>
      <c r="S1257"/>
      <c r="T1257"/>
      <c r="U1257"/>
      <c r="V1257"/>
      <c r="W1257"/>
      <c r="X1257"/>
      <c r="Y1257"/>
      <c r="Z1257"/>
      <c r="AA1257"/>
      <c r="AB1257" s="181"/>
    </row>
    <row r="1258" spans="1:28" hidden="1">
      <c r="A1258" s="283"/>
      <c r="B1258"/>
      <c r="C1258"/>
      <c r="D1258"/>
      <c r="E1258"/>
      <c r="F1258"/>
      <c r="G1258"/>
      <c r="H1258"/>
      <c r="I1258"/>
      <c r="J1258"/>
      <c r="K1258"/>
      <c r="L1258"/>
      <c r="M1258"/>
      <c r="N1258"/>
      <c r="O1258"/>
      <c r="P1258"/>
      <c r="Q1258"/>
      <c r="R1258"/>
      <c r="S1258"/>
      <c r="T1258"/>
      <c r="U1258"/>
      <c r="V1258"/>
      <c r="W1258"/>
      <c r="X1258"/>
      <c r="Y1258"/>
      <c r="Z1258"/>
      <c r="AA1258"/>
      <c r="AB1258" s="181"/>
    </row>
    <row r="1259" spans="1:28" hidden="1">
      <c r="A1259" s="283"/>
      <c r="B1259"/>
      <c r="C1259"/>
      <c r="D1259"/>
      <c r="E1259"/>
      <c r="F1259"/>
      <c r="G1259"/>
      <c r="H1259"/>
      <c r="I1259"/>
      <c r="J1259"/>
      <c r="K1259"/>
      <c r="L1259"/>
      <c r="M1259"/>
      <c r="N1259"/>
      <c r="O1259"/>
      <c r="P1259"/>
      <c r="Q1259"/>
      <c r="R1259"/>
      <c r="S1259"/>
      <c r="T1259"/>
      <c r="U1259"/>
      <c r="V1259"/>
      <c r="W1259"/>
      <c r="X1259"/>
      <c r="Y1259"/>
      <c r="Z1259"/>
      <c r="AA1259"/>
      <c r="AB1259" s="181"/>
    </row>
    <row r="1260" spans="1:28" hidden="1">
      <c r="A1260" s="283"/>
      <c r="B1260"/>
      <c r="C1260"/>
      <c r="D1260"/>
      <c r="E1260"/>
      <c r="F1260"/>
      <c r="G1260"/>
      <c r="H1260"/>
      <c r="I1260"/>
      <c r="J1260"/>
      <c r="K1260"/>
      <c r="L1260"/>
      <c r="M1260"/>
      <c r="N1260"/>
      <c r="O1260"/>
      <c r="P1260"/>
      <c r="Q1260"/>
      <c r="R1260"/>
      <c r="S1260"/>
      <c r="T1260"/>
      <c r="U1260"/>
      <c r="V1260"/>
      <c r="W1260"/>
      <c r="X1260"/>
      <c r="Y1260"/>
      <c r="Z1260"/>
      <c r="AA1260"/>
      <c r="AB1260" s="181"/>
    </row>
    <row r="1261" spans="1:28" hidden="1">
      <c r="A1261" s="283"/>
      <c r="B1261"/>
      <c r="C1261"/>
      <c r="D1261"/>
      <c r="E1261"/>
      <c r="F1261"/>
      <c r="G1261"/>
      <c r="H1261"/>
      <c r="I1261"/>
      <c r="J1261"/>
      <c r="K1261"/>
      <c r="L1261"/>
      <c r="M1261"/>
      <c r="N1261"/>
      <c r="O1261"/>
      <c r="P1261"/>
      <c r="Q1261"/>
      <c r="R1261"/>
      <c r="S1261"/>
      <c r="T1261"/>
      <c r="U1261"/>
      <c r="V1261"/>
      <c r="W1261"/>
      <c r="X1261"/>
      <c r="Y1261"/>
      <c r="Z1261"/>
      <c r="AA1261"/>
      <c r="AB1261" s="181"/>
    </row>
    <row r="1262" spans="1:28" hidden="1">
      <c r="A1262" s="283"/>
      <c r="B1262"/>
      <c r="C1262"/>
      <c r="D1262"/>
      <c r="E1262"/>
      <c r="F1262"/>
      <c r="G1262"/>
      <c r="H1262"/>
      <c r="I1262"/>
      <c r="J1262"/>
      <c r="K1262"/>
      <c r="L1262"/>
      <c r="M1262"/>
      <c r="N1262"/>
      <c r="O1262"/>
      <c r="P1262"/>
      <c r="Q1262"/>
      <c r="R1262"/>
      <c r="S1262"/>
      <c r="T1262"/>
      <c r="U1262"/>
      <c r="V1262"/>
      <c r="W1262"/>
      <c r="X1262"/>
      <c r="Y1262"/>
      <c r="Z1262"/>
      <c r="AA1262"/>
      <c r="AB1262" s="181"/>
    </row>
    <row r="1263" spans="1:28" hidden="1">
      <c r="A1263" s="283"/>
      <c r="B1263"/>
      <c r="C1263"/>
      <c r="D1263"/>
      <c r="E1263"/>
      <c r="F1263"/>
      <c r="G1263"/>
      <c r="H1263"/>
      <c r="I1263"/>
      <c r="J1263"/>
      <c r="K1263"/>
      <c r="L1263"/>
      <c r="M1263"/>
      <c r="N1263"/>
      <c r="O1263"/>
      <c r="P1263"/>
      <c r="Q1263"/>
      <c r="R1263"/>
      <c r="S1263"/>
      <c r="T1263"/>
      <c r="U1263"/>
      <c r="V1263"/>
      <c r="W1263"/>
      <c r="X1263"/>
      <c r="Y1263"/>
      <c r="Z1263"/>
      <c r="AA1263"/>
      <c r="AB1263" s="181"/>
    </row>
    <row r="1264" spans="1:28" hidden="1">
      <c r="A1264" s="283"/>
      <c r="B1264"/>
      <c r="C1264"/>
      <c r="D1264"/>
      <c r="E1264"/>
      <c r="F1264"/>
      <c r="G1264"/>
      <c r="H1264"/>
      <c r="I1264"/>
      <c r="J1264"/>
      <c r="K1264"/>
      <c r="L1264"/>
      <c r="M1264"/>
      <c r="N1264"/>
      <c r="O1264"/>
      <c r="P1264"/>
      <c r="Q1264"/>
      <c r="R1264"/>
      <c r="S1264"/>
      <c r="T1264"/>
      <c r="U1264"/>
      <c r="V1264"/>
      <c r="W1264"/>
      <c r="X1264"/>
      <c r="Y1264"/>
      <c r="Z1264"/>
      <c r="AA1264"/>
      <c r="AB1264" s="181"/>
    </row>
    <row r="1265" spans="1:28" hidden="1">
      <c r="A1265" s="283"/>
      <c r="B1265"/>
      <c r="C1265"/>
      <c r="D1265"/>
      <c r="E1265"/>
      <c r="F1265"/>
      <c r="G1265"/>
      <c r="H1265"/>
      <c r="I1265"/>
      <c r="J1265"/>
      <c r="K1265"/>
      <c r="L1265"/>
      <c r="M1265"/>
      <c r="N1265"/>
      <c r="O1265"/>
      <c r="P1265"/>
      <c r="Q1265"/>
      <c r="R1265"/>
      <c r="S1265"/>
      <c r="T1265"/>
      <c r="U1265"/>
      <c r="V1265"/>
      <c r="W1265"/>
      <c r="X1265"/>
      <c r="Y1265"/>
      <c r="Z1265"/>
      <c r="AA1265"/>
      <c r="AB1265" s="181"/>
    </row>
    <row r="1266" spans="1:28" hidden="1">
      <c r="A1266" s="283"/>
      <c r="B1266"/>
      <c r="C1266"/>
      <c r="D1266"/>
      <c r="E1266"/>
      <c r="F1266"/>
      <c r="G1266"/>
      <c r="H1266"/>
      <c r="I1266"/>
      <c r="J1266"/>
      <c r="K1266"/>
      <c r="L1266"/>
      <c r="M1266"/>
      <c r="N1266"/>
      <c r="O1266"/>
      <c r="P1266"/>
      <c r="Q1266"/>
      <c r="R1266"/>
      <c r="S1266"/>
      <c r="T1266"/>
      <c r="U1266"/>
      <c r="V1266"/>
      <c r="W1266"/>
      <c r="X1266"/>
      <c r="Y1266"/>
      <c r="Z1266"/>
      <c r="AA1266"/>
      <c r="AB1266" s="181"/>
    </row>
    <row r="1267" spans="1:28" hidden="1">
      <c r="A1267" s="283"/>
      <c r="B1267"/>
      <c r="C1267"/>
      <c r="D1267"/>
      <c r="E1267"/>
      <c r="F1267"/>
      <c r="G1267"/>
      <c r="H1267"/>
      <c r="I1267"/>
      <c r="J1267"/>
      <c r="K1267"/>
      <c r="L1267"/>
      <c r="M1267"/>
      <c r="N1267"/>
      <c r="O1267"/>
      <c r="P1267"/>
      <c r="Q1267"/>
      <c r="R1267"/>
      <c r="S1267"/>
      <c r="T1267"/>
      <c r="U1267"/>
      <c r="V1267"/>
      <c r="W1267"/>
      <c r="X1267"/>
      <c r="Y1267"/>
      <c r="Z1267"/>
      <c r="AA1267"/>
      <c r="AB1267" s="181"/>
    </row>
    <row r="1268" spans="1:28" hidden="1">
      <c r="A1268" s="283"/>
      <c r="B1268"/>
      <c r="C1268"/>
      <c r="D1268"/>
      <c r="E1268"/>
      <c r="F1268"/>
      <c r="G1268"/>
      <c r="H1268"/>
      <c r="I1268"/>
      <c r="J1268"/>
      <c r="K1268"/>
      <c r="L1268"/>
      <c r="M1268"/>
      <c r="N1268"/>
      <c r="O1268"/>
      <c r="P1268"/>
      <c r="Q1268"/>
      <c r="R1268"/>
      <c r="S1268"/>
      <c r="T1268"/>
      <c r="U1268"/>
      <c r="V1268"/>
      <c r="W1268"/>
      <c r="X1268"/>
      <c r="Y1268"/>
      <c r="Z1268"/>
      <c r="AA1268"/>
      <c r="AB1268" s="181"/>
    </row>
    <row r="1269" spans="1:28" hidden="1">
      <c r="A1269" s="283"/>
      <c r="B1269"/>
      <c r="C1269"/>
      <c r="D1269"/>
      <c r="E1269"/>
      <c r="F1269"/>
      <c r="G1269"/>
      <c r="H1269"/>
      <c r="I1269"/>
      <c r="J1269"/>
      <c r="K1269"/>
      <c r="L1269"/>
      <c r="M1269"/>
      <c r="N1269"/>
      <c r="O1269"/>
      <c r="P1269"/>
      <c r="Q1269"/>
      <c r="R1269"/>
      <c r="S1269"/>
      <c r="T1269"/>
      <c r="U1269"/>
      <c r="V1269"/>
      <c r="W1269"/>
      <c r="X1269"/>
      <c r="Y1269"/>
      <c r="Z1269"/>
      <c r="AA1269"/>
      <c r="AB1269" s="181"/>
    </row>
    <row r="1270" spans="1:28" hidden="1">
      <c r="A1270" s="283"/>
      <c r="B1270"/>
      <c r="C1270"/>
      <c r="D1270"/>
      <c r="E1270"/>
      <c r="F1270"/>
      <c r="G1270"/>
      <c r="H1270"/>
      <c r="I1270"/>
      <c r="J1270"/>
      <c r="K1270"/>
      <c r="L1270"/>
      <c r="M1270"/>
      <c r="N1270"/>
      <c r="O1270"/>
      <c r="P1270"/>
      <c r="Q1270"/>
      <c r="R1270"/>
      <c r="S1270"/>
      <c r="T1270"/>
      <c r="U1270"/>
      <c r="V1270"/>
      <c r="W1270"/>
      <c r="X1270"/>
      <c r="Y1270"/>
      <c r="Z1270"/>
      <c r="AA1270"/>
      <c r="AB1270" s="181"/>
    </row>
    <row r="1271" spans="1:28" hidden="1">
      <c r="A1271" s="283"/>
      <c r="B1271"/>
      <c r="C1271"/>
      <c r="D1271"/>
      <c r="E1271"/>
      <c r="F1271"/>
      <c r="G1271"/>
      <c r="H1271"/>
      <c r="I1271"/>
      <c r="J1271"/>
      <c r="K1271"/>
      <c r="L1271"/>
      <c r="M1271"/>
      <c r="N1271"/>
      <c r="O1271"/>
      <c r="P1271"/>
      <c r="Q1271"/>
      <c r="R1271"/>
      <c r="S1271"/>
      <c r="T1271"/>
      <c r="U1271"/>
      <c r="V1271"/>
      <c r="W1271"/>
      <c r="X1271"/>
      <c r="Y1271"/>
      <c r="Z1271"/>
      <c r="AA1271"/>
      <c r="AB1271" s="181"/>
    </row>
    <row r="1272" spans="1:28" hidden="1">
      <c r="A1272" s="283"/>
      <c r="B1272"/>
      <c r="C1272"/>
      <c r="D1272"/>
      <c r="E1272"/>
      <c r="F1272"/>
      <c r="G1272"/>
      <c r="H1272"/>
      <c r="I1272"/>
      <c r="J1272"/>
      <c r="K1272"/>
      <c r="L1272"/>
      <c r="M1272"/>
      <c r="N1272"/>
      <c r="O1272"/>
      <c r="P1272"/>
      <c r="Q1272"/>
      <c r="R1272"/>
      <c r="S1272"/>
      <c r="T1272"/>
      <c r="U1272"/>
      <c r="V1272"/>
      <c r="W1272"/>
      <c r="X1272"/>
      <c r="Y1272"/>
      <c r="Z1272"/>
      <c r="AA1272"/>
      <c r="AB1272" s="181"/>
    </row>
    <row r="1273" spans="1:28" hidden="1">
      <c r="A1273" s="283"/>
      <c r="B1273"/>
      <c r="C1273"/>
      <c r="D1273"/>
      <c r="E1273"/>
      <c r="F1273"/>
      <c r="G1273"/>
      <c r="H1273"/>
      <c r="I1273"/>
      <c r="J1273"/>
      <c r="K1273"/>
      <c r="L1273"/>
      <c r="M1273"/>
      <c r="N1273"/>
      <c r="O1273"/>
      <c r="P1273"/>
      <c r="Q1273"/>
      <c r="R1273"/>
      <c r="S1273"/>
      <c r="T1273"/>
      <c r="U1273"/>
      <c r="V1273"/>
      <c r="W1273"/>
      <c r="X1273"/>
      <c r="Y1273"/>
      <c r="Z1273"/>
      <c r="AA1273"/>
      <c r="AB1273" s="181"/>
    </row>
    <row r="1274" spans="1:28" hidden="1">
      <c r="A1274" s="283"/>
      <c r="B1274"/>
      <c r="C1274"/>
      <c r="D1274"/>
      <c r="E1274"/>
      <c r="F1274"/>
      <c r="G1274"/>
      <c r="H1274"/>
      <c r="I1274"/>
      <c r="J1274"/>
      <c r="K1274"/>
      <c r="L1274"/>
      <c r="M1274"/>
      <c r="N1274"/>
      <c r="O1274"/>
      <c r="P1274"/>
      <c r="Q1274"/>
      <c r="R1274"/>
      <c r="S1274"/>
      <c r="T1274"/>
      <c r="U1274"/>
      <c r="V1274"/>
      <c r="W1274"/>
      <c r="X1274"/>
      <c r="Y1274"/>
      <c r="Z1274"/>
      <c r="AA1274"/>
      <c r="AB1274" s="181"/>
    </row>
    <row r="1275" spans="1:28" hidden="1">
      <c r="A1275" s="283"/>
      <c r="B1275"/>
      <c r="C1275"/>
      <c r="D1275"/>
      <c r="E1275"/>
      <c r="F1275"/>
      <c r="G1275"/>
      <c r="H1275"/>
      <c r="I1275"/>
      <c r="J1275"/>
      <c r="K1275"/>
      <c r="L1275"/>
      <c r="M1275"/>
      <c r="N1275"/>
      <c r="O1275"/>
      <c r="P1275"/>
      <c r="Q1275"/>
      <c r="R1275"/>
      <c r="S1275"/>
      <c r="T1275"/>
      <c r="U1275"/>
      <c r="V1275"/>
      <c r="W1275"/>
      <c r="X1275"/>
      <c r="Y1275"/>
      <c r="Z1275"/>
      <c r="AA1275"/>
      <c r="AB1275" s="181"/>
    </row>
    <row r="1276" spans="1:28" hidden="1">
      <c r="A1276" s="283"/>
      <c r="B1276"/>
      <c r="C1276"/>
      <c r="D1276"/>
      <c r="E1276"/>
      <c r="F1276"/>
      <c r="G1276"/>
      <c r="H1276"/>
      <c r="I1276"/>
      <c r="J1276"/>
      <c r="K1276"/>
      <c r="L1276"/>
      <c r="M1276"/>
      <c r="N1276"/>
      <c r="O1276"/>
      <c r="P1276"/>
      <c r="Q1276"/>
      <c r="R1276"/>
      <c r="S1276"/>
      <c r="T1276"/>
      <c r="U1276"/>
      <c r="V1276"/>
      <c r="W1276"/>
      <c r="X1276"/>
      <c r="Y1276"/>
      <c r="Z1276"/>
      <c r="AA1276"/>
      <c r="AB1276" s="181"/>
    </row>
    <row r="1277" spans="1:28" hidden="1">
      <c r="A1277" s="283"/>
      <c r="B1277"/>
      <c r="C1277"/>
      <c r="D1277"/>
      <c r="E1277"/>
      <c r="F1277"/>
      <c r="G1277"/>
      <c r="H1277"/>
      <c r="I1277"/>
      <c r="J1277"/>
      <c r="K1277"/>
      <c r="L1277"/>
      <c r="M1277"/>
      <c r="N1277"/>
      <c r="O1277"/>
      <c r="P1277"/>
      <c r="Q1277"/>
      <c r="R1277"/>
      <c r="S1277"/>
      <c r="T1277"/>
      <c r="U1277"/>
      <c r="V1277"/>
      <c r="W1277"/>
      <c r="X1277"/>
      <c r="Y1277"/>
      <c r="Z1277"/>
      <c r="AA1277"/>
      <c r="AB1277" s="181"/>
    </row>
    <row r="1278" spans="1:28" hidden="1">
      <c r="A1278" s="283"/>
      <c r="B1278"/>
      <c r="C1278"/>
      <c r="D1278"/>
      <c r="E1278"/>
      <c r="F1278"/>
      <c r="G1278"/>
      <c r="H1278"/>
      <c r="I1278"/>
      <c r="J1278"/>
      <c r="K1278"/>
      <c r="L1278"/>
      <c r="M1278"/>
      <c r="N1278"/>
      <c r="O1278"/>
      <c r="P1278"/>
      <c r="Q1278"/>
      <c r="R1278"/>
      <c r="S1278"/>
      <c r="T1278"/>
      <c r="U1278"/>
      <c r="V1278"/>
      <c r="W1278"/>
      <c r="X1278"/>
      <c r="Y1278"/>
      <c r="Z1278"/>
      <c r="AA1278"/>
      <c r="AB1278" s="181"/>
    </row>
    <row r="1279" spans="1:28" hidden="1">
      <c r="A1279" s="283"/>
      <c r="B1279"/>
      <c r="C1279"/>
      <c r="D1279"/>
      <c r="E1279"/>
      <c r="F1279"/>
      <c r="G1279"/>
      <c r="H1279"/>
      <c r="I1279"/>
      <c r="J1279"/>
      <c r="K1279"/>
      <c r="L1279"/>
      <c r="M1279"/>
      <c r="N1279"/>
      <c r="O1279"/>
      <c r="P1279"/>
      <c r="Q1279"/>
      <c r="R1279"/>
      <c r="S1279"/>
      <c r="T1279"/>
      <c r="U1279"/>
      <c r="V1279"/>
      <c r="W1279"/>
      <c r="X1279"/>
      <c r="Y1279"/>
      <c r="Z1279"/>
      <c r="AA1279"/>
      <c r="AB1279" s="181"/>
    </row>
    <row r="1280" spans="1:28" hidden="1">
      <c r="A1280" s="283"/>
      <c r="B1280"/>
      <c r="C1280"/>
      <c r="D1280"/>
      <c r="E1280"/>
      <c r="F1280"/>
      <c r="G1280"/>
      <c r="H1280"/>
      <c r="I1280"/>
      <c r="J1280"/>
      <c r="K1280"/>
      <c r="L1280"/>
      <c r="M1280"/>
      <c r="N1280"/>
      <c r="O1280"/>
      <c r="P1280"/>
      <c r="Q1280"/>
      <c r="R1280"/>
      <c r="S1280"/>
      <c r="T1280"/>
      <c r="U1280"/>
      <c r="V1280"/>
      <c r="W1280"/>
      <c r="X1280"/>
      <c r="Y1280"/>
      <c r="Z1280"/>
      <c r="AA1280"/>
      <c r="AB1280" s="181"/>
    </row>
    <row r="1281" spans="1:28" hidden="1">
      <c r="A1281" s="283"/>
      <c r="B1281"/>
      <c r="C1281"/>
      <c r="D1281"/>
      <c r="E1281"/>
      <c r="F1281"/>
      <c r="G1281"/>
      <c r="H1281"/>
      <c r="I1281"/>
      <c r="J1281"/>
      <c r="K1281"/>
      <c r="L1281"/>
      <c r="M1281"/>
      <c r="N1281"/>
      <c r="O1281"/>
      <c r="P1281"/>
      <c r="Q1281"/>
      <c r="R1281"/>
      <c r="S1281"/>
      <c r="T1281"/>
      <c r="U1281"/>
      <c r="V1281"/>
      <c r="W1281"/>
      <c r="X1281"/>
      <c r="Y1281"/>
      <c r="Z1281"/>
      <c r="AA1281"/>
      <c r="AB1281" s="181"/>
    </row>
    <row r="1282" spans="1:28" hidden="1">
      <c r="A1282" s="283"/>
      <c r="B1282"/>
      <c r="C1282"/>
      <c r="D1282"/>
      <c r="E1282"/>
      <c r="F1282"/>
      <c r="G1282"/>
      <c r="H1282"/>
      <c r="I1282"/>
      <c r="J1282"/>
      <c r="K1282"/>
      <c r="L1282"/>
      <c r="M1282"/>
      <c r="N1282"/>
      <c r="O1282"/>
      <c r="P1282"/>
      <c r="Q1282"/>
      <c r="R1282"/>
      <c r="S1282"/>
      <c r="T1282"/>
      <c r="U1282"/>
      <c r="V1282"/>
      <c r="W1282"/>
      <c r="X1282"/>
      <c r="Y1282"/>
      <c r="Z1282"/>
      <c r="AA1282"/>
      <c r="AB1282" s="181"/>
    </row>
    <row r="1283" spans="1:28" hidden="1">
      <c r="A1283" s="283"/>
      <c r="B1283"/>
      <c r="C1283"/>
      <c r="D1283"/>
      <c r="E1283"/>
      <c r="F1283"/>
      <c r="G1283"/>
      <c r="H1283"/>
      <c r="I1283"/>
      <c r="J1283"/>
      <c r="K1283"/>
      <c r="L1283"/>
      <c r="M1283"/>
      <c r="N1283"/>
      <c r="O1283"/>
      <c r="P1283"/>
      <c r="Q1283"/>
      <c r="R1283"/>
      <c r="S1283"/>
      <c r="T1283"/>
      <c r="U1283"/>
      <c r="V1283"/>
      <c r="W1283"/>
      <c r="X1283"/>
      <c r="Y1283"/>
      <c r="Z1283"/>
      <c r="AA1283"/>
      <c r="AB1283" s="181"/>
    </row>
    <row r="1284" spans="1:28" hidden="1">
      <c r="A1284" s="283"/>
      <c r="B1284"/>
      <c r="C1284"/>
      <c r="D1284"/>
      <c r="E1284"/>
      <c r="F1284"/>
      <c r="G1284"/>
      <c r="H1284"/>
      <c r="I1284"/>
      <c r="J1284"/>
      <c r="K1284"/>
      <c r="L1284"/>
      <c r="M1284"/>
      <c r="N1284"/>
      <c r="O1284"/>
      <c r="P1284"/>
      <c r="Q1284"/>
      <c r="R1284"/>
      <c r="S1284"/>
      <c r="T1284"/>
      <c r="U1284"/>
      <c r="V1284"/>
      <c r="W1284"/>
      <c r="X1284"/>
      <c r="Y1284"/>
      <c r="Z1284"/>
      <c r="AA1284"/>
      <c r="AB1284" s="181"/>
    </row>
    <row r="1285" spans="1:28" hidden="1">
      <c r="A1285" s="283"/>
      <c r="B1285"/>
      <c r="C1285"/>
      <c r="D1285"/>
      <c r="E1285"/>
      <c r="F1285"/>
      <c r="G1285"/>
      <c r="H1285"/>
      <c r="I1285"/>
      <c r="J1285"/>
      <c r="K1285"/>
      <c r="L1285"/>
      <c r="M1285"/>
      <c r="N1285"/>
      <c r="O1285"/>
      <c r="P1285"/>
      <c r="Q1285"/>
      <c r="R1285"/>
      <c r="S1285"/>
      <c r="T1285"/>
      <c r="U1285"/>
      <c r="V1285"/>
      <c r="W1285"/>
      <c r="X1285"/>
      <c r="Y1285"/>
      <c r="Z1285"/>
      <c r="AA1285"/>
      <c r="AB1285" s="181"/>
    </row>
    <row r="1286" spans="1:28" hidden="1">
      <c r="A1286" s="283"/>
      <c r="B1286"/>
      <c r="C1286"/>
      <c r="D1286"/>
      <c r="E1286"/>
      <c r="F1286"/>
      <c r="G1286"/>
      <c r="H1286"/>
      <c r="I1286"/>
      <c r="J1286"/>
      <c r="K1286"/>
      <c r="L1286"/>
      <c r="M1286"/>
      <c r="N1286"/>
      <c r="O1286"/>
      <c r="P1286"/>
      <c r="Q1286"/>
      <c r="R1286"/>
      <c r="S1286"/>
      <c r="T1286"/>
      <c r="U1286"/>
      <c r="V1286"/>
      <c r="W1286"/>
      <c r="X1286"/>
      <c r="Y1286"/>
      <c r="Z1286"/>
      <c r="AA1286"/>
      <c r="AB1286" s="181"/>
    </row>
    <row r="1287" spans="1:28" hidden="1">
      <c r="A1287" s="283"/>
      <c r="B1287"/>
      <c r="C1287"/>
      <c r="D1287"/>
      <c r="E1287"/>
      <c r="F1287"/>
      <c r="G1287"/>
      <c r="H1287"/>
      <c r="I1287"/>
      <c r="J1287"/>
      <c r="K1287"/>
      <c r="L1287"/>
      <c r="M1287"/>
      <c r="N1287"/>
      <c r="O1287"/>
      <c r="P1287"/>
      <c r="Q1287"/>
      <c r="R1287"/>
      <c r="S1287"/>
      <c r="T1287"/>
      <c r="U1287"/>
      <c r="V1287"/>
      <c r="W1287"/>
      <c r="X1287"/>
      <c r="Y1287"/>
      <c r="Z1287"/>
      <c r="AA1287"/>
      <c r="AB1287" s="181"/>
    </row>
    <row r="1288" spans="1:28" hidden="1">
      <c r="A1288" s="283"/>
      <c r="B1288"/>
      <c r="C1288"/>
      <c r="D1288"/>
      <c r="E1288"/>
      <c r="F1288"/>
      <c r="G1288"/>
      <c r="H1288"/>
      <c r="I1288"/>
      <c r="J1288"/>
      <c r="K1288"/>
      <c r="L1288"/>
      <c r="M1288"/>
      <c r="N1288"/>
      <c r="O1288"/>
      <c r="P1288"/>
      <c r="Q1288"/>
      <c r="R1288"/>
      <c r="S1288"/>
      <c r="T1288"/>
      <c r="U1288"/>
      <c r="V1288"/>
      <c r="W1288"/>
      <c r="X1288"/>
      <c r="Y1288"/>
      <c r="Z1288"/>
      <c r="AA1288"/>
      <c r="AB1288" s="181"/>
    </row>
    <row r="1289" spans="1:28" hidden="1">
      <c r="A1289" s="283"/>
      <c r="B1289"/>
      <c r="C1289"/>
      <c r="D1289"/>
      <c r="E1289"/>
      <c r="F1289"/>
      <c r="G1289"/>
      <c r="H1289"/>
      <c r="I1289"/>
      <c r="J1289"/>
      <c r="K1289"/>
      <c r="L1289"/>
      <c r="M1289"/>
      <c r="N1289"/>
      <c r="O1289"/>
      <c r="P1289"/>
      <c r="Q1289"/>
      <c r="R1289"/>
      <c r="S1289"/>
      <c r="T1289"/>
      <c r="U1289"/>
      <c r="V1289"/>
      <c r="W1289"/>
      <c r="X1289"/>
      <c r="Y1289"/>
      <c r="Z1289"/>
      <c r="AA1289"/>
      <c r="AB1289" s="181"/>
    </row>
    <row r="1290" spans="1:28" hidden="1">
      <c r="A1290" s="283"/>
      <c r="B1290"/>
      <c r="C1290"/>
      <c r="D1290"/>
      <c r="E1290"/>
      <c r="F1290"/>
      <c r="G1290"/>
      <c r="H1290"/>
      <c r="I1290"/>
      <c r="J1290"/>
      <c r="K1290"/>
      <c r="L1290"/>
      <c r="M1290"/>
      <c r="N1290"/>
      <c r="O1290"/>
      <c r="P1290"/>
      <c r="Q1290"/>
      <c r="R1290"/>
      <c r="S1290"/>
      <c r="T1290"/>
      <c r="U1290"/>
      <c r="V1290"/>
      <c r="W1290"/>
      <c r="X1290"/>
      <c r="Y1290"/>
      <c r="Z1290"/>
      <c r="AA1290"/>
      <c r="AB1290" s="181"/>
    </row>
    <row r="1291" spans="1:28" hidden="1">
      <c r="A1291" s="283"/>
      <c r="B1291"/>
      <c r="C1291"/>
      <c r="D1291"/>
      <c r="E1291"/>
      <c r="F1291"/>
      <c r="G1291"/>
      <c r="H1291"/>
      <c r="I1291"/>
      <c r="J1291"/>
      <c r="K1291"/>
      <c r="L1291"/>
      <c r="M1291"/>
      <c r="N1291"/>
      <c r="O1291"/>
      <c r="P1291"/>
      <c r="Q1291"/>
      <c r="R1291"/>
      <c r="S1291"/>
      <c r="T1291"/>
      <c r="U1291"/>
      <c r="V1291"/>
      <c r="W1291"/>
      <c r="X1291"/>
      <c r="Y1291"/>
      <c r="Z1291"/>
      <c r="AA1291"/>
      <c r="AB1291" s="181"/>
    </row>
    <row r="1292" spans="1:28" hidden="1">
      <c r="A1292" s="283"/>
      <c r="B1292"/>
      <c r="C1292"/>
      <c r="D1292"/>
      <c r="E1292"/>
      <c r="F1292"/>
      <c r="G1292"/>
      <c r="H1292"/>
      <c r="I1292"/>
      <c r="J1292"/>
      <c r="K1292"/>
      <c r="L1292"/>
      <c r="M1292"/>
      <c r="N1292"/>
      <c r="O1292"/>
      <c r="P1292"/>
      <c r="Q1292"/>
      <c r="R1292"/>
      <c r="S1292"/>
      <c r="T1292"/>
      <c r="U1292"/>
      <c r="V1292"/>
      <c r="W1292"/>
      <c r="X1292"/>
      <c r="Y1292"/>
      <c r="Z1292"/>
      <c r="AA1292"/>
      <c r="AB1292" s="181"/>
    </row>
    <row r="1293" spans="1:28" hidden="1">
      <c r="A1293" s="283"/>
      <c r="B1293"/>
      <c r="C1293"/>
      <c r="D1293"/>
      <c r="E1293"/>
      <c r="F1293"/>
      <c r="G1293"/>
      <c r="H1293"/>
      <c r="I1293"/>
      <c r="J1293"/>
      <c r="K1293"/>
      <c r="L1293"/>
      <c r="M1293"/>
      <c r="N1293"/>
      <c r="O1293"/>
      <c r="P1293"/>
      <c r="Q1293"/>
      <c r="R1293"/>
      <c r="S1293"/>
      <c r="T1293"/>
      <c r="U1293"/>
      <c r="V1293"/>
      <c r="W1293"/>
      <c r="X1293"/>
      <c r="Y1293"/>
      <c r="Z1293"/>
      <c r="AA1293"/>
      <c r="AB1293" s="181"/>
    </row>
    <row r="1294" spans="1:28" hidden="1">
      <c r="A1294" s="283"/>
      <c r="B1294"/>
      <c r="C1294"/>
      <c r="D1294"/>
      <c r="E1294"/>
      <c r="F1294"/>
      <c r="G1294"/>
      <c r="H1294"/>
      <c r="I1294"/>
      <c r="J1294"/>
      <c r="K1294"/>
      <c r="L1294"/>
      <c r="M1294"/>
      <c r="N1294"/>
      <c r="O1294"/>
      <c r="P1294"/>
      <c r="Q1294"/>
      <c r="R1294"/>
      <c r="S1294"/>
      <c r="T1294"/>
      <c r="U1294"/>
      <c r="V1294"/>
      <c r="W1294"/>
      <c r="X1294"/>
      <c r="Y1294"/>
      <c r="Z1294"/>
      <c r="AA1294"/>
      <c r="AB1294" s="181"/>
    </row>
    <row r="1295" spans="1:28" hidden="1">
      <c r="A1295" s="283"/>
      <c r="B1295"/>
      <c r="C1295"/>
      <c r="D1295"/>
      <c r="E1295"/>
      <c r="F1295"/>
      <c r="G1295"/>
      <c r="H1295"/>
      <c r="I1295"/>
      <c r="J1295"/>
      <c r="K1295"/>
      <c r="L1295"/>
      <c r="M1295"/>
      <c r="N1295"/>
      <c r="O1295"/>
      <c r="P1295"/>
      <c r="Q1295"/>
      <c r="R1295"/>
      <c r="S1295"/>
      <c r="T1295"/>
      <c r="U1295"/>
      <c r="V1295"/>
      <c r="W1295"/>
      <c r="X1295"/>
      <c r="Y1295"/>
      <c r="Z1295"/>
      <c r="AA1295"/>
      <c r="AB1295" s="181"/>
    </row>
    <row r="1296" spans="1:28" hidden="1">
      <c r="A1296" s="283"/>
      <c r="B1296"/>
      <c r="C1296"/>
      <c r="D1296"/>
      <c r="E1296"/>
      <c r="F1296"/>
      <c r="G1296"/>
      <c r="H1296"/>
      <c r="I1296"/>
      <c r="J1296"/>
      <c r="K1296"/>
      <c r="L1296"/>
      <c r="M1296"/>
      <c r="N1296"/>
      <c r="O1296"/>
      <c r="P1296"/>
      <c r="Q1296"/>
      <c r="R1296"/>
      <c r="S1296"/>
      <c r="T1296"/>
      <c r="U1296"/>
      <c r="V1296"/>
      <c r="W1296"/>
      <c r="X1296"/>
      <c r="Y1296"/>
      <c r="Z1296"/>
      <c r="AA1296"/>
      <c r="AB1296" s="181"/>
    </row>
    <row r="1297" spans="1:28" hidden="1">
      <c r="A1297" s="283"/>
      <c r="B1297"/>
      <c r="C1297"/>
      <c r="D1297"/>
      <c r="E1297"/>
      <c r="F1297"/>
      <c r="G1297"/>
      <c r="H1297"/>
      <c r="I1297"/>
      <c r="J1297"/>
      <c r="K1297"/>
      <c r="L1297"/>
      <c r="M1297"/>
      <c r="N1297"/>
      <c r="O1297"/>
      <c r="P1297"/>
      <c r="Q1297"/>
      <c r="R1297"/>
      <c r="S1297"/>
      <c r="T1297"/>
      <c r="U1297"/>
      <c r="V1297"/>
      <c r="W1297"/>
      <c r="X1297"/>
      <c r="Y1297"/>
      <c r="Z1297"/>
      <c r="AA1297"/>
      <c r="AB1297" s="181"/>
    </row>
    <row r="1298" spans="1:28" hidden="1">
      <c r="A1298" s="283"/>
      <c r="B1298"/>
      <c r="C1298"/>
      <c r="D1298"/>
      <c r="E1298"/>
      <c r="F1298"/>
      <c r="G1298"/>
      <c r="H1298"/>
      <c r="I1298"/>
      <c r="J1298"/>
      <c r="K1298"/>
      <c r="L1298"/>
      <c r="M1298"/>
      <c r="N1298"/>
      <c r="O1298"/>
      <c r="P1298"/>
      <c r="Q1298"/>
      <c r="R1298"/>
      <c r="S1298"/>
      <c r="T1298"/>
      <c r="U1298"/>
      <c r="V1298"/>
      <c r="W1298"/>
      <c r="X1298"/>
      <c r="Y1298"/>
      <c r="Z1298"/>
      <c r="AA1298"/>
      <c r="AB1298" s="181"/>
    </row>
    <row r="1299" spans="1:28" hidden="1">
      <c r="A1299" s="283"/>
      <c r="B1299"/>
      <c r="C1299"/>
      <c r="D1299"/>
      <c r="E1299"/>
      <c r="F1299"/>
      <c r="G1299"/>
      <c r="H1299"/>
      <c r="I1299"/>
      <c r="J1299"/>
      <c r="K1299"/>
      <c r="L1299"/>
      <c r="M1299"/>
      <c r="N1299"/>
      <c r="O1299"/>
      <c r="P1299"/>
      <c r="Q1299"/>
      <c r="R1299"/>
      <c r="S1299"/>
      <c r="T1299"/>
      <c r="U1299"/>
      <c r="V1299"/>
      <c r="W1299"/>
      <c r="X1299"/>
      <c r="Y1299"/>
      <c r="Z1299"/>
      <c r="AA1299"/>
      <c r="AB1299" s="181"/>
    </row>
    <row r="1300" spans="1:28" hidden="1">
      <c r="A1300" s="283"/>
      <c r="B1300"/>
      <c r="C1300"/>
      <c r="D1300"/>
      <c r="E1300"/>
      <c r="F1300"/>
      <c r="G1300"/>
      <c r="H1300"/>
      <c r="I1300"/>
      <c r="J1300"/>
      <c r="K1300"/>
      <c r="L1300"/>
      <c r="M1300"/>
      <c r="N1300"/>
      <c r="O1300"/>
      <c r="P1300"/>
      <c r="Q1300"/>
      <c r="R1300"/>
      <c r="S1300"/>
      <c r="T1300"/>
      <c r="U1300"/>
      <c r="V1300"/>
      <c r="W1300"/>
      <c r="X1300"/>
      <c r="Y1300"/>
      <c r="Z1300"/>
      <c r="AA1300"/>
      <c r="AB1300" s="181"/>
    </row>
    <row r="1301" spans="1:28" hidden="1">
      <c r="A1301" s="283"/>
      <c r="B1301"/>
      <c r="C1301"/>
      <c r="D1301"/>
      <c r="E1301"/>
      <c r="F1301"/>
      <c r="G1301"/>
      <c r="H1301"/>
      <c r="I1301"/>
      <c r="J1301"/>
      <c r="K1301"/>
      <c r="L1301"/>
      <c r="M1301"/>
      <c r="N1301"/>
      <c r="O1301"/>
      <c r="P1301"/>
      <c r="Q1301"/>
      <c r="R1301"/>
      <c r="S1301"/>
      <c r="T1301"/>
      <c r="U1301"/>
      <c r="V1301"/>
      <c r="W1301"/>
      <c r="X1301"/>
      <c r="Y1301"/>
      <c r="Z1301"/>
      <c r="AA1301"/>
      <c r="AB1301" s="181"/>
    </row>
    <row r="1302" spans="1:28" hidden="1">
      <c r="A1302" s="283"/>
      <c r="B1302"/>
      <c r="C1302"/>
      <c r="D1302"/>
      <c r="E1302"/>
      <c r="F1302"/>
      <c r="G1302"/>
      <c r="H1302"/>
      <c r="I1302"/>
      <c r="J1302"/>
      <c r="K1302"/>
      <c r="L1302"/>
      <c r="M1302"/>
      <c r="N1302"/>
      <c r="O1302"/>
      <c r="P1302"/>
      <c r="Q1302"/>
      <c r="R1302"/>
      <c r="S1302"/>
      <c r="T1302"/>
      <c r="U1302"/>
      <c r="V1302"/>
      <c r="W1302"/>
      <c r="X1302"/>
      <c r="Y1302"/>
      <c r="Z1302"/>
      <c r="AA1302"/>
      <c r="AB1302" s="181"/>
    </row>
    <row r="1303" spans="1:28" hidden="1">
      <c r="A1303" s="283"/>
      <c r="B1303"/>
      <c r="C1303"/>
      <c r="D1303"/>
      <c r="E1303"/>
      <c r="F1303"/>
      <c r="G1303"/>
      <c r="H1303"/>
      <c r="I1303"/>
      <c r="J1303"/>
      <c r="K1303"/>
      <c r="L1303"/>
      <c r="M1303"/>
      <c r="N1303"/>
      <c r="O1303"/>
      <c r="P1303"/>
      <c r="Q1303"/>
      <c r="R1303"/>
      <c r="S1303"/>
      <c r="T1303"/>
      <c r="U1303"/>
      <c r="V1303"/>
      <c r="W1303"/>
      <c r="X1303"/>
      <c r="Y1303"/>
      <c r="Z1303"/>
      <c r="AA1303"/>
      <c r="AB1303" s="181"/>
    </row>
    <row r="1304" spans="1:28" hidden="1">
      <c r="A1304" s="283"/>
      <c r="B1304"/>
      <c r="C1304"/>
      <c r="D1304"/>
      <c r="E1304"/>
      <c r="F1304"/>
      <c r="G1304"/>
      <c r="H1304"/>
      <c r="I1304"/>
      <c r="J1304"/>
      <c r="K1304"/>
      <c r="L1304"/>
      <c r="M1304"/>
      <c r="N1304"/>
      <c r="O1304"/>
      <c r="P1304"/>
      <c r="Q1304"/>
      <c r="R1304"/>
      <c r="S1304"/>
      <c r="T1304"/>
      <c r="U1304"/>
      <c r="V1304"/>
      <c r="W1304"/>
      <c r="X1304"/>
      <c r="Y1304"/>
      <c r="Z1304"/>
      <c r="AA1304"/>
      <c r="AB1304" s="181"/>
    </row>
    <row r="1305" spans="1:28" hidden="1">
      <c r="A1305" s="283"/>
      <c r="B1305"/>
      <c r="C1305"/>
      <c r="D1305"/>
      <c r="E1305"/>
      <c r="F1305"/>
      <c r="G1305"/>
      <c r="H1305"/>
      <c r="I1305"/>
      <c r="J1305"/>
      <c r="K1305"/>
      <c r="L1305"/>
      <c r="M1305"/>
      <c r="N1305"/>
      <c r="O1305"/>
      <c r="P1305"/>
      <c r="Q1305"/>
      <c r="R1305"/>
      <c r="S1305"/>
      <c r="T1305"/>
      <c r="U1305"/>
      <c r="V1305"/>
      <c r="W1305"/>
      <c r="X1305"/>
      <c r="Y1305"/>
      <c r="Z1305"/>
      <c r="AA1305"/>
      <c r="AB1305" s="181"/>
    </row>
    <row r="1306" spans="1:28" hidden="1">
      <c r="A1306" s="283"/>
      <c r="B1306"/>
      <c r="C1306"/>
      <c r="D1306"/>
      <c r="E1306"/>
      <c r="F1306"/>
      <c r="G1306"/>
      <c r="H1306"/>
      <c r="I1306"/>
      <c r="J1306"/>
      <c r="K1306"/>
      <c r="L1306"/>
      <c r="M1306"/>
      <c r="N1306"/>
      <c r="O1306"/>
      <c r="P1306"/>
      <c r="Q1306"/>
      <c r="R1306"/>
      <c r="S1306"/>
      <c r="T1306"/>
      <c r="U1306"/>
      <c r="V1306"/>
      <c r="W1306"/>
      <c r="X1306"/>
      <c r="Y1306"/>
      <c r="Z1306"/>
      <c r="AA1306"/>
      <c r="AB1306" s="181"/>
    </row>
    <row r="1307" spans="1:28" hidden="1">
      <c r="A1307" s="283"/>
      <c r="B1307"/>
      <c r="C1307"/>
      <c r="D1307"/>
      <c r="E1307"/>
      <c r="F1307"/>
      <c r="G1307"/>
      <c r="H1307"/>
      <c r="I1307"/>
      <c r="J1307"/>
      <c r="K1307"/>
      <c r="L1307"/>
      <c r="M1307"/>
      <c r="N1307"/>
      <c r="O1307"/>
      <c r="P1307"/>
      <c r="Q1307"/>
      <c r="R1307"/>
      <c r="S1307"/>
      <c r="T1307"/>
      <c r="U1307"/>
      <c r="V1307"/>
      <c r="W1307"/>
      <c r="X1307"/>
      <c r="Y1307"/>
      <c r="Z1307"/>
      <c r="AA1307"/>
      <c r="AB1307" s="181"/>
    </row>
    <row r="1308" spans="1:28" hidden="1">
      <c r="A1308" s="283"/>
      <c r="B1308"/>
      <c r="C1308"/>
      <c r="D1308"/>
      <c r="E1308"/>
      <c r="F1308"/>
      <c r="G1308"/>
      <c r="H1308"/>
      <c r="I1308"/>
      <c r="J1308"/>
      <c r="K1308"/>
      <c r="L1308"/>
      <c r="M1308"/>
      <c r="N1308"/>
      <c r="O1308"/>
      <c r="P1308"/>
      <c r="Q1308"/>
      <c r="R1308"/>
      <c r="S1308"/>
      <c r="T1308"/>
      <c r="U1308"/>
      <c r="V1308"/>
      <c r="W1308"/>
      <c r="X1308"/>
      <c r="Y1308"/>
      <c r="Z1308"/>
      <c r="AA1308"/>
      <c r="AB1308" s="181"/>
    </row>
    <row r="1309" spans="1:28" hidden="1">
      <c r="A1309" s="283"/>
      <c r="B1309"/>
      <c r="C1309"/>
      <c r="D1309"/>
      <c r="E1309"/>
      <c r="F1309"/>
      <c r="G1309"/>
      <c r="H1309"/>
      <c r="I1309"/>
      <c r="J1309"/>
      <c r="K1309"/>
      <c r="L1309"/>
      <c r="M1309"/>
      <c r="N1309"/>
      <c r="O1309"/>
      <c r="P1309"/>
      <c r="Q1309"/>
      <c r="R1309"/>
      <c r="S1309"/>
      <c r="T1309"/>
      <c r="U1309"/>
      <c r="V1309"/>
      <c r="W1309"/>
      <c r="X1309"/>
      <c r="Y1309"/>
      <c r="Z1309"/>
      <c r="AA1309"/>
      <c r="AB1309" s="181"/>
    </row>
    <row r="1310" spans="1:28" hidden="1">
      <c r="A1310" s="283"/>
      <c r="B1310"/>
      <c r="C1310"/>
      <c r="D1310"/>
      <c r="E1310"/>
      <c r="F1310"/>
      <c r="G1310"/>
      <c r="H1310"/>
      <c r="I1310"/>
      <c r="J1310"/>
      <c r="K1310"/>
      <c r="L1310"/>
      <c r="M1310"/>
      <c r="N1310"/>
      <c r="O1310"/>
      <c r="P1310"/>
      <c r="Q1310"/>
      <c r="R1310"/>
      <c r="S1310"/>
      <c r="T1310"/>
      <c r="U1310"/>
      <c r="V1310"/>
      <c r="W1310"/>
      <c r="X1310"/>
      <c r="Y1310"/>
      <c r="Z1310"/>
      <c r="AA1310"/>
      <c r="AB1310" s="181"/>
    </row>
    <row r="1311" spans="1:28" hidden="1">
      <c r="A1311" s="283"/>
      <c r="B1311"/>
      <c r="C1311"/>
      <c r="D1311"/>
      <c r="E1311"/>
      <c r="F1311"/>
      <c r="G1311"/>
      <c r="H1311"/>
      <c r="I1311"/>
      <c r="J1311"/>
      <c r="K1311"/>
      <c r="L1311"/>
      <c r="M1311"/>
      <c r="N1311"/>
      <c r="O1311"/>
      <c r="P1311"/>
      <c r="Q1311"/>
      <c r="R1311"/>
      <c r="S1311"/>
      <c r="T1311"/>
      <c r="U1311"/>
      <c r="V1311"/>
      <c r="W1311"/>
      <c r="X1311"/>
      <c r="Y1311"/>
      <c r="Z1311"/>
      <c r="AA1311"/>
      <c r="AB1311" s="181"/>
    </row>
    <row r="1312" spans="1:28" hidden="1">
      <c r="A1312" s="283"/>
      <c r="B1312"/>
      <c r="C1312"/>
      <c r="D1312"/>
      <c r="E1312"/>
      <c r="F1312"/>
      <c r="G1312"/>
      <c r="H1312"/>
      <c r="I1312"/>
      <c r="J1312"/>
      <c r="K1312"/>
      <c r="L1312"/>
      <c r="M1312"/>
      <c r="N1312"/>
      <c r="O1312"/>
      <c r="P1312"/>
      <c r="Q1312"/>
      <c r="R1312"/>
      <c r="S1312"/>
      <c r="T1312"/>
      <c r="U1312"/>
      <c r="V1312"/>
      <c r="W1312"/>
      <c r="X1312"/>
      <c r="Y1312"/>
      <c r="Z1312"/>
      <c r="AA1312"/>
      <c r="AB1312" s="181"/>
    </row>
    <row r="1313" spans="1:28" hidden="1">
      <c r="A1313" s="283"/>
      <c r="B1313"/>
      <c r="C1313"/>
      <c r="D1313"/>
      <c r="E1313"/>
      <c r="F1313"/>
      <c r="G1313"/>
      <c r="H1313"/>
      <c r="I1313"/>
      <c r="J1313"/>
      <c r="K1313"/>
      <c r="L1313"/>
      <c r="M1313"/>
      <c r="N1313"/>
      <c r="O1313"/>
      <c r="P1313"/>
      <c r="Q1313"/>
      <c r="R1313"/>
      <c r="S1313"/>
      <c r="T1313"/>
      <c r="U1313"/>
      <c r="V1313"/>
      <c r="W1313"/>
      <c r="X1313"/>
      <c r="Y1313"/>
      <c r="Z1313"/>
      <c r="AA1313"/>
      <c r="AB1313" s="181"/>
    </row>
    <row r="1314" spans="1:28" hidden="1">
      <c r="A1314" s="283"/>
      <c r="B1314"/>
      <c r="C1314"/>
      <c r="D1314"/>
      <c r="E1314"/>
      <c r="F1314"/>
      <c r="G1314"/>
      <c r="H1314"/>
      <c r="I1314"/>
      <c r="J1314"/>
      <c r="K1314"/>
      <c r="L1314"/>
      <c r="M1314"/>
      <c r="N1314"/>
      <c r="O1314"/>
      <c r="P1314"/>
      <c r="Q1314"/>
      <c r="R1314"/>
      <c r="S1314"/>
      <c r="T1314"/>
      <c r="U1314"/>
      <c r="V1314"/>
      <c r="W1314"/>
      <c r="X1314"/>
      <c r="Y1314"/>
      <c r="Z1314"/>
      <c r="AA1314"/>
      <c r="AB1314" s="181"/>
    </row>
    <row r="1315" spans="1:28" hidden="1">
      <c r="A1315" s="283"/>
      <c r="B1315"/>
      <c r="C1315"/>
      <c r="D1315"/>
      <c r="E1315"/>
      <c r="F1315"/>
      <c r="G1315"/>
      <c r="H1315"/>
      <c r="I1315"/>
      <c r="J1315"/>
      <c r="K1315"/>
      <c r="L1315"/>
      <c r="M1315"/>
      <c r="N1315"/>
      <c r="O1315"/>
      <c r="P1315"/>
      <c r="Q1315"/>
      <c r="R1315"/>
      <c r="S1315"/>
      <c r="T1315"/>
      <c r="U1315"/>
      <c r="V1315"/>
      <c r="W1315"/>
      <c r="X1315"/>
      <c r="Y1315"/>
      <c r="Z1315"/>
      <c r="AA1315"/>
      <c r="AB1315" s="181"/>
    </row>
    <row r="1316" spans="1:28" hidden="1">
      <c r="A1316" s="283"/>
      <c r="B1316"/>
      <c r="C1316"/>
      <c r="D1316"/>
      <c r="E1316"/>
      <c r="F1316"/>
      <c r="G1316"/>
      <c r="H1316"/>
      <c r="I1316"/>
      <c r="J1316"/>
      <c r="K1316"/>
      <c r="L1316"/>
      <c r="M1316"/>
      <c r="N1316"/>
      <c r="O1316"/>
      <c r="P1316"/>
      <c r="Q1316"/>
      <c r="R1316"/>
      <c r="S1316"/>
      <c r="T1316"/>
      <c r="U1316"/>
      <c r="V1316"/>
      <c r="W1316"/>
      <c r="X1316"/>
      <c r="Y1316"/>
      <c r="Z1316"/>
      <c r="AA1316"/>
      <c r="AB1316" s="181"/>
    </row>
    <row r="1317" spans="1:28" hidden="1">
      <c r="A1317" s="283"/>
      <c r="B1317"/>
      <c r="C1317"/>
      <c r="D1317"/>
      <c r="E1317"/>
      <c r="F1317"/>
      <c r="G1317"/>
      <c r="H1317"/>
      <c r="I1317"/>
      <c r="J1317"/>
      <c r="K1317"/>
      <c r="L1317"/>
      <c r="M1317"/>
      <c r="N1317"/>
      <c r="O1317"/>
      <c r="P1317"/>
      <c r="Q1317"/>
      <c r="R1317"/>
      <c r="S1317"/>
      <c r="T1317"/>
      <c r="U1317"/>
      <c r="V1317"/>
      <c r="W1317"/>
      <c r="X1317"/>
      <c r="Y1317"/>
      <c r="Z1317"/>
      <c r="AA1317"/>
      <c r="AB1317" s="181"/>
    </row>
    <row r="1318" spans="1:28" hidden="1">
      <c r="A1318" s="283"/>
      <c r="B1318"/>
      <c r="C1318"/>
      <c r="D1318"/>
      <c r="E1318"/>
      <c r="F1318"/>
      <c r="G1318"/>
      <c r="H1318"/>
      <c r="I1318"/>
      <c r="J1318"/>
      <c r="K1318"/>
      <c r="L1318"/>
      <c r="M1318"/>
      <c r="N1318"/>
      <c r="O1318"/>
      <c r="P1318"/>
      <c r="Q1318"/>
      <c r="R1318"/>
      <c r="S1318"/>
      <c r="T1318"/>
      <c r="U1318"/>
      <c r="V1318"/>
      <c r="W1318"/>
      <c r="X1318"/>
      <c r="Y1318"/>
      <c r="Z1318"/>
      <c r="AA1318"/>
      <c r="AB1318" s="181"/>
    </row>
    <row r="1319" spans="1:28" hidden="1">
      <c r="A1319" s="283"/>
      <c r="B1319"/>
      <c r="C1319"/>
      <c r="D1319"/>
      <c r="E1319"/>
      <c r="F1319"/>
      <c r="G1319"/>
      <c r="H1319"/>
      <c r="I1319"/>
      <c r="J1319"/>
      <c r="K1319"/>
      <c r="L1319"/>
      <c r="M1319"/>
      <c r="N1319"/>
      <c r="O1319"/>
      <c r="P1319"/>
      <c r="Q1319"/>
      <c r="R1319"/>
      <c r="S1319"/>
      <c r="T1319"/>
      <c r="U1319"/>
      <c r="V1319"/>
      <c r="W1319"/>
      <c r="X1319"/>
      <c r="Y1319"/>
      <c r="Z1319"/>
      <c r="AA1319"/>
      <c r="AB1319" s="181"/>
    </row>
    <row r="1320" spans="1:28" hidden="1">
      <c r="A1320" s="283"/>
      <c r="B1320"/>
      <c r="C1320"/>
      <c r="D1320"/>
      <c r="E1320"/>
      <c r="F1320"/>
      <c r="G1320"/>
      <c r="H1320"/>
      <c r="I1320"/>
      <c r="J1320"/>
      <c r="K1320"/>
      <c r="L1320"/>
      <c r="M1320"/>
      <c r="N1320"/>
      <c r="O1320"/>
      <c r="P1320"/>
      <c r="Q1320"/>
      <c r="R1320"/>
      <c r="S1320"/>
      <c r="T1320"/>
      <c r="U1320"/>
      <c r="V1320"/>
      <c r="W1320"/>
      <c r="X1320"/>
      <c r="Y1320"/>
      <c r="Z1320"/>
      <c r="AA1320"/>
      <c r="AB1320" s="181"/>
    </row>
    <row r="1321" spans="1:28" hidden="1">
      <c r="A1321" s="283"/>
      <c r="B1321"/>
      <c r="C1321"/>
      <c r="D1321"/>
      <c r="E1321"/>
      <c r="F1321"/>
      <c r="G1321"/>
      <c r="H1321"/>
      <c r="I1321"/>
      <c r="J1321"/>
      <c r="K1321"/>
      <c r="L1321"/>
      <c r="M1321"/>
      <c r="N1321"/>
      <c r="O1321"/>
      <c r="P1321"/>
      <c r="Q1321"/>
      <c r="R1321"/>
      <c r="S1321"/>
      <c r="T1321"/>
      <c r="U1321"/>
      <c r="V1321"/>
      <c r="W1321"/>
      <c r="X1321"/>
      <c r="Y1321"/>
      <c r="Z1321"/>
      <c r="AA1321"/>
      <c r="AB1321" s="181"/>
    </row>
    <row r="1322" spans="1:28" hidden="1">
      <c r="A1322" s="283"/>
      <c r="B1322"/>
      <c r="C1322"/>
      <c r="D1322"/>
      <c r="E1322"/>
      <c r="F1322"/>
      <c r="G1322"/>
      <c r="H1322"/>
      <c r="I1322"/>
      <c r="J1322"/>
      <c r="K1322"/>
      <c r="L1322"/>
      <c r="M1322"/>
      <c r="N1322"/>
      <c r="O1322"/>
      <c r="P1322"/>
      <c r="Q1322"/>
      <c r="R1322"/>
      <c r="S1322"/>
      <c r="T1322"/>
      <c r="U1322"/>
      <c r="V1322"/>
      <c r="W1322"/>
      <c r="X1322"/>
      <c r="Y1322"/>
      <c r="Z1322"/>
      <c r="AA1322"/>
      <c r="AB1322" s="181"/>
    </row>
    <row r="1323" spans="1:28" hidden="1">
      <c r="A1323" s="283"/>
      <c r="B1323"/>
      <c r="C1323"/>
      <c r="D1323"/>
      <c r="E1323"/>
      <c r="F1323"/>
      <c r="G1323"/>
      <c r="H1323"/>
      <c r="I1323"/>
      <c r="J1323"/>
      <c r="K1323"/>
      <c r="L1323"/>
      <c r="M1323"/>
      <c r="N1323"/>
      <c r="O1323"/>
      <c r="P1323"/>
      <c r="Q1323"/>
      <c r="R1323"/>
      <c r="S1323"/>
      <c r="T1323"/>
      <c r="U1323"/>
      <c r="V1323"/>
      <c r="W1323"/>
      <c r="X1323"/>
      <c r="Y1323"/>
      <c r="Z1323"/>
      <c r="AA1323"/>
      <c r="AB1323" s="181"/>
    </row>
    <row r="1324" spans="1:28" hidden="1">
      <c r="A1324" s="283"/>
      <c r="B1324"/>
      <c r="C1324"/>
      <c r="D1324"/>
      <c r="E1324"/>
      <c r="F1324"/>
      <c r="G1324"/>
      <c r="H1324"/>
      <c r="I1324"/>
      <c r="J1324"/>
      <c r="K1324"/>
      <c r="L1324"/>
      <c r="M1324"/>
      <c r="N1324"/>
      <c r="O1324"/>
      <c r="P1324"/>
      <c r="Q1324"/>
      <c r="R1324"/>
      <c r="S1324"/>
      <c r="T1324"/>
      <c r="U1324"/>
      <c r="V1324"/>
      <c r="W1324"/>
      <c r="X1324"/>
      <c r="Y1324"/>
      <c r="Z1324"/>
      <c r="AA1324"/>
      <c r="AB1324" s="181"/>
    </row>
    <row r="1325" spans="1:28" hidden="1">
      <c r="A1325" s="283"/>
      <c r="B1325"/>
      <c r="C1325"/>
      <c r="D1325"/>
      <c r="E1325"/>
      <c r="F1325"/>
      <c r="G1325"/>
      <c r="H1325"/>
      <c r="I1325"/>
      <c r="J1325"/>
      <c r="K1325"/>
      <c r="L1325"/>
      <c r="M1325"/>
      <c r="N1325"/>
      <c r="O1325"/>
      <c r="P1325"/>
      <c r="Q1325"/>
      <c r="R1325"/>
      <c r="S1325"/>
      <c r="T1325"/>
      <c r="U1325"/>
      <c r="V1325"/>
      <c r="W1325"/>
      <c r="X1325"/>
      <c r="Y1325"/>
      <c r="Z1325"/>
      <c r="AA1325"/>
      <c r="AB1325" s="181"/>
    </row>
    <row r="1326" spans="1:28" hidden="1">
      <c r="A1326" s="283"/>
      <c r="B1326"/>
      <c r="C1326"/>
      <c r="D1326"/>
      <c r="E1326"/>
      <c r="F1326"/>
      <c r="G1326"/>
      <c r="H1326"/>
      <c r="I1326"/>
      <c r="J1326"/>
      <c r="K1326"/>
      <c r="L1326"/>
      <c r="M1326"/>
      <c r="N1326"/>
      <c r="O1326"/>
      <c r="P1326"/>
      <c r="Q1326"/>
      <c r="R1326"/>
      <c r="S1326"/>
      <c r="T1326"/>
      <c r="U1326"/>
      <c r="V1326"/>
      <c r="W1326"/>
      <c r="X1326"/>
      <c r="Y1326"/>
      <c r="Z1326"/>
      <c r="AA1326"/>
      <c r="AB1326" s="181"/>
    </row>
    <row r="1327" spans="1:28" hidden="1">
      <c r="A1327" s="283"/>
      <c r="B1327"/>
      <c r="C1327"/>
      <c r="D1327"/>
      <c r="E1327"/>
      <c r="F1327"/>
      <c r="G1327"/>
      <c r="H1327"/>
      <c r="I1327"/>
      <c r="J1327"/>
      <c r="K1327"/>
      <c r="L1327"/>
      <c r="M1327"/>
      <c r="N1327"/>
      <c r="O1327"/>
      <c r="P1327"/>
      <c r="Q1327"/>
      <c r="R1327"/>
      <c r="S1327"/>
      <c r="T1327"/>
      <c r="U1327"/>
      <c r="V1327"/>
      <c r="W1327"/>
      <c r="X1327"/>
      <c r="Y1327"/>
      <c r="Z1327"/>
      <c r="AA1327"/>
      <c r="AB1327" s="181"/>
    </row>
    <row r="1328" spans="1:28" hidden="1">
      <c r="A1328" s="283"/>
      <c r="B1328"/>
      <c r="C1328"/>
      <c r="D1328"/>
      <c r="E1328"/>
      <c r="F1328"/>
      <c r="G1328"/>
      <c r="H1328"/>
      <c r="I1328"/>
      <c r="J1328"/>
      <c r="K1328"/>
      <c r="L1328"/>
      <c r="M1328"/>
      <c r="N1328"/>
      <c r="O1328"/>
      <c r="P1328"/>
      <c r="Q1328"/>
      <c r="R1328"/>
      <c r="S1328"/>
      <c r="T1328"/>
      <c r="U1328"/>
      <c r="V1328"/>
      <c r="W1328"/>
      <c r="X1328"/>
      <c r="Y1328"/>
      <c r="Z1328"/>
      <c r="AA1328"/>
      <c r="AB1328" s="181"/>
    </row>
    <row r="1329" spans="1:28" hidden="1">
      <c r="A1329" s="283"/>
      <c r="B1329"/>
      <c r="C1329"/>
      <c r="D1329"/>
      <c r="E1329"/>
      <c r="F1329"/>
      <c r="G1329"/>
      <c r="H1329"/>
      <c r="I1329"/>
      <c r="J1329"/>
      <c r="K1329"/>
      <c r="L1329"/>
      <c r="M1329"/>
      <c r="N1329"/>
      <c r="O1329"/>
      <c r="P1329"/>
      <c r="Q1329"/>
      <c r="R1329"/>
      <c r="S1329"/>
      <c r="T1329"/>
      <c r="U1329"/>
      <c r="V1329"/>
      <c r="W1329"/>
      <c r="X1329"/>
      <c r="Y1329"/>
      <c r="Z1329"/>
      <c r="AA1329"/>
      <c r="AB1329" s="181"/>
    </row>
    <row r="1330" spans="1:28" hidden="1">
      <c r="A1330" s="283"/>
      <c r="B1330"/>
      <c r="C1330"/>
      <c r="D1330"/>
      <c r="E1330"/>
      <c r="F1330"/>
      <c r="G1330"/>
      <c r="H1330"/>
      <c r="I1330"/>
      <c r="J1330"/>
      <c r="K1330"/>
      <c r="L1330"/>
      <c r="M1330"/>
      <c r="N1330"/>
      <c r="O1330"/>
      <c r="P1330"/>
      <c r="Q1330"/>
      <c r="R1330"/>
      <c r="S1330"/>
      <c r="T1330"/>
      <c r="U1330"/>
      <c r="V1330"/>
      <c r="W1330"/>
      <c r="X1330"/>
      <c r="Y1330"/>
      <c r="Z1330"/>
      <c r="AA1330"/>
      <c r="AB1330" s="181"/>
    </row>
    <row r="1331" spans="1:28" hidden="1">
      <c r="A1331" s="283"/>
      <c r="B1331"/>
      <c r="C1331"/>
      <c r="D1331"/>
      <c r="E1331"/>
      <c r="F1331"/>
      <c r="G1331"/>
      <c r="H1331"/>
      <c r="I1331"/>
      <c r="J1331"/>
      <c r="K1331"/>
      <c r="L1331"/>
      <c r="M1331"/>
      <c r="N1331"/>
      <c r="O1331"/>
      <c r="P1331"/>
      <c r="Q1331"/>
      <c r="R1331"/>
      <c r="S1331"/>
      <c r="T1331"/>
      <c r="U1331"/>
      <c r="V1331"/>
      <c r="W1331"/>
      <c r="X1331"/>
      <c r="Y1331"/>
      <c r="Z1331"/>
      <c r="AA1331"/>
      <c r="AB1331" s="181"/>
    </row>
    <row r="1332" spans="1:28" hidden="1">
      <c r="A1332" s="283"/>
      <c r="B1332"/>
      <c r="C1332"/>
      <c r="D1332"/>
      <c r="E1332"/>
      <c r="F1332"/>
      <c r="G1332"/>
      <c r="H1332"/>
      <c r="I1332"/>
      <c r="J1332"/>
      <c r="K1332"/>
      <c r="L1332"/>
      <c r="M1332"/>
      <c r="N1332"/>
      <c r="O1332"/>
      <c r="P1332"/>
      <c r="Q1332"/>
      <c r="R1332"/>
      <c r="S1332"/>
      <c r="T1332"/>
      <c r="U1332"/>
      <c r="V1332"/>
      <c r="W1332"/>
      <c r="X1332"/>
      <c r="Y1332"/>
      <c r="Z1332"/>
      <c r="AA1332"/>
      <c r="AB1332" s="181"/>
    </row>
    <row r="1333" spans="1:28" hidden="1">
      <c r="A1333" s="283"/>
      <c r="B1333"/>
      <c r="C1333"/>
      <c r="D1333"/>
      <c r="E1333"/>
      <c r="F1333"/>
      <c r="G1333"/>
      <c r="H1333"/>
      <c r="I1333"/>
      <c r="J1333"/>
      <c r="K1333"/>
      <c r="L1333"/>
      <c r="M1333"/>
      <c r="N1333"/>
      <c r="O1333"/>
      <c r="P1333"/>
      <c r="Q1333"/>
      <c r="R1333"/>
      <c r="S1333"/>
      <c r="T1333"/>
      <c r="U1333"/>
      <c r="V1333"/>
      <c r="W1333"/>
      <c r="X1333"/>
      <c r="Y1333"/>
      <c r="Z1333"/>
      <c r="AA1333"/>
      <c r="AB1333" s="181"/>
    </row>
    <row r="1334" spans="1:28" hidden="1">
      <c r="A1334" s="283"/>
      <c r="B1334"/>
      <c r="C1334"/>
      <c r="D1334"/>
      <c r="E1334"/>
      <c r="F1334"/>
      <c r="G1334"/>
      <c r="H1334"/>
      <c r="I1334"/>
      <c r="J1334"/>
      <c r="K1334"/>
      <c r="L1334"/>
      <c r="M1334"/>
      <c r="N1334"/>
      <c r="O1334"/>
      <c r="P1334"/>
      <c r="Q1334"/>
      <c r="R1334"/>
      <c r="S1334"/>
      <c r="T1334"/>
      <c r="U1334"/>
      <c r="V1334"/>
      <c r="W1334"/>
      <c r="X1334"/>
      <c r="Y1334"/>
      <c r="Z1334"/>
      <c r="AA1334"/>
      <c r="AB1334" s="181"/>
    </row>
    <row r="1335" spans="1:28" hidden="1">
      <c r="A1335" s="283"/>
      <c r="B1335"/>
      <c r="C1335"/>
      <c r="D1335"/>
      <c r="E1335"/>
      <c r="F1335"/>
      <c r="G1335"/>
      <c r="H1335"/>
      <c r="I1335"/>
      <c r="J1335"/>
      <c r="K1335"/>
      <c r="L1335"/>
      <c r="M1335"/>
      <c r="N1335"/>
      <c r="O1335"/>
      <c r="P1335"/>
      <c r="Q1335"/>
      <c r="R1335"/>
      <c r="S1335"/>
      <c r="T1335"/>
      <c r="U1335"/>
      <c r="V1335"/>
      <c r="W1335"/>
      <c r="X1335"/>
      <c r="Y1335"/>
      <c r="Z1335"/>
      <c r="AA1335"/>
      <c r="AB1335" s="181"/>
    </row>
    <row r="1336" spans="1:28" hidden="1">
      <c r="A1336" s="283"/>
      <c r="B1336"/>
      <c r="C1336"/>
      <c r="D1336"/>
      <c r="E1336"/>
      <c r="F1336"/>
      <c r="G1336"/>
      <c r="H1336"/>
      <c r="I1336"/>
      <c r="J1336"/>
      <c r="K1336"/>
      <c r="L1336"/>
      <c r="M1336"/>
      <c r="N1336"/>
      <c r="O1336"/>
      <c r="P1336"/>
      <c r="Q1336"/>
      <c r="R1336"/>
      <c r="S1336"/>
      <c r="T1336"/>
      <c r="U1336"/>
      <c r="V1336"/>
      <c r="W1336"/>
      <c r="X1336"/>
      <c r="Y1336"/>
      <c r="Z1336"/>
      <c r="AA1336"/>
      <c r="AB1336" s="181"/>
    </row>
    <row r="1337" spans="1:28" hidden="1">
      <c r="A1337" s="283"/>
      <c r="B1337"/>
      <c r="C1337"/>
      <c r="D1337"/>
      <c r="E1337"/>
      <c r="F1337"/>
      <c r="G1337"/>
      <c r="H1337"/>
      <c r="I1337"/>
      <c r="J1337"/>
      <c r="K1337"/>
      <c r="L1337"/>
      <c r="M1337"/>
      <c r="N1337"/>
      <c r="O1337"/>
      <c r="P1337"/>
      <c r="Q1337"/>
      <c r="R1337"/>
      <c r="S1337"/>
      <c r="T1337"/>
      <c r="U1337"/>
      <c r="V1337"/>
      <c r="W1337"/>
      <c r="X1337"/>
      <c r="Y1337"/>
      <c r="Z1337"/>
      <c r="AA1337"/>
      <c r="AB1337" s="181"/>
    </row>
    <row r="1338" spans="1:28" hidden="1">
      <c r="A1338" s="283"/>
      <c r="B1338"/>
      <c r="C1338"/>
      <c r="D1338"/>
      <c r="E1338"/>
      <c r="F1338"/>
      <c r="G1338"/>
      <c r="H1338"/>
      <c r="I1338"/>
      <c r="J1338"/>
      <c r="K1338"/>
      <c r="L1338"/>
      <c r="M1338"/>
      <c r="N1338"/>
      <c r="O1338"/>
      <c r="P1338"/>
      <c r="Q1338"/>
      <c r="R1338"/>
      <c r="S1338"/>
      <c r="T1338"/>
      <c r="U1338"/>
      <c r="V1338"/>
      <c r="W1338"/>
      <c r="X1338"/>
      <c r="Y1338"/>
      <c r="Z1338"/>
      <c r="AA1338"/>
      <c r="AB1338" s="181"/>
    </row>
    <row r="1339" spans="1:28" hidden="1">
      <c r="A1339" s="283"/>
      <c r="B1339"/>
      <c r="C1339"/>
      <c r="D1339"/>
      <c r="E1339"/>
      <c r="F1339"/>
      <c r="G1339"/>
      <c r="H1339"/>
      <c r="I1339"/>
      <c r="J1339"/>
      <c r="K1339"/>
      <c r="L1339"/>
      <c r="M1339"/>
      <c r="N1339"/>
      <c r="O1339"/>
      <c r="P1339"/>
      <c r="Q1339"/>
      <c r="R1339"/>
      <c r="S1339"/>
      <c r="T1339"/>
      <c r="U1339"/>
      <c r="V1339"/>
      <c r="W1339"/>
      <c r="X1339"/>
      <c r="Y1339"/>
      <c r="Z1339"/>
      <c r="AA1339"/>
      <c r="AB1339" s="181"/>
    </row>
    <row r="1340" spans="1:28" hidden="1">
      <c r="A1340" s="283"/>
      <c r="B1340"/>
      <c r="C1340"/>
      <c r="D1340"/>
      <c r="E1340"/>
      <c r="F1340"/>
      <c r="G1340"/>
      <c r="H1340"/>
      <c r="I1340"/>
      <c r="J1340"/>
      <c r="K1340"/>
      <c r="L1340"/>
      <c r="M1340"/>
      <c r="N1340"/>
      <c r="O1340"/>
      <c r="P1340"/>
      <c r="Q1340"/>
      <c r="R1340"/>
      <c r="S1340"/>
      <c r="T1340"/>
      <c r="U1340"/>
      <c r="V1340"/>
      <c r="W1340"/>
      <c r="X1340"/>
      <c r="Y1340"/>
      <c r="Z1340"/>
      <c r="AA1340"/>
      <c r="AB1340" s="181"/>
    </row>
    <row r="1341" spans="1:28" hidden="1">
      <c r="A1341" s="283"/>
      <c r="B1341"/>
      <c r="C1341"/>
      <c r="D1341"/>
      <c r="E1341"/>
      <c r="F1341"/>
      <c r="G1341"/>
      <c r="H1341"/>
      <c r="I1341"/>
      <c r="J1341"/>
      <c r="K1341"/>
      <c r="L1341"/>
      <c r="M1341"/>
      <c r="N1341"/>
      <c r="O1341"/>
      <c r="P1341"/>
      <c r="Q1341"/>
      <c r="R1341"/>
      <c r="S1341"/>
      <c r="T1341"/>
      <c r="U1341"/>
      <c r="V1341"/>
      <c r="W1341"/>
      <c r="X1341"/>
      <c r="Y1341"/>
      <c r="Z1341"/>
      <c r="AA1341"/>
      <c r="AB1341" s="181"/>
    </row>
    <row r="1342" spans="1:28" hidden="1">
      <c r="A1342" s="283"/>
      <c r="B1342"/>
      <c r="C1342"/>
      <c r="D1342"/>
      <c r="E1342"/>
      <c r="F1342"/>
      <c r="G1342"/>
      <c r="H1342"/>
      <c r="I1342"/>
      <c r="J1342"/>
      <c r="K1342"/>
      <c r="L1342"/>
      <c r="M1342"/>
      <c r="N1342"/>
      <c r="O1342"/>
      <c r="P1342"/>
      <c r="Q1342"/>
      <c r="R1342"/>
      <c r="S1342"/>
      <c r="T1342"/>
      <c r="U1342"/>
      <c r="V1342"/>
      <c r="W1342"/>
      <c r="X1342"/>
      <c r="Y1342"/>
      <c r="Z1342"/>
      <c r="AA1342"/>
      <c r="AB1342" s="181"/>
    </row>
    <row r="1343" spans="1:28" hidden="1">
      <c r="A1343" s="283"/>
      <c r="B1343"/>
      <c r="C1343"/>
      <c r="D1343"/>
      <c r="E1343"/>
      <c r="F1343"/>
      <c r="G1343"/>
      <c r="H1343"/>
      <c r="I1343"/>
      <c r="J1343"/>
      <c r="K1343"/>
      <c r="L1343"/>
      <c r="M1343"/>
      <c r="N1343"/>
      <c r="O1343"/>
      <c r="P1343"/>
      <c r="Q1343"/>
      <c r="R1343"/>
      <c r="S1343"/>
      <c r="T1343"/>
      <c r="U1343"/>
      <c r="V1343"/>
      <c r="W1343"/>
      <c r="X1343"/>
      <c r="Y1343"/>
      <c r="Z1343"/>
      <c r="AA1343"/>
      <c r="AB1343" s="181"/>
    </row>
    <row r="1344" spans="1:28" hidden="1">
      <c r="A1344" s="283"/>
      <c r="B1344"/>
      <c r="C1344"/>
      <c r="D1344"/>
      <c r="E1344"/>
      <c r="F1344"/>
      <c r="G1344"/>
      <c r="H1344"/>
      <c r="I1344"/>
      <c r="J1344"/>
      <c r="K1344"/>
      <c r="L1344"/>
      <c r="M1344"/>
      <c r="N1344"/>
      <c r="O1344"/>
      <c r="P1344"/>
      <c r="Q1344"/>
      <c r="R1344"/>
      <c r="S1344"/>
      <c r="T1344"/>
      <c r="U1344"/>
      <c r="V1344"/>
      <c r="W1344"/>
      <c r="X1344"/>
      <c r="Y1344"/>
      <c r="Z1344"/>
      <c r="AA1344"/>
      <c r="AB1344" s="181"/>
    </row>
    <row r="1345" spans="1:28" hidden="1">
      <c r="A1345" s="283"/>
      <c r="B1345"/>
      <c r="C1345"/>
      <c r="D1345"/>
      <c r="E1345"/>
      <c r="F1345"/>
      <c r="G1345"/>
      <c r="H1345"/>
      <c r="I1345"/>
      <c r="J1345"/>
      <c r="K1345"/>
      <c r="L1345"/>
      <c r="M1345"/>
      <c r="N1345"/>
      <c r="O1345"/>
      <c r="P1345"/>
      <c r="Q1345"/>
      <c r="R1345"/>
      <c r="S1345"/>
      <c r="T1345"/>
      <c r="U1345"/>
      <c r="V1345"/>
      <c r="W1345"/>
      <c r="X1345"/>
      <c r="Y1345"/>
      <c r="Z1345"/>
      <c r="AA1345"/>
      <c r="AB1345" s="181"/>
    </row>
    <row r="1346" spans="1:28" hidden="1">
      <c r="A1346" s="283"/>
      <c r="B1346"/>
      <c r="C1346"/>
      <c r="D1346"/>
      <c r="E1346"/>
      <c r="F1346"/>
      <c r="G1346"/>
      <c r="H1346"/>
      <c r="I1346"/>
      <c r="J1346"/>
      <c r="K1346"/>
      <c r="L1346"/>
      <c r="M1346"/>
      <c r="N1346"/>
      <c r="O1346"/>
      <c r="P1346"/>
      <c r="Q1346"/>
      <c r="R1346"/>
      <c r="S1346"/>
      <c r="T1346"/>
      <c r="U1346"/>
      <c r="V1346"/>
      <c r="W1346"/>
      <c r="X1346"/>
      <c r="Y1346"/>
      <c r="Z1346"/>
      <c r="AA1346"/>
      <c r="AB1346" s="181"/>
    </row>
    <row r="1347" spans="1:28" hidden="1">
      <c r="A1347" s="283"/>
      <c r="B1347"/>
      <c r="C1347"/>
      <c r="D1347"/>
      <c r="E1347"/>
      <c r="F1347"/>
      <c r="G1347"/>
      <c r="H1347"/>
      <c r="I1347"/>
      <c r="J1347"/>
      <c r="K1347"/>
      <c r="L1347"/>
      <c r="M1347"/>
      <c r="N1347"/>
      <c r="O1347"/>
      <c r="P1347"/>
      <c r="Q1347"/>
      <c r="R1347"/>
      <c r="S1347"/>
      <c r="T1347"/>
      <c r="U1347"/>
      <c r="V1347"/>
      <c r="W1347"/>
      <c r="X1347"/>
      <c r="Y1347"/>
      <c r="Z1347"/>
      <c r="AA1347"/>
      <c r="AB1347" s="181"/>
    </row>
    <row r="1348" spans="1:28" hidden="1">
      <c r="A1348" s="283"/>
      <c r="B1348"/>
      <c r="C1348"/>
      <c r="D1348"/>
      <c r="E1348"/>
      <c r="F1348"/>
      <c r="G1348"/>
      <c r="H1348"/>
      <c r="I1348"/>
      <c r="J1348"/>
      <c r="K1348"/>
      <c r="L1348"/>
      <c r="M1348"/>
      <c r="N1348"/>
      <c r="O1348"/>
      <c r="P1348"/>
      <c r="Q1348"/>
      <c r="R1348"/>
      <c r="S1348"/>
      <c r="T1348"/>
      <c r="U1348"/>
      <c r="V1348"/>
      <c r="W1348"/>
      <c r="X1348"/>
      <c r="Y1348"/>
      <c r="Z1348"/>
      <c r="AA1348"/>
      <c r="AB1348" s="181"/>
    </row>
    <row r="1349" spans="1:28" hidden="1">
      <c r="A1349" s="283"/>
      <c r="B1349"/>
      <c r="C1349"/>
      <c r="D1349"/>
      <c r="E1349"/>
      <c r="F1349"/>
      <c r="G1349"/>
      <c r="H1349"/>
      <c r="I1349"/>
      <c r="J1349"/>
      <c r="K1349"/>
      <c r="L1349"/>
      <c r="M1349"/>
      <c r="N1349"/>
      <c r="O1349"/>
      <c r="P1349"/>
      <c r="Q1349"/>
      <c r="R1349"/>
      <c r="S1349"/>
      <c r="T1349"/>
      <c r="U1349"/>
      <c r="V1349"/>
      <c r="W1349"/>
      <c r="X1349"/>
      <c r="Y1349"/>
      <c r="Z1349"/>
      <c r="AA1349"/>
      <c r="AB1349" s="181"/>
    </row>
    <row r="1350" spans="1:28" hidden="1">
      <c r="A1350" s="283"/>
      <c r="B1350"/>
      <c r="C1350"/>
      <c r="D1350"/>
      <c r="E1350"/>
      <c r="F1350"/>
      <c r="G1350"/>
      <c r="H1350"/>
      <c r="I1350"/>
      <c r="J1350"/>
      <c r="K1350"/>
      <c r="L1350"/>
      <c r="M1350"/>
      <c r="N1350"/>
      <c r="O1350"/>
      <c r="P1350"/>
      <c r="Q1350"/>
      <c r="R1350"/>
      <c r="S1350"/>
      <c r="T1350"/>
      <c r="U1350"/>
      <c r="V1350"/>
      <c r="W1350"/>
      <c r="X1350"/>
      <c r="Y1350"/>
      <c r="Z1350"/>
      <c r="AA1350"/>
      <c r="AB1350" s="181"/>
    </row>
    <row r="1351" spans="1:28" hidden="1">
      <c r="A1351" s="283"/>
      <c r="B1351"/>
      <c r="C1351"/>
      <c r="D1351"/>
      <c r="E1351"/>
      <c r="F1351"/>
      <c r="G1351"/>
      <c r="H1351"/>
      <c r="I1351"/>
      <c r="J1351"/>
      <c r="K1351"/>
      <c r="L1351"/>
      <c r="M1351"/>
      <c r="N1351"/>
      <c r="O1351"/>
      <c r="P1351"/>
      <c r="Q1351"/>
      <c r="R1351"/>
      <c r="S1351"/>
      <c r="T1351"/>
      <c r="U1351"/>
      <c r="V1351"/>
      <c r="W1351"/>
      <c r="X1351"/>
      <c r="Y1351"/>
      <c r="Z1351"/>
      <c r="AA1351"/>
      <c r="AB1351" s="181"/>
    </row>
    <row r="1352" spans="1:28" hidden="1">
      <c r="A1352" s="283"/>
      <c r="B1352"/>
      <c r="C1352"/>
      <c r="D1352"/>
      <c r="E1352"/>
      <c r="F1352"/>
      <c r="G1352"/>
      <c r="H1352"/>
      <c r="I1352"/>
      <c r="J1352"/>
      <c r="K1352"/>
      <c r="L1352"/>
      <c r="M1352"/>
      <c r="N1352"/>
      <c r="O1352"/>
      <c r="P1352"/>
      <c r="Q1352"/>
      <c r="R1352"/>
      <c r="S1352"/>
      <c r="T1352"/>
      <c r="U1352"/>
      <c r="V1352"/>
      <c r="W1352"/>
      <c r="X1352"/>
      <c r="Y1352"/>
      <c r="Z1352"/>
      <c r="AA1352"/>
      <c r="AB1352" s="181"/>
    </row>
    <row r="1353" spans="1:28" hidden="1">
      <c r="A1353" s="283"/>
      <c r="B1353"/>
      <c r="C1353"/>
      <c r="D1353"/>
      <c r="E1353"/>
      <c r="F1353"/>
      <c r="G1353"/>
      <c r="H1353"/>
      <c r="I1353"/>
      <c r="J1353"/>
      <c r="K1353"/>
      <c r="L1353"/>
      <c r="M1353"/>
      <c r="N1353"/>
      <c r="O1353"/>
      <c r="P1353"/>
      <c r="Q1353"/>
      <c r="R1353"/>
      <c r="S1353"/>
      <c r="T1353"/>
      <c r="U1353"/>
      <c r="V1353"/>
      <c r="W1353"/>
      <c r="X1353"/>
      <c r="Y1353"/>
      <c r="Z1353"/>
      <c r="AA1353"/>
      <c r="AB1353" s="181"/>
    </row>
    <row r="1354" spans="1:28" hidden="1">
      <c r="A1354" s="283"/>
      <c r="B1354"/>
      <c r="C1354"/>
      <c r="D1354"/>
      <c r="E1354"/>
      <c r="F1354"/>
      <c r="G1354"/>
      <c r="H1354"/>
      <c r="I1354"/>
      <c r="J1354"/>
      <c r="K1354"/>
      <c r="L1354"/>
      <c r="M1354"/>
      <c r="N1354"/>
      <c r="O1354"/>
      <c r="P1354"/>
      <c r="Q1354"/>
      <c r="R1354"/>
      <c r="S1354"/>
      <c r="T1354"/>
      <c r="U1354"/>
      <c r="V1354"/>
      <c r="W1354"/>
      <c r="X1354"/>
      <c r="Y1354"/>
      <c r="Z1354"/>
      <c r="AA1354"/>
      <c r="AB1354" s="181"/>
    </row>
    <row r="1355" spans="1:28" hidden="1">
      <c r="A1355" s="283"/>
      <c r="B1355"/>
      <c r="C1355"/>
      <c r="D1355"/>
      <c r="E1355"/>
      <c r="F1355"/>
      <c r="G1355"/>
      <c r="H1355"/>
      <c r="I1355"/>
      <c r="J1355"/>
      <c r="K1355"/>
      <c r="L1355"/>
      <c r="M1355"/>
      <c r="N1355"/>
      <c r="O1355"/>
      <c r="P1355"/>
      <c r="Q1355"/>
      <c r="R1355"/>
      <c r="S1355"/>
      <c r="T1355"/>
      <c r="U1355"/>
      <c r="V1355"/>
      <c r="W1355"/>
      <c r="X1355"/>
      <c r="Y1355"/>
      <c r="Z1355"/>
      <c r="AA1355"/>
      <c r="AB1355" s="181"/>
    </row>
    <row r="1356" spans="1:28" hidden="1">
      <c r="A1356" s="283"/>
      <c r="B1356"/>
      <c r="C1356"/>
      <c r="D1356"/>
      <c r="E1356"/>
      <c r="F1356"/>
      <c r="G1356"/>
      <c r="H1356"/>
      <c r="I1356"/>
      <c r="J1356"/>
      <c r="K1356"/>
      <c r="L1356"/>
      <c r="M1356"/>
      <c r="N1356"/>
      <c r="O1356"/>
      <c r="P1356"/>
      <c r="Q1356"/>
      <c r="R1356"/>
      <c r="S1356"/>
      <c r="T1356"/>
      <c r="U1356"/>
      <c r="V1356"/>
      <c r="W1356"/>
      <c r="X1356"/>
      <c r="Y1356"/>
      <c r="Z1356"/>
      <c r="AA1356"/>
      <c r="AB1356" s="181"/>
    </row>
    <row r="1357" spans="1:28" hidden="1">
      <c r="A1357" s="283"/>
      <c r="B1357"/>
      <c r="C1357"/>
      <c r="D1357"/>
      <c r="E1357"/>
      <c r="F1357"/>
      <c r="G1357"/>
      <c r="H1357"/>
      <c r="I1357"/>
      <c r="J1357"/>
      <c r="K1357"/>
      <c r="L1357"/>
      <c r="M1357"/>
      <c r="N1357"/>
      <c r="O1357"/>
      <c r="P1357"/>
      <c r="Q1357"/>
      <c r="R1357"/>
      <c r="S1357"/>
      <c r="T1357"/>
      <c r="U1357"/>
      <c r="V1357"/>
      <c r="W1357"/>
      <c r="X1357"/>
      <c r="Y1357"/>
      <c r="Z1357"/>
      <c r="AA1357"/>
      <c r="AB1357" s="181"/>
    </row>
    <row r="1358" spans="1:28" hidden="1">
      <c r="A1358" s="283"/>
      <c r="B1358"/>
      <c r="C1358"/>
      <c r="D1358"/>
      <c r="E1358"/>
      <c r="F1358"/>
      <c r="G1358"/>
      <c r="H1358"/>
      <c r="I1358"/>
      <c r="J1358"/>
      <c r="K1358"/>
      <c r="L1358"/>
      <c r="M1358"/>
      <c r="N1358"/>
      <c r="O1358"/>
      <c r="P1358"/>
      <c r="Q1358"/>
      <c r="R1358"/>
      <c r="S1358"/>
      <c r="T1358"/>
      <c r="U1358"/>
      <c r="V1358"/>
      <c r="W1358"/>
      <c r="X1358"/>
      <c r="Y1358"/>
      <c r="Z1358"/>
      <c r="AA1358"/>
      <c r="AB1358" s="181"/>
    </row>
    <row r="1359" spans="1:28" hidden="1">
      <c r="A1359" s="283"/>
      <c r="B1359"/>
      <c r="C1359"/>
      <c r="D1359"/>
      <c r="E1359"/>
      <c r="F1359"/>
      <c r="G1359"/>
      <c r="H1359"/>
      <c r="I1359"/>
      <c r="J1359"/>
      <c r="K1359"/>
      <c r="L1359"/>
      <c r="M1359"/>
      <c r="N1359"/>
      <c r="O1359"/>
      <c r="P1359"/>
      <c r="Q1359"/>
      <c r="R1359"/>
      <c r="S1359"/>
      <c r="T1359"/>
      <c r="U1359"/>
      <c r="V1359"/>
      <c r="W1359"/>
      <c r="X1359"/>
      <c r="Y1359"/>
      <c r="Z1359"/>
      <c r="AA1359"/>
      <c r="AB1359" s="181"/>
    </row>
    <row r="1360" spans="1:28" hidden="1">
      <c r="A1360" s="283"/>
      <c r="B1360"/>
      <c r="C1360"/>
      <c r="D1360"/>
      <c r="E1360"/>
      <c r="F1360"/>
      <c r="G1360"/>
      <c r="H1360"/>
      <c r="I1360"/>
      <c r="J1360"/>
      <c r="K1360"/>
      <c r="L1360"/>
      <c r="M1360"/>
      <c r="N1360"/>
      <c r="O1360"/>
      <c r="P1360"/>
      <c r="Q1360"/>
      <c r="R1360"/>
      <c r="S1360"/>
      <c r="T1360"/>
      <c r="U1360"/>
      <c r="V1360"/>
      <c r="W1360"/>
      <c r="X1360"/>
      <c r="Y1360"/>
      <c r="Z1360"/>
      <c r="AA1360"/>
      <c r="AB1360" s="181"/>
    </row>
    <row r="1361" spans="1:28" hidden="1">
      <c r="A1361" s="283"/>
      <c r="B1361"/>
      <c r="C1361"/>
      <c r="D1361"/>
      <c r="E1361"/>
      <c r="F1361"/>
      <c r="G1361"/>
      <c r="H1361"/>
      <c r="I1361"/>
      <c r="J1361"/>
      <c r="K1361"/>
      <c r="L1361"/>
      <c r="M1361"/>
      <c r="N1361"/>
      <c r="O1361"/>
      <c r="P1361"/>
      <c r="Q1361"/>
      <c r="R1361"/>
      <c r="S1361"/>
      <c r="T1361"/>
      <c r="U1361"/>
      <c r="V1361"/>
      <c r="W1361"/>
      <c r="X1361"/>
      <c r="Y1361"/>
      <c r="Z1361"/>
      <c r="AA1361"/>
      <c r="AB1361" s="181"/>
    </row>
    <row r="1362" spans="1:28" hidden="1">
      <c r="A1362" s="283"/>
      <c r="B1362"/>
      <c r="C1362"/>
      <c r="D1362"/>
      <c r="E1362"/>
      <c r="F1362"/>
      <c r="G1362"/>
      <c r="H1362"/>
      <c r="I1362"/>
      <c r="J1362"/>
      <c r="K1362"/>
      <c r="L1362"/>
      <c r="M1362"/>
      <c r="N1362"/>
      <c r="O1362"/>
      <c r="P1362"/>
      <c r="Q1362"/>
      <c r="R1362"/>
      <c r="S1362"/>
      <c r="T1362"/>
      <c r="U1362"/>
      <c r="V1362"/>
      <c r="W1362"/>
      <c r="X1362"/>
      <c r="Y1362"/>
      <c r="Z1362"/>
      <c r="AA1362"/>
      <c r="AB1362" s="181"/>
    </row>
    <row r="1363" spans="1:28" hidden="1">
      <c r="A1363" s="283"/>
      <c r="B1363"/>
      <c r="C1363"/>
      <c r="D1363"/>
      <c r="E1363"/>
      <c r="F1363"/>
      <c r="G1363"/>
      <c r="H1363"/>
      <c r="I1363"/>
      <c r="J1363"/>
      <c r="K1363"/>
      <c r="L1363"/>
      <c r="M1363"/>
      <c r="N1363"/>
      <c r="O1363"/>
      <c r="P1363"/>
      <c r="Q1363"/>
      <c r="R1363"/>
      <c r="S1363"/>
      <c r="T1363"/>
      <c r="U1363"/>
      <c r="V1363"/>
      <c r="W1363"/>
      <c r="X1363"/>
      <c r="Y1363"/>
      <c r="Z1363"/>
      <c r="AA1363"/>
      <c r="AB1363" s="181"/>
    </row>
    <row r="1364" spans="1:28" hidden="1">
      <c r="A1364" s="283"/>
      <c r="B1364"/>
      <c r="C1364"/>
      <c r="D1364"/>
      <c r="E1364"/>
      <c r="F1364"/>
      <c r="G1364"/>
      <c r="H1364"/>
      <c r="I1364"/>
      <c r="J1364"/>
      <c r="K1364"/>
      <c r="L1364"/>
      <c r="M1364"/>
      <c r="N1364"/>
      <c r="O1364"/>
      <c r="P1364"/>
      <c r="Q1364"/>
      <c r="R1364"/>
      <c r="S1364"/>
      <c r="T1364"/>
      <c r="U1364"/>
      <c r="V1364"/>
      <c r="W1364"/>
      <c r="X1364"/>
      <c r="Y1364"/>
      <c r="Z1364"/>
      <c r="AA1364"/>
      <c r="AB1364" s="181"/>
    </row>
    <row r="1365" spans="1:28" hidden="1">
      <c r="A1365" s="283"/>
      <c r="B1365"/>
      <c r="C1365"/>
      <c r="D1365"/>
      <c r="E1365"/>
      <c r="F1365"/>
      <c r="G1365"/>
      <c r="H1365"/>
      <c r="I1365"/>
      <c r="J1365"/>
      <c r="K1365"/>
      <c r="L1365"/>
      <c r="M1365"/>
      <c r="N1365"/>
      <c r="O1365"/>
      <c r="P1365"/>
      <c r="Q1365"/>
      <c r="R1365"/>
      <c r="S1365"/>
      <c r="T1365"/>
      <c r="U1365"/>
      <c r="V1365"/>
      <c r="W1365"/>
      <c r="X1365"/>
      <c r="Y1365"/>
      <c r="Z1365"/>
      <c r="AA1365"/>
      <c r="AB1365" s="181"/>
    </row>
    <row r="1366" spans="1:28" hidden="1">
      <c r="A1366" s="283"/>
      <c r="B1366"/>
      <c r="C1366"/>
      <c r="D1366"/>
      <c r="E1366"/>
      <c r="F1366"/>
      <c r="G1366"/>
      <c r="H1366"/>
      <c r="I1366"/>
      <c r="J1366"/>
      <c r="K1366"/>
      <c r="L1366"/>
      <c r="M1366"/>
      <c r="N1366"/>
      <c r="O1366"/>
      <c r="P1366"/>
      <c r="Q1366"/>
      <c r="R1366"/>
      <c r="S1366"/>
      <c r="T1366"/>
      <c r="U1366"/>
      <c r="V1366"/>
      <c r="W1366"/>
      <c r="X1366"/>
      <c r="Y1366"/>
      <c r="Z1366"/>
      <c r="AA1366"/>
      <c r="AB1366" s="181"/>
    </row>
    <row r="1367" spans="1:28" hidden="1">
      <c r="A1367" s="283"/>
      <c r="B1367"/>
      <c r="C1367"/>
      <c r="D1367"/>
      <c r="E1367"/>
      <c r="F1367"/>
      <c r="G1367"/>
      <c r="H1367"/>
      <c r="I1367"/>
      <c r="J1367"/>
      <c r="K1367"/>
      <c r="L1367"/>
      <c r="M1367"/>
      <c r="N1367"/>
      <c r="O1367"/>
      <c r="P1367"/>
      <c r="Q1367"/>
      <c r="R1367"/>
      <c r="S1367"/>
      <c r="T1367"/>
      <c r="U1367"/>
      <c r="V1367"/>
      <c r="W1367"/>
      <c r="X1367"/>
      <c r="Y1367"/>
      <c r="Z1367"/>
      <c r="AA1367"/>
      <c r="AB1367" s="181"/>
    </row>
    <row r="1368" spans="1:28" hidden="1">
      <c r="A1368" s="283"/>
      <c r="B1368"/>
      <c r="C1368"/>
      <c r="D1368"/>
      <c r="E1368"/>
      <c r="F1368"/>
      <c r="G1368"/>
      <c r="H1368"/>
      <c r="I1368"/>
      <c r="J1368"/>
      <c r="K1368"/>
      <c r="L1368"/>
      <c r="M1368"/>
      <c r="N1368"/>
      <c r="O1368"/>
      <c r="P1368"/>
      <c r="Q1368"/>
      <c r="R1368"/>
      <c r="S1368"/>
      <c r="T1368"/>
      <c r="U1368"/>
      <c r="V1368"/>
      <c r="W1368"/>
      <c r="X1368"/>
      <c r="Y1368"/>
      <c r="Z1368"/>
      <c r="AA1368"/>
      <c r="AB1368" s="181"/>
    </row>
    <row r="1369" spans="1:28" hidden="1">
      <c r="A1369" s="283"/>
      <c r="B1369"/>
      <c r="C1369"/>
      <c r="D1369"/>
      <c r="E1369"/>
      <c r="F1369"/>
      <c r="G1369"/>
      <c r="H1369"/>
      <c r="I1369"/>
      <c r="J1369"/>
      <c r="K1369"/>
      <c r="L1369"/>
      <c r="M1369"/>
      <c r="N1369"/>
      <c r="O1369"/>
      <c r="P1369"/>
      <c r="Q1369"/>
      <c r="R1369"/>
      <c r="S1369"/>
      <c r="T1369"/>
      <c r="U1369"/>
      <c r="V1369"/>
      <c r="W1369"/>
      <c r="X1369"/>
      <c r="Y1369"/>
      <c r="Z1369"/>
      <c r="AA1369"/>
      <c r="AB1369" s="181"/>
    </row>
    <row r="1370" spans="1:28" hidden="1">
      <c r="A1370" s="283"/>
      <c r="B1370"/>
      <c r="C1370"/>
      <c r="D1370"/>
      <c r="E1370"/>
      <c r="F1370"/>
      <c r="G1370"/>
      <c r="H1370"/>
      <c r="I1370"/>
      <c r="J1370"/>
      <c r="K1370"/>
      <c r="L1370"/>
      <c r="M1370"/>
      <c r="N1370"/>
      <c r="O1370"/>
      <c r="P1370"/>
      <c r="Q1370"/>
      <c r="R1370"/>
      <c r="S1370"/>
      <c r="T1370"/>
      <c r="U1370"/>
      <c r="V1370"/>
      <c r="W1370"/>
      <c r="X1370"/>
      <c r="Y1370"/>
      <c r="Z1370"/>
      <c r="AA1370"/>
      <c r="AB1370" s="181"/>
    </row>
    <row r="1371" spans="1:28" hidden="1">
      <c r="A1371" s="283"/>
      <c r="B1371"/>
      <c r="C1371"/>
      <c r="D1371"/>
      <c r="E1371"/>
      <c r="F1371"/>
      <c r="G1371"/>
      <c r="H1371"/>
      <c r="I1371"/>
      <c r="J1371"/>
      <c r="K1371"/>
      <c r="L1371"/>
      <c r="M1371"/>
      <c r="N1371"/>
      <c r="O1371"/>
      <c r="P1371"/>
      <c r="Q1371"/>
      <c r="R1371"/>
      <c r="S1371"/>
      <c r="T1371"/>
      <c r="U1371"/>
      <c r="V1371"/>
      <c r="W1371"/>
      <c r="X1371"/>
      <c r="Y1371"/>
      <c r="Z1371"/>
      <c r="AA1371"/>
      <c r="AB1371" s="181"/>
    </row>
    <row r="1372" spans="1:28" hidden="1">
      <c r="A1372" s="283"/>
      <c r="B1372"/>
      <c r="C1372"/>
      <c r="D1372"/>
      <c r="E1372"/>
      <c r="F1372"/>
      <c r="G1372"/>
      <c r="H1372"/>
      <c r="I1372"/>
      <c r="J1372"/>
      <c r="K1372"/>
      <c r="L1372"/>
      <c r="M1372"/>
      <c r="N1372"/>
      <c r="O1372"/>
      <c r="P1372"/>
      <c r="Q1372"/>
      <c r="R1372"/>
      <c r="S1372"/>
      <c r="T1372"/>
      <c r="U1372"/>
      <c r="V1372"/>
      <c r="W1372"/>
      <c r="X1372"/>
      <c r="Y1372"/>
      <c r="Z1372"/>
      <c r="AA1372"/>
      <c r="AB1372" s="181"/>
    </row>
    <row r="1373" spans="1:28" hidden="1">
      <c r="A1373" s="283"/>
      <c r="B1373"/>
      <c r="C1373"/>
      <c r="D1373"/>
      <c r="E1373"/>
      <c r="F1373"/>
      <c r="G1373"/>
      <c r="H1373"/>
      <c r="I1373"/>
      <c r="J1373"/>
      <c r="K1373"/>
      <c r="L1373"/>
      <c r="M1373"/>
      <c r="N1373"/>
      <c r="O1373"/>
      <c r="P1373"/>
      <c r="Q1373"/>
      <c r="R1373"/>
      <c r="S1373"/>
      <c r="T1373"/>
      <c r="U1373"/>
      <c r="V1373"/>
      <c r="W1373"/>
      <c r="X1373"/>
      <c r="Y1373"/>
      <c r="Z1373"/>
      <c r="AA1373"/>
      <c r="AB1373" s="181"/>
    </row>
    <row r="1374" spans="1:28" hidden="1">
      <c r="A1374" s="283"/>
      <c r="B1374"/>
      <c r="C1374"/>
      <c r="D1374"/>
      <c r="E1374"/>
      <c r="F1374"/>
      <c r="G1374"/>
      <c r="H1374"/>
      <c r="I1374"/>
      <c r="J1374"/>
      <c r="K1374"/>
      <c r="L1374"/>
      <c r="M1374"/>
      <c r="N1374"/>
      <c r="O1374"/>
      <c r="P1374"/>
      <c r="Q1374"/>
      <c r="R1374"/>
      <c r="S1374"/>
      <c r="T1374"/>
      <c r="U1374"/>
      <c r="V1374"/>
      <c r="W1374"/>
      <c r="X1374"/>
      <c r="Y1374"/>
      <c r="Z1374"/>
      <c r="AA1374"/>
      <c r="AB1374" s="181"/>
    </row>
    <row r="1375" spans="1:28" hidden="1">
      <c r="A1375" s="283"/>
      <c r="B1375"/>
      <c r="C1375"/>
      <c r="D1375"/>
      <c r="E1375"/>
      <c r="F1375"/>
      <c r="G1375"/>
      <c r="H1375"/>
      <c r="I1375"/>
      <c r="J1375"/>
      <c r="K1375"/>
      <c r="L1375"/>
      <c r="M1375"/>
      <c r="N1375"/>
      <c r="O1375"/>
      <c r="P1375"/>
      <c r="Q1375"/>
      <c r="R1375"/>
      <c r="S1375"/>
      <c r="T1375"/>
      <c r="U1375"/>
      <c r="V1375"/>
      <c r="W1375"/>
      <c r="X1375"/>
      <c r="Y1375"/>
      <c r="Z1375"/>
      <c r="AA1375"/>
      <c r="AB1375" s="181"/>
    </row>
    <row r="1376" spans="1:28" hidden="1">
      <c r="A1376" s="283"/>
      <c r="B1376"/>
      <c r="C1376"/>
      <c r="D1376"/>
      <c r="E1376"/>
      <c r="F1376"/>
      <c r="G1376"/>
      <c r="H1376"/>
      <c r="I1376"/>
      <c r="J1376"/>
      <c r="K1376"/>
      <c r="L1376"/>
      <c r="M1376"/>
      <c r="N1376"/>
      <c r="O1376"/>
      <c r="P1376"/>
      <c r="Q1376"/>
      <c r="R1376"/>
      <c r="S1376"/>
      <c r="T1376"/>
      <c r="U1376"/>
      <c r="V1376"/>
      <c r="W1376"/>
      <c r="X1376"/>
      <c r="Y1376"/>
      <c r="Z1376"/>
      <c r="AA1376"/>
      <c r="AB1376" s="181"/>
    </row>
    <row r="1377" spans="1:28" hidden="1">
      <c r="A1377" s="283"/>
      <c r="B1377"/>
      <c r="C1377"/>
      <c r="D1377"/>
      <c r="E1377"/>
      <c r="F1377"/>
      <c r="G1377"/>
      <c r="H1377"/>
      <c r="I1377"/>
      <c r="J1377"/>
      <c r="K1377"/>
      <c r="L1377"/>
      <c r="M1377"/>
      <c r="N1377"/>
      <c r="O1377"/>
      <c r="P1377"/>
      <c r="Q1377"/>
      <c r="R1377"/>
      <c r="S1377"/>
      <c r="T1377"/>
      <c r="U1377"/>
      <c r="V1377"/>
      <c r="W1377"/>
      <c r="X1377"/>
      <c r="Y1377"/>
      <c r="Z1377"/>
      <c r="AA1377"/>
      <c r="AB1377" s="181"/>
    </row>
    <row r="1378" spans="1:28" hidden="1">
      <c r="A1378" s="283"/>
      <c r="B1378"/>
      <c r="C1378"/>
      <c r="D1378"/>
      <c r="E1378"/>
      <c r="F1378"/>
      <c r="G1378"/>
      <c r="H1378"/>
      <c r="I1378"/>
      <c r="J1378"/>
      <c r="K1378"/>
      <c r="L1378"/>
      <c r="M1378"/>
      <c r="N1378"/>
      <c r="O1378"/>
      <c r="P1378"/>
      <c r="Q1378"/>
      <c r="R1378"/>
      <c r="S1378"/>
      <c r="T1378"/>
      <c r="U1378"/>
      <c r="V1378"/>
      <c r="W1378"/>
      <c r="X1378"/>
      <c r="Y1378"/>
      <c r="Z1378"/>
      <c r="AA1378"/>
      <c r="AB1378" s="181"/>
    </row>
    <row r="1379" spans="1:28" hidden="1">
      <c r="A1379" s="283"/>
      <c r="B1379"/>
      <c r="C1379"/>
      <c r="D1379"/>
      <c r="E1379"/>
      <c r="F1379"/>
      <c r="G1379"/>
      <c r="H1379"/>
      <c r="I1379"/>
      <c r="J1379"/>
      <c r="K1379"/>
      <c r="L1379"/>
      <c r="M1379"/>
      <c r="N1379"/>
      <c r="O1379"/>
      <c r="P1379"/>
      <c r="Q1379"/>
      <c r="R1379"/>
      <c r="S1379"/>
      <c r="T1379"/>
      <c r="U1379"/>
      <c r="V1379"/>
      <c r="W1379"/>
      <c r="X1379"/>
      <c r="Y1379"/>
      <c r="Z1379"/>
      <c r="AA1379"/>
      <c r="AB1379" s="181"/>
    </row>
    <row r="1380" spans="1:28" hidden="1">
      <c r="A1380" s="283"/>
      <c r="B1380"/>
      <c r="C1380"/>
      <c r="D1380"/>
      <c r="E1380"/>
      <c r="F1380"/>
      <c r="G1380"/>
      <c r="H1380"/>
      <c r="I1380"/>
      <c r="J1380"/>
      <c r="K1380"/>
      <c r="L1380"/>
      <c r="M1380"/>
      <c r="N1380"/>
      <c r="O1380"/>
      <c r="P1380"/>
      <c r="Q1380"/>
      <c r="R1380"/>
      <c r="S1380"/>
      <c r="T1380"/>
      <c r="U1380"/>
      <c r="V1380"/>
      <c r="W1380"/>
      <c r="X1380"/>
      <c r="Y1380"/>
      <c r="Z1380"/>
      <c r="AA1380"/>
      <c r="AB1380" s="181"/>
    </row>
    <row r="1381" spans="1:28" hidden="1">
      <c r="A1381" s="283"/>
      <c r="B1381"/>
      <c r="C1381"/>
      <c r="D1381"/>
      <c r="E1381"/>
      <c r="F1381"/>
      <c r="G1381"/>
      <c r="H1381"/>
      <c r="I1381"/>
      <c r="J1381"/>
      <c r="K1381"/>
      <c r="L1381"/>
      <c r="M1381"/>
      <c r="N1381"/>
      <c r="O1381"/>
      <c r="P1381"/>
      <c r="Q1381"/>
      <c r="R1381"/>
      <c r="S1381"/>
      <c r="T1381"/>
      <c r="U1381"/>
      <c r="V1381"/>
      <c r="W1381"/>
      <c r="X1381"/>
      <c r="Y1381"/>
      <c r="Z1381"/>
      <c r="AA1381"/>
      <c r="AB1381" s="181"/>
    </row>
    <row r="1382" spans="1:28" hidden="1">
      <c r="A1382" s="283"/>
      <c r="B1382"/>
      <c r="C1382"/>
      <c r="D1382"/>
      <c r="E1382"/>
      <c r="F1382"/>
      <c r="G1382"/>
      <c r="H1382"/>
      <c r="I1382"/>
      <c r="J1382"/>
      <c r="K1382"/>
      <c r="L1382"/>
      <c r="M1382"/>
      <c r="N1382"/>
      <c r="O1382"/>
      <c r="P1382"/>
      <c r="Q1382"/>
      <c r="R1382"/>
      <c r="S1382"/>
      <c r="T1382"/>
      <c r="U1382"/>
      <c r="V1382"/>
      <c r="W1382"/>
      <c r="X1382"/>
      <c r="Y1382"/>
      <c r="Z1382"/>
      <c r="AA1382"/>
      <c r="AB1382" s="181"/>
    </row>
    <row r="1383" spans="1:28" hidden="1">
      <c r="A1383" s="283"/>
      <c r="B1383"/>
      <c r="C1383"/>
      <c r="D1383"/>
      <c r="E1383"/>
      <c r="F1383"/>
      <c r="G1383"/>
      <c r="H1383"/>
      <c r="I1383"/>
      <c r="J1383"/>
      <c r="K1383"/>
      <c r="L1383"/>
      <c r="M1383"/>
      <c r="N1383"/>
      <c r="O1383"/>
      <c r="P1383"/>
      <c r="Q1383"/>
      <c r="R1383"/>
      <c r="S1383"/>
      <c r="T1383"/>
      <c r="U1383"/>
      <c r="V1383"/>
      <c r="W1383"/>
      <c r="X1383"/>
      <c r="Y1383"/>
      <c r="Z1383"/>
      <c r="AA1383"/>
      <c r="AB1383" s="181"/>
    </row>
    <row r="1384" spans="1:28" hidden="1">
      <c r="A1384" s="283"/>
      <c r="B1384"/>
      <c r="C1384"/>
      <c r="D1384"/>
      <c r="E1384"/>
      <c r="F1384"/>
      <c r="G1384"/>
      <c r="H1384"/>
      <c r="I1384"/>
      <c r="J1384"/>
      <c r="K1384"/>
      <c r="L1384"/>
      <c r="M1384"/>
      <c r="N1384"/>
      <c r="O1384"/>
      <c r="P1384"/>
      <c r="Q1384"/>
      <c r="R1384"/>
      <c r="S1384"/>
      <c r="T1384"/>
      <c r="U1384"/>
      <c r="V1384"/>
      <c r="W1384"/>
      <c r="X1384"/>
      <c r="Y1384"/>
      <c r="Z1384"/>
      <c r="AA1384"/>
      <c r="AB1384" s="181"/>
    </row>
    <row r="1385" spans="1:28" hidden="1">
      <c r="A1385" s="283"/>
      <c r="B1385"/>
      <c r="C1385"/>
      <c r="D1385"/>
      <c r="E1385"/>
      <c r="F1385"/>
      <c r="G1385"/>
      <c r="H1385"/>
      <c r="I1385"/>
      <c r="J1385"/>
      <c r="K1385"/>
      <c r="L1385"/>
      <c r="M1385"/>
      <c r="N1385"/>
      <c r="O1385"/>
      <c r="P1385"/>
      <c r="Q1385"/>
      <c r="R1385"/>
      <c r="S1385"/>
      <c r="T1385"/>
      <c r="U1385"/>
      <c r="V1385"/>
      <c r="W1385"/>
      <c r="X1385"/>
      <c r="Y1385"/>
      <c r="Z1385"/>
      <c r="AA1385"/>
      <c r="AB1385" s="181"/>
    </row>
    <row r="1386" spans="1:28" hidden="1">
      <c r="A1386" s="283"/>
      <c r="B1386"/>
      <c r="C1386"/>
      <c r="D1386"/>
      <c r="E1386"/>
      <c r="F1386"/>
      <c r="G1386"/>
      <c r="H1386"/>
      <c r="I1386"/>
      <c r="J1386"/>
      <c r="K1386"/>
      <c r="L1386"/>
      <c r="M1386"/>
      <c r="N1386"/>
      <c r="O1386"/>
      <c r="P1386"/>
      <c r="Q1386"/>
      <c r="R1386"/>
      <c r="S1386"/>
      <c r="T1386"/>
      <c r="U1386"/>
      <c r="V1386"/>
      <c r="W1386"/>
      <c r="X1386"/>
      <c r="Y1386"/>
      <c r="Z1386"/>
      <c r="AA1386"/>
      <c r="AB1386" s="181"/>
    </row>
    <row r="1387" spans="1:28" hidden="1">
      <c r="A1387" s="283"/>
      <c r="B1387"/>
      <c r="C1387"/>
      <c r="D1387"/>
      <c r="E1387"/>
      <c r="F1387"/>
      <c r="G1387"/>
      <c r="H1387"/>
      <c r="I1387"/>
      <c r="J1387"/>
      <c r="K1387"/>
      <c r="L1387"/>
      <c r="M1387"/>
      <c r="N1387"/>
      <c r="O1387"/>
      <c r="P1387"/>
      <c r="Q1387"/>
      <c r="R1387"/>
      <c r="S1387"/>
      <c r="T1387"/>
      <c r="U1387"/>
      <c r="V1387"/>
      <c r="W1387"/>
      <c r="X1387"/>
      <c r="Y1387"/>
      <c r="Z1387"/>
      <c r="AA1387"/>
      <c r="AB1387" s="181"/>
    </row>
    <row r="1388" spans="1:28" hidden="1">
      <c r="A1388" s="283"/>
      <c r="B1388"/>
      <c r="C1388"/>
      <c r="D1388"/>
      <c r="E1388"/>
      <c r="F1388"/>
      <c r="G1388"/>
      <c r="H1388"/>
      <c r="I1388"/>
      <c r="J1388"/>
      <c r="K1388"/>
      <c r="L1388"/>
      <c r="M1388"/>
      <c r="N1388"/>
      <c r="O1388"/>
      <c r="P1388"/>
      <c r="Q1388"/>
      <c r="R1388"/>
      <c r="S1388"/>
      <c r="T1388"/>
      <c r="U1388"/>
      <c r="V1388"/>
      <c r="W1388"/>
      <c r="X1388"/>
      <c r="Y1388"/>
      <c r="Z1388"/>
      <c r="AA1388"/>
      <c r="AB1388" s="181"/>
    </row>
    <row r="1389" spans="1:28" hidden="1">
      <c r="A1389" s="283"/>
      <c r="B1389"/>
      <c r="C1389"/>
      <c r="D1389"/>
      <c r="E1389"/>
      <c r="F1389"/>
      <c r="G1389"/>
      <c r="H1389"/>
      <c r="I1389"/>
      <c r="J1389"/>
      <c r="K1389"/>
      <c r="L1389"/>
      <c r="M1389"/>
      <c r="N1389"/>
      <c r="O1389"/>
      <c r="P1389"/>
      <c r="Q1389"/>
      <c r="R1389"/>
      <c r="S1389"/>
      <c r="T1389"/>
      <c r="U1389"/>
      <c r="V1389"/>
      <c r="W1389"/>
      <c r="X1389"/>
      <c r="Y1389"/>
      <c r="Z1389"/>
      <c r="AA1389"/>
      <c r="AB1389" s="181"/>
    </row>
    <row r="1390" spans="1:28" hidden="1">
      <c r="A1390" s="283"/>
      <c r="B1390"/>
      <c r="C1390"/>
      <c r="D1390"/>
      <c r="E1390"/>
      <c r="F1390"/>
      <c r="G1390"/>
      <c r="H1390"/>
      <c r="I1390"/>
      <c r="J1390"/>
      <c r="K1390"/>
      <c r="L1390"/>
      <c r="M1390"/>
      <c r="N1390"/>
      <c r="O1390"/>
      <c r="P1390"/>
      <c r="Q1390"/>
      <c r="R1390"/>
      <c r="S1390"/>
      <c r="T1390"/>
      <c r="U1390"/>
      <c r="V1390"/>
      <c r="W1390"/>
      <c r="X1390"/>
      <c r="Y1390"/>
      <c r="Z1390"/>
      <c r="AA1390"/>
      <c r="AB1390" s="181"/>
    </row>
    <row r="1391" spans="1:28" hidden="1">
      <c r="A1391" s="283"/>
      <c r="B1391"/>
      <c r="C1391"/>
      <c r="D1391"/>
      <c r="E1391"/>
      <c r="F1391"/>
      <c r="G1391"/>
      <c r="H1391"/>
      <c r="I1391"/>
      <c r="J1391"/>
      <c r="K1391"/>
      <c r="L1391"/>
      <c r="M1391"/>
      <c r="N1391"/>
      <c r="O1391"/>
      <c r="P1391"/>
      <c r="Q1391"/>
      <c r="R1391"/>
      <c r="S1391"/>
      <c r="T1391"/>
      <c r="U1391"/>
      <c r="V1391"/>
      <c r="W1391"/>
      <c r="X1391"/>
      <c r="Y1391"/>
      <c r="Z1391"/>
      <c r="AA1391"/>
      <c r="AB1391" s="181"/>
    </row>
    <row r="1392" spans="1:28" hidden="1">
      <c r="A1392" s="283"/>
      <c r="B1392"/>
      <c r="C1392"/>
      <c r="D1392"/>
      <c r="E1392"/>
      <c r="F1392"/>
      <c r="G1392"/>
      <c r="H1392"/>
      <c r="I1392"/>
      <c r="J1392"/>
      <c r="K1392"/>
      <c r="L1392"/>
      <c r="M1392"/>
      <c r="N1392"/>
      <c r="O1392"/>
      <c r="P1392"/>
      <c r="Q1392"/>
      <c r="R1392"/>
      <c r="S1392"/>
      <c r="T1392"/>
      <c r="U1392"/>
      <c r="V1392"/>
      <c r="W1392"/>
      <c r="X1392"/>
      <c r="Y1392"/>
      <c r="Z1392"/>
      <c r="AA1392"/>
      <c r="AB1392" s="181"/>
    </row>
    <row r="1393" spans="1:28" hidden="1">
      <c r="A1393" s="283"/>
      <c r="B1393"/>
      <c r="C1393"/>
      <c r="D1393"/>
      <c r="E1393"/>
      <c r="F1393"/>
      <c r="G1393"/>
      <c r="H1393"/>
      <c r="I1393"/>
      <c r="J1393"/>
      <c r="K1393"/>
      <c r="L1393"/>
      <c r="M1393"/>
      <c r="N1393"/>
      <c r="O1393"/>
      <c r="P1393"/>
      <c r="Q1393"/>
      <c r="R1393"/>
      <c r="S1393"/>
      <c r="T1393"/>
      <c r="U1393"/>
      <c r="V1393"/>
      <c r="W1393"/>
      <c r="X1393"/>
      <c r="Y1393"/>
      <c r="Z1393"/>
      <c r="AA1393"/>
      <c r="AB1393" s="181"/>
    </row>
    <row r="1394" spans="1:28" hidden="1">
      <c r="A1394" s="283"/>
      <c r="B1394"/>
      <c r="C1394"/>
      <c r="D1394"/>
      <c r="E1394"/>
      <c r="F1394"/>
      <c r="G1394"/>
      <c r="H1394"/>
      <c r="I1394"/>
      <c r="J1394"/>
      <c r="K1394"/>
      <c r="L1394"/>
      <c r="M1394"/>
      <c r="N1394"/>
      <c r="O1394"/>
      <c r="P1394"/>
      <c r="Q1394"/>
      <c r="R1394"/>
      <c r="S1394"/>
      <c r="T1394"/>
      <c r="U1394"/>
      <c r="V1394"/>
      <c r="W1394"/>
      <c r="X1394"/>
      <c r="Y1394"/>
      <c r="Z1394"/>
      <c r="AA1394"/>
      <c r="AB1394" s="181"/>
    </row>
    <row r="1395" spans="1:28" hidden="1">
      <c r="A1395" s="283"/>
      <c r="B1395"/>
      <c r="C1395"/>
      <c r="D1395"/>
      <c r="E1395"/>
      <c r="F1395"/>
      <c r="G1395"/>
      <c r="H1395"/>
      <c r="I1395"/>
      <c r="J1395"/>
      <c r="K1395"/>
      <c r="L1395"/>
      <c r="M1395"/>
      <c r="N1395"/>
      <c r="O1395"/>
      <c r="P1395"/>
      <c r="Q1395"/>
      <c r="R1395"/>
      <c r="S1395"/>
      <c r="T1395"/>
      <c r="U1395"/>
      <c r="V1395"/>
      <c r="W1395"/>
      <c r="X1395"/>
      <c r="Y1395"/>
      <c r="Z1395"/>
      <c r="AA1395"/>
      <c r="AB1395" s="181"/>
    </row>
    <row r="1396" spans="1:28" hidden="1">
      <c r="A1396" s="283"/>
      <c r="B1396"/>
      <c r="C1396"/>
      <c r="D1396"/>
      <c r="E1396"/>
      <c r="F1396"/>
      <c r="G1396"/>
      <c r="H1396"/>
      <c r="I1396"/>
      <c r="J1396"/>
      <c r="K1396"/>
      <c r="L1396"/>
      <c r="M1396"/>
      <c r="N1396"/>
      <c r="O1396"/>
      <c r="P1396"/>
      <c r="Q1396"/>
      <c r="R1396"/>
      <c r="S1396"/>
      <c r="T1396"/>
      <c r="U1396"/>
      <c r="V1396"/>
      <c r="W1396"/>
      <c r="X1396"/>
      <c r="Y1396"/>
      <c r="Z1396"/>
      <c r="AA1396"/>
      <c r="AB1396" s="181"/>
    </row>
    <row r="1397" spans="1:28" hidden="1">
      <c r="A1397" s="283"/>
      <c r="B1397"/>
      <c r="C1397"/>
      <c r="D1397"/>
      <c r="E1397"/>
      <c r="F1397"/>
      <c r="G1397"/>
      <c r="H1397"/>
      <c r="I1397"/>
      <c r="J1397"/>
      <c r="K1397"/>
      <c r="L1397"/>
      <c r="M1397"/>
      <c r="N1397"/>
      <c r="O1397"/>
      <c r="P1397"/>
      <c r="Q1397"/>
      <c r="R1397"/>
      <c r="S1397"/>
      <c r="T1397"/>
      <c r="U1397"/>
      <c r="V1397"/>
      <c r="W1397"/>
      <c r="X1397"/>
      <c r="Y1397"/>
      <c r="Z1397"/>
      <c r="AA1397"/>
      <c r="AB1397" s="181"/>
    </row>
    <row r="1398" spans="1:28" hidden="1">
      <c r="A1398" s="283"/>
      <c r="B1398"/>
      <c r="C1398"/>
      <c r="D1398"/>
      <c r="E1398"/>
      <c r="F1398"/>
      <c r="G1398"/>
      <c r="H1398"/>
      <c r="I1398"/>
      <c r="J1398"/>
      <c r="K1398"/>
      <c r="L1398"/>
      <c r="M1398"/>
      <c r="N1398"/>
      <c r="O1398"/>
      <c r="P1398"/>
      <c r="Q1398"/>
      <c r="R1398"/>
      <c r="S1398"/>
      <c r="T1398"/>
      <c r="U1398"/>
      <c r="V1398"/>
      <c r="W1398"/>
      <c r="X1398"/>
      <c r="Y1398"/>
      <c r="Z1398"/>
      <c r="AA1398"/>
      <c r="AB1398" s="181"/>
    </row>
    <row r="1399" spans="1:28" hidden="1">
      <c r="A1399" s="283"/>
      <c r="B1399"/>
      <c r="C1399"/>
      <c r="D1399"/>
      <c r="E1399"/>
      <c r="F1399"/>
      <c r="G1399"/>
      <c r="H1399"/>
      <c r="I1399"/>
      <c r="J1399"/>
      <c r="K1399"/>
      <c r="L1399"/>
      <c r="M1399"/>
      <c r="N1399"/>
      <c r="O1399"/>
      <c r="P1399"/>
      <c r="Q1399"/>
      <c r="R1399"/>
      <c r="S1399"/>
      <c r="T1399"/>
      <c r="U1399"/>
      <c r="V1399"/>
      <c r="W1399"/>
      <c r="X1399"/>
      <c r="Y1399"/>
      <c r="Z1399"/>
      <c r="AA1399"/>
      <c r="AB1399" s="181"/>
    </row>
    <row r="1400" spans="1:28" hidden="1">
      <c r="A1400" s="283"/>
      <c r="B1400"/>
      <c r="C1400"/>
      <c r="D1400"/>
      <c r="E1400"/>
      <c r="F1400"/>
      <c r="G1400"/>
      <c r="H1400"/>
      <c r="I1400"/>
      <c r="J1400"/>
      <c r="K1400"/>
      <c r="L1400"/>
      <c r="M1400"/>
      <c r="N1400"/>
      <c r="O1400"/>
      <c r="P1400"/>
      <c r="Q1400"/>
      <c r="R1400"/>
      <c r="S1400"/>
      <c r="T1400"/>
      <c r="U1400"/>
      <c r="V1400"/>
      <c r="W1400"/>
      <c r="X1400"/>
      <c r="Y1400"/>
      <c r="Z1400"/>
      <c r="AA1400"/>
      <c r="AB1400" s="181"/>
    </row>
    <row r="1401" spans="1:28" hidden="1">
      <c r="A1401" s="283"/>
      <c r="B1401"/>
      <c r="C1401"/>
      <c r="D1401"/>
      <c r="E1401"/>
      <c r="F1401"/>
      <c r="G1401"/>
      <c r="H1401"/>
      <c r="I1401"/>
      <c r="J1401"/>
      <c r="K1401"/>
      <c r="L1401"/>
      <c r="M1401"/>
      <c r="N1401"/>
      <c r="O1401"/>
      <c r="P1401"/>
      <c r="Q1401"/>
      <c r="R1401"/>
      <c r="S1401"/>
      <c r="T1401"/>
      <c r="U1401"/>
      <c r="V1401"/>
      <c r="W1401"/>
      <c r="X1401"/>
      <c r="Y1401"/>
      <c r="Z1401"/>
      <c r="AA1401"/>
      <c r="AB1401" s="181"/>
    </row>
    <row r="1402" spans="1:28" hidden="1">
      <c r="A1402" s="283"/>
      <c r="B1402"/>
      <c r="C1402"/>
      <c r="D1402"/>
      <c r="E1402"/>
      <c r="F1402"/>
      <c r="G1402"/>
      <c r="H1402"/>
      <c r="I1402"/>
      <c r="J1402"/>
      <c r="K1402"/>
      <c r="L1402"/>
      <c r="M1402"/>
      <c r="N1402"/>
      <c r="O1402"/>
      <c r="P1402"/>
      <c r="Q1402"/>
      <c r="R1402"/>
      <c r="S1402"/>
      <c r="T1402"/>
      <c r="U1402"/>
      <c r="V1402"/>
      <c r="W1402"/>
      <c r="X1402"/>
      <c r="Y1402"/>
      <c r="Z1402"/>
      <c r="AA1402"/>
      <c r="AB1402" s="181"/>
    </row>
    <row r="1403" spans="1:28" hidden="1">
      <c r="A1403" s="283"/>
      <c r="B1403"/>
      <c r="C1403"/>
      <c r="D1403"/>
      <c r="E1403"/>
      <c r="F1403"/>
      <c r="G1403"/>
      <c r="H1403"/>
      <c r="I1403"/>
      <c r="J1403"/>
      <c r="K1403"/>
      <c r="L1403"/>
      <c r="M1403"/>
      <c r="N1403"/>
      <c r="O1403"/>
      <c r="P1403"/>
      <c r="Q1403"/>
      <c r="R1403"/>
      <c r="S1403"/>
      <c r="T1403"/>
      <c r="U1403"/>
      <c r="V1403"/>
      <c r="W1403"/>
      <c r="X1403"/>
      <c r="Y1403"/>
      <c r="Z1403"/>
      <c r="AA1403"/>
      <c r="AB1403" s="181"/>
    </row>
    <row r="1404" spans="1:28" hidden="1">
      <c r="A1404" s="283"/>
      <c r="B1404"/>
      <c r="C1404"/>
      <c r="D1404"/>
      <c r="E1404"/>
      <c r="F1404"/>
      <c r="G1404"/>
      <c r="H1404"/>
      <c r="I1404"/>
      <c r="J1404"/>
      <c r="K1404"/>
      <c r="L1404"/>
      <c r="M1404"/>
      <c r="N1404"/>
      <c r="O1404"/>
      <c r="P1404"/>
      <c r="Q1404"/>
      <c r="R1404"/>
      <c r="S1404"/>
      <c r="T1404"/>
      <c r="U1404"/>
      <c r="V1404"/>
      <c r="W1404"/>
      <c r="X1404"/>
      <c r="Y1404"/>
      <c r="Z1404"/>
      <c r="AA1404"/>
      <c r="AB1404" s="181"/>
    </row>
    <row r="1405" spans="1:28" hidden="1">
      <c r="A1405" s="283"/>
      <c r="B1405"/>
      <c r="C1405"/>
      <c r="D1405"/>
      <c r="E1405"/>
      <c r="F1405"/>
      <c r="G1405"/>
      <c r="H1405"/>
      <c r="I1405"/>
      <c r="J1405"/>
      <c r="K1405"/>
      <c r="L1405"/>
      <c r="M1405"/>
      <c r="N1405"/>
      <c r="O1405"/>
      <c r="P1405"/>
      <c r="Q1405"/>
      <c r="R1405"/>
      <c r="S1405"/>
      <c r="T1405"/>
      <c r="U1405"/>
      <c r="V1405"/>
      <c r="W1405"/>
      <c r="X1405"/>
      <c r="Y1405"/>
      <c r="Z1405"/>
      <c r="AA1405"/>
      <c r="AB1405" s="181"/>
    </row>
    <row r="1406" spans="1:28" hidden="1">
      <c r="A1406" s="283"/>
      <c r="B1406"/>
      <c r="C1406"/>
      <c r="D1406"/>
      <c r="E1406"/>
      <c r="F1406"/>
      <c r="G1406"/>
      <c r="H1406"/>
      <c r="I1406"/>
      <c r="J1406"/>
      <c r="K1406"/>
      <c r="L1406"/>
      <c r="M1406"/>
      <c r="N1406"/>
      <c r="O1406"/>
      <c r="P1406"/>
      <c r="Q1406"/>
      <c r="R1406"/>
      <c r="S1406"/>
      <c r="T1406"/>
      <c r="U1406"/>
      <c r="V1406"/>
      <c r="W1406"/>
      <c r="X1406"/>
      <c r="Y1406"/>
      <c r="Z1406"/>
      <c r="AA1406"/>
      <c r="AB1406" s="181"/>
    </row>
    <row r="1407" spans="1:28" hidden="1">
      <c r="A1407" s="283"/>
      <c r="B1407"/>
      <c r="C1407"/>
      <c r="D1407"/>
      <c r="E1407"/>
      <c r="F1407"/>
      <c r="G1407"/>
      <c r="H1407"/>
      <c r="I1407"/>
      <c r="J1407"/>
      <c r="K1407"/>
      <c r="L1407"/>
      <c r="M1407"/>
      <c r="N1407"/>
      <c r="O1407"/>
      <c r="P1407"/>
      <c r="Q1407"/>
      <c r="R1407"/>
      <c r="S1407"/>
      <c r="T1407"/>
      <c r="U1407"/>
      <c r="V1407"/>
      <c r="W1407"/>
      <c r="X1407"/>
      <c r="Y1407"/>
      <c r="Z1407"/>
      <c r="AA1407"/>
      <c r="AB1407" s="181"/>
    </row>
    <row r="1408" spans="1:28" hidden="1">
      <c r="A1408" s="283"/>
      <c r="B1408"/>
      <c r="C1408"/>
      <c r="D1408"/>
      <c r="E1408"/>
      <c r="F1408"/>
      <c r="G1408"/>
      <c r="H1408"/>
      <c r="I1408"/>
      <c r="J1408"/>
      <c r="K1408"/>
      <c r="L1408"/>
      <c r="M1408"/>
      <c r="N1408"/>
      <c r="O1408"/>
      <c r="P1408"/>
      <c r="Q1408"/>
      <c r="R1408"/>
      <c r="S1408"/>
      <c r="T1408"/>
      <c r="U1408"/>
      <c r="V1408"/>
      <c r="W1408"/>
      <c r="X1408"/>
      <c r="Y1408"/>
      <c r="Z1408"/>
      <c r="AA1408"/>
      <c r="AB1408" s="181"/>
    </row>
    <row r="1409" spans="1:28" hidden="1">
      <c r="A1409" s="283"/>
      <c r="B1409"/>
      <c r="C1409"/>
      <c r="D1409"/>
      <c r="E1409"/>
      <c r="F1409"/>
      <c r="G1409"/>
      <c r="H1409"/>
      <c r="I1409"/>
      <c r="J1409"/>
      <c r="K1409"/>
      <c r="L1409"/>
      <c r="M1409"/>
      <c r="N1409"/>
      <c r="O1409"/>
      <c r="P1409"/>
      <c r="Q1409"/>
      <c r="R1409"/>
      <c r="S1409"/>
      <c r="T1409"/>
      <c r="U1409"/>
      <c r="V1409"/>
      <c r="W1409"/>
      <c r="X1409"/>
      <c r="Y1409"/>
      <c r="Z1409"/>
      <c r="AA1409"/>
      <c r="AB1409" s="181"/>
    </row>
    <row r="1410" spans="1:28" hidden="1">
      <c r="A1410" s="283"/>
      <c r="B1410"/>
      <c r="C1410"/>
      <c r="D1410"/>
      <c r="E1410"/>
      <c r="F1410"/>
      <c r="G1410"/>
      <c r="H1410"/>
      <c r="I1410"/>
      <c r="J1410"/>
      <c r="K1410"/>
      <c r="L1410"/>
      <c r="M1410"/>
      <c r="N1410"/>
      <c r="O1410"/>
      <c r="P1410"/>
      <c r="Q1410"/>
      <c r="R1410"/>
      <c r="S1410"/>
      <c r="T1410"/>
      <c r="U1410"/>
      <c r="V1410"/>
      <c r="W1410"/>
      <c r="X1410"/>
      <c r="Y1410"/>
      <c r="Z1410"/>
      <c r="AA1410"/>
      <c r="AB1410" s="181"/>
    </row>
    <row r="1411" spans="1:28" hidden="1">
      <c r="A1411" s="283"/>
      <c r="B1411"/>
      <c r="C1411"/>
      <c r="D1411"/>
      <c r="E1411"/>
      <c r="F1411"/>
      <c r="G1411"/>
      <c r="H1411"/>
      <c r="I1411"/>
      <c r="J1411"/>
      <c r="K1411"/>
      <c r="L1411"/>
      <c r="M1411"/>
      <c r="N1411"/>
      <c r="O1411"/>
      <c r="P1411"/>
      <c r="Q1411"/>
      <c r="R1411"/>
      <c r="S1411"/>
      <c r="T1411"/>
      <c r="U1411"/>
      <c r="V1411"/>
      <c r="W1411"/>
      <c r="X1411"/>
      <c r="Y1411"/>
      <c r="Z1411"/>
      <c r="AA1411"/>
      <c r="AB1411" s="181"/>
    </row>
    <row r="1412" spans="1:28" hidden="1">
      <c r="A1412" s="283"/>
      <c r="B1412"/>
      <c r="C1412"/>
      <c r="D1412"/>
      <c r="E1412"/>
      <c r="F1412"/>
      <c r="G1412"/>
      <c r="H1412"/>
      <c r="I1412"/>
      <c r="J1412"/>
      <c r="K1412"/>
      <c r="L1412"/>
      <c r="M1412"/>
      <c r="N1412"/>
      <c r="O1412"/>
      <c r="P1412"/>
      <c r="Q1412"/>
      <c r="R1412"/>
      <c r="S1412"/>
      <c r="T1412"/>
      <c r="U1412"/>
      <c r="V1412"/>
      <c r="W1412"/>
      <c r="X1412"/>
      <c r="Y1412"/>
      <c r="Z1412"/>
      <c r="AA1412"/>
      <c r="AB1412" s="181"/>
    </row>
    <row r="1413" spans="1:28" hidden="1">
      <c r="A1413" s="283"/>
      <c r="B1413"/>
      <c r="C1413"/>
      <c r="D1413"/>
      <c r="E1413"/>
      <c r="F1413"/>
      <c r="G1413"/>
      <c r="H1413"/>
      <c r="I1413"/>
      <c r="J1413"/>
      <c r="K1413"/>
      <c r="L1413"/>
      <c r="M1413"/>
      <c r="N1413"/>
      <c r="O1413"/>
      <c r="P1413"/>
      <c r="Q1413"/>
      <c r="R1413"/>
      <c r="S1413"/>
      <c r="T1413"/>
      <c r="U1413"/>
      <c r="V1413"/>
      <c r="W1413"/>
      <c r="X1413"/>
      <c r="Y1413"/>
      <c r="Z1413"/>
      <c r="AA1413"/>
      <c r="AB1413" s="181"/>
    </row>
    <row r="1414" spans="1:28" hidden="1">
      <c r="A1414" s="283"/>
      <c r="B1414"/>
      <c r="C1414"/>
      <c r="D1414"/>
      <c r="E1414"/>
      <c r="F1414"/>
      <c r="G1414"/>
      <c r="H1414"/>
      <c r="I1414"/>
      <c r="J1414"/>
      <c r="K1414"/>
      <c r="L1414"/>
      <c r="M1414"/>
      <c r="N1414"/>
      <c r="O1414"/>
      <c r="P1414"/>
      <c r="Q1414"/>
      <c r="R1414"/>
      <c r="S1414"/>
      <c r="T1414"/>
      <c r="U1414"/>
      <c r="V1414"/>
      <c r="W1414"/>
      <c r="X1414"/>
      <c r="Y1414"/>
      <c r="Z1414"/>
      <c r="AA1414"/>
      <c r="AB1414" s="181"/>
    </row>
    <row r="1415" spans="1:28" hidden="1">
      <c r="A1415" s="283"/>
      <c r="B1415"/>
      <c r="C1415"/>
      <c r="D1415"/>
      <c r="E1415"/>
      <c r="F1415"/>
      <c r="G1415"/>
      <c r="H1415"/>
      <c r="I1415"/>
      <c r="J1415"/>
      <c r="K1415"/>
      <c r="L1415"/>
      <c r="M1415"/>
      <c r="N1415"/>
      <c r="O1415"/>
      <c r="P1415"/>
      <c r="Q1415"/>
      <c r="R1415"/>
      <c r="S1415"/>
      <c r="T1415"/>
      <c r="U1415"/>
      <c r="V1415"/>
      <c r="W1415"/>
      <c r="X1415"/>
      <c r="Y1415"/>
      <c r="Z1415"/>
      <c r="AA1415"/>
      <c r="AB1415" s="181"/>
    </row>
    <row r="1416" spans="1:28" hidden="1">
      <c r="A1416" s="283"/>
      <c r="B1416"/>
      <c r="C1416"/>
      <c r="D1416"/>
      <c r="E1416"/>
      <c r="F1416"/>
      <c r="G1416"/>
      <c r="H1416"/>
      <c r="I1416"/>
      <c r="J1416"/>
      <c r="K1416"/>
      <c r="L1416"/>
      <c r="M1416"/>
      <c r="N1416"/>
      <c r="O1416"/>
      <c r="P1416"/>
      <c r="Q1416"/>
      <c r="R1416"/>
      <c r="S1416"/>
      <c r="T1416"/>
      <c r="U1416"/>
      <c r="V1416"/>
      <c r="W1416"/>
      <c r="X1416"/>
      <c r="Y1416"/>
      <c r="Z1416"/>
      <c r="AA1416"/>
      <c r="AB1416" s="181"/>
    </row>
    <row r="1417" spans="1:28" hidden="1">
      <c r="A1417" s="283"/>
      <c r="B1417"/>
      <c r="C1417"/>
      <c r="D1417"/>
      <c r="E1417"/>
      <c r="F1417"/>
      <c r="G1417"/>
      <c r="H1417"/>
      <c r="I1417"/>
      <c r="J1417"/>
      <c r="K1417"/>
      <c r="L1417"/>
      <c r="M1417"/>
      <c r="N1417"/>
      <c r="O1417"/>
      <c r="P1417"/>
      <c r="Q1417"/>
      <c r="R1417"/>
      <c r="S1417"/>
      <c r="T1417"/>
      <c r="U1417"/>
      <c r="V1417"/>
      <c r="W1417"/>
      <c r="X1417"/>
      <c r="Y1417"/>
      <c r="Z1417"/>
      <c r="AA1417"/>
      <c r="AB1417" s="181"/>
    </row>
    <row r="1418" spans="1:28" hidden="1">
      <c r="A1418" s="283"/>
      <c r="B1418"/>
      <c r="C1418"/>
      <c r="D1418"/>
      <c r="E1418"/>
      <c r="F1418"/>
      <c r="G1418"/>
      <c r="H1418"/>
      <c r="I1418"/>
      <c r="J1418"/>
      <c r="K1418"/>
      <c r="L1418"/>
      <c r="M1418"/>
      <c r="N1418"/>
      <c r="O1418"/>
      <c r="P1418"/>
      <c r="Q1418"/>
      <c r="R1418"/>
      <c r="S1418"/>
      <c r="T1418"/>
      <c r="U1418"/>
      <c r="V1418"/>
      <c r="W1418"/>
      <c r="X1418"/>
      <c r="Y1418"/>
      <c r="Z1418"/>
      <c r="AA1418"/>
      <c r="AB1418" s="181"/>
    </row>
    <row r="1419" spans="1:28" hidden="1">
      <c r="A1419" s="283"/>
      <c r="B1419"/>
      <c r="C1419"/>
      <c r="D1419"/>
      <c r="E1419"/>
      <c r="F1419"/>
      <c r="G1419"/>
      <c r="H1419"/>
      <c r="I1419"/>
      <c r="J1419"/>
      <c r="K1419"/>
      <c r="L1419"/>
      <c r="M1419"/>
      <c r="N1419"/>
      <c r="O1419"/>
      <c r="P1419"/>
      <c r="Q1419"/>
      <c r="R1419"/>
      <c r="S1419"/>
      <c r="T1419"/>
      <c r="U1419"/>
      <c r="V1419"/>
      <c r="W1419"/>
      <c r="X1419"/>
      <c r="Y1419"/>
      <c r="Z1419"/>
      <c r="AA1419"/>
      <c r="AB1419" s="181"/>
    </row>
    <row r="1420" spans="1:28" hidden="1">
      <c r="A1420" s="283"/>
      <c r="B1420"/>
      <c r="C1420"/>
      <c r="D1420"/>
      <c r="E1420"/>
      <c r="F1420"/>
      <c r="G1420"/>
      <c r="H1420"/>
      <c r="I1420"/>
      <c r="J1420"/>
      <c r="K1420"/>
      <c r="L1420"/>
      <c r="M1420"/>
      <c r="N1420"/>
      <c r="O1420"/>
      <c r="P1420"/>
      <c r="Q1420"/>
      <c r="R1420"/>
      <c r="S1420"/>
      <c r="T1420"/>
      <c r="U1420"/>
      <c r="V1420"/>
      <c r="W1420"/>
      <c r="X1420"/>
      <c r="Y1420"/>
      <c r="Z1420"/>
      <c r="AA1420"/>
      <c r="AB1420" s="181"/>
    </row>
    <row r="1421" spans="1:28" hidden="1">
      <c r="A1421" s="283"/>
      <c r="B1421"/>
      <c r="C1421"/>
      <c r="D1421"/>
      <c r="E1421"/>
      <c r="F1421"/>
      <c r="G1421"/>
      <c r="H1421"/>
      <c r="I1421"/>
      <c r="J1421"/>
      <c r="K1421"/>
      <c r="L1421"/>
      <c r="M1421"/>
      <c r="N1421"/>
      <c r="O1421"/>
      <c r="P1421"/>
      <c r="Q1421"/>
      <c r="R1421"/>
      <c r="S1421"/>
      <c r="T1421"/>
      <c r="U1421"/>
      <c r="V1421"/>
      <c r="W1421"/>
      <c r="X1421"/>
      <c r="Y1421"/>
      <c r="Z1421"/>
      <c r="AA1421"/>
      <c r="AB1421" s="181"/>
    </row>
    <row r="1422" spans="1:28" hidden="1">
      <c r="A1422" s="283"/>
      <c r="B1422"/>
      <c r="C1422"/>
      <c r="D1422"/>
      <c r="E1422"/>
      <c r="F1422"/>
      <c r="G1422"/>
      <c r="H1422"/>
      <c r="I1422"/>
      <c r="J1422"/>
      <c r="K1422"/>
      <c r="L1422"/>
      <c r="M1422"/>
      <c r="N1422"/>
      <c r="O1422"/>
      <c r="P1422"/>
      <c r="Q1422"/>
      <c r="R1422"/>
      <c r="S1422"/>
      <c r="T1422"/>
      <c r="U1422"/>
      <c r="V1422"/>
      <c r="W1422"/>
      <c r="X1422"/>
      <c r="Y1422"/>
      <c r="Z1422"/>
      <c r="AA1422"/>
      <c r="AB1422" s="181"/>
    </row>
    <row r="1423" spans="1:28" hidden="1">
      <c r="A1423" s="283"/>
      <c r="B1423"/>
      <c r="C1423"/>
      <c r="D1423"/>
      <c r="E1423"/>
      <c r="F1423"/>
      <c r="G1423"/>
      <c r="H1423"/>
      <c r="I1423"/>
      <c r="J1423"/>
      <c r="K1423"/>
      <c r="L1423"/>
      <c r="M1423"/>
      <c r="N1423"/>
      <c r="O1423"/>
      <c r="P1423"/>
      <c r="Q1423"/>
      <c r="R1423"/>
      <c r="S1423"/>
      <c r="T1423"/>
      <c r="U1423"/>
      <c r="V1423"/>
      <c r="W1423"/>
      <c r="X1423"/>
      <c r="Y1423"/>
      <c r="Z1423"/>
      <c r="AA1423"/>
      <c r="AB1423" s="181"/>
    </row>
    <row r="1424" spans="1:28" hidden="1">
      <c r="A1424" s="283"/>
      <c r="B1424"/>
      <c r="C1424"/>
      <c r="D1424"/>
      <c r="E1424"/>
      <c r="F1424"/>
      <c r="G1424"/>
      <c r="H1424"/>
      <c r="I1424"/>
      <c r="J1424"/>
      <c r="K1424"/>
      <c r="L1424"/>
      <c r="M1424"/>
      <c r="N1424"/>
      <c r="O1424"/>
      <c r="P1424"/>
      <c r="Q1424"/>
      <c r="R1424"/>
      <c r="S1424"/>
      <c r="T1424"/>
      <c r="U1424"/>
      <c r="V1424"/>
      <c r="W1424"/>
      <c r="X1424"/>
      <c r="Y1424"/>
      <c r="Z1424"/>
      <c r="AA1424"/>
      <c r="AB1424" s="181"/>
    </row>
    <row r="1425" spans="1:28" hidden="1">
      <c r="A1425" s="283"/>
      <c r="B1425"/>
      <c r="C1425"/>
      <c r="D1425"/>
      <c r="E1425"/>
      <c r="F1425"/>
      <c r="G1425"/>
      <c r="H1425"/>
      <c r="I1425"/>
      <c r="J1425"/>
      <c r="K1425"/>
      <c r="L1425"/>
      <c r="M1425"/>
      <c r="N1425"/>
      <c r="O1425"/>
      <c r="P1425"/>
      <c r="Q1425"/>
      <c r="R1425"/>
      <c r="S1425"/>
      <c r="T1425"/>
      <c r="U1425"/>
      <c r="V1425"/>
      <c r="W1425"/>
      <c r="X1425"/>
      <c r="Y1425"/>
      <c r="Z1425"/>
      <c r="AA1425"/>
      <c r="AB1425" s="181"/>
    </row>
    <row r="1426" spans="1:28" hidden="1">
      <c r="A1426" s="283"/>
      <c r="B1426"/>
      <c r="C1426"/>
      <c r="D1426"/>
      <c r="E1426"/>
      <c r="F1426"/>
      <c r="G1426"/>
      <c r="H1426"/>
      <c r="I1426"/>
      <c r="J1426"/>
      <c r="K1426"/>
      <c r="L1426"/>
      <c r="M1426"/>
      <c r="N1426"/>
      <c r="O1426"/>
      <c r="P1426"/>
      <c r="Q1426"/>
      <c r="R1426"/>
      <c r="S1426"/>
      <c r="T1426"/>
      <c r="U1426"/>
      <c r="V1426"/>
      <c r="W1426"/>
      <c r="X1426"/>
      <c r="Y1426"/>
      <c r="Z1426"/>
      <c r="AA1426"/>
      <c r="AB1426" s="181"/>
    </row>
    <row r="1427" spans="1:28" hidden="1">
      <c r="A1427" s="283"/>
      <c r="B1427"/>
      <c r="C1427"/>
      <c r="D1427"/>
      <c r="E1427"/>
      <c r="F1427"/>
      <c r="G1427"/>
      <c r="H1427"/>
      <c r="I1427"/>
      <c r="J1427"/>
      <c r="K1427"/>
      <c r="L1427"/>
      <c r="M1427"/>
      <c r="N1427"/>
      <c r="O1427"/>
      <c r="P1427"/>
      <c r="Q1427"/>
      <c r="R1427"/>
      <c r="S1427"/>
      <c r="T1427"/>
      <c r="U1427"/>
      <c r="V1427"/>
      <c r="W1427"/>
      <c r="X1427"/>
      <c r="Y1427"/>
      <c r="Z1427"/>
      <c r="AA1427"/>
      <c r="AB1427" s="181"/>
    </row>
    <row r="1428" spans="1:28" hidden="1">
      <c r="A1428" s="283"/>
      <c r="B1428"/>
      <c r="C1428"/>
      <c r="D1428"/>
      <c r="E1428"/>
      <c r="F1428"/>
      <c r="G1428"/>
      <c r="H1428"/>
      <c r="I1428"/>
      <c r="J1428"/>
      <c r="K1428"/>
      <c r="L1428"/>
      <c r="M1428"/>
      <c r="N1428"/>
      <c r="O1428"/>
      <c r="P1428"/>
      <c r="Q1428"/>
      <c r="R1428"/>
      <c r="S1428"/>
      <c r="T1428"/>
      <c r="U1428"/>
      <c r="V1428"/>
      <c r="W1428"/>
      <c r="X1428"/>
      <c r="Y1428"/>
      <c r="Z1428"/>
      <c r="AA1428"/>
      <c r="AB1428" s="181"/>
    </row>
    <row r="1429" spans="1:28" hidden="1">
      <c r="A1429" s="283"/>
      <c r="B1429"/>
      <c r="C1429"/>
      <c r="D1429"/>
      <c r="E1429"/>
      <c r="F1429"/>
      <c r="G1429"/>
      <c r="H1429"/>
      <c r="I1429"/>
      <c r="J1429"/>
      <c r="K1429"/>
      <c r="L1429"/>
      <c r="M1429"/>
      <c r="N1429"/>
      <c r="O1429"/>
      <c r="P1429"/>
      <c r="Q1429"/>
      <c r="R1429"/>
      <c r="S1429"/>
      <c r="T1429"/>
      <c r="U1429"/>
      <c r="V1429"/>
      <c r="W1429"/>
      <c r="X1429"/>
      <c r="Y1429"/>
      <c r="Z1429"/>
      <c r="AA1429"/>
      <c r="AB1429" s="181"/>
    </row>
    <row r="1430" spans="1:28" hidden="1">
      <c r="A1430" s="283"/>
      <c r="B1430"/>
      <c r="C1430"/>
      <c r="D1430"/>
      <c r="E1430"/>
      <c r="F1430"/>
      <c r="G1430"/>
      <c r="H1430"/>
      <c r="I1430"/>
      <c r="J1430"/>
      <c r="K1430"/>
      <c r="L1430"/>
      <c r="M1430"/>
      <c r="N1430"/>
      <c r="O1430"/>
      <c r="P1430"/>
      <c r="Q1430"/>
      <c r="R1430"/>
      <c r="S1430"/>
      <c r="T1430"/>
      <c r="U1430"/>
      <c r="V1430"/>
      <c r="W1430"/>
      <c r="X1430"/>
      <c r="Y1430"/>
      <c r="Z1430"/>
      <c r="AA1430"/>
      <c r="AB1430" s="181"/>
    </row>
    <row r="1431" spans="1:28" hidden="1">
      <c r="A1431" s="283"/>
      <c r="B1431"/>
      <c r="C1431"/>
      <c r="D1431"/>
      <c r="E1431"/>
      <c r="F1431"/>
      <c r="G1431"/>
      <c r="H1431"/>
      <c r="I1431"/>
      <c r="J1431"/>
      <c r="K1431"/>
      <c r="L1431"/>
      <c r="M1431"/>
      <c r="N1431"/>
      <c r="O1431"/>
      <c r="P1431"/>
      <c r="Q1431"/>
      <c r="R1431"/>
      <c r="S1431"/>
      <c r="T1431"/>
      <c r="U1431"/>
      <c r="V1431"/>
      <c r="W1431"/>
      <c r="X1431"/>
      <c r="Y1431"/>
      <c r="Z1431"/>
      <c r="AA1431"/>
      <c r="AB1431" s="181"/>
    </row>
    <row r="1432" spans="1:28" hidden="1">
      <c r="A1432" s="283"/>
      <c r="B1432"/>
      <c r="C1432"/>
      <c r="D1432"/>
      <c r="E1432"/>
      <c r="F1432"/>
      <c r="G1432"/>
      <c r="H1432"/>
      <c r="I1432"/>
      <c r="J1432"/>
      <c r="K1432"/>
      <c r="L1432"/>
      <c r="M1432"/>
      <c r="N1432"/>
      <c r="O1432"/>
      <c r="P1432"/>
      <c r="Q1432"/>
      <c r="R1432"/>
      <c r="S1432"/>
      <c r="T1432"/>
      <c r="U1432"/>
      <c r="V1432"/>
      <c r="W1432"/>
      <c r="X1432"/>
      <c r="Y1432"/>
      <c r="Z1432"/>
      <c r="AA1432"/>
      <c r="AB1432" s="181"/>
    </row>
    <row r="1433" spans="1:28" hidden="1">
      <c r="A1433" s="283"/>
      <c r="B1433"/>
      <c r="C1433"/>
      <c r="D1433"/>
      <c r="E1433"/>
      <c r="F1433"/>
      <c r="G1433"/>
      <c r="H1433"/>
      <c r="I1433"/>
      <c r="J1433"/>
      <c r="K1433"/>
      <c r="L1433"/>
      <c r="M1433"/>
      <c r="N1433"/>
      <c r="O1433"/>
      <c r="P1433"/>
      <c r="Q1433"/>
      <c r="R1433"/>
      <c r="S1433"/>
      <c r="T1433"/>
      <c r="U1433"/>
      <c r="V1433"/>
      <c r="W1433"/>
      <c r="X1433"/>
      <c r="Y1433"/>
      <c r="Z1433"/>
      <c r="AA1433"/>
      <c r="AB1433" s="181"/>
    </row>
    <row r="1434" spans="1:28" hidden="1">
      <c r="A1434" s="283"/>
      <c r="B1434"/>
      <c r="C1434"/>
      <c r="D1434"/>
      <c r="E1434"/>
      <c r="F1434"/>
      <c r="G1434"/>
      <c r="H1434"/>
      <c r="I1434"/>
      <c r="J1434"/>
      <c r="K1434"/>
      <c r="L1434"/>
      <c r="M1434"/>
      <c r="N1434"/>
      <c r="O1434"/>
      <c r="P1434"/>
      <c r="Q1434"/>
      <c r="R1434"/>
      <c r="S1434"/>
      <c r="T1434"/>
      <c r="U1434"/>
      <c r="V1434"/>
      <c r="W1434"/>
      <c r="X1434"/>
      <c r="Y1434"/>
      <c r="Z1434"/>
      <c r="AA1434"/>
      <c r="AB1434" s="181"/>
    </row>
    <row r="1435" spans="1:28" hidden="1">
      <c r="A1435" s="283"/>
      <c r="B1435"/>
      <c r="C1435"/>
      <c r="D1435"/>
      <c r="E1435"/>
      <c r="F1435"/>
      <c r="G1435"/>
      <c r="H1435"/>
      <c r="I1435"/>
      <c r="J1435"/>
      <c r="K1435"/>
      <c r="L1435"/>
      <c r="M1435"/>
      <c r="N1435"/>
      <c r="O1435"/>
      <c r="P1435"/>
      <c r="Q1435"/>
      <c r="R1435"/>
      <c r="S1435"/>
      <c r="T1435"/>
      <c r="U1435"/>
      <c r="V1435"/>
      <c r="W1435"/>
      <c r="X1435"/>
      <c r="Y1435"/>
      <c r="Z1435"/>
      <c r="AA1435"/>
      <c r="AB1435" s="181"/>
    </row>
    <row r="1436" spans="1:28" hidden="1">
      <c r="A1436" s="283"/>
      <c r="B1436"/>
      <c r="C1436"/>
      <c r="D1436"/>
      <c r="E1436"/>
      <c r="F1436"/>
      <c r="G1436"/>
      <c r="H1436"/>
      <c r="I1436"/>
      <c r="J1436"/>
      <c r="K1436"/>
      <c r="L1436"/>
      <c r="M1436"/>
      <c r="N1436"/>
      <c r="O1436"/>
      <c r="P1436"/>
      <c r="Q1436"/>
      <c r="R1436"/>
      <c r="S1436"/>
      <c r="T1436"/>
      <c r="U1436"/>
      <c r="V1436"/>
      <c r="W1436"/>
      <c r="X1436"/>
      <c r="Y1436"/>
      <c r="Z1436"/>
      <c r="AA1436"/>
      <c r="AB1436" s="181"/>
    </row>
    <row r="1437" spans="1:28" hidden="1">
      <c r="A1437" s="283"/>
      <c r="B1437"/>
      <c r="C1437"/>
      <c r="D1437"/>
      <c r="E1437"/>
      <c r="F1437"/>
      <c r="G1437"/>
      <c r="H1437"/>
      <c r="I1437"/>
      <c r="J1437"/>
      <c r="K1437"/>
      <c r="L1437"/>
      <c r="M1437"/>
      <c r="N1437"/>
      <c r="O1437"/>
      <c r="P1437"/>
      <c r="Q1437"/>
      <c r="R1437"/>
      <c r="S1437"/>
      <c r="T1437"/>
      <c r="U1437"/>
      <c r="V1437"/>
      <c r="W1437"/>
      <c r="X1437"/>
      <c r="Y1437"/>
      <c r="Z1437"/>
      <c r="AA1437"/>
      <c r="AB1437" s="181"/>
    </row>
    <row r="1438" spans="1:28" hidden="1">
      <c r="A1438" s="283"/>
      <c r="B1438"/>
      <c r="C1438"/>
      <c r="D1438"/>
      <c r="E1438"/>
      <c r="F1438"/>
      <c r="G1438"/>
      <c r="H1438"/>
      <c r="I1438"/>
      <c r="J1438"/>
      <c r="K1438"/>
      <c r="L1438"/>
      <c r="M1438"/>
      <c r="N1438"/>
      <c r="O1438"/>
      <c r="P1438"/>
      <c r="Q1438"/>
      <c r="R1438"/>
      <c r="S1438"/>
      <c r="T1438"/>
      <c r="U1438"/>
      <c r="V1438"/>
      <c r="W1438"/>
      <c r="X1438"/>
      <c r="Y1438"/>
      <c r="Z1438"/>
      <c r="AA1438"/>
      <c r="AB1438" s="181"/>
    </row>
    <row r="1439" spans="1:28" hidden="1">
      <c r="A1439" s="283"/>
      <c r="B1439"/>
      <c r="C1439"/>
      <c r="D1439"/>
      <c r="E1439"/>
      <c r="F1439"/>
      <c r="G1439"/>
      <c r="H1439"/>
      <c r="I1439"/>
      <c r="J1439"/>
      <c r="K1439"/>
      <c r="L1439"/>
      <c r="M1439"/>
      <c r="N1439"/>
      <c r="O1439"/>
      <c r="P1439"/>
      <c r="Q1439"/>
      <c r="R1439"/>
      <c r="S1439"/>
      <c r="T1439"/>
      <c r="U1439"/>
      <c r="V1439"/>
      <c r="W1439"/>
      <c r="X1439"/>
      <c r="Y1439"/>
      <c r="Z1439"/>
      <c r="AA1439"/>
      <c r="AB1439" s="181"/>
    </row>
    <row r="1440" spans="1:28" hidden="1">
      <c r="A1440" s="283"/>
      <c r="B1440"/>
      <c r="C1440"/>
      <c r="D1440"/>
      <c r="E1440"/>
      <c r="F1440"/>
      <c r="G1440"/>
      <c r="H1440"/>
      <c r="I1440"/>
      <c r="J1440"/>
      <c r="K1440"/>
      <c r="L1440"/>
      <c r="M1440"/>
      <c r="N1440"/>
      <c r="O1440"/>
      <c r="P1440"/>
      <c r="Q1440"/>
      <c r="R1440"/>
      <c r="S1440"/>
      <c r="T1440"/>
      <c r="U1440"/>
      <c r="V1440"/>
      <c r="W1440"/>
      <c r="X1440"/>
      <c r="Y1440"/>
      <c r="Z1440"/>
      <c r="AA1440"/>
      <c r="AB1440" s="181"/>
    </row>
    <row r="1441" spans="1:28" hidden="1">
      <c r="A1441" s="283"/>
      <c r="B1441"/>
      <c r="C1441"/>
      <c r="D1441"/>
      <c r="E1441"/>
      <c r="F1441"/>
      <c r="G1441"/>
      <c r="H1441"/>
      <c r="I1441"/>
      <c r="J1441"/>
      <c r="K1441"/>
      <c r="L1441"/>
      <c r="M1441"/>
      <c r="N1441"/>
      <c r="O1441"/>
      <c r="P1441"/>
      <c r="Q1441"/>
      <c r="R1441"/>
      <c r="S1441"/>
      <c r="T1441"/>
      <c r="U1441"/>
      <c r="V1441"/>
      <c r="W1441"/>
      <c r="X1441"/>
      <c r="Y1441"/>
      <c r="Z1441"/>
      <c r="AA1441"/>
      <c r="AB1441" s="181"/>
    </row>
    <row r="1442" spans="1:28" hidden="1">
      <c r="A1442" s="283"/>
      <c r="B1442"/>
      <c r="C1442"/>
      <c r="D1442"/>
      <c r="E1442"/>
      <c r="F1442"/>
      <c r="G1442"/>
      <c r="H1442"/>
      <c r="I1442"/>
      <c r="J1442"/>
      <c r="K1442"/>
      <c r="L1442"/>
      <c r="M1442"/>
      <c r="N1442"/>
      <c r="O1442"/>
      <c r="P1442"/>
      <c r="Q1442"/>
      <c r="R1442"/>
      <c r="S1442"/>
      <c r="T1442"/>
      <c r="U1442"/>
      <c r="V1442"/>
      <c r="W1442"/>
      <c r="X1442"/>
      <c r="Y1442"/>
      <c r="Z1442"/>
      <c r="AA1442"/>
      <c r="AB1442" s="181"/>
    </row>
    <row r="1443" spans="1:28" hidden="1">
      <c r="A1443" s="283"/>
      <c r="B1443"/>
      <c r="C1443"/>
      <c r="D1443"/>
      <c r="E1443"/>
      <c r="F1443"/>
      <c r="G1443"/>
      <c r="H1443"/>
      <c r="I1443"/>
      <c r="J1443"/>
      <c r="K1443"/>
      <c r="L1443"/>
      <c r="M1443"/>
      <c r="N1443"/>
      <c r="O1443"/>
      <c r="P1443"/>
      <c r="Q1443"/>
      <c r="R1443"/>
      <c r="S1443"/>
      <c r="T1443"/>
      <c r="U1443"/>
      <c r="V1443"/>
      <c r="W1443"/>
      <c r="X1443"/>
      <c r="Y1443"/>
      <c r="Z1443"/>
      <c r="AA1443"/>
      <c r="AB1443" s="181"/>
    </row>
    <row r="1444" spans="1:28" hidden="1">
      <c r="A1444" s="283"/>
      <c r="B1444"/>
      <c r="C1444"/>
      <c r="D1444"/>
      <c r="E1444"/>
      <c r="F1444"/>
      <c r="G1444"/>
      <c r="H1444"/>
      <c r="I1444"/>
      <c r="J1444"/>
      <c r="K1444"/>
      <c r="L1444"/>
      <c r="M1444"/>
      <c r="N1444"/>
      <c r="O1444"/>
      <c r="P1444"/>
      <c r="Q1444"/>
      <c r="R1444"/>
      <c r="S1444"/>
      <c r="T1444"/>
      <c r="U1444"/>
      <c r="V1444"/>
      <c r="W1444"/>
      <c r="X1444"/>
      <c r="Y1444"/>
      <c r="Z1444"/>
      <c r="AA1444"/>
      <c r="AB1444" s="181"/>
    </row>
    <row r="1445" spans="1:28" hidden="1">
      <c r="A1445" s="283"/>
      <c r="B1445"/>
      <c r="C1445"/>
      <c r="D1445"/>
      <c r="E1445"/>
      <c r="F1445"/>
      <c r="G1445"/>
      <c r="H1445"/>
      <c r="I1445"/>
      <c r="J1445"/>
      <c r="K1445"/>
      <c r="L1445"/>
      <c r="M1445"/>
      <c r="N1445"/>
      <c r="O1445"/>
      <c r="P1445"/>
      <c r="Q1445"/>
      <c r="R1445"/>
      <c r="S1445"/>
      <c r="T1445"/>
      <c r="U1445"/>
      <c r="V1445"/>
      <c r="W1445"/>
      <c r="X1445"/>
      <c r="Y1445"/>
      <c r="Z1445"/>
      <c r="AA1445"/>
      <c r="AB1445" s="181"/>
    </row>
    <row r="1446" spans="1:28" hidden="1">
      <c r="A1446" s="283"/>
      <c r="B1446"/>
      <c r="C1446"/>
      <c r="D1446"/>
      <c r="E1446"/>
      <c r="F1446"/>
      <c r="G1446"/>
      <c r="H1446"/>
      <c r="I1446"/>
      <c r="J1446"/>
      <c r="K1446"/>
      <c r="L1446"/>
      <c r="M1446"/>
      <c r="N1446"/>
      <c r="O1446"/>
      <c r="P1446"/>
      <c r="Q1446"/>
      <c r="R1446"/>
      <c r="S1446"/>
      <c r="T1446"/>
      <c r="U1446"/>
      <c r="V1446"/>
      <c r="W1446"/>
      <c r="X1446"/>
      <c r="Y1446"/>
      <c r="Z1446"/>
      <c r="AA1446"/>
      <c r="AB1446" s="181"/>
    </row>
    <row r="1447" spans="1:28" hidden="1">
      <c r="A1447" s="283"/>
      <c r="B1447"/>
      <c r="C1447"/>
      <c r="D1447"/>
      <c r="E1447"/>
      <c r="F1447"/>
      <c r="G1447"/>
      <c r="H1447"/>
      <c r="I1447"/>
      <c r="J1447"/>
      <c r="K1447"/>
      <c r="L1447"/>
      <c r="M1447"/>
      <c r="N1447"/>
      <c r="O1447"/>
      <c r="P1447"/>
      <c r="Q1447"/>
      <c r="R1447"/>
      <c r="S1447"/>
      <c r="T1447"/>
      <c r="U1447"/>
      <c r="V1447"/>
      <c r="W1447"/>
      <c r="X1447"/>
      <c r="Y1447"/>
      <c r="Z1447"/>
      <c r="AA1447"/>
      <c r="AB1447" s="181"/>
    </row>
    <row r="1448" spans="1:28" hidden="1">
      <c r="A1448" s="283"/>
      <c r="B1448"/>
      <c r="C1448"/>
      <c r="D1448"/>
      <c r="E1448"/>
      <c r="F1448"/>
      <c r="G1448"/>
      <c r="H1448"/>
      <c r="I1448"/>
      <c r="J1448"/>
      <c r="K1448"/>
      <c r="L1448"/>
      <c r="M1448"/>
      <c r="N1448"/>
      <c r="O1448"/>
      <c r="P1448"/>
      <c r="Q1448"/>
      <c r="R1448"/>
      <c r="S1448"/>
      <c r="T1448"/>
      <c r="U1448"/>
      <c r="V1448"/>
      <c r="W1448"/>
      <c r="X1448"/>
      <c r="Y1448"/>
      <c r="Z1448"/>
      <c r="AA1448"/>
      <c r="AB1448" s="181"/>
    </row>
    <row r="1449" spans="1:28" hidden="1">
      <c r="A1449" s="283"/>
      <c r="B1449"/>
      <c r="C1449"/>
      <c r="D1449"/>
      <c r="E1449"/>
      <c r="F1449"/>
      <c r="G1449"/>
      <c r="H1449"/>
      <c r="I1449"/>
      <c r="J1449"/>
      <c r="K1449"/>
      <c r="L1449"/>
      <c r="M1449"/>
      <c r="N1449"/>
      <c r="O1449"/>
      <c r="P1449"/>
      <c r="Q1449"/>
      <c r="R1449"/>
      <c r="S1449"/>
      <c r="T1449"/>
      <c r="U1449"/>
      <c r="V1449"/>
      <c r="W1449"/>
      <c r="X1449"/>
      <c r="Y1449"/>
      <c r="Z1449"/>
      <c r="AA1449"/>
      <c r="AB1449" s="181"/>
    </row>
    <row r="1450" spans="1:28" hidden="1">
      <c r="A1450" s="283"/>
      <c r="B1450"/>
      <c r="C1450"/>
      <c r="D1450"/>
      <c r="E1450"/>
      <c r="F1450"/>
      <c r="G1450"/>
      <c r="H1450"/>
      <c r="I1450"/>
      <c r="J1450"/>
      <c r="K1450"/>
      <c r="L1450"/>
      <c r="M1450"/>
      <c r="N1450"/>
      <c r="O1450"/>
      <c r="P1450"/>
      <c r="Q1450"/>
      <c r="R1450"/>
      <c r="S1450"/>
      <c r="T1450"/>
      <c r="U1450"/>
      <c r="V1450"/>
      <c r="W1450"/>
      <c r="X1450"/>
      <c r="Y1450"/>
      <c r="Z1450"/>
      <c r="AA1450"/>
      <c r="AB1450" s="181"/>
    </row>
    <row r="1451" spans="1:28" hidden="1">
      <c r="A1451" s="283"/>
      <c r="B1451"/>
      <c r="C1451"/>
      <c r="D1451"/>
      <c r="E1451"/>
      <c r="F1451"/>
      <c r="G1451"/>
      <c r="H1451"/>
      <c r="I1451"/>
      <c r="J1451"/>
      <c r="K1451"/>
      <c r="L1451"/>
      <c r="M1451"/>
      <c r="N1451"/>
      <c r="O1451"/>
      <c r="P1451"/>
      <c r="Q1451"/>
      <c r="R1451"/>
      <c r="S1451"/>
      <c r="T1451"/>
      <c r="U1451"/>
      <c r="V1451"/>
      <c r="W1451"/>
      <c r="X1451"/>
      <c r="Y1451"/>
      <c r="Z1451"/>
      <c r="AA1451"/>
      <c r="AB1451" s="181"/>
    </row>
    <row r="1452" spans="1:28" hidden="1">
      <c r="A1452" s="283"/>
      <c r="B1452"/>
      <c r="C1452"/>
      <c r="D1452"/>
      <c r="E1452"/>
      <c r="F1452"/>
      <c r="G1452"/>
      <c r="H1452"/>
      <c r="I1452"/>
      <c r="J1452"/>
      <c r="K1452"/>
      <c r="L1452"/>
      <c r="M1452"/>
      <c r="N1452"/>
      <c r="O1452"/>
      <c r="P1452"/>
      <c r="Q1452"/>
      <c r="R1452"/>
      <c r="S1452"/>
      <c r="T1452"/>
      <c r="U1452"/>
      <c r="V1452"/>
      <c r="W1452"/>
      <c r="X1452"/>
      <c r="Y1452"/>
      <c r="Z1452"/>
      <c r="AA1452"/>
      <c r="AB1452" s="181"/>
    </row>
    <row r="1453" spans="1:28" hidden="1">
      <c r="A1453" s="283"/>
      <c r="B1453"/>
      <c r="C1453"/>
      <c r="D1453"/>
      <c r="E1453"/>
      <c r="F1453"/>
      <c r="G1453"/>
      <c r="H1453"/>
      <c r="I1453"/>
      <c r="J1453"/>
      <c r="K1453"/>
      <c r="L1453"/>
      <c r="M1453"/>
      <c r="N1453"/>
      <c r="O1453"/>
      <c r="P1453"/>
      <c r="Q1453"/>
      <c r="R1453"/>
      <c r="S1453"/>
      <c r="T1453"/>
      <c r="U1453"/>
      <c r="V1453"/>
      <c r="W1453"/>
      <c r="X1453"/>
      <c r="Y1453"/>
      <c r="Z1453"/>
      <c r="AA1453"/>
      <c r="AB1453" s="181"/>
    </row>
    <row r="1454" spans="1:28" hidden="1">
      <c r="A1454" s="283"/>
      <c r="B1454"/>
      <c r="C1454"/>
      <c r="D1454"/>
      <c r="E1454"/>
      <c r="F1454"/>
      <c r="G1454"/>
      <c r="H1454"/>
      <c r="I1454"/>
      <c r="J1454"/>
      <c r="K1454"/>
      <c r="L1454"/>
      <c r="M1454"/>
      <c r="N1454"/>
      <c r="O1454"/>
      <c r="P1454"/>
      <c r="Q1454"/>
      <c r="R1454"/>
      <c r="S1454"/>
      <c r="T1454"/>
      <c r="U1454"/>
      <c r="V1454"/>
      <c r="W1454"/>
      <c r="X1454"/>
      <c r="Y1454"/>
      <c r="Z1454"/>
      <c r="AA1454"/>
      <c r="AB1454" s="181"/>
    </row>
    <row r="1455" spans="1:28" hidden="1">
      <c r="A1455" s="283"/>
      <c r="B1455"/>
      <c r="C1455"/>
      <c r="D1455"/>
      <c r="E1455"/>
      <c r="F1455"/>
      <c r="G1455"/>
      <c r="H1455"/>
      <c r="I1455"/>
      <c r="J1455"/>
      <c r="K1455"/>
      <c r="L1455"/>
      <c r="M1455"/>
      <c r="N1455"/>
      <c r="O1455"/>
      <c r="P1455"/>
      <c r="Q1455"/>
      <c r="R1455"/>
      <c r="S1455"/>
      <c r="T1455"/>
      <c r="U1455"/>
      <c r="V1455"/>
      <c r="W1455"/>
      <c r="X1455"/>
      <c r="Y1455"/>
      <c r="Z1455"/>
      <c r="AA1455"/>
      <c r="AB1455" s="181"/>
    </row>
    <row r="1456" spans="1:28" hidden="1">
      <c r="A1456" s="283"/>
      <c r="B1456"/>
      <c r="C1456"/>
      <c r="D1456"/>
      <c r="E1456"/>
      <c r="F1456"/>
      <c r="G1456"/>
      <c r="H1456"/>
      <c r="I1456"/>
      <c r="J1456"/>
      <c r="K1456"/>
      <c r="L1456"/>
      <c r="M1456"/>
      <c r="N1456"/>
      <c r="O1456"/>
      <c r="P1456"/>
      <c r="Q1456"/>
      <c r="R1456"/>
      <c r="S1456"/>
      <c r="T1456"/>
      <c r="U1456"/>
      <c r="V1456"/>
      <c r="W1456"/>
      <c r="X1456"/>
      <c r="Y1456"/>
      <c r="Z1456"/>
      <c r="AA1456"/>
      <c r="AB1456" s="181"/>
    </row>
    <row r="1457" spans="1:28" hidden="1">
      <c r="A1457" s="283"/>
      <c r="B1457"/>
      <c r="C1457"/>
      <c r="D1457"/>
      <c r="E1457"/>
      <c r="F1457"/>
      <c r="G1457"/>
      <c r="H1457"/>
      <c r="I1457"/>
      <c r="J1457"/>
      <c r="K1457"/>
      <c r="L1457"/>
      <c r="M1457"/>
      <c r="N1457"/>
      <c r="O1457"/>
      <c r="P1457"/>
      <c r="Q1457"/>
      <c r="R1457"/>
      <c r="S1457"/>
      <c r="T1457"/>
      <c r="U1457"/>
      <c r="V1457"/>
      <c r="W1457"/>
      <c r="X1457"/>
      <c r="Y1457"/>
      <c r="Z1457"/>
      <c r="AA1457"/>
      <c r="AB1457" s="181"/>
    </row>
    <row r="1458" spans="1:28" hidden="1">
      <c r="A1458" s="283"/>
      <c r="B1458"/>
      <c r="C1458"/>
      <c r="D1458"/>
      <c r="E1458"/>
      <c r="F1458"/>
      <c r="G1458"/>
      <c r="H1458"/>
      <c r="I1458"/>
      <c r="J1458"/>
      <c r="K1458"/>
      <c r="L1458"/>
      <c r="M1458"/>
      <c r="N1458"/>
      <c r="O1458"/>
      <c r="P1458"/>
      <c r="Q1458"/>
      <c r="R1458"/>
      <c r="S1458"/>
      <c r="T1458"/>
      <c r="U1458"/>
      <c r="V1458"/>
      <c r="W1458"/>
      <c r="X1458"/>
      <c r="Y1458"/>
      <c r="Z1458"/>
      <c r="AA1458"/>
      <c r="AB1458" s="181"/>
    </row>
    <row r="1459" spans="1:28" hidden="1">
      <c r="A1459" s="283"/>
      <c r="B1459"/>
      <c r="C1459"/>
      <c r="D1459"/>
      <c r="E1459"/>
      <c r="F1459"/>
      <c r="G1459"/>
      <c r="H1459"/>
      <c r="I1459"/>
      <c r="J1459"/>
      <c r="K1459"/>
      <c r="L1459"/>
      <c r="M1459"/>
      <c r="N1459"/>
      <c r="O1459"/>
      <c r="P1459"/>
      <c r="Q1459"/>
      <c r="R1459"/>
      <c r="S1459"/>
      <c r="T1459"/>
      <c r="U1459"/>
      <c r="V1459"/>
      <c r="W1459"/>
      <c r="X1459"/>
      <c r="Y1459"/>
      <c r="Z1459"/>
      <c r="AA1459"/>
      <c r="AB1459" s="181"/>
    </row>
    <row r="1460" spans="1:28" hidden="1">
      <c r="A1460" s="283"/>
      <c r="B1460"/>
      <c r="C1460"/>
      <c r="D1460"/>
      <c r="E1460"/>
      <c r="F1460"/>
      <c r="G1460"/>
      <c r="H1460"/>
      <c r="I1460"/>
      <c r="J1460"/>
      <c r="K1460"/>
      <c r="L1460"/>
      <c r="M1460"/>
      <c r="N1460"/>
      <c r="O1460"/>
      <c r="P1460"/>
      <c r="Q1460"/>
      <c r="R1460"/>
      <c r="S1460"/>
      <c r="T1460"/>
      <c r="U1460"/>
      <c r="V1460"/>
      <c r="W1460"/>
      <c r="X1460"/>
      <c r="Y1460"/>
      <c r="Z1460"/>
      <c r="AA1460"/>
      <c r="AB1460" s="181"/>
    </row>
    <row r="1461" spans="1:28" hidden="1">
      <c r="A1461" s="283"/>
      <c r="B1461"/>
      <c r="C1461"/>
      <c r="D1461"/>
      <c r="E1461"/>
      <c r="F1461"/>
      <c r="G1461"/>
      <c r="H1461"/>
      <c r="I1461"/>
      <c r="J1461"/>
      <c r="K1461"/>
      <c r="L1461"/>
      <c r="M1461"/>
      <c r="N1461"/>
      <c r="O1461"/>
      <c r="P1461"/>
      <c r="Q1461"/>
      <c r="R1461"/>
      <c r="S1461"/>
      <c r="T1461"/>
      <c r="U1461"/>
      <c r="V1461"/>
      <c r="W1461"/>
      <c r="X1461"/>
      <c r="Y1461"/>
      <c r="Z1461"/>
      <c r="AA1461"/>
      <c r="AB1461" s="181"/>
    </row>
    <row r="1462" spans="1:28" hidden="1">
      <c r="A1462" s="283"/>
      <c r="B1462"/>
      <c r="C1462"/>
      <c r="D1462"/>
      <c r="E1462"/>
      <c r="F1462"/>
      <c r="G1462"/>
      <c r="H1462"/>
      <c r="I1462"/>
      <c r="J1462"/>
      <c r="K1462"/>
      <c r="L1462"/>
      <c r="M1462"/>
      <c r="N1462"/>
      <c r="O1462"/>
      <c r="P1462"/>
      <c r="Q1462"/>
      <c r="R1462"/>
      <c r="S1462"/>
      <c r="T1462"/>
      <c r="U1462"/>
      <c r="V1462"/>
      <c r="W1462"/>
      <c r="X1462"/>
      <c r="Y1462"/>
      <c r="Z1462"/>
      <c r="AA1462"/>
      <c r="AB1462" s="181"/>
    </row>
    <row r="1463" spans="1:28" hidden="1">
      <c r="A1463" s="283"/>
      <c r="B1463"/>
      <c r="C1463"/>
      <c r="D1463"/>
      <c r="E1463"/>
      <c r="F1463"/>
      <c r="G1463"/>
      <c r="H1463"/>
      <c r="I1463"/>
      <c r="J1463"/>
      <c r="K1463"/>
      <c r="L1463"/>
      <c r="M1463"/>
      <c r="N1463"/>
      <c r="O1463"/>
      <c r="P1463"/>
      <c r="Q1463"/>
      <c r="R1463"/>
      <c r="S1463"/>
      <c r="T1463"/>
      <c r="U1463"/>
      <c r="V1463"/>
      <c r="W1463"/>
      <c r="X1463"/>
      <c r="Y1463"/>
      <c r="Z1463"/>
      <c r="AA1463"/>
      <c r="AB1463" s="181"/>
    </row>
    <row r="1464" spans="1:28" hidden="1">
      <c r="A1464" s="283"/>
      <c r="B1464"/>
      <c r="C1464"/>
      <c r="D1464"/>
      <c r="E1464"/>
      <c r="F1464"/>
      <c r="G1464"/>
      <c r="H1464"/>
      <c r="I1464"/>
      <c r="J1464"/>
      <c r="K1464"/>
      <c r="L1464"/>
      <c r="M1464"/>
      <c r="N1464"/>
      <c r="O1464"/>
      <c r="P1464"/>
      <c r="Q1464"/>
      <c r="R1464"/>
      <c r="S1464"/>
      <c r="T1464"/>
      <c r="U1464"/>
      <c r="V1464"/>
      <c r="W1464"/>
      <c r="X1464"/>
      <c r="Y1464"/>
      <c r="Z1464"/>
      <c r="AA1464"/>
      <c r="AB1464" s="181"/>
    </row>
    <row r="1465" spans="1:28" hidden="1">
      <c r="A1465" s="283"/>
      <c r="B1465"/>
      <c r="C1465"/>
      <c r="D1465"/>
      <c r="E1465"/>
      <c r="F1465"/>
      <c r="G1465"/>
      <c r="H1465"/>
      <c r="I1465"/>
      <c r="J1465"/>
      <c r="K1465"/>
      <c r="L1465"/>
      <c r="M1465"/>
      <c r="N1465"/>
      <c r="O1465"/>
      <c r="P1465"/>
      <c r="Q1465"/>
      <c r="R1465"/>
      <c r="S1465"/>
      <c r="T1465"/>
      <c r="U1465"/>
      <c r="V1465"/>
      <c r="W1465"/>
      <c r="X1465"/>
      <c r="Y1465"/>
      <c r="Z1465"/>
      <c r="AA1465"/>
      <c r="AB1465" s="181"/>
    </row>
    <row r="1466" spans="1:28" hidden="1">
      <c r="A1466" s="283"/>
      <c r="B1466"/>
      <c r="C1466"/>
      <c r="D1466"/>
      <c r="E1466"/>
      <c r="F1466"/>
      <c r="G1466"/>
      <c r="H1466"/>
      <c r="I1466"/>
      <c r="J1466"/>
      <c r="K1466"/>
      <c r="L1466"/>
      <c r="M1466"/>
      <c r="N1466"/>
      <c r="O1466"/>
      <c r="P1466"/>
      <c r="Q1466"/>
      <c r="R1466"/>
      <c r="S1466"/>
      <c r="T1466"/>
      <c r="U1466"/>
      <c r="V1466"/>
      <c r="W1466"/>
      <c r="X1466"/>
      <c r="Y1466"/>
      <c r="Z1466"/>
      <c r="AA1466"/>
      <c r="AB1466" s="181"/>
    </row>
    <row r="1467" spans="1:28" hidden="1">
      <c r="A1467" s="283"/>
      <c r="B1467"/>
      <c r="C1467"/>
      <c r="D1467"/>
      <c r="E1467"/>
      <c r="F1467"/>
      <c r="G1467"/>
      <c r="H1467"/>
      <c r="I1467"/>
      <c r="J1467"/>
      <c r="K1467"/>
      <c r="L1467"/>
      <c r="M1467"/>
      <c r="N1467"/>
      <c r="O1467"/>
      <c r="P1467"/>
      <c r="Q1467"/>
      <c r="R1467"/>
      <c r="S1467"/>
      <c r="T1467"/>
      <c r="U1467"/>
      <c r="V1467"/>
      <c r="W1467"/>
      <c r="X1467"/>
      <c r="Y1467"/>
      <c r="Z1467"/>
      <c r="AA1467"/>
      <c r="AB1467" s="181"/>
    </row>
    <row r="1468" spans="1:28" hidden="1">
      <c r="A1468" s="283"/>
      <c r="B1468"/>
      <c r="C1468"/>
      <c r="D1468"/>
      <c r="E1468"/>
      <c r="F1468"/>
      <c r="G1468"/>
      <c r="H1468"/>
      <c r="I1468"/>
      <c r="J1468"/>
      <c r="K1468"/>
      <c r="L1468"/>
      <c r="M1468"/>
      <c r="N1468"/>
      <c r="O1468"/>
      <c r="P1468"/>
      <c r="Q1468"/>
      <c r="R1468"/>
      <c r="S1468"/>
      <c r="T1468"/>
      <c r="U1468"/>
      <c r="V1468"/>
      <c r="W1468"/>
      <c r="X1468"/>
      <c r="Y1468"/>
      <c r="Z1468"/>
      <c r="AA1468"/>
      <c r="AB1468" s="181"/>
    </row>
    <row r="1469" spans="1:28" hidden="1">
      <c r="A1469" s="283"/>
      <c r="B1469"/>
      <c r="C1469"/>
      <c r="D1469"/>
      <c r="E1469"/>
      <c r="F1469"/>
      <c r="G1469"/>
      <c r="H1469"/>
      <c r="I1469"/>
      <c r="J1469"/>
      <c r="K1469"/>
      <c r="L1469"/>
      <c r="M1469"/>
      <c r="N1469"/>
      <c r="O1469"/>
      <c r="P1469"/>
      <c r="Q1469"/>
      <c r="R1469"/>
      <c r="S1469"/>
      <c r="T1469"/>
      <c r="U1469"/>
      <c r="V1469"/>
      <c r="W1469"/>
      <c r="X1469"/>
      <c r="Y1469"/>
      <c r="Z1469"/>
      <c r="AA1469"/>
      <c r="AB1469" s="181"/>
    </row>
    <row r="1470" spans="1:28" hidden="1">
      <c r="A1470" s="283"/>
      <c r="B1470"/>
      <c r="C1470"/>
      <c r="D1470"/>
      <c r="E1470"/>
      <c r="F1470"/>
      <c r="G1470"/>
      <c r="H1470"/>
      <c r="I1470"/>
      <c r="J1470"/>
      <c r="K1470"/>
      <c r="L1470"/>
      <c r="M1470"/>
      <c r="N1470"/>
      <c r="O1470"/>
      <c r="P1470"/>
      <c r="Q1470"/>
      <c r="R1470"/>
      <c r="S1470"/>
      <c r="T1470"/>
      <c r="U1470"/>
      <c r="V1470"/>
      <c r="W1470"/>
      <c r="X1470"/>
      <c r="Y1470"/>
      <c r="Z1470"/>
      <c r="AA1470"/>
      <c r="AB1470" s="181"/>
    </row>
    <row r="1471" spans="1:28" hidden="1">
      <c r="A1471" s="283"/>
      <c r="B1471"/>
      <c r="C1471"/>
      <c r="D1471"/>
      <c r="E1471"/>
      <c r="F1471"/>
      <c r="G1471"/>
      <c r="H1471"/>
      <c r="I1471"/>
      <c r="J1471"/>
      <c r="K1471"/>
      <c r="L1471"/>
      <c r="M1471"/>
      <c r="N1471"/>
      <c r="O1471"/>
      <c r="P1471"/>
      <c r="Q1471"/>
      <c r="R1471"/>
      <c r="S1471"/>
      <c r="T1471"/>
      <c r="U1471"/>
      <c r="V1471"/>
      <c r="W1471"/>
      <c r="X1471"/>
      <c r="Y1471"/>
      <c r="Z1471"/>
      <c r="AA1471"/>
      <c r="AB1471" s="181"/>
    </row>
    <row r="1472" spans="1:28" hidden="1">
      <c r="A1472" s="283"/>
      <c r="B1472"/>
      <c r="C1472"/>
      <c r="D1472"/>
      <c r="E1472"/>
      <c r="F1472"/>
      <c r="G1472"/>
      <c r="H1472"/>
      <c r="I1472"/>
      <c r="J1472"/>
      <c r="K1472"/>
      <c r="L1472"/>
      <c r="M1472"/>
      <c r="N1472"/>
      <c r="O1472"/>
      <c r="P1472"/>
      <c r="Q1472"/>
      <c r="R1472"/>
      <c r="S1472"/>
      <c r="T1472"/>
      <c r="U1472"/>
      <c r="V1472"/>
      <c r="W1472"/>
      <c r="X1472"/>
      <c r="Y1472"/>
      <c r="Z1472"/>
      <c r="AA1472"/>
      <c r="AB1472" s="181"/>
    </row>
    <row r="1473" spans="1:28" hidden="1">
      <c r="A1473" s="283"/>
      <c r="B1473"/>
      <c r="C1473"/>
      <c r="D1473"/>
      <c r="E1473"/>
      <c r="F1473"/>
      <c r="G1473"/>
      <c r="H1473"/>
      <c r="I1473"/>
      <c r="J1473"/>
      <c r="K1473"/>
      <c r="L1473"/>
      <c r="M1473"/>
      <c r="N1473"/>
      <c r="O1473"/>
      <c r="P1473"/>
      <c r="Q1473"/>
      <c r="R1473"/>
      <c r="S1473"/>
      <c r="T1473"/>
      <c r="U1473"/>
      <c r="V1473"/>
      <c r="W1473"/>
      <c r="X1473"/>
      <c r="Y1473"/>
      <c r="Z1473"/>
      <c r="AA1473"/>
      <c r="AB1473" s="181"/>
    </row>
    <row r="1474" spans="1:28" hidden="1">
      <c r="A1474" s="283"/>
      <c r="B1474"/>
      <c r="C1474"/>
      <c r="D1474"/>
      <c r="E1474"/>
      <c r="F1474"/>
      <c r="G1474"/>
      <c r="H1474"/>
      <c r="I1474"/>
      <c r="J1474"/>
      <c r="K1474"/>
      <c r="L1474"/>
      <c r="M1474"/>
      <c r="N1474"/>
      <c r="O1474"/>
      <c r="P1474"/>
      <c r="Q1474"/>
      <c r="R1474"/>
      <c r="S1474"/>
      <c r="T1474"/>
      <c r="U1474"/>
      <c r="V1474"/>
      <c r="W1474"/>
      <c r="X1474"/>
      <c r="Y1474"/>
      <c r="Z1474"/>
      <c r="AA1474"/>
      <c r="AB1474" s="181"/>
    </row>
    <row r="1475" spans="1:28" hidden="1">
      <c r="A1475" s="283"/>
      <c r="B1475"/>
      <c r="C1475"/>
      <c r="D1475"/>
      <c r="E1475"/>
      <c r="F1475"/>
      <c r="G1475"/>
      <c r="H1475"/>
      <c r="I1475"/>
      <c r="J1475"/>
      <c r="K1475"/>
      <c r="L1475"/>
      <c r="M1475"/>
      <c r="N1475"/>
      <c r="O1475"/>
      <c r="P1475"/>
      <c r="Q1475"/>
      <c r="R1475"/>
      <c r="S1475"/>
      <c r="T1475"/>
      <c r="U1475"/>
      <c r="V1475"/>
      <c r="W1475"/>
      <c r="X1475"/>
      <c r="Y1475"/>
      <c r="Z1475"/>
      <c r="AA1475"/>
      <c r="AB1475" s="181"/>
    </row>
    <row r="1476" spans="1:28" hidden="1">
      <c r="A1476" s="283"/>
      <c r="B1476"/>
      <c r="C1476"/>
      <c r="D1476"/>
      <c r="E1476"/>
      <c r="F1476"/>
      <c r="G1476"/>
      <c r="H1476"/>
      <c r="I1476"/>
      <c r="J1476"/>
      <c r="K1476"/>
      <c r="L1476"/>
      <c r="M1476"/>
      <c r="N1476"/>
      <c r="O1476"/>
      <c r="P1476"/>
      <c r="Q1476"/>
      <c r="R1476"/>
      <c r="S1476"/>
      <c r="T1476"/>
      <c r="U1476"/>
      <c r="V1476"/>
      <c r="W1476"/>
      <c r="X1476"/>
      <c r="Y1476"/>
      <c r="Z1476"/>
      <c r="AA1476"/>
      <c r="AB1476" s="181"/>
    </row>
    <row r="1477" spans="1:28" hidden="1">
      <c r="A1477" s="283"/>
      <c r="B1477"/>
      <c r="C1477"/>
      <c r="D1477"/>
      <c r="E1477"/>
      <c r="F1477"/>
      <c r="G1477"/>
      <c r="H1477"/>
      <c r="I1477"/>
      <c r="J1477"/>
      <c r="K1477"/>
      <c r="L1477"/>
      <c r="M1477"/>
      <c r="N1477"/>
      <c r="O1477"/>
      <c r="P1477"/>
      <c r="Q1477"/>
      <c r="R1477"/>
      <c r="S1477"/>
      <c r="T1477"/>
      <c r="U1477"/>
      <c r="V1477"/>
      <c r="W1477"/>
      <c r="X1477"/>
      <c r="Y1477"/>
      <c r="Z1477"/>
      <c r="AA1477"/>
      <c r="AB1477" s="181"/>
    </row>
    <row r="1478" spans="1:28" hidden="1">
      <c r="A1478" s="283"/>
      <c r="B1478"/>
      <c r="C1478"/>
      <c r="D1478"/>
      <c r="E1478"/>
      <c r="F1478"/>
      <c r="G1478"/>
      <c r="H1478"/>
      <c r="I1478"/>
      <c r="J1478"/>
      <c r="K1478"/>
      <c r="L1478"/>
      <c r="M1478"/>
      <c r="N1478"/>
      <c r="O1478"/>
      <c r="P1478"/>
      <c r="Q1478"/>
      <c r="R1478"/>
      <c r="S1478"/>
      <c r="T1478"/>
      <c r="U1478"/>
      <c r="V1478"/>
      <c r="W1478"/>
      <c r="X1478"/>
      <c r="Y1478"/>
      <c r="Z1478"/>
      <c r="AA1478"/>
      <c r="AB1478" s="181"/>
    </row>
    <row r="1479" spans="1:28" hidden="1">
      <c r="A1479" s="283"/>
      <c r="B1479"/>
      <c r="C1479"/>
      <c r="D1479"/>
      <c r="E1479"/>
      <c r="F1479"/>
      <c r="G1479"/>
      <c r="H1479"/>
      <c r="I1479"/>
      <c r="J1479"/>
      <c r="K1479"/>
      <c r="L1479"/>
      <c r="M1479"/>
      <c r="N1479"/>
      <c r="O1479"/>
      <c r="P1479"/>
      <c r="Q1479"/>
      <c r="R1479"/>
      <c r="S1479"/>
      <c r="T1479"/>
      <c r="U1479"/>
      <c r="V1479"/>
      <c r="W1479"/>
      <c r="X1479"/>
      <c r="Y1479"/>
      <c r="Z1479"/>
      <c r="AA1479"/>
      <c r="AB1479" s="181"/>
    </row>
    <row r="1480" spans="1:28" hidden="1">
      <c r="A1480" s="283"/>
      <c r="B1480"/>
      <c r="C1480"/>
      <c r="D1480"/>
      <c r="E1480"/>
      <c r="F1480"/>
      <c r="G1480"/>
      <c r="H1480"/>
      <c r="I1480"/>
      <c r="J1480"/>
      <c r="K1480"/>
      <c r="L1480"/>
      <c r="M1480"/>
      <c r="N1480"/>
      <c r="O1480"/>
      <c r="P1480"/>
      <c r="Q1480"/>
      <c r="R1480"/>
      <c r="S1480"/>
      <c r="T1480"/>
      <c r="U1480"/>
      <c r="V1480"/>
      <c r="W1480"/>
      <c r="X1480"/>
      <c r="Y1480"/>
      <c r="Z1480"/>
      <c r="AA1480"/>
      <c r="AB1480" s="181"/>
    </row>
    <row r="1481" spans="1:28" hidden="1">
      <c r="A1481" s="283"/>
      <c r="B1481"/>
      <c r="C1481"/>
      <c r="D1481"/>
      <c r="E1481"/>
      <c r="F1481"/>
      <c r="G1481"/>
      <c r="H1481"/>
      <c r="I1481"/>
      <c r="J1481"/>
      <c r="K1481"/>
      <c r="L1481"/>
      <c r="M1481"/>
      <c r="N1481"/>
      <c r="O1481"/>
      <c r="P1481"/>
      <c r="Q1481"/>
      <c r="R1481"/>
      <c r="S1481"/>
      <c r="T1481"/>
      <c r="U1481"/>
      <c r="V1481"/>
      <c r="W1481"/>
      <c r="X1481"/>
      <c r="Y1481"/>
      <c r="Z1481"/>
      <c r="AA1481"/>
      <c r="AB1481" s="181"/>
    </row>
    <row r="1482" spans="1:28" hidden="1">
      <c r="A1482" s="283"/>
      <c r="B1482"/>
      <c r="C1482"/>
      <c r="D1482"/>
      <c r="E1482"/>
      <c r="F1482"/>
      <c r="G1482"/>
      <c r="H1482"/>
      <c r="I1482"/>
      <c r="J1482"/>
      <c r="K1482"/>
      <c r="L1482"/>
      <c r="M1482"/>
      <c r="N1482"/>
      <c r="O1482"/>
      <c r="P1482"/>
      <c r="Q1482"/>
      <c r="R1482"/>
      <c r="S1482"/>
      <c r="T1482"/>
      <c r="U1482"/>
      <c r="V1482"/>
      <c r="W1482"/>
      <c r="X1482"/>
      <c r="Y1482"/>
      <c r="Z1482"/>
      <c r="AA1482"/>
      <c r="AB1482" s="181"/>
    </row>
    <row r="1483" spans="1:28" hidden="1">
      <c r="A1483" s="283"/>
      <c r="B1483"/>
      <c r="C1483"/>
      <c r="D1483"/>
      <c r="E1483"/>
      <c r="F1483"/>
      <c r="G1483"/>
      <c r="H1483"/>
      <c r="I1483"/>
      <c r="J1483"/>
      <c r="K1483"/>
      <c r="L1483"/>
      <c r="M1483"/>
      <c r="N1483"/>
      <c r="O1483"/>
      <c r="P1483"/>
      <c r="Q1483"/>
      <c r="R1483"/>
      <c r="S1483"/>
      <c r="T1483"/>
      <c r="U1483"/>
      <c r="V1483"/>
      <c r="W1483"/>
      <c r="X1483"/>
      <c r="Y1483"/>
      <c r="Z1483"/>
      <c r="AA1483"/>
      <c r="AB1483" s="181"/>
    </row>
    <row r="1484" spans="1:28" hidden="1">
      <c r="A1484" s="283"/>
      <c r="B1484"/>
      <c r="C1484"/>
      <c r="D1484"/>
      <c r="E1484"/>
      <c r="F1484"/>
      <c r="G1484"/>
      <c r="H1484"/>
      <c r="I1484"/>
      <c r="J1484"/>
      <c r="K1484"/>
      <c r="L1484"/>
      <c r="M1484"/>
      <c r="N1484"/>
      <c r="O1484"/>
      <c r="P1484"/>
      <c r="Q1484"/>
      <c r="R1484"/>
      <c r="S1484"/>
      <c r="T1484"/>
      <c r="U1484"/>
      <c r="V1484"/>
      <c r="W1484"/>
      <c r="X1484"/>
      <c r="Y1484"/>
      <c r="Z1484"/>
      <c r="AA1484"/>
      <c r="AB1484" s="181"/>
    </row>
    <row r="1485" spans="1:28" hidden="1">
      <c r="A1485" s="283"/>
      <c r="B1485"/>
      <c r="C1485"/>
      <c r="D1485"/>
      <c r="E1485"/>
      <c r="F1485"/>
      <c r="G1485"/>
      <c r="H1485"/>
      <c r="I1485"/>
      <c r="J1485"/>
      <c r="K1485"/>
      <c r="L1485"/>
      <c r="M1485"/>
      <c r="N1485"/>
      <c r="O1485"/>
      <c r="P1485"/>
      <c r="Q1485"/>
      <c r="R1485"/>
      <c r="S1485"/>
      <c r="T1485"/>
      <c r="U1485"/>
      <c r="V1485"/>
      <c r="W1485"/>
      <c r="X1485"/>
      <c r="Y1485"/>
      <c r="Z1485"/>
      <c r="AA1485"/>
      <c r="AB1485" s="181"/>
    </row>
    <row r="1486" spans="1:28" hidden="1">
      <c r="A1486" s="283"/>
      <c r="B1486"/>
      <c r="C1486"/>
      <c r="D1486"/>
      <c r="E1486"/>
      <c r="F1486"/>
      <c r="G1486"/>
      <c r="H1486"/>
      <c r="I1486"/>
      <c r="J1486"/>
      <c r="K1486"/>
      <c r="L1486"/>
      <c r="M1486"/>
      <c r="N1486"/>
      <c r="O1486"/>
      <c r="P1486"/>
      <c r="Q1486"/>
      <c r="R1486"/>
      <c r="S1486"/>
      <c r="T1486"/>
      <c r="U1486"/>
      <c r="V1486"/>
      <c r="W1486"/>
      <c r="X1486"/>
      <c r="Y1486"/>
      <c r="Z1486"/>
      <c r="AA1486"/>
      <c r="AB1486" s="181"/>
    </row>
    <row r="1487" spans="1:28" hidden="1">
      <c r="A1487" s="283"/>
      <c r="B1487"/>
      <c r="C1487"/>
      <c r="D1487"/>
      <c r="E1487"/>
      <c r="F1487"/>
      <c r="G1487"/>
      <c r="H1487"/>
      <c r="I1487"/>
      <c r="J1487"/>
      <c r="K1487"/>
      <c r="L1487"/>
      <c r="M1487"/>
      <c r="N1487"/>
      <c r="O1487"/>
      <c r="P1487"/>
      <c r="Q1487"/>
      <c r="R1487"/>
      <c r="S1487"/>
      <c r="T1487"/>
      <c r="U1487"/>
      <c r="V1487"/>
      <c r="W1487"/>
      <c r="X1487"/>
      <c r="Y1487"/>
      <c r="Z1487"/>
      <c r="AA1487"/>
      <c r="AB1487" s="181"/>
    </row>
    <row r="1488" spans="1:28" hidden="1">
      <c r="A1488" s="283"/>
      <c r="B1488"/>
      <c r="C1488"/>
      <c r="D1488"/>
      <c r="E1488"/>
      <c r="F1488"/>
      <c r="G1488"/>
      <c r="H1488"/>
      <c r="I1488"/>
      <c r="J1488"/>
      <c r="K1488"/>
      <c r="L1488"/>
      <c r="M1488"/>
      <c r="N1488"/>
      <c r="O1488"/>
      <c r="P1488"/>
      <c r="Q1488"/>
      <c r="R1488"/>
      <c r="S1488"/>
      <c r="T1488"/>
      <c r="U1488"/>
      <c r="V1488"/>
      <c r="W1488"/>
      <c r="X1488"/>
      <c r="Y1488"/>
      <c r="Z1488"/>
      <c r="AA1488"/>
      <c r="AB1488" s="181"/>
    </row>
    <row r="1489" spans="1:28" hidden="1">
      <c r="A1489" s="283"/>
      <c r="B1489"/>
      <c r="C1489"/>
      <c r="D1489"/>
      <c r="E1489"/>
      <c r="F1489"/>
      <c r="G1489"/>
      <c r="H1489"/>
      <c r="I1489"/>
      <c r="J1489"/>
      <c r="K1489"/>
      <c r="L1489"/>
      <c r="M1489"/>
      <c r="N1489"/>
      <c r="O1489"/>
      <c r="P1489"/>
      <c r="Q1489"/>
      <c r="R1489"/>
      <c r="S1489"/>
      <c r="T1489"/>
      <c r="U1489"/>
      <c r="V1489"/>
      <c r="W1489"/>
      <c r="X1489"/>
      <c r="Y1489"/>
      <c r="Z1489"/>
      <c r="AA1489"/>
      <c r="AB1489" s="181"/>
    </row>
    <row r="1490" spans="1:28" hidden="1">
      <c r="A1490" s="283"/>
      <c r="B1490"/>
      <c r="C1490"/>
      <c r="D1490"/>
      <c r="E1490"/>
      <c r="F1490"/>
      <c r="G1490"/>
      <c r="H1490"/>
      <c r="I1490"/>
      <c r="J1490"/>
      <c r="K1490"/>
      <c r="L1490"/>
      <c r="M1490"/>
      <c r="N1490"/>
      <c r="O1490"/>
      <c r="P1490"/>
      <c r="Q1490"/>
      <c r="R1490"/>
      <c r="S1490"/>
      <c r="T1490"/>
      <c r="U1490"/>
      <c r="V1490"/>
      <c r="W1490"/>
      <c r="X1490"/>
      <c r="Y1490"/>
      <c r="Z1490"/>
      <c r="AA1490"/>
      <c r="AB1490" s="181"/>
    </row>
    <row r="1491" spans="1:28" hidden="1">
      <c r="A1491" s="283"/>
      <c r="B1491"/>
      <c r="C1491"/>
      <c r="D1491"/>
      <c r="E1491"/>
      <c r="F1491"/>
      <c r="G1491"/>
      <c r="H1491"/>
      <c r="I1491"/>
      <c r="J1491"/>
      <c r="K1491"/>
      <c r="L1491"/>
      <c r="M1491"/>
      <c r="N1491"/>
      <c r="O1491"/>
      <c r="P1491"/>
      <c r="Q1491"/>
      <c r="R1491"/>
      <c r="S1491"/>
      <c r="T1491"/>
      <c r="U1491"/>
      <c r="V1491"/>
      <c r="W1491"/>
      <c r="X1491"/>
      <c r="Y1491"/>
      <c r="Z1491"/>
      <c r="AA1491"/>
      <c r="AB1491" s="181"/>
    </row>
    <row r="1492" spans="1:28" hidden="1">
      <c r="A1492" s="283"/>
      <c r="B1492"/>
      <c r="C1492"/>
      <c r="D1492"/>
      <c r="E1492"/>
      <c r="F1492"/>
      <c r="G1492"/>
      <c r="H1492"/>
      <c r="I1492"/>
      <c r="J1492"/>
      <c r="K1492"/>
      <c r="L1492"/>
      <c r="M1492"/>
      <c r="N1492"/>
      <c r="O1492"/>
      <c r="P1492"/>
      <c r="Q1492"/>
      <c r="R1492"/>
      <c r="S1492"/>
      <c r="T1492"/>
      <c r="U1492"/>
      <c r="V1492"/>
      <c r="W1492"/>
      <c r="X1492"/>
      <c r="Y1492"/>
      <c r="Z1492"/>
      <c r="AA1492"/>
      <c r="AB1492" s="181"/>
    </row>
    <row r="1493" spans="1:28" hidden="1">
      <c r="A1493" s="283"/>
      <c r="B1493"/>
      <c r="C1493"/>
      <c r="D1493"/>
      <c r="E1493"/>
      <c r="F1493"/>
      <c r="G1493"/>
      <c r="H1493"/>
      <c r="I1493"/>
      <c r="J1493"/>
      <c r="K1493"/>
      <c r="L1493"/>
      <c r="M1493"/>
      <c r="N1493"/>
      <c r="O1493"/>
      <c r="P1493"/>
      <c r="Q1493"/>
      <c r="R1493"/>
      <c r="S1493"/>
      <c r="T1493"/>
      <c r="U1493"/>
      <c r="V1493"/>
      <c r="W1493"/>
      <c r="X1493"/>
      <c r="Y1493"/>
      <c r="Z1493"/>
      <c r="AA1493"/>
      <c r="AB1493" s="181"/>
    </row>
    <row r="1494" spans="1:28" hidden="1">
      <c r="A1494" s="283"/>
      <c r="B1494"/>
      <c r="C1494"/>
      <c r="D1494"/>
      <c r="E1494"/>
      <c r="F1494"/>
      <c r="G1494"/>
      <c r="H1494"/>
      <c r="I1494"/>
      <c r="J1494"/>
      <c r="K1494"/>
      <c r="L1494"/>
      <c r="M1494"/>
      <c r="N1494"/>
      <c r="O1494"/>
      <c r="P1494"/>
      <c r="Q1494"/>
      <c r="R1494"/>
      <c r="S1494"/>
      <c r="T1494"/>
      <c r="U1494"/>
      <c r="V1494"/>
      <c r="W1494"/>
      <c r="X1494"/>
      <c r="Y1494"/>
      <c r="Z1494"/>
      <c r="AA1494"/>
      <c r="AB1494" s="181"/>
    </row>
    <row r="1495" spans="1:28" hidden="1">
      <c r="A1495" s="283"/>
      <c r="B1495"/>
      <c r="C1495"/>
      <c r="D1495"/>
      <c r="E1495"/>
      <c r="F1495"/>
      <c r="G1495"/>
      <c r="H1495"/>
      <c r="I1495"/>
      <c r="J1495"/>
      <c r="K1495"/>
      <c r="L1495"/>
      <c r="M1495"/>
      <c r="N1495"/>
      <c r="O1495"/>
      <c r="P1495"/>
      <c r="Q1495"/>
      <c r="R1495"/>
      <c r="S1495"/>
      <c r="T1495"/>
      <c r="U1495"/>
      <c r="V1495"/>
      <c r="W1495"/>
      <c r="X1495"/>
      <c r="Y1495"/>
      <c r="Z1495"/>
      <c r="AA1495"/>
      <c r="AB1495" s="181"/>
    </row>
    <row r="1496" spans="1:28" hidden="1">
      <c r="A1496" s="283"/>
      <c r="B1496"/>
      <c r="C1496"/>
      <c r="D1496"/>
      <c r="E1496"/>
      <c r="F1496"/>
      <c r="G1496"/>
      <c r="H1496"/>
      <c r="I1496"/>
      <c r="J1496"/>
      <c r="K1496"/>
      <c r="L1496"/>
      <c r="M1496"/>
      <c r="N1496"/>
      <c r="O1496"/>
      <c r="P1496"/>
      <c r="Q1496"/>
      <c r="R1496"/>
      <c r="S1496"/>
      <c r="T1496"/>
      <c r="U1496"/>
      <c r="V1496"/>
      <c r="W1496"/>
      <c r="X1496"/>
      <c r="Y1496"/>
      <c r="Z1496"/>
      <c r="AA1496"/>
      <c r="AB1496" s="181"/>
    </row>
    <row r="1497" spans="1:28" hidden="1">
      <c r="A1497" s="283"/>
      <c r="B1497"/>
      <c r="C1497"/>
      <c r="D1497"/>
      <c r="E1497"/>
      <c r="F1497"/>
      <c r="G1497"/>
      <c r="H1497"/>
      <c r="I1497"/>
      <c r="J1497"/>
      <c r="K1497"/>
      <c r="L1497"/>
      <c r="M1497"/>
      <c r="N1497"/>
      <c r="O1497"/>
      <c r="P1497"/>
      <c r="Q1497"/>
      <c r="R1497"/>
      <c r="S1497"/>
      <c r="T1497"/>
      <c r="U1497"/>
      <c r="V1497"/>
      <c r="W1497"/>
      <c r="X1497"/>
      <c r="Y1497"/>
      <c r="Z1497"/>
      <c r="AA1497"/>
      <c r="AB1497" s="181"/>
    </row>
    <row r="1498" spans="1:28" hidden="1">
      <c r="A1498" s="283"/>
      <c r="B1498"/>
      <c r="C1498"/>
      <c r="D1498"/>
      <c r="E1498"/>
      <c r="F1498"/>
      <c r="G1498"/>
      <c r="H1498"/>
      <c r="I1498"/>
      <c r="J1498"/>
      <c r="K1498"/>
      <c r="L1498"/>
      <c r="M1498"/>
      <c r="N1498"/>
      <c r="O1498"/>
      <c r="P1498"/>
      <c r="Q1498"/>
      <c r="R1498"/>
      <c r="S1498"/>
      <c r="T1498"/>
      <c r="U1498"/>
      <c r="V1498"/>
      <c r="W1498"/>
      <c r="X1498"/>
      <c r="Y1498"/>
      <c r="Z1498"/>
      <c r="AA1498"/>
      <c r="AB1498" s="181"/>
    </row>
    <row r="1499" spans="1:28" hidden="1">
      <c r="A1499" s="283"/>
      <c r="B1499"/>
      <c r="C1499"/>
      <c r="D1499"/>
      <c r="E1499"/>
      <c r="F1499"/>
      <c r="G1499"/>
      <c r="H1499"/>
      <c r="I1499"/>
      <c r="J1499"/>
      <c r="K1499"/>
      <c r="L1499"/>
      <c r="M1499"/>
      <c r="N1499"/>
      <c r="O1499"/>
      <c r="P1499"/>
      <c r="Q1499"/>
      <c r="R1499"/>
      <c r="S1499"/>
      <c r="T1499"/>
      <c r="U1499"/>
      <c r="V1499"/>
      <c r="W1499"/>
      <c r="X1499"/>
      <c r="Y1499"/>
      <c r="Z1499"/>
      <c r="AA1499"/>
      <c r="AB1499" s="181"/>
    </row>
    <row r="1500" spans="1:28" hidden="1">
      <c r="A1500" s="283"/>
      <c r="B1500"/>
      <c r="C1500"/>
      <c r="D1500"/>
      <c r="E1500"/>
      <c r="F1500"/>
      <c r="G1500"/>
      <c r="H1500"/>
      <c r="I1500"/>
      <c r="J1500"/>
      <c r="K1500"/>
      <c r="L1500"/>
      <c r="M1500"/>
      <c r="N1500"/>
      <c r="O1500"/>
      <c r="P1500"/>
      <c r="Q1500"/>
      <c r="R1500"/>
      <c r="S1500"/>
      <c r="T1500"/>
      <c r="U1500"/>
      <c r="V1500"/>
      <c r="W1500"/>
      <c r="X1500"/>
      <c r="Y1500"/>
      <c r="Z1500"/>
      <c r="AA1500"/>
      <c r="AB1500" s="181"/>
    </row>
    <row r="1501" spans="1:28" hidden="1">
      <c r="A1501" s="283"/>
      <c r="B1501"/>
      <c r="C1501"/>
      <c r="D1501"/>
      <c r="E1501"/>
      <c r="F1501"/>
      <c r="G1501"/>
      <c r="H1501"/>
      <c r="I1501"/>
      <c r="J1501"/>
      <c r="K1501"/>
      <c r="L1501"/>
      <c r="M1501"/>
      <c r="N1501"/>
      <c r="O1501"/>
      <c r="P1501"/>
      <c r="Q1501"/>
      <c r="R1501"/>
      <c r="S1501"/>
      <c r="T1501"/>
      <c r="U1501"/>
      <c r="V1501"/>
      <c r="W1501"/>
      <c r="X1501"/>
      <c r="Y1501"/>
      <c r="Z1501"/>
      <c r="AA1501"/>
      <c r="AB1501" s="181"/>
    </row>
    <row r="1502" spans="1:28" hidden="1">
      <c r="A1502" s="283"/>
      <c r="B1502"/>
      <c r="C1502"/>
      <c r="D1502"/>
      <c r="E1502"/>
      <c r="F1502"/>
      <c r="G1502"/>
      <c r="H1502"/>
      <c r="I1502"/>
      <c r="J1502"/>
      <c r="K1502"/>
      <c r="L1502"/>
      <c r="M1502"/>
      <c r="N1502"/>
      <c r="O1502"/>
      <c r="P1502"/>
      <c r="Q1502"/>
      <c r="R1502"/>
      <c r="S1502"/>
      <c r="T1502"/>
      <c r="U1502"/>
      <c r="V1502"/>
      <c r="W1502"/>
      <c r="X1502"/>
      <c r="Y1502"/>
      <c r="Z1502"/>
      <c r="AA1502"/>
      <c r="AB1502" s="181"/>
    </row>
    <row r="1503" spans="1:28" hidden="1">
      <c r="A1503" s="283"/>
      <c r="B1503"/>
      <c r="C1503"/>
      <c r="D1503"/>
      <c r="E1503"/>
      <c r="F1503"/>
      <c r="G1503"/>
      <c r="H1503"/>
      <c r="I1503"/>
      <c r="J1503"/>
      <c r="K1503"/>
      <c r="L1503"/>
      <c r="M1503"/>
      <c r="N1503"/>
      <c r="O1503"/>
      <c r="P1503"/>
      <c r="Q1503"/>
      <c r="R1503"/>
      <c r="S1503"/>
      <c r="T1503"/>
      <c r="U1503"/>
      <c r="V1503"/>
      <c r="W1503"/>
      <c r="X1503"/>
      <c r="Y1503"/>
      <c r="Z1503"/>
      <c r="AA1503"/>
      <c r="AB1503" s="181"/>
    </row>
    <row r="1504" spans="1:28" hidden="1">
      <c r="A1504" s="283"/>
      <c r="B1504"/>
      <c r="C1504"/>
      <c r="D1504"/>
      <c r="E1504"/>
      <c r="F1504"/>
      <c r="G1504"/>
      <c r="H1504"/>
      <c r="I1504"/>
      <c r="J1504"/>
      <c r="K1504"/>
      <c r="L1504"/>
      <c r="M1504"/>
      <c r="N1504"/>
      <c r="O1504"/>
      <c r="P1504"/>
      <c r="Q1504"/>
      <c r="R1504"/>
      <c r="S1504"/>
      <c r="T1504"/>
      <c r="U1504"/>
      <c r="V1504"/>
      <c r="W1504"/>
      <c r="X1504"/>
      <c r="Y1504"/>
      <c r="Z1504"/>
      <c r="AA1504"/>
      <c r="AB1504" s="181"/>
    </row>
    <row r="1505" spans="1:28" hidden="1">
      <c r="A1505" s="283"/>
      <c r="B1505"/>
      <c r="C1505"/>
      <c r="D1505"/>
      <c r="E1505"/>
      <c r="F1505"/>
      <c r="G1505"/>
      <c r="H1505"/>
      <c r="I1505"/>
      <c r="J1505"/>
      <c r="K1505"/>
      <c r="L1505"/>
      <c r="M1505"/>
      <c r="N1505"/>
      <c r="O1505"/>
      <c r="P1505"/>
      <c r="Q1505"/>
      <c r="R1505"/>
      <c r="S1505"/>
      <c r="T1505"/>
      <c r="U1505"/>
      <c r="V1505"/>
      <c r="W1505"/>
      <c r="X1505"/>
      <c r="Y1505"/>
      <c r="Z1505"/>
      <c r="AA1505"/>
      <c r="AB1505" s="181"/>
    </row>
    <row r="1506" spans="1:28" hidden="1">
      <c r="A1506" s="283"/>
      <c r="B1506"/>
      <c r="C1506"/>
      <c r="D1506"/>
      <c r="E1506"/>
      <c r="F1506"/>
      <c r="G1506"/>
      <c r="H1506"/>
      <c r="I1506"/>
      <c r="J1506"/>
      <c r="K1506"/>
      <c r="L1506"/>
      <c r="M1506"/>
      <c r="N1506"/>
      <c r="O1506"/>
      <c r="P1506"/>
      <c r="Q1506"/>
      <c r="R1506"/>
      <c r="S1506"/>
      <c r="T1506"/>
      <c r="U1506"/>
      <c r="V1506"/>
      <c r="W1506"/>
      <c r="X1506"/>
      <c r="Y1506"/>
      <c r="Z1506"/>
      <c r="AA1506"/>
      <c r="AB1506" s="181"/>
    </row>
    <row r="1507" spans="1:28" hidden="1">
      <c r="A1507" s="283"/>
      <c r="B1507"/>
      <c r="C1507"/>
      <c r="D1507"/>
      <c r="E1507"/>
      <c r="F1507"/>
      <c r="G1507"/>
      <c r="H1507"/>
      <c r="I1507"/>
      <c r="J1507"/>
      <c r="K1507"/>
      <c r="L1507"/>
      <c r="M1507"/>
      <c r="N1507"/>
      <c r="O1507"/>
      <c r="P1507"/>
      <c r="Q1507"/>
      <c r="R1507"/>
      <c r="S1507"/>
      <c r="T1507"/>
      <c r="U1507"/>
      <c r="V1507"/>
      <c r="W1507"/>
      <c r="X1507"/>
      <c r="Y1507"/>
      <c r="Z1507"/>
      <c r="AA1507"/>
      <c r="AB1507" s="181"/>
    </row>
    <row r="1508" spans="1:28" hidden="1">
      <c r="A1508" s="283"/>
      <c r="B1508"/>
      <c r="C1508"/>
      <c r="D1508"/>
      <c r="E1508"/>
      <c r="F1508"/>
      <c r="G1508"/>
      <c r="H1508"/>
      <c r="I1508"/>
      <c r="J1508"/>
      <c r="K1508"/>
      <c r="L1508"/>
      <c r="M1508"/>
      <c r="N1508"/>
      <c r="O1508"/>
      <c r="P1508"/>
      <c r="Q1508"/>
      <c r="R1508"/>
      <c r="S1508"/>
      <c r="T1508"/>
      <c r="U1508"/>
      <c r="V1508"/>
      <c r="W1508"/>
      <c r="X1508"/>
      <c r="Y1508"/>
      <c r="Z1508"/>
      <c r="AA1508"/>
      <c r="AB1508" s="181"/>
    </row>
    <row r="1509" spans="1:28" hidden="1">
      <c r="A1509" s="283"/>
      <c r="B1509"/>
      <c r="C1509"/>
      <c r="D1509"/>
      <c r="E1509"/>
      <c r="F1509"/>
      <c r="G1509"/>
      <c r="H1509"/>
      <c r="I1509"/>
      <c r="J1509"/>
      <c r="K1509"/>
      <c r="L1509"/>
      <c r="M1509"/>
      <c r="N1509"/>
      <c r="O1509"/>
      <c r="P1509"/>
      <c r="Q1509"/>
      <c r="R1509"/>
      <c r="S1509"/>
      <c r="T1509"/>
      <c r="U1509"/>
      <c r="V1509"/>
      <c r="W1509"/>
      <c r="X1509"/>
      <c r="Y1509"/>
      <c r="Z1509"/>
      <c r="AA1509"/>
      <c r="AB1509" s="181"/>
    </row>
    <row r="1510" spans="1:28" hidden="1">
      <c r="A1510" s="283"/>
      <c r="B1510"/>
      <c r="C1510"/>
      <c r="D1510"/>
      <c r="E1510"/>
      <c r="F1510"/>
      <c r="G1510"/>
      <c r="H1510"/>
      <c r="I1510"/>
      <c r="J1510"/>
      <c r="K1510"/>
      <c r="L1510"/>
      <c r="M1510"/>
      <c r="N1510"/>
      <c r="O1510"/>
      <c r="P1510"/>
      <c r="Q1510"/>
      <c r="R1510"/>
      <c r="S1510"/>
      <c r="T1510"/>
      <c r="U1510"/>
      <c r="V1510"/>
      <c r="W1510"/>
      <c r="X1510"/>
      <c r="Y1510"/>
      <c r="Z1510"/>
      <c r="AA1510"/>
      <c r="AB1510" s="181"/>
    </row>
    <row r="1511" spans="1:28" hidden="1">
      <c r="A1511" s="283"/>
      <c r="B1511"/>
      <c r="C1511"/>
      <c r="D1511"/>
      <c r="E1511"/>
      <c r="F1511"/>
      <c r="G1511"/>
      <c r="H1511"/>
      <c r="I1511"/>
      <c r="J1511"/>
      <c r="K1511"/>
      <c r="L1511"/>
      <c r="M1511"/>
      <c r="N1511"/>
      <c r="O1511"/>
      <c r="P1511"/>
      <c r="Q1511"/>
      <c r="R1511"/>
      <c r="S1511"/>
      <c r="T1511"/>
      <c r="U1511"/>
      <c r="V1511"/>
      <c r="W1511"/>
      <c r="X1511"/>
      <c r="Y1511"/>
      <c r="Z1511"/>
      <c r="AA1511"/>
      <c r="AB1511" s="181"/>
    </row>
    <row r="1512" spans="1:28" hidden="1">
      <c r="A1512" s="283"/>
      <c r="B1512"/>
      <c r="C1512"/>
      <c r="D1512"/>
      <c r="E1512"/>
      <c r="F1512"/>
      <c r="G1512"/>
      <c r="H1512"/>
      <c r="I1512"/>
      <c r="J1512"/>
      <c r="K1512"/>
      <c r="L1512"/>
      <c r="M1512"/>
      <c r="N1512"/>
      <c r="O1512"/>
      <c r="P1512"/>
      <c r="Q1512"/>
      <c r="R1512"/>
      <c r="S1512"/>
      <c r="T1512"/>
      <c r="U1512"/>
      <c r="V1512"/>
      <c r="W1512"/>
      <c r="X1512"/>
      <c r="Y1512"/>
      <c r="Z1512"/>
      <c r="AA1512"/>
      <c r="AB1512" s="181"/>
    </row>
    <row r="1513" spans="1:28" hidden="1">
      <c r="A1513" s="283"/>
      <c r="B1513"/>
      <c r="C1513"/>
      <c r="D1513"/>
      <c r="E1513"/>
      <c r="F1513"/>
      <c r="G1513"/>
      <c r="H1513"/>
      <c r="I1513"/>
      <c r="J1513"/>
      <c r="K1513"/>
      <c r="L1513"/>
      <c r="M1513"/>
      <c r="N1513"/>
      <c r="O1513"/>
      <c r="P1513"/>
      <c r="Q1513"/>
      <c r="R1513"/>
      <c r="S1513"/>
      <c r="T1513"/>
      <c r="U1513"/>
      <c r="V1513"/>
      <c r="W1513"/>
      <c r="X1513"/>
      <c r="Y1513"/>
      <c r="Z1513"/>
      <c r="AA1513"/>
      <c r="AB1513" s="181"/>
    </row>
    <row r="1514" spans="1:28" hidden="1">
      <c r="A1514" s="283"/>
      <c r="B1514"/>
      <c r="C1514"/>
      <c r="D1514"/>
      <c r="E1514"/>
      <c r="F1514"/>
      <c r="G1514"/>
      <c r="H1514"/>
      <c r="I1514"/>
      <c r="J1514"/>
      <c r="K1514"/>
      <c r="L1514"/>
      <c r="M1514"/>
      <c r="N1514"/>
      <c r="O1514"/>
      <c r="P1514"/>
      <c r="Q1514"/>
      <c r="R1514"/>
      <c r="S1514"/>
      <c r="T1514"/>
      <c r="U1514"/>
      <c r="V1514"/>
      <c r="W1514"/>
      <c r="X1514"/>
      <c r="Y1514"/>
      <c r="Z1514"/>
      <c r="AA1514"/>
      <c r="AB1514" s="181"/>
    </row>
    <row r="1515" spans="1:28" hidden="1">
      <c r="A1515" s="283"/>
      <c r="B1515"/>
      <c r="C1515"/>
      <c r="D1515"/>
      <c r="E1515"/>
      <c r="F1515"/>
      <c r="G1515"/>
      <c r="H1515"/>
      <c r="I1515"/>
      <c r="J1515"/>
      <c r="K1515"/>
      <c r="L1515"/>
      <c r="M1515"/>
      <c r="N1515"/>
      <c r="O1515"/>
      <c r="P1515"/>
      <c r="Q1515"/>
      <c r="R1515"/>
      <c r="S1515"/>
      <c r="T1515"/>
      <c r="U1515"/>
      <c r="V1515"/>
      <c r="W1515"/>
      <c r="X1515"/>
      <c r="Y1515"/>
      <c r="Z1515"/>
      <c r="AA1515"/>
      <c r="AB1515" s="181"/>
    </row>
    <row r="1516" spans="1:28" hidden="1">
      <c r="A1516" s="283"/>
      <c r="B1516"/>
      <c r="C1516"/>
      <c r="D1516"/>
      <c r="E1516"/>
      <c r="F1516"/>
      <c r="G1516"/>
      <c r="H1516"/>
      <c r="I1516"/>
      <c r="J1516"/>
      <c r="K1516"/>
      <c r="L1516"/>
      <c r="M1516"/>
      <c r="N1516"/>
      <c r="O1516"/>
      <c r="P1516"/>
      <c r="Q1516"/>
      <c r="R1516"/>
      <c r="S1516"/>
      <c r="T1516"/>
      <c r="U1516"/>
      <c r="V1516"/>
      <c r="W1516"/>
      <c r="X1516"/>
      <c r="Y1516"/>
      <c r="Z1516"/>
      <c r="AA1516"/>
      <c r="AB1516" s="181"/>
    </row>
    <row r="1517" spans="1:28" hidden="1">
      <c r="A1517" s="283"/>
      <c r="B1517"/>
      <c r="C1517"/>
      <c r="D1517"/>
      <c r="E1517"/>
      <c r="F1517"/>
      <c r="G1517"/>
      <c r="H1517"/>
      <c r="I1517"/>
      <c r="J1517"/>
      <c r="K1517"/>
      <c r="L1517"/>
      <c r="M1517"/>
      <c r="N1517"/>
      <c r="O1517"/>
      <c r="P1517"/>
      <c r="Q1517"/>
      <c r="R1517"/>
      <c r="S1517"/>
      <c r="T1517"/>
      <c r="U1517"/>
      <c r="V1517"/>
      <c r="W1517"/>
      <c r="X1517"/>
      <c r="Y1517"/>
      <c r="Z1517"/>
      <c r="AA1517"/>
      <c r="AB1517" s="181"/>
    </row>
    <row r="1518" spans="1:28" hidden="1">
      <c r="A1518" s="283"/>
      <c r="B1518"/>
      <c r="C1518"/>
      <c r="D1518"/>
      <c r="E1518"/>
      <c r="F1518"/>
      <c r="G1518"/>
      <c r="H1518"/>
      <c r="I1518"/>
      <c r="J1518"/>
      <c r="K1518"/>
      <c r="L1518"/>
      <c r="M1518"/>
      <c r="N1518"/>
      <c r="O1518"/>
      <c r="P1518"/>
      <c r="Q1518"/>
      <c r="R1518"/>
      <c r="S1518"/>
      <c r="T1518"/>
      <c r="U1518"/>
      <c r="V1518"/>
      <c r="W1518"/>
      <c r="X1518"/>
      <c r="Y1518"/>
      <c r="Z1518"/>
      <c r="AA1518"/>
      <c r="AB1518" s="181"/>
    </row>
    <row r="1519" spans="1:28" hidden="1">
      <c r="A1519" s="283"/>
      <c r="B1519"/>
      <c r="C1519"/>
      <c r="D1519"/>
      <c r="E1519"/>
      <c r="F1519"/>
      <c r="G1519"/>
      <c r="H1519"/>
      <c r="I1519"/>
      <c r="J1519"/>
      <c r="K1519"/>
      <c r="L1519"/>
      <c r="M1519"/>
      <c r="N1519"/>
      <c r="O1519"/>
      <c r="P1519"/>
      <c r="Q1519"/>
      <c r="R1519"/>
      <c r="S1519"/>
      <c r="T1519"/>
      <c r="U1519"/>
      <c r="V1519"/>
      <c r="W1519"/>
      <c r="X1519"/>
      <c r="Y1519"/>
      <c r="Z1519"/>
      <c r="AA1519"/>
      <c r="AB1519" s="181"/>
    </row>
    <row r="1520" spans="1:28" hidden="1">
      <c r="A1520" s="283"/>
      <c r="B1520"/>
      <c r="C1520"/>
      <c r="D1520"/>
      <c r="E1520"/>
      <c r="F1520"/>
      <c r="G1520"/>
      <c r="H1520"/>
      <c r="I1520"/>
      <c r="J1520"/>
      <c r="K1520"/>
      <c r="L1520"/>
      <c r="M1520"/>
      <c r="N1520"/>
      <c r="O1520"/>
      <c r="P1520"/>
      <c r="Q1520"/>
      <c r="R1520"/>
      <c r="S1520"/>
      <c r="T1520"/>
      <c r="U1520"/>
      <c r="V1520"/>
      <c r="W1520"/>
      <c r="X1520"/>
      <c r="Y1520"/>
      <c r="Z1520"/>
      <c r="AA1520"/>
      <c r="AB1520" s="181"/>
    </row>
    <row r="1521" spans="1:28" hidden="1">
      <c r="A1521" s="283"/>
      <c r="B1521"/>
      <c r="C1521"/>
      <c r="D1521"/>
      <c r="E1521"/>
      <c r="F1521"/>
      <c r="G1521"/>
      <c r="H1521"/>
      <c r="I1521"/>
      <c r="J1521"/>
      <c r="K1521"/>
      <c r="L1521"/>
      <c r="M1521"/>
      <c r="N1521"/>
      <c r="O1521"/>
      <c r="P1521"/>
      <c r="Q1521"/>
      <c r="R1521"/>
      <c r="S1521"/>
      <c r="T1521"/>
      <c r="U1521"/>
      <c r="V1521"/>
      <c r="W1521"/>
      <c r="X1521"/>
      <c r="Y1521"/>
      <c r="Z1521"/>
      <c r="AA1521"/>
      <c r="AB1521" s="181"/>
    </row>
    <row r="1522" spans="1:28" hidden="1">
      <c r="A1522" s="283"/>
      <c r="B1522"/>
      <c r="C1522"/>
      <c r="D1522"/>
      <c r="E1522"/>
      <c r="F1522"/>
      <c r="G1522"/>
      <c r="H1522"/>
      <c r="I1522"/>
      <c r="J1522"/>
      <c r="K1522"/>
      <c r="L1522"/>
      <c r="M1522"/>
      <c r="N1522"/>
      <c r="O1522"/>
      <c r="P1522"/>
      <c r="Q1522"/>
      <c r="R1522"/>
      <c r="S1522"/>
      <c r="T1522"/>
      <c r="U1522"/>
      <c r="V1522"/>
      <c r="W1522"/>
      <c r="X1522"/>
      <c r="Y1522"/>
      <c r="Z1522"/>
      <c r="AA1522"/>
      <c r="AB1522" s="181"/>
    </row>
    <row r="1523" spans="1:28" hidden="1">
      <c r="A1523" s="283"/>
      <c r="B1523"/>
      <c r="C1523"/>
      <c r="D1523"/>
      <c r="E1523"/>
      <c r="F1523"/>
      <c r="G1523"/>
      <c r="H1523"/>
      <c r="I1523"/>
      <c r="J1523"/>
      <c r="K1523"/>
      <c r="L1523"/>
      <c r="M1523"/>
      <c r="N1523"/>
      <c r="O1523"/>
      <c r="P1523"/>
      <c r="Q1523"/>
      <c r="R1523"/>
      <c r="S1523"/>
      <c r="T1523"/>
      <c r="U1523"/>
      <c r="V1523"/>
      <c r="W1523"/>
      <c r="X1523"/>
      <c r="Y1523"/>
      <c r="Z1523"/>
      <c r="AA1523"/>
      <c r="AB1523" s="181"/>
    </row>
    <row r="1524" spans="1:28" hidden="1">
      <c r="A1524" s="283"/>
      <c r="B1524"/>
      <c r="C1524"/>
      <c r="D1524"/>
      <c r="E1524"/>
      <c r="F1524"/>
      <c r="G1524"/>
      <c r="H1524"/>
      <c r="I1524"/>
      <c r="J1524"/>
      <c r="K1524"/>
      <c r="L1524"/>
      <c r="M1524"/>
      <c r="N1524"/>
      <c r="O1524"/>
      <c r="P1524"/>
      <c r="Q1524"/>
      <c r="R1524"/>
      <c r="S1524"/>
      <c r="T1524"/>
      <c r="U1524"/>
      <c r="V1524"/>
      <c r="W1524"/>
      <c r="X1524"/>
      <c r="Y1524"/>
      <c r="Z1524"/>
      <c r="AA1524"/>
      <c r="AB1524" s="181"/>
    </row>
    <row r="1525" spans="1:28" hidden="1">
      <c r="A1525" s="283"/>
      <c r="B1525"/>
      <c r="C1525"/>
      <c r="D1525"/>
      <c r="E1525"/>
      <c r="F1525"/>
      <c r="G1525"/>
      <c r="H1525"/>
      <c r="I1525"/>
      <c r="J1525"/>
      <c r="K1525"/>
      <c r="L1525"/>
      <c r="M1525"/>
      <c r="N1525"/>
      <c r="O1525"/>
      <c r="P1525"/>
      <c r="Q1525"/>
      <c r="R1525"/>
      <c r="S1525"/>
      <c r="T1525"/>
      <c r="U1525"/>
      <c r="V1525"/>
      <c r="W1525"/>
      <c r="X1525"/>
      <c r="Y1525"/>
      <c r="Z1525"/>
      <c r="AA1525"/>
      <c r="AB1525" s="181"/>
    </row>
    <row r="1526" spans="1:28" hidden="1">
      <c r="A1526" s="283"/>
      <c r="B1526"/>
      <c r="C1526"/>
      <c r="D1526"/>
      <c r="E1526"/>
      <c r="F1526"/>
      <c r="G1526"/>
      <c r="H1526"/>
      <c r="I1526"/>
      <c r="J1526"/>
      <c r="K1526"/>
      <c r="L1526"/>
      <c r="M1526"/>
      <c r="N1526"/>
      <c r="O1526"/>
      <c r="P1526"/>
      <c r="Q1526"/>
      <c r="R1526"/>
      <c r="S1526"/>
      <c r="T1526"/>
      <c r="U1526"/>
      <c r="V1526"/>
      <c r="W1526"/>
      <c r="X1526"/>
      <c r="Y1526"/>
      <c r="Z1526"/>
      <c r="AA1526"/>
      <c r="AB1526" s="181"/>
    </row>
    <row r="1527" spans="1:28" hidden="1">
      <c r="A1527" s="283"/>
      <c r="B1527"/>
      <c r="C1527"/>
      <c r="D1527"/>
      <c r="E1527"/>
      <c r="F1527"/>
      <c r="G1527"/>
      <c r="H1527"/>
      <c r="I1527"/>
      <c r="J1527"/>
      <c r="K1527"/>
      <c r="L1527"/>
      <c r="M1527"/>
      <c r="N1527"/>
      <c r="O1527"/>
      <c r="P1527"/>
      <c r="Q1527"/>
      <c r="R1527"/>
      <c r="S1527"/>
      <c r="T1527"/>
      <c r="U1527"/>
      <c r="V1527"/>
      <c r="W1527"/>
      <c r="X1527"/>
      <c r="Y1527"/>
      <c r="Z1527"/>
      <c r="AA1527"/>
      <c r="AB1527" s="181"/>
    </row>
    <row r="1528" spans="1:28" hidden="1">
      <c r="A1528" s="283"/>
      <c r="B1528"/>
      <c r="C1528"/>
      <c r="D1528"/>
      <c r="E1528"/>
      <c r="F1528"/>
      <c r="G1528"/>
      <c r="H1528"/>
      <c r="I1528"/>
      <c r="J1528"/>
      <c r="K1528"/>
      <c r="L1528"/>
      <c r="M1528"/>
      <c r="N1528"/>
      <c r="O1528"/>
      <c r="P1528"/>
      <c r="Q1528"/>
      <c r="R1528"/>
      <c r="S1528"/>
      <c r="T1528"/>
      <c r="U1528"/>
      <c r="V1528"/>
      <c r="W1528"/>
      <c r="X1528"/>
      <c r="Y1528"/>
      <c r="Z1528"/>
      <c r="AA1528"/>
      <c r="AB1528" s="181"/>
    </row>
    <row r="1529" spans="1:28" hidden="1">
      <c r="A1529" s="283"/>
      <c r="B1529"/>
      <c r="C1529"/>
      <c r="D1529"/>
      <c r="E1529"/>
      <c r="F1529"/>
      <c r="G1529"/>
      <c r="H1529"/>
      <c r="I1529"/>
      <c r="J1529"/>
      <c r="K1529"/>
      <c r="L1529"/>
      <c r="M1529"/>
      <c r="N1529"/>
      <c r="O1529"/>
      <c r="P1529"/>
      <c r="Q1529"/>
      <c r="R1529"/>
      <c r="S1529"/>
      <c r="T1529"/>
      <c r="U1529"/>
      <c r="V1529"/>
      <c r="W1529"/>
      <c r="X1529"/>
      <c r="Y1529"/>
      <c r="Z1529"/>
      <c r="AA1529"/>
      <c r="AB1529" s="181"/>
    </row>
    <row r="1530" spans="1:28" hidden="1">
      <c r="A1530" s="283"/>
      <c r="B1530"/>
      <c r="C1530"/>
      <c r="D1530"/>
      <c r="E1530"/>
      <c r="F1530"/>
      <c r="G1530"/>
      <c r="H1530"/>
      <c r="I1530"/>
      <c r="J1530"/>
      <c r="K1530"/>
      <c r="L1530"/>
      <c r="M1530"/>
      <c r="N1530"/>
      <c r="O1530"/>
      <c r="P1530"/>
      <c r="Q1530"/>
      <c r="R1530"/>
      <c r="S1530"/>
      <c r="T1530"/>
      <c r="U1530"/>
      <c r="V1530"/>
      <c r="W1530"/>
      <c r="X1530"/>
      <c r="Y1530"/>
      <c r="Z1530"/>
      <c r="AA1530"/>
      <c r="AB1530" s="181"/>
    </row>
    <row r="1531" spans="1:28" hidden="1">
      <c r="A1531" s="283"/>
      <c r="B1531"/>
      <c r="C1531"/>
      <c r="D1531"/>
      <c r="E1531"/>
      <c r="F1531"/>
      <c r="G1531"/>
      <c r="H1531"/>
      <c r="I1531"/>
      <c r="J1531"/>
      <c r="K1531"/>
      <c r="L1531"/>
      <c r="M1531"/>
      <c r="N1531"/>
      <c r="O1531"/>
      <c r="P1531"/>
      <c r="Q1531"/>
      <c r="R1531"/>
      <c r="S1531"/>
      <c r="T1531"/>
      <c r="U1531"/>
      <c r="V1531"/>
      <c r="W1531"/>
      <c r="X1531"/>
      <c r="Y1531"/>
      <c r="Z1531"/>
      <c r="AA1531"/>
      <c r="AB1531" s="181"/>
    </row>
    <row r="1532" spans="1:28" hidden="1">
      <c r="A1532" s="283"/>
      <c r="B1532"/>
      <c r="C1532"/>
      <c r="D1532"/>
      <c r="E1532"/>
      <c r="F1532"/>
      <c r="G1532"/>
      <c r="H1532"/>
      <c r="I1532"/>
      <c r="J1532"/>
      <c r="K1532"/>
      <c r="L1532"/>
      <c r="M1532"/>
      <c r="N1532"/>
      <c r="O1532"/>
      <c r="P1532"/>
      <c r="Q1532"/>
      <c r="R1532"/>
      <c r="S1532"/>
      <c r="T1532"/>
      <c r="U1532"/>
      <c r="V1532"/>
      <c r="W1532"/>
      <c r="X1532"/>
      <c r="Y1532"/>
      <c r="Z1532"/>
      <c r="AA1532"/>
      <c r="AB1532" s="181"/>
    </row>
    <row r="1533" spans="1:28" hidden="1">
      <c r="A1533" s="283"/>
      <c r="B1533"/>
      <c r="C1533"/>
      <c r="D1533"/>
      <c r="E1533"/>
      <c r="F1533"/>
      <c r="G1533"/>
      <c r="H1533"/>
      <c r="I1533"/>
      <c r="J1533"/>
      <c r="K1533"/>
      <c r="L1533"/>
      <c r="M1533"/>
      <c r="N1533"/>
      <c r="O1533"/>
      <c r="P1533"/>
      <c r="Q1533"/>
      <c r="R1533"/>
      <c r="S1533"/>
      <c r="T1533"/>
      <c r="U1533"/>
      <c r="V1533"/>
      <c r="W1533"/>
      <c r="X1533"/>
      <c r="Y1533"/>
      <c r="Z1533"/>
      <c r="AA1533"/>
      <c r="AB1533" s="181"/>
    </row>
    <row r="1534" spans="1:28" hidden="1">
      <c r="A1534" s="283"/>
      <c r="B1534"/>
      <c r="C1534"/>
      <c r="D1534"/>
      <c r="E1534"/>
      <c r="F1534"/>
      <c r="G1534"/>
      <c r="H1534"/>
      <c r="I1534"/>
      <c r="J1534"/>
      <c r="K1534"/>
      <c r="L1534"/>
      <c r="M1534"/>
      <c r="N1534"/>
      <c r="O1534"/>
      <c r="P1534"/>
      <c r="Q1534"/>
      <c r="R1534"/>
      <c r="S1534"/>
      <c r="T1534"/>
      <c r="U1534"/>
      <c r="V1534"/>
      <c r="W1534"/>
      <c r="X1534"/>
      <c r="Y1534"/>
      <c r="Z1534"/>
      <c r="AA1534"/>
      <c r="AB1534" s="181"/>
    </row>
    <row r="1535" spans="1:28" hidden="1">
      <c r="A1535" s="283"/>
      <c r="B1535"/>
      <c r="C1535"/>
      <c r="D1535"/>
      <c r="E1535"/>
      <c r="F1535"/>
      <c r="G1535"/>
      <c r="H1535"/>
      <c r="I1535"/>
      <c r="J1535"/>
      <c r="K1535"/>
      <c r="L1535"/>
      <c r="M1535"/>
      <c r="N1535"/>
      <c r="O1535"/>
      <c r="P1535"/>
      <c r="Q1535"/>
      <c r="R1535"/>
      <c r="S1535"/>
      <c r="T1535"/>
      <c r="U1535"/>
      <c r="V1535"/>
      <c r="W1535"/>
      <c r="X1535"/>
      <c r="Y1535"/>
      <c r="Z1535"/>
      <c r="AA1535"/>
      <c r="AB1535" s="181"/>
    </row>
    <row r="1536" spans="1:28" hidden="1">
      <c r="A1536" s="283"/>
      <c r="B1536"/>
      <c r="C1536"/>
      <c r="D1536"/>
      <c r="E1536"/>
      <c r="F1536"/>
      <c r="G1536"/>
      <c r="H1536"/>
      <c r="I1536"/>
      <c r="J1536"/>
      <c r="K1536"/>
      <c r="L1536"/>
      <c r="M1536"/>
      <c r="N1536"/>
      <c r="O1536"/>
      <c r="P1536"/>
      <c r="Q1536"/>
      <c r="R1536"/>
      <c r="S1536"/>
      <c r="T1536"/>
      <c r="U1536"/>
      <c r="V1536"/>
      <c r="W1536"/>
      <c r="X1536"/>
      <c r="Y1536"/>
      <c r="Z1536"/>
      <c r="AA1536"/>
      <c r="AB1536" s="181"/>
    </row>
    <row r="1537" spans="1:28" hidden="1">
      <c r="A1537" s="283"/>
      <c r="B1537"/>
      <c r="C1537"/>
      <c r="D1537"/>
      <c r="E1537"/>
      <c r="F1537"/>
      <c r="G1537"/>
      <c r="H1537"/>
      <c r="I1537"/>
      <c r="J1537"/>
      <c r="K1537"/>
      <c r="L1537"/>
      <c r="M1537"/>
      <c r="N1537"/>
      <c r="O1537"/>
      <c r="P1537"/>
      <c r="Q1537"/>
      <c r="R1537"/>
      <c r="S1537"/>
      <c r="T1537"/>
      <c r="U1537"/>
      <c r="V1537"/>
      <c r="W1537"/>
      <c r="X1537"/>
      <c r="Y1537"/>
      <c r="Z1537"/>
      <c r="AA1537"/>
      <c r="AB1537" s="181"/>
    </row>
    <row r="1538" spans="1:28" hidden="1">
      <c r="A1538" s="283"/>
      <c r="B1538"/>
      <c r="C1538"/>
      <c r="D1538"/>
      <c r="E1538"/>
      <c r="F1538"/>
      <c r="G1538"/>
      <c r="H1538"/>
      <c r="I1538"/>
      <c r="J1538"/>
      <c r="K1538"/>
      <c r="L1538"/>
      <c r="M1538"/>
      <c r="N1538"/>
      <c r="O1538"/>
      <c r="P1538"/>
      <c r="Q1538"/>
      <c r="R1538"/>
      <c r="S1538"/>
      <c r="T1538"/>
      <c r="U1538"/>
      <c r="V1538"/>
      <c r="W1538"/>
      <c r="X1538"/>
      <c r="Y1538"/>
      <c r="Z1538"/>
      <c r="AA1538"/>
      <c r="AB1538" s="181"/>
    </row>
    <row r="1539" spans="1:28" hidden="1">
      <c r="A1539" s="283"/>
      <c r="B1539"/>
      <c r="C1539"/>
      <c r="D1539"/>
      <c r="E1539"/>
      <c r="F1539"/>
      <c r="G1539"/>
      <c r="H1539"/>
      <c r="I1539"/>
      <c r="J1539"/>
      <c r="K1539"/>
      <c r="L1539"/>
      <c r="M1539"/>
      <c r="N1539"/>
      <c r="O1539"/>
      <c r="P1539"/>
      <c r="Q1539"/>
      <c r="R1539"/>
      <c r="S1539"/>
      <c r="T1539"/>
      <c r="U1539"/>
      <c r="V1539"/>
      <c r="W1539"/>
      <c r="X1539"/>
      <c r="Y1539"/>
      <c r="Z1539"/>
      <c r="AA1539"/>
      <c r="AB1539" s="181"/>
    </row>
    <row r="1540" spans="1:28" hidden="1">
      <c r="A1540" s="283"/>
      <c r="B1540"/>
      <c r="C1540"/>
      <c r="D1540"/>
      <c r="E1540"/>
      <c r="F1540"/>
      <c r="G1540"/>
      <c r="H1540"/>
      <c r="I1540"/>
      <c r="J1540"/>
      <c r="K1540"/>
      <c r="L1540"/>
      <c r="M1540"/>
      <c r="N1540"/>
      <c r="O1540"/>
      <c r="P1540"/>
      <c r="Q1540"/>
      <c r="R1540"/>
      <c r="S1540"/>
      <c r="T1540"/>
      <c r="U1540"/>
      <c r="V1540"/>
      <c r="W1540"/>
      <c r="X1540"/>
      <c r="Y1540"/>
      <c r="Z1540"/>
      <c r="AA1540"/>
      <c r="AB1540" s="181"/>
    </row>
    <row r="1541" spans="1:28" hidden="1">
      <c r="A1541" s="283"/>
      <c r="B1541"/>
      <c r="C1541"/>
      <c r="D1541"/>
      <c r="E1541"/>
      <c r="F1541"/>
      <c r="G1541"/>
      <c r="H1541"/>
      <c r="I1541"/>
      <c r="J1541"/>
      <c r="K1541"/>
      <c r="L1541"/>
      <c r="M1541"/>
      <c r="N1541"/>
      <c r="O1541"/>
      <c r="P1541"/>
      <c r="Q1541"/>
      <c r="R1541"/>
      <c r="S1541"/>
      <c r="T1541"/>
      <c r="U1541"/>
      <c r="V1541"/>
      <c r="W1541"/>
      <c r="X1541"/>
      <c r="Y1541"/>
      <c r="Z1541"/>
      <c r="AA1541"/>
      <c r="AB1541" s="181"/>
    </row>
    <row r="1542" spans="1:28" hidden="1">
      <c r="A1542" s="283"/>
      <c r="B1542"/>
      <c r="C1542"/>
      <c r="D1542"/>
      <c r="E1542"/>
      <c r="F1542"/>
      <c r="G1542"/>
      <c r="H1542"/>
      <c r="I1542"/>
      <c r="J1542"/>
      <c r="K1542"/>
      <c r="L1542"/>
      <c r="M1542"/>
      <c r="N1542"/>
      <c r="O1542"/>
      <c r="P1542"/>
      <c r="Q1542"/>
      <c r="R1542"/>
      <c r="S1542"/>
      <c r="T1542"/>
      <c r="U1542"/>
      <c r="V1542"/>
      <c r="W1542"/>
      <c r="X1542"/>
      <c r="Y1542"/>
      <c r="Z1542"/>
      <c r="AA1542"/>
      <c r="AB1542" s="181"/>
    </row>
    <row r="1543" spans="1:28" hidden="1">
      <c r="A1543" s="283"/>
      <c r="B1543"/>
      <c r="C1543"/>
      <c r="D1543"/>
      <c r="E1543"/>
      <c r="F1543"/>
      <c r="G1543"/>
      <c r="H1543"/>
      <c r="I1543"/>
      <c r="J1543"/>
      <c r="K1543"/>
      <c r="L1543"/>
      <c r="M1543"/>
      <c r="N1543"/>
      <c r="O1543"/>
      <c r="P1543"/>
      <c r="Q1543"/>
      <c r="R1543"/>
      <c r="S1543"/>
      <c r="T1543"/>
      <c r="U1543"/>
      <c r="V1543"/>
      <c r="W1543"/>
      <c r="X1543"/>
      <c r="Y1543"/>
      <c r="Z1543"/>
      <c r="AA1543"/>
      <c r="AB1543" s="181"/>
    </row>
    <row r="1544" spans="1:28" hidden="1">
      <c r="A1544" s="283"/>
      <c r="B1544"/>
      <c r="C1544"/>
      <c r="D1544"/>
      <c r="E1544"/>
      <c r="F1544"/>
      <c r="G1544"/>
      <c r="H1544"/>
      <c r="I1544"/>
      <c r="J1544"/>
      <c r="K1544"/>
      <c r="L1544"/>
      <c r="M1544"/>
      <c r="N1544"/>
      <c r="O1544"/>
      <c r="P1544"/>
      <c r="Q1544"/>
      <c r="R1544"/>
      <c r="S1544"/>
      <c r="T1544"/>
      <c r="U1544"/>
      <c r="V1544"/>
      <c r="W1544"/>
      <c r="X1544"/>
      <c r="Y1544"/>
      <c r="Z1544"/>
      <c r="AA1544"/>
      <c r="AB1544" s="181"/>
    </row>
    <row r="1545" spans="1:28" hidden="1">
      <c r="A1545" s="283"/>
      <c r="B1545"/>
      <c r="C1545"/>
      <c r="D1545"/>
      <c r="E1545"/>
      <c r="F1545"/>
      <c r="G1545"/>
      <c r="H1545"/>
      <c r="I1545"/>
      <c r="J1545"/>
      <c r="K1545"/>
      <c r="L1545"/>
      <c r="M1545"/>
      <c r="N1545"/>
      <c r="O1545"/>
      <c r="P1545"/>
      <c r="Q1545"/>
      <c r="R1545"/>
      <c r="S1545"/>
      <c r="T1545"/>
      <c r="U1545"/>
      <c r="V1545"/>
      <c r="W1545"/>
      <c r="X1545"/>
      <c r="Y1545"/>
      <c r="Z1545"/>
      <c r="AA1545"/>
      <c r="AB1545" s="181"/>
    </row>
    <row r="1546" spans="1:28" hidden="1">
      <c r="A1546" s="283"/>
      <c r="B1546"/>
      <c r="C1546"/>
      <c r="D1546"/>
      <c r="E1546"/>
      <c r="F1546"/>
      <c r="G1546"/>
      <c r="H1546"/>
      <c r="I1546"/>
      <c r="J1546"/>
      <c r="K1546"/>
      <c r="L1546"/>
      <c r="M1546"/>
      <c r="N1546"/>
      <c r="O1546"/>
      <c r="P1546"/>
      <c r="Q1546"/>
      <c r="R1546"/>
      <c r="S1546"/>
      <c r="T1546"/>
      <c r="U1546"/>
      <c r="V1546"/>
      <c r="W1546"/>
      <c r="X1546"/>
      <c r="Y1546"/>
      <c r="Z1546"/>
      <c r="AA1546"/>
      <c r="AB1546" s="181"/>
    </row>
    <row r="1547" spans="1:28" hidden="1">
      <c r="A1547" s="283"/>
      <c r="B1547"/>
      <c r="C1547"/>
      <c r="D1547"/>
      <c r="E1547"/>
      <c r="F1547"/>
      <c r="G1547"/>
      <c r="H1547"/>
      <c r="I1547"/>
      <c r="J1547"/>
      <c r="K1547"/>
      <c r="L1547"/>
      <c r="M1547"/>
      <c r="N1547"/>
      <c r="O1547"/>
      <c r="P1547"/>
      <c r="Q1547"/>
      <c r="R1547"/>
      <c r="S1547"/>
      <c r="T1547"/>
      <c r="U1547"/>
      <c r="V1547"/>
      <c r="W1547"/>
      <c r="X1547"/>
      <c r="Y1547"/>
      <c r="Z1547"/>
      <c r="AA1547"/>
      <c r="AB1547" s="181"/>
    </row>
    <row r="1548" spans="1:28" hidden="1">
      <c r="A1548" s="283"/>
      <c r="B1548"/>
      <c r="C1548"/>
      <c r="D1548"/>
      <c r="E1548"/>
      <c r="F1548"/>
      <c r="G1548"/>
      <c r="H1548"/>
      <c r="I1548"/>
      <c r="J1548"/>
      <c r="K1548"/>
      <c r="L1548"/>
      <c r="M1548"/>
      <c r="N1548"/>
      <c r="O1548"/>
      <c r="P1548"/>
      <c r="Q1548"/>
      <c r="R1548"/>
      <c r="S1548"/>
      <c r="T1548"/>
      <c r="U1548"/>
      <c r="V1548"/>
      <c r="W1548"/>
      <c r="X1548"/>
      <c r="Y1548"/>
      <c r="Z1548"/>
      <c r="AA1548"/>
      <c r="AB1548" s="181"/>
    </row>
    <row r="1549" spans="1:28" hidden="1">
      <c r="A1549" s="283"/>
      <c r="B1549"/>
      <c r="C1549"/>
      <c r="D1549"/>
      <c r="E1549"/>
      <c r="F1549"/>
      <c r="G1549"/>
      <c r="H1549"/>
      <c r="I1549"/>
      <c r="J1549"/>
      <c r="K1549"/>
      <c r="L1549"/>
      <c r="M1549"/>
      <c r="N1549"/>
      <c r="O1549"/>
      <c r="P1549"/>
      <c r="Q1549"/>
      <c r="R1549"/>
      <c r="S1549"/>
      <c r="T1549"/>
      <c r="U1549"/>
      <c r="V1549"/>
      <c r="W1549"/>
      <c r="X1549"/>
      <c r="Y1549"/>
      <c r="Z1549"/>
      <c r="AA1549"/>
      <c r="AB1549" s="181"/>
    </row>
    <row r="1550" spans="1:28" hidden="1">
      <c r="A1550" s="283"/>
      <c r="B1550"/>
      <c r="C1550"/>
      <c r="D1550"/>
      <c r="E1550"/>
      <c r="F1550"/>
      <c r="G1550"/>
      <c r="H1550"/>
      <c r="I1550"/>
      <c r="J1550"/>
      <c r="K1550"/>
      <c r="L1550"/>
      <c r="M1550"/>
      <c r="N1550"/>
      <c r="O1550"/>
      <c r="P1550"/>
      <c r="Q1550"/>
      <c r="R1550"/>
      <c r="S1550"/>
      <c r="T1550"/>
      <c r="U1550"/>
      <c r="V1550"/>
      <c r="W1550"/>
      <c r="X1550"/>
      <c r="Y1550"/>
      <c r="Z1550"/>
      <c r="AA1550"/>
      <c r="AB1550" s="181"/>
    </row>
    <row r="1551" spans="1:28" hidden="1">
      <c r="A1551" s="283"/>
      <c r="B1551"/>
      <c r="C1551"/>
      <c r="D1551"/>
      <c r="E1551"/>
      <c r="F1551"/>
      <c r="G1551"/>
      <c r="H1551"/>
      <c r="I1551"/>
      <c r="J1551"/>
      <c r="K1551"/>
      <c r="L1551"/>
      <c r="M1551"/>
      <c r="N1551"/>
      <c r="O1551"/>
      <c r="P1551"/>
      <c r="Q1551"/>
      <c r="R1551"/>
      <c r="S1551"/>
      <c r="T1551"/>
      <c r="U1551"/>
      <c r="V1551"/>
      <c r="W1551"/>
      <c r="X1551"/>
      <c r="Y1551"/>
      <c r="Z1551"/>
      <c r="AA1551"/>
      <c r="AB1551" s="181"/>
    </row>
    <row r="1552" spans="1:28" hidden="1">
      <c r="A1552" s="283"/>
      <c r="B1552"/>
      <c r="C1552"/>
      <c r="D1552"/>
      <c r="E1552"/>
      <c r="F1552"/>
      <c r="G1552"/>
      <c r="H1552"/>
      <c r="I1552"/>
      <c r="J1552"/>
      <c r="K1552"/>
      <c r="L1552"/>
      <c r="M1552"/>
      <c r="N1552"/>
      <c r="O1552"/>
      <c r="P1552"/>
      <c r="Q1552"/>
      <c r="R1552"/>
      <c r="S1552"/>
      <c r="T1552"/>
      <c r="U1552"/>
      <c r="V1552"/>
      <c r="W1552"/>
      <c r="X1552"/>
      <c r="Y1552"/>
      <c r="Z1552"/>
      <c r="AA1552"/>
      <c r="AB1552" s="181"/>
    </row>
    <row r="1553" spans="1:28" hidden="1">
      <c r="A1553" s="283"/>
      <c r="B1553"/>
      <c r="C1553"/>
      <c r="D1553"/>
      <c r="E1553"/>
      <c r="F1553"/>
      <c r="G1553"/>
      <c r="H1553"/>
      <c r="I1553"/>
      <c r="J1553"/>
      <c r="K1553"/>
      <c r="L1553"/>
      <c r="M1553"/>
      <c r="N1553"/>
      <c r="O1553"/>
      <c r="P1553"/>
      <c r="Q1553"/>
      <c r="R1553"/>
      <c r="S1553"/>
      <c r="T1553"/>
      <c r="U1553"/>
      <c r="V1553"/>
      <c r="W1553"/>
      <c r="X1553"/>
      <c r="Y1553"/>
      <c r="Z1553"/>
      <c r="AA1553"/>
      <c r="AB1553" s="181"/>
    </row>
    <row r="1554" spans="1:28" hidden="1">
      <c r="A1554" s="283"/>
      <c r="B1554"/>
      <c r="C1554"/>
      <c r="D1554"/>
      <c r="E1554"/>
      <c r="F1554"/>
      <c r="G1554"/>
      <c r="H1554"/>
      <c r="I1554"/>
      <c r="J1554"/>
      <c r="K1554"/>
      <c r="L1554"/>
      <c r="M1554"/>
      <c r="N1554"/>
      <c r="O1554"/>
      <c r="P1554"/>
      <c r="Q1554"/>
      <c r="R1554"/>
      <c r="S1554"/>
      <c r="T1554"/>
      <c r="U1554"/>
      <c r="V1554"/>
      <c r="W1554"/>
      <c r="X1554"/>
      <c r="Y1554"/>
      <c r="Z1554"/>
      <c r="AA1554"/>
      <c r="AB1554" s="181"/>
    </row>
    <row r="1555" spans="1:28" hidden="1">
      <c r="A1555" s="283"/>
      <c r="B1555"/>
      <c r="C1555"/>
      <c r="D1555"/>
      <c r="E1555"/>
      <c r="F1555"/>
      <c r="G1555"/>
      <c r="H1555"/>
      <c r="I1555"/>
      <c r="J1555"/>
      <c r="K1555"/>
      <c r="L1555"/>
      <c r="M1555"/>
      <c r="N1555"/>
      <c r="O1555"/>
      <c r="P1555"/>
      <c r="Q1555"/>
      <c r="R1555"/>
      <c r="S1555"/>
      <c r="T1555"/>
      <c r="U1555"/>
      <c r="V1555"/>
      <c r="W1555"/>
      <c r="X1555"/>
      <c r="Y1555"/>
      <c r="Z1555"/>
      <c r="AA1555"/>
      <c r="AB1555" s="181"/>
    </row>
    <row r="1556" spans="1:28" hidden="1">
      <c r="A1556" s="283"/>
      <c r="B1556"/>
      <c r="C1556"/>
      <c r="D1556"/>
      <c r="E1556"/>
      <c r="F1556"/>
      <c r="G1556"/>
      <c r="H1556"/>
      <c r="I1556"/>
      <c r="J1556"/>
      <c r="K1556"/>
      <c r="L1556"/>
      <c r="M1556"/>
      <c r="N1556"/>
      <c r="O1556"/>
      <c r="P1556"/>
      <c r="Q1556"/>
      <c r="R1556"/>
      <c r="S1556"/>
      <c r="T1556"/>
      <c r="U1556"/>
      <c r="V1556"/>
      <c r="W1556"/>
      <c r="X1556"/>
      <c r="Y1556"/>
      <c r="Z1556"/>
      <c r="AA1556"/>
      <c r="AB1556" s="181"/>
    </row>
    <row r="1557" spans="1:28" hidden="1">
      <c r="A1557" s="283"/>
      <c r="B1557"/>
      <c r="C1557"/>
      <c r="D1557"/>
      <c r="E1557"/>
      <c r="F1557"/>
      <c r="G1557"/>
      <c r="H1557"/>
      <c r="I1557"/>
      <c r="J1557"/>
      <c r="K1557"/>
      <c r="L1557"/>
      <c r="M1557"/>
      <c r="N1557"/>
      <c r="O1557"/>
      <c r="P1557"/>
      <c r="Q1557"/>
      <c r="R1557"/>
      <c r="S1557"/>
      <c r="T1557"/>
      <c r="U1557"/>
      <c r="V1557"/>
      <c r="W1557"/>
      <c r="X1557"/>
      <c r="Y1557"/>
      <c r="Z1557"/>
      <c r="AA1557"/>
      <c r="AB1557" s="181"/>
    </row>
    <row r="1558" spans="1:28" hidden="1">
      <c r="A1558" s="283"/>
      <c r="B1558"/>
      <c r="C1558"/>
      <c r="D1558"/>
      <c r="E1558"/>
      <c r="F1558"/>
      <c r="G1558"/>
      <c r="H1558"/>
      <c r="I1558"/>
      <c r="J1558"/>
      <c r="K1558"/>
      <c r="L1558"/>
      <c r="M1558"/>
      <c r="N1558"/>
      <c r="O1558"/>
      <c r="P1558"/>
      <c r="Q1558"/>
      <c r="R1558"/>
      <c r="S1558"/>
      <c r="T1558"/>
      <c r="U1558"/>
      <c r="V1558"/>
      <c r="W1558"/>
      <c r="X1558"/>
      <c r="Y1558"/>
      <c r="Z1558"/>
      <c r="AA1558"/>
      <c r="AB1558" s="181"/>
    </row>
    <row r="1559" spans="1:28" hidden="1">
      <c r="A1559" s="283"/>
      <c r="B1559"/>
      <c r="C1559"/>
      <c r="D1559"/>
      <c r="E1559"/>
      <c r="F1559"/>
      <c r="G1559"/>
      <c r="H1559"/>
      <c r="I1559"/>
      <c r="J1559"/>
      <c r="K1559"/>
      <c r="L1559"/>
      <c r="M1559"/>
      <c r="N1559"/>
      <c r="O1559"/>
      <c r="P1559"/>
      <c r="Q1559"/>
      <c r="R1559"/>
      <c r="S1559"/>
      <c r="T1559"/>
      <c r="U1559"/>
      <c r="V1559"/>
      <c r="W1559"/>
      <c r="X1559"/>
      <c r="Y1559"/>
      <c r="Z1559"/>
      <c r="AA1559"/>
      <c r="AB1559" s="181"/>
    </row>
    <row r="1560" spans="1:28" hidden="1">
      <c r="A1560" s="283"/>
      <c r="B1560"/>
      <c r="C1560"/>
      <c r="D1560"/>
      <c r="E1560"/>
      <c r="F1560"/>
      <c r="G1560"/>
      <c r="H1560"/>
      <c r="I1560"/>
      <c r="J1560"/>
      <c r="K1560"/>
      <c r="L1560"/>
      <c r="M1560"/>
      <c r="N1560"/>
      <c r="O1560"/>
      <c r="P1560"/>
      <c r="Q1560"/>
      <c r="R1560"/>
      <c r="S1560"/>
      <c r="T1560"/>
      <c r="U1560"/>
      <c r="V1560"/>
      <c r="W1560"/>
      <c r="X1560"/>
      <c r="Y1560"/>
      <c r="Z1560"/>
      <c r="AA1560"/>
      <c r="AB1560" s="181"/>
    </row>
    <row r="1561" spans="1:28" hidden="1">
      <c r="A1561" s="283"/>
      <c r="B1561"/>
      <c r="C1561"/>
      <c r="D1561"/>
      <c r="E1561"/>
      <c r="F1561"/>
      <c r="G1561"/>
      <c r="H1561"/>
      <c r="I1561"/>
      <c r="J1561"/>
      <c r="K1561"/>
      <c r="L1561"/>
      <c r="M1561"/>
      <c r="N1561"/>
      <c r="O1561"/>
      <c r="P1561"/>
      <c r="Q1561"/>
      <c r="R1561"/>
      <c r="S1561"/>
      <c r="T1561"/>
      <c r="U1561"/>
      <c r="V1561"/>
      <c r="W1561"/>
      <c r="X1561"/>
      <c r="Y1561"/>
      <c r="Z1561"/>
      <c r="AA1561"/>
      <c r="AB1561" s="181"/>
    </row>
    <row r="1562" spans="1:28" hidden="1">
      <c r="A1562" s="283"/>
      <c r="B1562"/>
      <c r="C1562"/>
      <c r="D1562"/>
      <c r="E1562"/>
      <c r="F1562"/>
      <c r="G1562"/>
      <c r="H1562"/>
      <c r="I1562"/>
      <c r="J1562"/>
      <c r="K1562"/>
      <c r="L1562"/>
      <c r="M1562"/>
      <c r="N1562"/>
      <c r="O1562"/>
      <c r="P1562"/>
      <c r="Q1562"/>
      <c r="R1562"/>
      <c r="S1562"/>
      <c r="T1562"/>
      <c r="U1562"/>
      <c r="V1562"/>
      <c r="W1562"/>
      <c r="X1562"/>
      <c r="Y1562"/>
      <c r="Z1562"/>
      <c r="AA1562"/>
      <c r="AB1562" s="181"/>
    </row>
    <row r="1563" spans="1:28" hidden="1">
      <c r="A1563" s="283"/>
      <c r="B1563"/>
      <c r="C1563"/>
      <c r="D1563"/>
      <c r="E1563"/>
      <c r="F1563"/>
      <c r="G1563"/>
      <c r="H1563"/>
      <c r="I1563"/>
      <c r="J1563"/>
      <c r="K1563"/>
      <c r="L1563"/>
      <c r="M1563"/>
      <c r="N1563"/>
      <c r="O1563"/>
      <c r="P1563"/>
      <c r="Q1563"/>
      <c r="R1563"/>
      <c r="S1563"/>
      <c r="T1563"/>
      <c r="U1563"/>
      <c r="V1563"/>
      <c r="W1563"/>
      <c r="X1563"/>
      <c r="Y1563"/>
      <c r="Z1563"/>
      <c r="AA1563"/>
      <c r="AB1563" s="181"/>
    </row>
    <row r="1564" spans="1:28" hidden="1">
      <c r="A1564" s="283"/>
      <c r="B1564"/>
      <c r="C1564"/>
      <c r="D1564"/>
      <c r="E1564"/>
      <c r="F1564"/>
      <c r="G1564"/>
      <c r="H1564"/>
      <c r="I1564"/>
      <c r="J1564"/>
      <c r="K1564"/>
      <c r="L1564"/>
      <c r="M1564"/>
      <c r="N1564"/>
      <c r="O1564"/>
      <c r="P1564"/>
      <c r="Q1564"/>
      <c r="R1564"/>
      <c r="S1564"/>
      <c r="T1564"/>
      <c r="U1564"/>
      <c r="V1564"/>
      <c r="W1564"/>
      <c r="X1564"/>
      <c r="Y1564"/>
      <c r="Z1564"/>
      <c r="AA1564"/>
      <c r="AB1564" s="181"/>
    </row>
    <row r="1565" spans="1:28" hidden="1">
      <c r="A1565" s="283"/>
      <c r="B1565"/>
      <c r="C1565"/>
      <c r="D1565"/>
      <c r="E1565"/>
      <c r="F1565"/>
      <c r="G1565"/>
      <c r="H1565"/>
      <c r="I1565"/>
      <c r="J1565"/>
      <c r="K1565"/>
      <c r="L1565"/>
      <c r="M1565"/>
      <c r="N1565"/>
      <c r="O1565"/>
      <c r="P1565"/>
      <c r="Q1565"/>
      <c r="R1565"/>
      <c r="S1565"/>
      <c r="T1565"/>
      <c r="U1565"/>
      <c r="V1565"/>
      <c r="W1565"/>
      <c r="X1565"/>
      <c r="Y1565"/>
      <c r="Z1565"/>
      <c r="AA1565"/>
      <c r="AB1565" s="181"/>
    </row>
    <row r="1566" spans="1:28" hidden="1">
      <c r="A1566" s="283"/>
      <c r="B1566"/>
      <c r="C1566"/>
      <c r="D1566"/>
      <c r="E1566"/>
      <c r="F1566"/>
      <c r="G1566"/>
      <c r="H1566"/>
      <c r="I1566"/>
      <c r="J1566"/>
      <c r="K1566"/>
      <c r="L1566"/>
      <c r="M1566"/>
      <c r="N1566"/>
      <c r="O1566"/>
      <c r="P1566"/>
      <c r="Q1566"/>
      <c r="R1566"/>
      <c r="S1566"/>
      <c r="T1566"/>
      <c r="U1566"/>
      <c r="V1566"/>
      <c r="W1566"/>
      <c r="X1566"/>
      <c r="Y1566"/>
      <c r="Z1566"/>
      <c r="AA1566"/>
      <c r="AB1566" s="181"/>
    </row>
    <row r="1567" spans="1:28" hidden="1">
      <c r="A1567" s="283"/>
      <c r="B1567"/>
      <c r="C1567"/>
      <c r="D1567"/>
      <c r="E1567"/>
      <c r="F1567"/>
      <c r="G1567"/>
      <c r="H1567"/>
      <c r="I1567"/>
      <c r="J1567"/>
      <c r="K1567"/>
      <c r="L1567"/>
      <c r="M1567"/>
      <c r="N1567"/>
      <c r="O1567"/>
      <c r="P1567"/>
      <c r="Q1567"/>
      <c r="R1567"/>
      <c r="S1567"/>
      <c r="T1567"/>
      <c r="U1567"/>
      <c r="V1567"/>
      <c r="W1567"/>
      <c r="X1567"/>
      <c r="Y1567"/>
      <c r="Z1567"/>
      <c r="AA1567"/>
      <c r="AB1567" s="181"/>
    </row>
    <row r="1568" spans="1:28" hidden="1">
      <c r="A1568" s="283"/>
      <c r="B1568"/>
      <c r="C1568"/>
      <c r="D1568"/>
      <c r="E1568"/>
      <c r="F1568"/>
      <c r="G1568"/>
      <c r="H1568"/>
      <c r="I1568"/>
      <c r="J1568"/>
      <c r="K1568"/>
      <c r="L1568"/>
      <c r="M1568"/>
      <c r="N1568"/>
      <c r="O1568"/>
      <c r="P1568"/>
      <c r="Q1568"/>
      <c r="R1568"/>
      <c r="S1568"/>
      <c r="T1568"/>
      <c r="U1568"/>
      <c r="V1568"/>
      <c r="W1568"/>
      <c r="X1568"/>
      <c r="Y1568"/>
      <c r="Z1568"/>
      <c r="AA1568"/>
      <c r="AB1568" s="181"/>
    </row>
    <row r="1569" spans="1:28" hidden="1">
      <c r="A1569" s="283"/>
      <c r="B1569"/>
      <c r="C1569"/>
      <c r="D1569"/>
      <c r="E1569"/>
      <c r="F1569"/>
      <c r="G1569"/>
      <c r="H1569"/>
      <c r="I1569"/>
      <c r="J1569"/>
      <c r="K1569"/>
      <c r="L1569"/>
      <c r="M1569"/>
      <c r="N1569"/>
      <c r="O1569"/>
      <c r="P1569"/>
      <c r="Q1569"/>
      <c r="R1569"/>
      <c r="S1569"/>
      <c r="T1569"/>
      <c r="U1569"/>
      <c r="V1569"/>
      <c r="W1569"/>
      <c r="X1569"/>
      <c r="Y1569"/>
      <c r="Z1569"/>
      <c r="AA1569"/>
      <c r="AB1569" s="181"/>
    </row>
    <row r="1570" spans="1:28" hidden="1">
      <c r="A1570" s="283"/>
      <c r="B1570"/>
      <c r="C1570"/>
      <c r="D1570"/>
      <c r="E1570"/>
      <c r="F1570"/>
      <c r="G1570"/>
      <c r="H1570"/>
      <c r="I1570"/>
      <c r="J1570"/>
      <c r="K1570"/>
      <c r="L1570"/>
      <c r="M1570"/>
      <c r="N1570"/>
      <c r="O1570"/>
      <c r="P1570"/>
      <c r="Q1570"/>
      <c r="R1570"/>
      <c r="S1570"/>
      <c r="T1570"/>
      <c r="U1570"/>
      <c r="V1570"/>
      <c r="W1570"/>
      <c r="X1570"/>
      <c r="Y1570"/>
      <c r="Z1570"/>
      <c r="AA1570"/>
      <c r="AB1570" s="181"/>
    </row>
    <row r="1571" spans="1:28" hidden="1">
      <c r="A1571" s="283"/>
      <c r="B1571"/>
      <c r="C1571"/>
      <c r="D1571"/>
      <c r="E1571"/>
      <c r="F1571"/>
      <c r="G1571"/>
      <c r="H1571"/>
      <c r="I1571"/>
      <c r="J1571"/>
      <c r="K1571"/>
      <c r="L1571"/>
      <c r="M1571"/>
      <c r="N1571"/>
      <c r="O1571"/>
      <c r="P1571"/>
      <c r="Q1571"/>
      <c r="R1571"/>
      <c r="S1571"/>
      <c r="T1571"/>
      <c r="U1571"/>
      <c r="V1571"/>
      <c r="W1571"/>
      <c r="X1571"/>
      <c r="Y1571"/>
      <c r="Z1571"/>
      <c r="AA1571"/>
      <c r="AB1571" s="181"/>
    </row>
    <row r="1572" spans="1:28" hidden="1">
      <c r="A1572" s="283"/>
      <c r="B1572"/>
      <c r="C1572"/>
      <c r="D1572"/>
      <c r="E1572"/>
      <c r="F1572"/>
      <c r="G1572"/>
      <c r="H1572"/>
      <c r="I1572"/>
      <c r="J1572"/>
      <c r="K1572"/>
      <c r="L1572"/>
      <c r="M1572"/>
      <c r="N1572"/>
      <c r="O1572"/>
      <c r="P1572"/>
      <c r="Q1572"/>
      <c r="R1572"/>
      <c r="S1572"/>
      <c r="T1572"/>
      <c r="U1572"/>
      <c r="V1572"/>
      <c r="W1572"/>
      <c r="X1572"/>
      <c r="Y1572"/>
      <c r="Z1572"/>
      <c r="AA1572"/>
      <c r="AB1572" s="181"/>
    </row>
    <row r="1573" spans="1:28" hidden="1">
      <c r="A1573" s="283"/>
      <c r="B1573"/>
      <c r="C1573"/>
      <c r="D1573"/>
      <c r="E1573"/>
      <c r="F1573"/>
      <c r="G1573"/>
      <c r="H1573"/>
      <c r="I1573"/>
      <c r="J1573"/>
      <c r="K1573"/>
      <c r="L1573"/>
      <c r="M1573"/>
      <c r="N1573"/>
      <c r="O1573"/>
      <c r="P1573"/>
      <c r="Q1573"/>
      <c r="R1573"/>
      <c r="S1573"/>
      <c r="T1573"/>
      <c r="U1573"/>
      <c r="V1573"/>
      <c r="W1573"/>
      <c r="X1573"/>
      <c r="Y1573"/>
      <c r="Z1573"/>
      <c r="AA1573"/>
      <c r="AB1573" s="181"/>
    </row>
    <row r="1574" spans="1:28" hidden="1">
      <c r="A1574" s="283"/>
      <c r="B1574"/>
      <c r="C1574"/>
      <c r="D1574"/>
      <c r="E1574"/>
      <c r="F1574"/>
      <c r="G1574"/>
      <c r="H1574"/>
      <c r="I1574"/>
      <c r="J1574"/>
      <c r="K1574"/>
      <c r="L1574"/>
      <c r="M1574"/>
      <c r="N1574"/>
      <c r="O1574"/>
      <c r="P1574"/>
      <c r="Q1574"/>
      <c r="R1574"/>
      <c r="S1574"/>
      <c r="T1574"/>
      <c r="U1574"/>
      <c r="V1574"/>
      <c r="W1574"/>
      <c r="X1574"/>
      <c r="Y1574"/>
      <c r="Z1574"/>
      <c r="AA1574"/>
      <c r="AB1574" s="181"/>
    </row>
    <row r="1575" spans="1:28" hidden="1">
      <c r="A1575" s="283"/>
      <c r="B1575"/>
      <c r="C1575"/>
      <c r="D1575"/>
      <c r="E1575"/>
      <c r="F1575"/>
      <c r="G1575"/>
      <c r="H1575"/>
      <c r="I1575"/>
      <c r="J1575"/>
      <c r="K1575"/>
      <c r="L1575"/>
      <c r="M1575"/>
      <c r="N1575"/>
      <c r="O1575"/>
      <c r="P1575"/>
      <c r="Q1575"/>
      <c r="R1575"/>
      <c r="S1575"/>
      <c r="T1575"/>
      <c r="U1575"/>
      <c r="V1575"/>
      <c r="W1575"/>
      <c r="X1575"/>
      <c r="Y1575"/>
      <c r="Z1575"/>
      <c r="AA1575"/>
      <c r="AB1575" s="181"/>
    </row>
    <row r="1576" spans="1:28" hidden="1">
      <c r="A1576" s="283"/>
      <c r="B1576"/>
      <c r="C1576"/>
      <c r="D1576"/>
      <c r="E1576"/>
      <c r="F1576"/>
      <c r="G1576"/>
      <c r="H1576"/>
      <c r="I1576"/>
      <c r="J1576"/>
      <c r="K1576"/>
      <c r="L1576"/>
      <c r="M1576"/>
      <c r="N1576"/>
      <c r="O1576"/>
      <c r="P1576"/>
      <c r="Q1576"/>
      <c r="R1576"/>
      <c r="S1576"/>
      <c r="T1576"/>
      <c r="U1576"/>
      <c r="V1576"/>
      <c r="W1576"/>
      <c r="X1576"/>
      <c r="Y1576"/>
      <c r="Z1576"/>
      <c r="AA1576"/>
      <c r="AB1576" s="181"/>
    </row>
    <row r="1577" spans="1:28" hidden="1">
      <c r="A1577" s="283"/>
      <c r="B1577"/>
      <c r="C1577"/>
      <c r="D1577"/>
      <c r="E1577"/>
      <c r="F1577"/>
      <c r="G1577"/>
      <c r="H1577"/>
      <c r="I1577"/>
      <c r="J1577"/>
      <c r="K1577"/>
      <c r="L1577"/>
      <c r="M1577"/>
      <c r="N1577"/>
      <c r="O1577"/>
      <c r="P1577"/>
      <c r="Q1577"/>
      <c r="R1577"/>
      <c r="S1577"/>
      <c r="T1577"/>
      <c r="U1577"/>
      <c r="V1577"/>
      <c r="W1577"/>
      <c r="X1577"/>
      <c r="Y1577"/>
      <c r="Z1577"/>
      <c r="AA1577"/>
      <c r="AB1577" s="181"/>
    </row>
    <row r="1578" spans="1:28" hidden="1">
      <c r="A1578" s="283"/>
      <c r="B1578"/>
      <c r="C1578"/>
      <c r="D1578"/>
      <c r="E1578"/>
      <c r="F1578"/>
      <c r="G1578"/>
      <c r="H1578"/>
      <c r="I1578"/>
      <c r="J1578"/>
      <c r="K1578"/>
      <c r="L1578"/>
      <c r="M1578"/>
      <c r="N1578"/>
      <c r="O1578"/>
      <c r="P1578"/>
      <c r="Q1578"/>
      <c r="R1578"/>
      <c r="S1578"/>
      <c r="T1578"/>
      <c r="U1578"/>
      <c r="V1578"/>
      <c r="W1578"/>
      <c r="X1578"/>
      <c r="Y1578"/>
      <c r="Z1578"/>
      <c r="AA1578"/>
      <c r="AB1578" s="181"/>
    </row>
    <row r="1579" spans="1:28" hidden="1">
      <c r="A1579" s="283"/>
      <c r="B1579"/>
      <c r="C1579"/>
      <c r="D1579"/>
      <c r="E1579"/>
      <c r="F1579"/>
      <c r="G1579"/>
      <c r="H1579"/>
      <c r="I1579"/>
      <c r="J1579"/>
      <c r="K1579"/>
      <c r="L1579"/>
      <c r="M1579"/>
      <c r="N1579"/>
      <c r="O1579"/>
      <c r="P1579"/>
      <c r="Q1579"/>
      <c r="R1579"/>
      <c r="S1579"/>
      <c r="T1579"/>
      <c r="U1579"/>
      <c r="V1579"/>
      <c r="W1579"/>
      <c r="X1579"/>
      <c r="Y1579"/>
      <c r="Z1579"/>
      <c r="AA1579"/>
      <c r="AB1579" s="181"/>
    </row>
    <row r="1580" spans="1:28" hidden="1">
      <c r="A1580" s="283"/>
      <c r="B1580"/>
      <c r="C1580"/>
      <c r="D1580"/>
      <c r="E1580"/>
      <c r="F1580"/>
      <c r="G1580"/>
      <c r="H1580"/>
      <c r="I1580"/>
      <c r="J1580"/>
      <c r="K1580"/>
      <c r="L1580"/>
      <c r="M1580"/>
      <c r="N1580"/>
      <c r="O1580"/>
      <c r="P1580"/>
      <c r="Q1580"/>
      <c r="R1580"/>
      <c r="S1580"/>
      <c r="T1580"/>
      <c r="U1580"/>
      <c r="V1580"/>
      <c r="W1580"/>
      <c r="X1580"/>
      <c r="Y1580"/>
      <c r="Z1580"/>
      <c r="AA1580"/>
      <c r="AB1580" s="181"/>
    </row>
    <row r="1581" spans="1:28" hidden="1">
      <c r="A1581" s="283"/>
      <c r="B1581"/>
      <c r="C1581"/>
      <c r="D1581"/>
      <c r="E1581"/>
      <c r="F1581"/>
      <c r="G1581"/>
      <c r="H1581"/>
      <c r="I1581"/>
      <c r="J1581"/>
      <c r="K1581"/>
      <c r="L1581"/>
      <c r="M1581"/>
      <c r="N1581"/>
      <c r="O1581"/>
      <c r="P1581"/>
      <c r="Q1581"/>
      <c r="R1581"/>
      <c r="S1581"/>
      <c r="T1581"/>
      <c r="U1581"/>
      <c r="V1581"/>
      <c r="W1581"/>
      <c r="X1581"/>
      <c r="Y1581"/>
      <c r="Z1581"/>
      <c r="AA1581"/>
      <c r="AB1581" s="181"/>
    </row>
    <row r="1582" spans="1:28" hidden="1">
      <c r="A1582" s="283"/>
      <c r="B1582"/>
      <c r="C1582"/>
      <c r="D1582"/>
      <c r="E1582"/>
      <c r="F1582"/>
      <c r="G1582"/>
      <c r="H1582"/>
      <c r="I1582"/>
      <c r="J1582"/>
      <c r="K1582"/>
      <c r="L1582"/>
      <c r="M1582"/>
      <c r="N1582"/>
      <c r="O1582"/>
      <c r="P1582"/>
      <c r="Q1582"/>
      <c r="R1582"/>
      <c r="S1582"/>
      <c r="T1582"/>
      <c r="U1582"/>
      <c r="V1582"/>
      <c r="W1582"/>
      <c r="X1582"/>
      <c r="Y1582"/>
      <c r="Z1582"/>
      <c r="AA1582"/>
      <c r="AB1582" s="181"/>
    </row>
    <row r="1583" spans="1:28" hidden="1">
      <c r="A1583" s="283"/>
      <c r="B1583"/>
      <c r="C1583"/>
      <c r="D1583"/>
      <c r="E1583"/>
      <c r="F1583"/>
      <c r="G1583"/>
      <c r="H1583"/>
      <c r="I1583"/>
      <c r="J1583"/>
      <c r="K1583"/>
      <c r="L1583"/>
      <c r="M1583"/>
      <c r="N1583"/>
      <c r="O1583"/>
      <c r="P1583"/>
      <c r="Q1583"/>
      <c r="R1583"/>
      <c r="S1583"/>
      <c r="T1583"/>
      <c r="U1583"/>
      <c r="V1583"/>
      <c r="W1583"/>
      <c r="X1583"/>
      <c r="Y1583"/>
      <c r="Z1583"/>
      <c r="AA1583"/>
      <c r="AB1583" s="181"/>
    </row>
    <row r="1584" spans="1:28" hidden="1">
      <c r="A1584" s="283"/>
      <c r="B1584"/>
      <c r="C1584"/>
      <c r="D1584"/>
      <c r="E1584"/>
      <c r="F1584"/>
      <c r="G1584"/>
      <c r="H1584"/>
      <c r="I1584"/>
      <c r="J1584"/>
      <c r="K1584"/>
      <c r="L1584"/>
      <c r="M1584"/>
      <c r="N1584"/>
      <c r="O1584"/>
      <c r="P1584"/>
      <c r="Q1584"/>
      <c r="R1584"/>
      <c r="S1584"/>
      <c r="T1584"/>
      <c r="U1584"/>
      <c r="V1584"/>
      <c r="W1584"/>
      <c r="X1584"/>
      <c r="Y1584"/>
      <c r="Z1584"/>
      <c r="AA1584"/>
      <c r="AB1584" s="181"/>
    </row>
    <row r="1585" spans="1:28" hidden="1">
      <c r="A1585" s="283"/>
      <c r="B1585"/>
      <c r="C1585"/>
      <c r="D1585"/>
      <c r="E1585"/>
      <c r="F1585"/>
      <c r="G1585"/>
      <c r="H1585"/>
      <c r="I1585"/>
      <c r="J1585"/>
      <c r="K1585"/>
      <c r="L1585"/>
      <c r="M1585"/>
      <c r="N1585"/>
      <c r="O1585"/>
      <c r="P1585"/>
      <c r="Q1585"/>
      <c r="R1585"/>
      <c r="S1585"/>
      <c r="T1585"/>
      <c r="U1585"/>
      <c r="V1585"/>
      <c r="W1585"/>
      <c r="X1585"/>
      <c r="Y1585"/>
      <c r="Z1585"/>
      <c r="AA1585"/>
      <c r="AB1585" s="181"/>
    </row>
    <row r="1586" spans="1:28" hidden="1">
      <c r="A1586" s="283"/>
      <c r="B1586"/>
      <c r="C1586"/>
      <c r="D1586"/>
      <c r="E1586"/>
      <c r="F1586"/>
      <c r="G1586"/>
      <c r="H1586"/>
      <c r="I1586"/>
      <c r="J1586"/>
      <c r="K1586"/>
      <c r="L1586"/>
      <c r="M1586"/>
      <c r="N1586"/>
      <c r="O1586"/>
      <c r="P1586"/>
      <c r="Q1586"/>
      <c r="R1586"/>
      <c r="S1586"/>
      <c r="T1586"/>
      <c r="U1586"/>
      <c r="V1586"/>
      <c r="W1586"/>
      <c r="X1586"/>
      <c r="Y1586"/>
      <c r="Z1586"/>
      <c r="AA1586"/>
      <c r="AB1586" s="181"/>
    </row>
    <row r="1587" spans="1:28" hidden="1">
      <c r="A1587" s="283"/>
      <c r="B1587"/>
      <c r="C1587"/>
      <c r="D1587"/>
      <c r="E1587"/>
      <c r="F1587"/>
      <c r="G1587"/>
      <c r="H1587"/>
      <c r="I1587"/>
      <c r="J1587"/>
      <c r="K1587"/>
      <c r="L1587"/>
      <c r="M1587"/>
      <c r="N1587"/>
      <c r="O1587"/>
      <c r="P1587"/>
      <c r="Q1587"/>
      <c r="R1587"/>
      <c r="S1587"/>
      <c r="T1587"/>
      <c r="U1587"/>
      <c r="V1587"/>
      <c r="W1587"/>
      <c r="X1587"/>
      <c r="Y1587"/>
      <c r="Z1587"/>
      <c r="AA1587"/>
      <c r="AB1587" s="181"/>
    </row>
    <row r="1588" spans="1:28" hidden="1">
      <c r="A1588" s="283"/>
      <c r="B1588"/>
      <c r="C1588"/>
      <c r="D1588"/>
      <c r="E1588"/>
      <c r="F1588"/>
      <c r="G1588"/>
      <c r="H1588"/>
      <c r="I1588"/>
      <c r="J1588"/>
      <c r="K1588"/>
      <c r="L1588"/>
      <c r="M1588"/>
      <c r="N1588"/>
      <c r="O1588"/>
      <c r="P1588"/>
      <c r="Q1588"/>
      <c r="R1588"/>
      <c r="S1588"/>
      <c r="T1588"/>
      <c r="U1588"/>
      <c r="V1588"/>
      <c r="W1588"/>
      <c r="X1588"/>
      <c r="Y1588"/>
      <c r="Z1588"/>
      <c r="AA1588"/>
      <c r="AB1588" s="181"/>
    </row>
    <row r="1589" spans="1:28" hidden="1">
      <c r="A1589" s="283"/>
      <c r="B1589"/>
      <c r="C1589"/>
      <c r="D1589"/>
      <c r="E1589"/>
      <c r="F1589"/>
      <c r="G1589"/>
      <c r="H1589"/>
      <c r="I1589"/>
      <c r="J1589"/>
      <c r="K1589"/>
      <c r="L1589"/>
      <c r="M1589"/>
      <c r="N1589"/>
      <c r="O1589"/>
      <c r="P1589"/>
      <c r="Q1589"/>
      <c r="R1589"/>
      <c r="S1589"/>
      <c r="T1589"/>
      <c r="U1589"/>
      <c r="V1589"/>
      <c r="W1589"/>
      <c r="X1589"/>
      <c r="Y1589"/>
      <c r="Z1589"/>
      <c r="AA1589"/>
      <c r="AB1589" s="181"/>
    </row>
    <row r="1590" spans="1:28" hidden="1">
      <c r="A1590" s="283"/>
      <c r="B1590"/>
      <c r="C1590"/>
      <c r="D1590"/>
      <c r="E1590"/>
      <c r="F1590"/>
      <c r="G1590"/>
      <c r="H1590"/>
      <c r="I1590"/>
      <c r="J1590"/>
      <c r="K1590"/>
      <c r="L1590"/>
      <c r="M1590"/>
      <c r="N1590"/>
      <c r="O1590"/>
      <c r="P1590"/>
      <c r="Q1590"/>
      <c r="R1590"/>
      <c r="S1590"/>
      <c r="T1590"/>
      <c r="U1590"/>
      <c r="V1590"/>
      <c r="W1590"/>
      <c r="X1590"/>
      <c r="Y1590"/>
      <c r="Z1590"/>
      <c r="AA1590"/>
      <c r="AB1590" s="181"/>
    </row>
    <row r="1591" spans="1:28" hidden="1">
      <c r="A1591" s="283"/>
      <c r="B1591"/>
      <c r="C1591"/>
      <c r="D1591"/>
      <c r="E1591"/>
      <c r="F1591"/>
      <c r="G1591"/>
      <c r="H1591"/>
      <c r="I1591"/>
      <c r="J1591"/>
      <c r="K1591"/>
      <c r="L1591"/>
      <c r="M1591"/>
      <c r="N1591"/>
      <c r="O1591"/>
      <c r="P1591"/>
      <c r="Q1591"/>
      <c r="R1591"/>
      <c r="S1591"/>
      <c r="T1591"/>
      <c r="U1591"/>
      <c r="V1591"/>
      <c r="W1591"/>
      <c r="X1591"/>
      <c r="Y1591"/>
      <c r="Z1591"/>
      <c r="AA1591"/>
      <c r="AB1591" s="181"/>
    </row>
    <row r="1592" spans="1:28" hidden="1">
      <c r="A1592" s="283"/>
      <c r="B1592"/>
      <c r="C1592"/>
      <c r="D1592"/>
      <c r="E1592"/>
      <c r="F1592"/>
      <c r="G1592"/>
      <c r="H1592"/>
      <c r="I1592"/>
      <c r="J1592"/>
      <c r="K1592"/>
      <c r="L1592"/>
      <c r="M1592"/>
      <c r="N1592"/>
      <c r="O1592"/>
      <c r="P1592"/>
      <c r="Q1592"/>
      <c r="R1592"/>
      <c r="S1592"/>
      <c r="T1592"/>
      <c r="U1592"/>
      <c r="V1592"/>
      <c r="W1592"/>
      <c r="X1592"/>
      <c r="Y1592"/>
      <c r="Z1592"/>
      <c r="AA1592"/>
      <c r="AB1592" s="181"/>
    </row>
    <row r="1593" spans="1:28" hidden="1">
      <c r="A1593" s="283"/>
      <c r="B1593"/>
      <c r="C1593"/>
      <c r="D1593"/>
      <c r="E1593"/>
      <c r="F1593"/>
      <c r="G1593"/>
      <c r="H1593"/>
      <c r="I1593"/>
      <c r="J1593"/>
      <c r="K1593"/>
      <c r="L1593"/>
      <c r="M1593"/>
      <c r="N1593"/>
      <c r="O1593"/>
      <c r="P1593"/>
      <c r="Q1593"/>
      <c r="R1593"/>
      <c r="S1593"/>
      <c r="T1593"/>
      <c r="U1593"/>
      <c r="V1593"/>
      <c r="W1593"/>
      <c r="X1593"/>
      <c r="Y1593"/>
      <c r="Z1593"/>
      <c r="AA1593"/>
      <c r="AB1593" s="181"/>
    </row>
    <row r="1594" spans="1:28" hidden="1">
      <c r="A1594" s="283"/>
      <c r="B1594"/>
      <c r="C1594"/>
      <c r="D1594"/>
      <c r="E1594"/>
      <c r="F1594"/>
      <c r="G1594"/>
      <c r="H1594"/>
      <c r="I1594"/>
      <c r="J1594"/>
      <c r="K1594"/>
      <c r="L1594"/>
      <c r="M1594"/>
      <c r="N1594"/>
      <c r="O1594"/>
      <c r="P1594"/>
      <c r="Q1594"/>
      <c r="R1594"/>
      <c r="S1594"/>
      <c r="T1594"/>
      <c r="U1594"/>
      <c r="V1594"/>
      <c r="W1594"/>
      <c r="X1594"/>
      <c r="Y1594"/>
      <c r="Z1594"/>
      <c r="AA1594"/>
      <c r="AB1594" s="181"/>
    </row>
    <row r="1595" spans="1:28" hidden="1">
      <c r="A1595" s="283"/>
      <c r="B1595"/>
      <c r="C1595"/>
      <c r="D1595"/>
      <c r="E1595"/>
      <c r="F1595"/>
      <c r="G1595"/>
      <c r="H1595"/>
      <c r="I1595"/>
      <c r="J1595"/>
      <c r="K1595"/>
      <c r="L1595"/>
      <c r="M1595"/>
      <c r="N1595"/>
      <c r="O1595"/>
      <c r="P1595"/>
      <c r="Q1595"/>
      <c r="R1595"/>
      <c r="S1595"/>
      <c r="T1595"/>
      <c r="U1595"/>
      <c r="V1595"/>
      <c r="W1595"/>
      <c r="X1595"/>
      <c r="Y1595"/>
      <c r="Z1595"/>
      <c r="AA1595"/>
      <c r="AB1595" s="181"/>
    </row>
    <row r="1596" spans="1:28" hidden="1">
      <c r="A1596" s="283"/>
      <c r="B1596"/>
      <c r="C1596"/>
      <c r="D1596"/>
      <c r="E1596"/>
      <c r="F1596"/>
      <c r="G1596"/>
      <c r="H1596"/>
      <c r="I1596"/>
      <c r="J1596"/>
      <c r="K1596"/>
      <c r="L1596"/>
      <c r="M1596"/>
      <c r="N1596"/>
      <c r="O1596"/>
      <c r="P1596"/>
      <c r="Q1596"/>
      <c r="R1596"/>
      <c r="S1596"/>
      <c r="T1596"/>
      <c r="U1596"/>
      <c r="V1596"/>
      <c r="W1596"/>
      <c r="X1596"/>
      <c r="Y1596"/>
      <c r="Z1596"/>
      <c r="AA1596"/>
      <c r="AB1596" s="181"/>
    </row>
    <row r="1597" spans="1:28" hidden="1">
      <c r="A1597" s="283"/>
      <c r="B1597"/>
      <c r="C1597"/>
      <c r="D1597"/>
      <c r="E1597"/>
      <c r="F1597"/>
      <c r="G1597"/>
      <c r="H1597"/>
      <c r="I1597"/>
      <c r="J1597"/>
      <c r="K1597"/>
      <c r="L1597"/>
      <c r="M1597"/>
      <c r="N1597"/>
      <c r="O1597"/>
      <c r="P1597"/>
      <c r="Q1597"/>
      <c r="R1597"/>
      <c r="S1597"/>
      <c r="T1597"/>
      <c r="U1597"/>
      <c r="V1597"/>
      <c r="W1597"/>
      <c r="X1597"/>
      <c r="Y1597"/>
      <c r="Z1597"/>
      <c r="AA1597"/>
      <c r="AB1597" s="181"/>
    </row>
    <row r="1598" spans="1:28" hidden="1">
      <c r="A1598" s="283"/>
      <c r="B1598"/>
      <c r="C1598"/>
      <c r="D1598"/>
      <c r="E1598"/>
      <c r="F1598"/>
      <c r="G1598"/>
      <c r="H1598"/>
      <c r="I1598"/>
      <c r="J1598"/>
      <c r="K1598"/>
      <c r="L1598"/>
      <c r="M1598"/>
      <c r="N1598"/>
      <c r="O1598"/>
      <c r="P1598"/>
      <c r="Q1598"/>
      <c r="R1598"/>
      <c r="S1598"/>
      <c r="T1598"/>
      <c r="U1598"/>
      <c r="V1598"/>
      <c r="W1598"/>
      <c r="X1598"/>
      <c r="Y1598"/>
      <c r="Z1598"/>
      <c r="AA1598"/>
      <c r="AB1598" s="181"/>
    </row>
    <row r="1599" spans="1:28" hidden="1">
      <c r="A1599" s="283"/>
      <c r="B1599"/>
      <c r="C1599"/>
      <c r="D1599"/>
      <c r="E1599"/>
      <c r="F1599"/>
      <c r="G1599"/>
      <c r="H1599"/>
      <c r="I1599"/>
      <c r="J1599"/>
      <c r="K1599"/>
      <c r="L1599"/>
      <c r="M1599"/>
      <c r="N1599"/>
      <c r="O1599"/>
      <c r="P1599"/>
      <c r="Q1599"/>
      <c r="R1599"/>
      <c r="S1599"/>
      <c r="T1599"/>
      <c r="U1599"/>
      <c r="V1599"/>
      <c r="W1599"/>
      <c r="X1599"/>
      <c r="Y1599"/>
      <c r="Z1599"/>
      <c r="AA1599"/>
      <c r="AB1599" s="181"/>
    </row>
    <row r="1600" spans="1:28" hidden="1">
      <c r="A1600" s="283"/>
      <c r="B1600"/>
      <c r="C1600"/>
      <c r="D1600"/>
      <c r="E1600"/>
      <c r="F1600"/>
      <c r="G1600"/>
      <c r="H1600"/>
      <c r="I1600"/>
      <c r="J1600"/>
      <c r="K1600"/>
      <c r="L1600"/>
      <c r="M1600"/>
      <c r="N1600"/>
      <c r="O1600"/>
      <c r="P1600"/>
      <c r="Q1600"/>
      <c r="R1600"/>
      <c r="S1600"/>
      <c r="T1600"/>
      <c r="U1600"/>
      <c r="V1600"/>
      <c r="W1600"/>
      <c r="X1600"/>
      <c r="Y1600"/>
      <c r="Z1600"/>
      <c r="AA1600"/>
      <c r="AB1600" s="181"/>
    </row>
    <row r="1601" spans="1:28" hidden="1">
      <c r="A1601" s="283"/>
      <c r="B1601"/>
      <c r="C1601"/>
      <c r="D1601"/>
      <c r="E1601"/>
      <c r="F1601"/>
      <c r="G1601"/>
      <c r="H1601"/>
      <c r="I1601"/>
      <c r="J1601"/>
      <c r="K1601"/>
      <c r="L1601"/>
      <c r="M1601"/>
      <c r="N1601"/>
      <c r="O1601"/>
      <c r="P1601"/>
      <c r="Q1601"/>
      <c r="R1601"/>
      <c r="S1601"/>
      <c r="T1601"/>
      <c r="U1601"/>
      <c r="V1601"/>
      <c r="W1601"/>
      <c r="X1601"/>
      <c r="Y1601"/>
      <c r="Z1601"/>
      <c r="AA1601"/>
      <c r="AB1601" s="181"/>
    </row>
    <row r="1602" spans="1:28" hidden="1">
      <c r="A1602" s="283"/>
      <c r="B1602"/>
      <c r="C1602"/>
      <c r="D1602"/>
      <c r="E1602"/>
      <c r="F1602"/>
      <c r="G1602"/>
      <c r="H1602"/>
      <c r="I1602"/>
      <c r="J1602"/>
      <c r="K1602"/>
      <c r="L1602"/>
      <c r="M1602"/>
      <c r="N1602"/>
      <c r="O1602"/>
      <c r="P1602"/>
      <c r="Q1602"/>
      <c r="R1602"/>
      <c r="S1602"/>
      <c r="T1602"/>
      <c r="U1602"/>
      <c r="V1602"/>
      <c r="W1602"/>
      <c r="X1602"/>
      <c r="Y1602"/>
      <c r="Z1602"/>
      <c r="AA1602"/>
      <c r="AB1602" s="181"/>
    </row>
    <row r="1603" spans="1:28" hidden="1">
      <c r="A1603" s="283"/>
      <c r="B1603"/>
      <c r="C1603"/>
      <c r="D1603"/>
      <c r="E1603"/>
      <c r="F1603"/>
      <c r="G1603"/>
      <c r="H1603"/>
      <c r="I1603"/>
      <c r="J1603"/>
      <c r="K1603"/>
      <c r="L1603"/>
      <c r="M1603"/>
      <c r="N1603"/>
      <c r="O1603"/>
      <c r="P1603"/>
      <c r="Q1603"/>
      <c r="R1603"/>
      <c r="S1603"/>
      <c r="T1603"/>
      <c r="U1603"/>
      <c r="V1603"/>
      <c r="W1603"/>
      <c r="X1603"/>
      <c r="Y1603"/>
      <c r="Z1603"/>
      <c r="AA1603"/>
      <c r="AB1603" s="181"/>
    </row>
    <row r="1604" spans="1:28" hidden="1">
      <c r="A1604" s="283"/>
      <c r="B1604"/>
      <c r="C1604"/>
      <c r="D1604"/>
      <c r="E1604"/>
      <c r="F1604"/>
      <c r="G1604"/>
      <c r="H1604"/>
      <c r="I1604"/>
      <c r="J1604"/>
      <c r="K1604"/>
      <c r="L1604"/>
      <c r="M1604"/>
      <c r="N1604"/>
      <c r="O1604"/>
      <c r="P1604"/>
      <c r="Q1604"/>
      <c r="R1604"/>
      <c r="S1604"/>
      <c r="T1604"/>
      <c r="U1604"/>
      <c r="V1604"/>
      <c r="W1604"/>
      <c r="X1604"/>
      <c r="Y1604"/>
      <c r="Z1604"/>
      <c r="AA1604"/>
      <c r="AB1604" s="181"/>
    </row>
    <row r="1605" spans="1:28" hidden="1">
      <c r="A1605" s="283"/>
      <c r="B1605"/>
      <c r="C1605"/>
      <c r="D1605"/>
      <c r="E1605"/>
      <c r="F1605"/>
      <c r="G1605"/>
      <c r="H1605"/>
      <c r="I1605"/>
      <c r="J1605"/>
      <c r="K1605"/>
      <c r="L1605"/>
      <c r="M1605"/>
      <c r="N1605"/>
      <c r="O1605"/>
      <c r="P1605"/>
      <c r="Q1605"/>
      <c r="R1605"/>
      <c r="S1605"/>
      <c r="T1605"/>
      <c r="U1605"/>
      <c r="V1605"/>
      <c r="W1605"/>
      <c r="X1605"/>
      <c r="Y1605"/>
      <c r="Z1605"/>
      <c r="AA1605"/>
      <c r="AB1605" s="181"/>
    </row>
    <row r="1606" spans="1:28" hidden="1">
      <c r="A1606" s="283"/>
      <c r="B1606"/>
      <c r="C1606"/>
      <c r="D1606"/>
      <c r="E1606"/>
      <c r="F1606"/>
      <c r="G1606"/>
      <c r="H1606"/>
      <c r="I1606"/>
      <c r="J1606"/>
      <c r="K1606"/>
      <c r="L1606"/>
      <c r="M1606"/>
      <c r="N1606"/>
      <c r="O1606"/>
      <c r="P1606"/>
      <c r="Q1606"/>
      <c r="R1606"/>
      <c r="S1606"/>
      <c r="T1606"/>
      <c r="U1606"/>
      <c r="V1606"/>
      <c r="W1606"/>
      <c r="X1606"/>
      <c r="Y1606"/>
      <c r="Z1606"/>
      <c r="AA1606"/>
      <c r="AB1606" s="181"/>
    </row>
    <row r="1607" spans="1:28" hidden="1">
      <c r="A1607" s="283"/>
      <c r="B1607"/>
      <c r="C1607"/>
      <c r="D1607"/>
      <c r="E1607"/>
      <c r="F1607"/>
      <c r="G1607"/>
      <c r="H1607"/>
      <c r="I1607"/>
      <c r="J1607"/>
      <c r="K1607"/>
      <c r="L1607"/>
      <c r="M1607"/>
      <c r="N1607"/>
      <c r="O1607"/>
      <c r="P1607"/>
      <c r="Q1607"/>
      <c r="R1607"/>
      <c r="S1607"/>
      <c r="T1607"/>
      <c r="U1607"/>
      <c r="V1607"/>
      <c r="W1607"/>
      <c r="X1607"/>
      <c r="Y1607"/>
      <c r="Z1607"/>
      <c r="AA1607"/>
      <c r="AB1607" s="181"/>
    </row>
    <row r="1608" spans="1:28" hidden="1">
      <c r="A1608" s="283"/>
      <c r="B1608"/>
      <c r="C1608"/>
      <c r="D1608"/>
      <c r="E1608"/>
      <c r="F1608"/>
      <c r="G1608"/>
      <c r="H1608"/>
      <c r="I1608"/>
      <c r="J1608"/>
      <c r="K1608"/>
      <c r="L1608"/>
      <c r="M1608"/>
      <c r="N1608"/>
      <c r="O1608"/>
      <c r="P1608"/>
      <c r="Q1608"/>
      <c r="R1608"/>
      <c r="S1608"/>
      <c r="T1608"/>
      <c r="U1608"/>
      <c r="V1608"/>
      <c r="W1608"/>
      <c r="X1608"/>
      <c r="Y1608"/>
      <c r="Z1608"/>
      <c r="AA1608"/>
      <c r="AB1608" s="181"/>
    </row>
    <row r="1609" spans="1:28" hidden="1">
      <c r="A1609" s="283"/>
      <c r="B1609"/>
      <c r="C1609"/>
      <c r="D1609"/>
      <c r="E1609"/>
      <c r="F1609"/>
      <c r="G1609"/>
      <c r="H1609"/>
      <c r="I1609"/>
      <c r="J1609"/>
      <c r="K1609"/>
      <c r="L1609"/>
      <c r="M1609"/>
      <c r="N1609"/>
      <c r="O1609"/>
      <c r="P1609"/>
      <c r="Q1609"/>
      <c r="R1609"/>
      <c r="S1609"/>
      <c r="T1609"/>
      <c r="U1609"/>
      <c r="V1609"/>
      <c r="W1609"/>
      <c r="X1609"/>
      <c r="Y1609"/>
      <c r="Z1609"/>
      <c r="AA1609"/>
      <c r="AB1609" s="181"/>
    </row>
    <row r="1610" spans="1:28" hidden="1">
      <c r="A1610" s="283"/>
      <c r="B1610"/>
      <c r="C1610"/>
      <c r="D1610"/>
      <c r="E1610"/>
      <c r="F1610"/>
      <c r="G1610"/>
      <c r="H1610"/>
      <c r="I1610"/>
      <c r="J1610"/>
      <c r="K1610"/>
      <c r="L1610"/>
      <c r="M1610"/>
      <c r="N1610"/>
      <c r="O1610"/>
      <c r="P1610"/>
      <c r="Q1610"/>
      <c r="R1610"/>
      <c r="S1610"/>
      <c r="T1610"/>
      <c r="U1610"/>
      <c r="V1610"/>
      <c r="W1610"/>
      <c r="X1610"/>
      <c r="Y1610"/>
      <c r="Z1610"/>
      <c r="AA1610"/>
      <c r="AB1610" s="181"/>
    </row>
    <row r="1611" spans="1:28" hidden="1">
      <c r="A1611" s="283"/>
      <c r="B1611"/>
      <c r="C1611"/>
      <c r="D1611"/>
      <c r="E1611"/>
      <c r="F1611"/>
      <c r="G1611"/>
      <c r="H1611"/>
      <c r="I1611"/>
      <c r="J1611"/>
      <c r="K1611"/>
      <c r="L1611"/>
      <c r="M1611"/>
      <c r="N1611"/>
      <c r="O1611"/>
      <c r="P1611"/>
      <c r="Q1611"/>
      <c r="R1611"/>
      <c r="S1611"/>
      <c r="T1611"/>
      <c r="U1611"/>
      <c r="V1611"/>
      <c r="W1611"/>
      <c r="X1611"/>
      <c r="Y1611"/>
      <c r="Z1611"/>
      <c r="AA1611"/>
      <c r="AB1611" s="181"/>
    </row>
    <row r="1612" spans="1:28" hidden="1">
      <c r="A1612" s="283"/>
      <c r="B1612"/>
      <c r="C1612"/>
      <c r="D1612"/>
      <c r="E1612"/>
      <c r="F1612"/>
      <c r="G1612"/>
      <c r="H1612"/>
      <c r="I1612"/>
      <c r="J1612"/>
      <c r="K1612"/>
      <c r="L1612"/>
      <c r="M1612"/>
      <c r="N1612"/>
      <c r="O1612"/>
      <c r="P1612"/>
      <c r="Q1612"/>
      <c r="R1612"/>
      <c r="S1612"/>
      <c r="T1612"/>
      <c r="U1612"/>
      <c r="V1612"/>
      <c r="W1612"/>
      <c r="X1612"/>
      <c r="Y1612"/>
      <c r="Z1612"/>
      <c r="AA1612"/>
      <c r="AB1612" s="181"/>
    </row>
    <row r="1613" spans="1:28" hidden="1">
      <c r="A1613" s="283"/>
      <c r="B1613"/>
      <c r="C1613"/>
      <c r="D1613"/>
      <c r="E1613"/>
      <c r="F1613"/>
      <c r="G1613"/>
      <c r="H1613"/>
      <c r="I1613"/>
      <c r="J1613"/>
      <c r="K1613"/>
      <c r="L1613"/>
      <c r="M1613"/>
      <c r="N1613"/>
      <c r="O1613"/>
      <c r="P1613"/>
      <c r="Q1613"/>
      <c r="R1613"/>
      <c r="S1613"/>
      <c r="T1613"/>
      <c r="U1613"/>
      <c r="V1613"/>
      <c r="W1613"/>
      <c r="X1613"/>
      <c r="Y1613"/>
      <c r="Z1613"/>
      <c r="AA1613"/>
      <c r="AB1613" s="181"/>
    </row>
    <row r="1614" spans="1:28" hidden="1">
      <c r="A1614" s="283"/>
      <c r="B1614"/>
      <c r="C1614"/>
      <c r="D1614"/>
      <c r="E1614"/>
      <c r="F1614"/>
      <c r="G1614"/>
      <c r="H1614"/>
      <c r="I1614"/>
      <c r="J1614"/>
      <c r="K1614"/>
      <c r="L1614"/>
      <c r="M1614"/>
      <c r="N1614"/>
      <c r="O1614"/>
      <c r="P1614"/>
      <c r="Q1614"/>
      <c r="R1614"/>
      <c r="S1614"/>
      <c r="T1614"/>
      <c r="U1614"/>
      <c r="V1614"/>
      <c r="W1614"/>
      <c r="X1614"/>
      <c r="Y1614"/>
      <c r="Z1614"/>
      <c r="AA1614"/>
      <c r="AB1614" s="181"/>
    </row>
    <row r="1615" spans="1:28" hidden="1">
      <c r="A1615" s="283"/>
      <c r="B1615"/>
      <c r="C1615"/>
      <c r="D1615"/>
      <c r="E1615"/>
      <c r="F1615"/>
      <c r="G1615"/>
      <c r="H1615"/>
      <c r="I1615"/>
      <c r="J1615"/>
      <c r="K1615"/>
      <c r="L1615"/>
      <c r="M1615"/>
      <c r="N1615"/>
      <c r="O1615"/>
      <c r="P1615"/>
      <c r="Q1615"/>
      <c r="R1615"/>
      <c r="S1615"/>
      <c r="T1615"/>
      <c r="U1615"/>
      <c r="V1615"/>
      <c r="W1615"/>
      <c r="X1615"/>
      <c r="Y1615"/>
      <c r="Z1615"/>
      <c r="AA1615"/>
      <c r="AB1615" s="181"/>
    </row>
    <row r="1616" spans="1:28" hidden="1">
      <c r="A1616" s="283"/>
      <c r="B1616"/>
      <c r="C1616"/>
      <c r="D1616"/>
      <c r="E1616"/>
      <c r="F1616"/>
      <c r="G1616"/>
      <c r="H1616"/>
      <c r="I1616"/>
      <c r="J1616"/>
      <c r="K1616"/>
      <c r="L1616"/>
      <c r="M1616"/>
      <c r="N1616"/>
      <c r="O1616"/>
      <c r="P1616"/>
      <c r="Q1616"/>
      <c r="R1616"/>
      <c r="S1616"/>
      <c r="T1616"/>
      <c r="U1616"/>
      <c r="V1616"/>
      <c r="W1616"/>
      <c r="X1616"/>
      <c r="Y1616"/>
      <c r="Z1616"/>
      <c r="AA1616"/>
      <c r="AB1616" s="181"/>
    </row>
    <row r="1617" spans="1:28" hidden="1">
      <c r="A1617" s="283"/>
      <c r="B1617"/>
      <c r="C1617"/>
      <c r="D1617"/>
      <c r="E1617"/>
      <c r="F1617"/>
      <c r="G1617"/>
      <c r="H1617"/>
      <c r="I1617"/>
      <c r="J1617"/>
      <c r="K1617"/>
      <c r="L1617"/>
      <c r="M1617"/>
      <c r="N1617"/>
      <c r="O1617"/>
      <c r="P1617"/>
      <c r="Q1617"/>
      <c r="R1617"/>
      <c r="S1617"/>
      <c r="T1617"/>
      <c r="U1617"/>
      <c r="V1617"/>
      <c r="W1617"/>
      <c r="X1617"/>
      <c r="Y1617"/>
      <c r="Z1617"/>
      <c r="AA1617"/>
      <c r="AB1617" s="181"/>
    </row>
    <row r="1618" spans="1:28" hidden="1">
      <c r="A1618" s="283"/>
      <c r="B1618"/>
      <c r="C1618"/>
      <c r="D1618"/>
      <c r="E1618"/>
      <c r="F1618"/>
      <c r="G1618"/>
      <c r="H1618"/>
      <c r="I1618"/>
      <c r="J1618"/>
      <c r="K1618"/>
      <c r="L1618"/>
      <c r="M1618"/>
      <c r="N1618"/>
      <c r="O1618"/>
      <c r="P1618"/>
      <c r="Q1618"/>
      <c r="R1618"/>
      <c r="S1618"/>
      <c r="T1618"/>
      <c r="U1618"/>
      <c r="V1618"/>
      <c r="W1618"/>
      <c r="X1618"/>
      <c r="Y1618"/>
      <c r="Z1618"/>
      <c r="AA1618"/>
      <c r="AB1618" s="181"/>
    </row>
    <row r="1619" spans="1:28" hidden="1">
      <c r="A1619" s="283"/>
      <c r="B1619"/>
      <c r="C1619"/>
      <c r="D1619"/>
      <c r="E1619"/>
      <c r="F1619"/>
      <c r="G1619"/>
      <c r="H1619"/>
      <c r="I1619"/>
      <c r="J1619"/>
      <c r="K1619"/>
      <c r="L1619"/>
      <c r="M1619"/>
      <c r="N1619"/>
      <c r="O1619"/>
      <c r="P1619"/>
      <c r="Q1619"/>
      <c r="R1619"/>
      <c r="S1619"/>
      <c r="T1619"/>
      <c r="U1619"/>
      <c r="V1619"/>
      <c r="W1619"/>
      <c r="X1619"/>
      <c r="Y1619"/>
      <c r="Z1619"/>
      <c r="AA1619"/>
      <c r="AB1619" s="181"/>
    </row>
    <row r="1620" spans="1:28" hidden="1">
      <c r="A1620" s="283"/>
      <c r="B1620"/>
      <c r="C1620"/>
      <c r="D1620"/>
      <c r="E1620"/>
      <c r="F1620"/>
      <c r="G1620"/>
      <c r="H1620"/>
      <c r="I1620"/>
      <c r="J1620"/>
      <c r="K1620"/>
      <c r="L1620"/>
      <c r="M1620"/>
      <c r="N1620"/>
      <c r="O1620"/>
      <c r="P1620"/>
      <c r="Q1620"/>
      <c r="R1620"/>
      <c r="S1620"/>
      <c r="T1620"/>
      <c r="U1620"/>
      <c r="V1620"/>
      <c r="W1620"/>
      <c r="X1620"/>
      <c r="Y1620"/>
      <c r="Z1620"/>
      <c r="AA1620"/>
      <c r="AB1620" s="181"/>
    </row>
    <row r="1621" spans="1:28" hidden="1">
      <c r="A1621" s="283"/>
      <c r="B1621"/>
      <c r="C1621"/>
      <c r="D1621"/>
      <c r="E1621"/>
      <c r="F1621"/>
      <c r="G1621"/>
      <c r="H1621"/>
      <c r="I1621"/>
      <c r="J1621"/>
      <c r="K1621"/>
      <c r="L1621"/>
      <c r="M1621"/>
      <c r="N1621"/>
      <c r="O1621"/>
      <c r="P1621"/>
      <c r="Q1621"/>
      <c r="R1621"/>
      <c r="S1621"/>
      <c r="T1621"/>
      <c r="U1621"/>
      <c r="V1621"/>
      <c r="W1621"/>
      <c r="X1621"/>
      <c r="Y1621"/>
      <c r="Z1621"/>
      <c r="AA1621"/>
      <c r="AB1621" s="181"/>
    </row>
    <row r="1622" spans="1:28" hidden="1">
      <c r="A1622" s="283"/>
      <c r="B1622"/>
      <c r="C1622"/>
      <c r="D1622"/>
      <c r="E1622"/>
      <c r="F1622"/>
      <c r="G1622"/>
      <c r="H1622"/>
      <c r="I1622"/>
      <c r="J1622"/>
      <c r="K1622"/>
      <c r="L1622"/>
      <c r="M1622"/>
      <c r="N1622"/>
      <c r="O1622"/>
      <c r="P1622"/>
      <c r="Q1622"/>
      <c r="R1622"/>
      <c r="S1622"/>
      <c r="T1622"/>
      <c r="U1622"/>
      <c r="V1622"/>
      <c r="W1622"/>
      <c r="X1622"/>
      <c r="Y1622"/>
      <c r="Z1622"/>
      <c r="AA1622"/>
      <c r="AB1622" s="181"/>
    </row>
    <row r="1623" spans="1:28" hidden="1">
      <c r="A1623" s="283"/>
      <c r="B1623"/>
      <c r="C1623"/>
      <c r="D1623"/>
      <c r="E1623"/>
      <c r="F1623"/>
      <c r="G1623"/>
      <c r="H1623"/>
      <c r="I1623"/>
      <c r="J1623"/>
      <c r="K1623"/>
      <c r="L1623"/>
      <c r="M1623"/>
      <c r="N1623"/>
      <c r="O1623"/>
      <c r="P1623"/>
      <c r="Q1623"/>
      <c r="R1623"/>
      <c r="S1623"/>
      <c r="T1623"/>
      <c r="U1623"/>
      <c r="V1623"/>
      <c r="W1623"/>
      <c r="X1623"/>
      <c r="Y1623"/>
      <c r="Z1623"/>
      <c r="AA1623"/>
      <c r="AB1623" s="181"/>
    </row>
    <row r="1624" spans="1:28" hidden="1">
      <c r="A1624" s="283"/>
      <c r="B1624"/>
      <c r="C1624"/>
      <c r="D1624"/>
      <c r="E1624"/>
      <c r="F1624"/>
      <c r="G1624"/>
      <c r="H1624"/>
      <c r="I1624"/>
      <c r="J1624"/>
      <c r="K1624"/>
      <c r="L1624"/>
      <c r="M1624"/>
      <c r="N1624"/>
      <c r="O1624"/>
      <c r="P1624"/>
      <c r="Q1624"/>
      <c r="R1624"/>
      <c r="S1624"/>
      <c r="T1624"/>
      <c r="U1624"/>
      <c r="V1624"/>
      <c r="W1624"/>
      <c r="X1624"/>
      <c r="Y1624"/>
      <c r="Z1624"/>
      <c r="AA1624"/>
      <c r="AB1624" s="181"/>
    </row>
    <row r="1625" spans="1:28" hidden="1">
      <c r="A1625" s="283"/>
      <c r="B1625"/>
      <c r="C1625"/>
      <c r="D1625"/>
      <c r="E1625"/>
      <c r="F1625"/>
      <c r="G1625"/>
      <c r="H1625"/>
      <c r="I1625"/>
      <c r="J1625"/>
      <c r="K1625"/>
      <c r="L1625"/>
      <c r="M1625"/>
      <c r="N1625"/>
      <c r="O1625"/>
      <c r="P1625"/>
      <c r="Q1625"/>
      <c r="R1625"/>
      <c r="S1625"/>
      <c r="T1625"/>
      <c r="U1625"/>
      <c r="V1625"/>
      <c r="W1625"/>
      <c r="X1625"/>
      <c r="Y1625"/>
      <c r="Z1625"/>
      <c r="AA1625"/>
      <c r="AB1625" s="181"/>
    </row>
    <row r="1626" spans="1:28" hidden="1">
      <c r="A1626" s="283"/>
      <c r="B1626"/>
      <c r="C1626"/>
      <c r="D1626"/>
      <c r="E1626"/>
      <c r="F1626"/>
      <c r="G1626"/>
      <c r="H1626"/>
      <c r="I1626"/>
      <c r="J1626"/>
      <c r="K1626"/>
      <c r="L1626"/>
      <c r="M1626"/>
      <c r="N1626"/>
      <c r="O1626"/>
      <c r="P1626"/>
      <c r="Q1626"/>
      <c r="R1626"/>
      <c r="S1626"/>
      <c r="T1626"/>
      <c r="U1626"/>
      <c r="V1626"/>
      <c r="W1626"/>
      <c r="X1626"/>
      <c r="Y1626"/>
      <c r="Z1626"/>
      <c r="AA1626"/>
      <c r="AB1626" s="181"/>
    </row>
    <row r="1627" spans="1:28" hidden="1">
      <c r="A1627" s="283"/>
      <c r="B1627"/>
      <c r="C1627"/>
      <c r="D1627"/>
      <c r="E1627"/>
      <c r="F1627"/>
      <c r="G1627"/>
      <c r="H1627"/>
      <c r="I1627"/>
      <c r="J1627"/>
      <c r="K1627"/>
      <c r="L1627"/>
      <c r="M1627"/>
      <c r="N1627"/>
      <c r="O1627"/>
      <c r="P1627"/>
      <c r="Q1627"/>
      <c r="R1627"/>
      <c r="S1627"/>
      <c r="T1627"/>
      <c r="U1627"/>
      <c r="V1627"/>
      <c r="W1627"/>
      <c r="X1627"/>
      <c r="Y1627"/>
      <c r="Z1627"/>
      <c r="AA1627"/>
      <c r="AB1627" s="181"/>
    </row>
    <row r="1628" spans="1:28" hidden="1">
      <c r="A1628" s="283"/>
      <c r="B1628"/>
      <c r="C1628"/>
      <c r="D1628"/>
      <c r="E1628"/>
      <c r="F1628"/>
      <c r="G1628"/>
      <c r="H1628"/>
      <c r="I1628"/>
      <c r="J1628"/>
      <c r="K1628"/>
      <c r="L1628"/>
      <c r="M1628"/>
      <c r="N1628"/>
      <c r="O1628"/>
      <c r="P1628"/>
      <c r="Q1628"/>
      <c r="R1628"/>
      <c r="S1628"/>
      <c r="T1628"/>
      <c r="U1628"/>
      <c r="V1628"/>
      <c r="W1628"/>
      <c r="X1628"/>
      <c r="Y1628"/>
      <c r="Z1628"/>
      <c r="AA1628"/>
      <c r="AB1628" s="181"/>
    </row>
    <row r="1629" spans="1:28" hidden="1">
      <c r="A1629" s="283"/>
      <c r="B1629"/>
      <c r="C1629"/>
      <c r="D1629"/>
      <c r="E1629"/>
      <c r="F1629"/>
      <c r="G1629"/>
      <c r="H1629"/>
      <c r="I1629"/>
      <c r="J1629"/>
      <c r="K1629"/>
      <c r="L1629"/>
      <c r="M1629"/>
      <c r="N1629"/>
      <c r="O1629"/>
      <c r="P1629"/>
      <c r="Q1629"/>
      <c r="R1629"/>
      <c r="S1629"/>
      <c r="T1629"/>
      <c r="U1629"/>
      <c r="V1629"/>
      <c r="W1629"/>
      <c r="X1629"/>
      <c r="Y1629"/>
      <c r="Z1629"/>
      <c r="AA1629"/>
      <c r="AB1629" s="181"/>
    </row>
    <row r="1630" spans="1:28" hidden="1">
      <c r="A1630" s="283"/>
      <c r="B1630"/>
      <c r="C1630"/>
      <c r="D1630"/>
      <c r="E1630"/>
      <c r="F1630"/>
      <c r="G1630"/>
      <c r="H1630"/>
      <c r="I1630"/>
      <c r="J1630"/>
      <c r="K1630"/>
      <c r="L1630"/>
      <c r="M1630"/>
      <c r="N1630"/>
      <c r="O1630"/>
      <c r="P1630"/>
      <c r="Q1630"/>
      <c r="R1630"/>
      <c r="S1630"/>
      <c r="T1630"/>
      <c r="U1630"/>
      <c r="V1630"/>
      <c r="W1630"/>
      <c r="X1630"/>
      <c r="Y1630"/>
      <c r="Z1630"/>
      <c r="AA1630"/>
      <c r="AB1630" s="181"/>
    </row>
    <row r="1631" spans="1:28" hidden="1">
      <c r="A1631" s="283"/>
      <c r="B1631"/>
      <c r="C1631"/>
      <c r="D1631"/>
      <c r="E1631"/>
      <c r="F1631"/>
      <c r="G1631"/>
      <c r="H1631"/>
      <c r="I1631"/>
      <c r="J1631"/>
      <c r="K1631"/>
      <c r="L1631"/>
      <c r="M1631"/>
      <c r="N1631"/>
      <c r="O1631"/>
      <c r="P1631"/>
      <c r="Q1631"/>
      <c r="R1631"/>
      <c r="S1631"/>
      <c r="T1631"/>
      <c r="U1631"/>
      <c r="V1631"/>
      <c r="W1631"/>
      <c r="X1631"/>
      <c r="Y1631"/>
      <c r="Z1631"/>
      <c r="AA1631"/>
      <c r="AB1631" s="181"/>
    </row>
    <row r="1632" spans="1:28" hidden="1">
      <c r="A1632" s="283"/>
      <c r="B1632"/>
      <c r="C1632"/>
      <c r="D1632"/>
      <c r="E1632"/>
      <c r="F1632"/>
      <c r="G1632"/>
      <c r="H1632"/>
      <c r="I1632"/>
      <c r="J1632"/>
      <c r="K1632"/>
      <c r="L1632"/>
      <c r="M1632"/>
      <c r="N1632"/>
      <c r="O1632"/>
      <c r="P1632"/>
      <c r="Q1632"/>
      <c r="R1632"/>
      <c r="S1632"/>
      <c r="T1632"/>
      <c r="U1632"/>
      <c r="V1632"/>
      <c r="W1632"/>
      <c r="X1632"/>
      <c r="Y1632"/>
      <c r="Z1632"/>
      <c r="AA1632"/>
      <c r="AB1632" s="181"/>
    </row>
    <row r="1633" spans="1:28" hidden="1">
      <c r="A1633" s="283"/>
      <c r="B1633"/>
      <c r="C1633"/>
      <c r="D1633"/>
      <c r="E1633"/>
      <c r="F1633"/>
      <c r="G1633"/>
      <c r="H1633"/>
      <c r="I1633"/>
      <c r="J1633"/>
      <c r="K1633"/>
      <c r="L1633"/>
      <c r="M1633"/>
      <c r="N1633"/>
      <c r="O1633"/>
      <c r="P1633"/>
      <c r="Q1633"/>
      <c r="R1633"/>
      <c r="S1633"/>
      <c r="T1633"/>
      <c r="U1633"/>
      <c r="V1633"/>
      <c r="W1633"/>
      <c r="X1633"/>
      <c r="Y1633"/>
      <c r="Z1633"/>
      <c r="AA1633"/>
      <c r="AB1633" s="181"/>
    </row>
    <row r="1634" spans="1:28" hidden="1">
      <c r="A1634" s="283"/>
      <c r="B1634"/>
      <c r="C1634"/>
      <c r="D1634"/>
      <c r="E1634"/>
      <c r="F1634"/>
      <c r="G1634"/>
      <c r="H1634"/>
      <c r="I1634"/>
      <c r="J1634"/>
      <c r="K1634"/>
      <c r="L1634"/>
      <c r="M1634"/>
      <c r="N1634"/>
      <c r="O1634"/>
      <c r="P1634"/>
      <c r="Q1634"/>
      <c r="R1634"/>
      <c r="S1634"/>
      <c r="T1634"/>
      <c r="U1634"/>
      <c r="V1634"/>
      <c r="W1634"/>
      <c r="X1634"/>
      <c r="Y1634"/>
      <c r="Z1634"/>
      <c r="AA1634"/>
      <c r="AB1634" s="181"/>
    </row>
    <row r="1635" spans="1:28" hidden="1">
      <c r="A1635" s="283"/>
      <c r="B1635"/>
      <c r="C1635"/>
      <c r="D1635"/>
      <c r="E1635"/>
      <c r="F1635"/>
      <c r="G1635"/>
      <c r="H1635"/>
      <c r="I1635"/>
      <c r="J1635"/>
      <c r="K1635"/>
      <c r="L1635"/>
      <c r="M1635"/>
      <c r="N1635"/>
      <c r="O1635"/>
      <c r="P1635"/>
      <c r="Q1635"/>
      <c r="R1635"/>
      <c r="S1635"/>
      <c r="T1635"/>
      <c r="U1635"/>
      <c r="V1635"/>
      <c r="W1635"/>
      <c r="X1635"/>
      <c r="Y1635"/>
      <c r="Z1635"/>
      <c r="AA1635"/>
      <c r="AB1635" s="181"/>
    </row>
    <row r="1636" spans="1:28" hidden="1">
      <c r="A1636" s="283"/>
      <c r="B1636"/>
      <c r="C1636"/>
      <c r="D1636"/>
      <c r="E1636"/>
      <c r="F1636"/>
      <c r="G1636"/>
      <c r="H1636"/>
      <c r="I1636"/>
      <c r="J1636"/>
      <c r="K1636"/>
      <c r="L1636"/>
      <c r="M1636"/>
      <c r="N1636"/>
      <c r="O1636"/>
      <c r="P1636"/>
      <c r="Q1636"/>
      <c r="R1636"/>
      <c r="S1636"/>
      <c r="T1636"/>
      <c r="U1636"/>
      <c r="V1636"/>
      <c r="W1636"/>
      <c r="X1636"/>
      <c r="Y1636"/>
      <c r="Z1636"/>
      <c r="AA1636"/>
      <c r="AB1636" s="181"/>
    </row>
    <row r="1637" spans="1:28" hidden="1">
      <c r="A1637" s="283"/>
      <c r="B1637"/>
      <c r="C1637"/>
      <c r="D1637"/>
      <c r="E1637"/>
      <c r="F1637"/>
      <c r="G1637"/>
      <c r="H1637"/>
      <c r="I1637"/>
      <c r="J1637"/>
      <c r="K1637"/>
      <c r="L1637"/>
      <c r="M1637"/>
      <c r="N1637"/>
      <c r="O1637"/>
      <c r="P1637"/>
      <c r="Q1637"/>
      <c r="R1637"/>
      <c r="S1637"/>
      <c r="T1637"/>
      <c r="U1637"/>
      <c r="V1637"/>
      <c r="W1637"/>
      <c r="X1637"/>
      <c r="Y1637"/>
      <c r="Z1637"/>
      <c r="AA1637"/>
      <c r="AB1637" s="181"/>
    </row>
    <row r="1638" spans="1:28" hidden="1">
      <c r="A1638" s="283"/>
      <c r="B1638"/>
      <c r="C1638"/>
      <c r="D1638"/>
      <c r="E1638"/>
      <c r="F1638"/>
      <c r="G1638"/>
      <c r="H1638"/>
      <c r="I1638"/>
      <c r="J1638"/>
      <c r="K1638"/>
      <c r="L1638"/>
      <c r="M1638"/>
      <c r="N1638"/>
      <c r="O1638"/>
      <c r="P1638"/>
      <c r="Q1638"/>
      <c r="R1638"/>
      <c r="S1638"/>
      <c r="T1638"/>
      <c r="U1638"/>
      <c r="V1638"/>
      <c r="W1638"/>
      <c r="X1638"/>
      <c r="Y1638"/>
      <c r="Z1638"/>
      <c r="AA1638"/>
      <c r="AB1638" s="181"/>
    </row>
    <row r="1639" spans="1:28" hidden="1">
      <c r="A1639" s="283"/>
      <c r="B1639"/>
      <c r="C1639"/>
      <c r="D1639"/>
      <c r="E1639"/>
      <c r="F1639"/>
      <c r="G1639"/>
      <c r="H1639"/>
      <c r="I1639"/>
      <c r="J1639"/>
      <c r="K1639"/>
      <c r="L1639"/>
      <c r="M1639"/>
      <c r="N1639"/>
      <c r="O1639"/>
      <c r="P1639"/>
      <c r="Q1639"/>
      <c r="R1639"/>
      <c r="S1639"/>
      <c r="T1639"/>
      <c r="U1639"/>
      <c r="V1639"/>
      <c r="W1639"/>
      <c r="X1639"/>
      <c r="Y1639"/>
      <c r="Z1639"/>
      <c r="AA1639"/>
      <c r="AB1639" s="181"/>
    </row>
    <row r="1640" spans="1:28" hidden="1">
      <c r="A1640" s="283"/>
      <c r="B1640"/>
      <c r="C1640"/>
      <c r="D1640"/>
      <c r="E1640"/>
      <c r="F1640"/>
      <c r="G1640"/>
      <c r="H1640"/>
      <c r="I1640"/>
      <c r="J1640"/>
      <c r="K1640"/>
      <c r="L1640"/>
      <c r="M1640"/>
      <c r="N1640"/>
      <c r="O1640"/>
      <c r="P1640"/>
      <c r="Q1640"/>
      <c r="R1640"/>
      <c r="S1640"/>
      <c r="T1640"/>
      <c r="U1640"/>
      <c r="V1640"/>
      <c r="W1640"/>
      <c r="X1640"/>
      <c r="Y1640"/>
      <c r="Z1640"/>
      <c r="AA1640"/>
      <c r="AB1640" s="181"/>
    </row>
    <row r="1641" spans="1:28" hidden="1">
      <c r="A1641" s="283"/>
      <c r="B1641"/>
      <c r="C1641"/>
      <c r="D1641"/>
      <c r="E1641"/>
      <c r="F1641"/>
      <c r="G1641"/>
      <c r="H1641"/>
      <c r="I1641"/>
      <c r="J1641"/>
      <c r="K1641"/>
      <c r="L1641"/>
      <c r="M1641"/>
      <c r="N1641"/>
      <c r="O1641"/>
      <c r="P1641"/>
      <c r="Q1641"/>
      <c r="R1641"/>
      <c r="S1641"/>
      <c r="T1641"/>
      <c r="U1641"/>
      <c r="V1641"/>
      <c r="W1641"/>
      <c r="X1641"/>
      <c r="Y1641"/>
      <c r="Z1641"/>
      <c r="AA1641"/>
      <c r="AB1641" s="181"/>
    </row>
    <row r="1642" spans="1:28" hidden="1">
      <c r="A1642" s="283"/>
      <c r="B1642"/>
      <c r="C1642"/>
      <c r="D1642"/>
      <c r="E1642"/>
      <c r="F1642"/>
      <c r="G1642"/>
      <c r="H1642"/>
      <c r="I1642"/>
      <c r="J1642"/>
      <c r="K1642"/>
      <c r="L1642"/>
      <c r="M1642"/>
      <c r="N1642"/>
      <c r="O1642"/>
      <c r="P1642"/>
      <c r="Q1642"/>
      <c r="R1642"/>
      <c r="S1642"/>
      <c r="T1642"/>
      <c r="U1642"/>
      <c r="V1642"/>
      <c r="W1642"/>
      <c r="X1642"/>
      <c r="Y1642"/>
      <c r="Z1642"/>
      <c r="AA1642"/>
      <c r="AB1642" s="181"/>
    </row>
    <row r="1643" spans="1:28" hidden="1">
      <c r="A1643" s="283"/>
      <c r="B1643"/>
      <c r="C1643"/>
      <c r="D1643"/>
      <c r="E1643"/>
      <c r="F1643"/>
      <c r="G1643"/>
      <c r="H1643"/>
      <c r="I1643"/>
      <c r="J1643"/>
      <c r="K1643"/>
      <c r="L1643"/>
      <c r="M1643"/>
      <c r="N1643"/>
      <c r="O1643"/>
      <c r="P1643"/>
      <c r="Q1643"/>
      <c r="R1643"/>
      <c r="S1643"/>
      <c r="T1643"/>
      <c r="U1643"/>
      <c r="V1643"/>
      <c r="W1643"/>
      <c r="X1643"/>
      <c r="Y1643"/>
      <c r="Z1643"/>
      <c r="AA1643"/>
      <c r="AB1643" s="181"/>
    </row>
    <row r="1644" spans="1:28" hidden="1">
      <c r="A1644" s="283"/>
      <c r="B1644"/>
      <c r="C1644"/>
      <c r="D1644"/>
      <c r="E1644"/>
      <c r="F1644"/>
      <c r="G1644"/>
      <c r="H1644"/>
      <c r="I1644"/>
      <c r="J1644"/>
      <c r="K1644"/>
      <c r="L1644"/>
      <c r="M1644"/>
      <c r="N1644"/>
      <c r="O1644"/>
      <c r="P1644"/>
      <c r="Q1644"/>
      <c r="R1644"/>
      <c r="S1644"/>
      <c r="T1644"/>
      <c r="U1644"/>
      <c r="V1644"/>
      <c r="W1644"/>
      <c r="X1644"/>
      <c r="Y1644"/>
      <c r="Z1644"/>
      <c r="AA1644"/>
      <c r="AB1644" s="181"/>
    </row>
    <row r="1645" spans="1:28" hidden="1">
      <c r="A1645" s="283"/>
      <c r="B1645"/>
      <c r="C1645"/>
      <c r="D1645"/>
      <c r="E1645"/>
      <c r="F1645"/>
      <c r="G1645"/>
      <c r="H1645"/>
      <c r="I1645"/>
      <c r="J1645"/>
      <c r="K1645"/>
      <c r="L1645"/>
      <c r="M1645"/>
      <c r="N1645"/>
      <c r="O1645"/>
      <c r="P1645"/>
      <c r="Q1645"/>
      <c r="R1645"/>
      <c r="S1645"/>
      <c r="T1645"/>
      <c r="U1645"/>
      <c r="V1645"/>
      <c r="W1645"/>
      <c r="X1645"/>
      <c r="Y1645"/>
      <c r="Z1645"/>
      <c r="AA1645"/>
      <c r="AB1645" s="181"/>
    </row>
    <row r="1646" spans="1:28" hidden="1">
      <c r="A1646" s="283"/>
      <c r="B1646"/>
      <c r="C1646"/>
      <c r="D1646"/>
      <c r="E1646"/>
      <c r="F1646"/>
      <c r="G1646"/>
      <c r="H1646"/>
      <c r="I1646"/>
      <c r="J1646"/>
      <c r="K1646"/>
      <c r="L1646"/>
      <c r="M1646"/>
      <c r="N1646"/>
      <c r="O1646"/>
      <c r="P1646"/>
      <c r="Q1646"/>
      <c r="R1646"/>
      <c r="S1646"/>
      <c r="T1646"/>
      <c r="U1646"/>
      <c r="V1646"/>
      <c r="W1646"/>
      <c r="X1646"/>
      <c r="Y1646"/>
      <c r="Z1646"/>
      <c r="AA1646"/>
      <c r="AB1646" s="181"/>
    </row>
    <row r="1647" spans="1:28" hidden="1">
      <c r="A1647" s="283"/>
      <c r="B1647"/>
      <c r="C1647"/>
      <c r="D1647"/>
      <c r="E1647"/>
      <c r="F1647"/>
      <c r="G1647"/>
      <c r="H1647"/>
      <c r="I1647"/>
      <c r="J1647"/>
      <c r="K1647"/>
      <c r="L1647"/>
      <c r="M1647"/>
      <c r="N1647"/>
      <c r="O1647"/>
      <c r="P1647"/>
      <c r="Q1647"/>
      <c r="R1647"/>
      <c r="S1647"/>
      <c r="T1647"/>
      <c r="U1647"/>
      <c r="V1647"/>
      <c r="W1647"/>
      <c r="X1647"/>
      <c r="Y1647"/>
      <c r="Z1647"/>
      <c r="AA1647"/>
      <c r="AB1647" s="181"/>
    </row>
    <row r="1648" spans="1:28" hidden="1">
      <c r="A1648" s="283"/>
      <c r="B1648"/>
      <c r="C1648"/>
      <c r="D1648"/>
      <c r="E1648"/>
      <c r="F1648"/>
      <c r="G1648"/>
      <c r="H1648"/>
      <c r="I1648"/>
      <c r="J1648"/>
      <c r="K1648"/>
      <c r="L1648"/>
      <c r="M1648"/>
      <c r="N1648"/>
      <c r="O1648"/>
      <c r="P1648"/>
      <c r="Q1648"/>
      <c r="R1648"/>
      <c r="S1648"/>
      <c r="T1648"/>
      <c r="U1648"/>
      <c r="V1648"/>
      <c r="W1648"/>
      <c r="X1648"/>
      <c r="Y1648"/>
      <c r="Z1648"/>
      <c r="AA1648"/>
      <c r="AB1648" s="181"/>
    </row>
    <row r="1649" spans="1:28" hidden="1">
      <c r="A1649" s="283"/>
      <c r="B1649"/>
      <c r="C1649"/>
      <c r="D1649"/>
      <c r="E1649"/>
      <c r="F1649"/>
      <c r="G1649"/>
      <c r="H1649"/>
      <c r="I1649"/>
      <c r="J1649"/>
      <c r="K1649"/>
      <c r="L1649"/>
      <c r="M1649"/>
      <c r="N1649"/>
      <c r="O1649"/>
      <c r="P1649"/>
      <c r="Q1649"/>
      <c r="R1649"/>
      <c r="S1649"/>
      <c r="T1649"/>
      <c r="U1649"/>
      <c r="V1649"/>
      <c r="W1649"/>
      <c r="X1649"/>
      <c r="Y1649"/>
      <c r="Z1649"/>
      <c r="AA1649"/>
      <c r="AB1649" s="181"/>
    </row>
    <row r="1650" spans="1:28" hidden="1">
      <c r="A1650" s="283"/>
      <c r="B1650"/>
      <c r="C1650"/>
      <c r="D1650"/>
      <c r="E1650"/>
      <c r="F1650"/>
      <c r="G1650"/>
      <c r="H1650"/>
      <c r="I1650"/>
      <c r="J1650"/>
      <c r="K1650"/>
      <c r="L1650"/>
      <c r="M1650"/>
      <c r="N1650"/>
      <c r="O1650"/>
      <c r="P1650"/>
      <c r="Q1650"/>
      <c r="R1650"/>
      <c r="S1650"/>
      <c r="T1650"/>
      <c r="U1650"/>
      <c r="V1650"/>
      <c r="W1650"/>
      <c r="X1650"/>
      <c r="Y1650"/>
      <c r="Z1650"/>
      <c r="AA1650"/>
      <c r="AB1650" s="181"/>
    </row>
    <row r="1651" spans="1:28" hidden="1">
      <c r="A1651" s="283"/>
      <c r="B1651"/>
      <c r="C1651"/>
      <c r="D1651"/>
      <c r="E1651"/>
      <c r="F1651"/>
      <c r="G1651"/>
      <c r="H1651"/>
      <c r="I1651"/>
      <c r="J1651"/>
      <c r="K1651"/>
      <c r="L1651"/>
      <c r="M1651"/>
      <c r="N1651"/>
      <c r="O1651"/>
      <c r="P1651"/>
      <c r="Q1651"/>
      <c r="R1651"/>
      <c r="S1651"/>
      <c r="T1651"/>
      <c r="U1651"/>
      <c r="V1651"/>
      <c r="W1651"/>
      <c r="X1651"/>
      <c r="Y1651"/>
      <c r="Z1651"/>
      <c r="AA1651"/>
      <c r="AB1651" s="181"/>
    </row>
    <row r="1652" spans="1:28" hidden="1">
      <c r="A1652" s="283"/>
      <c r="B1652"/>
      <c r="C1652"/>
      <c r="D1652"/>
      <c r="E1652"/>
      <c r="F1652"/>
      <c r="G1652"/>
      <c r="H1652"/>
      <c r="I1652"/>
      <c r="J1652"/>
      <c r="K1652"/>
      <c r="L1652"/>
      <c r="M1652"/>
      <c r="N1652"/>
      <c r="O1652"/>
      <c r="P1652"/>
      <c r="Q1652"/>
      <c r="R1652"/>
      <c r="S1652"/>
      <c r="T1652"/>
      <c r="U1652"/>
      <c r="V1652"/>
      <c r="W1652"/>
      <c r="X1652"/>
      <c r="Y1652"/>
      <c r="Z1652"/>
      <c r="AA1652"/>
      <c r="AB1652" s="181"/>
    </row>
    <row r="1653" spans="1:28" hidden="1">
      <c r="A1653" s="283"/>
      <c r="B1653"/>
      <c r="C1653"/>
      <c r="D1653"/>
      <c r="E1653"/>
      <c r="F1653"/>
      <c r="G1653"/>
      <c r="H1653"/>
      <c r="I1653"/>
      <c r="J1653"/>
      <c r="K1653"/>
      <c r="L1653"/>
      <c r="M1653"/>
      <c r="N1653"/>
      <c r="O1653"/>
      <c r="P1653"/>
      <c r="Q1653"/>
      <c r="R1653"/>
      <c r="S1653"/>
      <c r="T1653"/>
      <c r="U1653"/>
      <c r="V1653"/>
      <c r="W1653"/>
      <c r="X1653"/>
      <c r="Y1653"/>
      <c r="Z1653"/>
      <c r="AA1653"/>
      <c r="AB1653" s="181"/>
    </row>
    <row r="1654" spans="1:28" hidden="1">
      <c r="A1654" s="283"/>
      <c r="B1654"/>
      <c r="C1654"/>
      <c r="D1654"/>
      <c r="E1654"/>
      <c r="F1654"/>
      <c r="G1654"/>
      <c r="H1654"/>
      <c r="I1654"/>
      <c r="J1654"/>
      <c r="K1654"/>
      <c r="L1654"/>
      <c r="M1654"/>
      <c r="N1654"/>
      <c r="O1654"/>
      <c r="P1654"/>
      <c r="Q1654"/>
      <c r="R1654"/>
      <c r="S1654"/>
      <c r="T1654"/>
      <c r="U1654"/>
      <c r="V1654"/>
      <c r="W1654"/>
      <c r="X1654"/>
      <c r="Y1654"/>
      <c r="Z1654"/>
      <c r="AA1654"/>
      <c r="AB1654" s="181"/>
    </row>
    <row r="1655" spans="1:28" hidden="1">
      <c r="A1655" s="283"/>
      <c r="B1655"/>
      <c r="C1655"/>
      <c r="D1655"/>
      <c r="E1655"/>
      <c r="F1655"/>
      <c r="G1655"/>
      <c r="H1655"/>
      <c r="I1655"/>
      <c r="J1655"/>
      <c r="K1655"/>
      <c r="L1655"/>
      <c r="M1655"/>
      <c r="N1655"/>
      <c r="O1655"/>
      <c r="P1655"/>
      <c r="Q1655"/>
      <c r="R1655"/>
      <c r="S1655"/>
      <c r="T1655"/>
      <c r="U1655"/>
      <c r="V1655"/>
      <c r="W1655"/>
      <c r="X1655"/>
      <c r="Y1655"/>
      <c r="Z1655"/>
      <c r="AA1655"/>
      <c r="AB1655" s="181"/>
    </row>
    <row r="1656" spans="1:28" hidden="1">
      <c r="A1656" s="283"/>
      <c r="B1656"/>
      <c r="C1656"/>
      <c r="D1656"/>
      <c r="E1656"/>
      <c r="F1656"/>
      <c r="G1656"/>
      <c r="H1656"/>
      <c r="I1656"/>
      <c r="J1656"/>
      <c r="K1656"/>
      <c r="L1656"/>
      <c r="M1656"/>
      <c r="N1656"/>
      <c r="O1656"/>
      <c r="P1656"/>
      <c r="Q1656"/>
      <c r="R1656"/>
      <c r="S1656"/>
      <c r="T1656"/>
      <c r="U1656"/>
      <c r="V1656"/>
      <c r="W1656"/>
      <c r="X1656"/>
      <c r="Y1656"/>
      <c r="Z1656"/>
      <c r="AA1656"/>
      <c r="AB1656" s="181"/>
    </row>
    <row r="1657" spans="1:28" hidden="1">
      <c r="A1657" s="283"/>
      <c r="B1657"/>
      <c r="C1657"/>
      <c r="D1657"/>
      <c r="E1657"/>
      <c r="F1657"/>
      <c r="G1657"/>
      <c r="H1657"/>
      <c r="I1657"/>
      <c r="J1657"/>
      <c r="K1657"/>
      <c r="L1657"/>
      <c r="M1657"/>
      <c r="N1657"/>
      <c r="O1657"/>
      <c r="P1657"/>
      <c r="Q1657"/>
      <c r="R1657"/>
      <c r="S1657"/>
      <c r="T1657"/>
      <c r="U1657"/>
      <c r="V1657"/>
      <c r="W1657"/>
      <c r="X1657"/>
      <c r="Y1657"/>
      <c r="Z1657"/>
      <c r="AA1657"/>
      <c r="AB1657" s="181"/>
    </row>
    <row r="1658" spans="1:28" hidden="1">
      <c r="A1658" s="283"/>
      <c r="B1658"/>
      <c r="C1658"/>
      <c r="D1658"/>
      <c r="E1658"/>
      <c r="F1658"/>
      <c r="G1658"/>
      <c r="H1658"/>
      <c r="I1658"/>
      <c r="J1658"/>
      <c r="K1658"/>
      <c r="L1658"/>
      <c r="M1658"/>
      <c r="N1658"/>
      <c r="O1658"/>
      <c r="P1658"/>
      <c r="Q1658"/>
      <c r="R1658"/>
      <c r="S1658"/>
      <c r="T1658"/>
      <c r="U1658"/>
      <c r="V1658"/>
      <c r="W1658"/>
      <c r="X1658"/>
      <c r="Y1658"/>
      <c r="Z1658"/>
      <c r="AA1658"/>
      <c r="AB1658" s="181"/>
    </row>
    <row r="1659" spans="1:28" hidden="1">
      <c r="A1659" s="283"/>
      <c r="B1659"/>
      <c r="C1659"/>
      <c r="D1659"/>
      <c r="E1659"/>
      <c r="F1659"/>
      <c r="G1659"/>
      <c r="H1659"/>
      <c r="I1659"/>
      <c r="J1659"/>
      <c r="K1659"/>
      <c r="L1659"/>
      <c r="M1659"/>
      <c r="N1659"/>
      <c r="O1659"/>
      <c r="P1659"/>
      <c r="Q1659"/>
      <c r="R1659"/>
      <c r="S1659"/>
      <c r="T1659"/>
      <c r="U1659"/>
      <c r="V1659"/>
      <c r="W1659"/>
      <c r="X1659"/>
      <c r="Y1659"/>
      <c r="Z1659"/>
      <c r="AA1659"/>
      <c r="AB1659" s="181"/>
    </row>
    <row r="1660" spans="1:28" hidden="1">
      <c r="A1660" s="283"/>
      <c r="B1660"/>
      <c r="C1660"/>
      <c r="D1660"/>
      <c r="E1660"/>
      <c r="F1660"/>
      <c r="G1660"/>
      <c r="H1660"/>
      <c r="I1660"/>
      <c r="J1660"/>
      <c r="K1660"/>
      <c r="L1660"/>
      <c r="M1660"/>
      <c r="N1660"/>
      <c r="O1660"/>
      <c r="P1660"/>
      <c r="Q1660"/>
      <c r="R1660"/>
      <c r="S1660"/>
      <c r="T1660"/>
      <c r="U1660"/>
      <c r="V1660"/>
      <c r="W1660"/>
      <c r="X1660"/>
      <c r="Y1660"/>
      <c r="Z1660"/>
      <c r="AA1660"/>
      <c r="AB1660" s="181"/>
    </row>
    <row r="1661" spans="1:28" hidden="1">
      <c r="A1661" s="283"/>
      <c r="B1661"/>
      <c r="C1661"/>
      <c r="D1661"/>
      <c r="E1661"/>
      <c r="F1661"/>
      <c r="G1661"/>
      <c r="H1661"/>
      <c r="I1661"/>
      <c r="J1661"/>
      <c r="K1661"/>
      <c r="L1661"/>
      <c r="M1661"/>
      <c r="N1661"/>
      <c r="O1661"/>
      <c r="P1661"/>
      <c r="Q1661"/>
      <c r="R1661"/>
      <c r="S1661"/>
      <c r="T1661"/>
      <c r="U1661"/>
      <c r="V1661"/>
      <c r="W1661"/>
      <c r="X1661"/>
      <c r="Y1661"/>
      <c r="Z1661"/>
      <c r="AA1661"/>
      <c r="AB1661" s="181"/>
    </row>
    <row r="1662" spans="1:28" hidden="1">
      <c r="A1662" s="283"/>
      <c r="B1662"/>
      <c r="C1662"/>
      <c r="D1662"/>
      <c r="E1662"/>
      <c r="F1662"/>
      <c r="G1662"/>
      <c r="H1662"/>
      <c r="I1662"/>
      <c r="J1662"/>
      <c r="K1662"/>
      <c r="L1662"/>
      <c r="M1662"/>
      <c r="N1662"/>
      <c r="O1662"/>
      <c r="P1662"/>
      <c r="Q1662"/>
      <c r="R1662"/>
      <c r="S1662"/>
      <c r="T1662"/>
      <c r="U1662"/>
      <c r="V1662"/>
      <c r="W1662"/>
      <c r="X1662"/>
      <c r="Y1662"/>
      <c r="Z1662"/>
      <c r="AA1662"/>
      <c r="AB1662" s="181"/>
    </row>
    <row r="1663" spans="1:28" hidden="1">
      <c r="A1663" s="283"/>
      <c r="B1663"/>
      <c r="C1663"/>
      <c r="D1663"/>
      <c r="E1663"/>
      <c r="F1663"/>
      <c r="G1663"/>
      <c r="H1663"/>
      <c r="I1663"/>
      <c r="J1663"/>
      <c r="K1663"/>
      <c r="L1663"/>
      <c r="M1663"/>
      <c r="N1663"/>
      <c r="O1663"/>
      <c r="P1663"/>
      <c r="Q1663"/>
      <c r="R1663"/>
      <c r="S1663"/>
      <c r="T1663"/>
      <c r="U1663"/>
      <c r="V1663"/>
      <c r="W1663"/>
      <c r="X1663"/>
      <c r="Y1663"/>
      <c r="Z1663"/>
      <c r="AA1663"/>
      <c r="AB1663" s="181"/>
    </row>
    <row r="1664" spans="1:28" hidden="1">
      <c r="A1664" s="283"/>
      <c r="B1664"/>
      <c r="C1664"/>
      <c r="D1664"/>
      <c r="E1664"/>
      <c r="F1664"/>
      <c r="G1664"/>
      <c r="H1664"/>
      <c r="I1664"/>
      <c r="J1664"/>
      <c r="K1664"/>
      <c r="L1664"/>
      <c r="M1664"/>
      <c r="N1664"/>
      <c r="O1664"/>
      <c r="P1664"/>
      <c r="Q1664"/>
      <c r="R1664"/>
      <c r="S1664"/>
      <c r="T1664"/>
      <c r="U1664"/>
      <c r="V1664"/>
      <c r="W1664"/>
      <c r="X1664"/>
      <c r="Y1664"/>
      <c r="Z1664"/>
      <c r="AA1664"/>
      <c r="AB1664" s="181"/>
    </row>
    <row r="1665" spans="1:28" hidden="1">
      <c r="A1665" s="283"/>
      <c r="B1665"/>
      <c r="C1665"/>
      <c r="D1665"/>
      <c r="E1665"/>
      <c r="F1665"/>
      <c r="G1665"/>
      <c r="H1665"/>
      <c r="I1665"/>
      <c r="J1665"/>
      <c r="K1665"/>
      <c r="L1665"/>
      <c r="M1665"/>
      <c r="N1665"/>
      <c r="O1665"/>
      <c r="P1665"/>
      <c r="Q1665"/>
      <c r="R1665"/>
      <c r="S1665"/>
      <c r="T1665"/>
      <c r="U1665"/>
      <c r="V1665"/>
      <c r="W1665"/>
      <c r="X1665"/>
      <c r="Y1665"/>
      <c r="Z1665"/>
      <c r="AA1665"/>
      <c r="AB1665" s="181"/>
    </row>
    <row r="1666" spans="1:28" hidden="1">
      <c r="A1666" s="283"/>
      <c r="B1666"/>
      <c r="C1666"/>
      <c r="D1666"/>
      <c r="E1666"/>
      <c r="F1666"/>
      <c r="G1666"/>
      <c r="H1666"/>
      <c r="I1666"/>
      <c r="J1666"/>
      <c r="K1666"/>
      <c r="L1666"/>
      <c r="M1666"/>
      <c r="N1666"/>
      <c r="O1666"/>
      <c r="P1666"/>
      <c r="Q1666"/>
      <c r="R1666"/>
      <c r="S1666"/>
      <c r="T1666"/>
      <c r="U1666"/>
      <c r="V1666"/>
      <c r="W1666"/>
      <c r="X1666"/>
      <c r="Y1666"/>
      <c r="Z1666"/>
      <c r="AA1666"/>
      <c r="AB1666" s="181"/>
    </row>
    <row r="1667" spans="1:28" hidden="1">
      <c r="A1667" s="283"/>
      <c r="B1667"/>
      <c r="C1667"/>
      <c r="D1667"/>
      <c r="E1667"/>
      <c r="F1667"/>
      <c r="G1667"/>
      <c r="H1667"/>
      <c r="I1667"/>
      <c r="J1667"/>
      <c r="K1667"/>
      <c r="L1667"/>
      <c r="M1667"/>
      <c r="N1667"/>
      <c r="O1667"/>
      <c r="P1667"/>
      <c r="Q1667"/>
      <c r="R1667"/>
      <c r="S1667"/>
      <c r="T1667"/>
      <c r="U1667"/>
      <c r="V1667"/>
      <c r="W1667"/>
      <c r="X1667"/>
      <c r="Y1667"/>
      <c r="Z1667"/>
      <c r="AA1667"/>
      <c r="AB1667" s="181"/>
    </row>
    <row r="1668" spans="1:28" hidden="1">
      <c r="A1668" s="283"/>
      <c r="B1668"/>
      <c r="C1668"/>
      <c r="D1668"/>
      <c r="E1668"/>
      <c r="F1668"/>
      <c r="G1668"/>
      <c r="H1668"/>
      <c r="I1668"/>
      <c r="J1668"/>
      <c r="K1668"/>
      <c r="L1668"/>
      <c r="M1668"/>
      <c r="N1668"/>
      <c r="O1668"/>
      <c r="P1668"/>
      <c r="Q1668"/>
      <c r="R1668"/>
      <c r="S1668"/>
      <c r="T1668"/>
      <c r="U1668"/>
      <c r="V1668"/>
      <c r="W1668"/>
      <c r="X1668"/>
      <c r="Y1668"/>
      <c r="Z1668"/>
      <c r="AA1668"/>
      <c r="AB1668" s="181"/>
    </row>
    <row r="1669" spans="1:28" hidden="1">
      <c r="A1669" s="283"/>
      <c r="B1669"/>
      <c r="C1669"/>
      <c r="D1669"/>
      <c r="E1669"/>
      <c r="F1669"/>
      <c r="G1669"/>
      <c r="H1669"/>
      <c r="I1669"/>
      <c r="J1669"/>
      <c r="K1669"/>
      <c r="L1669"/>
      <c r="M1669"/>
      <c r="N1669"/>
      <c r="O1669"/>
      <c r="P1669"/>
      <c r="Q1669"/>
      <c r="R1669"/>
      <c r="S1669"/>
      <c r="T1669"/>
      <c r="U1669"/>
      <c r="V1669"/>
      <c r="W1669"/>
      <c r="X1669"/>
      <c r="Y1669"/>
      <c r="Z1669"/>
      <c r="AA1669"/>
      <c r="AB1669" s="181"/>
    </row>
    <row r="1670" spans="1:28" hidden="1">
      <c r="A1670" s="283"/>
      <c r="B1670"/>
      <c r="C1670"/>
      <c r="D1670"/>
      <c r="E1670"/>
      <c r="F1670"/>
      <c r="G1670"/>
      <c r="H1670"/>
      <c r="I1670"/>
      <c r="J1670"/>
      <c r="K1670"/>
      <c r="L1670"/>
      <c r="M1670"/>
      <c r="N1670"/>
      <c r="O1670"/>
      <c r="P1670"/>
      <c r="Q1670"/>
      <c r="R1670"/>
      <c r="S1670"/>
      <c r="T1670"/>
      <c r="U1670"/>
      <c r="V1670"/>
      <c r="W1670"/>
      <c r="X1670"/>
      <c r="Y1670"/>
      <c r="Z1670"/>
      <c r="AA1670"/>
      <c r="AB1670" s="181"/>
    </row>
    <row r="1671" spans="1:28" hidden="1">
      <c r="A1671" s="283"/>
      <c r="B1671"/>
      <c r="C1671"/>
      <c r="D1671"/>
      <c r="E1671"/>
      <c r="F1671"/>
      <c r="G1671"/>
      <c r="H1671"/>
      <c r="I1671"/>
      <c r="J1671"/>
      <c r="K1671"/>
      <c r="L1671"/>
      <c r="M1671"/>
      <c r="N1671"/>
      <c r="O1671"/>
      <c r="P1671"/>
      <c r="Q1671"/>
      <c r="R1671"/>
      <c r="S1671"/>
      <c r="T1671"/>
      <c r="U1671"/>
      <c r="V1671"/>
      <c r="W1671"/>
      <c r="X1671"/>
      <c r="Y1671"/>
      <c r="Z1671"/>
      <c r="AA1671"/>
      <c r="AB1671" s="181"/>
    </row>
    <row r="1672" spans="1:28" hidden="1">
      <c r="A1672" s="283"/>
      <c r="B1672"/>
      <c r="C1672"/>
      <c r="D1672"/>
      <c r="E1672"/>
      <c r="F1672"/>
      <c r="G1672"/>
      <c r="H1672"/>
      <c r="I1672"/>
      <c r="J1672"/>
      <c r="K1672"/>
      <c r="L1672"/>
      <c r="M1672"/>
      <c r="N1672"/>
      <c r="O1672"/>
      <c r="P1672"/>
      <c r="Q1672"/>
      <c r="R1672"/>
      <c r="S1672"/>
      <c r="T1672"/>
      <c r="U1672"/>
      <c r="V1672"/>
      <c r="W1672"/>
      <c r="X1672"/>
      <c r="Y1672"/>
      <c r="Z1672"/>
      <c r="AA1672"/>
      <c r="AB1672" s="181"/>
    </row>
    <row r="1673" spans="1:28" hidden="1">
      <c r="A1673" s="283"/>
      <c r="B1673"/>
      <c r="C1673"/>
      <c r="D1673"/>
      <c r="E1673"/>
      <c r="F1673"/>
      <c r="G1673"/>
      <c r="H1673"/>
      <c r="I1673"/>
      <c r="J1673"/>
      <c r="K1673"/>
      <c r="L1673"/>
      <c r="M1673"/>
      <c r="N1673"/>
      <c r="O1673"/>
      <c r="P1673"/>
      <c r="Q1673"/>
      <c r="R1673"/>
      <c r="S1673"/>
      <c r="T1673"/>
      <c r="U1673"/>
      <c r="V1673"/>
      <c r="W1673"/>
      <c r="X1673"/>
      <c r="Y1673"/>
      <c r="Z1673"/>
      <c r="AA1673"/>
      <c r="AB1673" s="181"/>
    </row>
    <row r="1674" spans="1:28" hidden="1">
      <c r="A1674" s="283"/>
      <c r="B1674"/>
      <c r="C1674"/>
      <c r="D1674"/>
      <c r="E1674"/>
      <c r="F1674"/>
      <c r="G1674"/>
      <c r="H1674"/>
      <c r="I1674"/>
      <c r="J1674"/>
      <c r="K1674"/>
      <c r="L1674"/>
      <c r="M1674"/>
      <c r="N1674"/>
      <c r="O1674"/>
      <c r="P1674"/>
      <c r="Q1674"/>
      <c r="R1674"/>
      <c r="S1674"/>
      <c r="T1674"/>
      <c r="U1674"/>
      <c r="V1674"/>
      <c r="W1674"/>
      <c r="X1674"/>
      <c r="Y1674"/>
      <c r="Z1674"/>
      <c r="AA1674"/>
      <c r="AB1674" s="181"/>
    </row>
    <row r="1675" spans="1:28" hidden="1">
      <c r="A1675" s="283"/>
      <c r="B1675"/>
      <c r="C1675"/>
      <c r="D1675"/>
      <c r="E1675"/>
      <c r="F1675"/>
      <c r="G1675"/>
      <c r="H1675"/>
      <c r="I1675"/>
      <c r="J1675"/>
      <c r="K1675"/>
      <c r="L1675"/>
      <c r="M1675"/>
      <c r="N1675"/>
      <c r="O1675"/>
      <c r="P1675"/>
      <c r="Q1675"/>
      <c r="R1675"/>
      <c r="S1675"/>
      <c r="T1675"/>
      <c r="U1675"/>
      <c r="V1675"/>
      <c r="W1675"/>
      <c r="X1675"/>
      <c r="Y1675"/>
      <c r="Z1675"/>
      <c r="AA1675"/>
      <c r="AB1675" s="181"/>
    </row>
    <row r="1676" spans="1:28" hidden="1">
      <c r="A1676" s="283"/>
      <c r="B1676"/>
      <c r="C1676"/>
      <c r="D1676"/>
      <c r="E1676"/>
      <c r="F1676"/>
      <c r="G1676"/>
      <c r="H1676"/>
      <c r="I1676"/>
      <c r="J1676"/>
      <c r="K1676"/>
      <c r="L1676"/>
      <c r="M1676"/>
      <c r="N1676"/>
      <c r="O1676"/>
      <c r="P1676"/>
      <c r="Q1676"/>
      <c r="R1676"/>
      <c r="S1676"/>
      <c r="T1676"/>
      <c r="U1676"/>
      <c r="V1676"/>
      <c r="W1676"/>
      <c r="X1676"/>
      <c r="Y1676"/>
      <c r="Z1676"/>
      <c r="AA1676"/>
      <c r="AB1676" s="181"/>
    </row>
    <row r="1677" spans="1:28" hidden="1">
      <c r="A1677" s="283"/>
      <c r="B1677"/>
      <c r="C1677"/>
      <c r="D1677"/>
      <c r="E1677"/>
      <c r="F1677"/>
      <c r="G1677"/>
      <c r="H1677"/>
      <c r="I1677"/>
      <c r="J1677"/>
      <c r="K1677"/>
      <c r="L1677"/>
      <c r="M1677"/>
      <c r="N1677"/>
      <c r="O1677"/>
      <c r="P1677"/>
      <c r="Q1677"/>
      <c r="R1677"/>
      <c r="S1677"/>
      <c r="T1677"/>
      <c r="U1677"/>
      <c r="V1677"/>
      <c r="W1677"/>
      <c r="X1677"/>
      <c r="Y1677"/>
      <c r="Z1677"/>
      <c r="AA1677"/>
      <c r="AB1677" s="181"/>
    </row>
    <row r="1678" spans="1:28" hidden="1">
      <c r="A1678" s="283"/>
      <c r="B1678"/>
      <c r="C1678"/>
      <c r="D1678"/>
      <c r="E1678"/>
      <c r="F1678"/>
      <c r="G1678"/>
      <c r="H1678"/>
      <c r="I1678"/>
      <c r="J1678"/>
      <c r="K1678"/>
      <c r="L1678"/>
      <c r="M1678"/>
      <c r="N1678"/>
      <c r="O1678"/>
      <c r="P1678"/>
      <c r="Q1678"/>
      <c r="R1678"/>
      <c r="S1678"/>
      <c r="T1678"/>
      <c r="U1678"/>
      <c r="V1678"/>
      <c r="W1678"/>
      <c r="X1678"/>
      <c r="Y1678"/>
      <c r="Z1678"/>
      <c r="AA1678"/>
      <c r="AB1678" s="181"/>
    </row>
    <row r="1679" spans="1:28" hidden="1">
      <c r="A1679" s="283"/>
      <c r="B1679"/>
      <c r="C1679"/>
      <c r="D1679"/>
      <c r="E1679"/>
      <c r="F1679"/>
      <c r="G1679"/>
      <c r="H1679"/>
      <c r="I1679"/>
      <c r="J1679"/>
      <c r="K1679"/>
      <c r="L1679"/>
      <c r="M1679"/>
      <c r="N1679"/>
      <c r="O1679"/>
      <c r="P1679"/>
      <c r="Q1679"/>
      <c r="R1679"/>
      <c r="S1679"/>
      <c r="T1679"/>
      <c r="U1679"/>
      <c r="V1679"/>
      <c r="W1679"/>
      <c r="X1679"/>
      <c r="Y1679"/>
      <c r="Z1679"/>
      <c r="AA1679"/>
      <c r="AB1679" s="181"/>
    </row>
    <row r="1680" spans="1:28" hidden="1">
      <c r="A1680" s="283"/>
      <c r="B1680"/>
      <c r="C1680"/>
      <c r="D1680"/>
      <c r="E1680"/>
      <c r="F1680"/>
      <c r="G1680"/>
      <c r="H1680"/>
      <c r="I1680"/>
      <c r="J1680"/>
      <c r="K1680"/>
      <c r="L1680"/>
      <c r="M1680"/>
      <c r="N1680"/>
      <c r="O1680"/>
      <c r="P1680"/>
      <c r="Q1680"/>
      <c r="R1680"/>
      <c r="S1680"/>
      <c r="T1680"/>
      <c r="U1680"/>
      <c r="V1680"/>
      <c r="W1680"/>
      <c r="X1680"/>
      <c r="Y1680"/>
      <c r="Z1680"/>
      <c r="AA1680"/>
      <c r="AB1680" s="181"/>
    </row>
    <row r="1681" spans="1:28" hidden="1">
      <c r="A1681" s="283"/>
      <c r="B1681"/>
      <c r="C1681"/>
      <c r="D1681"/>
      <c r="E1681"/>
      <c r="F1681"/>
      <c r="G1681"/>
      <c r="H1681"/>
      <c r="I1681"/>
      <c r="J1681"/>
      <c r="K1681"/>
      <c r="L1681"/>
      <c r="M1681"/>
      <c r="N1681"/>
      <c r="O1681"/>
      <c r="P1681"/>
      <c r="Q1681"/>
      <c r="R1681"/>
      <c r="S1681"/>
      <c r="T1681"/>
      <c r="U1681"/>
      <c r="V1681"/>
      <c r="W1681"/>
      <c r="X1681"/>
      <c r="Y1681"/>
      <c r="Z1681"/>
      <c r="AA1681"/>
      <c r="AB1681" s="181"/>
    </row>
    <row r="1682" spans="1:28" hidden="1">
      <c r="A1682" s="283"/>
      <c r="B1682"/>
      <c r="C1682"/>
      <c r="D1682"/>
      <c r="E1682"/>
      <c r="F1682"/>
      <c r="G1682"/>
      <c r="H1682"/>
      <c r="I1682"/>
      <c r="J1682"/>
      <c r="K1682"/>
      <c r="L1682"/>
      <c r="M1682"/>
      <c r="N1682"/>
      <c r="O1682"/>
      <c r="P1682"/>
      <c r="Q1682"/>
      <c r="R1682"/>
      <c r="S1682"/>
      <c r="T1682"/>
      <c r="U1682"/>
      <c r="V1682"/>
      <c r="W1682"/>
      <c r="X1682"/>
      <c r="Y1682"/>
      <c r="Z1682"/>
      <c r="AA1682"/>
      <c r="AB1682" s="181"/>
    </row>
    <row r="1683" spans="1:28" hidden="1">
      <c r="A1683" s="283"/>
      <c r="B1683"/>
      <c r="C1683"/>
      <c r="D1683"/>
      <c r="E1683"/>
      <c r="F1683"/>
      <c r="G1683"/>
      <c r="H1683"/>
      <c r="I1683"/>
      <c r="J1683"/>
      <c r="K1683"/>
      <c r="L1683"/>
      <c r="M1683"/>
      <c r="N1683"/>
      <c r="O1683"/>
      <c r="P1683"/>
      <c r="Q1683"/>
      <c r="R1683"/>
      <c r="S1683"/>
      <c r="T1683"/>
      <c r="U1683"/>
      <c r="V1683"/>
      <c r="W1683"/>
      <c r="X1683"/>
      <c r="Y1683"/>
      <c r="Z1683"/>
      <c r="AA1683"/>
      <c r="AB1683" s="181"/>
    </row>
    <row r="1684" spans="1:28" hidden="1">
      <c r="A1684" s="283"/>
      <c r="B1684"/>
      <c r="C1684"/>
      <c r="D1684"/>
      <c r="E1684"/>
      <c r="F1684"/>
      <c r="G1684"/>
      <c r="H1684"/>
      <c r="I1684"/>
      <c r="J1684"/>
      <c r="K1684"/>
      <c r="L1684"/>
      <c r="M1684"/>
      <c r="N1684"/>
      <c r="O1684"/>
      <c r="P1684"/>
      <c r="Q1684"/>
      <c r="R1684"/>
      <c r="S1684"/>
      <c r="T1684"/>
      <c r="U1684"/>
      <c r="V1684"/>
      <c r="W1684"/>
      <c r="X1684"/>
      <c r="Y1684"/>
      <c r="Z1684"/>
      <c r="AA1684"/>
      <c r="AB1684" s="181"/>
    </row>
    <row r="1685" spans="1:28" hidden="1">
      <c r="A1685" s="283"/>
      <c r="B1685"/>
      <c r="C1685"/>
      <c r="D1685"/>
      <c r="E1685"/>
      <c r="F1685"/>
      <c r="G1685"/>
      <c r="H1685"/>
      <c r="I1685"/>
      <c r="J1685"/>
      <c r="K1685"/>
      <c r="L1685"/>
      <c r="M1685"/>
      <c r="N1685"/>
      <c r="O1685"/>
      <c r="P1685"/>
      <c r="Q1685"/>
      <c r="R1685"/>
      <c r="S1685"/>
      <c r="T1685"/>
      <c r="U1685"/>
      <c r="V1685"/>
      <c r="W1685"/>
      <c r="X1685"/>
      <c r="Y1685"/>
      <c r="Z1685"/>
      <c r="AA1685"/>
      <c r="AB1685" s="181"/>
    </row>
    <row r="1686" spans="1:28" hidden="1">
      <c r="A1686" s="283"/>
      <c r="B1686"/>
      <c r="C1686"/>
      <c r="D1686"/>
      <c r="E1686"/>
      <c r="F1686"/>
      <c r="G1686"/>
      <c r="H1686"/>
      <c r="I1686"/>
      <c r="J1686"/>
      <c r="K1686"/>
      <c r="L1686"/>
      <c r="M1686"/>
      <c r="N1686"/>
      <c r="O1686"/>
      <c r="P1686"/>
      <c r="Q1686"/>
      <c r="R1686"/>
      <c r="S1686"/>
      <c r="T1686"/>
      <c r="U1686"/>
      <c r="V1686"/>
      <c r="W1686"/>
      <c r="X1686"/>
      <c r="Y1686"/>
      <c r="Z1686"/>
      <c r="AA1686"/>
      <c r="AB1686" s="181"/>
    </row>
    <row r="1687" spans="1:28" hidden="1">
      <c r="A1687" s="283"/>
      <c r="B1687"/>
      <c r="C1687"/>
      <c r="D1687"/>
      <c r="E1687"/>
      <c r="F1687"/>
      <c r="G1687"/>
      <c r="H1687"/>
      <c r="I1687"/>
      <c r="J1687"/>
      <c r="K1687"/>
      <c r="L1687"/>
      <c r="M1687"/>
      <c r="N1687"/>
      <c r="O1687"/>
      <c r="P1687"/>
      <c r="Q1687"/>
      <c r="R1687"/>
      <c r="S1687"/>
      <c r="T1687"/>
      <c r="U1687"/>
      <c r="V1687"/>
      <c r="W1687"/>
      <c r="X1687"/>
      <c r="Y1687"/>
      <c r="Z1687"/>
      <c r="AA1687"/>
      <c r="AB1687" s="181"/>
    </row>
    <row r="1688" spans="1:28" hidden="1">
      <c r="A1688" s="283"/>
      <c r="B1688"/>
      <c r="C1688"/>
      <c r="D1688"/>
      <c r="E1688"/>
      <c r="F1688"/>
      <c r="G1688"/>
      <c r="H1688"/>
      <c r="I1688"/>
      <c r="J1688"/>
      <c r="K1688"/>
      <c r="L1688"/>
      <c r="M1688"/>
      <c r="N1688"/>
      <c r="O1688"/>
      <c r="P1688"/>
      <c r="Q1688"/>
      <c r="R1688"/>
      <c r="S1688"/>
      <c r="T1688"/>
      <c r="U1688"/>
      <c r="V1688"/>
      <c r="W1688"/>
      <c r="X1688"/>
      <c r="Y1688"/>
      <c r="Z1688"/>
      <c r="AA1688"/>
      <c r="AB1688" s="181"/>
    </row>
    <row r="1689" spans="1:28" hidden="1">
      <c r="A1689" s="283"/>
      <c r="B1689"/>
      <c r="C1689"/>
      <c r="D1689"/>
      <c r="E1689"/>
      <c r="F1689"/>
      <c r="G1689"/>
      <c r="H1689"/>
      <c r="I1689"/>
      <c r="J1689"/>
      <c r="K1689"/>
      <c r="L1689"/>
      <c r="M1689"/>
      <c r="N1689"/>
      <c r="O1689"/>
      <c r="P1689"/>
      <c r="Q1689"/>
      <c r="R1689"/>
      <c r="S1689"/>
      <c r="T1689"/>
      <c r="U1689"/>
      <c r="V1689"/>
      <c r="W1689"/>
      <c r="X1689"/>
      <c r="Y1689"/>
      <c r="Z1689"/>
      <c r="AA1689"/>
      <c r="AB1689" s="181"/>
    </row>
    <row r="1690" spans="1:28" hidden="1">
      <c r="A1690" s="283"/>
      <c r="B1690"/>
      <c r="C1690"/>
      <c r="D1690"/>
      <c r="E1690"/>
      <c r="F1690"/>
      <c r="G1690"/>
      <c r="H1690"/>
      <c r="I1690"/>
      <c r="J1690"/>
      <c r="K1690"/>
      <c r="L1690"/>
      <c r="M1690"/>
      <c r="N1690"/>
      <c r="O1690"/>
      <c r="P1690"/>
      <c r="Q1690"/>
      <c r="R1690"/>
      <c r="S1690"/>
      <c r="T1690"/>
      <c r="U1690"/>
      <c r="V1690"/>
      <c r="W1690"/>
      <c r="X1690"/>
      <c r="Y1690"/>
      <c r="Z1690"/>
      <c r="AA1690"/>
      <c r="AB1690" s="181"/>
    </row>
    <row r="1691" spans="1:28" hidden="1">
      <c r="A1691" s="283"/>
      <c r="B1691"/>
      <c r="C1691"/>
      <c r="D1691"/>
      <c r="E1691"/>
      <c r="F1691"/>
      <c r="G1691"/>
      <c r="H1691"/>
      <c r="I1691"/>
      <c r="J1691"/>
      <c r="K1691"/>
      <c r="L1691"/>
      <c r="M1691"/>
      <c r="N1691"/>
      <c r="O1691"/>
      <c r="P1691"/>
      <c r="Q1691"/>
      <c r="R1691"/>
      <c r="S1691"/>
      <c r="T1691"/>
      <c r="U1691"/>
      <c r="V1691"/>
      <c r="W1691"/>
      <c r="X1691"/>
      <c r="Y1691"/>
      <c r="Z1691"/>
      <c r="AA1691"/>
      <c r="AB1691" s="181"/>
    </row>
    <row r="1692" spans="1:28" hidden="1">
      <c r="A1692" s="283"/>
      <c r="B1692"/>
      <c r="C1692"/>
      <c r="D1692"/>
      <c r="E1692"/>
      <c r="F1692"/>
      <c r="G1692"/>
      <c r="H1692"/>
      <c r="I1692"/>
      <c r="J1692"/>
      <c r="K1692"/>
      <c r="L1692"/>
      <c r="M1692"/>
      <c r="N1692"/>
      <c r="O1692"/>
      <c r="P1692"/>
      <c r="Q1692"/>
      <c r="R1692"/>
      <c r="S1692"/>
      <c r="T1692"/>
      <c r="U1692"/>
      <c r="V1692"/>
      <c r="W1692"/>
      <c r="X1692"/>
      <c r="Y1692"/>
      <c r="Z1692"/>
      <c r="AA1692"/>
      <c r="AB1692" s="181"/>
    </row>
    <row r="1693" spans="1:28" hidden="1">
      <c r="A1693" s="283"/>
      <c r="B1693"/>
      <c r="C1693"/>
      <c r="D1693"/>
      <c r="E1693"/>
      <c r="F1693"/>
      <c r="G1693"/>
      <c r="H1693"/>
      <c r="I1693"/>
      <c r="J1693"/>
      <c r="K1693"/>
      <c r="L1693"/>
      <c r="M1693"/>
      <c r="N1693"/>
      <c r="O1693"/>
      <c r="P1693"/>
      <c r="Q1693"/>
      <c r="R1693"/>
      <c r="S1693"/>
      <c r="T1693"/>
      <c r="U1693"/>
      <c r="V1693"/>
      <c r="W1693"/>
      <c r="X1693"/>
      <c r="Y1693"/>
      <c r="Z1693"/>
      <c r="AA1693"/>
      <c r="AB1693" s="181"/>
    </row>
    <row r="1694" spans="1:28" hidden="1">
      <c r="A1694" s="283"/>
      <c r="B1694"/>
      <c r="C1694"/>
      <c r="D1694"/>
      <c r="E1694"/>
      <c r="F1694"/>
      <c r="G1694"/>
      <c r="H1694"/>
      <c r="I1694"/>
      <c r="J1694"/>
      <c r="K1694"/>
      <c r="L1694"/>
      <c r="M1694"/>
      <c r="N1694"/>
      <c r="O1694"/>
      <c r="P1694"/>
      <c r="Q1694"/>
      <c r="R1694"/>
      <c r="S1694"/>
      <c r="T1694"/>
      <c r="U1694"/>
      <c r="V1694"/>
      <c r="W1694"/>
      <c r="X1694"/>
      <c r="Y1694"/>
      <c r="Z1694"/>
      <c r="AA1694"/>
      <c r="AB1694" s="181"/>
    </row>
    <row r="1695" spans="1:28" hidden="1">
      <c r="A1695" s="283"/>
      <c r="B1695"/>
      <c r="C1695"/>
      <c r="D1695"/>
      <c r="E1695"/>
      <c r="F1695"/>
      <c r="G1695"/>
      <c r="H1695"/>
      <c r="I1695"/>
      <c r="J1695"/>
      <c r="K1695"/>
      <c r="L1695"/>
      <c r="M1695"/>
      <c r="N1695"/>
      <c r="O1695"/>
      <c r="P1695"/>
      <c r="Q1695"/>
      <c r="R1695"/>
      <c r="S1695"/>
      <c r="T1695"/>
      <c r="U1695"/>
      <c r="V1695"/>
      <c r="W1695"/>
      <c r="X1695"/>
      <c r="Y1695"/>
      <c r="Z1695"/>
      <c r="AA1695"/>
      <c r="AB1695" s="181"/>
    </row>
    <row r="1696" spans="1:28" hidden="1">
      <c r="A1696" s="283"/>
      <c r="B1696"/>
      <c r="C1696"/>
      <c r="D1696"/>
      <c r="E1696"/>
      <c r="F1696"/>
      <c r="G1696"/>
      <c r="H1696"/>
      <c r="I1696"/>
      <c r="J1696"/>
      <c r="K1696"/>
      <c r="L1696"/>
      <c r="M1696"/>
      <c r="N1696"/>
      <c r="O1696"/>
      <c r="P1696"/>
      <c r="Q1696"/>
      <c r="R1696"/>
      <c r="S1696"/>
      <c r="T1696"/>
      <c r="U1696"/>
      <c r="V1696"/>
      <c r="W1696"/>
      <c r="X1696"/>
      <c r="Y1696"/>
      <c r="Z1696"/>
      <c r="AA1696"/>
      <c r="AB1696" s="181"/>
    </row>
    <row r="1697" spans="1:28" hidden="1">
      <c r="A1697" s="283"/>
      <c r="B1697"/>
      <c r="C1697"/>
      <c r="D1697"/>
      <c r="E1697"/>
      <c r="F1697"/>
      <c r="G1697"/>
      <c r="H1697"/>
      <c r="I1697"/>
      <c r="J1697"/>
      <c r="K1697"/>
      <c r="L1697"/>
      <c r="M1697"/>
      <c r="N1697"/>
      <c r="O1697"/>
      <c r="P1697"/>
      <c r="Q1697"/>
      <c r="R1697"/>
      <c r="S1697"/>
      <c r="T1697"/>
      <c r="U1697"/>
      <c r="V1697"/>
      <c r="W1697"/>
      <c r="X1697"/>
      <c r="Y1697"/>
      <c r="Z1697"/>
      <c r="AA1697"/>
      <c r="AB1697" s="181"/>
    </row>
    <row r="1698" spans="1:28" hidden="1">
      <c r="A1698" s="283"/>
      <c r="B1698"/>
      <c r="C1698"/>
      <c r="D1698"/>
      <c r="E1698"/>
      <c r="F1698"/>
      <c r="G1698"/>
      <c r="H1698"/>
      <c r="I1698"/>
      <c r="J1698"/>
      <c r="K1698"/>
      <c r="L1698"/>
      <c r="M1698"/>
      <c r="N1698"/>
      <c r="O1698"/>
      <c r="P1698"/>
      <c r="Q1698"/>
      <c r="R1698"/>
      <c r="S1698"/>
      <c r="T1698"/>
      <c r="U1698"/>
      <c r="V1698"/>
      <c r="W1698"/>
      <c r="X1698"/>
      <c r="Y1698"/>
      <c r="Z1698"/>
      <c r="AA1698"/>
      <c r="AB1698" s="181"/>
    </row>
    <row r="1699" spans="1:28" hidden="1">
      <c r="A1699" s="283"/>
      <c r="B1699"/>
      <c r="C1699"/>
      <c r="D1699"/>
      <c r="E1699"/>
      <c r="F1699"/>
      <c r="G1699"/>
      <c r="H1699"/>
      <c r="I1699"/>
      <c r="J1699"/>
      <c r="K1699"/>
      <c r="L1699"/>
      <c r="M1699"/>
      <c r="N1699"/>
      <c r="O1699"/>
      <c r="P1699"/>
      <c r="Q1699"/>
      <c r="R1699"/>
      <c r="S1699"/>
      <c r="T1699"/>
      <c r="U1699"/>
      <c r="V1699"/>
      <c r="W1699"/>
      <c r="X1699"/>
      <c r="Y1699"/>
      <c r="Z1699"/>
      <c r="AA1699"/>
      <c r="AB1699" s="181"/>
    </row>
    <row r="1700" spans="1:28" hidden="1">
      <c r="A1700" s="283"/>
      <c r="B1700"/>
      <c r="C1700"/>
      <c r="D1700"/>
      <c r="E1700"/>
      <c r="F1700"/>
      <c r="G1700"/>
      <c r="H1700"/>
      <c r="I1700"/>
      <c r="J1700"/>
      <c r="K1700"/>
      <c r="L1700"/>
      <c r="M1700"/>
      <c r="N1700"/>
      <c r="O1700"/>
      <c r="P1700"/>
      <c r="Q1700"/>
      <c r="R1700"/>
      <c r="S1700"/>
      <c r="T1700"/>
      <c r="U1700"/>
      <c r="V1700"/>
      <c r="W1700"/>
      <c r="X1700"/>
      <c r="Y1700"/>
      <c r="Z1700"/>
      <c r="AA1700"/>
      <c r="AB1700" s="181"/>
    </row>
    <row r="1701" spans="1:28" hidden="1">
      <c r="A1701" s="283"/>
      <c r="B1701"/>
      <c r="C1701"/>
      <c r="D1701"/>
      <c r="E1701"/>
      <c r="F1701"/>
      <c r="G1701"/>
      <c r="H1701"/>
      <c r="I1701"/>
      <c r="J1701"/>
      <c r="K1701"/>
      <c r="L1701"/>
      <c r="M1701"/>
      <c r="N1701"/>
      <c r="O1701"/>
      <c r="P1701"/>
      <c r="Q1701"/>
      <c r="R1701"/>
      <c r="S1701"/>
      <c r="T1701"/>
      <c r="U1701"/>
      <c r="V1701"/>
      <c r="W1701"/>
      <c r="X1701"/>
      <c r="Y1701"/>
      <c r="Z1701"/>
      <c r="AA1701"/>
      <c r="AB1701" s="181"/>
    </row>
    <row r="1702" spans="1:28" hidden="1">
      <c r="A1702" s="283"/>
      <c r="B1702"/>
      <c r="C1702"/>
      <c r="D1702"/>
      <c r="E1702"/>
      <c r="F1702"/>
      <c r="G1702"/>
      <c r="H1702"/>
      <c r="I1702"/>
      <c r="J1702"/>
      <c r="K1702"/>
      <c r="L1702"/>
      <c r="M1702"/>
      <c r="N1702"/>
      <c r="O1702"/>
      <c r="P1702"/>
      <c r="Q1702"/>
      <c r="R1702"/>
      <c r="S1702"/>
      <c r="T1702"/>
      <c r="U1702"/>
      <c r="V1702"/>
      <c r="W1702"/>
      <c r="X1702"/>
      <c r="Y1702"/>
      <c r="Z1702"/>
      <c r="AA1702"/>
      <c r="AB1702" s="181"/>
    </row>
    <row r="1703" spans="1:28" hidden="1">
      <c r="A1703" s="283"/>
      <c r="B1703"/>
      <c r="C1703"/>
      <c r="D1703"/>
      <c r="E1703"/>
      <c r="F1703"/>
      <c r="G1703"/>
      <c r="H1703"/>
      <c r="I1703"/>
      <c r="J1703"/>
      <c r="K1703"/>
      <c r="L1703"/>
      <c r="M1703"/>
      <c r="N1703"/>
      <c r="O1703"/>
      <c r="P1703"/>
      <c r="Q1703"/>
      <c r="R1703"/>
      <c r="S1703"/>
      <c r="T1703"/>
      <c r="U1703"/>
      <c r="V1703"/>
      <c r="W1703"/>
      <c r="X1703"/>
      <c r="Y1703"/>
      <c r="Z1703"/>
      <c r="AA1703"/>
      <c r="AB1703" s="181"/>
    </row>
    <row r="1704" spans="1:28" hidden="1">
      <c r="A1704" s="283"/>
      <c r="B1704"/>
      <c r="C1704"/>
      <c r="D1704"/>
      <c r="E1704"/>
      <c r="F1704"/>
      <c r="G1704"/>
      <c r="H1704"/>
      <c r="I1704"/>
      <c r="J1704"/>
      <c r="K1704"/>
      <c r="L1704"/>
      <c r="M1704"/>
      <c r="N1704"/>
      <c r="O1704"/>
      <c r="P1704"/>
      <c r="Q1704"/>
      <c r="R1704"/>
      <c r="S1704"/>
      <c r="T1704"/>
      <c r="U1704"/>
      <c r="V1704"/>
      <c r="W1704"/>
      <c r="X1704"/>
      <c r="Y1704"/>
      <c r="Z1704"/>
      <c r="AA1704"/>
      <c r="AB1704" s="181"/>
    </row>
    <row r="1705" spans="1:28" hidden="1">
      <c r="A1705" s="283"/>
      <c r="B1705"/>
      <c r="C1705"/>
      <c r="D1705"/>
      <c r="E1705"/>
      <c r="F1705"/>
      <c r="G1705"/>
      <c r="H1705"/>
      <c r="I1705"/>
      <c r="J1705"/>
      <c r="K1705"/>
      <c r="L1705"/>
      <c r="M1705"/>
      <c r="N1705"/>
      <c r="O1705"/>
      <c r="P1705"/>
      <c r="Q1705"/>
      <c r="R1705"/>
      <c r="S1705"/>
      <c r="T1705"/>
      <c r="U1705"/>
      <c r="V1705"/>
      <c r="W1705"/>
      <c r="X1705"/>
      <c r="Y1705"/>
      <c r="Z1705"/>
      <c r="AA1705"/>
      <c r="AB1705" s="181"/>
    </row>
    <row r="1706" spans="1:28" hidden="1">
      <c r="A1706" s="283"/>
      <c r="B1706"/>
      <c r="C1706"/>
      <c r="D1706"/>
      <c r="E1706"/>
      <c r="F1706"/>
      <c r="G1706"/>
      <c r="H1706"/>
      <c r="I1706"/>
      <c r="J1706"/>
      <c r="K1706"/>
      <c r="L1706"/>
      <c r="M1706"/>
      <c r="N1706"/>
      <c r="O1706"/>
      <c r="P1706"/>
      <c r="Q1706"/>
      <c r="R1706"/>
      <c r="S1706"/>
      <c r="T1706"/>
      <c r="U1706"/>
      <c r="V1706"/>
      <c r="W1706"/>
      <c r="X1706"/>
      <c r="Y1706"/>
      <c r="Z1706"/>
      <c r="AA1706"/>
      <c r="AB1706" s="181"/>
    </row>
    <row r="1707" spans="1:28" hidden="1">
      <c r="A1707" s="283"/>
      <c r="B1707"/>
      <c r="C1707"/>
      <c r="D1707"/>
      <c r="E1707"/>
      <c r="F1707"/>
      <c r="G1707"/>
      <c r="H1707"/>
      <c r="I1707"/>
      <c r="J1707"/>
      <c r="K1707"/>
      <c r="L1707"/>
      <c r="M1707"/>
      <c r="N1707"/>
      <c r="O1707"/>
      <c r="P1707"/>
      <c r="Q1707"/>
      <c r="R1707"/>
      <c r="S1707"/>
      <c r="T1707"/>
      <c r="U1707"/>
      <c r="V1707"/>
      <c r="W1707"/>
      <c r="X1707"/>
      <c r="Y1707"/>
      <c r="Z1707"/>
      <c r="AA1707"/>
      <c r="AB1707" s="181"/>
    </row>
    <row r="1708" spans="1:28" hidden="1">
      <c r="A1708" s="283"/>
      <c r="B1708"/>
      <c r="C1708"/>
      <c r="D1708"/>
      <c r="E1708"/>
      <c r="F1708"/>
      <c r="G1708"/>
      <c r="H1708"/>
      <c r="I1708"/>
      <c r="J1708"/>
      <c r="K1708"/>
      <c r="L1708"/>
      <c r="M1708"/>
      <c r="N1708"/>
      <c r="O1708"/>
      <c r="P1708"/>
      <c r="Q1708"/>
      <c r="R1708"/>
      <c r="S1708"/>
      <c r="T1708"/>
      <c r="U1708"/>
      <c r="V1708"/>
      <c r="W1708"/>
      <c r="X1708"/>
      <c r="Y1708"/>
      <c r="Z1708"/>
      <c r="AA1708"/>
      <c r="AB1708" s="181"/>
    </row>
    <row r="1709" spans="1:28" hidden="1">
      <c r="A1709" s="283"/>
      <c r="B1709"/>
      <c r="C1709"/>
      <c r="D1709"/>
      <c r="E1709"/>
      <c r="F1709"/>
      <c r="G1709"/>
      <c r="H1709"/>
      <c r="I1709"/>
      <c r="J1709"/>
      <c r="K1709"/>
      <c r="L1709"/>
      <c r="M1709"/>
      <c r="N1709"/>
      <c r="O1709"/>
      <c r="P1709"/>
      <c r="Q1709"/>
      <c r="R1709"/>
      <c r="S1709"/>
      <c r="T1709"/>
      <c r="U1709"/>
      <c r="V1709"/>
      <c r="W1709"/>
      <c r="X1709"/>
      <c r="Y1709"/>
      <c r="Z1709"/>
      <c r="AA1709"/>
      <c r="AB1709" s="181"/>
    </row>
    <row r="1710" spans="1:28" hidden="1">
      <c r="A1710" s="283"/>
      <c r="B1710"/>
      <c r="C1710"/>
      <c r="D1710"/>
      <c r="E1710"/>
      <c r="F1710"/>
      <c r="G1710"/>
      <c r="H1710"/>
      <c r="I1710"/>
      <c r="J1710"/>
      <c r="K1710"/>
      <c r="L1710"/>
      <c r="M1710"/>
      <c r="N1710"/>
      <c r="O1710"/>
      <c r="P1710"/>
      <c r="Q1710"/>
      <c r="R1710"/>
      <c r="S1710"/>
      <c r="T1710"/>
      <c r="U1710"/>
      <c r="V1710"/>
      <c r="W1710"/>
      <c r="X1710"/>
      <c r="Y1710"/>
      <c r="Z1710"/>
      <c r="AA1710"/>
      <c r="AB1710" s="181"/>
    </row>
    <row r="1711" spans="1:28" hidden="1">
      <c r="A1711" s="283"/>
      <c r="B1711"/>
      <c r="C1711"/>
      <c r="D1711"/>
      <c r="E1711"/>
      <c r="F1711"/>
      <c r="G1711"/>
      <c r="H1711"/>
      <c r="I1711"/>
      <c r="J1711"/>
      <c r="K1711"/>
      <c r="L1711"/>
      <c r="M1711"/>
      <c r="N1711"/>
      <c r="O1711"/>
      <c r="P1711"/>
      <c r="Q1711"/>
      <c r="R1711"/>
      <c r="S1711"/>
      <c r="T1711"/>
      <c r="U1711"/>
      <c r="V1711"/>
      <c r="W1711"/>
      <c r="X1711"/>
      <c r="Y1711"/>
      <c r="Z1711"/>
      <c r="AA1711"/>
      <c r="AB1711" s="181"/>
    </row>
    <row r="1712" spans="1:28" hidden="1">
      <c r="A1712" s="283"/>
      <c r="B1712"/>
      <c r="C1712"/>
      <c r="D1712"/>
      <c r="E1712"/>
      <c r="F1712"/>
      <c r="G1712"/>
      <c r="H1712"/>
      <c r="I1712"/>
      <c r="J1712"/>
      <c r="K1712"/>
      <c r="L1712"/>
      <c r="M1712"/>
      <c r="N1712"/>
      <c r="O1712"/>
      <c r="P1712"/>
      <c r="Q1712"/>
      <c r="R1712"/>
      <c r="S1712"/>
      <c r="T1712"/>
      <c r="U1712"/>
      <c r="V1712"/>
      <c r="W1712"/>
      <c r="X1712"/>
      <c r="Y1712"/>
      <c r="Z1712"/>
      <c r="AA1712"/>
      <c r="AB1712" s="181"/>
    </row>
    <row r="1713" spans="1:28" hidden="1">
      <c r="A1713" s="283"/>
      <c r="B1713"/>
      <c r="C1713"/>
      <c r="D1713"/>
      <c r="E1713"/>
      <c r="F1713"/>
      <c r="G1713"/>
      <c r="H1713"/>
      <c r="I1713"/>
      <c r="J1713"/>
      <c r="K1713"/>
      <c r="L1713"/>
      <c r="M1713"/>
      <c r="N1713"/>
      <c r="O1713"/>
      <c r="P1713"/>
      <c r="Q1713"/>
      <c r="R1713"/>
      <c r="S1713"/>
      <c r="T1713"/>
      <c r="U1713"/>
      <c r="V1713"/>
      <c r="W1713"/>
      <c r="X1713"/>
      <c r="Y1713"/>
      <c r="Z1713"/>
      <c r="AA1713"/>
      <c r="AB1713" s="181"/>
    </row>
    <row r="1714" spans="1:28" hidden="1">
      <c r="A1714" s="283"/>
      <c r="B1714"/>
      <c r="C1714"/>
      <c r="D1714"/>
      <c r="E1714"/>
      <c r="F1714"/>
      <c r="G1714"/>
      <c r="H1714"/>
      <c r="I1714"/>
      <c r="J1714"/>
      <c r="K1714"/>
      <c r="L1714"/>
      <c r="M1714"/>
      <c r="N1714"/>
      <c r="O1714"/>
      <c r="P1714"/>
      <c r="Q1714"/>
      <c r="R1714"/>
      <c r="S1714"/>
      <c r="T1714"/>
      <c r="U1714"/>
      <c r="V1714"/>
      <c r="W1714"/>
      <c r="X1714"/>
      <c r="Y1714"/>
      <c r="Z1714"/>
      <c r="AA1714"/>
      <c r="AB1714" s="181"/>
    </row>
    <row r="1715" spans="1:28" hidden="1">
      <c r="A1715" s="283"/>
      <c r="B1715"/>
      <c r="C1715"/>
      <c r="D1715"/>
      <c r="E1715"/>
      <c r="F1715"/>
      <c r="G1715"/>
      <c r="H1715"/>
      <c r="I1715"/>
      <c r="J1715"/>
      <c r="K1715"/>
      <c r="L1715"/>
      <c r="M1715"/>
      <c r="N1715"/>
      <c r="O1715"/>
      <c r="P1715"/>
      <c r="Q1715"/>
      <c r="R1715"/>
      <c r="S1715"/>
      <c r="T1715"/>
      <c r="U1715"/>
      <c r="V1715"/>
      <c r="W1715"/>
      <c r="X1715"/>
      <c r="Y1715"/>
      <c r="Z1715"/>
      <c r="AA1715"/>
      <c r="AB1715" s="181"/>
    </row>
    <row r="1716" spans="1:28" hidden="1">
      <c r="A1716" s="283"/>
      <c r="B1716"/>
      <c r="C1716"/>
      <c r="D1716"/>
      <c r="E1716"/>
      <c r="F1716"/>
      <c r="G1716"/>
      <c r="H1716"/>
      <c r="I1716"/>
      <c r="J1716"/>
      <c r="K1716"/>
      <c r="L1716"/>
      <c r="M1716"/>
      <c r="N1716"/>
      <c r="O1716"/>
      <c r="P1716"/>
      <c r="Q1716"/>
      <c r="R1716"/>
      <c r="S1716"/>
      <c r="T1716"/>
      <c r="U1716"/>
      <c r="V1716"/>
      <c r="W1716"/>
      <c r="X1716"/>
      <c r="Y1716"/>
      <c r="Z1716"/>
      <c r="AA1716"/>
      <c r="AB1716" s="181"/>
    </row>
    <row r="1717" spans="1:28" hidden="1">
      <c r="A1717" s="283"/>
      <c r="B1717"/>
      <c r="C1717"/>
      <c r="D1717"/>
      <c r="E1717"/>
      <c r="F1717"/>
      <c r="G1717"/>
      <c r="H1717"/>
      <c r="I1717"/>
      <c r="J1717"/>
      <c r="K1717"/>
      <c r="L1717"/>
      <c r="M1717"/>
      <c r="N1717"/>
      <c r="O1717"/>
      <c r="P1717"/>
      <c r="Q1717"/>
      <c r="R1717"/>
      <c r="S1717"/>
      <c r="T1717"/>
      <c r="U1717"/>
      <c r="V1717"/>
      <c r="W1717"/>
      <c r="X1717"/>
      <c r="Y1717"/>
      <c r="Z1717"/>
      <c r="AA1717"/>
      <c r="AB1717" s="181"/>
    </row>
    <row r="1718" spans="1:28" hidden="1">
      <c r="A1718" s="283"/>
      <c r="B1718"/>
      <c r="C1718"/>
      <c r="D1718"/>
      <c r="E1718"/>
      <c r="F1718"/>
      <c r="G1718"/>
      <c r="H1718"/>
      <c r="I1718"/>
      <c r="J1718"/>
      <c r="K1718"/>
      <c r="L1718"/>
      <c r="M1718"/>
      <c r="N1718"/>
      <c r="O1718"/>
      <c r="P1718"/>
      <c r="Q1718"/>
      <c r="R1718"/>
      <c r="S1718"/>
      <c r="T1718"/>
      <c r="U1718"/>
      <c r="V1718"/>
      <c r="W1718"/>
      <c r="X1718"/>
      <c r="Y1718"/>
      <c r="Z1718"/>
      <c r="AA1718"/>
      <c r="AB1718" s="181"/>
    </row>
    <row r="1719" spans="1:28" hidden="1">
      <c r="A1719" s="283"/>
      <c r="B1719"/>
      <c r="C1719"/>
      <c r="D1719"/>
      <c r="E1719"/>
      <c r="F1719"/>
      <c r="G1719"/>
      <c r="H1719"/>
      <c r="I1719"/>
      <c r="J1719"/>
      <c r="K1719"/>
      <c r="L1719"/>
      <c r="M1719"/>
      <c r="N1719"/>
      <c r="O1719"/>
      <c r="P1719"/>
      <c r="Q1719"/>
      <c r="R1719"/>
      <c r="S1719"/>
      <c r="T1719"/>
      <c r="U1719"/>
      <c r="V1719"/>
      <c r="W1719"/>
      <c r="X1719"/>
      <c r="Y1719"/>
      <c r="Z1719"/>
      <c r="AA1719"/>
      <c r="AB1719" s="181"/>
    </row>
    <row r="1720" spans="1:28" hidden="1">
      <c r="A1720" s="283"/>
      <c r="B1720"/>
      <c r="C1720"/>
      <c r="D1720"/>
      <c r="E1720"/>
      <c r="F1720"/>
      <c r="G1720"/>
      <c r="H1720"/>
      <c r="I1720"/>
      <c r="J1720"/>
      <c r="K1720"/>
      <c r="L1720"/>
      <c r="M1720"/>
      <c r="N1720"/>
      <c r="O1720"/>
      <c r="P1720"/>
      <c r="Q1720"/>
      <c r="R1720"/>
      <c r="S1720"/>
      <c r="T1720"/>
      <c r="U1720"/>
      <c r="V1720"/>
      <c r="W1720"/>
      <c r="X1720"/>
      <c r="Y1720"/>
      <c r="Z1720"/>
      <c r="AA1720"/>
      <c r="AB1720" s="181"/>
    </row>
    <row r="1721" spans="1:28" hidden="1">
      <c r="A1721" s="283"/>
      <c r="B1721"/>
      <c r="C1721"/>
      <c r="D1721"/>
      <c r="E1721"/>
      <c r="F1721"/>
      <c r="G1721"/>
      <c r="H1721"/>
      <c r="I1721"/>
      <c r="J1721"/>
      <c r="K1721"/>
      <c r="L1721"/>
      <c r="M1721"/>
      <c r="N1721"/>
      <c r="O1721"/>
      <c r="P1721"/>
      <c r="Q1721"/>
      <c r="R1721"/>
      <c r="S1721"/>
      <c r="T1721"/>
      <c r="U1721"/>
      <c r="V1721"/>
      <c r="W1721"/>
      <c r="X1721"/>
      <c r="Y1721"/>
      <c r="Z1721"/>
      <c r="AA1721"/>
      <c r="AB1721" s="181"/>
    </row>
    <row r="1722" spans="1:28" hidden="1">
      <c r="A1722" s="283"/>
      <c r="B1722"/>
      <c r="C1722"/>
      <c r="D1722"/>
      <c r="E1722"/>
      <c r="F1722"/>
      <c r="G1722"/>
      <c r="H1722"/>
      <c r="I1722"/>
      <c r="J1722"/>
      <c r="K1722"/>
      <c r="L1722"/>
      <c r="M1722"/>
      <c r="N1722"/>
      <c r="O1722"/>
      <c r="P1722"/>
      <c r="Q1722"/>
      <c r="R1722"/>
      <c r="S1722"/>
      <c r="T1722"/>
      <c r="U1722"/>
      <c r="V1722"/>
      <c r="W1722"/>
      <c r="X1722"/>
      <c r="Y1722"/>
      <c r="Z1722"/>
      <c r="AA1722"/>
      <c r="AB1722" s="181"/>
    </row>
    <row r="1723" spans="1:28" hidden="1">
      <c r="A1723" s="283"/>
      <c r="B1723"/>
      <c r="C1723"/>
      <c r="D1723"/>
      <c r="E1723"/>
      <c r="F1723"/>
      <c r="G1723"/>
      <c r="H1723"/>
      <c r="I1723"/>
      <c r="J1723"/>
      <c r="K1723"/>
      <c r="L1723"/>
      <c r="M1723"/>
      <c r="N1723"/>
      <c r="O1723"/>
      <c r="P1723"/>
      <c r="Q1723"/>
      <c r="R1723"/>
      <c r="S1723"/>
      <c r="T1723"/>
      <c r="U1723"/>
      <c r="V1723"/>
      <c r="W1723"/>
      <c r="X1723"/>
      <c r="Y1723"/>
      <c r="Z1723"/>
      <c r="AA1723"/>
      <c r="AB1723" s="181"/>
    </row>
    <row r="1724" spans="1:28" hidden="1">
      <c r="A1724" s="283"/>
      <c r="B1724"/>
      <c r="C1724"/>
      <c r="D1724"/>
      <c r="E1724"/>
      <c r="F1724"/>
      <c r="G1724"/>
      <c r="H1724"/>
      <c r="I1724"/>
      <c r="J1724"/>
      <c r="K1724"/>
      <c r="L1724"/>
      <c r="M1724"/>
      <c r="N1724"/>
      <c r="O1724"/>
      <c r="P1724"/>
      <c r="Q1724"/>
      <c r="R1724"/>
      <c r="S1724"/>
      <c r="T1724"/>
      <c r="U1724"/>
      <c r="V1724"/>
      <c r="W1724"/>
      <c r="X1724"/>
      <c r="Y1724"/>
      <c r="Z1724"/>
      <c r="AA1724"/>
      <c r="AB1724" s="181"/>
    </row>
    <row r="1725" spans="1:28" hidden="1">
      <c r="A1725" s="283"/>
      <c r="B1725"/>
      <c r="C1725"/>
      <c r="D1725"/>
      <c r="E1725"/>
      <c r="F1725"/>
      <c r="G1725"/>
      <c r="H1725"/>
      <c r="I1725"/>
      <c r="J1725"/>
      <c r="K1725"/>
      <c r="L1725"/>
      <c r="M1725"/>
      <c r="N1725"/>
      <c r="O1725"/>
      <c r="P1725"/>
      <c r="Q1725"/>
      <c r="R1725"/>
      <c r="S1725"/>
      <c r="T1725"/>
      <c r="U1725"/>
      <c r="V1725"/>
      <c r="W1725"/>
      <c r="X1725"/>
      <c r="Y1725"/>
      <c r="Z1725"/>
      <c r="AA1725"/>
      <c r="AB1725" s="181"/>
    </row>
    <row r="1726" spans="1:28" hidden="1">
      <c r="A1726" s="283"/>
      <c r="B1726"/>
      <c r="C1726"/>
      <c r="D1726"/>
      <c r="E1726"/>
      <c r="F1726"/>
      <c r="G1726"/>
      <c r="H1726"/>
      <c r="I1726"/>
      <c r="J1726"/>
      <c r="K1726"/>
      <c r="L1726"/>
      <c r="M1726"/>
      <c r="N1726"/>
      <c r="O1726"/>
      <c r="P1726"/>
      <c r="Q1726"/>
      <c r="R1726"/>
      <c r="S1726"/>
      <c r="T1726"/>
      <c r="U1726"/>
      <c r="V1726"/>
      <c r="W1726"/>
      <c r="X1726"/>
      <c r="Y1726"/>
      <c r="Z1726"/>
      <c r="AA1726"/>
      <c r="AB1726" s="181"/>
    </row>
    <row r="1727" spans="1:28" hidden="1">
      <c r="A1727" s="283"/>
      <c r="B1727"/>
      <c r="C1727"/>
      <c r="D1727"/>
      <c r="E1727"/>
      <c r="F1727"/>
      <c r="G1727"/>
      <c r="H1727"/>
      <c r="I1727"/>
      <c r="J1727"/>
      <c r="K1727"/>
      <c r="L1727"/>
      <c r="M1727"/>
      <c r="N1727"/>
      <c r="O1727"/>
      <c r="P1727"/>
      <c r="Q1727"/>
      <c r="R1727"/>
      <c r="S1727"/>
      <c r="T1727"/>
      <c r="U1727"/>
      <c r="V1727"/>
      <c r="W1727"/>
      <c r="X1727"/>
      <c r="Y1727"/>
      <c r="Z1727"/>
      <c r="AA1727"/>
      <c r="AB1727" s="181"/>
    </row>
    <row r="1728" spans="1:28" hidden="1">
      <c r="A1728" s="283"/>
      <c r="B1728"/>
      <c r="C1728"/>
      <c r="D1728"/>
      <c r="E1728"/>
      <c r="F1728"/>
      <c r="G1728"/>
      <c r="H1728"/>
      <c r="I1728"/>
      <c r="J1728"/>
      <c r="K1728"/>
      <c r="L1728"/>
      <c r="M1728"/>
      <c r="N1728"/>
      <c r="O1728"/>
      <c r="P1728"/>
      <c r="Q1728"/>
      <c r="R1728"/>
      <c r="S1728"/>
      <c r="T1728"/>
      <c r="U1728"/>
      <c r="V1728"/>
      <c r="W1728"/>
      <c r="X1728"/>
      <c r="Y1728"/>
      <c r="Z1728"/>
      <c r="AA1728"/>
      <c r="AB1728" s="181"/>
    </row>
    <row r="1729" spans="1:28" hidden="1">
      <c r="A1729" s="283"/>
      <c r="B1729"/>
      <c r="C1729"/>
      <c r="D1729"/>
      <c r="E1729"/>
      <c r="F1729"/>
      <c r="G1729"/>
      <c r="H1729"/>
      <c r="I1729"/>
      <c r="J1729"/>
      <c r="K1729"/>
      <c r="L1729"/>
      <c r="M1729"/>
      <c r="N1729"/>
      <c r="O1729"/>
      <c r="P1729"/>
      <c r="Q1729"/>
      <c r="R1729"/>
      <c r="S1729"/>
      <c r="T1729"/>
      <c r="U1729"/>
      <c r="V1729"/>
      <c r="W1729"/>
      <c r="X1729"/>
      <c r="Y1729"/>
      <c r="Z1729"/>
      <c r="AA1729"/>
      <c r="AB1729" s="181"/>
    </row>
    <row r="1730" spans="1:28" hidden="1">
      <c r="A1730" s="283"/>
      <c r="B1730"/>
      <c r="C1730"/>
      <c r="D1730"/>
      <c r="E1730"/>
      <c r="F1730"/>
      <c r="G1730"/>
      <c r="H1730"/>
      <c r="I1730"/>
      <c r="J1730"/>
      <c r="K1730"/>
      <c r="L1730"/>
      <c r="M1730"/>
      <c r="N1730"/>
      <c r="O1730"/>
      <c r="P1730"/>
      <c r="Q1730"/>
      <c r="R1730"/>
      <c r="S1730"/>
      <c r="T1730"/>
      <c r="U1730"/>
      <c r="V1730"/>
      <c r="W1730"/>
      <c r="X1730"/>
      <c r="Y1730"/>
      <c r="Z1730"/>
      <c r="AA1730"/>
      <c r="AB1730" s="181"/>
    </row>
    <row r="1731" spans="1:28" hidden="1">
      <c r="A1731" s="283"/>
      <c r="B1731"/>
      <c r="C1731"/>
      <c r="D1731"/>
      <c r="E1731"/>
      <c r="F1731"/>
      <c r="G1731"/>
      <c r="H1731"/>
      <c r="I1731"/>
      <c r="J1731"/>
      <c r="K1731"/>
      <c r="L1731"/>
      <c r="M1731"/>
      <c r="N1731"/>
      <c r="O1731"/>
      <c r="P1731"/>
      <c r="Q1731"/>
      <c r="R1731"/>
      <c r="S1731"/>
      <c r="T1731"/>
      <c r="U1731"/>
      <c r="V1731"/>
      <c r="W1731"/>
      <c r="X1731"/>
      <c r="Y1731"/>
      <c r="Z1731"/>
      <c r="AA1731"/>
      <c r="AB1731" s="181"/>
    </row>
    <row r="1732" spans="1:28" hidden="1">
      <c r="A1732" s="283"/>
      <c r="B1732"/>
      <c r="C1732"/>
      <c r="D1732"/>
      <c r="E1732"/>
      <c r="F1732"/>
      <c r="G1732"/>
      <c r="H1732"/>
      <c r="I1732"/>
      <c r="J1732"/>
      <c r="K1732"/>
      <c r="L1732"/>
      <c r="M1732"/>
      <c r="N1732"/>
      <c r="O1732"/>
      <c r="P1732"/>
      <c r="Q1732"/>
      <c r="R1732"/>
      <c r="S1732"/>
      <c r="T1732"/>
      <c r="U1732"/>
      <c r="V1732"/>
      <c r="W1732"/>
      <c r="X1732"/>
      <c r="Y1732"/>
      <c r="Z1732"/>
      <c r="AA1732"/>
      <c r="AB1732" s="181"/>
    </row>
    <row r="1733" spans="1:28" hidden="1">
      <c r="A1733" s="283"/>
      <c r="B1733"/>
      <c r="C1733"/>
      <c r="D1733"/>
      <c r="E1733"/>
      <c r="F1733"/>
      <c r="G1733"/>
      <c r="H1733"/>
      <c r="I1733"/>
      <c r="J1733"/>
      <c r="K1733"/>
      <c r="L1733"/>
      <c r="M1733"/>
      <c r="N1733"/>
      <c r="O1733"/>
      <c r="P1733"/>
      <c r="Q1733"/>
      <c r="R1733"/>
      <c r="S1733"/>
      <c r="T1733"/>
      <c r="U1733"/>
      <c r="V1733"/>
      <c r="W1733"/>
      <c r="X1733"/>
      <c r="Y1733"/>
      <c r="Z1733"/>
      <c r="AA1733"/>
      <c r="AB1733" s="181"/>
    </row>
    <row r="1734" spans="1:28" hidden="1">
      <c r="A1734" s="283"/>
      <c r="B1734"/>
      <c r="C1734"/>
      <c r="D1734"/>
      <c r="E1734"/>
      <c r="F1734"/>
      <c r="G1734"/>
      <c r="H1734"/>
      <c r="I1734"/>
      <c r="J1734"/>
      <c r="K1734"/>
      <c r="L1734"/>
      <c r="M1734"/>
      <c r="N1734"/>
      <c r="O1734"/>
      <c r="P1734"/>
      <c r="Q1734"/>
      <c r="R1734"/>
      <c r="S1734"/>
      <c r="T1734"/>
      <c r="U1734"/>
      <c r="V1734"/>
      <c r="W1734"/>
      <c r="X1734"/>
      <c r="Y1734"/>
      <c r="Z1734"/>
      <c r="AA1734"/>
      <c r="AB1734" s="181"/>
    </row>
    <row r="1735" spans="1:28" hidden="1">
      <c r="A1735" s="283"/>
      <c r="B1735"/>
      <c r="C1735"/>
      <c r="D1735"/>
      <c r="E1735"/>
      <c r="F1735"/>
      <c r="G1735"/>
      <c r="H1735"/>
      <c r="I1735"/>
      <c r="J1735"/>
      <c r="K1735"/>
      <c r="L1735"/>
      <c r="M1735"/>
      <c r="N1735"/>
      <c r="O1735"/>
      <c r="P1735"/>
      <c r="Q1735"/>
      <c r="R1735"/>
      <c r="S1735"/>
      <c r="T1735"/>
      <c r="U1735"/>
      <c r="V1735"/>
      <c r="W1735"/>
      <c r="X1735"/>
      <c r="Y1735"/>
      <c r="Z1735"/>
      <c r="AA1735"/>
      <c r="AB1735" s="181"/>
    </row>
    <row r="1736" spans="1:28" hidden="1">
      <c r="A1736" s="283"/>
      <c r="B1736"/>
      <c r="C1736"/>
      <c r="D1736"/>
      <c r="E1736"/>
      <c r="F1736"/>
      <c r="G1736"/>
      <c r="H1736"/>
      <c r="I1736"/>
      <c r="J1736"/>
      <c r="K1736"/>
      <c r="L1736"/>
      <c r="M1736"/>
      <c r="N1736"/>
      <c r="O1736"/>
      <c r="P1736"/>
      <c r="Q1736"/>
      <c r="R1736"/>
      <c r="S1736"/>
      <c r="T1736"/>
      <c r="U1736"/>
      <c r="V1736"/>
      <c r="W1736"/>
      <c r="X1736"/>
      <c r="Y1736"/>
      <c r="Z1736"/>
      <c r="AA1736"/>
      <c r="AB1736" s="181"/>
    </row>
    <row r="1737" spans="1:28" hidden="1">
      <c r="A1737" s="283"/>
      <c r="B1737"/>
      <c r="C1737"/>
      <c r="D1737"/>
      <c r="E1737"/>
      <c r="F1737"/>
      <c r="G1737"/>
      <c r="H1737"/>
      <c r="I1737"/>
      <c r="J1737"/>
      <c r="K1737"/>
      <c r="L1737"/>
      <c r="M1737"/>
      <c r="N1737"/>
      <c r="O1737"/>
      <c r="P1737"/>
      <c r="Q1737"/>
      <c r="R1737"/>
      <c r="S1737"/>
      <c r="T1737"/>
      <c r="U1737"/>
      <c r="V1737"/>
      <c r="W1737"/>
      <c r="X1737"/>
      <c r="Y1737"/>
      <c r="Z1737"/>
      <c r="AA1737"/>
      <c r="AB1737" s="181"/>
    </row>
    <row r="1738" spans="1:28" hidden="1">
      <c r="A1738" s="283"/>
      <c r="B1738"/>
      <c r="C1738"/>
      <c r="D1738"/>
      <c r="E1738"/>
      <c r="F1738"/>
      <c r="G1738"/>
      <c r="H1738"/>
      <c r="I1738"/>
      <c r="J1738"/>
      <c r="K1738"/>
      <c r="L1738"/>
      <c r="M1738"/>
      <c r="N1738"/>
      <c r="O1738"/>
      <c r="P1738"/>
      <c r="Q1738"/>
      <c r="R1738"/>
      <c r="S1738"/>
      <c r="T1738"/>
      <c r="U1738"/>
      <c r="V1738"/>
      <c r="W1738"/>
      <c r="X1738"/>
      <c r="Y1738"/>
      <c r="Z1738"/>
      <c r="AA1738"/>
      <c r="AB1738" s="181"/>
    </row>
    <row r="1739" spans="1:28" hidden="1">
      <c r="A1739" s="283"/>
      <c r="B1739"/>
      <c r="C1739"/>
      <c r="D1739"/>
      <c r="E1739"/>
      <c r="F1739"/>
      <c r="G1739"/>
      <c r="H1739"/>
      <c r="I1739"/>
      <c r="J1739"/>
      <c r="K1739"/>
      <c r="L1739"/>
      <c r="M1739"/>
      <c r="N1739"/>
      <c r="O1739"/>
      <c r="P1739"/>
      <c r="Q1739"/>
      <c r="R1739"/>
      <c r="S1739"/>
      <c r="T1739"/>
      <c r="U1739"/>
      <c r="V1739"/>
      <c r="W1739"/>
      <c r="X1739"/>
      <c r="Y1739"/>
      <c r="Z1739"/>
      <c r="AA1739"/>
      <c r="AB1739" s="181"/>
    </row>
    <row r="1740" spans="1:28" hidden="1">
      <c r="A1740" s="283"/>
      <c r="B1740"/>
      <c r="C1740"/>
      <c r="D1740"/>
      <c r="E1740"/>
      <c r="F1740"/>
      <c r="G1740"/>
      <c r="H1740"/>
      <c r="I1740"/>
      <c r="J1740"/>
      <c r="K1740"/>
      <c r="L1740"/>
      <c r="M1740"/>
      <c r="N1740"/>
      <c r="O1740"/>
      <c r="P1740"/>
      <c r="Q1740"/>
      <c r="R1740"/>
      <c r="S1740"/>
      <c r="T1740"/>
      <c r="U1740"/>
      <c r="V1740"/>
      <c r="W1740"/>
      <c r="X1740"/>
      <c r="Y1740"/>
      <c r="Z1740"/>
      <c r="AA1740"/>
      <c r="AB1740" s="181"/>
    </row>
    <row r="1741" spans="1:28" hidden="1">
      <c r="A1741" s="283"/>
      <c r="B1741"/>
      <c r="C1741"/>
      <c r="D1741"/>
      <c r="E1741"/>
      <c r="F1741"/>
      <c r="G1741"/>
      <c r="H1741"/>
      <c r="I1741"/>
      <c r="J1741"/>
      <c r="K1741"/>
      <c r="L1741"/>
      <c r="M1741"/>
      <c r="N1741"/>
      <c r="O1741"/>
      <c r="P1741"/>
      <c r="Q1741"/>
      <c r="R1741"/>
      <c r="S1741"/>
      <c r="T1741"/>
      <c r="U1741"/>
      <c r="V1741"/>
      <c r="W1741"/>
      <c r="X1741"/>
      <c r="Y1741"/>
      <c r="Z1741"/>
      <c r="AA1741"/>
      <c r="AB1741" s="181"/>
    </row>
    <row r="1742" spans="1:28" hidden="1">
      <c r="A1742" s="283"/>
      <c r="B1742"/>
      <c r="C1742"/>
      <c r="D1742"/>
      <c r="E1742"/>
      <c r="F1742"/>
      <c r="G1742"/>
      <c r="H1742"/>
      <c r="I1742"/>
      <c r="J1742"/>
      <c r="K1742"/>
      <c r="L1742"/>
      <c r="M1742"/>
      <c r="N1742"/>
      <c r="O1742"/>
      <c r="P1742"/>
      <c r="Q1742"/>
      <c r="R1742"/>
      <c r="S1742"/>
      <c r="T1742"/>
      <c r="U1742"/>
      <c r="V1742"/>
      <c r="W1742"/>
      <c r="X1742"/>
      <c r="Y1742"/>
      <c r="Z1742"/>
      <c r="AA1742"/>
      <c r="AB1742" s="181"/>
    </row>
    <row r="1743" spans="1:28" hidden="1">
      <c r="A1743" s="283"/>
      <c r="B1743"/>
      <c r="C1743"/>
      <c r="D1743"/>
      <c r="E1743"/>
      <c r="F1743"/>
      <c r="G1743"/>
      <c r="H1743"/>
      <c r="I1743"/>
      <c r="J1743"/>
      <c r="K1743"/>
      <c r="L1743"/>
      <c r="M1743"/>
      <c r="N1743"/>
      <c r="O1743"/>
      <c r="P1743"/>
      <c r="Q1743"/>
      <c r="R1743"/>
      <c r="S1743"/>
      <c r="T1743"/>
      <c r="U1743"/>
      <c r="V1743"/>
      <c r="W1743"/>
      <c r="X1743"/>
      <c r="Y1743"/>
      <c r="Z1743"/>
      <c r="AA1743"/>
      <c r="AB1743" s="181"/>
    </row>
    <row r="1744" spans="1:28" hidden="1">
      <c r="A1744" s="283"/>
      <c r="B1744"/>
      <c r="C1744"/>
      <c r="D1744"/>
      <c r="E1744"/>
      <c r="F1744"/>
      <c r="G1744"/>
      <c r="H1744"/>
      <c r="I1744"/>
      <c r="J1744"/>
      <c r="K1744"/>
      <c r="L1744"/>
      <c r="M1744"/>
      <c r="N1744"/>
      <c r="O1744"/>
      <c r="P1744"/>
      <c r="Q1744"/>
      <c r="R1744"/>
      <c r="S1744"/>
      <c r="T1744"/>
      <c r="U1744"/>
      <c r="V1744"/>
      <c r="W1744"/>
      <c r="X1744"/>
      <c r="Y1744"/>
      <c r="Z1744"/>
      <c r="AA1744"/>
      <c r="AB1744" s="181"/>
    </row>
    <row r="1745" spans="1:28" hidden="1">
      <c r="A1745" s="283"/>
      <c r="B1745"/>
      <c r="C1745"/>
      <c r="D1745"/>
      <c r="E1745"/>
      <c r="F1745"/>
      <c r="G1745"/>
      <c r="H1745"/>
      <c r="I1745"/>
      <c r="J1745"/>
      <c r="K1745"/>
      <c r="L1745"/>
      <c r="M1745"/>
      <c r="N1745"/>
      <c r="O1745"/>
      <c r="P1745"/>
      <c r="Q1745"/>
      <c r="R1745"/>
      <c r="S1745"/>
      <c r="T1745"/>
      <c r="U1745"/>
      <c r="V1745"/>
      <c r="W1745"/>
      <c r="X1745"/>
      <c r="Y1745"/>
      <c r="Z1745"/>
      <c r="AA1745"/>
      <c r="AB1745" s="181"/>
    </row>
    <row r="1746" spans="1:28" hidden="1">
      <c r="A1746" s="283"/>
      <c r="B1746"/>
      <c r="C1746"/>
      <c r="D1746"/>
      <c r="E1746"/>
      <c r="F1746"/>
      <c r="G1746"/>
      <c r="H1746"/>
      <c r="I1746"/>
      <c r="J1746"/>
      <c r="K1746"/>
      <c r="L1746"/>
      <c r="M1746"/>
      <c r="N1746"/>
      <c r="O1746"/>
      <c r="P1746"/>
      <c r="Q1746"/>
      <c r="R1746"/>
      <c r="S1746"/>
      <c r="T1746"/>
      <c r="U1746"/>
      <c r="V1746"/>
      <c r="W1746"/>
      <c r="X1746"/>
      <c r="Y1746"/>
      <c r="Z1746"/>
      <c r="AA1746"/>
      <c r="AB1746" s="181"/>
    </row>
    <row r="1747" spans="1:28" hidden="1">
      <c r="A1747" s="283"/>
      <c r="B1747"/>
      <c r="C1747"/>
      <c r="D1747"/>
      <c r="E1747"/>
      <c r="F1747"/>
      <c r="G1747"/>
      <c r="H1747"/>
      <c r="I1747"/>
      <c r="J1747"/>
      <c r="K1747"/>
      <c r="L1747"/>
      <c r="M1747"/>
      <c r="N1747"/>
      <c r="O1747"/>
      <c r="P1747"/>
      <c r="Q1747"/>
      <c r="R1747"/>
      <c r="S1747"/>
      <c r="T1747"/>
      <c r="U1747"/>
      <c r="V1747"/>
      <c r="W1747"/>
      <c r="X1747"/>
      <c r="Y1747"/>
      <c r="Z1747"/>
      <c r="AA1747"/>
      <c r="AB1747" s="181"/>
    </row>
    <row r="1748" spans="1:28" hidden="1">
      <c r="A1748" s="283"/>
      <c r="B1748"/>
      <c r="C1748"/>
      <c r="D1748"/>
      <c r="E1748"/>
      <c r="F1748"/>
      <c r="G1748"/>
      <c r="H1748"/>
      <c r="I1748"/>
      <c r="J1748"/>
      <c r="K1748"/>
      <c r="L1748"/>
      <c r="M1748"/>
      <c r="N1748"/>
      <c r="O1748"/>
      <c r="P1748"/>
      <c r="Q1748"/>
      <c r="R1748"/>
      <c r="S1748"/>
      <c r="T1748"/>
      <c r="U1748"/>
      <c r="V1748"/>
      <c r="W1748"/>
      <c r="X1748"/>
      <c r="Y1748"/>
      <c r="Z1748"/>
      <c r="AA1748"/>
      <c r="AB1748" s="181"/>
    </row>
    <row r="1749" spans="1:28" hidden="1">
      <c r="A1749" s="283"/>
      <c r="B1749"/>
      <c r="C1749"/>
      <c r="D1749"/>
      <c r="E1749"/>
      <c r="F1749"/>
      <c r="G1749"/>
      <c r="H1749"/>
      <c r="I1749"/>
      <c r="J1749"/>
      <c r="K1749"/>
      <c r="L1749"/>
      <c r="M1749"/>
      <c r="N1749"/>
      <c r="O1749"/>
      <c r="P1749"/>
      <c r="Q1749"/>
      <c r="R1749"/>
      <c r="S1749"/>
      <c r="T1749"/>
      <c r="U1749"/>
      <c r="V1749"/>
      <c r="W1749"/>
      <c r="X1749"/>
      <c r="Y1749"/>
      <c r="Z1749"/>
      <c r="AA1749"/>
      <c r="AB1749" s="181"/>
    </row>
    <row r="1750" spans="1:28" hidden="1">
      <c r="A1750" s="283"/>
      <c r="B1750"/>
      <c r="C1750"/>
      <c r="D1750"/>
      <c r="E1750"/>
      <c r="F1750"/>
      <c r="G1750"/>
      <c r="H1750"/>
      <c r="I1750"/>
      <c r="J1750"/>
      <c r="K1750"/>
      <c r="L1750"/>
      <c r="M1750"/>
      <c r="N1750"/>
      <c r="O1750"/>
      <c r="P1750"/>
      <c r="Q1750"/>
      <c r="R1750"/>
      <c r="S1750"/>
      <c r="T1750"/>
      <c r="U1750"/>
      <c r="V1750"/>
      <c r="W1750"/>
      <c r="X1750"/>
      <c r="Y1750"/>
      <c r="Z1750"/>
      <c r="AA1750"/>
      <c r="AB1750" s="181"/>
    </row>
    <row r="1751" spans="1:28" hidden="1">
      <c r="A1751" s="283"/>
      <c r="B1751"/>
      <c r="C1751"/>
      <c r="D1751"/>
      <c r="E1751"/>
      <c r="F1751"/>
      <c r="G1751"/>
      <c r="H1751"/>
      <c r="I1751"/>
      <c r="J1751"/>
      <c r="K1751"/>
      <c r="L1751"/>
      <c r="M1751"/>
      <c r="N1751"/>
      <c r="O1751"/>
      <c r="P1751"/>
      <c r="Q1751"/>
      <c r="R1751"/>
      <c r="S1751"/>
      <c r="T1751"/>
      <c r="U1751"/>
      <c r="V1751"/>
      <c r="W1751"/>
      <c r="X1751"/>
      <c r="Y1751"/>
      <c r="Z1751"/>
      <c r="AA1751"/>
      <c r="AB1751" s="181"/>
    </row>
    <row r="1752" spans="1:28" hidden="1">
      <c r="A1752" s="283"/>
      <c r="B1752"/>
      <c r="C1752"/>
      <c r="D1752"/>
      <c r="E1752"/>
      <c r="F1752"/>
      <c r="G1752"/>
      <c r="H1752"/>
      <c r="I1752"/>
      <c r="J1752"/>
      <c r="K1752"/>
      <c r="L1752"/>
      <c r="M1752"/>
      <c r="N1752"/>
      <c r="O1752"/>
      <c r="P1752"/>
      <c r="Q1752"/>
      <c r="R1752"/>
      <c r="S1752"/>
      <c r="T1752"/>
      <c r="U1752"/>
      <c r="V1752"/>
      <c r="W1752"/>
      <c r="X1752"/>
      <c r="Y1752"/>
      <c r="Z1752"/>
      <c r="AA1752"/>
      <c r="AB1752" s="181"/>
    </row>
    <row r="1753" spans="1:28" hidden="1">
      <c r="A1753" s="283"/>
      <c r="B1753"/>
      <c r="C1753"/>
      <c r="D1753"/>
      <c r="E1753"/>
      <c r="F1753"/>
      <c r="G1753"/>
      <c r="H1753"/>
      <c r="I1753"/>
      <c r="J1753"/>
      <c r="K1753"/>
      <c r="L1753"/>
      <c r="M1753"/>
      <c r="N1753"/>
      <c r="O1753"/>
      <c r="P1753"/>
      <c r="Q1753"/>
      <c r="R1753"/>
      <c r="S1753"/>
      <c r="T1753"/>
      <c r="U1753"/>
      <c r="V1753"/>
      <c r="W1753"/>
      <c r="X1753"/>
      <c r="Y1753"/>
      <c r="Z1753"/>
      <c r="AA1753"/>
      <c r="AB1753" s="181"/>
    </row>
    <row r="1754" spans="1:28" hidden="1">
      <c r="A1754" s="283"/>
      <c r="B1754"/>
      <c r="C1754"/>
      <c r="D1754"/>
      <c r="E1754"/>
      <c r="F1754"/>
      <c r="G1754"/>
      <c r="H1754"/>
      <c r="I1754"/>
      <c r="J1754"/>
      <c r="K1754"/>
      <c r="L1754"/>
      <c r="M1754"/>
      <c r="N1754"/>
      <c r="O1754"/>
      <c r="P1754"/>
      <c r="Q1754"/>
      <c r="R1754"/>
      <c r="S1754"/>
      <c r="T1754"/>
      <c r="U1754"/>
      <c r="V1754"/>
      <c r="W1754"/>
      <c r="X1754"/>
      <c r="Y1754"/>
      <c r="Z1754"/>
      <c r="AA1754"/>
      <c r="AB1754" s="181"/>
    </row>
    <row r="1755" spans="1:28" hidden="1">
      <c r="A1755" s="283"/>
      <c r="B1755"/>
      <c r="C1755"/>
      <c r="D1755"/>
      <c r="E1755"/>
      <c r="F1755"/>
      <c r="G1755"/>
      <c r="H1755"/>
      <c r="I1755"/>
      <c r="J1755"/>
      <c r="K1755"/>
      <c r="L1755"/>
      <c r="M1755"/>
      <c r="N1755"/>
      <c r="O1755"/>
      <c r="P1755"/>
      <c r="Q1755"/>
      <c r="R1755"/>
      <c r="S1755"/>
      <c r="T1755"/>
      <c r="U1755"/>
      <c r="V1755"/>
      <c r="W1755"/>
      <c r="X1755"/>
      <c r="Y1755"/>
      <c r="Z1755"/>
      <c r="AA1755"/>
      <c r="AB1755" s="181"/>
    </row>
    <row r="1756" spans="1:28" hidden="1">
      <c r="A1756" s="283"/>
      <c r="B1756"/>
      <c r="C1756"/>
      <c r="D1756"/>
      <c r="E1756"/>
      <c r="F1756"/>
      <c r="G1756"/>
      <c r="H1756"/>
      <c r="I1756"/>
      <c r="J1756"/>
      <c r="K1756"/>
      <c r="L1756"/>
      <c r="M1756"/>
      <c r="N1756"/>
      <c r="O1756"/>
      <c r="P1756"/>
      <c r="Q1756"/>
      <c r="R1756"/>
      <c r="S1756"/>
      <c r="T1756"/>
      <c r="U1756"/>
      <c r="V1756"/>
      <c r="W1756"/>
      <c r="X1756"/>
      <c r="Y1756"/>
      <c r="Z1756"/>
      <c r="AA1756"/>
      <c r="AB1756" s="181"/>
    </row>
    <row r="1757" spans="1:28" hidden="1">
      <c r="A1757" s="283"/>
      <c r="B1757"/>
      <c r="C1757"/>
      <c r="D1757"/>
      <c r="E1757"/>
      <c r="F1757"/>
      <c r="G1757"/>
      <c r="H1757"/>
      <c r="I1757"/>
      <c r="J1757"/>
      <c r="K1757"/>
      <c r="L1757"/>
      <c r="M1757"/>
      <c r="N1757"/>
      <c r="O1757"/>
      <c r="P1757"/>
      <c r="Q1757"/>
      <c r="R1757"/>
      <c r="S1757"/>
      <c r="T1757"/>
      <c r="U1757"/>
      <c r="V1757"/>
      <c r="W1757"/>
      <c r="X1757"/>
      <c r="Y1757"/>
      <c r="Z1757"/>
      <c r="AA1757"/>
      <c r="AB1757" s="181"/>
    </row>
    <row r="1758" spans="1:28" hidden="1">
      <c r="A1758" s="283"/>
      <c r="B1758"/>
      <c r="C1758"/>
      <c r="D1758"/>
      <c r="E1758"/>
      <c r="F1758"/>
      <c r="G1758"/>
      <c r="H1758"/>
      <c r="I1758"/>
      <c r="J1758"/>
      <c r="K1758"/>
      <c r="L1758"/>
      <c r="M1758"/>
      <c r="N1758"/>
      <c r="O1758"/>
      <c r="P1758"/>
      <c r="Q1758"/>
      <c r="R1758"/>
      <c r="S1758"/>
      <c r="T1758"/>
      <c r="U1758"/>
      <c r="V1758"/>
      <c r="W1758"/>
      <c r="X1758"/>
      <c r="Y1758"/>
      <c r="Z1758"/>
      <c r="AA1758"/>
      <c r="AB1758" s="181"/>
    </row>
    <row r="1759" spans="1:28" hidden="1">
      <c r="A1759" s="283"/>
      <c r="B1759"/>
      <c r="C1759"/>
      <c r="D1759"/>
      <c r="E1759"/>
      <c r="F1759"/>
      <c r="G1759"/>
      <c r="H1759"/>
      <c r="I1759"/>
      <c r="J1759"/>
      <c r="K1759"/>
      <c r="L1759"/>
      <c r="M1759"/>
      <c r="N1759"/>
      <c r="O1759"/>
      <c r="P1759"/>
      <c r="Q1759"/>
      <c r="R1759"/>
      <c r="S1759"/>
      <c r="T1759"/>
      <c r="U1759"/>
      <c r="V1759"/>
      <c r="W1759"/>
      <c r="X1759"/>
      <c r="Y1759"/>
      <c r="Z1759"/>
      <c r="AA1759"/>
      <c r="AB1759" s="181"/>
    </row>
    <row r="1760" spans="1:28" hidden="1">
      <c r="A1760" s="283"/>
      <c r="B1760"/>
      <c r="C1760"/>
      <c r="D1760"/>
      <c r="E1760"/>
      <c r="F1760"/>
      <c r="G1760"/>
      <c r="H1760"/>
      <c r="I1760"/>
      <c r="J1760"/>
      <c r="K1760"/>
      <c r="L1760"/>
      <c r="M1760"/>
      <c r="N1760"/>
      <c r="O1760"/>
      <c r="P1760"/>
      <c r="Q1760"/>
      <c r="R1760"/>
      <c r="S1760"/>
      <c r="T1760"/>
      <c r="U1760"/>
      <c r="V1760"/>
      <c r="W1760"/>
      <c r="X1760"/>
      <c r="Y1760"/>
      <c r="Z1760"/>
      <c r="AA1760"/>
      <c r="AB1760" s="181"/>
    </row>
    <row r="1761" spans="1:28" hidden="1">
      <c r="A1761" s="283"/>
      <c r="B1761"/>
      <c r="C1761"/>
      <c r="D1761"/>
      <c r="E1761"/>
      <c r="F1761"/>
      <c r="G1761"/>
      <c r="H1761"/>
      <c r="I1761"/>
      <c r="J1761"/>
      <c r="K1761"/>
      <c r="L1761"/>
      <c r="M1761"/>
      <c r="N1761"/>
      <c r="O1761"/>
      <c r="P1761"/>
      <c r="Q1761"/>
      <c r="R1761"/>
      <c r="S1761"/>
      <c r="T1761"/>
      <c r="U1761"/>
      <c r="V1761"/>
      <c r="W1761"/>
      <c r="X1761"/>
      <c r="Y1761"/>
      <c r="Z1761"/>
      <c r="AA1761"/>
      <c r="AB1761" s="181"/>
    </row>
    <row r="1762" spans="1:28" hidden="1">
      <c r="A1762" s="283"/>
      <c r="B1762"/>
      <c r="C1762"/>
      <c r="D1762"/>
      <c r="E1762"/>
      <c r="F1762"/>
      <c r="G1762"/>
      <c r="H1762"/>
      <c r="I1762"/>
      <c r="J1762"/>
      <c r="K1762"/>
      <c r="L1762"/>
      <c r="M1762"/>
      <c r="N1762"/>
      <c r="O1762"/>
      <c r="P1762"/>
      <c r="Q1762"/>
      <c r="R1762"/>
      <c r="S1762"/>
      <c r="T1762"/>
      <c r="U1762"/>
      <c r="V1762"/>
      <c r="W1762"/>
      <c r="X1762"/>
      <c r="Y1762"/>
      <c r="Z1762"/>
      <c r="AA1762"/>
      <c r="AB1762" s="181"/>
    </row>
    <row r="1763" spans="1:28" hidden="1">
      <c r="A1763" s="283"/>
      <c r="B1763"/>
      <c r="C1763"/>
      <c r="D1763"/>
      <c r="E1763"/>
      <c r="F1763"/>
      <c r="G1763"/>
      <c r="H1763"/>
      <c r="I1763"/>
      <c r="J1763"/>
      <c r="K1763"/>
      <c r="L1763"/>
      <c r="M1763"/>
      <c r="N1763"/>
      <c r="O1763"/>
      <c r="P1763"/>
      <c r="Q1763"/>
      <c r="R1763"/>
      <c r="S1763"/>
      <c r="T1763"/>
      <c r="U1763"/>
      <c r="V1763"/>
      <c r="W1763"/>
      <c r="X1763"/>
      <c r="Y1763"/>
      <c r="Z1763"/>
      <c r="AA1763"/>
      <c r="AB1763" s="181"/>
    </row>
    <row r="1764" spans="1:28" hidden="1">
      <c r="A1764" s="283"/>
      <c r="B1764"/>
      <c r="C1764"/>
      <c r="D1764"/>
      <c r="E1764"/>
      <c r="F1764"/>
      <c r="G1764"/>
      <c r="H1764"/>
      <c r="I1764"/>
      <c r="J1764"/>
      <c r="K1764"/>
      <c r="L1764"/>
      <c r="M1764"/>
      <c r="N1764"/>
      <c r="O1764"/>
      <c r="P1764"/>
      <c r="Q1764"/>
      <c r="R1764"/>
      <c r="S1764"/>
      <c r="T1764"/>
      <c r="U1764"/>
      <c r="V1764"/>
      <c r="W1764"/>
      <c r="X1764"/>
      <c r="Y1764"/>
      <c r="Z1764"/>
      <c r="AA1764"/>
      <c r="AB1764" s="181"/>
    </row>
    <row r="1765" spans="1:28" hidden="1">
      <c r="A1765" s="283"/>
      <c r="B1765"/>
      <c r="C1765"/>
      <c r="D1765"/>
      <c r="E1765"/>
      <c r="F1765"/>
      <c r="G1765"/>
      <c r="H1765"/>
      <c r="I1765"/>
      <c r="J1765"/>
      <c r="K1765"/>
      <c r="L1765"/>
      <c r="M1765"/>
      <c r="N1765"/>
      <c r="O1765"/>
      <c r="P1765"/>
      <c r="Q1765"/>
      <c r="R1765"/>
      <c r="S1765"/>
      <c r="T1765"/>
      <c r="U1765"/>
      <c r="V1765"/>
      <c r="W1765"/>
      <c r="X1765"/>
      <c r="Y1765"/>
      <c r="Z1765"/>
      <c r="AA1765"/>
      <c r="AB1765" s="181"/>
    </row>
    <row r="1766" spans="1:28" hidden="1">
      <c r="A1766" s="283"/>
      <c r="B1766"/>
      <c r="C1766"/>
      <c r="D1766"/>
      <c r="E1766"/>
      <c r="F1766"/>
      <c r="G1766"/>
      <c r="H1766"/>
      <c r="I1766"/>
      <c r="J1766"/>
      <c r="K1766"/>
      <c r="L1766"/>
      <c r="M1766"/>
      <c r="N1766"/>
      <c r="O1766"/>
      <c r="P1766"/>
      <c r="Q1766"/>
      <c r="R1766"/>
      <c r="S1766"/>
      <c r="T1766"/>
      <c r="U1766"/>
      <c r="V1766"/>
      <c r="W1766"/>
      <c r="X1766"/>
      <c r="Y1766"/>
      <c r="Z1766"/>
      <c r="AA1766"/>
      <c r="AB1766" s="181"/>
    </row>
    <row r="1767" spans="1:28" hidden="1">
      <c r="A1767" s="283"/>
      <c r="B1767"/>
      <c r="C1767"/>
      <c r="D1767"/>
      <c r="E1767"/>
      <c r="F1767"/>
      <c r="G1767"/>
      <c r="H1767"/>
      <c r="I1767"/>
      <c r="J1767"/>
      <c r="K1767"/>
      <c r="L1767"/>
      <c r="M1767"/>
      <c r="N1767"/>
      <c r="O1767"/>
      <c r="P1767"/>
      <c r="Q1767"/>
      <c r="R1767"/>
      <c r="S1767"/>
      <c r="T1767"/>
      <c r="U1767"/>
      <c r="V1767"/>
      <c r="W1767"/>
      <c r="X1767"/>
      <c r="Y1767"/>
      <c r="Z1767"/>
      <c r="AA1767"/>
      <c r="AB1767" s="181"/>
    </row>
    <row r="1768" spans="1:28" hidden="1">
      <c r="A1768" s="283"/>
      <c r="B1768"/>
      <c r="C1768"/>
      <c r="D1768"/>
      <c r="E1768"/>
      <c r="F1768"/>
      <c r="G1768"/>
      <c r="H1768"/>
      <c r="I1768"/>
      <c r="J1768"/>
      <c r="K1768"/>
      <c r="L1768"/>
      <c r="M1768"/>
      <c r="N1768"/>
      <c r="O1768"/>
      <c r="P1768"/>
      <c r="Q1768"/>
      <c r="R1768"/>
      <c r="S1768"/>
      <c r="T1768"/>
      <c r="U1768"/>
      <c r="V1768"/>
      <c r="W1768"/>
      <c r="X1768"/>
      <c r="Y1768"/>
      <c r="Z1768"/>
      <c r="AA1768"/>
      <c r="AB1768" s="181"/>
    </row>
    <row r="1769" spans="1:28" hidden="1">
      <c r="A1769" s="283"/>
      <c r="B1769"/>
      <c r="C1769"/>
      <c r="D1769"/>
      <c r="E1769"/>
      <c r="F1769"/>
      <c r="G1769"/>
      <c r="H1769"/>
      <c r="I1769"/>
      <c r="J1769"/>
      <c r="K1769"/>
      <c r="L1769"/>
      <c r="M1769"/>
      <c r="N1769"/>
      <c r="O1769"/>
      <c r="P1769"/>
      <c r="Q1769"/>
      <c r="R1769"/>
      <c r="S1769"/>
      <c r="T1769"/>
      <c r="U1769"/>
      <c r="V1769"/>
      <c r="W1769"/>
      <c r="X1769"/>
      <c r="Y1769"/>
      <c r="Z1769"/>
      <c r="AA1769"/>
      <c r="AB1769" s="181"/>
    </row>
    <row r="1770" spans="1:28" hidden="1">
      <c r="A1770" s="283"/>
      <c r="B1770"/>
      <c r="C1770"/>
      <c r="D1770"/>
      <c r="E1770"/>
      <c r="F1770"/>
      <c r="G1770"/>
      <c r="H1770"/>
      <c r="I1770"/>
      <c r="J1770"/>
      <c r="K1770"/>
      <c r="L1770"/>
      <c r="M1770"/>
      <c r="N1770"/>
      <c r="O1770"/>
      <c r="P1770"/>
      <c r="Q1770"/>
      <c r="R1770"/>
      <c r="S1770"/>
      <c r="T1770"/>
      <c r="U1770"/>
      <c r="V1770"/>
      <c r="W1770"/>
      <c r="X1770"/>
      <c r="Y1770"/>
      <c r="Z1770"/>
      <c r="AA1770"/>
      <c r="AB1770" s="181"/>
    </row>
    <row r="1771" spans="1:28" hidden="1">
      <c r="A1771" s="283"/>
      <c r="B1771"/>
      <c r="C1771"/>
      <c r="D1771"/>
      <c r="E1771"/>
      <c r="F1771"/>
      <c r="G1771"/>
      <c r="H1771"/>
      <c r="I1771"/>
      <c r="J1771"/>
      <c r="K1771"/>
      <c r="L1771"/>
      <c r="M1771"/>
      <c r="N1771"/>
      <c r="O1771"/>
      <c r="P1771"/>
      <c r="Q1771"/>
      <c r="R1771"/>
      <c r="S1771"/>
      <c r="T1771"/>
      <c r="U1771"/>
      <c r="V1771"/>
      <c r="W1771"/>
      <c r="X1771"/>
      <c r="Y1771"/>
      <c r="Z1771"/>
      <c r="AA1771"/>
      <c r="AB1771" s="181"/>
    </row>
    <row r="1772" spans="1:28" hidden="1">
      <c r="A1772" s="283"/>
      <c r="B1772"/>
      <c r="C1772"/>
      <c r="D1772"/>
      <c r="E1772"/>
      <c r="F1772"/>
      <c r="G1772"/>
      <c r="H1772"/>
      <c r="I1772"/>
      <c r="J1772"/>
      <c r="K1772"/>
      <c r="L1772"/>
      <c r="M1772"/>
      <c r="N1772"/>
      <c r="O1772"/>
      <c r="P1772"/>
      <c r="Q1772"/>
      <c r="R1772"/>
      <c r="S1772"/>
      <c r="T1772"/>
      <c r="U1772"/>
      <c r="V1772"/>
      <c r="W1772"/>
      <c r="X1772"/>
      <c r="Y1772"/>
      <c r="Z1772"/>
      <c r="AA1772"/>
      <c r="AB1772" s="181"/>
    </row>
    <row r="1773" spans="1:28" hidden="1">
      <c r="A1773" s="283"/>
      <c r="B1773"/>
      <c r="C1773"/>
      <c r="D1773"/>
      <c r="E1773"/>
      <c r="F1773"/>
      <c r="G1773"/>
      <c r="H1773"/>
      <c r="I1773"/>
      <c r="J1773"/>
      <c r="K1773"/>
      <c r="L1773"/>
      <c r="M1773"/>
      <c r="N1773"/>
      <c r="O1773"/>
      <c r="P1773"/>
      <c r="Q1773"/>
      <c r="R1773"/>
      <c r="S1773"/>
      <c r="T1773"/>
      <c r="U1773"/>
      <c r="V1773"/>
      <c r="W1773"/>
      <c r="X1773"/>
      <c r="Y1773"/>
      <c r="Z1773"/>
      <c r="AA1773"/>
      <c r="AB1773" s="181"/>
    </row>
    <row r="1774" spans="1:28" hidden="1">
      <c r="A1774" s="283"/>
      <c r="B1774"/>
      <c r="C1774"/>
      <c r="D1774"/>
      <c r="E1774"/>
      <c r="F1774"/>
      <c r="G1774"/>
      <c r="H1774"/>
      <c r="I1774"/>
      <c r="J1774"/>
      <c r="K1774"/>
      <c r="L1774"/>
      <c r="M1774"/>
      <c r="N1774"/>
      <c r="O1774"/>
      <c r="P1774"/>
      <c r="Q1774"/>
      <c r="R1774"/>
      <c r="S1774"/>
      <c r="T1774"/>
      <c r="U1774"/>
      <c r="V1774"/>
      <c r="W1774"/>
      <c r="X1774"/>
      <c r="Y1774"/>
      <c r="Z1774"/>
      <c r="AA1774"/>
      <c r="AB1774" s="181"/>
    </row>
    <row r="1775" spans="1:28" hidden="1">
      <c r="A1775" s="283"/>
      <c r="B1775"/>
      <c r="C1775"/>
      <c r="D1775"/>
      <c r="E1775"/>
      <c r="F1775"/>
      <c r="G1775"/>
      <c r="H1775"/>
      <c r="I1775"/>
      <c r="J1775"/>
      <c r="K1775"/>
      <c r="L1775"/>
      <c r="M1775"/>
      <c r="N1775"/>
      <c r="O1775"/>
      <c r="P1775"/>
      <c r="Q1775"/>
      <c r="R1775"/>
      <c r="S1775"/>
      <c r="T1775"/>
      <c r="U1775"/>
      <c r="V1775"/>
      <c r="W1775"/>
      <c r="X1775"/>
      <c r="Y1775"/>
      <c r="Z1775"/>
      <c r="AA1775"/>
      <c r="AB1775" s="181"/>
    </row>
    <row r="1776" spans="1:28" hidden="1">
      <c r="A1776" s="283"/>
      <c r="B1776"/>
      <c r="C1776"/>
      <c r="D1776"/>
      <c r="E1776"/>
      <c r="F1776"/>
      <c r="G1776"/>
      <c r="H1776"/>
      <c r="I1776"/>
      <c r="J1776"/>
      <c r="K1776"/>
      <c r="L1776"/>
      <c r="M1776"/>
      <c r="N1776"/>
      <c r="O1776"/>
      <c r="P1776"/>
      <c r="Q1776"/>
      <c r="R1776"/>
      <c r="S1776"/>
      <c r="T1776"/>
      <c r="U1776"/>
      <c r="V1776"/>
      <c r="W1776"/>
      <c r="X1776"/>
      <c r="Y1776"/>
      <c r="Z1776"/>
      <c r="AA1776"/>
      <c r="AB1776" s="181"/>
    </row>
    <row r="1777" spans="1:28" hidden="1">
      <c r="A1777" s="283"/>
      <c r="B1777"/>
      <c r="C1777"/>
      <c r="D1777"/>
      <c r="E1777"/>
      <c r="F1777"/>
      <c r="G1777"/>
      <c r="H1777"/>
      <c r="I1777"/>
      <c r="J1777"/>
      <c r="K1777"/>
      <c r="L1777"/>
      <c r="M1777"/>
      <c r="N1777"/>
      <c r="O1777"/>
      <c r="P1777"/>
      <c r="Q1777"/>
      <c r="R1777"/>
      <c r="S1777"/>
      <c r="T1777"/>
      <c r="U1777"/>
      <c r="V1777"/>
      <c r="W1777"/>
      <c r="X1777"/>
      <c r="Y1777"/>
      <c r="Z1777"/>
      <c r="AA1777"/>
      <c r="AB1777" s="181"/>
    </row>
    <row r="1778" spans="1:28" hidden="1">
      <c r="A1778" s="283"/>
      <c r="B1778"/>
      <c r="C1778"/>
      <c r="D1778"/>
      <c r="E1778"/>
      <c r="F1778"/>
      <c r="G1778"/>
      <c r="H1778"/>
      <c r="I1778"/>
      <c r="J1778"/>
      <c r="K1778"/>
      <c r="L1778"/>
      <c r="M1778"/>
      <c r="N1778"/>
      <c r="O1778"/>
      <c r="P1778"/>
      <c r="Q1778"/>
      <c r="R1778"/>
      <c r="S1778"/>
      <c r="T1778"/>
      <c r="U1778"/>
      <c r="V1778"/>
      <c r="W1778"/>
      <c r="X1778"/>
      <c r="Y1778"/>
      <c r="Z1778"/>
      <c r="AA1778"/>
      <c r="AB1778" s="181"/>
    </row>
    <row r="1779" spans="1:28" hidden="1">
      <c r="A1779" s="283"/>
      <c r="B1779"/>
      <c r="C1779"/>
      <c r="D1779"/>
      <c r="E1779"/>
      <c r="F1779"/>
      <c r="G1779"/>
      <c r="H1779"/>
      <c r="I1779"/>
      <c r="J1779"/>
      <c r="K1779"/>
      <c r="L1779"/>
      <c r="M1779"/>
      <c r="N1779"/>
      <c r="O1779"/>
      <c r="P1779"/>
      <c r="Q1779"/>
      <c r="R1779"/>
      <c r="S1779"/>
      <c r="T1779"/>
      <c r="U1779"/>
      <c r="V1779"/>
      <c r="W1779"/>
      <c r="X1779"/>
      <c r="Y1779"/>
      <c r="Z1779"/>
      <c r="AA1779"/>
      <c r="AB1779" s="181"/>
    </row>
    <row r="1780" spans="1:28" hidden="1">
      <c r="A1780" s="283"/>
      <c r="B1780"/>
      <c r="C1780"/>
      <c r="D1780"/>
      <c r="E1780"/>
      <c r="F1780"/>
      <c r="G1780"/>
      <c r="H1780"/>
      <c r="I1780"/>
      <c r="J1780"/>
      <c r="K1780"/>
      <c r="L1780"/>
      <c r="M1780"/>
      <c r="N1780"/>
      <c r="O1780"/>
      <c r="P1780"/>
      <c r="Q1780"/>
      <c r="R1780"/>
      <c r="S1780"/>
      <c r="T1780"/>
      <c r="U1780"/>
      <c r="V1780"/>
      <c r="W1780"/>
      <c r="X1780"/>
      <c r="Y1780"/>
      <c r="Z1780"/>
      <c r="AA1780"/>
      <c r="AB1780" s="181"/>
    </row>
    <row r="1781" spans="1:28" hidden="1">
      <c r="A1781" s="283"/>
      <c r="B1781"/>
      <c r="C1781"/>
      <c r="D1781"/>
      <c r="E1781"/>
      <c r="F1781"/>
      <c r="G1781"/>
      <c r="H1781"/>
      <c r="I1781"/>
      <c r="J1781"/>
      <c r="K1781"/>
      <c r="L1781"/>
      <c r="M1781"/>
      <c r="N1781"/>
      <c r="O1781"/>
      <c r="P1781"/>
      <c r="Q1781"/>
      <c r="R1781"/>
      <c r="S1781"/>
      <c r="T1781"/>
      <c r="U1781"/>
      <c r="V1781"/>
      <c r="W1781"/>
      <c r="X1781"/>
      <c r="Y1781"/>
      <c r="Z1781"/>
      <c r="AA1781"/>
      <c r="AB1781" s="181"/>
    </row>
    <row r="1782" spans="1:28" hidden="1">
      <c r="A1782" s="283"/>
      <c r="B1782"/>
      <c r="C1782"/>
      <c r="D1782"/>
      <c r="E1782"/>
      <c r="F1782"/>
      <c r="G1782"/>
      <c r="H1782"/>
      <c r="I1782"/>
      <c r="J1782"/>
      <c r="K1782"/>
      <c r="L1782"/>
      <c r="M1782"/>
      <c r="N1782"/>
      <c r="O1782"/>
      <c r="P1782"/>
      <c r="Q1782"/>
      <c r="R1782"/>
      <c r="S1782"/>
      <c r="T1782"/>
      <c r="U1782"/>
      <c r="V1782"/>
      <c r="W1782"/>
      <c r="X1782"/>
      <c r="Y1782"/>
      <c r="Z1782"/>
      <c r="AA1782"/>
      <c r="AB1782" s="181"/>
    </row>
    <row r="1783" spans="1:28" hidden="1">
      <c r="A1783" s="283"/>
      <c r="B1783"/>
      <c r="C1783"/>
      <c r="D1783"/>
      <c r="E1783"/>
      <c r="F1783"/>
      <c r="G1783"/>
      <c r="H1783"/>
      <c r="I1783"/>
      <c r="J1783"/>
      <c r="K1783"/>
      <c r="L1783"/>
      <c r="M1783"/>
      <c r="N1783"/>
      <c r="O1783"/>
      <c r="P1783"/>
      <c r="Q1783"/>
      <c r="R1783"/>
      <c r="S1783"/>
      <c r="T1783"/>
      <c r="U1783"/>
      <c r="V1783"/>
      <c r="W1783"/>
      <c r="X1783"/>
      <c r="Y1783"/>
      <c r="Z1783"/>
      <c r="AA1783"/>
      <c r="AB1783" s="181"/>
    </row>
    <row r="1784" spans="1:28" hidden="1">
      <c r="A1784" s="283"/>
      <c r="B1784"/>
      <c r="C1784"/>
      <c r="D1784"/>
      <c r="E1784"/>
      <c r="F1784"/>
      <c r="G1784"/>
      <c r="H1784"/>
      <c r="I1784"/>
      <c r="J1784"/>
      <c r="K1784"/>
      <c r="L1784"/>
      <c r="M1784"/>
      <c r="N1784"/>
      <c r="O1784"/>
      <c r="P1784"/>
      <c r="Q1784"/>
      <c r="R1784"/>
      <c r="S1784"/>
      <c r="T1784"/>
      <c r="U1784"/>
      <c r="V1784"/>
      <c r="W1784"/>
      <c r="X1784"/>
      <c r="Y1784"/>
      <c r="Z1784"/>
      <c r="AA1784"/>
      <c r="AB1784" s="181"/>
    </row>
    <row r="1785" spans="1:28" hidden="1">
      <c r="A1785" s="283"/>
      <c r="B1785"/>
      <c r="C1785"/>
      <c r="D1785"/>
      <c r="E1785"/>
      <c r="F1785"/>
      <c r="G1785"/>
      <c r="H1785"/>
      <c r="I1785"/>
      <c r="J1785"/>
      <c r="K1785"/>
      <c r="L1785"/>
      <c r="M1785"/>
      <c r="N1785"/>
      <c r="O1785"/>
      <c r="P1785"/>
      <c r="Q1785"/>
      <c r="R1785"/>
      <c r="S1785"/>
      <c r="T1785"/>
      <c r="U1785"/>
      <c r="V1785"/>
      <c r="W1785"/>
      <c r="X1785"/>
      <c r="Y1785"/>
      <c r="Z1785"/>
      <c r="AA1785"/>
      <c r="AB1785" s="181"/>
    </row>
    <row r="1786" spans="1:28" hidden="1">
      <c r="A1786" s="283"/>
      <c r="B1786"/>
      <c r="C1786"/>
      <c r="D1786"/>
      <c r="E1786"/>
      <c r="F1786"/>
      <c r="G1786"/>
      <c r="H1786"/>
      <c r="I1786"/>
      <c r="J1786"/>
      <c r="K1786"/>
      <c r="L1786"/>
      <c r="M1786"/>
      <c r="N1786"/>
      <c r="O1786"/>
      <c r="P1786"/>
      <c r="Q1786"/>
      <c r="R1786"/>
      <c r="S1786"/>
      <c r="T1786"/>
      <c r="U1786"/>
      <c r="V1786"/>
      <c r="W1786"/>
      <c r="X1786"/>
      <c r="Y1786"/>
      <c r="Z1786"/>
      <c r="AA1786"/>
      <c r="AB1786" s="181"/>
    </row>
    <row r="1787" spans="1:28" hidden="1">
      <c r="A1787" s="283"/>
      <c r="B1787"/>
      <c r="C1787"/>
      <c r="D1787"/>
      <c r="E1787"/>
      <c r="F1787"/>
      <c r="G1787"/>
      <c r="H1787"/>
      <c r="I1787"/>
      <c r="J1787"/>
      <c r="K1787"/>
      <c r="L1787"/>
      <c r="M1787"/>
      <c r="N1787"/>
      <c r="O1787"/>
      <c r="P1787"/>
      <c r="Q1787"/>
      <c r="R1787"/>
      <c r="S1787"/>
      <c r="T1787"/>
      <c r="U1787"/>
      <c r="V1787"/>
      <c r="W1787"/>
      <c r="X1787"/>
      <c r="Y1787"/>
      <c r="Z1787"/>
      <c r="AA1787"/>
      <c r="AB1787" s="181"/>
    </row>
    <row r="1788" spans="1:28" hidden="1">
      <c r="A1788" s="283"/>
      <c r="B1788"/>
      <c r="C1788"/>
      <c r="D1788"/>
      <c r="E1788"/>
      <c r="F1788"/>
      <c r="G1788"/>
      <c r="H1788"/>
      <c r="I1788"/>
      <c r="J1788"/>
      <c r="K1788"/>
      <c r="L1788"/>
      <c r="M1788"/>
      <c r="N1788"/>
      <c r="O1788"/>
      <c r="P1788"/>
      <c r="Q1788"/>
      <c r="R1788"/>
      <c r="S1788"/>
      <c r="T1788"/>
      <c r="U1788"/>
      <c r="V1788"/>
      <c r="W1788"/>
      <c r="X1788"/>
      <c r="Y1788"/>
      <c r="Z1788"/>
      <c r="AA1788"/>
      <c r="AB1788" s="181"/>
    </row>
    <row r="1789" spans="1:28" hidden="1">
      <c r="A1789" s="283"/>
      <c r="B1789"/>
      <c r="C1789"/>
      <c r="D1789"/>
      <c r="E1789"/>
      <c r="F1789"/>
      <c r="G1789"/>
      <c r="H1789"/>
      <c r="I1789"/>
      <c r="J1789"/>
      <c r="K1789"/>
      <c r="L1789"/>
      <c r="M1789"/>
      <c r="N1789"/>
      <c r="O1789"/>
      <c r="P1789"/>
      <c r="Q1789"/>
      <c r="R1789"/>
      <c r="S1789"/>
      <c r="T1789"/>
      <c r="U1789"/>
      <c r="V1789"/>
      <c r="W1789"/>
      <c r="X1789"/>
      <c r="Y1789"/>
      <c r="Z1789"/>
      <c r="AA1789"/>
      <c r="AB1789" s="181"/>
    </row>
    <row r="1790" spans="1:28" hidden="1">
      <c r="A1790" s="283"/>
      <c r="B1790"/>
      <c r="C1790"/>
      <c r="D1790"/>
      <c r="E1790"/>
      <c r="F1790"/>
      <c r="G1790"/>
      <c r="H1790"/>
      <c r="I1790"/>
      <c r="J1790"/>
      <c r="K1790"/>
      <c r="L1790"/>
      <c r="M1790"/>
      <c r="N1790"/>
      <c r="O1790"/>
      <c r="P1790"/>
      <c r="Q1790"/>
      <c r="R1790"/>
      <c r="S1790"/>
      <c r="T1790"/>
      <c r="U1790"/>
      <c r="V1790"/>
      <c r="W1790"/>
      <c r="X1790"/>
      <c r="Y1790"/>
      <c r="Z1790"/>
      <c r="AA1790"/>
      <c r="AB1790" s="181"/>
    </row>
    <row r="1791" spans="1:28" hidden="1">
      <c r="A1791" s="283"/>
      <c r="B1791"/>
      <c r="C1791"/>
      <c r="D1791"/>
      <c r="E1791"/>
      <c r="F1791"/>
      <c r="G1791"/>
      <c r="H1791"/>
      <c r="I1791"/>
      <c r="J1791"/>
      <c r="K1791"/>
      <c r="L1791"/>
      <c r="M1791"/>
      <c r="N1791"/>
      <c r="O1791"/>
      <c r="P1791"/>
      <c r="Q1791"/>
      <c r="R1791"/>
      <c r="S1791"/>
      <c r="T1791"/>
      <c r="U1791"/>
      <c r="V1791"/>
      <c r="W1791"/>
      <c r="X1791"/>
      <c r="Y1791"/>
      <c r="Z1791"/>
      <c r="AA1791"/>
      <c r="AB1791" s="181"/>
    </row>
    <row r="1792" spans="1:28" hidden="1">
      <c r="A1792" s="283"/>
      <c r="B1792"/>
      <c r="C1792"/>
      <c r="D1792"/>
      <c r="E1792"/>
      <c r="F1792"/>
      <c r="G1792"/>
      <c r="H1792"/>
      <c r="I1792"/>
      <c r="J1792"/>
      <c r="K1792"/>
      <c r="L1792"/>
      <c r="M1792"/>
      <c r="N1792"/>
      <c r="O1792"/>
      <c r="P1792"/>
      <c r="Q1792"/>
      <c r="R1792"/>
      <c r="S1792"/>
      <c r="T1792"/>
      <c r="U1792"/>
      <c r="V1792"/>
      <c r="W1792"/>
      <c r="X1792"/>
      <c r="Y1792"/>
      <c r="Z1792"/>
      <c r="AA1792"/>
      <c r="AB1792" s="181"/>
    </row>
    <row r="1793" spans="1:28" hidden="1">
      <c r="A1793" s="283"/>
      <c r="B1793"/>
      <c r="C1793"/>
      <c r="D1793"/>
      <c r="E1793"/>
      <c r="F1793"/>
      <c r="G1793"/>
      <c r="H1793"/>
      <c r="I1793"/>
      <c r="J1793"/>
      <c r="K1793"/>
      <c r="L1793"/>
      <c r="M1793"/>
      <c r="N1793"/>
      <c r="O1793"/>
      <c r="P1793"/>
      <c r="Q1793"/>
      <c r="R1793"/>
      <c r="S1793"/>
      <c r="T1793"/>
      <c r="U1793"/>
      <c r="V1793"/>
      <c r="W1793"/>
      <c r="X1793"/>
      <c r="Y1793"/>
      <c r="Z1793"/>
      <c r="AA1793"/>
      <c r="AB1793" s="181"/>
    </row>
    <row r="1794" spans="1:28" hidden="1">
      <c r="A1794" s="283"/>
      <c r="B1794"/>
      <c r="C1794"/>
      <c r="D1794"/>
      <c r="E1794"/>
      <c r="F1794"/>
      <c r="G1794"/>
      <c r="H1794"/>
      <c r="I1794"/>
      <c r="J1794"/>
      <c r="K1794"/>
      <c r="L1794"/>
      <c r="M1794"/>
      <c r="N1794"/>
      <c r="O1794"/>
      <c r="P1794"/>
      <c r="Q1794"/>
      <c r="R1794"/>
      <c r="S1794"/>
      <c r="T1794"/>
      <c r="U1794"/>
      <c r="V1794"/>
      <c r="W1794"/>
      <c r="X1794"/>
      <c r="Y1794"/>
      <c r="Z1794"/>
      <c r="AA1794"/>
      <c r="AB1794" s="181"/>
    </row>
    <row r="1795" spans="1:28" hidden="1">
      <c r="A1795" s="283"/>
      <c r="B1795"/>
      <c r="C1795"/>
      <c r="D1795"/>
      <c r="E1795"/>
      <c r="F1795"/>
      <c r="G1795"/>
      <c r="H1795"/>
      <c r="I1795"/>
      <c r="J1795"/>
      <c r="K1795"/>
      <c r="L1795"/>
      <c r="M1795"/>
      <c r="N1795"/>
      <c r="O1795"/>
      <c r="P1795"/>
      <c r="Q1795"/>
      <c r="R1795"/>
      <c r="S1795"/>
      <c r="T1795"/>
      <c r="U1795"/>
      <c r="V1795"/>
      <c r="W1795"/>
      <c r="X1795"/>
      <c r="Y1795"/>
      <c r="Z1795"/>
      <c r="AA1795"/>
      <c r="AB1795" s="181"/>
    </row>
    <row r="1796" spans="1:28" hidden="1">
      <c r="A1796" s="283"/>
      <c r="B1796"/>
      <c r="C1796"/>
      <c r="D1796"/>
      <c r="E1796"/>
      <c r="F1796"/>
      <c r="G1796"/>
      <c r="H1796"/>
      <c r="I1796"/>
      <c r="J1796"/>
      <c r="K1796"/>
      <c r="L1796"/>
      <c r="M1796"/>
      <c r="N1796"/>
      <c r="O1796"/>
      <c r="P1796"/>
      <c r="Q1796"/>
      <c r="R1796"/>
      <c r="S1796"/>
      <c r="T1796"/>
      <c r="U1796"/>
      <c r="V1796"/>
      <c r="W1796"/>
      <c r="X1796"/>
      <c r="Y1796"/>
      <c r="Z1796"/>
      <c r="AA1796"/>
      <c r="AB1796" s="181"/>
    </row>
    <row r="1797" spans="1:28" hidden="1">
      <c r="A1797" s="283"/>
      <c r="B1797"/>
      <c r="C1797"/>
      <c r="D1797"/>
      <c r="E1797"/>
      <c r="F1797"/>
      <c r="G1797"/>
      <c r="H1797"/>
      <c r="I1797"/>
      <c r="J1797"/>
      <c r="K1797"/>
      <c r="L1797"/>
      <c r="M1797"/>
      <c r="N1797"/>
      <c r="O1797"/>
      <c r="P1797"/>
      <c r="Q1797"/>
      <c r="R1797"/>
      <c r="S1797"/>
      <c r="T1797"/>
      <c r="U1797"/>
      <c r="V1797"/>
      <c r="W1797"/>
      <c r="X1797"/>
      <c r="Y1797"/>
      <c r="Z1797"/>
      <c r="AA1797"/>
      <c r="AB1797" s="181"/>
    </row>
    <row r="1798" spans="1:28" hidden="1">
      <c r="A1798" s="283"/>
      <c r="B1798"/>
      <c r="C1798"/>
      <c r="D1798"/>
      <c r="E1798"/>
      <c r="F1798"/>
      <c r="G1798"/>
      <c r="H1798"/>
      <c r="I1798"/>
      <c r="J1798"/>
      <c r="K1798"/>
      <c r="L1798"/>
      <c r="M1798"/>
      <c r="N1798"/>
      <c r="O1798"/>
      <c r="P1798"/>
      <c r="Q1798"/>
      <c r="R1798"/>
      <c r="S1798"/>
      <c r="T1798"/>
      <c r="U1798"/>
      <c r="V1798"/>
      <c r="W1798"/>
      <c r="X1798"/>
      <c r="Y1798"/>
      <c r="Z1798"/>
      <c r="AA1798"/>
      <c r="AB1798" s="181"/>
    </row>
    <row r="1799" spans="1:28" hidden="1">
      <c r="A1799" s="283"/>
      <c r="B1799"/>
      <c r="C1799"/>
      <c r="D1799"/>
      <c r="E1799"/>
      <c r="F1799"/>
      <c r="G1799"/>
      <c r="H1799"/>
      <c r="I1799"/>
      <c r="J1799"/>
      <c r="K1799"/>
      <c r="L1799"/>
      <c r="M1799"/>
      <c r="N1799"/>
      <c r="O1799"/>
      <c r="P1799"/>
      <c r="Q1799"/>
      <c r="R1799"/>
      <c r="S1799"/>
      <c r="T1799"/>
      <c r="U1799"/>
      <c r="V1799"/>
      <c r="W1799"/>
      <c r="X1799"/>
      <c r="Y1799"/>
      <c r="Z1799"/>
      <c r="AA1799"/>
      <c r="AB1799" s="181"/>
    </row>
    <row r="1800" spans="1:28" hidden="1">
      <c r="A1800" s="283"/>
      <c r="B1800"/>
      <c r="C1800"/>
      <c r="D1800"/>
      <c r="E1800"/>
      <c r="F1800"/>
      <c r="G1800"/>
      <c r="H1800"/>
      <c r="I1800"/>
      <c r="J1800"/>
      <c r="K1800"/>
      <c r="L1800"/>
      <c r="M1800"/>
      <c r="N1800"/>
      <c r="O1800"/>
      <c r="P1800"/>
      <c r="Q1800"/>
      <c r="R1800"/>
      <c r="S1800"/>
      <c r="T1800"/>
      <c r="U1800"/>
      <c r="V1800"/>
      <c r="W1800"/>
      <c r="X1800"/>
      <c r="Y1800"/>
      <c r="Z1800"/>
      <c r="AA1800"/>
      <c r="AB1800" s="181"/>
    </row>
    <row r="1801" spans="1:28" hidden="1">
      <c r="A1801" s="283"/>
      <c r="B1801"/>
      <c r="C1801"/>
      <c r="D1801"/>
      <c r="E1801"/>
      <c r="F1801"/>
      <c r="G1801"/>
      <c r="H1801"/>
      <c r="I1801"/>
      <c r="J1801"/>
      <c r="K1801"/>
      <c r="L1801"/>
      <c r="M1801"/>
      <c r="N1801"/>
      <c r="O1801"/>
      <c r="P1801"/>
      <c r="Q1801"/>
      <c r="R1801"/>
      <c r="S1801"/>
      <c r="T1801"/>
      <c r="U1801"/>
      <c r="V1801"/>
      <c r="W1801"/>
      <c r="X1801"/>
      <c r="Y1801"/>
      <c r="Z1801"/>
      <c r="AA1801"/>
      <c r="AB1801" s="181"/>
    </row>
    <row r="1802" spans="1:28" hidden="1">
      <c r="A1802" s="283"/>
      <c r="B1802"/>
      <c r="C1802"/>
      <c r="D1802"/>
      <c r="E1802"/>
      <c r="F1802"/>
      <c r="G1802"/>
      <c r="H1802"/>
      <c r="I1802"/>
      <c r="J1802"/>
      <c r="K1802"/>
      <c r="L1802"/>
      <c r="M1802"/>
      <c r="N1802"/>
      <c r="O1802"/>
      <c r="P1802"/>
      <c r="Q1802"/>
      <c r="R1802"/>
      <c r="S1802"/>
      <c r="T1802"/>
      <c r="U1802"/>
      <c r="V1802"/>
      <c r="W1802"/>
      <c r="X1802"/>
      <c r="Y1802"/>
      <c r="Z1802"/>
      <c r="AA1802"/>
      <c r="AB1802" s="181"/>
    </row>
    <row r="1803" spans="1:28" hidden="1">
      <c r="A1803" s="283"/>
      <c r="B1803"/>
      <c r="C1803"/>
      <c r="D1803"/>
      <c r="E1803"/>
      <c r="F1803"/>
      <c r="G1803"/>
      <c r="H1803"/>
      <c r="I1803"/>
      <c r="J1803"/>
      <c r="K1803"/>
      <c r="L1803"/>
      <c r="M1803"/>
      <c r="N1803"/>
      <c r="O1803"/>
      <c r="P1803"/>
      <c r="Q1803"/>
      <c r="R1803"/>
      <c r="S1803"/>
      <c r="T1803"/>
      <c r="U1803"/>
      <c r="V1803"/>
      <c r="W1803"/>
      <c r="X1803"/>
      <c r="Y1803"/>
      <c r="Z1803"/>
      <c r="AA1803"/>
      <c r="AB1803" s="181"/>
    </row>
    <row r="1804" spans="1:28" hidden="1">
      <c r="A1804" s="283"/>
      <c r="B1804"/>
      <c r="C1804"/>
      <c r="D1804"/>
      <c r="E1804"/>
      <c r="F1804"/>
      <c r="G1804"/>
      <c r="H1804"/>
      <c r="I1804"/>
      <c r="J1804"/>
      <c r="K1804"/>
      <c r="L1804"/>
      <c r="M1804"/>
      <c r="N1804"/>
      <c r="O1804"/>
      <c r="P1804"/>
      <c r="Q1804"/>
      <c r="R1804"/>
      <c r="S1804"/>
      <c r="T1804"/>
      <c r="U1804"/>
      <c r="V1804"/>
      <c r="W1804"/>
      <c r="X1804"/>
      <c r="Y1804"/>
      <c r="Z1804"/>
      <c r="AA1804"/>
      <c r="AB1804" s="181"/>
    </row>
    <row r="1805" spans="1:28" hidden="1">
      <c r="A1805" s="283"/>
      <c r="B1805"/>
      <c r="C1805"/>
      <c r="D1805"/>
      <c r="E1805"/>
      <c r="F1805"/>
      <c r="G1805"/>
      <c r="H1805"/>
      <c r="I1805"/>
      <c r="J1805"/>
      <c r="K1805"/>
      <c r="L1805"/>
      <c r="M1805"/>
      <c r="N1805"/>
      <c r="O1805"/>
      <c r="P1805"/>
      <c r="Q1805"/>
      <c r="R1805"/>
      <c r="S1805"/>
      <c r="T1805"/>
      <c r="U1805"/>
      <c r="V1805"/>
      <c r="W1805"/>
      <c r="X1805"/>
      <c r="Y1805"/>
      <c r="Z1805"/>
      <c r="AA1805"/>
      <c r="AB1805" s="181"/>
    </row>
    <row r="1806" spans="1:28" hidden="1">
      <c r="A1806" s="283"/>
      <c r="B1806"/>
      <c r="C1806"/>
      <c r="D1806"/>
      <c r="E1806"/>
      <c r="F1806"/>
      <c r="G1806"/>
      <c r="H1806"/>
      <c r="I1806"/>
      <c r="J1806"/>
      <c r="K1806"/>
      <c r="L1806"/>
      <c r="M1806"/>
      <c r="N1806"/>
      <c r="O1806"/>
      <c r="P1806"/>
      <c r="Q1806"/>
      <c r="R1806"/>
      <c r="S1806"/>
      <c r="T1806"/>
      <c r="U1806"/>
      <c r="V1806"/>
      <c r="W1806"/>
      <c r="X1806"/>
      <c r="Y1806"/>
      <c r="Z1806"/>
      <c r="AA1806"/>
      <c r="AB1806" s="181"/>
    </row>
    <row r="1807" spans="1:28" hidden="1">
      <c r="A1807" s="283"/>
      <c r="B1807"/>
      <c r="C1807"/>
      <c r="D1807"/>
      <c r="E1807"/>
      <c r="F1807"/>
      <c r="G1807"/>
      <c r="H1807"/>
      <c r="I1807"/>
      <c r="J1807"/>
      <c r="K1807"/>
      <c r="L1807"/>
      <c r="M1807"/>
      <c r="N1807"/>
      <c r="O1807"/>
      <c r="P1807"/>
      <c r="Q1807"/>
      <c r="R1807"/>
      <c r="S1807"/>
      <c r="T1807"/>
      <c r="U1807"/>
      <c r="V1807"/>
      <c r="W1807"/>
      <c r="X1807"/>
      <c r="Y1807"/>
      <c r="Z1807"/>
      <c r="AA1807"/>
      <c r="AB1807" s="181"/>
    </row>
    <row r="1808" spans="1:28" hidden="1">
      <c r="A1808" s="283"/>
      <c r="B1808"/>
      <c r="C1808"/>
      <c r="D1808"/>
      <c r="E1808"/>
      <c r="F1808"/>
      <c r="G1808"/>
      <c r="H1808"/>
      <c r="I1808"/>
      <c r="J1808"/>
      <c r="K1808"/>
      <c r="L1808"/>
      <c r="M1808"/>
      <c r="N1808"/>
      <c r="O1808"/>
      <c r="P1808"/>
      <c r="Q1808"/>
      <c r="R1808"/>
      <c r="S1808"/>
      <c r="T1808"/>
      <c r="U1808"/>
      <c r="V1808"/>
      <c r="W1808"/>
      <c r="X1808"/>
      <c r="Y1808"/>
      <c r="Z1808"/>
      <c r="AA1808"/>
      <c r="AB1808" s="181"/>
    </row>
    <row r="1809" spans="1:28" hidden="1">
      <c r="A1809" s="283"/>
      <c r="B1809"/>
      <c r="C1809"/>
      <c r="D1809"/>
      <c r="E1809"/>
      <c r="F1809"/>
      <c r="G1809"/>
      <c r="H1809"/>
      <c r="I1809"/>
      <c r="J1809"/>
      <c r="K1809"/>
      <c r="L1809"/>
      <c r="M1809"/>
      <c r="N1809"/>
      <c r="O1809"/>
      <c r="P1809"/>
      <c r="Q1809"/>
      <c r="R1809"/>
      <c r="S1809"/>
      <c r="T1809"/>
      <c r="U1809"/>
      <c r="V1809"/>
      <c r="W1809"/>
      <c r="X1809"/>
      <c r="Y1809"/>
      <c r="Z1809"/>
      <c r="AA1809"/>
      <c r="AB1809" s="181"/>
    </row>
    <row r="1810" spans="1:28" hidden="1">
      <c r="A1810" s="283"/>
      <c r="B1810"/>
      <c r="C1810"/>
      <c r="D1810"/>
      <c r="E1810"/>
      <c r="F1810"/>
      <c r="G1810"/>
      <c r="H1810"/>
      <c r="I1810"/>
      <c r="J1810"/>
      <c r="K1810"/>
      <c r="L1810"/>
      <c r="M1810"/>
      <c r="N1810"/>
      <c r="O1810"/>
      <c r="P1810"/>
      <c r="Q1810"/>
      <c r="R1810"/>
      <c r="S1810"/>
      <c r="T1810"/>
      <c r="U1810"/>
      <c r="V1810"/>
      <c r="W1810"/>
      <c r="X1810"/>
      <c r="Y1810"/>
      <c r="Z1810"/>
      <c r="AA1810"/>
      <c r="AB1810" s="181"/>
    </row>
    <row r="1811" spans="1:28" hidden="1">
      <c r="A1811" s="283"/>
      <c r="B1811"/>
      <c r="C1811"/>
      <c r="D1811"/>
      <c r="E1811"/>
      <c r="F1811"/>
      <c r="G1811"/>
      <c r="H1811"/>
      <c r="I1811"/>
      <c r="J1811"/>
      <c r="K1811"/>
      <c r="L1811"/>
      <c r="M1811"/>
      <c r="N1811"/>
      <c r="O1811"/>
      <c r="P1811"/>
      <c r="Q1811"/>
      <c r="R1811"/>
      <c r="S1811"/>
      <c r="T1811"/>
      <c r="U1811"/>
      <c r="V1811"/>
      <c r="W1811"/>
      <c r="X1811"/>
      <c r="Y1811"/>
      <c r="Z1811"/>
      <c r="AA1811"/>
      <c r="AB1811" s="181"/>
    </row>
    <row r="1812" spans="1:28" hidden="1">
      <c r="A1812" s="283"/>
      <c r="B1812"/>
      <c r="C1812"/>
      <c r="D1812"/>
      <c r="E1812"/>
      <c r="F1812"/>
      <c r="G1812"/>
      <c r="H1812"/>
      <c r="I1812"/>
      <c r="J1812"/>
      <c r="K1812"/>
      <c r="L1812"/>
      <c r="M1812"/>
      <c r="N1812"/>
      <c r="O1812"/>
      <c r="P1812"/>
      <c r="Q1812"/>
      <c r="R1812"/>
      <c r="S1812"/>
      <c r="T1812"/>
      <c r="U1812"/>
      <c r="V1812"/>
      <c r="W1812"/>
      <c r="X1812"/>
      <c r="Y1812"/>
      <c r="Z1812"/>
      <c r="AA1812"/>
      <c r="AB1812" s="181"/>
    </row>
    <row r="1813" spans="1:28" hidden="1">
      <c r="A1813" s="283"/>
      <c r="B1813"/>
      <c r="C1813"/>
      <c r="D1813"/>
      <c r="E1813"/>
      <c r="F1813"/>
      <c r="G1813"/>
      <c r="H1813"/>
      <c r="I1813"/>
      <c r="J1813"/>
      <c r="K1813"/>
      <c r="L1813"/>
      <c r="M1813"/>
      <c r="N1813"/>
      <c r="O1813"/>
      <c r="P1813"/>
      <c r="Q1813"/>
      <c r="R1813"/>
      <c r="S1813"/>
      <c r="T1813"/>
      <c r="U1813"/>
      <c r="V1813"/>
      <c r="W1813"/>
      <c r="X1813"/>
      <c r="Y1813"/>
      <c r="Z1813"/>
      <c r="AA1813"/>
      <c r="AB1813" s="181"/>
    </row>
    <row r="1814" spans="1:28" hidden="1">
      <c r="A1814" s="283"/>
      <c r="B1814"/>
      <c r="C1814"/>
      <c r="D1814"/>
      <c r="E1814"/>
      <c r="F1814"/>
      <c r="G1814"/>
      <c r="H1814"/>
      <c r="I1814"/>
      <c r="J1814"/>
      <c r="K1814"/>
      <c r="L1814"/>
      <c r="M1814"/>
      <c r="N1814"/>
      <c r="O1814"/>
      <c r="P1814"/>
      <c r="Q1814"/>
      <c r="R1814"/>
      <c r="S1814"/>
      <c r="T1814"/>
      <c r="U1814"/>
      <c r="V1814"/>
      <c r="W1814"/>
      <c r="X1814"/>
      <c r="Y1814"/>
      <c r="Z1814"/>
      <c r="AA1814"/>
      <c r="AB1814" s="181"/>
    </row>
    <row r="1815" spans="1:28" hidden="1">
      <c r="A1815" s="283"/>
      <c r="B1815"/>
      <c r="C1815"/>
      <c r="D1815"/>
      <c r="E1815"/>
      <c r="F1815"/>
      <c r="G1815"/>
      <c r="H1815"/>
      <c r="I1815"/>
      <c r="J1815"/>
      <c r="K1815"/>
      <c r="L1815"/>
      <c r="M1815"/>
      <c r="N1815"/>
      <c r="O1815"/>
      <c r="P1815"/>
      <c r="Q1815"/>
      <c r="R1815"/>
      <c r="S1815"/>
      <c r="T1815"/>
      <c r="U1815"/>
      <c r="V1815"/>
      <c r="W1815"/>
      <c r="X1815"/>
      <c r="Y1815"/>
      <c r="Z1815"/>
      <c r="AA1815"/>
      <c r="AB1815" s="181"/>
    </row>
    <row r="1816" spans="1:28" hidden="1">
      <c r="A1816" s="283"/>
      <c r="B1816"/>
      <c r="C1816"/>
      <c r="D1816"/>
      <c r="E1816"/>
      <c r="F1816"/>
      <c r="G1816"/>
      <c r="H1816"/>
      <c r="I1816"/>
      <c r="J1816"/>
      <c r="K1816"/>
      <c r="L1816"/>
      <c r="M1816"/>
      <c r="N1816"/>
      <c r="O1816"/>
      <c r="P1816"/>
      <c r="Q1816"/>
      <c r="R1816"/>
      <c r="S1816"/>
      <c r="T1816"/>
      <c r="U1816"/>
      <c r="V1816"/>
      <c r="W1816"/>
      <c r="X1816"/>
      <c r="Y1816"/>
      <c r="Z1816"/>
      <c r="AA1816"/>
      <c r="AB1816" s="181"/>
    </row>
    <row r="1817" spans="1:28" hidden="1">
      <c r="A1817" s="283"/>
      <c r="B1817"/>
      <c r="C1817"/>
      <c r="D1817"/>
      <c r="E1817"/>
      <c r="F1817"/>
      <c r="G1817"/>
      <c r="H1817"/>
      <c r="I1817"/>
      <c r="J1817"/>
      <c r="K1817"/>
      <c r="L1817"/>
      <c r="M1817"/>
      <c r="N1817"/>
      <c r="O1817"/>
      <c r="P1817"/>
      <c r="Q1817"/>
      <c r="R1817"/>
      <c r="S1817"/>
      <c r="T1817"/>
      <c r="U1817"/>
      <c r="V1817"/>
      <c r="W1817"/>
      <c r="X1817"/>
      <c r="Y1817"/>
      <c r="Z1817"/>
      <c r="AA1817"/>
      <c r="AB1817" s="181"/>
    </row>
    <row r="1818" spans="1:28" hidden="1">
      <c r="A1818" s="283"/>
      <c r="B1818"/>
      <c r="C1818"/>
      <c r="D1818"/>
      <c r="E1818"/>
      <c r="F1818"/>
      <c r="G1818"/>
      <c r="H1818"/>
      <c r="I1818"/>
      <c r="J1818"/>
      <c r="K1818"/>
      <c r="L1818"/>
      <c r="M1818"/>
      <c r="N1818"/>
      <c r="O1818"/>
      <c r="P1818"/>
      <c r="Q1818"/>
      <c r="R1818"/>
      <c r="S1818"/>
      <c r="T1818"/>
      <c r="U1818"/>
      <c r="V1818"/>
      <c r="W1818"/>
      <c r="X1818"/>
      <c r="Y1818"/>
      <c r="Z1818"/>
      <c r="AA1818"/>
      <c r="AB1818" s="181"/>
    </row>
    <row r="1819" spans="1:28" hidden="1">
      <c r="A1819" s="283"/>
      <c r="B1819"/>
      <c r="C1819"/>
      <c r="D1819"/>
      <c r="E1819"/>
      <c r="F1819"/>
      <c r="G1819"/>
      <c r="H1819"/>
      <c r="I1819"/>
      <c r="J1819"/>
      <c r="K1819"/>
      <c r="L1819"/>
      <c r="M1819"/>
      <c r="N1819"/>
      <c r="O1819"/>
      <c r="P1819"/>
      <c r="Q1819"/>
      <c r="R1819"/>
      <c r="S1819"/>
      <c r="T1819"/>
      <c r="U1819"/>
      <c r="V1819"/>
      <c r="W1819"/>
      <c r="X1819"/>
      <c r="Y1819"/>
      <c r="Z1819"/>
      <c r="AA1819"/>
      <c r="AB1819" s="181"/>
    </row>
    <row r="1820" spans="1:28" hidden="1">
      <c r="A1820" s="283"/>
      <c r="B1820"/>
      <c r="C1820"/>
      <c r="D1820"/>
      <c r="E1820"/>
      <c r="F1820"/>
      <c r="G1820"/>
      <c r="H1820"/>
      <c r="I1820"/>
      <c r="J1820"/>
      <c r="K1820"/>
      <c r="L1820"/>
      <c r="M1820"/>
      <c r="N1820"/>
      <c r="O1820"/>
      <c r="P1820"/>
      <c r="Q1820"/>
      <c r="R1820"/>
      <c r="S1820"/>
      <c r="T1820"/>
      <c r="U1820"/>
      <c r="V1820"/>
      <c r="W1820"/>
      <c r="X1820"/>
      <c r="Y1820"/>
      <c r="Z1820"/>
      <c r="AA1820"/>
      <c r="AB1820" s="181"/>
    </row>
    <row r="1821" spans="1:28" hidden="1">
      <c r="A1821" s="283"/>
      <c r="B1821"/>
      <c r="C1821"/>
      <c r="D1821"/>
      <c r="E1821"/>
      <c r="F1821"/>
      <c r="G1821"/>
      <c r="H1821"/>
      <c r="I1821"/>
      <c r="J1821"/>
      <c r="K1821"/>
      <c r="L1821"/>
      <c r="M1821"/>
      <c r="N1821"/>
      <c r="O1821"/>
      <c r="P1821"/>
      <c r="Q1821"/>
      <c r="R1821"/>
      <c r="S1821"/>
      <c r="T1821"/>
      <c r="U1821"/>
      <c r="V1821"/>
      <c r="W1821"/>
      <c r="X1821"/>
      <c r="Y1821"/>
      <c r="Z1821"/>
      <c r="AA1821"/>
      <c r="AB1821" s="181"/>
    </row>
    <row r="1822" spans="1:28" hidden="1">
      <c r="A1822" s="283"/>
      <c r="B1822"/>
      <c r="C1822"/>
      <c r="D1822"/>
      <c r="E1822"/>
      <c r="F1822"/>
      <c r="G1822"/>
      <c r="H1822"/>
      <c r="I1822"/>
      <c r="J1822"/>
      <c r="K1822"/>
      <c r="L1822"/>
      <c r="M1822"/>
      <c r="N1822"/>
      <c r="O1822"/>
      <c r="P1822"/>
      <c r="Q1822"/>
      <c r="R1822"/>
      <c r="S1822"/>
      <c r="T1822"/>
      <c r="U1822"/>
      <c r="V1822"/>
      <c r="W1822"/>
      <c r="X1822"/>
      <c r="Y1822"/>
      <c r="Z1822"/>
      <c r="AA1822"/>
      <c r="AB1822" s="181"/>
    </row>
    <row r="1823" spans="1:28" hidden="1">
      <c r="A1823" s="283"/>
      <c r="B1823"/>
      <c r="C1823"/>
      <c r="D1823"/>
      <c r="E1823"/>
      <c r="F1823"/>
      <c r="G1823"/>
      <c r="H1823"/>
      <c r="I1823"/>
      <c r="J1823"/>
      <c r="K1823"/>
      <c r="L1823"/>
      <c r="M1823"/>
      <c r="N1823"/>
      <c r="O1823"/>
      <c r="P1823"/>
      <c r="Q1823"/>
      <c r="R1823"/>
      <c r="S1823"/>
      <c r="T1823"/>
      <c r="U1823"/>
      <c r="V1823"/>
      <c r="W1823"/>
      <c r="X1823"/>
      <c r="Y1823"/>
      <c r="Z1823"/>
      <c r="AA1823"/>
      <c r="AB1823" s="181"/>
    </row>
    <row r="1824" spans="1:28" hidden="1">
      <c r="A1824" s="283"/>
      <c r="B1824"/>
      <c r="C1824"/>
      <c r="D1824"/>
      <c r="E1824"/>
      <c r="F1824"/>
      <c r="G1824"/>
      <c r="H1824"/>
      <c r="I1824"/>
      <c r="J1824"/>
      <c r="K1824"/>
      <c r="L1824"/>
      <c r="M1824"/>
      <c r="N1824"/>
      <c r="O1824"/>
      <c r="P1824"/>
      <c r="Q1824"/>
      <c r="R1824"/>
      <c r="S1824"/>
      <c r="T1824"/>
      <c r="U1824"/>
      <c r="V1824"/>
      <c r="W1824"/>
      <c r="X1824"/>
      <c r="Y1824"/>
      <c r="Z1824"/>
      <c r="AA1824"/>
      <c r="AB1824" s="181"/>
    </row>
    <row r="1825" spans="1:28" hidden="1">
      <c r="A1825" s="283"/>
      <c r="B1825"/>
      <c r="C1825"/>
      <c r="D1825"/>
      <c r="E1825"/>
      <c r="F1825"/>
      <c r="G1825"/>
      <c r="H1825"/>
      <c r="I1825"/>
      <c r="J1825"/>
      <c r="K1825"/>
      <c r="L1825"/>
      <c r="M1825"/>
      <c r="N1825"/>
      <c r="O1825"/>
      <c r="P1825"/>
      <c r="Q1825"/>
      <c r="R1825"/>
      <c r="S1825"/>
      <c r="T1825"/>
      <c r="U1825"/>
      <c r="V1825"/>
      <c r="W1825"/>
      <c r="X1825"/>
      <c r="Y1825"/>
      <c r="Z1825"/>
      <c r="AA1825"/>
      <c r="AB1825" s="181"/>
    </row>
    <row r="1826" spans="1:28" hidden="1">
      <c r="A1826" s="283"/>
      <c r="B1826"/>
      <c r="C1826"/>
      <c r="D1826"/>
      <c r="E1826"/>
      <c r="F1826"/>
      <c r="G1826"/>
      <c r="H1826"/>
      <c r="I1826"/>
      <c r="J1826"/>
      <c r="K1826"/>
      <c r="L1826"/>
      <c r="M1826"/>
      <c r="N1826"/>
      <c r="O1826"/>
      <c r="P1826"/>
      <c r="Q1826"/>
      <c r="R1826"/>
      <c r="S1826"/>
      <c r="T1826"/>
      <c r="U1826"/>
      <c r="V1826"/>
      <c r="W1826"/>
      <c r="X1826"/>
      <c r="Y1826"/>
      <c r="Z1826"/>
      <c r="AA1826"/>
      <c r="AB1826" s="181"/>
    </row>
    <row r="1827" spans="1:28" hidden="1">
      <c r="A1827" s="283"/>
      <c r="B1827"/>
      <c r="C1827"/>
      <c r="D1827"/>
      <c r="E1827"/>
      <c r="F1827"/>
      <c r="G1827"/>
      <c r="H1827"/>
      <c r="I1827"/>
      <c r="J1827"/>
      <c r="K1827"/>
      <c r="L1827"/>
      <c r="M1827"/>
      <c r="N1827"/>
      <c r="O1827"/>
      <c r="P1827"/>
      <c r="Q1827"/>
      <c r="R1827"/>
      <c r="S1827"/>
      <c r="T1827"/>
      <c r="U1827"/>
      <c r="V1827"/>
      <c r="W1827"/>
      <c r="X1827"/>
      <c r="Y1827"/>
      <c r="Z1827"/>
      <c r="AA1827"/>
      <c r="AB1827" s="181"/>
    </row>
    <row r="1828" spans="1:28" hidden="1">
      <c r="A1828" s="283"/>
      <c r="B1828"/>
      <c r="C1828"/>
      <c r="D1828"/>
      <c r="E1828"/>
      <c r="F1828"/>
      <c r="G1828"/>
      <c r="H1828"/>
      <c r="I1828"/>
      <c r="J1828"/>
      <c r="K1828"/>
      <c r="L1828"/>
      <c r="M1828"/>
      <c r="N1828"/>
      <c r="O1828"/>
      <c r="P1828"/>
      <c r="Q1828"/>
      <c r="R1828"/>
      <c r="S1828"/>
      <c r="T1828"/>
      <c r="U1828"/>
      <c r="V1828"/>
      <c r="W1828"/>
      <c r="X1828"/>
      <c r="Y1828"/>
      <c r="Z1828"/>
      <c r="AA1828"/>
      <c r="AB1828" s="181"/>
    </row>
    <row r="1829" spans="1:28" hidden="1">
      <c r="A1829" s="283"/>
      <c r="B1829"/>
      <c r="C1829"/>
      <c r="D1829"/>
      <c r="E1829"/>
      <c r="F1829"/>
      <c r="G1829"/>
      <c r="H1829"/>
      <c r="I1829"/>
      <c r="J1829"/>
      <c r="K1829"/>
      <c r="L1829"/>
      <c r="M1829"/>
      <c r="N1829"/>
      <c r="O1829"/>
      <c r="P1829"/>
      <c r="Q1829"/>
      <c r="R1829"/>
      <c r="S1829"/>
      <c r="T1829"/>
      <c r="U1829"/>
      <c r="V1829"/>
      <c r="W1829"/>
      <c r="X1829"/>
      <c r="Y1829"/>
      <c r="Z1829"/>
      <c r="AA1829"/>
      <c r="AB1829" s="181"/>
    </row>
    <row r="1830" spans="1:28" hidden="1">
      <c r="A1830" s="283"/>
      <c r="B1830"/>
      <c r="C1830"/>
      <c r="D1830"/>
      <c r="E1830"/>
      <c r="F1830"/>
      <c r="G1830"/>
      <c r="H1830"/>
      <c r="I1830"/>
      <c r="J1830"/>
      <c r="K1830"/>
      <c r="L1830"/>
      <c r="M1830"/>
      <c r="N1830"/>
      <c r="O1830"/>
      <c r="P1830"/>
      <c r="Q1830"/>
      <c r="R1830"/>
      <c r="S1830"/>
      <c r="T1830"/>
      <c r="U1830"/>
      <c r="V1830"/>
      <c r="W1830"/>
      <c r="X1830"/>
      <c r="Y1830"/>
      <c r="Z1830"/>
      <c r="AA1830"/>
      <c r="AB1830" s="181"/>
    </row>
    <row r="1831" spans="1:28" hidden="1">
      <c r="A1831" s="283"/>
      <c r="B1831"/>
      <c r="C1831"/>
      <c r="D1831"/>
      <c r="E1831"/>
      <c r="F1831"/>
      <c r="G1831"/>
      <c r="H1831"/>
      <c r="I1831"/>
      <c r="J1831"/>
      <c r="K1831"/>
      <c r="L1831"/>
      <c r="M1831"/>
      <c r="N1831"/>
      <c r="O1831"/>
      <c r="P1831"/>
      <c r="Q1831"/>
      <c r="R1831"/>
      <c r="S1831"/>
      <c r="T1831"/>
      <c r="U1831"/>
      <c r="V1831"/>
      <c r="W1831"/>
      <c r="X1831"/>
      <c r="Y1831"/>
      <c r="Z1831"/>
      <c r="AA1831"/>
      <c r="AB1831" s="181"/>
    </row>
    <row r="1832" spans="1:28" hidden="1">
      <c r="A1832" s="283"/>
      <c r="B1832"/>
      <c r="C1832"/>
      <c r="D1832"/>
      <c r="E1832"/>
      <c r="F1832"/>
      <c r="G1832"/>
      <c r="H1832"/>
      <c r="I1832"/>
      <c r="J1832"/>
      <c r="K1832"/>
      <c r="L1832"/>
      <c r="M1832"/>
      <c r="N1832"/>
      <c r="O1832"/>
      <c r="P1832"/>
      <c r="Q1832"/>
      <c r="R1832"/>
      <c r="S1832"/>
      <c r="T1832"/>
      <c r="U1832"/>
      <c r="V1832"/>
      <c r="W1832"/>
      <c r="X1832"/>
      <c r="Y1832"/>
      <c r="Z1832"/>
      <c r="AA1832"/>
      <c r="AB1832" s="181"/>
    </row>
    <row r="1833" spans="1:28" hidden="1">
      <c r="A1833" s="283"/>
      <c r="B1833"/>
      <c r="C1833"/>
      <c r="D1833"/>
      <c r="E1833"/>
      <c r="F1833"/>
      <c r="G1833"/>
      <c r="H1833"/>
      <c r="I1833"/>
      <c r="J1833"/>
      <c r="K1833"/>
      <c r="L1833"/>
      <c r="M1833"/>
      <c r="N1833"/>
      <c r="O1833"/>
      <c r="P1833"/>
      <c r="Q1833"/>
      <c r="R1833"/>
      <c r="S1833"/>
      <c r="T1833"/>
      <c r="U1833"/>
      <c r="V1833"/>
      <c r="W1833"/>
      <c r="X1833"/>
      <c r="Y1833"/>
      <c r="Z1833"/>
      <c r="AA1833"/>
      <c r="AB1833" s="181"/>
    </row>
    <row r="1834" spans="1:28" hidden="1">
      <c r="A1834" s="283"/>
      <c r="B1834"/>
      <c r="C1834"/>
      <c r="D1834"/>
      <c r="E1834"/>
      <c r="F1834"/>
      <c r="G1834"/>
      <c r="H1834"/>
      <c r="I1834"/>
      <c r="J1834"/>
      <c r="K1834"/>
      <c r="L1834"/>
      <c r="M1834"/>
      <c r="N1834"/>
      <c r="O1834"/>
      <c r="P1834"/>
      <c r="Q1834"/>
      <c r="R1834"/>
      <c r="S1834"/>
      <c r="T1834"/>
      <c r="U1834"/>
      <c r="V1834"/>
      <c r="W1834"/>
      <c r="X1834"/>
      <c r="Y1834"/>
      <c r="Z1834"/>
      <c r="AA1834"/>
      <c r="AB1834" s="181"/>
    </row>
    <row r="1835" spans="1:28" hidden="1">
      <c r="A1835" s="283"/>
      <c r="B1835"/>
      <c r="C1835"/>
      <c r="D1835"/>
      <c r="E1835"/>
      <c r="F1835"/>
      <c r="G1835"/>
      <c r="H1835"/>
      <c r="I1835"/>
      <c r="J1835"/>
      <c r="K1835"/>
      <c r="L1835"/>
      <c r="M1835"/>
      <c r="N1835"/>
      <c r="O1835"/>
      <c r="P1835"/>
      <c r="Q1835"/>
      <c r="R1835"/>
      <c r="S1835"/>
      <c r="T1835"/>
      <c r="U1835"/>
      <c r="V1835"/>
      <c r="W1835"/>
      <c r="X1835"/>
      <c r="Y1835"/>
      <c r="Z1835"/>
      <c r="AA1835"/>
      <c r="AB1835" s="181"/>
    </row>
    <row r="1836" spans="1:28" hidden="1">
      <c r="A1836" s="283"/>
      <c r="B1836"/>
      <c r="C1836"/>
      <c r="D1836"/>
      <c r="E1836"/>
      <c r="F1836"/>
      <c r="G1836"/>
      <c r="H1836"/>
      <c r="I1836"/>
      <c r="J1836"/>
      <c r="K1836"/>
      <c r="L1836"/>
      <c r="M1836"/>
      <c r="N1836"/>
      <c r="O1836"/>
      <c r="P1836"/>
      <c r="Q1836"/>
      <c r="R1836"/>
      <c r="S1836"/>
      <c r="T1836"/>
      <c r="U1836"/>
      <c r="V1836"/>
      <c r="W1836"/>
      <c r="X1836"/>
      <c r="Y1836"/>
      <c r="Z1836"/>
      <c r="AA1836"/>
      <c r="AB1836" s="181"/>
    </row>
    <row r="1837" spans="1:28" hidden="1">
      <c r="A1837" s="283"/>
      <c r="B1837"/>
      <c r="C1837"/>
      <c r="D1837"/>
      <c r="E1837"/>
      <c r="F1837"/>
      <c r="G1837"/>
      <c r="H1837"/>
      <c r="I1837"/>
      <c r="J1837"/>
      <c r="K1837"/>
      <c r="L1837"/>
      <c r="M1837"/>
      <c r="N1837"/>
      <c r="O1837"/>
      <c r="P1837"/>
      <c r="Q1837"/>
      <c r="R1837"/>
      <c r="S1837"/>
      <c r="T1837"/>
      <c r="U1837"/>
      <c r="V1837"/>
      <c r="W1837"/>
      <c r="X1837"/>
      <c r="Y1837"/>
      <c r="Z1837"/>
      <c r="AA1837"/>
      <c r="AB1837" s="181"/>
    </row>
    <row r="1838" spans="1:28" hidden="1">
      <c r="A1838" s="283"/>
      <c r="B1838"/>
      <c r="C1838"/>
      <c r="D1838"/>
      <c r="E1838"/>
      <c r="F1838"/>
      <c r="G1838"/>
      <c r="H1838"/>
      <c r="I1838"/>
      <c r="J1838"/>
      <c r="K1838"/>
      <c r="L1838"/>
      <c r="M1838"/>
      <c r="N1838"/>
      <c r="O1838"/>
      <c r="P1838"/>
      <c r="Q1838"/>
      <c r="R1838"/>
      <c r="S1838"/>
      <c r="T1838"/>
      <c r="U1838"/>
      <c r="V1838"/>
      <c r="W1838"/>
      <c r="X1838"/>
      <c r="Y1838"/>
      <c r="Z1838"/>
      <c r="AA1838"/>
      <c r="AB1838" s="181"/>
    </row>
    <row r="1839" spans="1:28" hidden="1">
      <c r="A1839" s="283"/>
      <c r="B1839"/>
      <c r="C1839"/>
      <c r="D1839"/>
      <c r="E1839"/>
      <c r="F1839"/>
      <c r="G1839"/>
      <c r="H1839"/>
      <c r="I1839"/>
      <c r="J1839"/>
      <c r="K1839"/>
      <c r="L1839"/>
      <c r="M1839"/>
      <c r="N1839"/>
      <c r="O1839"/>
      <c r="P1839"/>
      <c r="Q1839"/>
      <c r="R1839"/>
      <c r="S1839"/>
      <c r="T1839"/>
      <c r="U1839"/>
      <c r="V1839"/>
      <c r="W1839"/>
      <c r="X1839"/>
      <c r="Y1839"/>
      <c r="Z1839"/>
      <c r="AA1839"/>
      <c r="AB1839" s="181"/>
    </row>
    <row r="1840" spans="1:28" hidden="1">
      <c r="A1840" s="283"/>
      <c r="B1840"/>
      <c r="C1840"/>
      <c r="D1840"/>
      <c r="E1840"/>
      <c r="F1840"/>
      <c r="G1840"/>
      <c r="H1840"/>
      <c r="I1840"/>
      <c r="J1840"/>
      <c r="K1840"/>
      <c r="L1840"/>
      <c r="M1840"/>
      <c r="N1840"/>
      <c r="O1840"/>
      <c r="P1840"/>
      <c r="Q1840"/>
      <c r="R1840"/>
      <c r="S1840"/>
      <c r="T1840"/>
      <c r="U1840"/>
      <c r="V1840"/>
      <c r="W1840"/>
      <c r="X1840"/>
      <c r="Y1840"/>
      <c r="Z1840"/>
      <c r="AA1840"/>
      <c r="AB1840" s="181"/>
    </row>
    <row r="1841" spans="1:28" hidden="1">
      <c r="A1841" s="283"/>
      <c r="B1841"/>
      <c r="C1841"/>
      <c r="D1841"/>
      <c r="E1841"/>
      <c r="F1841"/>
      <c r="G1841"/>
      <c r="H1841"/>
      <c r="I1841"/>
      <c r="J1841"/>
      <c r="K1841"/>
      <c r="L1841"/>
      <c r="M1841"/>
      <c r="N1841"/>
      <c r="O1841"/>
      <c r="P1841"/>
      <c r="Q1841"/>
      <c r="R1841"/>
      <c r="S1841"/>
      <c r="T1841"/>
      <c r="U1841"/>
      <c r="V1841"/>
      <c r="W1841"/>
      <c r="X1841"/>
      <c r="Y1841"/>
      <c r="Z1841"/>
      <c r="AA1841"/>
      <c r="AB1841" s="181"/>
    </row>
    <row r="1842" spans="1:28" hidden="1">
      <c r="A1842" s="283"/>
      <c r="B1842"/>
      <c r="C1842"/>
      <c r="D1842"/>
      <c r="E1842"/>
      <c r="F1842"/>
      <c r="G1842"/>
      <c r="H1842"/>
      <c r="I1842"/>
      <c r="J1842"/>
      <c r="K1842"/>
      <c r="L1842"/>
      <c r="M1842"/>
      <c r="N1842"/>
      <c r="O1842"/>
      <c r="P1842"/>
      <c r="Q1842"/>
      <c r="R1842"/>
      <c r="S1842"/>
      <c r="T1842"/>
      <c r="U1842"/>
      <c r="V1842"/>
      <c r="W1842"/>
      <c r="X1842"/>
      <c r="Y1842"/>
      <c r="Z1842"/>
      <c r="AA1842"/>
      <c r="AB1842" s="181"/>
    </row>
    <row r="1843" spans="1:28" hidden="1">
      <c r="A1843" s="283"/>
      <c r="B1843"/>
      <c r="C1843"/>
      <c r="D1843"/>
      <c r="E1843"/>
      <c r="F1843"/>
      <c r="G1843"/>
      <c r="H1843"/>
      <c r="I1843"/>
      <c r="J1843"/>
      <c r="K1843"/>
      <c r="L1843"/>
      <c r="M1843"/>
      <c r="N1843"/>
      <c r="O1843"/>
      <c r="P1843"/>
      <c r="Q1843"/>
      <c r="R1843"/>
      <c r="S1843"/>
      <c r="T1843"/>
      <c r="U1843"/>
      <c r="V1843"/>
      <c r="W1843"/>
      <c r="X1843"/>
      <c r="Y1843"/>
      <c r="Z1843"/>
      <c r="AA1843"/>
      <c r="AB1843" s="181"/>
    </row>
    <row r="1844" spans="1:28" hidden="1">
      <c r="A1844" s="283"/>
      <c r="B1844"/>
      <c r="C1844"/>
      <c r="D1844"/>
      <c r="E1844"/>
      <c r="F1844"/>
      <c r="G1844"/>
      <c r="H1844"/>
      <c r="I1844"/>
      <c r="J1844"/>
      <c r="K1844"/>
      <c r="L1844"/>
      <c r="M1844"/>
      <c r="N1844"/>
      <c r="O1844"/>
      <c r="P1844"/>
      <c r="Q1844"/>
      <c r="R1844"/>
      <c r="S1844"/>
      <c r="T1844"/>
      <c r="U1844"/>
      <c r="V1844"/>
      <c r="W1844"/>
      <c r="X1844"/>
      <c r="Y1844"/>
      <c r="Z1844"/>
      <c r="AA1844"/>
      <c r="AB1844" s="181"/>
    </row>
    <row r="1845" spans="1:28" hidden="1">
      <c r="A1845" s="283"/>
      <c r="B1845"/>
      <c r="C1845"/>
      <c r="D1845"/>
      <c r="E1845"/>
      <c r="F1845"/>
      <c r="G1845"/>
      <c r="H1845"/>
      <c r="I1845"/>
      <c r="J1845"/>
      <c r="K1845"/>
      <c r="L1845"/>
      <c r="M1845"/>
      <c r="N1845"/>
      <c r="O1845"/>
      <c r="P1845"/>
      <c r="Q1845"/>
      <c r="R1845"/>
      <c r="S1845"/>
      <c r="T1845"/>
      <c r="U1845"/>
      <c r="V1845"/>
      <c r="W1845"/>
      <c r="X1845"/>
      <c r="Y1845"/>
      <c r="Z1845"/>
      <c r="AA1845"/>
      <c r="AB1845" s="181"/>
    </row>
    <row r="1846" spans="1:28" hidden="1">
      <c r="A1846" s="283"/>
      <c r="B1846"/>
      <c r="C1846"/>
      <c r="D1846"/>
      <c r="E1846"/>
      <c r="F1846"/>
      <c r="G1846"/>
      <c r="H1846"/>
      <c r="I1846"/>
      <c r="J1846"/>
      <c r="K1846"/>
      <c r="L1846"/>
      <c r="M1846"/>
      <c r="N1846"/>
      <c r="O1846"/>
      <c r="P1846"/>
      <c r="Q1846"/>
      <c r="R1846"/>
      <c r="S1846"/>
      <c r="T1846"/>
      <c r="U1846"/>
      <c r="V1846"/>
      <c r="W1846"/>
      <c r="X1846"/>
      <c r="Y1846"/>
      <c r="Z1846"/>
      <c r="AA1846"/>
      <c r="AB1846" s="181"/>
    </row>
    <row r="1847" spans="1:28" hidden="1">
      <c r="A1847" s="283"/>
      <c r="B1847"/>
      <c r="C1847"/>
      <c r="D1847"/>
      <c r="E1847"/>
      <c r="F1847"/>
      <c r="G1847"/>
      <c r="H1847"/>
      <c r="I1847"/>
      <c r="J1847"/>
      <c r="K1847"/>
      <c r="L1847"/>
      <c r="M1847"/>
      <c r="N1847"/>
      <c r="O1847"/>
      <c r="P1847"/>
      <c r="Q1847"/>
      <c r="R1847"/>
      <c r="S1847"/>
      <c r="T1847"/>
      <c r="U1847"/>
      <c r="V1847"/>
      <c r="W1847"/>
      <c r="X1847"/>
      <c r="Y1847"/>
      <c r="Z1847"/>
      <c r="AA1847"/>
      <c r="AB1847" s="181"/>
    </row>
    <row r="1848" spans="1:28" hidden="1">
      <c r="A1848" s="283"/>
      <c r="B1848"/>
      <c r="C1848"/>
      <c r="D1848"/>
      <c r="E1848"/>
      <c r="F1848"/>
      <c r="G1848"/>
      <c r="H1848"/>
      <c r="I1848"/>
      <c r="J1848"/>
      <c r="K1848"/>
      <c r="L1848"/>
      <c r="M1848"/>
      <c r="N1848"/>
      <c r="O1848"/>
      <c r="P1848"/>
      <c r="Q1848"/>
      <c r="R1848"/>
      <c r="S1848"/>
      <c r="T1848"/>
      <c r="U1848"/>
      <c r="V1848"/>
      <c r="W1848"/>
      <c r="X1848"/>
      <c r="Y1848"/>
      <c r="Z1848"/>
      <c r="AA1848"/>
      <c r="AB1848" s="181"/>
    </row>
    <row r="1849" spans="1:28" hidden="1">
      <c r="A1849" s="283"/>
      <c r="B1849"/>
      <c r="C1849"/>
      <c r="D1849"/>
      <c r="E1849"/>
      <c r="F1849"/>
      <c r="G1849"/>
      <c r="H1849"/>
      <c r="I1849"/>
      <c r="J1849"/>
      <c r="K1849"/>
      <c r="L1849"/>
      <c r="M1849"/>
      <c r="N1849"/>
      <c r="O1849"/>
      <c r="P1849"/>
      <c r="Q1849"/>
      <c r="R1849"/>
      <c r="S1849"/>
      <c r="T1849"/>
      <c r="U1849"/>
      <c r="V1849"/>
      <c r="W1849"/>
      <c r="X1849"/>
      <c r="Y1849"/>
      <c r="Z1849"/>
      <c r="AA1849"/>
      <c r="AB1849" s="181"/>
    </row>
    <row r="1850" spans="1:28" hidden="1">
      <c r="A1850" s="283"/>
      <c r="B1850"/>
      <c r="C1850"/>
      <c r="D1850"/>
      <c r="E1850"/>
      <c r="F1850"/>
      <c r="G1850"/>
      <c r="H1850"/>
      <c r="I1850"/>
      <c r="J1850"/>
      <c r="K1850"/>
      <c r="L1850"/>
      <c r="M1850"/>
      <c r="N1850"/>
      <c r="O1850"/>
      <c r="P1850"/>
      <c r="Q1850"/>
      <c r="R1850"/>
      <c r="S1850"/>
      <c r="T1850"/>
      <c r="U1850"/>
      <c r="V1850"/>
      <c r="W1850"/>
      <c r="X1850"/>
      <c r="Y1850"/>
      <c r="Z1850"/>
      <c r="AA1850"/>
      <c r="AB1850" s="181"/>
    </row>
    <row r="1851" spans="1:28" hidden="1">
      <c r="A1851" s="283"/>
      <c r="B1851"/>
      <c r="C1851"/>
      <c r="D1851"/>
      <c r="E1851"/>
      <c r="F1851"/>
      <c r="G1851"/>
      <c r="H1851"/>
      <c r="I1851"/>
      <c r="J1851"/>
      <c r="K1851"/>
      <c r="L1851"/>
      <c r="M1851"/>
      <c r="N1851"/>
      <c r="O1851"/>
      <c r="P1851"/>
      <c r="Q1851"/>
      <c r="R1851"/>
      <c r="S1851"/>
      <c r="T1851"/>
      <c r="U1851"/>
      <c r="V1851"/>
      <c r="W1851"/>
      <c r="X1851"/>
      <c r="Y1851"/>
      <c r="Z1851"/>
      <c r="AA1851"/>
      <c r="AB1851" s="181"/>
    </row>
    <row r="1852" spans="1:28" hidden="1">
      <c r="A1852" s="283"/>
      <c r="B1852"/>
      <c r="C1852"/>
      <c r="D1852"/>
      <c r="E1852"/>
      <c r="F1852"/>
      <c r="G1852"/>
      <c r="H1852"/>
      <c r="I1852"/>
      <c r="J1852"/>
      <c r="K1852"/>
      <c r="L1852"/>
      <c r="M1852"/>
      <c r="N1852"/>
      <c r="O1852"/>
      <c r="P1852"/>
      <c r="Q1852"/>
      <c r="R1852"/>
      <c r="S1852"/>
      <c r="T1852"/>
      <c r="U1852"/>
      <c r="V1852"/>
      <c r="W1852"/>
      <c r="X1852"/>
      <c r="Y1852"/>
      <c r="Z1852"/>
      <c r="AA1852"/>
      <c r="AB1852" s="181"/>
    </row>
    <row r="1853" spans="1:28" hidden="1">
      <c r="A1853" s="283"/>
      <c r="B1853"/>
      <c r="C1853"/>
      <c r="D1853"/>
      <c r="E1853"/>
      <c r="F1853"/>
      <c r="G1853"/>
      <c r="H1853"/>
      <c r="I1853"/>
      <c r="J1853"/>
      <c r="K1853"/>
      <c r="L1853"/>
      <c r="M1853"/>
      <c r="N1853"/>
      <c r="O1853"/>
      <c r="P1853"/>
      <c r="Q1853"/>
      <c r="R1853"/>
      <c r="S1853"/>
      <c r="T1853"/>
      <c r="U1853"/>
      <c r="V1853"/>
      <c r="W1853"/>
      <c r="X1853"/>
      <c r="Y1853"/>
      <c r="Z1853"/>
      <c r="AA1853"/>
      <c r="AB1853" s="181"/>
    </row>
    <row r="1854" spans="1:28" hidden="1">
      <c r="A1854" s="283"/>
      <c r="B1854"/>
      <c r="C1854"/>
      <c r="D1854"/>
      <c r="E1854"/>
      <c r="F1854"/>
      <c r="G1854"/>
      <c r="H1854"/>
      <c r="I1854"/>
      <c r="J1854"/>
      <c r="K1854"/>
      <c r="L1854"/>
      <c r="M1854"/>
      <c r="N1854"/>
      <c r="O1854"/>
      <c r="P1854"/>
      <c r="Q1854"/>
      <c r="R1854"/>
      <c r="S1854"/>
      <c r="T1854"/>
      <c r="U1854"/>
      <c r="V1854"/>
      <c r="W1854"/>
      <c r="X1854"/>
      <c r="Y1854"/>
      <c r="Z1854"/>
      <c r="AA1854"/>
      <c r="AB1854" s="181"/>
    </row>
    <row r="1855" spans="1:28" hidden="1">
      <c r="A1855" s="283"/>
      <c r="B1855"/>
      <c r="C1855"/>
      <c r="D1855"/>
      <c r="E1855"/>
      <c r="F1855"/>
      <c r="G1855"/>
      <c r="H1855"/>
      <c r="I1855"/>
      <c r="J1855"/>
      <c r="K1855"/>
      <c r="L1855"/>
      <c r="M1855"/>
      <c r="N1855"/>
      <c r="O1855"/>
      <c r="P1855"/>
      <c r="Q1855"/>
      <c r="R1855"/>
      <c r="S1855"/>
      <c r="T1855"/>
      <c r="U1855"/>
      <c r="V1855"/>
      <c r="W1855"/>
      <c r="X1855"/>
      <c r="Y1855"/>
      <c r="Z1855"/>
      <c r="AA1855"/>
      <c r="AB1855" s="181"/>
    </row>
    <row r="1856" spans="1:28" hidden="1">
      <c r="A1856" s="283"/>
      <c r="B1856"/>
      <c r="C1856"/>
      <c r="D1856"/>
      <c r="E1856"/>
      <c r="F1856"/>
      <c r="G1856"/>
      <c r="H1856"/>
      <c r="I1856"/>
      <c r="J1856"/>
      <c r="K1856"/>
      <c r="L1856"/>
      <c r="M1856"/>
      <c r="N1856"/>
      <c r="O1856"/>
      <c r="P1856"/>
      <c r="Q1856"/>
      <c r="R1856"/>
      <c r="S1856"/>
      <c r="T1856"/>
      <c r="U1856"/>
      <c r="V1856"/>
      <c r="W1856"/>
      <c r="X1856"/>
      <c r="Y1856"/>
      <c r="Z1856"/>
      <c r="AA1856"/>
      <c r="AB1856" s="181"/>
    </row>
    <row r="1857" spans="1:28" hidden="1">
      <c r="A1857" s="283"/>
      <c r="B1857"/>
      <c r="C1857"/>
      <c r="D1857"/>
      <c r="E1857"/>
      <c r="F1857"/>
      <c r="G1857"/>
      <c r="H1857"/>
      <c r="I1857"/>
      <c r="J1857"/>
      <c r="K1857"/>
      <c r="L1857"/>
      <c r="M1857"/>
      <c r="N1857"/>
      <c r="O1857"/>
      <c r="P1857"/>
      <c r="Q1857"/>
      <c r="R1857"/>
      <c r="S1857"/>
      <c r="T1857"/>
      <c r="U1857"/>
      <c r="V1857"/>
      <c r="W1857"/>
      <c r="X1857"/>
      <c r="Y1857"/>
      <c r="Z1857"/>
      <c r="AA1857"/>
      <c r="AB1857" s="181"/>
    </row>
    <row r="1858" spans="1:28" hidden="1">
      <c r="A1858" s="283"/>
      <c r="B1858"/>
      <c r="C1858"/>
      <c r="D1858"/>
      <c r="E1858"/>
      <c r="F1858"/>
      <c r="G1858"/>
      <c r="H1858"/>
      <c r="I1858"/>
      <c r="J1858"/>
      <c r="K1858"/>
      <c r="L1858"/>
      <c r="M1858"/>
      <c r="N1858"/>
      <c r="O1858"/>
      <c r="P1858"/>
      <c r="Q1858"/>
      <c r="R1858"/>
      <c r="S1858"/>
      <c r="T1858"/>
      <c r="U1858"/>
      <c r="V1858"/>
      <c r="W1858"/>
      <c r="X1858"/>
      <c r="Y1858"/>
      <c r="Z1858"/>
      <c r="AA1858"/>
      <c r="AB1858" s="181"/>
    </row>
    <row r="1859" spans="1:28" hidden="1">
      <c r="A1859" s="283"/>
      <c r="B1859"/>
      <c r="C1859"/>
      <c r="D1859"/>
      <c r="E1859"/>
      <c r="F1859"/>
      <c r="G1859"/>
      <c r="H1859"/>
      <c r="I1859"/>
      <c r="J1859"/>
      <c r="K1859"/>
      <c r="L1859"/>
      <c r="M1859"/>
      <c r="N1859"/>
      <c r="O1859"/>
      <c r="P1859"/>
      <c r="Q1859"/>
      <c r="R1859"/>
      <c r="S1859"/>
      <c r="T1859"/>
      <c r="U1859"/>
      <c r="V1859"/>
      <c r="W1859"/>
      <c r="X1859"/>
      <c r="Y1859"/>
      <c r="Z1859"/>
      <c r="AA1859"/>
      <c r="AB1859" s="181"/>
    </row>
    <row r="1860" spans="1:28" hidden="1">
      <c r="A1860" s="283"/>
      <c r="B1860"/>
      <c r="C1860"/>
      <c r="D1860"/>
      <c r="E1860"/>
      <c r="F1860"/>
      <c r="G1860"/>
      <c r="H1860"/>
      <c r="I1860"/>
      <c r="J1860"/>
      <c r="K1860"/>
      <c r="L1860"/>
      <c r="M1860"/>
      <c r="N1860"/>
      <c r="O1860"/>
      <c r="P1860"/>
      <c r="Q1860"/>
      <c r="R1860"/>
      <c r="S1860"/>
      <c r="T1860"/>
      <c r="U1860"/>
      <c r="V1860"/>
      <c r="W1860"/>
      <c r="X1860"/>
      <c r="Y1860"/>
      <c r="Z1860"/>
      <c r="AA1860"/>
      <c r="AB1860" s="181"/>
    </row>
    <row r="1861" spans="1:28" hidden="1">
      <c r="A1861" s="283"/>
      <c r="B1861"/>
      <c r="C1861"/>
      <c r="D1861"/>
      <c r="E1861"/>
      <c r="F1861"/>
      <c r="G1861"/>
      <c r="H1861"/>
      <c r="I1861"/>
      <c r="J1861"/>
      <c r="K1861"/>
      <c r="L1861"/>
      <c r="M1861"/>
      <c r="N1861"/>
      <c r="O1861"/>
      <c r="P1861"/>
      <c r="Q1861"/>
      <c r="R1861"/>
      <c r="S1861"/>
      <c r="T1861"/>
      <c r="U1861"/>
      <c r="V1861"/>
      <c r="W1861"/>
      <c r="X1861"/>
      <c r="Y1861"/>
      <c r="Z1861"/>
      <c r="AA1861"/>
      <c r="AB1861" s="181"/>
    </row>
    <row r="1862" spans="1:28" hidden="1">
      <c r="A1862" s="283"/>
      <c r="B1862"/>
      <c r="C1862"/>
      <c r="D1862"/>
      <c r="E1862"/>
      <c r="F1862"/>
      <c r="G1862"/>
      <c r="H1862"/>
      <c r="I1862"/>
      <c r="J1862"/>
      <c r="K1862"/>
      <c r="L1862"/>
      <c r="M1862"/>
      <c r="N1862"/>
      <c r="O1862"/>
      <c r="P1862"/>
      <c r="Q1862"/>
      <c r="R1862"/>
      <c r="S1862"/>
      <c r="T1862"/>
      <c r="U1862"/>
      <c r="V1862"/>
      <c r="W1862"/>
      <c r="X1862"/>
      <c r="Y1862"/>
      <c r="Z1862"/>
      <c r="AA1862"/>
      <c r="AB1862" s="181"/>
    </row>
    <row r="1863" spans="1:28" hidden="1">
      <c r="A1863" s="283"/>
      <c r="B1863"/>
      <c r="C1863"/>
      <c r="D1863"/>
      <c r="E1863"/>
      <c r="F1863"/>
      <c r="G1863"/>
      <c r="H1863"/>
      <c r="I1863"/>
      <c r="J1863"/>
      <c r="K1863"/>
      <c r="L1863"/>
      <c r="M1863"/>
      <c r="N1863"/>
      <c r="O1863"/>
      <c r="P1863"/>
      <c r="Q1863"/>
      <c r="R1863"/>
      <c r="S1863"/>
      <c r="T1863"/>
      <c r="U1863"/>
      <c r="V1863"/>
      <c r="W1863"/>
      <c r="X1863"/>
      <c r="Y1863"/>
      <c r="Z1863"/>
      <c r="AA1863"/>
      <c r="AB1863" s="181"/>
    </row>
    <row r="1864" spans="1:28" hidden="1">
      <c r="A1864" s="283"/>
      <c r="B1864"/>
      <c r="C1864"/>
      <c r="D1864"/>
      <c r="E1864"/>
      <c r="F1864"/>
      <c r="G1864"/>
      <c r="H1864"/>
      <c r="I1864"/>
      <c r="J1864"/>
      <c r="K1864"/>
      <c r="L1864"/>
      <c r="M1864"/>
      <c r="N1864"/>
      <c r="O1864"/>
      <c r="P1864"/>
      <c r="Q1864"/>
      <c r="R1864"/>
      <c r="S1864"/>
      <c r="T1864"/>
      <c r="U1864"/>
      <c r="V1864"/>
      <c r="W1864"/>
      <c r="X1864"/>
      <c r="Y1864"/>
      <c r="Z1864"/>
      <c r="AA1864"/>
      <c r="AB1864" s="181"/>
    </row>
    <row r="1865" spans="1:28" hidden="1">
      <c r="A1865" s="283"/>
      <c r="B1865"/>
      <c r="C1865"/>
      <c r="D1865"/>
      <c r="E1865"/>
      <c r="F1865"/>
      <c r="G1865"/>
      <c r="H1865"/>
      <c r="I1865"/>
      <c r="J1865"/>
      <c r="K1865"/>
      <c r="L1865"/>
      <c r="M1865"/>
      <c r="N1865"/>
      <c r="O1865"/>
      <c r="P1865"/>
      <c r="Q1865"/>
      <c r="R1865"/>
      <c r="S1865"/>
      <c r="T1865"/>
      <c r="U1865"/>
      <c r="V1865"/>
      <c r="W1865"/>
      <c r="X1865"/>
      <c r="Y1865"/>
      <c r="Z1865"/>
      <c r="AA1865"/>
      <c r="AB1865" s="181"/>
    </row>
    <row r="1866" spans="1:28" hidden="1">
      <c r="A1866" s="283"/>
      <c r="B1866"/>
      <c r="C1866"/>
      <c r="D1866"/>
      <c r="E1866"/>
      <c r="F1866"/>
      <c r="G1866"/>
      <c r="H1866"/>
      <c r="I1866"/>
      <c r="J1866"/>
      <c r="K1866"/>
      <c r="L1866"/>
      <c r="M1866"/>
      <c r="N1866"/>
      <c r="O1866"/>
      <c r="P1866"/>
      <c r="Q1866"/>
      <c r="R1866"/>
      <c r="S1866"/>
      <c r="T1866"/>
      <c r="U1866"/>
      <c r="V1866"/>
      <c r="W1866"/>
      <c r="X1866"/>
      <c r="Y1866"/>
      <c r="Z1866"/>
      <c r="AA1866"/>
      <c r="AB1866" s="181"/>
    </row>
    <row r="1867" spans="1:28" hidden="1">
      <c r="A1867" s="283"/>
      <c r="B1867"/>
      <c r="C1867"/>
      <c r="D1867"/>
      <c r="E1867"/>
      <c r="F1867"/>
      <c r="G1867"/>
      <c r="H1867"/>
      <c r="I1867"/>
      <c r="J1867"/>
      <c r="K1867"/>
      <c r="L1867"/>
      <c r="M1867"/>
      <c r="N1867"/>
      <c r="O1867"/>
      <c r="P1867"/>
      <c r="Q1867"/>
      <c r="R1867"/>
      <c r="S1867"/>
      <c r="T1867"/>
      <c r="U1867"/>
      <c r="V1867"/>
      <c r="W1867"/>
      <c r="X1867"/>
      <c r="Y1867"/>
      <c r="Z1867"/>
      <c r="AA1867"/>
      <c r="AB1867" s="181"/>
    </row>
    <row r="1868" spans="1:28" hidden="1">
      <c r="A1868" s="283"/>
      <c r="B1868"/>
      <c r="C1868"/>
      <c r="D1868"/>
      <c r="E1868"/>
      <c r="F1868"/>
      <c r="G1868"/>
      <c r="H1868"/>
      <c r="I1868"/>
      <c r="J1868"/>
      <c r="K1868"/>
      <c r="L1868"/>
      <c r="M1868"/>
      <c r="N1868"/>
      <c r="O1868"/>
      <c r="P1868"/>
      <c r="Q1868"/>
      <c r="R1868"/>
      <c r="S1868"/>
      <c r="T1868"/>
      <c r="U1868"/>
      <c r="V1868"/>
      <c r="W1868"/>
      <c r="X1868"/>
      <c r="Y1868"/>
      <c r="Z1868"/>
      <c r="AA1868"/>
      <c r="AB1868" s="181"/>
    </row>
    <row r="1869" spans="1:28" hidden="1">
      <c r="A1869" s="283"/>
      <c r="B1869"/>
      <c r="C1869"/>
      <c r="D1869"/>
      <c r="E1869"/>
      <c r="F1869"/>
      <c r="G1869"/>
      <c r="H1869"/>
      <c r="I1869"/>
      <c r="J1869"/>
      <c r="K1869"/>
      <c r="L1869"/>
      <c r="M1869"/>
      <c r="N1869"/>
      <c r="O1869"/>
      <c r="P1869"/>
      <c r="Q1869"/>
      <c r="R1869"/>
      <c r="S1869"/>
      <c r="T1869"/>
      <c r="U1869"/>
      <c r="V1869"/>
      <c r="W1869"/>
      <c r="X1869"/>
      <c r="Y1869"/>
      <c r="Z1869"/>
      <c r="AA1869"/>
      <c r="AB1869" s="181"/>
    </row>
    <row r="1870" spans="1:28" hidden="1">
      <c r="A1870" s="283"/>
      <c r="B1870"/>
      <c r="C1870"/>
      <c r="D1870"/>
      <c r="E1870"/>
      <c r="F1870"/>
      <c r="G1870"/>
      <c r="H1870"/>
      <c r="I1870"/>
      <c r="J1870"/>
      <c r="K1870"/>
      <c r="L1870"/>
      <c r="M1870"/>
      <c r="N1870"/>
      <c r="O1870"/>
      <c r="P1870"/>
      <c r="Q1870"/>
      <c r="R1870"/>
      <c r="S1870"/>
      <c r="T1870"/>
      <c r="U1870"/>
      <c r="V1870"/>
      <c r="W1870"/>
      <c r="X1870"/>
      <c r="Y1870"/>
      <c r="Z1870"/>
      <c r="AA1870"/>
      <c r="AB1870" s="181"/>
    </row>
    <row r="1871" spans="1:28" hidden="1">
      <c r="A1871" s="283"/>
      <c r="B1871"/>
      <c r="C1871"/>
      <c r="D1871"/>
      <c r="E1871"/>
      <c r="F1871"/>
      <c r="G1871"/>
      <c r="H1871"/>
      <c r="I1871"/>
      <c r="J1871"/>
      <c r="K1871"/>
      <c r="L1871"/>
      <c r="M1871"/>
      <c r="N1871"/>
      <c r="O1871"/>
      <c r="P1871"/>
      <c r="Q1871"/>
      <c r="R1871"/>
      <c r="S1871"/>
      <c r="T1871"/>
      <c r="U1871"/>
      <c r="V1871"/>
      <c r="W1871"/>
      <c r="X1871"/>
      <c r="Y1871"/>
      <c r="Z1871"/>
      <c r="AA1871"/>
      <c r="AB1871" s="181"/>
    </row>
    <row r="1872" spans="1:28" hidden="1">
      <c r="A1872" s="283"/>
      <c r="B1872"/>
      <c r="C1872"/>
      <c r="D1872"/>
      <c r="E1872"/>
      <c r="F1872"/>
      <c r="G1872"/>
      <c r="H1872"/>
      <c r="I1872"/>
      <c r="J1872"/>
      <c r="K1872"/>
      <c r="L1872"/>
      <c r="M1872"/>
      <c r="N1872"/>
      <c r="O1872"/>
      <c r="P1872"/>
      <c r="Q1872"/>
      <c r="R1872"/>
      <c r="S1872"/>
      <c r="T1872"/>
      <c r="U1872"/>
      <c r="V1872"/>
      <c r="W1872"/>
      <c r="X1872"/>
      <c r="Y1872"/>
      <c r="Z1872"/>
      <c r="AA1872"/>
      <c r="AB1872" s="181"/>
    </row>
    <row r="1873" spans="1:28" hidden="1">
      <c r="A1873" s="283"/>
      <c r="B1873"/>
      <c r="C1873"/>
      <c r="D1873"/>
      <c r="E1873"/>
      <c r="F1873"/>
      <c r="G1873"/>
      <c r="H1873"/>
      <c r="I1873"/>
      <c r="J1873"/>
      <c r="K1873"/>
      <c r="L1873"/>
      <c r="M1873"/>
      <c r="N1873"/>
      <c r="O1873"/>
      <c r="P1873"/>
      <c r="Q1873"/>
      <c r="R1873"/>
      <c r="S1873"/>
      <c r="T1873"/>
      <c r="U1873"/>
      <c r="V1873"/>
      <c r="W1873"/>
      <c r="X1873"/>
      <c r="Y1873"/>
      <c r="Z1873"/>
      <c r="AA1873"/>
      <c r="AB1873" s="181"/>
    </row>
    <row r="1874" spans="1:28" hidden="1">
      <c r="A1874" s="283"/>
      <c r="B1874"/>
      <c r="C1874"/>
      <c r="D1874"/>
      <c r="E1874"/>
      <c r="F1874"/>
      <c r="G1874"/>
      <c r="H1874"/>
      <c r="I1874"/>
      <c r="J1874"/>
      <c r="K1874"/>
      <c r="L1874"/>
      <c r="M1874"/>
      <c r="N1874"/>
      <c r="O1874"/>
      <c r="P1874"/>
      <c r="Q1874"/>
      <c r="R1874"/>
      <c r="S1874"/>
      <c r="T1874"/>
      <c r="U1874"/>
      <c r="V1874"/>
      <c r="W1874"/>
      <c r="X1874"/>
      <c r="Y1874"/>
      <c r="Z1874"/>
      <c r="AA1874"/>
      <c r="AB1874" s="181"/>
    </row>
    <row r="1875" spans="1:28" hidden="1">
      <c r="A1875" s="283"/>
      <c r="B1875"/>
      <c r="C1875"/>
      <c r="D1875"/>
      <c r="E1875"/>
      <c r="F1875"/>
      <c r="G1875"/>
      <c r="H1875"/>
      <c r="I1875"/>
      <c r="J1875"/>
      <c r="K1875"/>
      <c r="L1875"/>
      <c r="M1875"/>
      <c r="N1875"/>
      <c r="O1875"/>
      <c r="P1875"/>
      <c r="Q1875"/>
      <c r="R1875"/>
      <c r="S1875"/>
      <c r="T1875"/>
      <c r="U1875"/>
      <c r="V1875"/>
      <c r="W1875"/>
      <c r="X1875"/>
      <c r="Y1875"/>
      <c r="Z1875"/>
      <c r="AA1875"/>
      <c r="AB1875" s="181"/>
    </row>
    <row r="1876" spans="1:28" hidden="1">
      <c r="A1876" s="283"/>
      <c r="B1876"/>
      <c r="C1876"/>
      <c r="D1876"/>
      <c r="E1876"/>
      <c r="F1876"/>
      <c r="G1876"/>
      <c r="H1876"/>
      <c r="I1876"/>
      <c r="J1876"/>
      <c r="K1876"/>
      <c r="L1876"/>
      <c r="M1876"/>
      <c r="N1876"/>
      <c r="O1876"/>
      <c r="P1876"/>
      <c r="Q1876"/>
      <c r="R1876"/>
      <c r="S1876"/>
      <c r="T1876"/>
      <c r="U1876"/>
      <c r="V1876"/>
      <c r="W1876"/>
      <c r="X1876"/>
      <c r="Y1876"/>
      <c r="Z1876"/>
      <c r="AA1876"/>
      <c r="AB1876" s="181"/>
    </row>
    <row r="1877" spans="1:28" hidden="1">
      <c r="A1877" s="283"/>
      <c r="B1877"/>
      <c r="C1877"/>
      <c r="D1877"/>
      <c r="E1877"/>
      <c r="F1877"/>
      <c r="G1877"/>
      <c r="H1877"/>
      <c r="I1877"/>
      <c r="J1877"/>
      <c r="K1877"/>
      <c r="L1877"/>
      <c r="M1877"/>
      <c r="N1877"/>
      <c r="O1877"/>
      <c r="P1877"/>
      <c r="Q1877"/>
      <c r="R1877"/>
      <c r="S1877"/>
      <c r="T1877"/>
      <c r="U1877"/>
      <c r="V1877"/>
      <c r="W1877"/>
      <c r="X1877"/>
      <c r="Y1877"/>
      <c r="Z1877"/>
      <c r="AA1877"/>
      <c r="AB1877" s="181"/>
    </row>
    <row r="1878" spans="1:28" hidden="1">
      <c r="A1878" s="283"/>
      <c r="B1878"/>
      <c r="C1878"/>
      <c r="D1878"/>
      <c r="E1878"/>
      <c r="F1878"/>
      <c r="G1878"/>
      <c r="H1878"/>
      <c r="I1878"/>
      <c r="J1878"/>
      <c r="K1878"/>
      <c r="L1878"/>
      <c r="M1878"/>
      <c r="N1878"/>
      <c r="O1878"/>
      <c r="P1878"/>
      <c r="Q1878"/>
      <c r="R1878"/>
      <c r="S1878"/>
      <c r="T1878"/>
      <c r="U1878"/>
      <c r="V1878"/>
      <c r="W1878"/>
      <c r="X1878"/>
      <c r="Y1878"/>
      <c r="Z1878"/>
      <c r="AA1878"/>
      <c r="AB1878" s="181"/>
    </row>
    <row r="1879" spans="1:28" hidden="1">
      <c r="A1879" s="283"/>
      <c r="B1879"/>
      <c r="C1879"/>
      <c r="D1879"/>
      <c r="E1879"/>
      <c r="F1879"/>
      <c r="G1879"/>
      <c r="H1879"/>
      <c r="I1879"/>
      <c r="J1879"/>
      <c r="K1879"/>
      <c r="L1879"/>
      <c r="M1879"/>
      <c r="N1879"/>
      <c r="O1879"/>
      <c r="P1879"/>
      <c r="Q1879"/>
      <c r="R1879"/>
      <c r="S1879"/>
      <c r="T1879"/>
      <c r="U1879"/>
      <c r="V1879"/>
      <c r="W1879"/>
      <c r="X1879"/>
      <c r="Y1879"/>
      <c r="Z1879"/>
      <c r="AA1879"/>
      <c r="AB1879" s="181"/>
    </row>
    <row r="1880" spans="1:28" hidden="1">
      <c r="A1880" s="283"/>
      <c r="B1880"/>
      <c r="C1880"/>
      <c r="D1880"/>
      <c r="E1880"/>
      <c r="F1880"/>
      <c r="G1880"/>
      <c r="H1880"/>
      <c r="I1880"/>
      <c r="J1880"/>
      <c r="K1880"/>
      <c r="L1880"/>
      <c r="M1880"/>
      <c r="N1880"/>
      <c r="O1880"/>
      <c r="P1880"/>
      <c r="Q1880"/>
      <c r="R1880"/>
      <c r="S1880"/>
      <c r="T1880"/>
      <c r="U1880"/>
      <c r="V1880"/>
      <c r="W1880"/>
      <c r="X1880"/>
      <c r="Y1880"/>
      <c r="Z1880"/>
      <c r="AA1880"/>
      <c r="AB1880" s="181"/>
    </row>
    <row r="1881" spans="1:28" hidden="1">
      <c r="A1881" s="283"/>
      <c r="B1881"/>
      <c r="C1881"/>
      <c r="D1881"/>
      <c r="E1881"/>
      <c r="F1881"/>
      <c r="G1881"/>
      <c r="H1881"/>
      <c r="I1881"/>
      <c r="J1881"/>
      <c r="K1881"/>
      <c r="L1881"/>
      <c r="M1881"/>
      <c r="N1881"/>
      <c r="O1881"/>
      <c r="P1881"/>
      <c r="Q1881"/>
      <c r="R1881"/>
      <c r="S1881"/>
      <c r="T1881"/>
      <c r="U1881"/>
      <c r="V1881"/>
      <c r="W1881"/>
      <c r="X1881"/>
      <c r="Y1881"/>
      <c r="Z1881"/>
      <c r="AA1881"/>
      <c r="AB1881" s="181"/>
    </row>
    <row r="1882" spans="1:28" hidden="1">
      <c r="A1882" s="283"/>
      <c r="B1882"/>
      <c r="C1882"/>
      <c r="D1882"/>
      <c r="E1882"/>
      <c r="F1882"/>
      <c r="G1882"/>
      <c r="H1882"/>
      <c r="I1882"/>
      <c r="J1882"/>
      <c r="K1882"/>
      <c r="L1882"/>
      <c r="M1882"/>
      <c r="N1882"/>
      <c r="O1882"/>
      <c r="P1882"/>
      <c r="Q1882"/>
      <c r="R1882"/>
      <c r="S1882"/>
      <c r="T1882"/>
      <c r="U1882"/>
      <c r="V1882"/>
      <c r="W1882"/>
      <c r="X1882"/>
      <c r="Y1882"/>
      <c r="Z1882"/>
      <c r="AA1882"/>
      <c r="AB1882" s="181"/>
    </row>
    <row r="1883" spans="1:28" hidden="1">
      <c r="A1883" s="283"/>
      <c r="B1883"/>
      <c r="C1883"/>
      <c r="D1883"/>
      <c r="E1883"/>
      <c r="F1883"/>
      <c r="G1883"/>
      <c r="H1883"/>
      <c r="I1883"/>
      <c r="J1883"/>
      <c r="K1883"/>
      <c r="L1883"/>
      <c r="M1883"/>
      <c r="N1883"/>
      <c r="O1883"/>
      <c r="P1883"/>
      <c r="Q1883"/>
      <c r="R1883"/>
      <c r="S1883"/>
      <c r="T1883"/>
      <c r="U1883"/>
      <c r="V1883"/>
      <c r="W1883"/>
      <c r="X1883"/>
      <c r="Y1883"/>
      <c r="Z1883"/>
      <c r="AA1883"/>
      <c r="AB1883" s="181"/>
    </row>
    <row r="1884" spans="1:28" hidden="1">
      <c r="A1884" s="283"/>
      <c r="B1884"/>
      <c r="C1884"/>
      <c r="D1884"/>
      <c r="E1884"/>
      <c r="F1884"/>
      <c r="G1884"/>
      <c r="H1884"/>
      <c r="I1884"/>
      <c r="J1884"/>
      <c r="K1884"/>
      <c r="L1884"/>
      <c r="M1884"/>
      <c r="N1884"/>
      <c r="O1884"/>
      <c r="P1884"/>
      <c r="Q1884"/>
      <c r="R1884"/>
      <c r="S1884"/>
      <c r="T1884"/>
      <c r="U1884"/>
      <c r="V1884"/>
      <c r="W1884"/>
      <c r="X1884"/>
      <c r="Y1884"/>
      <c r="Z1884"/>
      <c r="AA1884"/>
      <c r="AB1884" s="181"/>
    </row>
    <row r="1885" spans="1:28" hidden="1">
      <c r="A1885" s="283"/>
      <c r="B1885"/>
      <c r="C1885"/>
      <c r="D1885"/>
      <c r="E1885"/>
      <c r="F1885"/>
      <c r="G1885"/>
      <c r="H1885"/>
      <c r="I1885"/>
      <c r="J1885"/>
      <c r="K1885"/>
      <c r="L1885"/>
      <c r="M1885"/>
      <c r="N1885"/>
      <c r="O1885"/>
      <c r="P1885"/>
      <c r="Q1885"/>
      <c r="R1885"/>
      <c r="S1885"/>
      <c r="T1885"/>
      <c r="U1885"/>
      <c r="V1885"/>
      <c r="W1885"/>
      <c r="X1885"/>
      <c r="Y1885"/>
      <c r="Z1885"/>
      <c r="AA1885"/>
      <c r="AB1885" s="181"/>
    </row>
    <row r="1886" spans="1:28" hidden="1">
      <c r="A1886" s="283"/>
      <c r="B1886"/>
      <c r="C1886"/>
      <c r="D1886"/>
      <c r="E1886"/>
      <c r="F1886"/>
      <c r="G1886"/>
      <c r="H1886"/>
      <c r="I1886"/>
      <c r="J1886"/>
      <c r="K1886"/>
      <c r="L1886"/>
      <c r="M1886"/>
      <c r="N1886"/>
      <c r="O1886"/>
      <c r="P1886"/>
      <c r="Q1886"/>
      <c r="R1886"/>
      <c r="S1886"/>
      <c r="T1886"/>
      <c r="U1886"/>
      <c r="V1886"/>
      <c r="W1886"/>
      <c r="X1886"/>
      <c r="Y1886"/>
      <c r="Z1886"/>
      <c r="AA1886"/>
      <c r="AB1886" s="181"/>
    </row>
    <row r="1887" spans="1:28" hidden="1">
      <c r="A1887" s="283"/>
      <c r="B1887"/>
      <c r="C1887"/>
      <c r="D1887"/>
      <c r="E1887"/>
      <c r="F1887"/>
      <c r="G1887"/>
      <c r="H1887"/>
      <c r="I1887"/>
      <c r="J1887"/>
      <c r="K1887"/>
      <c r="L1887"/>
      <c r="M1887"/>
      <c r="N1887"/>
      <c r="O1887"/>
      <c r="P1887"/>
      <c r="Q1887"/>
      <c r="R1887"/>
      <c r="S1887"/>
      <c r="T1887"/>
      <c r="U1887"/>
      <c r="V1887"/>
      <c r="W1887"/>
      <c r="X1887"/>
      <c r="Y1887"/>
      <c r="Z1887"/>
      <c r="AA1887"/>
      <c r="AB1887" s="181"/>
    </row>
    <row r="1888" spans="1:28" hidden="1">
      <c r="A1888" s="283"/>
      <c r="B1888"/>
      <c r="C1888"/>
      <c r="D1888"/>
      <c r="E1888"/>
      <c r="F1888"/>
      <c r="G1888"/>
      <c r="H1888"/>
      <c r="I1888"/>
      <c r="J1888"/>
      <c r="K1888"/>
      <c r="L1888"/>
      <c r="M1888"/>
      <c r="N1888"/>
      <c r="O1888"/>
      <c r="P1888"/>
      <c r="Q1888"/>
      <c r="R1888"/>
      <c r="S1888"/>
      <c r="T1888"/>
      <c r="U1888"/>
      <c r="V1888"/>
      <c r="W1888"/>
      <c r="X1888"/>
      <c r="Y1888"/>
      <c r="Z1888"/>
      <c r="AA1888"/>
      <c r="AB1888" s="181"/>
    </row>
    <row r="1889" spans="1:28" hidden="1">
      <c r="A1889" s="283"/>
      <c r="B1889"/>
      <c r="C1889"/>
      <c r="D1889"/>
      <c r="E1889"/>
      <c r="F1889"/>
      <c r="G1889"/>
      <c r="H1889"/>
      <c r="I1889"/>
      <c r="J1889"/>
      <c r="K1889"/>
      <c r="L1889"/>
      <c r="M1889"/>
      <c r="N1889"/>
      <c r="O1889"/>
      <c r="P1889"/>
      <c r="Q1889"/>
      <c r="R1889"/>
      <c r="S1889"/>
      <c r="T1889"/>
      <c r="U1889"/>
      <c r="V1889"/>
      <c r="W1889"/>
      <c r="X1889"/>
      <c r="Y1889"/>
      <c r="Z1889"/>
      <c r="AA1889"/>
      <c r="AB1889" s="181"/>
    </row>
    <row r="1890" spans="1:28" hidden="1">
      <c r="A1890" s="283"/>
      <c r="B1890"/>
      <c r="C1890"/>
      <c r="D1890"/>
      <c r="E1890"/>
      <c r="F1890"/>
      <c r="G1890"/>
      <c r="H1890"/>
      <c r="I1890"/>
      <c r="J1890"/>
      <c r="K1890"/>
      <c r="L1890"/>
      <c r="M1890"/>
      <c r="N1890"/>
      <c r="O1890"/>
      <c r="P1890"/>
      <c r="Q1890"/>
      <c r="R1890"/>
      <c r="S1890"/>
      <c r="T1890"/>
      <c r="U1890"/>
      <c r="V1890"/>
      <c r="W1890"/>
      <c r="X1890"/>
      <c r="Y1890"/>
      <c r="Z1890"/>
      <c r="AA1890"/>
      <c r="AB1890" s="181"/>
    </row>
    <row r="1891" spans="1:28" hidden="1">
      <c r="A1891" s="283"/>
      <c r="B1891"/>
      <c r="C1891"/>
      <c r="D1891"/>
      <c r="E1891"/>
      <c r="F1891"/>
      <c r="G1891"/>
      <c r="H1891"/>
      <c r="I1891"/>
      <c r="J1891"/>
      <c r="K1891"/>
      <c r="L1891"/>
      <c r="M1891"/>
      <c r="N1891"/>
      <c r="O1891"/>
      <c r="P1891"/>
      <c r="Q1891"/>
      <c r="R1891"/>
      <c r="S1891"/>
      <c r="T1891"/>
      <c r="U1891"/>
      <c r="V1891"/>
      <c r="W1891"/>
      <c r="X1891"/>
      <c r="Y1891"/>
      <c r="Z1891"/>
      <c r="AA1891"/>
      <c r="AB1891" s="181"/>
    </row>
    <row r="1892" spans="1:28" hidden="1">
      <c r="A1892" s="283"/>
      <c r="B1892"/>
      <c r="C1892"/>
      <c r="D1892"/>
      <c r="E1892"/>
      <c r="F1892"/>
      <c r="G1892"/>
      <c r="H1892"/>
      <c r="I1892"/>
      <c r="J1892"/>
      <c r="K1892"/>
      <c r="L1892"/>
      <c r="M1892"/>
      <c r="N1892"/>
      <c r="O1892"/>
      <c r="P1892"/>
      <c r="Q1892"/>
      <c r="R1892"/>
      <c r="S1892"/>
      <c r="T1892"/>
      <c r="U1892"/>
      <c r="V1892"/>
      <c r="W1892"/>
      <c r="X1892"/>
      <c r="Y1892"/>
      <c r="Z1892"/>
      <c r="AA1892"/>
      <c r="AB1892" s="181"/>
    </row>
    <row r="1893" spans="1:28" hidden="1">
      <c r="A1893" s="283"/>
      <c r="B1893"/>
      <c r="C1893"/>
      <c r="D1893"/>
      <c r="E1893"/>
      <c r="F1893"/>
      <c r="G1893"/>
      <c r="H1893"/>
      <c r="I1893"/>
      <c r="J1893"/>
      <c r="K1893"/>
      <c r="L1893"/>
      <c r="M1893"/>
      <c r="N1893"/>
      <c r="O1893"/>
      <c r="P1893"/>
      <c r="Q1893"/>
      <c r="R1893"/>
      <c r="S1893"/>
      <c r="T1893"/>
      <c r="U1893"/>
      <c r="V1893"/>
      <c r="W1893"/>
      <c r="X1893"/>
      <c r="Y1893"/>
      <c r="Z1893"/>
      <c r="AA1893"/>
      <c r="AB1893" s="181"/>
    </row>
    <row r="1894" spans="1:28" hidden="1">
      <c r="A1894" s="283"/>
      <c r="B1894"/>
      <c r="C1894"/>
      <c r="D1894"/>
      <c r="E1894"/>
      <c r="F1894"/>
      <c r="G1894"/>
      <c r="H1894"/>
      <c r="I1894"/>
      <c r="J1894"/>
      <c r="K1894"/>
      <c r="L1894"/>
      <c r="M1894"/>
      <c r="N1894"/>
      <c r="O1894"/>
      <c r="P1894"/>
      <c r="Q1894"/>
      <c r="R1894"/>
      <c r="S1894"/>
      <c r="T1894"/>
      <c r="U1894"/>
      <c r="V1894"/>
      <c r="W1894"/>
      <c r="X1894"/>
      <c r="Y1894"/>
      <c r="Z1894"/>
      <c r="AA1894"/>
      <c r="AB1894" s="181"/>
    </row>
    <row r="1895" spans="1:28" hidden="1">
      <c r="A1895" s="283"/>
      <c r="B1895"/>
      <c r="C1895"/>
      <c r="D1895"/>
      <c r="E1895"/>
      <c r="F1895"/>
      <c r="G1895"/>
      <c r="H1895"/>
      <c r="I1895"/>
      <c r="J1895"/>
      <c r="K1895"/>
      <c r="L1895"/>
      <c r="M1895"/>
      <c r="N1895"/>
      <c r="O1895"/>
      <c r="P1895"/>
      <c r="Q1895"/>
      <c r="R1895"/>
      <c r="S1895"/>
      <c r="T1895"/>
      <c r="U1895"/>
      <c r="V1895"/>
      <c r="W1895"/>
      <c r="X1895"/>
      <c r="Y1895"/>
      <c r="Z1895"/>
      <c r="AA1895"/>
      <c r="AB1895" s="181"/>
    </row>
    <row r="1896" spans="1:28" hidden="1">
      <c r="A1896" s="283"/>
      <c r="B1896"/>
      <c r="C1896"/>
      <c r="D1896"/>
      <c r="E1896"/>
      <c r="F1896"/>
      <c r="G1896"/>
      <c r="H1896"/>
      <c r="I1896"/>
      <c r="J1896"/>
      <c r="K1896"/>
      <c r="L1896"/>
      <c r="M1896"/>
      <c r="N1896"/>
      <c r="O1896"/>
      <c r="P1896"/>
      <c r="Q1896"/>
      <c r="R1896"/>
      <c r="S1896"/>
      <c r="T1896"/>
      <c r="U1896"/>
      <c r="V1896"/>
      <c r="W1896"/>
      <c r="X1896"/>
      <c r="Y1896"/>
      <c r="Z1896"/>
      <c r="AA1896"/>
      <c r="AB1896" s="181"/>
    </row>
    <row r="1897" spans="1:28" hidden="1">
      <c r="A1897" s="283"/>
      <c r="B1897"/>
      <c r="C1897"/>
      <c r="D1897"/>
      <c r="E1897"/>
      <c r="F1897"/>
      <c r="G1897"/>
      <c r="H1897"/>
      <c r="I1897"/>
      <c r="J1897"/>
      <c r="K1897"/>
      <c r="L1897"/>
      <c r="M1897"/>
      <c r="N1897"/>
      <c r="O1897"/>
      <c r="P1897"/>
      <c r="Q1897"/>
      <c r="R1897"/>
      <c r="S1897"/>
      <c r="T1897"/>
      <c r="U1897"/>
      <c r="V1897"/>
      <c r="W1897"/>
      <c r="X1897"/>
      <c r="Y1897"/>
      <c r="Z1897"/>
      <c r="AA1897"/>
      <c r="AB1897" s="181"/>
    </row>
    <row r="1898" spans="1:28" hidden="1">
      <c r="A1898" s="283"/>
      <c r="B1898"/>
      <c r="C1898"/>
      <c r="D1898"/>
      <c r="E1898"/>
      <c r="F1898"/>
      <c r="G1898"/>
      <c r="H1898"/>
      <c r="I1898"/>
      <c r="J1898"/>
      <c r="K1898"/>
      <c r="L1898"/>
      <c r="M1898"/>
      <c r="N1898"/>
      <c r="O1898"/>
      <c r="P1898"/>
      <c r="Q1898"/>
      <c r="R1898"/>
      <c r="S1898"/>
      <c r="T1898"/>
      <c r="U1898"/>
      <c r="V1898"/>
      <c r="W1898"/>
      <c r="X1898"/>
      <c r="Y1898"/>
      <c r="Z1898"/>
      <c r="AA1898"/>
      <c r="AB1898" s="181"/>
    </row>
    <row r="1899" spans="1:28" hidden="1">
      <c r="A1899" s="283"/>
      <c r="B1899"/>
      <c r="C1899"/>
      <c r="D1899"/>
      <c r="E1899"/>
      <c r="F1899"/>
      <c r="G1899"/>
      <c r="H1899"/>
      <c r="I1899"/>
      <c r="J1899"/>
      <c r="K1899"/>
      <c r="L1899"/>
      <c r="M1899"/>
      <c r="N1899"/>
      <c r="O1899"/>
      <c r="P1899"/>
      <c r="Q1899"/>
      <c r="R1899"/>
      <c r="S1899"/>
      <c r="T1899"/>
      <c r="U1899"/>
      <c r="V1899"/>
      <c r="W1899"/>
      <c r="X1899"/>
      <c r="Y1899"/>
      <c r="Z1899"/>
      <c r="AA1899"/>
      <c r="AB1899" s="181"/>
    </row>
    <row r="1900" spans="1:28" hidden="1">
      <c r="A1900" s="283"/>
      <c r="B1900"/>
      <c r="C1900"/>
      <c r="D1900"/>
      <c r="E1900"/>
      <c r="F1900"/>
      <c r="G1900"/>
      <c r="H1900"/>
      <c r="I1900"/>
      <c r="J1900"/>
      <c r="K1900"/>
      <c r="L1900"/>
      <c r="M1900"/>
      <c r="N1900"/>
      <c r="O1900"/>
      <c r="P1900"/>
      <c r="Q1900"/>
      <c r="R1900"/>
      <c r="S1900"/>
      <c r="T1900"/>
      <c r="U1900"/>
      <c r="V1900"/>
      <c r="W1900"/>
      <c r="X1900"/>
      <c r="Y1900"/>
      <c r="Z1900"/>
      <c r="AA1900"/>
      <c r="AB1900" s="181"/>
    </row>
    <row r="1901" spans="1:28" hidden="1">
      <c r="A1901" s="283"/>
      <c r="B1901"/>
      <c r="C1901"/>
      <c r="D1901"/>
      <c r="E1901"/>
      <c r="F1901"/>
      <c r="G1901"/>
      <c r="H1901"/>
      <c r="I1901"/>
      <c r="J1901"/>
      <c r="K1901"/>
      <c r="L1901"/>
      <c r="M1901"/>
      <c r="N1901"/>
      <c r="O1901"/>
      <c r="P1901"/>
      <c r="Q1901"/>
      <c r="R1901"/>
      <c r="S1901"/>
      <c r="T1901"/>
      <c r="U1901"/>
      <c r="V1901"/>
      <c r="W1901"/>
      <c r="X1901"/>
      <c r="Y1901"/>
      <c r="Z1901"/>
      <c r="AA1901"/>
      <c r="AB1901" s="181"/>
    </row>
    <row r="1902" spans="1:28" hidden="1">
      <c r="A1902" s="283"/>
      <c r="B1902"/>
      <c r="C1902"/>
      <c r="D1902"/>
      <c r="E1902"/>
      <c r="F1902"/>
      <c r="G1902"/>
      <c r="H1902"/>
      <c r="I1902"/>
      <c r="J1902"/>
      <c r="K1902"/>
      <c r="L1902"/>
      <c r="M1902"/>
      <c r="N1902"/>
      <c r="O1902"/>
      <c r="P1902"/>
      <c r="Q1902"/>
      <c r="R1902"/>
      <c r="S1902"/>
      <c r="T1902"/>
      <c r="U1902"/>
      <c r="V1902"/>
      <c r="W1902"/>
      <c r="X1902"/>
      <c r="Y1902"/>
      <c r="Z1902"/>
      <c r="AA1902"/>
      <c r="AB1902" s="181"/>
    </row>
    <row r="1903" spans="1:28" hidden="1">
      <c r="A1903" s="283"/>
      <c r="B1903"/>
      <c r="C1903"/>
      <c r="D1903"/>
      <c r="E1903"/>
      <c r="F1903"/>
      <c r="G1903"/>
      <c r="H1903"/>
      <c r="I1903"/>
      <c r="J1903"/>
      <c r="K1903"/>
      <c r="L1903"/>
      <c r="M1903"/>
      <c r="N1903"/>
      <c r="O1903"/>
      <c r="P1903"/>
      <c r="Q1903"/>
      <c r="R1903"/>
      <c r="S1903"/>
      <c r="T1903"/>
      <c r="U1903"/>
      <c r="V1903"/>
      <c r="W1903"/>
      <c r="X1903"/>
      <c r="Y1903"/>
      <c r="Z1903"/>
      <c r="AA1903"/>
      <c r="AB1903" s="181"/>
    </row>
    <row r="1904" spans="1:28" hidden="1">
      <c r="A1904" s="283"/>
      <c r="B1904"/>
      <c r="C1904"/>
      <c r="D1904"/>
      <c r="E1904"/>
      <c r="F1904"/>
      <c r="G1904"/>
      <c r="H1904"/>
      <c r="I1904"/>
      <c r="J1904"/>
      <c r="K1904"/>
      <c r="L1904"/>
      <c r="M1904"/>
      <c r="N1904"/>
      <c r="O1904"/>
      <c r="P1904"/>
      <c r="Q1904"/>
      <c r="R1904"/>
      <c r="S1904"/>
      <c r="T1904"/>
      <c r="U1904"/>
      <c r="V1904"/>
      <c r="W1904"/>
      <c r="X1904"/>
      <c r="Y1904"/>
      <c r="Z1904"/>
      <c r="AA1904"/>
      <c r="AB1904" s="181"/>
    </row>
    <row r="1905" spans="1:28" hidden="1">
      <c r="A1905" s="283"/>
      <c r="B1905"/>
      <c r="C1905"/>
      <c r="D1905"/>
      <c r="E1905"/>
      <c r="F1905"/>
      <c r="G1905"/>
      <c r="H1905"/>
      <c r="I1905"/>
      <c r="J1905"/>
      <c r="K1905"/>
      <c r="L1905"/>
      <c r="M1905"/>
      <c r="N1905"/>
      <c r="O1905"/>
      <c r="P1905"/>
      <c r="Q1905"/>
      <c r="R1905"/>
      <c r="S1905"/>
      <c r="T1905"/>
      <c r="U1905"/>
      <c r="V1905"/>
      <c r="W1905"/>
      <c r="X1905"/>
      <c r="Y1905"/>
      <c r="Z1905"/>
      <c r="AA1905"/>
      <c r="AB1905" s="181"/>
    </row>
    <row r="1906" spans="1:28" hidden="1">
      <c r="A1906" s="283"/>
      <c r="B1906"/>
      <c r="C1906"/>
      <c r="D1906"/>
      <c r="E1906"/>
      <c r="F1906"/>
      <c r="G1906"/>
      <c r="H1906"/>
      <c r="I1906"/>
      <c r="J1906"/>
      <c r="K1906"/>
      <c r="L1906"/>
      <c r="M1906"/>
      <c r="N1906"/>
      <c r="O1906"/>
      <c r="P1906"/>
      <c r="Q1906"/>
      <c r="R1906"/>
      <c r="S1906"/>
      <c r="T1906"/>
      <c r="U1906"/>
      <c r="V1906"/>
      <c r="W1906"/>
      <c r="X1906"/>
      <c r="Y1906"/>
      <c r="Z1906"/>
      <c r="AA1906"/>
      <c r="AB1906" s="181"/>
    </row>
    <row r="1907" spans="1:28" hidden="1">
      <c r="A1907" s="283"/>
      <c r="B1907"/>
      <c r="C1907"/>
      <c r="D1907"/>
      <c r="E1907"/>
      <c r="F1907"/>
      <c r="G1907"/>
      <c r="H1907"/>
      <c r="I1907"/>
      <c r="J1907"/>
      <c r="K1907"/>
      <c r="L1907"/>
      <c r="M1907"/>
      <c r="N1907"/>
      <c r="O1907"/>
      <c r="P1907"/>
      <c r="Q1907"/>
      <c r="R1907"/>
      <c r="S1907"/>
      <c r="T1907"/>
      <c r="U1907"/>
      <c r="V1907"/>
      <c r="W1907"/>
      <c r="X1907"/>
      <c r="Y1907"/>
      <c r="Z1907"/>
      <c r="AA1907"/>
      <c r="AB1907" s="181"/>
    </row>
    <row r="1908" spans="1:28" hidden="1">
      <c r="A1908" s="283"/>
      <c r="B1908"/>
      <c r="C1908"/>
      <c r="D1908"/>
      <c r="E1908"/>
      <c r="F1908"/>
      <c r="G1908"/>
      <c r="H1908"/>
      <c r="I1908"/>
      <c r="J1908"/>
      <c r="K1908"/>
      <c r="L1908"/>
      <c r="M1908"/>
      <c r="N1908"/>
      <c r="O1908"/>
      <c r="P1908"/>
      <c r="Q1908"/>
      <c r="R1908"/>
      <c r="S1908"/>
      <c r="T1908"/>
      <c r="U1908"/>
      <c r="V1908"/>
      <c r="W1908"/>
      <c r="X1908"/>
      <c r="Y1908"/>
      <c r="Z1908"/>
      <c r="AA1908"/>
      <c r="AB1908" s="181"/>
    </row>
    <row r="1909" spans="1:28" hidden="1">
      <c r="A1909" s="283"/>
      <c r="B1909"/>
      <c r="C1909"/>
      <c r="D1909"/>
      <c r="E1909"/>
      <c r="F1909"/>
      <c r="G1909"/>
      <c r="H1909"/>
      <c r="I1909"/>
      <c r="J1909"/>
      <c r="K1909"/>
      <c r="L1909"/>
      <c r="M1909"/>
      <c r="N1909"/>
      <c r="O1909"/>
      <c r="P1909"/>
      <c r="Q1909"/>
      <c r="R1909"/>
      <c r="S1909"/>
      <c r="T1909"/>
      <c r="U1909"/>
      <c r="V1909"/>
      <c r="W1909"/>
      <c r="X1909"/>
      <c r="Y1909"/>
      <c r="Z1909"/>
      <c r="AA1909"/>
      <c r="AB1909" s="181"/>
    </row>
    <row r="1910" spans="1:28" hidden="1">
      <c r="A1910" s="283"/>
      <c r="B1910"/>
      <c r="C1910"/>
      <c r="D1910"/>
      <c r="E1910"/>
      <c r="F1910"/>
      <c r="G1910"/>
      <c r="H1910"/>
      <c r="I1910"/>
      <c r="J1910"/>
      <c r="K1910"/>
      <c r="L1910"/>
      <c r="M1910"/>
      <c r="N1910"/>
      <c r="O1910"/>
      <c r="P1910"/>
      <c r="Q1910"/>
      <c r="R1910"/>
      <c r="S1910"/>
      <c r="T1910"/>
      <c r="U1910"/>
      <c r="V1910"/>
      <c r="W1910"/>
      <c r="X1910"/>
      <c r="Y1910"/>
      <c r="Z1910"/>
      <c r="AA1910"/>
      <c r="AB1910" s="181"/>
    </row>
    <row r="1911" spans="1:28" hidden="1">
      <c r="A1911" s="283"/>
      <c r="B1911"/>
      <c r="C1911"/>
      <c r="D1911"/>
      <c r="E1911"/>
      <c r="F1911"/>
      <c r="G1911"/>
      <c r="H1911"/>
      <c r="I1911"/>
      <c r="J1911"/>
      <c r="K1911"/>
      <c r="L1911"/>
      <c r="M1911"/>
      <c r="N1911"/>
      <c r="O1911"/>
      <c r="P1911"/>
      <c r="Q1911"/>
      <c r="R1911"/>
      <c r="S1911"/>
      <c r="T1911"/>
      <c r="U1911"/>
      <c r="V1911"/>
      <c r="W1911"/>
      <c r="X1911"/>
      <c r="Y1911"/>
      <c r="Z1911"/>
      <c r="AA1911"/>
      <c r="AB1911" s="181"/>
    </row>
    <row r="1912" spans="1:28" hidden="1">
      <c r="A1912" s="283"/>
      <c r="B1912"/>
      <c r="C1912"/>
      <c r="D1912"/>
      <c r="E1912"/>
      <c r="F1912"/>
      <c r="G1912"/>
      <c r="H1912"/>
      <c r="I1912"/>
      <c r="J1912"/>
      <c r="K1912"/>
      <c r="L1912"/>
      <c r="M1912"/>
      <c r="N1912"/>
      <c r="O1912"/>
      <c r="P1912"/>
      <c r="Q1912"/>
      <c r="R1912"/>
      <c r="S1912"/>
      <c r="T1912"/>
      <c r="U1912"/>
      <c r="V1912"/>
      <c r="W1912"/>
      <c r="X1912"/>
      <c r="Y1912"/>
      <c r="Z1912"/>
      <c r="AA1912"/>
      <c r="AB1912" s="181"/>
    </row>
    <row r="1913" spans="1:28" hidden="1">
      <c r="A1913" s="283"/>
      <c r="B1913"/>
      <c r="C1913"/>
      <c r="D1913"/>
      <c r="E1913"/>
      <c r="F1913"/>
      <c r="G1913"/>
      <c r="H1913"/>
      <c r="I1913"/>
      <c r="J1913"/>
      <c r="K1913"/>
      <c r="L1913"/>
      <c r="M1913"/>
      <c r="N1913"/>
      <c r="O1913"/>
      <c r="P1913"/>
      <c r="Q1913"/>
      <c r="R1913"/>
      <c r="S1913"/>
      <c r="T1913"/>
      <c r="U1913"/>
      <c r="V1913"/>
      <c r="W1913"/>
      <c r="X1913"/>
      <c r="Y1913"/>
      <c r="Z1913"/>
      <c r="AA1913"/>
      <c r="AB1913" s="181"/>
    </row>
    <row r="1914" spans="1:28" hidden="1">
      <c r="A1914" s="283"/>
      <c r="B1914"/>
      <c r="C1914"/>
      <c r="D1914"/>
      <c r="E1914"/>
      <c r="F1914"/>
      <c r="G1914"/>
      <c r="H1914"/>
      <c r="I1914"/>
      <c r="J1914"/>
      <c r="K1914"/>
      <c r="L1914"/>
      <c r="M1914"/>
      <c r="N1914"/>
      <c r="O1914"/>
      <c r="P1914"/>
      <c r="Q1914"/>
      <c r="R1914"/>
      <c r="S1914"/>
      <c r="T1914"/>
      <c r="U1914"/>
      <c r="V1914"/>
      <c r="W1914"/>
      <c r="X1914"/>
      <c r="Y1914"/>
      <c r="Z1914"/>
      <c r="AA1914"/>
      <c r="AB1914" s="181"/>
    </row>
    <row r="1915" spans="1:28" hidden="1">
      <c r="A1915" s="283"/>
      <c r="B1915"/>
      <c r="C1915"/>
      <c r="D1915"/>
      <c r="E1915"/>
      <c r="F1915"/>
      <c r="G1915"/>
      <c r="H1915"/>
      <c r="I1915"/>
      <c r="J1915"/>
      <c r="K1915"/>
      <c r="L1915"/>
      <c r="M1915"/>
      <c r="N1915"/>
      <c r="O1915"/>
      <c r="P1915"/>
      <c r="Q1915"/>
      <c r="R1915"/>
      <c r="S1915"/>
      <c r="T1915"/>
      <c r="U1915"/>
      <c r="V1915"/>
      <c r="W1915"/>
      <c r="X1915"/>
      <c r="Y1915"/>
      <c r="Z1915"/>
      <c r="AA1915"/>
      <c r="AB1915" s="181"/>
    </row>
    <row r="1916" spans="1:28" hidden="1">
      <c r="A1916" s="283"/>
      <c r="B1916"/>
      <c r="C1916"/>
      <c r="D1916"/>
      <c r="E1916"/>
      <c r="F1916"/>
      <c r="G1916"/>
      <c r="H1916"/>
      <c r="I1916"/>
      <c r="J1916"/>
      <c r="K1916"/>
      <c r="L1916"/>
      <c r="M1916"/>
      <c r="N1916"/>
      <c r="O1916"/>
      <c r="P1916"/>
      <c r="Q1916"/>
      <c r="R1916"/>
      <c r="S1916"/>
      <c r="T1916"/>
      <c r="U1916"/>
      <c r="V1916"/>
      <c r="W1916"/>
      <c r="X1916"/>
      <c r="Y1916"/>
      <c r="Z1916"/>
      <c r="AA1916"/>
      <c r="AB1916" s="181"/>
    </row>
    <row r="1917" spans="1:28" hidden="1">
      <c r="A1917" s="283"/>
      <c r="B1917"/>
      <c r="C1917"/>
      <c r="D1917"/>
      <c r="E1917"/>
      <c r="F1917"/>
      <c r="G1917"/>
      <c r="H1917"/>
      <c r="I1917"/>
      <c r="J1917"/>
      <c r="K1917"/>
      <c r="L1917"/>
      <c r="M1917"/>
      <c r="N1917"/>
      <c r="O1917"/>
      <c r="P1917"/>
      <c r="Q1917"/>
      <c r="R1917"/>
      <c r="S1917"/>
      <c r="T1917"/>
      <c r="U1917"/>
      <c r="V1917"/>
      <c r="W1917"/>
      <c r="X1917"/>
      <c r="Y1917"/>
      <c r="Z1917"/>
      <c r="AA1917"/>
      <c r="AB1917" s="181"/>
    </row>
    <row r="1918" spans="1:28" hidden="1">
      <c r="A1918" s="283"/>
      <c r="B1918"/>
      <c r="C1918"/>
      <c r="D1918"/>
      <c r="E1918"/>
      <c r="F1918"/>
      <c r="G1918"/>
      <c r="H1918"/>
      <c r="I1918"/>
      <c r="J1918"/>
      <c r="K1918"/>
      <c r="L1918"/>
      <c r="M1918"/>
      <c r="N1918"/>
      <c r="O1918"/>
      <c r="P1918"/>
      <c r="Q1918"/>
      <c r="R1918"/>
      <c r="S1918"/>
      <c r="T1918"/>
      <c r="U1918"/>
      <c r="V1918"/>
      <c r="W1918"/>
      <c r="X1918"/>
      <c r="Y1918"/>
      <c r="Z1918"/>
      <c r="AA1918"/>
      <c r="AB1918" s="181"/>
    </row>
    <row r="1919" spans="1:28" hidden="1">
      <c r="A1919" s="283"/>
      <c r="B1919"/>
      <c r="C1919"/>
      <c r="D1919"/>
      <c r="E1919"/>
      <c r="F1919"/>
      <c r="G1919"/>
      <c r="H1919"/>
      <c r="I1919"/>
      <c r="J1919"/>
      <c r="K1919"/>
      <c r="L1919"/>
      <c r="M1919"/>
      <c r="N1919"/>
      <c r="O1919"/>
      <c r="P1919"/>
      <c r="Q1919"/>
      <c r="R1919"/>
      <c r="S1919"/>
      <c r="T1919"/>
      <c r="U1919"/>
      <c r="V1919"/>
      <c r="W1919"/>
      <c r="X1919"/>
      <c r="Y1919"/>
      <c r="Z1919"/>
      <c r="AA1919"/>
      <c r="AB1919" s="181"/>
    </row>
    <row r="1920" spans="1:28" hidden="1">
      <c r="A1920" s="283"/>
      <c r="B1920"/>
      <c r="C1920"/>
      <c r="D1920"/>
      <c r="E1920"/>
      <c r="F1920"/>
      <c r="G1920"/>
      <c r="H1920"/>
      <c r="I1920"/>
      <c r="J1920"/>
      <c r="K1920"/>
      <c r="L1920"/>
      <c r="M1920"/>
      <c r="N1920"/>
      <c r="O1920"/>
      <c r="P1920"/>
      <c r="Q1920"/>
      <c r="R1920"/>
      <c r="S1920"/>
      <c r="T1920"/>
      <c r="U1920"/>
      <c r="V1920"/>
      <c r="W1920"/>
      <c r="X1920"/>
      <c r="Y1920"/>
      <c r="Z1920"/>
      <c r="AA1920"/>
      <c r="AB1920" s="181"/>
    </row>
    <row r="1921" spans="1:28" hidden="1">
      <c r="A1921" s="283"/>
      <c r="B1921"/>
      <c r="C1921"/>
      <c r="D1921"/>
      <c r="E1921"/>
      <c r="F1921"/>
      <c r="G1921"/>
      <c r="H1921"/>
      <c r="I1921"/>
      <c r="J1921"/>
      <c r="K1921"/>
      <c r="L1921"/>
      <c r="M1921"/>
      <c r="N1921"/>
      <c r="O1921"/>
      <c r="P1921"/>
      <c r="Q1921"/>
      <c r="R1921"/>
      <c r="S1921"/>
      <c r="T1921"/>
      <c r="U1921"/>
      <c r="V1921"/>
      <c r="W1921"/>
      <c r="X1921"/>
      <c r="Y1921"/>
      <c r="Z1921"/>
      <c r="AA1921"/>
      <c r="AB1921" s="181"/>
    </row>
    <row r="1922" spans="1:28" hidden="1">
      <c r="A1922" s="283"/>
      <c r="B1922"/>
      <c r="C1922"/>
      <c r="D1922"/>
      <c r="E1922"/>
      <c r="F1922"/>
      <c r="G1922"/>
      <c r="H1922"/>
      <c r="I1922"/>
      <c r="J1922"/>
      <c r="K1922"/>
      <c r="L1922"/>
      <c r="M1922"/>
      <c r="N1922"/>
      <c r="O1922"/>
      <c r="P1922"/>
      <c r="Q1922"/>
      <c r="R1922"/>
      <c r="S1922"/>
      <c r="T1922"/>
      <c r="U1922"/>
      <c r="V1922"/>
      <c r="W1922"/>
      <c r="X1922"/>
      <c r="Y1922"/>
      <c r="Z1922"/>
      <c r="AA1922"/>
      <c r="AB1922" s="181"/>
    </row>
    <row r="1923" spans="1:28" hidden="1">
      <c r="A1923" s="283"/>
      <c r="B1923"/>
      <c r="C1923"/>
      <c r="D1923"/>
      <c r="E1923"/>
      <c r="F1923"/>
      <c r="G1923"/>
      <c r="H1923"/>
      <c r="I1923"/>
      <c r="J1923"/>
      <c r="K1923"/>
      <c r="L1923"/>
      <c r="M1923"/>
      <c r="N1923"/>
      <c r="O1923"/>
      <c r="P1923"/>
      <c r="Q1923"/>
      <c r="R1923"/>
      <c r="S1923"/>
      <c r="T1923"/>
      <c r="U1923"/>
      <c r="V1923"/>
      <c r="W1923"/>
      <c r="X1923"/>
      <c r="Y1923"/>
      <c r="Z1923"/>
      <c r="AA1923"/>
      <c r="AB1923" s="181"/>
    </row>
    <row r="1924" spans="1:28" hidden="1">
      <c r="A1924" s="283"/>
      <c r="B1924"/>
      <c r="C1924"/>
      <c r="D1924"/>
      <c r="E1924"/>
      <c r="F1924"/>
      <c r="G1924"/>
      <c r="H1924"/>
      <c r="I1924"/>
      <c r="J1924"/>
      <c r="K1924"/>
      <c r="L1924"/>
      <c r="M1924"/>
      <c r="N1924"/>
      <c r="O1924"/>
      <c r="P1924"/>
      <c r="Q1924"/>
      <c r="R1924"/>
      <c r="S1924"/>
      <c r="T1924"/>
      <c r="U1924"/>
      <c r="V1924"/>
      <c r="W1924"/>
      <c r="X1924"/>
      <c r="Y1924"/>
      <c r="Z1924"/>
      <c r="AA1924"/>
      <c r="AB1924" s="181"/>
    </row>
    <row r="1925" spans="1:28" hidden="1">
      <c r="A1925" s="283"/>
      <c r="B1925"/>
      <c r="C1925"/>
      <c r="D1925"/>
      <c r="E1925"/>
      <c r="F1925"/>
      <c r="G1925"/>
      <c r="H1925"/>
      <c r="I1925"/>
      <c r="J1925"/>
      <c r="K1925"/>
      <c r="L1925"/>
      <c r="M1925"/>
      <c r="N1925"/>
      <c r="O1925"/>
      <c r="P1925"/>
      <c r="Q1925"/>
      <c r="R1925"/>
      <c r="S1925"/>
      <c r="T1925"/>
      <c r="U1925"/>
      <c r="V1925"/>
      <c r="W1925"/>
      <c r="X1925"/>
      <c r="Y1925"/>
      <c r="Z1925"/>
      <c r="AA1925"/>
      <c r="AB1925" s="181"/>
    </row>
    <row r="1926" spans="1:28" hidden="1">
      <c r="A1926" s="283"/>
      <c r="B1926"/>
      <c r="C1926"/>
      <c r="D1926"/>
      <c r="E1926"/>
      <c r="F1926"/>
      <c r="G1926"/>
      <c r="H1926"/>
      <c r="I1926"/>
      <c r="J1926"/>
      <c r="K1926"/>
      <c r="L1926"/>
      <c r="M1926"/>
      <c r="N1926"/>
      <c r="O1926"/>
      <c r="P1926"/>
      <c r="Q1926"/>
      <c r="R1926"/>
      <c r="S1926"/>
      <c r="T1926"/>
      <c r="U1926"/>
      <c r="V1926"/>
      <c r="W1926"/>
      <c r="X1926"/>
      <c r="Y1926"/>
      <c r="Z1926"/>
      <c r="AA1926"/>
      <c r="AB1926" s="181"/>
    </row>
    <row r="1927" spans="1:28" hidden="1">
      <c r="A1927" s="283"/>
      <c r="B1927"/>
      <c r="C1927"/>
      <c r="D1927"/>
      <c r="E1927"/>
      <c r="F1927"/>
      <c r="G1927"/>
      <c r="H1927"/>
      <c r="I1927"/>
      <c r="J1927"/>
      <c r="K1927"/>
      <c r="L1927"/>
      <c r="M1927"/>
      <c r="N1927"/>
      <c r="O1927"/>
      <c r="P1927"/>
      <c r="Q1927"/>
      <c r="R1927"/>
      <c r="S1927"/>
      <c r="T1927"/>
      <c r="U1927"/>
      <c r="V1927"/>
      <c r="W1927"/>
      <c r="X1927"/>
      <c r="Y1927"/>
      <c r="Z1927"/>
      <c r="AA1927"/>
      <c r="AB1927" s="181"/>
    </row>
    <row r="1928" spans="1:28" hidden="1">
      <c r="A1928" s="283"/>
      <c r="B1928"/>
      <c r="C1928"/>
      <c r="D1928"/>
      <c r="E1928"/>
      <c r="F1928"/>
      <c r="G1928"/>
      <c r="H1928"/>
      <c r="I1928"/>
      <c r="J1928"/>
      <c r="K1928"/>
      <c r="L1928"/>
      <c r="M1928"/>
      <c r="N1928"/>
      <c r="O1928"/>
      <c r="P1928"/>
      <c r="Q1928"/>
      <c r="R1928"/>
      <c r="S1928"/>
      <c r="T1928"/>
      <c r="U1928"/>
      <c r="V1928"/>
      <c r="W1928"/>
      <c r="X1928"/>
      <c r="Y1928"/>
      <c r="Z1928"/>
      <c r="AA1928"/>
      <c r="AB1928" s="181"/>
    </row>
    <row r="1929" spans="1:28" hidden="1">
      <c r="A1929" s="283"/>
      <c r="B1929"/>
      <c r="C1929"/>
      <c r="D1929"/>
      <c r="E1929"/>
      <c r="F1929"/>
      <c r="G1929"/>
      <c r="H1929"/>
      <c r="I1929"/>
      <c r="J1929"/>
      <c r="K1929"/>
      <c r="L1929"/>
      <c r="M1929"/>
      <c r="N1929"/>
      <c r="O1929"/>
      <c r="P1929"/>
      <c r="Q1929"/>
      <c r="R1929"/>
      <c r="S1929"/>
      <c r="T1929"/>
      <c r="U1929"/>
      <c r="V1929"/>
      <c r="W1929"/>
      <c r="X1929"/>
      <c r="Y1929"/>
      <c r="Z1929"/>
      <c r="AA1929"/>
      <c r="AB1929" s="181"/>
    </row>
    <row r="1930" spans="1:28" hidden="1">
      <c r="A1930" s="283"/>
      <c r="B1930"/>
      <c r="C1930"/>
      <c r="D1930"/>
      <c r="E1930"/>
      <c r="F1930"/>
      <c r="G1930"/>
      <c r="H1930"/>
      <c r="I1930"/>
      <c r="J1930"/>
      <c r="K1930"/>
      <c r="L1930"/>
      <c r="M1930"/>
      <c r="N1930"/>
      <c r="O1930"/>
      <c r="P1930"/>
      <c r="Q1930"/>
      <c r="R1930"/>
      <c r="S1930"/>
      <c r="T1930"/>
      <c r="U1930"/>
      <c r="V1930"/>
      <c r="W1930"/>
      <c r="X1930"/>
      <c r="Y1930"/>
      <c r="Z1930"/>
      <c r="AA1930"/>
      <c r="AB1930" s="181"/>
    </row>
    <row r="1931" spans="1:28" hidden="1">
      <c r="A1931" s="283"/>
      <c r="B1931"/>
      <c r="C1931"/>
      <c r="D1931"/>
      <c r="E1931"/>
      <c r="F1931"/>
      <c r="G1931"/>
      <c r="H1931"/>
      <c r="I1931"/>
      <c r="J1931"/>
      <c r="K1931"/>
      <c r="L1931"/>
      <c r="M1931"/>
      <c r="N1931"/>
      <c r="O1931"/>
      <c r="P1931"/>
      <c r="Q1931"/>
      <c r="R1931"/>
      <c r="S1931"/>
      <c r="T1931"/>
      <c r="U1931"/>
      <c r="V1931"/>
      <c r="W1931"/>
      <c r="X1931"/>
      <c r="Y1931"/>
      <c r="Z1931"/>
      <c r="AA1931"/>
      <c r="AB1931" s="181"/>
    </row>
    <row r="1932" spans="1:28" hidden="1">
      <c r="A1932" s="283"/>
      <c r="B1932"/>
      <c r="C1932"/>
      <c r="D1932"/>
      <c r="E1932"/>
      <c r="F1932"/>
      <c r="G1932"/>
      <c r="H1932"/>
      <c r="I1932"/>
      <c r="J1932"/>
      <c r="K1932"/>
      <c r="L1932"/>
      <c r="M1932"/>
      <c r="N1932"/>
      <c r="O1932"/>
      <c r="P1932"/>
      <c r="Q1932"/>
      <c r="R1932"/>
      <c r="S1932"/>
      <c r="T1932"/>
      <c r="U1932"/>
      <c r="V1932"/>
      <c r="W1932"/>
      <c r="X1932"/>
      <c r="Y1932"/>
      <c r="Z1932"/>
      <c r="AA1932"/>
      <c r="AB1932" s="181"/>
    </row>
    <row r="1933" spans="1:28" hidden="1">
      <c r="A1933" s="283"/>
      <c r="B1933"/>
      <c r="C1933"/>
      <c r="D1933"/>
      <c r="E1933"/>
      <c r="F1933"/>
      <c r="G1933"/>
      <c r="H1933"/>
      <c r="I1933"/>
      <c r="J1933"/>
      <c r="K1933"/>
      <c r="L1933"/>
      <c r="M1933"/>
      <c r="N1933"/>
      <c r="O1933"/>
      <c r="P1933"/>
      <c r="Q1933"/>
      <c r="R1933"/>
      <c r="S1933"/>
      <c r="T1933"/>
      <c r="U1933"/>
      <c r="V1933"/>
      <c r="W1933"/>
      <c r="X1933"/>
      <c r="Y1933"/>
      <c r="Z1933"/>
      <c r="AA1933"/>
      <c r="AB1933" s="181"/>
    </row>
    <row r="1934" spans="1:28" hidden="1">
      <c r="A1934" s="283"/>
      <c r="B1934"/>
      <c r="C1934"/>
      <c r="D1934"/>
      <c r="E1934"/>
      <c r="F1934"/>
      <c r="G1934"/>
      <c r="H1934"/>
      <c r="I1934"/>
      <c r="J1934"/>
      <c r="K1934"/>
      <c r="L1934"/>
      <c r="M1934"/>
      <c r="N1934"/>
      <c r="O1934"/>
      <c r="P1934"/>
      <c r="Q1934"/>
      <c r="R1934"/>
      <c r="S1934"/>
      <c r="T1934"/>
      <c r="U1934"/>
      <c r="V1934"/>
      <c r="W1934"/>
      <c r="X1934"/>
      <c r="Y1934"/>
      <c r="Z1934"/>
      <c r="AA1934"/>
      <c r="AB1934" s="181"/>
    </row>
    <row r="1935" spans="1:28" hidden="1">
      <c r="A1935" s="283"/>
      <c r="B1935"/>
      <c r="C1935"/>
      <c r="D1935"/>
      <c r="E1935"/>
      <c r="F1935"/>
      <c r="G1935"/>
      <c r="H1935"/>
      <c r="I1935"/>
      <c r="J1935"/>
      <c r="K1935"/>
      <c r="L1935"/>
      <c r="M1935"/>
      <c r="N1935"/>
      <c r="O1935"/>
      <c r="P1935"/>
      <c r="Q1935"/>
      <c r="R1935"/>
      <c r="S1935"/>
      <c r="T1935"/>
      <c r="U1935"/>
      <c r="V1935"/>
      <c r="W1935"/>
      <c r="X1935"/>
      <c r="Y1935"/>
      <c r="Z1935"/>
      <c r="AA1935"/>
      <c r="AB1935" s="181"/>
    </row>
    <row r="1936" spans="1:28" hidden="1">
      <c r="A1936" s="283"/>
      <c r="B1936"/>
      <c r="C1936"/>
      <c r="D1936"/>
      <c r="E1936"/>
      <c r="F1936"/>
      <c r="G1936"/>
      <c r="H1936"/>
      <c r="I1936"/>
      <c r="J1936"/>
      <c r="K1936"/>
      <c r="L1936"/>
      <c r="M1936"/>
      <c r="N1936"/>
      <c r="O1936"/>
      <c r="P1936"/>
      <c r="Q1936"/>
      <c r="R1936"/>
      <c r="S1936"/>
      <c r="T1936"/>
      <c r="U1936"/>
      <c r="V1936"/>
      <c r="W1936"/>
      <c r="X1936"/>
      <c r="Y1936"/>
      <c r="Z1936"/>
      <c r="AA1936"/>
      <c r="AB1936" s="181"/>
    </row>
    <row r="1937" spans="1:28" hidden="1">
      <c r="A1937" s="283"/>
      <c r="B1937"/>
      <c r="C1937"/>
      <c r="D1937"/>
      <c r="E1937"/>
      <c r="F1937"/>
      <c r="G1937"/>
      <c r="H1937"/>
      <c r="I1937"/>
      <c r="J1937"/>
      <c r="K1937"/>
      <c r="L1937"/>
      <c r="M1937"/>
      <c r="N1937"/>
      <c r="O1937"/>
      <c r="P1937"/>
      <c r="Q1937"/>
      <c r="R1937"/>
      <c r="S1937"/>
      <c r="T1937"/>
      <c r="U1937"/>
      <c r="V1937"/>
      <c r="W1937"/>
      <c r="X1937"/>
      <c r="Y1937"/>
      <c r="Z1937"/>
      <c r="AA1937"/>
      <c r="AB1937" s="181"/>
    </row>
    <row r="1938" spans="1:28" hidden="1">
      <c r="A1938" s="283"/>
      <c r="B1938"/>
      <c r="C1938"/>
      <c r="D1938"/>
      <c r="E1938"/>
      <c r="F1938"/>
      <c r="G1938"/>
      <c r="H1938"/>
      <c r="I1938"/>
      <c r="J1938"/>
      <c r="K1938"/>
      <c r="L1938"/>
      <c r="M1938"/>
      <c r="N1938"/>
      <c r="O1938"/>
      <c r="P1938"/>
      <c r="Q1938"/>
      <c r="R1938"/>
      <c r="S1938"/>
      <c r="T1938"/>
      <c r="U1938"/>
      <c r="V1938"/>
      <c r="W1938"/>
      <c r="X1938"/>
      <c r="Y1938"/>
      <c r="Z1938"/>
      <c r="AA1938"/>
      <c r="AB1938" s="181"/>
    </row>
    <row r="1939" spans="1:28" hidden="1">
      <c r="A1939" s="283"/>
      <c r="B1939"/>
      <c r="C1939"/>
      <c r="D1939"/>
      <c r="E1939"/>
      <c r="F1939"/>
      <c r="G1939"/>
      <c r="H1939"/>
      <c r="I1939"/>
      <c r="J1939"/>
      <c r="K1939"/>
      <c r="L1939"/>
      <c r="M1939"/>
      <c r="N1939"/>
      <c r="O1939"/>
      <c r="P1939"/>
      <c r="Q1939"/>
      <c r="R1939"/>
      <c r="S1939"/>
      <c r="T1939"/>
      <c r="U1939"/>
      <c r="V1939"/>
      <c r="W1939"/>
      <c r="X1939"/>
      <c r="Y1939"/>
      <c r="Z1939"/>
      <c r="AA1939"/>
      <c r="AB1939" s="181"/>
    </row>
    <row r="1940" spans="1:28" hidden="1">
      <c r="A1940" s="283"/>
      <c r="B1940"/>
      <c r="C1940"/>
      <c r="D1940"/>
      <c r="E1940"/>
      <c r="F1940"/>
      <c r="G1940"/>
      <c r="H1940"/>
      <c r="I1940"/>
      <c r="J1940"/>
      <c r="K1940"/>
      <c r="L1940"/>
      <c r="M1940"/>
      <c r="N1940"/>
      <c r="O1940"/>
      <c r="P1940"/>
      <c r="Q1940"/>
      <c r="R1940"/>
      <c r="S1940"/>
      <c r="T1940"/>
      <c r="U1940"/>
      <c r="V1940"/>
      <c r="W1940"/>
      <c r="X1940"/>
      <c r="Y1940"/>
      <c r="Z1940"/>
      <c r="AA1940"/>
      <c r="AB1940" s="181"/>
    </row>
    <row r="1941" spans="1:28" hidden="1">
      <c r="A1941" s="283"/>
      <c r="B1941"/>
      <c r="C1941"/>
      <c r="D1941"/>
      <c r="E1941"/>
      <c r="F1941"/>
      <c r="G1941"/>
      <c r="H1941"/>
      <c r="I1941"/>
      <c r="J1941"/>
      <c r="K1941"/>
      <c r="L1941"/>
      <c r="M1941"/>
      <c r="N1941"/>
      <c r="O1941"/>
      <c r="P1941"/>
      <c r="Q1941"/>
      <c r="R1941"/>
      <c r="S1941"/>
      <c r="T1941"/>
      <c r="U1941"/>
      <c r="V1941"/>
      <c r="W1941"/>
      <c r="X1941"/>
      <c r="Y1941"/>
      <c r="Z1941"/>
      <c r="AA1941"/>
      <c r="AB1941" s="181"/>
    </row>
    <row r="1942" spans="1:28" hidden="1">
      <c r="A1942" s="283"/>
      <c r="B1942"/>
      <c r="C1942"/>
      <c r="D1942"/>
      <c r="E1942"/>
      <c r="F1942"/>
      <c r="G1942"/>
      <c r="H1942"/>
      <c r="I1942"/>
      <c r="J1942"/>
      <c r="K1942"/>
      <c r="L1942"/>
      <c r="M1942"/>
      <c r="N1942"/>
      <c r="O1942"/>
      <c r="P1942"/>
      <c r="Q1942"/>
      <c r="R1942"/>
      <c r="S1942"/>
      <c r="T1942"/>
      <c r="U1942"/>
      <c r="V1942"/>
      <c r="W1942"/>
      <c r="X1942"/>
      <c r="Y1942"/>
      <c r="Z1942"/>
      <c r="AA1942"/>
      <c r="AB1942" s="181"/>
    </row>
    <row r="1943" spans="1:28" hidden="1">
      <c r="A1943" s="283"/>
      <c r="B1943"/>
      <c r="C1943"/>
      <c r="D1943"/>
      <c r="E1943"/>
      <c r="F1943"/>
      <c r="G1943"/>
      <c r="H1943"/>
      <c r="I1943"/>
      <c r="J1943"/>
      <c r="K1943"/>
      <c r="L1943"/>
      <c r="M1943"/>
      <c r="N1943"/>
      <c r="O1943"/>
      <c r="P1943"/>
      <c r="Q1943"/>
      <c r="R1943"/>
      <c r="S1943"/>
      <c r="T1943"/>
      <c r="U1943"/>
      <c r="V1943"/>
      <c r="W1943"/>
      <c r="X1943"/>
      <c r="Y1943"/>
      <c r="Z1943"/>
      <c r="AA1943"/>
      <c r="AB1943" s="181"/>
    </row>
    <row r="1944" spans="1:28" hidden="1">
      <c r="A1944" s="283"/>
      <c r="B1944"/>
      <c r="C1944"/>
      <c r="D1944"/>
      <c r="E1944"/>
      <c r="F1944"/>
      <c r="G1944"/>
      <c r="H1944"/>
      <c r="I1944"/>
      <c r="J1944"/>
      <c r="K1944"/>
      <c r="L1944"/>
      <c r="M1944"/>
      <c r="N1944"/>
      <c r="O1944"/>
      <c r="P1944"/>
      <c r="Q1944"/>
      <c r="R1944"/>
      <c r="S1944"/>
      <c r="T1944"/>
      <c r="U1944"/>
      <c r="V1944"/>
      <c r="W1944"/>
      <c r="X1944"/>
      <c r="Y1944"/>
      <c r="Z1944"/>
      <c r="AA1944"/>
      <c r="AB1944" s="181"/>
    </row>
    <row r="1945" spans="1:28" hidden="1">
      <c r="A1945" s="283"/>
      <c r="B1945"/>
      <c r="C1945"/>
      <c r="D1945"/>
      <c r="E1945"/>
      <c r="F1945"/>
      <c r="G1945"/>
      <c r="H1945"/>
      <c r="I1945"/>
      <c r="J1945"/>
      <c r="K1945"/>
      <c r="L1945"/>
      <c r="M1945"/>
      <c r="N1945"/>
      <c r="O1945"/>
      <c r="P1945"/>
      <c r="Q1945"/>
      <c r="R1945"/>
      <c r="S1945"/>
      <c r="T1945"/>
      <c r="U1945"/>
      <c r="V1945"/>
      <c r="W1945"/>
      <c r="X1945"/>
      <c r="Y1945"/>
      <c r="Z1945"/>
      <c r="AA1945"/>
      <c r="AB1945" s="181"/>
    </row>
    <row r="1946" spans="1:28" hidden="1">
      <c r="A1946" s="283"/>
      <c r="B1946"/>
      <c r="C1946"/>
      <c r="D1946"/>
      <c r="E1946"/>
      <c r="F1946"/>
      <c r="G1946"/>
      <c r="H1946"/>
      <c r="I1946"/>
      <c r="J1946"/>
      <c r="K1946"/>
      <c r="L1946"/>
      <c r="M1946"/>
      <c r="N1946"/>
      <c r="O1946"/>
      <c r="P1946"/>
      <c r="Q1946"/>
      <c r="R1946"/>
      <c r="S1946"/>
      <c r="T1946"/>
      <c r="U1946"/>
      <c r="V1946"/>
      <c r="W1946"/>
      <c r="X1946"/>
      <c r="Y1946"/>
      <c r="Z1946"/>
      <c r="AA1946"/>
      <c r="AB1946" s="181"/>
    </row>
    <row r="1947" spans="1:28" hidden="1">
      <c r="A1947" s="283"/>
      <c r="B1947"/>
      <c r="C1947"/>
      <c r="D1947"/>
      <c r="E1947"/>
      <c r="F1947"/>
      <c r="G1947"/>
      <c r="H1947"/>
      <c r="I1947"/>
      <c r="J1947"/>
      <c r="K1947"/>
      <c r="L1947"/>
      <c r="M1947"/>
      <c r="N1947"/>
      <c r="O1947"/>
      <c r="P1947"/>
      <c r="Q1947"/>
      <c r="R1947"/>
      <c r="S1947"/>
      <c r="T1947"/>
      <c r="U1947"/>
      <c r="V1947"/>
      <c r="W1947"/>
      <c r="X1947"/>
      <c r="Y1947"/>
      <c r="Z1947"/>
      <c r="AA1947"/>
      <c r="AB1947" s="181"/>
    </row>
    <row r="1948" spans="1:28" hidden="1">
      <c r="A1948" s="283"/>
      <c r="B1948"/>
      <c r="C1948"/>
      <c r="D1948"/>
      <c r="E1948"/>
      <c r="F1948"/>
      <c r="G1948"/>
      <c r="H1948"/>
      <c r="I1948"/>
      <c r="J1948"/>
      <c r="K1948"/>
      <c r="L1948"/>
      <c r="M1948"/>
      <c r="N1948"/>
      <c r="O1948"/>
      <c r="P1948"/>
      <c r="Q1948"/>
      <c r="R1948"/>
      <c r="S1948"/>
      <c r="T1948"/>
      <c r="U1948"/>
      <c r="V1948"/>
      <c r="W1948"/>
      <c r="X1948"/>
      <c r="Y1948"/>
      <c r="Z1948"/>
      <c r="AA1948"/>
      <c r="AB1948" s="181"/>
    </row>
    <row r="1949" spans="1:28" hidden="1">
      <c r="A1949" s="283"/>
      <c r="B1949"/>
      <c r="C1949"/>
      <c r="D1949"/>
      <c r="E1949"/>
      <c r="F1949"/>
      <c r="G1949"/>
      <c r="H1949"/>
      <c r="I1949"/>
      <c r="J1949"/>
      <c r="K1949"/>
      <c r="L1949"/>
      <c r="M1949"/>
      <c r="N1949"/>
      <c r="O1949"/>
      <c r="P1949"/>
      <c r="Q1949"/>
      <c r="R1949"/>
      <c r="S1949"/>
      <c r="T1949"/>
      <c r="U1949"/>
      <c r="V1949"/>
      <c r="W1949"/>
      <c r="X1949"/>
      <c r="Y1949"/>
      <c r="Z1949"/>
      <c r="AA1949"/>
      <c r="AB1949" s="181"/>
    </row>
    <row r="1950" spans="1:28" hidden="1">
      <c r="A1950" s="283"/>
      <c r="B1950"/>
      <c r="C1950"/>
      <c r="D1950"/>
      <c r="E1950"/>
      <c r="F1950"/>
      <c r="G1950"/>
      <c r="H1950"/>
      <c r="I1950"/>
      <c r="J1950"/>
      <c r="K1950"/>
      <c r="L1950"/>
      <c r="M1950"/>
      <c r="N1950"/>
      <c r="O1950"/>
      <c r="P1950"/>
      <c r="Q1950"/>
      <c r="R1950"/>
      <c r="S1950"/>
      <c r="T1950"/>
      <c r="U1950"/>
      <c r="V1950"/>
      <c r="W1950"/>
      <c r="X1950"/>
      <c r="Y1950"/>
      <c r="Z1950"/>
      <c r="AA1950"/>
      <c r="AB1950" s="181"/>
    </row>
    <row r="1951" spans="1:28" hidden="1">
      <c r="A1951" s="283"/>
      <c r="B1951"/>
      <c r="C1951"/>
      <c r="D1951"/>
      <c r="E1951"/>
      <c r="F1951"/>
      <c r="G1951"/>
      <c r="H1951"/>
      <c r="I1951"/>
      <c r="J1951"/>
      <c r="K1951"/>
      <c r="L1951"/>
      <c r="M1951"/>
      <c r="N1951"/>
      <c r="O1951"/>
      <c r="P1951"/>
      <c r="Q1951"/>
      <c r="R1951"/>
      <c r="S1951"/>
      <c r="T1951"/>
      <c r="U1951"/>
      <c r="V1951"/>
      <c r="W1951"/>
      <c r="X1951"/>
      <c r="Y1951"/>
      <c r="Z1951"/>
      <c r="AA1951"/>
      <c r="AB1951" s="181"/>
    </row>
    <row r="1952" spans="1:28" hidden="1">
      <c r="A1952" s="283"/>
      <c r="B1952"/>
      <c r="C1952"/>
      <c r="D1952"/>
      <c r="E1952"/>
      <c r="F1952"/>
      <c r="G1952"/>
      <c r="H1952"/>
      <c r="I1952"/>
      <c r="J1952"/>
      <c r="K1952"/>
      <c r="L1952"/>
      <c r="M1952"/>
      <c r="N1952"/>
      <c r="O1952"/>
      <c r="P1952"/>
      <c r="Q1952"/>
      <c r="R1952"/>
      <c r="S1952"/>
      <c r="T1952"/>
      <c r="U1952"/>
      <c r="V1952"/>
      <c r="W1952"/>
      <c r="X1952"/>
      <c r="Y1952"/>
      <c r="Z1952"/>
      <c r="AA1952"/>
      <c r="AB1952" s="181"/>
    </row>
    <row r="1953" spans="1:28" hidden="1">
      <c r="A1953" s="283"/>
      <c r="B1953"/>
      <c r="C1953"/>
      <c r="D1953"/>
      <c r="E1953"/>
      <c r="F1953"/>
      <c r="G1953"/>
      <c r="H1953"/>
      <c r="I1953"/>
      <c r="J1953"/>
      <c r="K1953"/>
      <c r="L1953"/>
      <c r="M1953"/>
      <c r="N1953"/>
      <c r="O1953"/>
      <c r="P1953"/>
      <c r="Q1953"/>
      <c r="R1953"/>
      <c r="S1953"/>
      <c r="T1953"/>
      <c r="U1953"/>
      <c r="V1953"/>
      <c r="W1953"/>
      <c r="X1953"/>
      <c r="Y1953"/>
      <c r="Z1953"/>
      <c r="AA1953"/>
      <c r="AB1953" s="181"/>
    </row>
    <row r="1954" spans="1:28" hidden="1">
      <c r="A1954" s="283"/>
      <c r="B1954"/>
      <c r="C1954"/>
      <c r="D1954"/>
      <c r="E1954"/>
      <c r="F1954"/>
      <c r="G1954"/>
      <c r="H1954"/>
      <c r="I1954"/>
      <c r="J1954"/>
      <c r="K1954"/>
      <c r="L1954"/>
      <c r="M1954"/>
      <c r="N1954"/>
      <c r="O1954"/>
      <c r="P1954"/>
      <c r="Q1954"/>
      <c r="R1954"/>
      <c r="S1954"/>
      <c r="T1954"/>
      <c r="U1954"/>
      <c r="V1954"/>
      <c r="W1954"/>
      <c r="X1954"/>
      <c r="Y1954"/>
      <c r="Z1954"/>
      <c r="AA1954"/>
      <c r="AB1954" s="181"/>
    </row>
    <row r="1955" spans="1:28" hidden="1">
      <c r="A1955" s="283"/>
      <c r="B1955"/>
      <c r="C1955"/>
      <c r="D1955"/>
      <c r="E1955"/>
      <c r="F1955"/>
      <c r="G1955"/>
      <c r="H1955"/>
      <c r="I1955"/>
      <c r="J1955"/>
      <c r="K1955"/>
      <c r="L1955"/>
      <c r="M1955"/>
      <c r="N1955"/>
      <c r="O1955"/>
      <c r="P1955"/>
      <c r="Q1955"/>
      <c r="R1955"/>
      <c r="S1955"/>
      <c r="T1955"/>
      <c r="U1955"/>
      <c r="V1955"/>
      <c r="W1955"/>
      <c r="X1955"/>
      <c r="Y1955"/>
      <c r="Z1955"/>
      <c r="AA1955"/>
      <c r="AB1955" s="181"/>
    </row>
    <row r="1956" spans="1:28" hidden="1">
      <c r="A1956" s="283"/>
      <c r="B1956"/>
      <c r="C1956"/>
      <c r="D1956"/>
      <c r="E1956"/>
      <c r="F1956"/>
      <c r="G1956"/>
      <c r="H1956"/>
      <c r="I1956"/>
      <c r="J1956"/>
      <c r="K1956"/>
      <c r="L1956"/>
      <c r="M1956"/>
      <c r="N1956"/>
      <c r="O1956"/>
      <c r="P1956"/>
      <c r="Q1956"/>
      <c r="R1956"/>
      <c r="S1956"/>
      <c r="T1956"/>
      <c r="U1956"/>
      <c r="V1956"/>
      <c r="W1956"/>
      <c r="X1956"/>
      <c r="Y1956"/>
      <c r="Z1956"/>
      <c r="AA1956"/>
      <c r="AB1956" s="181"/>
    </row>
    <row r="1957" spans="1:28" hidden="1">
      <c r="A1957" s="283"/>
      <c r="B1957"/>
      <c r="C1957"/>
      <c r="D1957"/>
      <c r="E1957"/>
      <c r="F1957"/>
      <c r="G1957"/>
      <c r="H1957"/>
      <c r="I1957"/>
      <c r="J1957"/>
      <c r="K1957"/>
      <c r="L1957"/>
      <c r="M1957"/>
      <c r="N1957"/>
      <c r="O1957"/>
      <c r="P1957"/>
      <c r="Q1957"/>
      <c r="R1957"/>
      <c r="S1957"/>
      <c r="T1957"/>
      <c r="U1957"/>
      <c r="V1957"/>
      <c r="W1957"/>
      <c r="X1957"/>
      <c r="Y1957"/>
      <c r="Z1957"/>
      <c r="AA1957"/>
      <c r="AB1957" s="181"/>
    </row>
    <row r="1958" spans="1:28" hidden="1">
      <c r="A1958" s="283"/>
      <c r="B1958"/>
      <c r="C1958"/>
      <c r="D1958"/>
      <c r="E1958"/>
      <c r="F1958"/>
      <c r="G1958"/>
      <c r="H1958"/>
      <c r="I1958"/>
      <c r="J1958"/>
      <c r="K1958"/>
      <c r="L1958"/>
      <c r="M1958"/>
      <c r="N1958"/>
      <c r="O1958"/>
      <c r="P1958"/>
      <c r="Q1958"/>
      <c r="R1958"/>
      <c r="S1958"/>
      <c r="T1958"/>
      <c r="U1958"/>
      <c r="V1958"/>
      <c r="W1958"/>
      <c r="X1958"/>
      <c r="Y1958"/>
      <c r="Z1958"/>
      <c r="AA1958"/>
      <c r="AB1958" s="181"/>
    </row>
    <row r="1959" spans="1:28" hidden="1">
      <c r="A1959" s="283"/>
      <c r="B1959"/>
      <c r="C1959"/>
      <c r="D1959"/>
      <c r="E1959"/>
      <c r="F1959"/>
      <c r="G1959"/>
      <c r="H1959"/>
      <c r="I1959"/>
      <c r="J1959"/>
      <c r="K1959"/>
      <c r="L1959"/>
      <c r="M1959"/>
      <c r="N1959"/>
      <c r="O1959"/>
      <c r="P1959"/>
      <c r="Q1959"/>
      <c r="R1959"/>
      <c r="S1959"/>
      <c r="T1959"/>
      <c r="U1959"/>
      <c r="V1959"/>
      <c r="W1959"/>
      <c r="X1959"/>
      <c r="Y1959"/>
      <c r="Z1959"/>
      <c r="AA1959"/>
      <c r="AB1959" s="181"/>
    </row>
    <row r="1960" spans="1:28" hidden="1">
      <c r="A1960" s="283"/>
      <c r="B1960"/>
      <c r="C1960"/>
      <c r="D1960"/>
      <c r="E1960"/>
      <c r="F1960"/>
      <c r="G1960"/>
      <c r="H1960"/>
      <c r="I1960"/>
      <c r="J1960"/>
      <c r="K1960"/>
      <c r="L1960"/>
      <c r="M1960"/>
      <c r="N1960"/>
      <c r="O1960"/>
      <c r="P1960"/>
      <c r="Q1960"/>
      <c r="R1960"/>
      <c r="S1960"/>
      <c r="T1960"/>
      <c r="U1960"/>
      <c r="V1960"/>
      <c r="W1960"/>
      <c r="X1960"/>
      <c r="Y1960"/>
      <c r="Z1960"/>
      <c r="AA1960"/>
      <c r="AB1960" s="181"/>
    </row>
    <row r="1961" spans="1:28" hidden="1">
      <c r="A1961" s="283"/>
      <c r="B1961"/>
      <c r="C1961"/>
      <c r="D1961"/>
      <c r="E1961"/>
      <c r="F1961"/>
      <c r="G1961"/>
      <c r="H1961"/>
      <c r="I1961"/>
      <c r="J1961"/>
      <c r="K1961"/>
      <c r="L1961"/>
      <c r="M1961"/>
      <c r="N1961"/>
      <c r="O1961"/>
      <c r="P1961"/>
      <c r="Q1961"/>
      <c r="R1961"/>
      <c r="S1961"/>
      <c r="T1961"/>
      <c r="U1961"/>
      <c r="V1961"/>
      <c r="W1961"/>
      <c r="X1961"/>
      <c r="Y1961"/>
      <c r="Z1961"/>
      <c r="AA1961"/>
      <c r="AB1961" s="181"/>
    </row>
    <row r="1962" spans="1:28" hidden="1">
      <c r="A1962" s="283"/>
      <c r="B1962"/>
      <c r="C1962"/>
      <c r="D1962"/>
      <c r="E1962"/>
      <c r="F1962"/>
      <c r="G1962"/>
      <c r="H1962"/>
      <c r="I1962"/>
      <c r="J1962"/>
      <c r="K1962"/>
      <c r="L1962"/>
      <c r="M1962"/>
      <c r="N1962"/>
      <c r="O1962"/>
      <c r="P1962"/>
      <c r="Q1962"/>
      <c r="R1962"/>
      <c r="S1962"/>
      <c r="T1962"/>
      <c r="U1962"/>
      <c r="V1962"/>
      <c r="W1962"/>
      <c r="X1962"/>
      <c r="Y1962"/>
      <c r="Z1962"/>
      <c r="AA1962"/>
      <c r="AB1962" s="181"/>
    </row>
    <row r="1963" spans="1:28" hidden="1">
      <c r="A1963" s="283"/>
      <c r="B1963"/>
      <c r="C1963"/>
      <c r="D1963"/>
      <c r="E1963"/>
      <c r="F1963"/>
      <c r="G1963"/>
      <c r="H1963"/>
      <c r="I1963"/>
      <c r="J1963"/>
      <c r="K1963"/>
      <c r="L1963"/>
      <c r="M1963"/>
      <c r="N1963"/>
      <c r="O1963"/>
      <c r="P1963"/>
      <c r="Q1963"/>
      <c r="R1963"/>
      <c r="S1963"/>
      <c r="T1963"/>
      <c r="U1963"/>
      <c r="V1963"/>
      <c r="W1963"/>
      <c r="X1963"/>
      <c r="Y1963"/>
      <c r="Z1963"/>
      <c r="AA1963"/>
      <c r="AB1963" s="181"/>
    </row>
    <row r="1964" spans="1:28" hidden="1">
      <c r="A1964" s="283"/>
      <c r="B1964"/>
      <c r="C1964"/>
      <c r="D1964"/>
      <c r="E1964"/>
      <c r="F1964"/>
      <c r="G1964"/>
      <c r="H1964"/>
      <c r="I1964"/>
      <c r="J1964"/>
      <c r="K1964"/>
      <c r="L1964"/>
      <c r="M1964"/>
      <c r="N1964"/>
      <c r="O1964"/>
      <c r="P1964"/>
      <c r="Q1964"/>
      <c r="R1964"/>
      <c r="S1964"/>
      <c r="T1964"/>
      <c r="U1964"/>
      <c r="V1964"/>
      <c r="W1964"/>
      <c r="X1964"/>
      <c r="Y1964"/>
      <c r="Z1964"/>
      <c r="AA1964"/>
      <c r="AB1964" s="181"/>
    </row>
    <row r="1965" spans="1:28" hidden="1">
      <c r="A1965" s="283"/>
      <c r="B1965"/>
      <c r="C1965"/>
      <c r="D1965"/>
      <c r="E1965"/>
      <c r="F1965"/>
      <c r="G1965"/>
      <c r="H1965"/>
      <c r="I1965"/>
      <c r="J1965"/>
      <c r="K1965"/>
      <c r="L1965"/>
      <c r="M1965"/>
      <c r="N1965"/>
      <c r="O1965"/>
      <c r="P1965"/>
      <c r="Q1965"/>
      <c r="R1965"/>
      <c r="S1965"/>
      <c r="T1965"/>
      <c r="U1965"/>
      <c r="V1965"/>
      <c r="W1965"/>
      <c r="X1965"/>
      <c r="Y1965"/>
      <c r="Z1965"/>
      <c r="AA1965"/>
      <c r="AB1965" s="181"/>
    </row>
    <row r="1966" spans="1:28" hidden="1">
      <c r="A1966" s="283"/>
      <c r="B1966"/>
      <c r="C1966"/>
      <c r="D1966"/>
      <c r="E1966"/>
      <c r="F1966"/>
      <c r="G1966"/>
      <c r="H1966"/>
      <c r="I1966"/>
      <c r="J1966"/>
      <c r="K1966"/>
      <c r="L1966"/>
      <c r="M1966"/>
      <c r="N1966"/>
      <c r="O1966"/>
      <c r="P1966"/>
      <c r="Q1966"/>
      <c r="R1966"/>
      <c r="S1966"/>
      <c r="T1966"/>
      <c r="U1966"/>
      <c r="V1966"/>
      <c r="W1966"/>
      <c r="X1966"/>
      <c r="Y1966"/>
      <c r="Z1966"/>
      <c r="AA1966"/>
      <c r="AB1966" s="181"/>
    </row>
    <row r="1967" spans="1:28" hidden="1">
      <c r="A1967" s="283"/>
      <c r="B1967"/>
      <c r="C1967"/>
      <c r="D1967"/>
      <c r="E1967"/>
      <c r="F1967"/>
      <c r="G1967"/>
      <c r="H1967"/>
      <c r="I1967"/>
      <c r="J1967"/>
      <c r="K1967"/>
      <c r="L1967"/>
      <c r="M1967"/>
      <c r="N1967"/>
      <c r="O1967"/>
      <c r="P1967"/>
      <c r="Q1967"/>
      <c r="R1967"/>
      <c r="S1967"/>
      <c r="T1967"/>
      <c r="U1967"/>
      <c r="V1967"/>
      <c r="W1967"/>
      <c r="X1967"/>
      <c r="Y1967"/>
      <c r="Z1967"/>
      <c r="AA1967"/>
      <c r="AB1967" s="181"/>
    </row>
    <row r="1968" spans="1:28" hidden="1">
      <c r="A1968" s="283"/>
      <c r="B1968"/>
      <c r="C1968"/>
      <c r="D1968"/>
      <c r="E1968"/>
      <c r="F1968"/>
      <c r="G1968"/>
      <c r="H1968"/>
      <c r="I1968"/>
      <c r="J1968"/>
      <c r="K1968"/>
      <c r="L1968"/>
      <c r="M1968"/>
      <c r="N1968"/>
      <c r="O1968"/>
      <c r="P1968"/>
      <c r="Q1968"/>
      <c r="R1968"/>
      <c r="S1968"/>
      <c r="T1968"/>
      <c r="U1968"/>
      <c r="V1968"/>
      <c r="W1968"/>
      <c r="X1968"/>
      <c r="Y1968"/>
      <c r="Z1968"/>
      <c r="AA1968"/>
      <c r="AB1968" s="181"/>
    </row>
    <row r="1969" spans="1:28" hidden="1">
      <c r="A1969" s="283"/>
      <c r="B1969"/>
      <c r="C1969"/>
      <c r="D1969"/>
      <c r="E1969"/>
      <c r="F1969"/>
      <c r="G1969"/>
      <c r="H1969"/>
      <c r="I1969"/>
      <c r="J1969"/>
      <c r="K1969"/>
      <c r="L1969"/>
      <c r="M1969"/>
      <c r="N1969"/>
      <c r="O1969"/>
      <c r="P1969"/>
      <c r="Q1969"/>
      <c r="R1969"/>
      <c r="S1969"/>
      <c r="T1969"/>
      <c r="U1969"/>
      <c r="V1969"/>
      <c r="W1969"/>
      <c r="X1969"/>
      <c r="Y1969"/>
      <c r="Z1969"/>
      <c r="AA1969"/>
      <c r="AB1969" s="181"/>
    </row>
    <row r="1970" spans="1:28" hidden="1">
      <c r="A1970" s="283"/>
      <c r="B1970"/>
      <c r="C1970"/>
      <c r="D1970"/>
      <c r="E1970"/>
      <c r="F1970"/>
      <c r="G1970"/>
      <c r="H1970"/>
      <c r="I1970"/>
      <c r="J1970"/>
      <c r="K1970"/>
      <c r="L1970"/>
      <c r="M1970"/>
      <c r="N1970"/>
      <c r="O1970"/>
      <c r="P1970"/>
      <c r="Q1970"/>
      <c r="R1970"/>
      <c r="S1970"/>
      <c r="T1970"/>
      <c r="U1970"/>
      <c r="V1970"/>
      <c r="W1970"/>
      <c r="X1970"/>
      <c r="Y1970"/>
      <c r="Z1970"/>
      <c r="AA1970"/>
      <c r="AB1970" s="181"/>
    </row>
    <row r="1971" spans="1:28" hidden="1">
      <c r="A1971" s="283"/>
      <c r="B1971"/>
      <c r="C1971"/>
      <c r="D1971"/>
      <c r="E1971"/>
      <c r="F1971"/>
      <c r="G1971"/>
      <c r="H1971"/>
      <c r="I1971"/>
      <c r="J1971"/>
      <c r="K1971"/>
      <c r="L1971"/>
      <c r="M1971"/>
      <c r="N1971"/>
      <c r="O1971"/>
      <c r="P1971"/>
      <c r="Q1971"/>
      <c r="R1971"/>
      <c r="S1971"/>
      <c r="T1971"/>
      <c r="U1971"/>
      <c r="V1971"/>
      <c r="W1971"/>
      <c r="X1971"/>
      <c r="Y1971"/>
      <c r="Z1971"/>
      <c r="AA1971"/>
      <c r="AB1971" s="181"/>
    </row>
    <row r="1972" spans="1:28" hidden="1">
      <c r="A1972" s="283"/>
      <c r="B1972"/>
      <c r="C1972"/>
      <c r="D1972"/>
      <c r="E1972"/>
      <c r="F1972"/>
      <c r="G1972"/>
      <c r="H1972"/>
      <c r="I1972"/>
      <c r="J1972"/>
      <c r="K1972"/>
      <c r="L1972"/>
      <c r="M1972"/>
      <c r="N1972"/>
      <c r="O1972"/>
      <c r="P1972"/>
      <c r="Q1972"/>
      <c r="R1972"/>
      <c r="S1972"/>
      <c r="T1972"/>
      <c r="U1972"/>
      <c r="V1972"/>
      <c r="W1972"/>
      <c r="X1972"/>
      <c r="Y1972"/>
      <c r="Z1972"/>
      <c r="AA1972"/>
      <c r="AB1972" s="181"/>
    </row>
    <row r="1973" spans="1:28" hidden="1">
      <c r="A1973" s="283"/>
      <c r="B1973"/>
      <c r="C1973"/>
      <c r="D1973"/>
      <c r="E1973"/>
      <c r="F1973"/>
      <c r="G1973"/>
      <c r="H1973"/>
      <c r="I1973"/>
      <c r="J1973"/>
      <c r="K1973"/>
      <c r="L1973"/>
      <c r="M1973"/>
      <c r="N1973"/>
      <c r="O1973"/>
      <c r="P1973"/>
      <c r="Q1973"/>
      <c r="R1973"/>
      <c r="S1973"/>
      <c r="T1973"/>
      <c r="U1973"/>
      <c r="V1973"/>
      <c r="W1973"/>
      <c r="X1973"/>
      <c r="Y1973"/>
      <c r="Z1973"/>
      <c r="AA1973"/>
      <c r="AB1973" s="181"/>
    </row>
    <row r="1974" spans="1:28" hidden="1">
      <c r="A1974" s="283"/>
      <c r="B1974"/>
      <c r="C1974"/>
      <c r="D1974"/>
      <c r="E1974"/>
      <c r="F1974"/>
      <c r="G1974"/>
      <c r="H1974"/>
      <c r="I1974"/>
      <c r="J1974"/>
      <c r="K1974"/>
      <c r="L1974"/>
      <c r="M1974"/>
      <c r="N1974"/>
      <c r="O1974"/>
      <c r="P1974"/>
      <c r="Q1974"/>
      <c r="R1974"/>
      <c r="S1974"/>
      <c r="T1974"/>
      <c r="U1974"/>
      <c r="V1974"/>
      <c r="W1974"/>
      <c r="X1974"/>
      <c r="Y1974"/>
      <c r="Z1974"/>
      <c r="AA1974"/>
      <c r="AB1974" s="181"/>
    </row>
    <row r="1975" spans="1:28" hidden="1">
      <c r="A1975" s="283"/>
      <c r="B1975"/>
      <c r="C1975"/>
      <c r="D1975"/>
      <c r="E1975"/>
      <c r="F1975"/>
      <c r="G1975"/>
      <c r="H1975"/>
      <c r="I1975"/>
      <c r="J1975"/>
      <c r="K1975"/>
      <c r="L1975"/>
      <c r="M1975"/>
      <c r="N1975"/>
      <c r="O1975"/>
      <c r="P1975"/>
      <c r="Q1975"/>
      <c r="R1975"/>
      <c r="S1975"/>
      <c r="T1975"/>
      <c r="U1975"/>
      <c r="V1975"/>
      <c r="W1975"/>
      <c r="X1975"/>
      <c r="Y1975"/>
      <c r="Z1975"/>
      <c r="AA1975"/>
      <c r="AB1975" s="181"/>
    </row>
    <row r="1976" spans="1:28" hidden="1">
      <c r="A1976" s="283"/>
      <c r="B1976"/>
      <c r="C1976"/>
      <c r="D1976"/>
      <c r="E1976"/>
      <c r="F1976"/>
      <c r="G1976"/>
      <c r="H1976"/>
      <c r="I1976"/>
      <c r="J1976"/>
      <c r="K1976"/>
      <c r="L1976"/>
      <c r="M1976"/>
      <c r="N1976"/>
      <c r="O1976"/>
      <c r="P1976"/>
      <c r="Q1976"/>
      <c r="R1976"/>
      <c r="S1976"/>
      <c r="T1976"/>
      <c r="U1976"/>
      <c r="V1976"/>
      <c r="W1976"/>
      <c r="X1976"/>
      <c r="Y1976"/>
      <c r="Z1976"/>
      <c r="AA1976"/>
      <c r="AB1976" s="181"/>
    </row>
    <row r="1977" spans="1:28" hidden="1">
      <c r="A1977" s="283"/>
      <c r="B1977"/>
      <c r="C1977"/>
      <c r="D1977"/>
      <c r="E1977"/>
      <c r="F1977"/>
      <c r="G1977"/>
      <c r="H1977"/>
      <c r="I1977"/>
      <c r="J1977"/>
      <c r="K1977"/>
      <c r="L1977"/>
      <c r="M1977"/>
      <c r="N1977"/>
      <c r="O1977"/>
      <c r="P1977"/>
      <c r="Q1977"/>
      <c r="R1977"/>
      <c r="S1977"/>
      <c r="T1977"/>
      <c r="U1977"/>
      <c r="V1977"/>
      <c r="W1977"/>
      <c r="X1977"/>
      <c r="Y1977"/>
      <c r="Z1977"/>
      <c r="AA1977"/>
      <c r="AB1977" s="181"/>
    </row>
    <row r="1978" spans="1:28" hidden="1">
      <c r="A1978" s="283"/>
      <c r="B1978"/>
      <c r="C1978"/>
      <c r="D1978"/>
      <c r="E1978"/>
      <c r="F1978"/>
      <c r="G1978"/>
      <c r="H1978"/>
      <c r="I1978"/>
      <c r="J1978"/>
      <c r="K1978"/>
      <c r="L1978"/>
      <c r="M1978"/>
      <c r="N1978"/>
      <c r="O1978"/>
      <c r="P1978"/>
      <c r="Q1978"/>
      <c r="R1978"/>
      <c r="S1978"/>
      <c r="T1978"/>
      <c r="U1978"/>
      <c r="V1978"/>
      <c r="W1978"/>
      <c r="X1978"/>
      <c r="Y1978"/>
      <c r="Z1978"/>
      <c r="AA1978"/>
      <c r="AB1978" s="181"/>
    </row>
    <row r="1979" spans="1:28" hidden="1">
      <c r="A1979" s="283"/>
      <c r="B1979"/>
      <c r="C1979"/>
      <c r="D1979"/>
      <c r="E1979"/>
      <c r="F1979"/>
      <c r="G1979"/>
      <c r="H1979"/>
      <c r="I1979"/>
      <c r="J1979"/>
      <c r="K1979"/>
      <c r="L1979"/>
      <c r="M1979"/>
      <c r="N1979"/>
      <c r="O1979"/>
      <c r="P1979"/>
      <c r="Q1979"/>
      <c r="R1979"/>
      <c r="S1979"/>
      <c r="T1979"/>
      <c r="U1979"/>
      <c r="V1979"/>
      <c r="W1979"/>
      <c r="X1979"/>
      <c r="Y1979"/>
      <c r="Z1979"/>
      <c r="AA1979"/>
      <c r="AB1979" s="181"/>
    </row>
    <row r="1980" spans="1:28" hidden="1">
      <c r="A1980" s="283"/>
      <c r="B1980"/>
      <c r="C1980"/>
      <c r="D1980"/>
      <c r="E1980"/>
      <c r="F1980"/>
      <c r="G1980"/>
      <c r="H1980"/>
      <c r="I1980"/>
      <c r="J1980"/>
      <c r="K1980"/>
      <c r="L1980"/>
      <c r="M1980"/>
      <c r="N1980"/>
      <c r="O1980"/>
      <c r="P1980"/>
      <c r="Q1980"/>
      <c r="R1980"/>
      <c r="S1980"/>
      <c r="T1980"/>
      <c r="U1980"/>
      <c r="V1980"/>
      <c r="W1980"/>
      <c r="X1980"/>
      <c r="Y1980"/>
      <c r="Z1980"/>
      <c r="AA1980"/>
      <c r="AB1980" s="181"/>
    </row>
    <row r="1981" spans="1:28" hidden="1">
      <c r="A1981" s="283"/>
      <c r="B1981"/>
      <c r="C1981"/>
      <c r="D1981"/>
      <c r="E1981"/>
      <c r="F1981"/>
      <c r="G1981"/>
      <c r="H1981"/>
      <c r="I1981"/>
      <c r="J1981"/>
      <c r="K1981"/>
      <c r="L1981"/>
      <c r="M1981"/>
      <c r="N1981"/>
      <c r="O1981"/>
      <c r="P1981"/>
      <c r="Q1981"/>
      <c r="R1981"/>
      <c r="S1981"/>
      <c r="T1981"/>
      <c r="U1981"/>
      <c r="V1981"/>
      <c r="W1981"/>
      <c r="X1981"/>
      <c r="Y1981"/>
      <c r="Z1981"/>
      <c r="AA1981"/>
      <c r="AB1981" s="181"/>
    </row>
    <row r="1982" spans="1:28" hidden="1">
      <c r="A1982" s="283"/>
      <c r="B1982"/>
      <c r="C1982"/>
      <c r="D1982"/>
      <c r="E1982"/>
      <c r="F1982"/>
      <c r="G1982"/>
      <c r="H1982"/>
      <c r="I1982"/>
      <c r="J1982"/>
      <c r="K1982"/>
      <c r="L1982"/>
      <c r="M1982"/>
      <c r="N1982"/>
      <c r="O1982"/>
      <c r="P1982"/>
      <c r="Q1982"/>
      <c r="R1982"/>
      <c r="S1982"/>
      <c r="T1982"/>
      <c r="U1982"/>
      <c r="V1982"/>
      <c r="W1982"/>
      <c r="X1982"/>
      <c r="Y1982"/>
      <c r="Z1982"/>
      <c r="AA1982"/>
      <c r="AB1982" s="181"/>
    </row>
    <row r="1983" spans="1:28" hidden="1">
      <c r="A1983" s="283"/>
      <c r="B1983"/>
      <c r="C1983"/>
      <c r="D1983"/>
      <c r="E1983"/>
      <c r="F1983"/>
      <c r="G1983"/>
      <c r="H1983"/>
      <c r="I1983"/>
      <c r="J1983"/>
      <c r="K1983"/>
      <c r="L1983"/>
      <c r="M1983"/>
      <c r="N1983"/>
      <c r="O1983"/>
      <c r="P1983"/>
      <c r="Q1983"/>
      <c r="R1983"/>
      <c r="S1983"/>
      <c r="T1983"/>
      <c r="U1983"/>
      <c r="V1983"/>
      <c r="W1983"/>
      <c r="X1983"/>
      <c r="Y1983"/>
      <c r="Z1983"/>
      <c r="AA1983"/>
      <c r="AB1983" s="181"/>
    </row>
    <row r="1984" spans="1:28" hidden="1">
      <c r="A1984" s="283"/>
      <c r="B1984"/>
      <c r="C1984"/>
      <c r="D1984"/>
      <c r="E1984"/>
      <c r="F1984"/>
      <c r="G1984"/>
      <c r="H1984"/>
      <c r="I1984"/>
      <c r="J1984"/>
      <c r="K1984"/>
      <c r="L1984"/>
      <c r="M1984"/>
      <c r="N1984"/>
      <c r="O1984"/>
      <c r="P1984"/>
      <c r="Q1984"/>
      <c r="R1984"/>
      <c r="S1984"/>
      <c r="T1984"/>
      <c r="U1984"/>
      <c r="V1984"/>
      <c r="W1984"/>
      <c r="X1984"/>
      <c r="Y1984"/>
      <c r="Z1984"/>
      <c r="AA1984"/>
      <c r="AB1984" s="181"/>
    </row>
    <row r="1985" spans="1:28" hidden="1">
      <c r="A1985" s="283"/>
      <c r="B1985"/>
      <c r="C1985"/>
      <c r="D1985"/>
      <c r="E1985"/>
      <c r="F1985"/>
      <c r="G1985"/>
      <c r="H1985"/>
      <c r="I1985"/>
      <c r="J1985"/>
      <c r="K1985"/>
      <c r="L1985"/>
      <c r="M1985"/>
      <c r="N1985"/>
      <c r="O1985"/>
      <c r="P1985"/>
      <c r="Q1985"/>
      <c r="R1985"/>
      <c r="S1985"/>
      <c r="T1985"/>
      <c r="U1985"/>
      <c r="V1985"/>
      <c r="W1985"/>
      <c r="X1985"/>
      <c r="Y1985"/>
      <c r="Z1985"/>
      <c r="AA1985"/>
      <c r="AB1985" s="181"/>
    </row>
    <row r="1986" spans="1:28" hidden="1">
      <c r="A1986" s="283"/>
      <c r="B1986"/>
      <c r="C1986"/>
      <c r="D1986"/>
      <c r="E1986"/>
      <c r="F1986"/>
      <c r="G1986"/>
      <c r="H1986"/>
      <c r="I1986"/>
      <c r="J1986"/>
      <c r="K1986"/>
      <c r="L1986"/>
      <c r="M1986"/>
      <c r="N1986"/>
      <c r="O1986"/>
      <c r="P1986"/>
      <c r="Q1986"/>
      <c r="R1986"/>
      <c r="S1986"/>
      <c r="T1986"/>
      <c r="U1986"/>
      <c r="V1986"/>
      <c r="W1986"/>
      <c r="X1986"/>
      <c r="Y1986"/>
      <c r="Z1986"/>
      <c r="AA1986"/>
      <c r="AB1986" s="181"/>
    </row>
    <row r="1987" spans="1:28" hidden="1">
      <c r="A1987" s="283"/>
      <c r="B1987"/>
      <c r="C1987"/>
      <c r="D1987"/>
      <c r="E1987"/>
      <c r="F1987"/>
      <c r="G1987"/>
      <c r="H1987"/>
      <c r="I1987"/>
      <c r="J1987"/>
      <c r="K1987"/>
      <c r="L1987"/>
      <c r="M1987"/>
      <c r="N1987"/>
      <c r="O1987"/>
      <c r="P1987"/>
      <c r="Q1987"/>
      <c r="R1987"/>
      <c r="S1987"/>
      <c r="T1987"/>
      <c r="U1987"/>
      <c r="V1987"/>
      <c r="W1987"/>
      <c r="X1987"/>
      <c r="Y1987"/>
      <c r="Z1987"/>
      <c r="AA1987"/>
      <c r="AB1987" s="181"/>
    </row>
    <row r="1988" spans="1:28" hidden="1">
      <c r="A1988" s="283"/>
      <c r="B1988"/>
      <c r="C1988"/>
      <c r="D1988"/>
      <c r="E1988"/>
      <c r="F1988"/>
      <c r="G1988"/>
      <c r="H1988"/>
      <c r="I1988"/>
      <c r="J1988"/>
      <c r="K1988"/>
      <c r="L1988"/>
      <c r="M1988"/>
      <c r="N1988"/>
      <c r="O1988"/>
      <c r="P1988"/>
      <c r="Q1988"/>
      <c r="R1988"/>
      <c r="S1988"/>
      <c r="T1988"/>
      <c r="U1988"/>
      <c r="V1988"/>
      <c r="W1988"/>
      <c r="X1988"/>
      <c r="Y1988"/>
      <c r="Z1988"/>
      <c r="AA1988"/>
      <c r="AB1988" s="181"/>
    </row>
    <row r="1989" spans="1:28" hidden="1">
      <c r="A1989" s="283"/>
      <c r="B1989"/>
      <c r="C1989"/>
      <c r="D1989"/>
      <c r="E1989"/>
      <c r="F1989"/>
      <c r="G1989"/>
      <c r="H1989"/>
      <c r="I1989"/>
      <c r="J1989"/>
      <c r="K1989"/>
      <c r="L1989"/>
      <c r="M1989"/>
      <c r="N1989"/>
      <c r="O1989"/>
      <c r="P1989"/>
      <c r="Q1989"/>
      <c r="R1989"/>
      <c r="S1989"/>
      <c r="T1989"/>
      <c r="U1989"/>
      <c r="V1989"/>
      <c r="W1989"/>
      <c r="X1989"/>
      <c r="Y1989"/>
      <c r="Z1989"/>
      <c r="AA1989"/>
      <c r="AB1989" s="181"/>
    </row>
    <row r="1990" spans="1:28" hidden="1">
      <c r="A1990" s="283"/>
      <c r="B1990"/>
      <c r="C1990"/>
      <c r="D1990"/>
      <c r="E1990"/>
      <c r="F1990"/>
      <c r="G1990"/>
      <c r="H1990"/>
      <c r="I1990"/>
      <c r="J1990"/>
      <c r="K1990"/>
      <c r="L1990"/>
      <c r="M1990"/>
      <c r="N1990"/>
      <c r="O1990"/>
      <c r="P1990"/>
      <c r="Q1990"/>
      <c r="R1990"/>
      <c r="S1990"/>
      <c r="T1990"/>
      <c r="U1990"/>
      <c r="V1990"/>
      <c r="W1990"/>
      <c r="X1990"/>
      <c r="Y1990"/>
      <c r="Z1990"/>
      <c r="AA1990"/>
      <c r="AB1990" s="181"/>
    </row>
    <row r="1991" spans="1:28" hidden="1">
      <c r="A1991" s="283"/>
      <c r="B1991"/>
      <c r="C1991"/>
      <c r="D1991"/>
      <c r="E1991"/>
      <c r="F1991"/>
      <c r="G1991"/>
      <c r="H1991"/>
      <c r="I1991"/>
      <c r="J1991"/>
      <c r="K1991"/>
      <c r="L1991"/>
      <c r="M1991"/>
      <c r="N1991"/>
      <c r="O1991"/>
      <c r="P1991"/>
      <c r="Q1991"/>
      <c r="R1991"/>
      <c r="S1991"/>
      <c r="T1991"/>
      <c r="U1991"/>
      <c r="V1991"/>
      <c r="W1991"/>
      <c r="X1991"/>
      <c r="Y1991"/>
      <c r="Z1991"/>
      <c r="AA1991"/>
      <c r="AB1991" s="181"/>
    </row>
    <row r="1992" spans="1:28" hidden="1">
      <c r="A1992" s="283"/>
      <c r="B1992"/>
      <c r="C1992"/>
      <c r="D1992"/>
      <c r="E1992"/>
      <c r="F1992"/>
      <c r="G1992"/>
      <c r="H1992"/>
      <c r="I1992"/>
      <c r="J1992"/>
      <c r="K1992"/>
      <c r="L1992"/>
      <c r="M1992"/>
      <c r="N1992"/>
      <c r="O1992"/>
      <c r="P1992"/>
      <c r="Q1992"/>
      <c r="R1992"/>
      <c r="S1992"/>
      <c r="T1992"/>
      <c r="U1992"/>
      <c r="V1992"/>
      <c r="W1992"/>
      <c r="X1992"/>
      <c r="Y1992"/>
      <c r="Z1992"/>
      <c r="AA1992"/>
      <c r="AB1992" s="181"/>
    </row>
    <row r="1993" spans="1:28" hidden="1">
      <c r="A1993" s="283"/>
      <c r="B1993"/>
      <c r="C1993"/>
      <c r="D1993"/>
      <c r="E1993"/>
      <c r="F1993"/>
      <c r="G1993"/>
      <c r="H1993"/>
      <c r="I1993"/>
      <c r="J1993"/>
      <c r="K1993"/>
      <c r="L1993"/>
      <c r="M1993"/>
      <c r="N1993"/>
      <c r="O1993"/>
      <c r="P1993"/>
      <c r="Q1993"/>
      <c r="R1993"/>
      <c r="S1993"/>
      <c r="T1993"/>
      <c r="U1993"/>
      <c r="V1993"/>
      <c r="W1993"/>
      <c r="X1993"/>
      <c r="Y1993"/>
      <c r="Z1993"/>
      <c r="AA1993"/>
      <c r="AB1993" s="181"/>
    </row>
    <row r="1994" spans="1:28" hidden="1">
      <c r="A1994" s="283"/>
      <c r="B1994"/>
      <c r="C1994"/>
      <c r="D1994"/>
      <c r="E1994"/>
      <c r="F1994"/>
      <c r="G1994"/>
      <c r="H1994"/>
      <c r="I1994"/>
      <c r="J1994"/>
      <c r="K1994"/>
      <c r="L1994"/>
      <c r="M1994"/>
      <c r="N1994"/>
      <c r="O1994"/>
      <c r="P1994"/>
      <c r="Q1994"/>
      <c r="R1994"/>
      <c r="S1994"/>
      <c r="T1994"/>
      <c r="U1994"/>
      <c r="V1994"/>
      <c r="W1994"/>
      <c r="X1994"/>
      <c r="Y1994"/>
      <c r="Z1994"/>
      <c r="AA1994"/>
      <c r="AB1994" s="181"/>
    </row>
    <row r="1995" spans="1:28" hidden="1">
      <c r="A1995" s="283"/>
      <c r="B1995"/>
      <c r="C1995"/>
      <c r="D1995"/>
      <c r="E1995"/>
      <c r="F1995"/>
      <c r="G1995"/>
      <c r="H1995"/>
      <c r="I1995"/>
      <c r="J1995"/>
      <c r="K1995"/>
      <c r="L1995"/>
      <c r="M1995"/>
      <c r="N1995"/>
      <c r="O1995"/>
      <c r="P1995"/>
      <c r="Q1995"/>
      <c r="R1995"/>
      <c r="S1995"/>
      <c r="T1995"/>
      <c r="U1995"/>
      <c r="V1995"/>
      <c r="W1995"/>
      <c r="X1995"/>
      <c r="Y1995"/>
      <c r="Z1995"/>
      <c r="AA1995"/>
      <c r="AB1995" s="181"/>
    </row>
    <row r="1996" spans="1:28" hidden="1">
      <c r="A1996" s="283"/>
      <c r="B1996"/>
      <c r="C1996"/>
      <c r="D1996"/>
      <c r="E1996"/>
      <c r="F1996"/>
      <c r="G1996"/>
      <c r="H1996"/>
      <c r="I1996"/>
      <c r="J1996"/>
      <c r="K1996"/>
      <c r="L1996"/>
      <c r="M1996"/>
      <c r="N1996"/>
      <c r="O1996"/>
      <c r="P1996"/>
      <c r="Q1996"/>
      <c r="R1996"/>
      <c r="S1996"/>
      <c r="T1996"/>
      <c r="U1996"/>
      <c r="V1996"/>
      <c r="W1996"/>
      <c r="X1996"/>
      <c r="Y1996"/>
      <c r="Z1996"/>
      <c r="AA1996"/>
      <c r="AB1996" s="181"/>
    </row>
    <row r="1997" spans="1:28" hidden="1">
      <c r="A1997" s="283"/>
      <c r="B1997"/>
      <c r="C1997"/>
      <c r="D1997"/>
      <c r="E1997"/>
      <c r="F1997"/>
      <c r="G1997"/>
      <c r="H1997"/>
      <c r="I1997"/>
      <c r="J1997"/>
      <c r="K1997"/>
      <c r="L1997"/>
      <c r="M1997"/>
      <c r="N1997"/>
      <c r="O1997"/>
      <c r="P1997"/>
      <c r="Q1997"/>
      <c r="R1997"/>
      <c r="S1997"/>
      <c r="T1997"/>
      <c r="U1997"/>
      <c r="V1997"/>
      <c r="W1997"/>
      <c r="X1997"/>
      <c r="Y1997"/>
      <c r="Z1997"/>
      <c r="AA1997"/>
      <c r="AB1997" s="181"/>
    </row>
    <row r="1998" spans="1:28" hidden="1">
      <c r="A1998" s="283"/>
      <c r="B1998"/>
      <c r="C1998"/>
      <c r="D1998"/>
      <c r="E1998"/>
      <c r="F1998"/>
      <c r="G1998"/>
      <c r="H1998"/>
      <c r="I1998"/>
      <c r="J1998"/>
      <c r="K1998"/>
      <c r="L1998"/>
      <c r="M1998"/>
      <c r="N1998"/>
      <c r="O1998"/>
      <c r="P1998"/>
      <c r="Q1998"/>
      <c r="R1998"/>
      <c r="S1998"/>
      <c r="T1998"/>
      <c r="U1998"/>
      <c r="V1998"/>
      <c r="W1998"/>
      <c r="X1998"/>
      <c r="Y1998"/>
      <c r="Z1998"/>
      <c r="AA1998"/>
      <c r="AB1998" s="181"/>
    </row>
    <row r="1999" spans="1:28" hidden="1">
      <c r="A1999" s="283"/>
      <c r="B1999"/>
      <c r="C1999"/>
      <c r="D1999"/>
      <c r="E1999"/>
      <c r="F1999"/>
      <c r="G1999"/>
      <c r="H1999"/>
      <c r="I1999"/>
      <c r="J1999"/>
      <c r="K1999"/>
      <c r="L1999"/>
      <c r="M1999"/>
      <c r="N1999"/>
      <c r="O1999"/>
      <c r="P1999"/>
      <c r="Q1999"/>
      <c r="R1999"/>
      <c r="S1999"/>
      <c r="T1999"/>
      <c r="U1999"/>
      <c r="V1999"/>
      <c r="W1999"/>
      <c r="X1999"/>
      <c r="Y1999"/>
      <c r="Z1999"/>
      <c r="AA1999"/>
      <c r="AB1999" s="181"/>
    </row>
    <row r="2000" spans="1:28" hidden="1">
      <c r="A2000" s="283"/>
      <c r="B2000"/>
      <c r="C2000"/>
      <c r="D2000"/>
      <c r="E2000"/>
      <c r="F2000"/>
      <c r="G2000"/>
      <c r="H2000"/>
      <c r="I2000"/>
      <c r="J2000"/>
      <c r="K2000"/>
      <c r="L2000"/>
      <c r="M2000"/>
      <c r="N2000"/>
      <c r="O2000"/>
      <c r="P2000"/>
      <c r="Q2000"/>
      <c r="R2000"/>
      <c r="S2000"/>
      <c r="T2000"/>
      <c r="U2000"/>
      <c r="V2000"/>
      <c r="W2000"/>
      <c r="X2000"/>
      <c r="Y2000"/>
      <c r="Z2000"/>
      <c r="AA2000"/>
      <c r="AB2000" s="181"/>
    </row>
    <row r="2001" spans="1:28" hidden="1">
      <c r="A2001" s="283"/>
      <c r="B2001"/>
      <c r="C2001"/>
      <c r="D2001"/>
      <c r="E2001"/>
      <c r="F2001"/>
      <c r="G2001"/>
      <c r="H2001"/>
      <c r="I2001"/>
      <c r="J2001"/>
      <c r="K2001"/>
      <c r="L2001"/>
      <c r="M2001"/>
      <c r="N2001"/>
      <c r="O2001"/>
      <c r="P2001"/>
      <c r="Q2001"/>
      <c r="R2001"/>
      <c r="S2001"/>
      <c r="T2001"/>
      <c r="U2001"/>
      <c r="V2001"/>
      <c r="W2001"/>
      <c r="X2001"/>
      <c r="Y2001"/>
      <c r="Z2001"/>
      <c r="AA2001"/>
      <c r="AB2001" s="181"/>
    </row>
    <row r="2002" spans="1:28" hidden="1">
      <c r="A2002" s="283"/>
      <c r="B2002"/>
      <c r="C2002"/>
      <c r="D2002"/>
      <c r="E2002"/>
      <c r="F2002"/>
      <c r="G2002"/>
      <c r="H2002"/>
      <c r="I2002"/>
      <c r="J2002"/>
      <c r="K2002"/>
      <c r="L2002"/>
      <c r="M2002"/>
      <c r="N2002"/>
      <c r="O2002"/>
      <c r="P2002"/>
      <c r="Q2002"/>
      <c r="R2002"/>
      <c r="S2002"/>
      <c r="T2002"/>
      <c r="U2002"/>
      <c r="V2002"/>
      <c r="W2002"/>
      <c r="X2002"/>
      <c r="Y2002"/>
      <c r="Z2002"/>
      <c r="AA2002"/>
      <c r="AB2002" s="181"/>
    </row>
    <row r="2003" spans="1:28" hidden="1">
      <c r="A2003" s="283"/>
      <c r="B2003"/>
      <c r="C2003"/>
      <c r="D2003"/>
      <c r="E2003"/>
      <c r="F2003"/>
      <c r="G2003"/>
      <c r="H2003"/>
      <c r="I2003"/>
      <c r="J2003"/>
      <c r="K2003"/>
      <c r="L2003"/>
      <c r="M2003"/>
      <c r="N2003"/>
      <c r="O2003"/>
      <c r="P2003"/>
      <c r="Q2003"/>
      <c r="R2003"/>
      <c r="S2003"/>
      <c r="T2003"/>
      <c r="U2003"/>
      <c r="V2003"/>
      <c r="W2003"/>
      <c r="X2003"/>
      <c r="Y2003"/>
      <c r="Z2003"/>
      <c r="AA2003"/>
      <c r="AB2003" s="181"/>
    </row>
    <row r="2004" spans="1:28" hidden="1">
      <c r="A2004" s="283"/>
      <c r="B2004"/>
      <c r="C2004"/>
      <c r="D2004"/>
      <c r="E2004"/>
      <c r="F2004"/>
      <c r="G2004"/>
      <c r="H2004"/>
      <c r="I2004"/>
      <c r="J2004"/>
      <c r="K2004"/>
      <c r="L2004"/>
      <c r="M2004"/>
      <c r="N2004"/>
      <c r="O2004"/>
      <c r="P2004"/>
      <c r="Q2004"/>
      <c r="R2004"/>
      <c r="S2004"/>
      <c r="T2004"/>
      <c r="U2004"/>
      <c r="V2004"/>
      <c r="W2004"/>
      <c r="X2004"/>
      <c r="Y2004"/>
      <c r="Z2004"/>
      <c r="AA2004"/>
      <c r="AB2004" s="181"/>
    </row>
    <row r="2005" spans="1:28" hidden="1">
      <c r="A2005" s="283"/>
      <c r="B2005"/>
      <c r="C2005"/>
      <c r="D2005"/>
      <c r="E2005"/>
      <c r="F2005"/>
      <c r="G2005"/>
      <c r="H2005"/>
      <c r="I2005"/>
      <c r="J2005"/>
      <c r="K2005"/>
      <c r="L2005"/>
      <c r="M2005"/>
      <c r="N2005"/>
      <c r="O2005"/>
      <c r="P2005"/>
      <c r="Q2005"/>
      <c r="R2005"/>
      <c r="S2005"/>
      <c r="T2005"/>
      <c r="U2005"/>
      <c r="V2005"/>
      <c r="W2005"/>
      <c r="X2005"/>
      <c r="Y2005"/>
      <c r="Z2005"/>
      <c r="AA2005"/>
      <c r="AB2005" s="181"/>
    </row>
    <row r="2006" spans="1:28" hidden="1">
      <c r="A2006" s="283"/>
      <c r="B2006"/>
      <c r="C2006"/>
      <c r="D2006"/>
      <c r="E2006"/>
      <c r="F2006"/>
      <c r="G2006"/>
      <c r="H2006"/>
      <c r="I2006"/>
      <c r="J2006"/>
      <c r="K2006"/>
      <c r="L2006"/>
      <c r="M2006"/>
      <c r="N2006"/>
      <c r="O2006"/>
      <c r="P2006"/>
      <c r="Q2006"/>
      <c r="R2006"/>
      <c r="S2006"/>
      <c r="T2006"/>
      <c r="U2006"/>
      <c r="V2006"/>
      <c r="W2006"/>
      <c r="X2006"/>
      <c r="Y2006"/>
      <c r="Z2006"/>
      <c r="AA2006"/>
      <c r="AB2006" s="181"/>
    </row>
    <row r="2007" spans="1:28" hidden="1">
      <c r="A2007" s="283"/>
      <c r="B2007"/>
      <c r="C2007"/>
      <c r="D2007"/>
      <c r="E2007"/>
      <c r="F2007"/>
      <c r="G2007"/>
      <c r="H2007"/>
      <c r="I2007"/>
      <c r="J2007"/>
      <c r="K2007"/>
      <c r="L2007"/>
      <c r="M2007"/>
      <c r="N2007"/>
      <c r="O2007"/>
      <c r="P2007"/>
      <c r="Q2007"/>
      <c r="R2007"/>
      <c r="S2007"/>
      <c r="T2007"/>
      <c r="U2007"/>
      <c r="V2007"/>
      <c r="W2007"/>
      <c r="X2007"/>
      <c r="Y2007"/>
      <c r="Z2007"/>
      <c r="AA2007"/>
      <c r="AB2007" s="181"/>
    </row>
    <row r="2008" spans="1:28" hidden="1">
      <c r="A2008" s="283"/>
      <c r="B2008"/>
      <c r="C2008"/>
      <c r="D2008"/>
      <c r="E2008"/>
      <c r="F2008"/>
      <c r="G2008"/>
      <c r="H2008"/>
      <c r="I2008"/>
      <c r="J2008"/>
      <c r="K2008"/>
      <c r="L2008"/>
      <c r="M2008"/>
      <c r="N2008"/>
      <c r="O2008"/>
      <c r="P2008"/>
      <c r="Q2008"/>
      <c r="R2008"/>
      <c r="S2008"/>
      <c r="T2008"/>
      <c r="U2008"/>
      <c r="V2008"/>
      <c r="W2008"/>
      <c r="X2008"/>
      <c r="Y2008"/>
      <c r="Z2008"/>
      <c r="AA2008"/>
      <c r="AB2008" s="181"/>
    </row>
    <row r="2009" spans="1:28" hidden="1">
      <c r="A2009" s="283"/>
      <c r="B2009"/>
      <c r="C2009"/>
      <c r="D2009"/>
      <c r="E2009"/>
      <c r="F2009"/>
      <c r="G2009"/>
      <c r="H2009"/>
      <c r="I2009"/>
      <c r="J2009"/>
      <c r="K2009"/>
      <c r="L2009"/>
      <c r="M2009"/>
      <c r="N2009"/>
      <c r="O2009"/>
      <c r="P2009"/>
      <c r="Q2009"/>
      <c r="R2009"/>
      <c r="S2009"/>
      <c r="T2009"/>
      <c r="U2009"/>
      <c r="V2009"/>
      <c r="W2009"/>
      <c r="X2009"/>
      <c r="Y2009"/>
      <c r="Z2009"/>
      <c r="AA2009"/>
      <c r="AB2009" s="181"/>
    </row>
    <row r="2010" spans="1:28" hidden="1">
      <c r="A2010" s="283"/>
      <c r="B2010"/>
      <c r="C2010"/>
      <c r="D2010"/>
      <c r="E2010"/>
      <c r="F2010"/>
      <c r="G2010"/>
      <c r="H2010"/>
      <c r="I2010"/>
      <c r="J2010"/>
      <c r="K2010"/>
      <c r="L2010"/>
      <c r="M2010"/>
      <c r="N2010"/>
      <c r="O2010"/>
      <c r="P2010"/>
      <c r="Q2010"/>
      <c r="R2010"/>
      <c r="S2010"/>
      <c r="T2010"/>
      <c r="U2010"/>
      <c r="V2010"/>
      <c r="W2010"/>
      <c r="X2010"/>
      <c r="Y2010"/>
      <c r="Z2010"/>
      <c r="AA2010"/>
      <c r="AB2010" s="181"/>
    </row>
    <row r="2011" spans="1:28" hidden="1">
      <c r="A2011" s="283"/>
      <c r="B2011"/>
      <c r="C2011"/>
      <c r="D2011"/>
      <c r="E2011"/>
      <c r="F2011"/>
      <c r="G2011"/>
      <c r="H2011"/>
      <c r="I2011"/>
      <c r="J2011"/>
      <c r="K2011"/>
      <c r="L2011"/>
      <c r="M2011"/>
      <c r="N2011"/>
      <c r="O2011"/>
      <c r="P2011"/>
      <c r="Q2011"/>
      <c r="R2011"/>
      <c r="S2011"/>
      <c r="T2011"/>
      <c r="U2011"/>
      <c r="V2011"/>
      <c r="W2011"/>
      <c r="X2011"/>
      <c r="Y2011"/>
      <c r="Z2011"/>
      <c r="AA2011"/>
      <c r="AB2011" s="181"/>
    </row>
    <row r="2012" spans="1:28" hidden="1">
      <c r="A2012" s="283"/>
      <c r="B2012"/>
      <c r="C2012"/>
      <c r="D2012"/>
      <c r="E2012"/>
      <c r="F2012"/>
      <c r="G2012"/>
      <c r="H2012"/>
      <c r="I2012"/>
      <c r="J2012"/>
      <c r="K2012"/>
      <c r="L2012"/>
      <c r="M2012"/>
      <c r="N2012"/>
      <c r="O2012"/>
      <c r="P2012"/>
      <c r="Q2012"/>
      <c r="R2012"/>
      <c r="S2012"/>
      <c r="T2012"/>
      <c r="U2012"/>
      <c r="V2012"/>
      <c r="W2012"/>
      <c r="X2012"/>
      <c r="Y2012"/>
      <c r="Z2012"/>
      <c r="AA2012"/>
      <c r="AB2012" s="181"/>
    </row>
    <row r="2013" spans="1:28" hidden="1">
      <c r="A2013" s="283"/>
      <c r="B2013"/>
      <c r="C2013"/>
      <c r="D2013"/>
      <c r="E2013"/>
      <c r="F2013"/>
      <c r="G2013"/>
      <c r="H2013"/>
      <c r="I2013"/>
      <c r="J2013"/>
      <c r="K2013"/>
      <c r="L2013"/>
      <c r="M2013"/>
      <c r="N2013"/>
      <c r="O2013"/>
      <c r="P2013"/>
      <c r="Q2013"/>
      <c r="R2013"/>
      <c r="S2013"/>
      <c r="T2013"/>
      <c r="U2013"/>
      <c r="V2013"/>
      <c r="W2013"/>
      <c r="X2013"/>
      <c r="Y2013"/>
      <c r="Z2013"/>
      <c r="AA2013"/>
      <c r="AB2013" s="181"/>
    </row>
    <row r="2014" spans="1:28" hidden="1">
      <c r="A2014" s="283"/>
      <c r="B2014"/>
      <c r="C2014"/>
      <c r="D2014"/>
      <c r="E2014"/>
      <c r="F2014"/>
      <c r="G2014"/>
      <c r="H2014"/>
      <c r="I2014"/>
      <c r="J2014"/>
      <c r="K2014"/>
      <c r="L2014"/>
      <c r="M2014"/>
      <c r="N2014"/>
      <c r="O2014"/>
      <c r="P2014"/>
      <c r="Q2014"/>
      <c r="R2014"/>
      <c r="S2014"/>
      <c r="T2014"/>
      <c r="U2014"/>
      <c r="V2014"/>
      <c r="W2014"/>
      <c r="X2014"/>
      <c r="Y2014"/>
      <c r="Z2014"/>
      <c r="AA2014"/>
      <c r="AB2014" s="181"/>
    </row>
    <row r="2015" spans="1:28" hidden="1">
      <c r="A2015" s="283"/>
      <c r="B2015"/>
      <c r="C2015"/>
      <c r="D2015"/>
      <c r="E2015"/>
      <c r="F2015"/>
      <c r="G2015"/>
      <c r="H2015"/>
      <c r="I2015"/>
      <c r="J2015"/>
      <c r="K2015"/>
      <c r="L2015"/>
      <c r="M2015"/>
      <c r="N2015"/>
      <c r="O2015"/>
      <c r="P2015"/>
      <c r="Q2015"/>
      <c r="R2015"/>
      <c r="S2015"/>
      <c r="T2015"/>
      <c r="U2015"/>
      <c r="V2015"/>
      <c r="W2015"/>
      <c r="X2015"/>
      <c r="Y2015"/>
      <c r="Z2015"/>
      <c r="AA2015"/>
      <c r="AB2015" s="181"/>
    </row>
    <row r="2016" spans="1:28" hidden="1">
      <c r="A2016" s="283"/>
      <c r="B2016"/>
      <c r="C2016"/>
      <c r="D2016"/>
      <c r="E2016"/>
      <c r="F2016"/>
      <c r="G2016"/>
      <c r="H2016"/>
      <c r="I2016"/>
      <c r="J2016"/>
      <c r="K2016"/>
      <c r="L2016"/>
      <c r="M2016"/>
      <c r="N2016"/>
      <c r="O2016"/>
      <c r="P2016"/>
      <c r="Q2016"/>
      <c r="R2016"/>
      <c r="S2016"/>
      <c r="T2016"/>
      <c r="U2016"/>
      <c r="V2016"/>
      <c r="W2016"/>
      <c r="X2016"/>
      <c r="Y2016"/>
      <c r="Z2016"/>
      <c r="AA2016"/>
      <c r="AB2016" s="181"/>
    </row>
    <row r="2017" spans="1:28" hidden="1">
      <c r="A2017" s="283"/>
      <c r="B2017"/>
      <c r="C2017"/>
      <c r="D2017"/>
      <c r="E2017"/>
      <c r="F2017"/>
      <c r="G2017"/>
      <c r="H2017"/>
      <c r="I2017"/>
      <c r="J2017"/>
      <c r="K2017"/>
      <c r="L2017"/>
      <c r="M2017"/>
      <c r="N2017"/>
      <c r="O2017"/>
      <c r="P2017"/>
      <c r="Q2017"/>
      <c r="R2017"/>
      <c r="S2017"/>
      <c r="T2017"/>
      <c r="U2017"/>
      <c r="V2017"/>
      <c r="W2017"/>
      <c r="X2017"/>
      <c r="Y2017"/>
      <c r="Z2017"/>
      <c r="AA2017"/>
      <c r="AB2017" s="181"/>
    </row>
    <row r="2018" spans="1:28" hidden="1">
      <c r="A2018" s="283"/>
      <c r="B2018"/>
      <c r="C2018"/>
      <c r="D2018"/>
      <c r="E2018"/>
      <c r="F2018"/>
      <c r="G2018"/>
      <c r="H2018"/>
      <c r="I2018"/>
      <c r="J2018"/>
      <c r="K2018"/>
      <c r="L2018"/>
      <c r="M2018"/>
      <c r="N2018"/>
      <c r="O2018"/>
      <c r="P2018"/>
      <c r="Q2018"/>
      <c r="R2018"/>
      <c r="S2018"/>
      <c r="T2018"/>
      <c r="U2018"/>
      <c r="V2018"/>
      <c r="W2018"/>
      <c r="X2018"/>
      <c r="Y2018"/>
      <c r="Z2018"/>
      <c r="AA2018"/>
      <c r="AB2018" s="181"/>
    </row>
    <row r="2019" spans="1:28" hidden="1">
      <c r="A2019" s="283"/>
      <c r="B2019"/>
      <c r="C2019"/>
      <c r="D2019"/>
      <c r="E2019"/>
      <c r="F2019"/>
      <c r="G2019"/>
      <c r="H2019"/>
      <c r="I2019"/>
      <c r="J2019"/>
      <c r="K2019"/>
      <c r="L2019"/>
      <c r="M2019"/>
      <c r="N2019"/>
      <c r="O2019"/>
      <c r="P2019"/>
      <c r="Q2019"/>
      <c r="R2019"/>
      <c r="S2019"/>
      <c r="T2019"/>
      <c r="U2019"/>
      <c r="V2019"/>
      <c r="W2019"/>
      <c r="X2019"/>
      <c r="Y2019"/>
      <c r="Z2019"/>
      <c r="AA2019"/>
      <c r="AB2019" s="181"/>
    </row>
    <row r="2020" spans="1:28" hidden="1">
      <c r="A2020" s="283"/>
      <c r="B2020"/>
      <c r="C2020"/>
      <c r="D2020"/>
      <c r="E2020"/>
      <c r="F2020"/>
      <c r="G2020"/>
      <c r="H2020"/>
      <c r="I2020"/>
      <c r="J2020"/>
      <c r="K2020"/>
      <c r="L2020"/>
      <c r="M2020"/>
      <c r="N2020"/>
      <c r="O2020"/>
      <c r="P2020"/>
      <c r="Q2020"/>
      <c r="R2020"/>
      <c r="S2020"/>
      <c r="T2020"/>
      <c r="U2020"/>
      <c r="V2020"/>
      <c r="W2020"/>
      <c r="X2020"/>
      <c r="Y2020"/>
      <c r="Z2020"/>
      <c r="AA2020"/>
      <c r="AB2020" s="181"/>
    </row>
    <row r="2021" spans="1:28" hidden="1">
      <c r="A2021" s="283"/>
      <c r="B2021"/>
      <c r="C2021"/>
      <c r="D2021"/>
      <c r="E2021"/>
      <c r="F2021"/>
      <c r="G2021"/>
      <c r="H2021"/>
      <c r="I2021"/>
      <c r="J2021"/>
      <c r="K2021"/>
      <c r="L2021"/>
      <c r="M2021"/>
      <c r="N2021"/>
      <c r="O2021"/>
      <c r="P2021"/>
      <c r="Q2021"/>
      <c r="R2021"/>
      <c r="S2021"/>
      <c r="T2021"/>
      <c r="U2021"/>
      <c r="V2021"/>
      <c r="W2021"/>
      <c r="X2021"/>
      <c r="Y2021"/>
      <c r="Z2021"/>
      <c r="AA2021"/>
      <c r="AB2021" s="181"/>
    </row>
    <row r="2022" spans="1:28" hidden="1">
      <c r="A2022" s="283"/>
      <c r="B2022"/>
      <c r="C2022"/>
      <c r="D2022"/>
      <c r="E2022"/>
      <c r="F2022"/>
      <c r="G2022"/>
      <c r="H2022"/>
      <c r="I2022"/>
      <c r="J2022"/>
      <c r="K2022"/>
      <c r="L2022"/>
      <c r="M2022"/>
      <c r="N2022"/>
      <c r="O2022"/>
      <c r="P2022"/>
      <c r="Q2022"/>
      <c r="R2022"/>
      <c r="S2022"/>
      <c r="T2022"/>
      <c r="U2022"/>
      <c r="V2022"/>
      <c r="W2022"/>
      <c r="X2022"/>
      <c r="Y2022"/>
      <c r="Z2022"/>
      <c r="AA2022"/>
      <c r="AB2022" s="181"/>
    </row>
    <row r="2023" spans="1:28" hidden="1">
      <c r="A2023" s="283"/>
      <c r="B2023"/>
      <c r="C2023"/>
      <c r="D2023"/>
      <c r="E2023"/>
      <c r="F2023"/>
      <c r="G2023"/>
      <c r="H2023"/>
      <c r="I2023"/>
      <c r="J2023"/>
      <c r="K2023"/>
      <c r="L2023"/>
      <c r="M2023"/>
      <c r="N2023"/>
      <c r="O2023"/>
      <c r="P2023"/>
      <c r="Q2023"/>
      <c r="R2023"/>
      <c r="S2023"/>
      <c r="T2023"/>
      <c r="U2023"/>
      <c r="V2023"/>
      <c r="W2023"/>
      <c r="X2023"/>
      <c r="Y2023"/>
      <c r="Z2023"/>
      <c r="AA2023"/>
      <c r="AB2023" s="181"/>
    </row>
    <row r="2024" spans="1:28" hidden="1">
      <c r="A2024" s="283"/>
      <c r="B2024"/>
      <c r="C2024"/>
      <c r="D2024"/>
      <c r="E2024"/>
      <c r="F2024"/>
      <c r="G2024"/>
      <c r="H2024"/>
      <c r="I2024"/>
      <c r="J2024"/>
      <c r="K2024"/>
      <c r="L2024"/>
      <c r="M2024"/>
      <c r="N2024"/>
      <c r="O2024"/>
      <c r="P2024"/>
      <c r="Q2024"/>
      <c r="R2024"/>
      <c r="S2024"/>
      <c r="T2024"/>
      <c r="U2024"/>
      <c r="V2024"/>
      <c r="W2024"/>
      <c r="X2024"/>
      <c r="Y2024"/>
      <c r="Z2024"/>
      <c r="AA2024"/>
      <c r="AB2024" s="181"/>
    </row>
    <row r="2025" spans="1:28" hidden="1">
      <c r="A2025" s="283"/>
      <c r="B2025"/>
      <c r="C2025"/>
      <c r="D2025"/>
      <c r="E2025"/>
      <c r="F2025"/>
      <c r="G2025"/>
      <c r="H2025"/>
      <c r="I2025"/>
      <c r="J2025"/>
      <c r="K2025"/>
      <c r="L2025"/>
      <c r="M2025"/>
      <c r="N2025"/>
      <c r="O2025"/>
      <c r="P2025"/>
      <c r="Q2025"/>
      <c r="R2025"/>
      <c r="S2025"/>
      <c r="T2025"/>
      <c r="U2025"/>
      <c r="V2025"/>
      <c r="W2025"/>
      <c r="X2025"/>
      <c r="Y2025"/>
      <c r="Z2025"/>
      <c r="AA2025"/>
      <c r="AB2025" s="181"/>
    </row>
    <row r="2026" spans="1:28" hidden="1">
      <c r="A2026" s="283"/>
      <c r="B2026"/>
      <c r="C2026"/>
      <c r="D2026"/>
      <c r="E2026"/>
      <c r="F2026"/>
      <c r="G2026"/>
      <c r="H2026"/>
      <c r="I2026"/>
      <c r="J2026"/>
      <c r="K2026"/>
      <c r="L2026"/>
      <c r="M2026"/>
      <c r="N2026"/>
      <c r="O2026"/>
      <c r="P2026"/>
      <c r="Q2026"/>
      <c r="R2026"/>
      <c r="S2026"/>
      <c r="T2026"/>
      <c r="U2026"/>
      <c r="V2026"/>
      <c r="W2026"/>
      <c r="X2026"/>
      <c r="Y2026"/>
      <c r="Z2026"/>
      <c r="AA2026"/>
      <c r="AB2026" s="181"/>
    </row>
    <row r="2027" spans="1:28" hidden="1">
      <c r="A2027" s="283"/>
      <c r="B2027"/>
      <c r="C2027"/>
      <c r="D2027"/>
      <c r="E2027"/>
      <c r="F2027"/>
      <c r="G2027"/>
      <c r="H2027"/>
      <c r="I2027"/>
      <c r="J2027"/>
      <c r="K2027"/>
      <c r="L2027"/>
      <c r="M2027"/>
      <c r="N2027"/>
      <c r="O2027"/>
      <c r="P2027"/>
      <c r="Q2027"/>
      <c r="R2027"/>
      <c r="S2027"/>
      <c r="T2027"/>
      <c r="U2027"/>
      <c r="V2027"/>
      <c r="W2027"/>
      <c r="X2027"/>
      <c r="Y2027"/>
      <c r="Z2027"/>
      <c r="AA2027"/>
      <c r="AB2027" s="181"/>
    </row>
    <row r="2028" spans="1:28" hidden="1">
      <c r="A2028" s="283"/>
      <c r="B2028"/>
      <c r="C2028"/>
      <c r="D2028"/>
      <c r="E2028"/>
      <c r="F2028"/>
      <c r="G2028"/>
      <c r="H2028"/>
      <c r="I2028"/>
      <c r="J2028"/>
      <c r="K2028"/>
      <c r="L2028"/>
      <c r="M2028"/>
      <c r="N2028"/>
      <c r="O2028"/>
      <c r="P2028"/>
      <c r="Q2028"/>
      <c r="R2028"/>
      <c r="S2028"/>
      <c r="T2028"/>
      <c r="U2028"/>
      <c r="V2028"/>
      <c r="W2028"/>
      <c r="X2028"/>
      <c r="Y2028"/>
      <c r="Z2028"/>
      <c r="AA2028"/>
      <c r="AB2028" s="181"/>
    </row>
    <row r="2029" spans="1:28" hidden="1">
      <c r="A2029" s="283"/>
      <c r="B2029"/>
      <c r="C2029"/>
      <c r="D2029"/>
      <c r="E2029"/>
      <c r="F2029"/>
      <c r="G2029"/>
      <c r="H2029"/>
      <c r="I2029"/>
      <c r="J2029"/>
      <c r="K2029"/>
      <c r="L2029"/>
      <c r="M2029"/>
      <c r="N2029"/>
      <c r="O2029"/>
      <c r="P2029"/>
      <c r="Q2029"/>
      <c r="R2029"/>
      <c r="S2029"/>
      <c r="T2029"/>
      <c r="U2029"/>
      <c r="V2029"/>
      <c r="W2029"/>
      <c r="X2029"/>
      <c r="Y2029"/>
      <c r="Z2029"/>
      <c r="AA2029"/>
      <c r="AB2029" s="181"/>
    </row>
    <row r="2030" spans="1:28" hidden="1">
      <c r="A2030" s="283"/>
      <c r="B2030"/>
      <c r="C2030"/>
      <c r="D2030"/>
      <c r="E2030"/>
      <c r="F2030"/>
      <c r="G2030"/>
      <c r="H2030"/>
      <c r="I2030"/>
      <c r="J2030"/>
      <c r="K2030"/>
      <c r="L2030"/>
      <c r="M2030"/>
      <c r="N2030"/>
      <c r="O2030"/>
      <c r="P2030"/>
      <c r="Q2030"/>
      <c r="R2030"/>
      <c r="S2030"/>
      <c r="T2030"/>
      <c r="U2030"/>
      <c r="V2030"/>
      <c r="W2030"/>
      <c r="X2030"/>
      <c r="Y2030"/>
      <c r="Z2030"/>
      <c r="AA2030"/>
      <c r="AB2030" s="181"/>
    </row>
    <row r="2031" spans="1:28" hidden="1">
      <c r="A2031" s="283"/>
      <c r="B2031"/>
      <c r="C2031"/>
      <c r="D2031"/>
      <c r="E2031"/>
      <c r="F2031"/>
      <c r="G2031"/>
      <c r="H2031"/>
      <c r="I2031"/>
      <c r="J2031"/>
      <c r="K2031"/>
      <c r="L2031"/>
      <c r="M2031"/>
      <c r="N2031"/>
      <c r="O2031"/>
      <c r="P2031"/>
      <c r="Q2031"/>
      <c r="R2031"/>
      <c r="S2031"/>
      <c r="T2031"/>
      <c r="U2031"/>
      <c r="V2031"/>
      <c r="W2031"/>
      <c r="X2031"/>
      <c r="Y2031"/>
      <c r="Z2031"/>
      <c r="AA2031"/>
      <c r="AB2031" s="181"/>
    </row>
    <row r="2032" spans="1:28" hidden="1">
      <c r="A2032" s="283"/>
      <c r="B2032"/>
      <c r="C2032"/>
      <c r="D2032"/>
      <c r="E2032"/>
      <c r="F2032"/>
      <c r="G2032"/>
      <c r="H2032"/>
      <c r="I2032"/>
      <c r="J2032"/>
      <c r="K2032"/>
      <c r="L2032"/>
      <c r="M2032"/>
      <c r="N2032"/>
      <c r="O2032"/>
      <c r="P2032"/>
      <c r="Q2032"/>
      <c r="R2032"/>
      <c r="S2032"/>
      <c r="T2032"/>
      <c r="U2032"/>
      <c r="V2032"/>
      <c r="W2032"/>
      <c r="X2032"/>
      <c r="Y2032"/>
      <c r="Z2032"/>
      <c r="AA2032"/>
      <c r="AB2032" s="181"/>
    </row>
    <row r="2033" spans="1:28" hidden="1">
      <c r="A2033" s="283"/>
      <c r="B2033"/>
      <c r="C2033"/>
      <c r="D2033"/>
      <c r="E2033"/>
      <c r="F2033"/>
      <c r="G2033"/>
      <c r="H2033"/>
      <c r="I2033"/>
      <c r="J2033"/>
      <c r="K2033"/>
      <c r="L2033"/>
      <c r="M2033"/>
      <c r="N2033"/>
      <c r="O2033"/>
      <c r="P2033"/>
      <c r="Q2033"/>
      <c r="R2033"/>
      <c r="S2033"/>
      <c r="T2033"/>
      <c r="U2033"/>
      <c r="V2033"/>
      <c r="W2033"/>
      <c r="X2033"/>
      <c r="Y2033"/>
      <c r="Z2033"/>
      <c r="AA2033"/>
      <c r="AB2033" s="181"/>
    </row>
    <row r="2034" spans="1:28" hidden="1">
      <c r="A2034" s="283"/>
      <c r="B2034"/>
      <c r="C2034"/>
      <c r="D2034"/>
      <c r="E2034"/>
      <c r="F2034"/>
      <c r="G2034"/>
      <c r="H2034"/>
      <c r="I2034"/>
      <c r="J2034"/>
      <c r="K2034"/>
      <c r="L2034"/>
      <c r="M2034"/>
      <c r="N2034"/>
      <c r="O2034"/>
      <c r="P2034"/>
      <c r="Q2034"/>
      <c r="R2034"/>
      <c r="S2034"/>
      <c r="T2034"/>
      <c r="U2034"/>
      <c r="V2034"/>
      <c r="W2034"/>
      <c r="X2034"/>
      <c r="Y2034"/>
      <c r="Z2034"/>
      <c r="AA2034"/>
      <c r="AB2034" s="181"/>
    </row>
    <row r="2035" spans="1:28" hidden="1">
      <c r="A2035" s="283"/>
      <c r="B2035"/>
      <c r="C2035"/>
      <c r="D2035"/>
      <c r="E2035"/>
      <c r="F2035"/>
      <c r="G2035"/>
      <c r="H2035"/>
      <c r="I2035"/>
      <c r="J2035"/>
      <c r="K2035"/>
      <c r="L2035"/>
      <c r="M2035"/>
      <c r="N2035"/>
      <c r="O2035"/>
      <c r="P2035"/>
      <c r="Q2035"/>
      <c r="R2035"/>
      <c r="S2035"/>
      <c r="T2035"/>
      <c r="U2035"/>
      <c r="V2035"/>
      <c r="W2035"/>
      <c r="X2035"/>
      <c r="Y2035"/>
      <c r="Z2035"/>
      <c r="AA2035"/>
      <c r="AB2035" s="181"/>
    </row>
    <row r="2036" spans="1:28" hidden="1">
      <c r="A2036" s="283"/>
      <c r="B2036"/>
      <c r="C2036"/>
      <c r="D2036"/>
      <c r="E2036"/>
      <c r="F2036"/>
      <c r="G2036"/>
      <c r="H2036"/>
      <c r="I2036"/>
      <c r="J2036"/>
      <c r="K2036"/>
      <c r="L2036"/>
      <c r="M2036"/>
      <c r="N2036"/>
      <c r="O2036"/>
      <c r="P2036"/>
      <c r="Q2036"/>
      <c r="R2036"/>
      <c r="S2036"/>
      <c r="T2036"/>
      <c r="U2036"/>
      <c r="V2036"/>
      <c r="W2036"/>
      <c r="X2036"/>
      <c r="Y2036"/>
      <c r="Z2036"/>
      <c r="AA2036"/>
      <c r="AB2036" s="181"/>
    </row>
    <row r="2037" spans="1:28" hidden="1">
      <c r="A2037" s="283"/>
      <c r="B2037"/>
      <c r="C2037"/>
      <c r="D2037"/>
      <c r="E2037"/>
      <c r="F2037"/>
      <c r="G2037"/>
      <c r="H2037"/>
      <c r="I2037"/>
      <c r="J2037"/>
      <c r="K2037"/>
      <c r="L2037"/>
      <c r="M2037"/>
      <c r="N2037"/>
      <c r="O2037"/>
      <c r="P2037"/>
      <c r="Q2037"/>
      <c r="R2037"/>
      <c r="S2037"/>
      <c r="T2037"/>
      <c r="U2037"/>
      <c r="V2037"/>
      <c r="W2037"/>
      <c r="X2037"/>
      <c r="Y2037"/>
      <c r="Z2037"/>
      <c r="AA2037"/>
      <c r="AB2037" s="181"/>
    </row>
    <row r="2038" spans="1:28" hidden="1">
      <c r="A2038" s="283"/>
      <c r="B2038"/>
      <c r="C2038"/>
      <c r="D2038"/>
      <c r="E2038"/>
      <c r="F2038"/>
      <c r="G2038"/>
      <c r="H2038"/>
      <c r="I2038"/>
      <c r="J2038"/>
      <c r="K2038"/>
      <c r="L2038"/>
      <c r="M2038"/>
      <c r="N2038"/>
      <c r="O2038"/>
      <c r="P2038"/>
      <c r="Q2038"/>
      <c r="R2038"/>
      <c r="S2038"/>
      <c r="T2038"/>
      <c r="U2038"/>
      <c r="V2038"/>
      <c r="W2038"/>
      <c r="X2038"/>
      <c r="Y2038"/>
      <c r="Z2038"/>
      <c r="AA2038"/>
      <c r="AB2038" s="181"/>
    </row>
    <row r="2039" spans="1:28" hidden="1">
      <c r="A2039" s="283"/>
      <c r="B2039"/>
      <c r="C2039"/>
      <c r="D2039"/>
      <c r="E2039"/>
      <c r="F2039"/>
      <c r="G2039"/>
      <c r="H2039"/>
      <c r="I2039"/>
      <c r="J2039"/>
      <c r="K2039"/>
      <c r="L2039"/>
      <c r="M2039"/>
      <c r="N2039"/>
      <c r="O2039"/>
      <c r="P2039"/>
      <c r="Q2039"/>
      <c r="R2039"/>
      <c r="S2039"/>
      <c r="T2039"/>
      <c r="U2039"/>
      <c r="V2039"/>
      <c r="W2039"/>
      <c r="X2039"/>
      <c r="Y2039"/>
      <c r="Z2039"/>
      <c r="AA2039"/>
      <c r="AB2039" s="181"/>
    </row>
    <row r="2040" spans="1:28" hidden="1">
      <c r="A2040" s="283"/>
      <c r="B2040"/>
      <c r="C2040"/>
      <c r="D2040"/>
      <c r="E2040"/>
      <c r="F2040"/>
      <c r="G2040"/>
      <c r="H2040"/>
      <c r="I2040"/>
      <c r="J2040"/>
      <c r="K2040"/>
      <c r="L2040"/>
      <c r="M2040"/>
      <c r="N2040"/>
      <c r="O2040"/>
      <c r="P2040"/>
      <c r="Q2040"/>
      <c r="R2040"/>
      <c r="S2040"/>
      <c r="T2040"/>
      <c r="U2040"/>
      <c r="V2040"/>
      <c r="W2040"/>
      <c r="X2040"/>
      <c r="Y2040"/>
      <c r="Z2040"/>
      <c r="AA2040"/>
      <c r="AB2040" s="181"/>
    </row>
    <row r="2041" spans="1:28" hidden="1">
      <c r="A2041" s="283"/>
      <c r="B2041"/>
      <c r="C2041"/>
      <c r="D2041"/>
      <c r="E2041"/>
      <c r="F2041"/>
      <c r="G2041"/>
      <c r="H2041"/>
      <c r="I2041"/>
      <c r="J2041"/>
      <c r="K2041"/>
      <c r="L2041"/>
      <c r="M2041"/>
      <c r="N2041"/>
      <c r="O2041"/>
      <c r="P2041"/>
      <c r="Q2041"/>
      <c r="R2041"/>
      <c r="S2041"/>
      <c r="T2041"/>
      <c r="U2041"/>
      <c r="V2041"/>
      <c r="W2041"/>
      <c r="X2041"/>
      <c r="Y2041"/>
      <c r="Z2041"/>
      <c r="AA2041"/>
      <c r="AB2041" s="181"/>
    </row>
    <row r="2042" spans="1:28" hidden="1">
      <c r="A2042" s="283"/>
      <c r="B2042"/>
      <c r="C2042"/>
      <c r="D2042"/>
      <c r="E2042"/>
      <c r="F2042"/>
      <c r="G2042"/>
      <c r="H2042"/>
      <c r="I2042"/>
      <c r="J2042"/>
      <c r="K2042"/>
      <c r="L2042"/>
      <c r="M2042"/>
      <c r="N2042"/>
      <c r="O2042"/>
      <c r="P2042"/>
      <c r="Q2042"/>
      <c r="R2042"/>
      <c r="S2042"/>
      <c r="T2042"/>
      <c r="U2042"/>
      <c r="V2042"/>
      <c r="W2042"/>
      <c r="X2042"/>
      <c r="Y2042"/>
      <c r="Z2042"/>
      <c r="AA2042"/>
      <c r="AB2042" s="181"/>
    </row>
    <row r="2043" spans="1:28" hidden="1">
      <c r="A2043" s="283"/>
      <c r="B2043"/>
      <c r="C2043"/>
      <c r="D2043"/>
      <c r="E2043"/>
      <c r="F2043"/>
      <c r="G2043"/>
      <c r="H2043"/>
      <c r="I2043"/>
      <c r="J2043"/>
      <c r="K2043"/>
      <c r="L2043"/>
      <c r="M2043"/>
      <c r="N2043"/>
      <c r="O2043"/>
      <c r="P2043"/>
      <c r="Q2043"/>
      <c r="R2043"/>
      <c r="S2043"/>
      <c r="T2043"/>
      <c r="U2043"/>
      <c r="V2043"/>
      <c r="W2043"/>
      <c r="X2043"/>
      <c r="Y2043"/>
      <c r="Z2043"/>
      <c r="AA2043"/>
      <c r="AB2043" s="181"/>
    </row>
    <row r="2044" spans="1:28" hidden="1">
      <c r="A2044" s="283"/>
      <c r="B2044"/>
      <c r="C2044"/>
      <c r="D2044"/>
      <c r="E2044"/>
      <c r="F2044"/>
      <c r="G2044"/>
      <c r="H2044"/>
      <c r="I2044"/>
      <c r="J2044"/>
      <c r="K2044"/>
      <c r="L2044"/>
      <c r="M2044"/>
      <c r="N2044"/>
      <c r="O2044"/>
      <c r="P2044"/>
      <c r="Q2044"/>
      <c r="R2044"/>
      <c r="S2044"/>
      <c r="T2044"/>
      <c r="U2044"/>
      <c r="V2044"/>
      <c r="W2044"/>
      <c r="X2044"/>
      <c r="Y2044"/>
      <c r="Z2044"/>
      <c r="AA2044"/>
      <c r="AB2044" s="181"/>
    </row>
    <row r="2045" spans="1:28" hidden="1">
      <c r="A2045" s="283"/>
      <c r="B2045"/>
      <c r="C2045"/>
      <c r="D2045"/>
      <c r="E2045"/>
      <c r="F2045"/>
      <c r="G2045"/>
      <c r="H2045"/>
      <c r="I2045"/>
      <c r="J2045"/>
      <c r="K2045"/>
      <c r="L2045"/>
      <c r="M2045"/>
      <c r="N2045"/>
      <c r="O2045"/>
      <c r="P2045"/>
      <c r="Q2045"/>
      <c r="R2045"/>
      <c r="S2045"/>
      <c r="T2045"/>
      <c r="U2045"/>
      <c r="V2045"/>
      <c r="W2045"/>
      <c r="X2045"/>
      <c r="Y2045"/>
      <c r="Z2045"/>
      <c r="AA2045"/>
      <c r="AB2045" s="181"/>
    </row>
    <row r="2046" spans="1:28" hidden="1">
      <c r="A2046" s="283"/>
      <c r="B2046"/>
      <c r="C2046"/>
      <c r="D2046"/>
      <c r="E2046"/>
      <c r="F2046"/>
      <c r="G2046"/>
      <c r="H2046"/>
      <c r="I2046"/>
      <c r="J2046"/>
      <c r="K2046"/>
      <c r="L2046"/>
      <c r="M2046"/>
      <c r="N2046"/>
      <c r="O2046"/>
      <c r="P2046"/>
      <c r="Q2046"/>
      <c r="R2046"/>
      <c r="S2046"/>
      <c r="T2046"/>
      <c r="U2046"/>
      <c r="V2046"/>
      <c r="W2046"/>
      <c r="X2046"/>
      <c r="Y2046"/>
      <c r="Z2046"/>
      <c r="AA2046"/>
      <c r="AB2046" s="181"/>
    </row>
    <row r="2047" spans="1:28" hidden="1">
      <c r="A2047" s="283"/>
      <c r="B2047"/>
      <c r="C2047"/>
      <c r="D2047"/>
      <c r="E2047"/>
      <c r="F2047"/>
      <c r="G2047"/>
      <c r="H2047"/>
      <c r="I2047"/>
      <c r="J2047"/>
      <c r="K2047"/>
      <c r="L2047"/>
      <c r="M2047"/>
      <c r="N2047"/>
      <c r="O2047"/>
      <c r="P2047"/>
      <c r="Q2047"/>
      <c r="R2047"/>
      <c r="S2047"/>
      <c r="T2047"/>
      <c r="U2047"/>
      <c r="V2047"/>
      <c r="W2047"/>
      <c r="X2047"/>
      <c r="Y2047"/>
      <c r="Z2047"/>
      <c r="AA2047"/>
      <c r="AB2047" s="181"/>
    </row>
    <row r="2048" spans="1:28" hidden="1">
      <c r="A2048" s="283"/>
      <c r="B2048"/>
      <c r="C2048"/>
      <c r="D2048"/>
      <c r="E2048"/>
      <c r="F2048"/>
      <c r="G2048"/>
      <c r="H2048"/>
      <c r="I2048"/>
      <c r="J2048"/>
      <c r="K2048"/>
      <c r="L2048"/>
      <c r="M2048"/>
      <c r="N2048"/>
      <c r="O2048"/>
      <c r="P2048"/>
      <c r="Q2048"/>
      <c r="R2048"/>
      <c r="S2048"/>
      <c r="T2048"/>
      <c r="U2048"/>
      <c r="V2048"/>
      <c r="W2048"/>
      <c r="X2048"/>
      <c r="Y2048"/>
      <c r="Z2048"/>
      <c r="AA2048"/>
      <c r="AB2048" s="181"/>
    </row>
    <row r="2049" spans="1:28" hidden="1">
      <c r="A2049" s="283"/>
      <c r="B2049"/>
      <c r="C2049"/>
      <c r="D2049"/>
      <c r="E2049"/>
      <c r="F2049"/>
      <c r="G2049"/>
      <c r="H2049"/>
      <c r="I2049"/>
      <c r="J2049"/>
      <c r="K2049"/>
      <c r="L2049"/>
      <c r="M2049"/>
      <c r="N2049"/>
      <c r="O2049"/>
      <c r="P2049"/>
      <c r="Q2049"/>
      <c r="R2049"/>
      <c r="S2049"/>
      <c r="T2049"/>
      <c r="U2049"/>
      <c r="V2049"/>
      <c r="W2049"/>
      <c r="X2049"/>
      <c r="Y2049"/>
      <c r="Z2049"/>
      <c r="AA2049"/>
      <c r="AB2049" s="181"/>
    </row>
    <row r="2050" spans="1:28" hidden="1">
      <c r="A2050" s="283"/>
      <c r="B2050"/>
      <c r="C2050"/>
      <c r="D2050"/>
      <c r="E2050"/>
      <c r="F2050"/>
      <c r="G2050"/>
      <c r="H2050"/>
      <c r="I2050"/>
      <c r="J2050"/>
      <c r="K2050"/>
      <c r="L2050"/>
      <c r="M2050"/>
      <c r="N2050"/>
      <c r="O2050"/>
      <c r="P2050"/>
      <c r="Q2050"/>
      <c r="R2050"/>
      <c r="S2050"/>
      <c r="T2050"/>
      <c r="U2050"/>
      <c r="V2050"/>
      <c r="W2050"/>
      <c r="X2050"/>
      <c r="Y2050"/>
      <c r="Z2050"/>
      <c r="AA2050"/>
      <c r="AB2050" s="181"/>
    </row>
    <row r="2051" spans="1:28" hidden="1">
      <c r="A2051" s="283"/>
      <c r="B2051"/>
      <c r="C2051"/>
      <c r="D2051"/>
      <c r="E2051"/>
      <c r="F2051"/>
      <c r="G2051"/>
      <c r="H2051"/>
      <c r="I2051"/>
      <c r="J2051"/>
      <c r="K2051"/>
      <c r="L2051"/>
      <c r="M2051"/>
      <c r="N2051"/>
      <c r="O2051"/>
      <c r="P2051"/>
      <c r="Q2051"/>
      <c r="R2051"/>
      <c r="S2051"/>
      <c r="T2051"/>
      <c r="U2051"/>
      <c r="V2051"/>
      <c r="W2051"/>
      <c r="X2051"/>
      <c r="Y2051"/>
      <c r="Z2051"/>
      <c r="AA2051"/>
      <c r="AB2051" s="181"/>
    </row>
    <row r="2052" spans="1:28" hidden="1">
      <c r="A2052" s="283"/>
      <c r="B2052"/>
      <c r="C2052"/>
      <c r="D2052"/>
      <c r="E2052"/>
      <c r="F2052"/>
      <c r="G2052"/>
      <c r="H2052"/>
      <c r="I2052"/>
      <c r="J2052"/>
      <c r="K2052"/>
      <c r="L2052"/>
      <c r="M2052"/>
      <c r="N2052"/>
      <c r="O2052"/>
      <c r="P2052"/>
      <c r="Q2052"/>
      <c r="R2052"/>
      <c r="S2052"/>
      <c r="T2052"/>
      <c r="U2052"/>
      <c r="V2052"/>
      <c r="W2052"/>
      <c r="X2052"/>
      <c r="Y2052"/>
      <c r="Z2052"/>
      <c r="AA2052"/>
      <c r="AB2052" s="181"/>
    </row>
    <row r="2053" spans="1:28" hidden="1">
      <c r="A2053" s="283"/>
      <c r="B2053"/>
      <c r="C2053"/>
      <c r="D2053"/>
      <c r="E2053"/>
      <c r="F2053"/>
      <c r="G2053"/>
      <c r="H2053"/>
      <c r="I2053"/>
      <c r="J2053"/>
      <c r="K2053"/>
      <c r="L2053"/>
      <c r="M2053"/>
      <c r="N2053"/>
      <c r="O2053"/>
      <c r="P2053"/>
      <c r="Q2053"/>
      <c r="R2053"/>
      <c r="S2053"/>
      <c r="T2053"/>
      <c r="U2053"/>
      <c r="V2053"/>
      <c r="W2053"/>
      <c r="X2053"/>
      <c r="Y2053"/>
      <c r="Z2053"/>
      <c r="AA2053"/>
      <c r="AB2053" s="181"/>
    </row>
    <row r="2054" spans="1:28" hidden="1">
      <c r="A2054" s="283"/>
      <c r="B2054"/>
      <c r="C2054"/>
      <c r="D2054"/>
      <c r="E2054"/>
      <c r="F2054"/>
      <c r="G2054"/>
      <c r="H2054"/>
      <c r="I2054"/>
      <c r="J2054"/>
      <c r="K2054"/>
      <c r="L2054"/>
      <c r="M2054"/>
      <c r="N2054"/>
      <c r="O2054"/>
      <c r="P2054"/>
      <c r="Q2054"/>
      <c r="R2054"/>
      <c r="S2054"/>
      <c r="T2054"/>
      <c r="U2054"/>
      <c r="V2054"/>
      <c r="W2054"/>
      <c r="X2054"/>
      <c r="Y2054"/>
      <c r="Z2054"/>
      <c r="AA2054"/>
      <c r="AB2054" s="181"/>
    </row>
    <row r="2055" spans="1:28" hidden="1">
      <c r="A2055" s="283"/>
      <c r="B2055"/>
      <c r="C2055"/>
      <c r="D2055"/>
      <c r="E2055"/>
      <c r="F2055"/>
      <c r="G2055"/>
      <c r="H2055"/>
      <c r="I2055"/>
      <c r="J2055"/>
      <c r="K2055"/>
      <c r="L2055"/>
      <c r="M2055"/>
      <c r="N2055"/>
      <c r="O2055"/>
      <c r="P2055"/>
      <c r="Q2055"/>
      <c r="R2055"/>
      <c r="S2055"/>
      <c r="T2055"/>
      <c r="U2055"/>
      <c r="V2055"/>
      <c r="W2055"/>
      <c r="X2055"/>
      <c r="Y2055"/>
      <c r="Z2055"/>
      <c r="AA2055"/>
      <c r="AB2055" s="181"/>
    </row>
    <row r="2056" spans="1:28" hidden="1">
      <c r="A2056" s="283"/>
      <c r="B2056"/>
      <c r="C2056"/>
      <c r="D2056"/>
      <c r="E2056"/>
      <c r="F2056"/>
      <c r="G2056"/>
      <c r="H2056"/>
      <c r="I2056"/>
      <c r="J2056"/>
      <c r="K2056"/>
      <c r="L2056"/>
      <c r="M2056"/>
      <c r="N2056"/>
      <c r="O2056"/>
      <c r="P2056"/>
      <c r="Q2056"/>
      <c r="R2056"/>
      <c r="S2056"/>
      <c r="T2056"/>
      <c r="U2056"/>
      <c r="V2056"/>
      <c r="W2056"/>
      <c r="X2056"/>
      <c r="Y2056"/>
      <c r="Z2056"/>
      <c r="AA2056"/>
      <c r="AB2056" s="181"/>
    </row>
    <row r="2057" spans="1:28" hidden="1">
      <c r="A2057" s="283"/>
      <c r="B2057"/>
      <c r="C2057"/>
      <c r="D2057"/>
      <c r="E2057"/>
      <c r="F2057"/>
      <c r="G2057"/>
      <c r="H2057"/>
      <c r="I2057"/>
      <c r="J2057"/>
      <c r="K2057"/>
      <c r="L2057"/>
      <c r="M2057"/>
      <c r="N2057"/>
      <c r="O2057"/>
      <c r="P2057"/>
      <c r="Q2057"/>
      <c r="R2057"/>
      <c r="S2057"/>
      <c r="T2057"/>
      <c r="U2057"/>
      <c r="V2057"/>
      <c r="W2057"/>
      <c r="X2057"/>
      <c r="Y2057"/>
      <c r="Z2057"/>
      <c r="AA2057"/>
      <c r="AB2057" s="181"/>
    </row>
    <row r="2058" spans="1:28" hidden="1">
      <c r="A2058" s="283"/>
      <c r="B2058"/>
      <c r="C2058"/>
      <c r="D2058"/>
      <c r="E2058"/>
      <c r="F2058"/>
      <c r="G2058"/>
      <c r="H2058"/>
      <c r="I2058"/>
      <c r="J2058"/>
      <c r="K2058"/>
      <c r="L2058"/>
      <c r="M2058"/>
      <c r="N2058"/>
      <c r="O2058"/>
      <c r="P2058"/>
      <c r="Q2058"/>
      <c r="R2058"/>
      <c r="S2058"/>
      <c r="T2058"/>
      <c r="U2058"/>
      <c r="V2058"/>
      <c r="W2058"/>
      <c r="X2058"/>
      <c r="Y2058"/>
      <c r="Z2058"/>
      <c r="AA2058"/>
      <c r="AB2058" s="181"/>
    </row>
    <row r="2059" spans="1:28" hidden="1">
      <c r="A2059" s="283"/>
      <c r="B2059"/>
      <c r="C2059"/>
      <c r="D2059"/>
      <c r="E2059"/>
      <c r="F2059"/>
      <c r="G2059"/>
      <c r="H2059"/>
      <c r="I2059"/>
      <c r="J2059"/>
      <c r="K2059"/>
      <c r="L2059"/>
      <c r="M2059"/>
      <c r="N2059"/>
      <c r="O2059"/>
      <c r="P2059"/>
      <c r="Q2059"/>
      <c r="R2059"/>
      <c r="S2059"/>
      <c r="T2059"/>
      <c r="U2059"/>
      <c r="V2059"/>
      <c r="W2059"/>
      <c r="X2059"/>
      <c r="Y2059"/>
      <c r="Z2059"/>
      <c r="AA2059"/>
      <c r="AB2059" s="181"/>
    </row>
    <row r="2060" spans="1:28" hidden="1">
      <c r="A2060" s="283"/>
      <c r="B2060"/>
      <c r="C2060"/>
      <c r="D2060"/>
      <c r="E2060"/>
      <c r="F2060"/>
      <c r="G2060"/>
      <c r="H2060"/>
      <c r="I2060"/>
      <c r="J2060"/>
      <c r="K2060"/>
      <c r="L2060"/>
      <c r="M2060"/>
      <c r="N2060"/>
      <c r="O2060"/>
      <c r="P2060"/>
      <c r="Q2060"/>
      <c r="R2060"/>
      <c r="S2060"/>
      <c r="T2060"/>
      <c r="U2060"/>
      <c r="V2060"/>
      <c r="W2060"/>
      <c r="X2060"/>
      <c r="Y2060"/>
      <c r="Z2060"/>
      <c r="AA2060"/>
      <c r="AB2060" s="181"/>
    </row>
    <row r="2061" spans="1:28" hidden="1">
      <c r="A2061" s="283"/>
      <c r="B2061"/>
      <c r="C2061"/>
      <c r="D2061"/>
      <c r="E2061"/>
      <c r="F2061"/>
      <c r="G2061"/>
      <c r="H2061"/>
      <c r="I2061"/>
      <c r="J2061"/>
      <c r="K2061"/>
      <c r="L2061"/>
      <c r="M2061"/>
      <c r="N2061"/>
      <c r="O2061"/>
      <c r="P2061"/>
      <c r="Q2061"/>
      <c r="R2061"/>
      <c r="S2061"/>
      <c r="T2061"/>
      <c r="U2061"/>
      <c r="V2061"/>
      <c r="W2061"/>
      <c r="X2061"/>
      <c r="Y2061"/>
      <c r="Z2061"/>
      <c r="AA2061"/>
      <c r="AB2061" s="181"/>
    </row>
    <row r="2062" spans="1:28" hidden="1">
      <c r="A2062" s="283"/>
      <c r="B2062"/>
      <c r="C2062"/>
      <c r="D2062"/>
      <c r="E2062"/>
      <c r="F2062"/>
      <c r="G2062"/>
      <c r="H2062"/>
      <c r="I2062"/>
      <c r="J2062"/>
      <c r="K2062"/>
      <c r="L2062"/>
      <c r="M2062"/>
      <c r="N2062"/>
      <c r="O2062"/>
      <c r="P2062"/>
      <c r="Q2062"/>
      <c r="R2062"/>
      <c r="S2062"/>
      <c r="T2062"/>
      <c r="U2062"/>
      <c r="V2062"/>
      <c r="W2062"/>
      <c r="X2062"/>
      <c r="Y2062"/>
      <c r="Z2062"/>
      <c r="AA2062"/>
      <c r="AB2062" s="181"/>
    </row>
    <row r="2063" spans="1:28" hidden="1">
      <c r="A2063" s="283"/>
      <c r="B2063"/>
      <c r="C2063"/>
      <c r="D2063"/>
      <c r="E2063"/>
      <c r="F2063"/>
      <c r="G2063"/>
      <c r="H2063"/>
      <c r="I2063"/>
      <c r="J2063"/>
      <c r="K2063"/>
      <c r="L2063"/>
      <c r="M2063"/>
      <c r="N2063"/>
      <c r="O2063"/>
      <c r="P2063"/>
      <c r="Q2063"/>
      <c r="R2063"/>
      <c r="S2063"/>
      <c r="T2063"/>
      <c r="U2063"/>
      <c r="V2063"/>
      <c r="W2063"/>
      <c r="X2063"/>
      <c r="Y2063"/>
      <c r="Z2063"/>
      <c r="AA2063"/>
      <c r="AB2063" s="181"/>
    </row>
    <row r="2064" spans="1:28" hidden="1">
      <c r="A2064" s="283"/>
      <c r="B2064"/>
      <c r="C2064"/>
      <c r="D2064"/>
      <c r="E2064"/>
      <c r="F2064"/>
      <c r="G2064"/>
      <c r="H2064"/>
      <c r="I2064"/>
      <c r="J2064"/>
      <c r="K2064"/>
      <c r="L2064"/>
      <c r="M2064"/>
      <c r="N2064"/>
      <c r="O2064"/>
      <c r="P2064"/>
      <c r="Q2064"/>
      <c r="R2064"/>
      <c r="S2064"/>
      <c r="T2064"/>
      <c r="U2064"/>
      <c r="V2064"/>
      <c r="W2064"/>
      <c r="X2064"/>
      <c r="Y2064"/>
      <c r="Z2064"/>
      <c r="AA2064"/>
      <c r="AB2064" s="181"/>
    </row>
    <row r="2065" spans="1:28" hidden="1">
      <c r="A2065" s="283"/>
      <c r="B2065"/>
      <c r="C2065"/>
      <c r="D2065"/>
      <c r="E2065"/>
      <c r="F2065"/>
      <c r="G2065"/>
      <c r="H2065"/>
      <c r="I2065"/>
      <c r="J2065"/>
      <c r="K2065"/>
      <c r="L2065"/>
      <c r="M2065"/>
      <c r="N2065"/>
      <c r="O2065"/>
      <c r="P2065"/>
      <c r="Q2065"/>
      <c r="R2065"/>
      <c r="S2065"/>
      <c r="T2065"/>
      <c r="U2065"/>
      <c r="V2065"/>
      <c r="W2065"/>
      <c r="X2065"/>
      <c r="Y2065"/>
      <c r="Z2065"/>
      <c r="AA2065"/>
      <c r="AB2065" s="181"/>
    </row>
    <row r="2066" spans="1:28" hidden="1">
      <c r="A2066" s="283"/>
      <c r="B2066"/>
      <c r="C2066"/>
      <c r="D2066"/>
      <c r="E2066"/>
      <c r="F2066"/>
      <c r="G2066"/>
      <c r="H2066"/>
      <c r="I2066"/>
      <c r="J2066"/>
      <c r="K2066"/>
      <c r="L2066"/>
      <c r="M2066"/>
      <c r="N2066"/>
      <c r="O2066"/>
      <c r="P2066"/>
      <c r="Q2066"/>
      <c r="R2066"/>
      <c r="S2066"/>
      <c r="T2066"/>
      <c r="U2066"/>
      <c r="V2066"/>
      <c r="W2066"/>
      <c r="X2066"/>
      <c r="Y2066"/>
      <c r="Z2066"/>
      <c r="AA2066"/>
      <c r="AB2066" s="181"/>
    </row>
    <row r="2067" spans="1:28" hidden="1">
      <c r="A2067" s="283"/>
      <c r="B2067"/>
      <c r="C2067"/>
      <c r="D2067"/>
      <c r="E2067"/>
      <c r="F2067"/>
      <c r="G2067"/>
      <c r="H2067"/>
      <c r="I2067"/>
      <c r="J2067"/>
      <c r="K2067"/>
      <c r="L2067"/>
      <c r="M2067"/>
      <c r="N2067"/>
      <c r="O2067"/>
      <c r="P2067"/>
      <c r="Q2067"/>
      <c r="R2067"/>
      <c r="S2067"/>
      <c r="T2067"/>
      <c r="U2067"/>
      <c r="V2067"/>
      <c r="W2067"/>
      <c r="X2067"/>
      <c r="Y2067"/>
      <c r="Z2067"/>
      <c r="AA2067"/>
      <c r="AB2067" s="181"/>
    </row>
    <row r="2068" spans="1:28" hidden="1">
      <c r="A2068" s="283"/>
      <c r="B2068"/>
      <c r="C2068"/>
      <c r="D2068"/>
      <c r="E2068"/>
      <c r="F2068"/>
      <c r="G2068"/>
      <c r="H2068"/>
      <c r="I2068"/>
      <c r="J2068"/>
      <c r="K2068"/>
      <c r="L2068"/>
      <c r="M2068"/>
      <c r="N2068"/>
      <c r="O2068"/>
      <c r="P2068"/>
      <c r="Q2068"/>
      <c r="R2068"/>
      <c r="S2068"/>
      <c r="T2068"/>
      <c r="U2068"/>
      <c r="V2068"/>
      <c r="W2068"/>
      <c r="X2068"/>
      <c r="Y2068"/>
      <c r="Z2068"/>
      <c r="AA2068"/>
      <c r="AB2068" s="181"/>
    </row>
    <row r="2069" spans="1:28" hidden="1">
      <c r="A2069" s="283"/>
      <c r="B2069"/>
      <c r="C2069"/>
      <c r="D2069"/>
      <c r="E2069"/>
      <c r="F2069"/>
      <c r="G2069"/>
      <c r="H2069"/>
      <c r="I2069"/>
      <c r="J2069"/>
      <c r="K2069"/>
      <c r="L2069"/>
      <c r="M2069"/>
      <c r="N2069"/>
      <c r="O2069"/>
      <c r="P2069"/>
      <c r="Q2069"/>
      <c r="R2069"/>
      <c r="S2069"/>
      <c r="T2069"/>
      <c r="U2069"/>
      <c r="V2069"/>
      <c r="W2069"/>
      <c r="X2069"/>
      <c r="Y2069"/>
      <c r="Z2069"/>
      <c r="AA2069"/>
      <c r="AB2069" s="181"/>
    </row>
    <row r="2070" spans="1:28" hidden="1">
      <c r="A2070" s="283"/>
      <c r="B2070"/>
      <c r="C2070"/>
      <c r="D2070"/>
      <c r="E2070"/>
      <c r="F2070"/>
      <c r="G2070"/>
      <c r="H2070"/>
      <c r="I2070"/>
      <c r="J2070"/>
      <c r="K2070"/>
      <c r="L2070"/>
      <c r="M2070"/>
      <c r="N2070"/>
      <c r="O2070"/>
      <c r="P2070"/>
      <c r="Q2070"/>
      <c r="R2070"/>
      <c r="S2070"/>
      <c r="T2070"/>
      <c r="U2070"/>
      <c r="V2070"/>
      <c r="W2070"/>
      <c r="X2070"/>
      <c r="Y2070"/>
      <c r="Z2070"/>
      <c r="AA2070"/>
      <c r="AB2070" s="181"/>
    </row>
    <row r="2071" spans="1:28" hidden="1">
      <c r="A2071" s="283"/>
      <c r="B2071"/>
      <c r="C2071"/>
      <c r="D2071"/>
      <c r="E2071"/>
      <c r="F2071"/>
      <c r="G2071"/>
      <c r="H2071"/>
      <c r="I2071"/>
      <c r="J2071"/>
      <c r="K2071"/>
      <c r="L2071"/>
      <c r="M2071"/>
      <c r="N2071"/>
      <c r="O2071"/>
      <c r="P2071"/>
      <c r="Q2071"/>
      <c r="R2071"/>
      <c r="S2071"/>
      <c r="T2071"/>
      <c r="U2071"/>
      <c r="V2071"/>
      <c r="W2071"/>
      <c r="X2071"/>
      <c r="Y2071"/>
      <c r="Z2071"/>
      <c r="AA2071"/>
      <c r="AB2071" s="181"/>
    </row>
    <row r="2072" spans="1:28" hidden="1">
      <c r="A2072" s="283"/>
      <c r="B2072"/>
      <c r="C2072"/>
      <c r="D2072"/>
      <c r="E2072"/>
      <c r="F2072"/>
      <c r="G2072"/>
      <c r="H2072"/>
      <c r="I2072"/>
      <c r="J2072"/>
      <c r="K2072"/>
      <c r="L2072"/>
      <c r="M2072"/>
      <c r="N2072"/>
      <c r="O2072"/>
      <c r="P2072"/>
      <c r="Q2072"/>
      <c r="R2072"/>
      <c r="S2072"/>
      <c r="T2072"/>
      <c r="U2072"/>
      <c r="V2072"/>
      <c r="W2072"/>
      <c r="X2072"/>
      <c r="Y2072"/>
      <c r="Z2072"/>
      <c r="AA2072"/>
      <c r="AB2072" s="181"/>
    </row>
    <row r="2073" spans="1:28" hidden="1">
      <c r="A2073" s="283"/>
      <c r="B2073"/>
      <c r="C2073"/>
      <c r="D2073"/>
      <c r="E2073"/>
      <c r="F2073"/>
      <c r="G2073"/>
      <c r="H2073"/>
      <c r="I2073"/>
      <c r="J2073"/>
      <c r="K2073"/>
      <c r="L2073"/>
      <c r="M2073"/>
      <c r="N2073"/>
      <c r="O2073"/>
      <c r="P2073"/>
      <c r="Q2073"/>
      <c r="R2073"/>
      <c r="S2073"/>
      <c r="T2073"/>
      <c r="U2073"/>
      <c r="V2073"/>
      <c r="W2073"/>
      <c r="X2073"/>
      <c r="Y2073"/>
      <c r="Z2073"/>
      <c r="AA2073"/>
      <c r="AB2073" s="181"/>
    </row>
    <row r="2074" spans="1:28" hidden="1">
      <c r="A2074" s="283"/>
      <c r="B2074"/>
      <c r="C2074"/>
      <c r="D2074"/>
      <c r="E2074"/>
      <c r="F2074"/>
      <c r="G2074"/>
      <c r="H2074"/>
      <c r="I2074"/>
      <c r="J2074"/>
      <c r="K2074"/>
      <c r="L2074"/>
      <c r="M2074"/>
      <c r="N2074"/>
      <c r="O2074"/>
      <c r="P2074"/>
      <c r="Q2074"/>
      <c r="R2074"/>
      <c r="S2074"/>
      <c r="T2074"/>
      <c r="U2074"/>
      <c r="V2074"/>
      <c r="W2074"/>
      <c r="X2074"/>
      <c r="Y2074"/>
      <c r="Z2074"/>
      <c r="AA2074"/>
      <c r="AB2074" s="181"/>
    </row>
    <row r="2075" spans="1:28" hidden="1">
      <c r="A2075" s="283"/>
      <c r="B2075"/>
      <c r="C2075"/>
      <c r="D2075"/>
      <c r="E2075"/>
      <c r="F2075"/>
      <c r="G2075"/>
      <c r="H2075"/>
      <c r="I2075"/>
      <c r="J2075"/>
      <c r="K2075"/>
      <c r="L2075"/>
      <c r="M2075"/>
      <c r="N2075"/>
      <c r="O2075"/>
      <c r="P2075"/>
      <c r="Q2075"/>
      <c r="R2075"/>
      <c r="S2075"/>
      <c r="T2075"/>
      <c r="U2075"/>
      <c r="V2075"/>
      <c r="W2075"/>
      <c r="X2075"/>
      <c r="Y2075"/>
      <c r="Z2075"/>
      <c r="AA2075"/>
      <c r="AB2075" s="181"/>
    </row>
    <row r="2076" spans="1:28" hidden="1">
      <c r="A2076" s="283"/>
      <c r="B2076"/>
      <c r="C2076"/>
      <c r="D2076"/>
      <c r="E2076"/>
      <c r="F2076"/>
      <c r="G2076"/>
      <c r="H2076"/>
      <c r="I2076"/>
      <c r="J2076"/>
      <c r="K2076"/>
      <c r="L2076"/>
      <c r="M2076"/>
      <c r="N2076"/>
      <c r="O2076"/>
      <c r="P2076"/>
      <c r="Q2076"/>
      <c r="R2076"/>
      <c r="S2076"/>
      <c r="T2076"/>
      <c r="U2076"/>
      <c r="V2076"/>
      <c r="W2076"/>
      <c r="X2076"/>
      <c r="Y2076"/>
      <c r="Z2076"/>
      <c r="AA2076"/>
      <c r="AB2076" s="181"/>
    </row>
    <row r="2077" spans="1:28" hidden="1">
      <c r="A2077" s="283"/>
      <c r="B2077"/>
      <c r="C2077"/>
      <c r="D2077"/>
      <c r="E2077"/>
      <c r="F2077"/>
      <c r="G2077"/>
      <c r="H2077"/>
      <c r="I2077"/>
      <c r="J2077"/>
      <c r="K2077"/>
      <c r="L2077"/>
      <c r="M2077"/>
      <c r="N2077"/>
      <c r="O2077"/>
      <c r="P2077"/>
      <c r="Q2077"/>
      <c r="R2077"/>
      <c r="S2077"/>
      <c r="T2077"/>
      <c r="U2077"/>
      <c r="V2077"/>
      <c r="W2077"/>
      <c r="X2077"/>
      <c r="Y2077"/>
      <c r="Z2077"/>
      <c r="AA2077"/>
      <c r="AB2077" s="181"/>
    </row>
    <row r="2078" spans="1:28" hidden="1">
      <c r="A2078" s="283"/>
      <c r="B2078"/>
      <c r="C2078"/>
      <c r="D2078"/>
      <c r="E2078"/>
      <c r="F2078"/>
      <c r="G2078"/>
      <c r="H2078"/>
      <c r="I2078"/>
      <c r="J2078"/>
      <c r="K2078"/>
      <c r="L2078"/>
      <c r="M2078"/>
      <c r="N2078"/>
      <c r="O2078"/>
      <c r="P2078"/>
      <c r="Q2078"/>
      <c r="R2078"/>
      <c r="S2078"/>
      <c r="T2078"/>
      <c r="U2078"/>
      <c r="V2078"/>
      <c r="W2078"/>
      <c r="X2078"/>
      <c r="Y2078"/>
      <c r="Z2078"/>
      <c r="AA2078"/>
      <c r="AB2078" s="181"/>
    </row>
    <row r="2079" spans="1:28" hidden="1">
      <c r="A2079" s="283"/>
      <c r="B2079"/>
      <c r="C2079"/>
      <c r="D2079"/>
      <c r="E2079"/>
      <c r="F2079"/>
      <c r="G2079"/>
      <c r="H2079"/>
      <c r="I2079"/>
      <c r="J2079"/>
      <c r="K2079"/>
      <c r="L2079"/>
      <c r="M2079"/>
      <c r="N2079"/>
      <c r="O2079"/>
      <c r="P2079"/>
      <c r="Q2079"/>
      <c r="R2079"/>
      <c r="S2079"/>
      <c r="T2079"/>
      <c r="U2079"/>
      <c r="V2079"/>
      <c r="W2079"/>
      <c r="X2079"/>
      <c r="Y2079"/>
      <c r="Z2079"/>
      <c r="AA2079"/>
      <c r="AB2079" s="181"/>
    </row>
    <row r="2080" spans="1:28" hidden="1">
      <c r="A2080" s="283"/>
      <c r="B2080"/>
      <c r="C2080"/>
      <c r="D2080"/>
      <c r="E2080"/>
      <c r="F2080"/>
      <c r="G2080"/>
      <c r="H2080"/>
      <c r="I2080"/>
      <c r="J2080"/>
      <c r="K2080"/>
      <c r="L2080"/>
      <c r="M2080"/>
      <c r="N2080"/>
      <c r="O2080"/>
      <c r="P2080"/>
      <c r="Q2080"/>
      <c r="R2080"/>
      <c r="S2080"/>
      <c r="T2080"/>
      <c r="U2080"/>
      <c r="V2080"/>
      <c r="W2080"/>
      <c r="X2080"/>
      <c r="Y2080"/>
      <c r="Z2080"/>
      <c r="AA2080"/>
      <c r="AB2080" s="181"/>
    </row>
    <row r="2081" spans="1:28" hidden="1">
      <c r="A2081" s="283"/>
      <c r="B2081"/>
      <c r="C2081"/>
      <c r="D2081"/>
      <c r="E2081"/>
      <c r="F2081"/>
      <c r="G2081"/>
      <c r="H2081"/>
      <c r="I2081"/>
      <c r="J2081"/>
      <c r="K2081"/>
      <c r="L2081"/>
      <c r="M2081"/>
      <c r="N2081"/>
      <c r="O2081"/>
      <c r="P2081"/>
      <c r="Q2081"/>
      <c r="R2081"/>
      <c r="S2081"/>
      <c r="T2081"/>
      <c r="U2081"/>
      <c r="V2081"/>
      <c r="W2081"/>
      <c r="X2081"/>
      <c r="Y2081"/>
      <c r="Z2081"/>
      <c r="AA2081"/>
      <c r="AB2081" s="181"/>
    </row>
    <row r="2082" spans="1:28" hidden="1">
      <c r="A2082" s="283"/>
      <c r="B2082"/>
      <c r="C2082"/>
      <c r="D2082"/>
      <c r="E2082"/>
      <c r="F2082"/>
      <c r="G2082"/>
      <c r="H2082"/>
      <c r="I2082"/>
      <c r="J2082"/>
      <c r="K2082"/>
      <c r="L2082"/>
      <c r="M2082"/>
      <c r="N2082"/>
      <c r="O2082"/>
      <c r="P2082"/>
      <c r="Q2082"/>
      <c r="R2082"/>
      <c r="S2082"/>
      <c r="T2082"/>
      <c r="U2082"/>
      <c r="V2082"/>
      <c r="W2082"/>
      <c r="X2082"/>
      <c r="Y2082"/>
      <c r="Z2082"/>
      <c r="AA2082"/>
      <c r="AB2082" s="181"/>
    </row>
    <row r="2083" spans="1:28" hidden="1">
      <c r="A2083" s="283"/>
      <c r="B2083"/>
      <c r="C2083"/>
      <c r="D2083"/>
      <c r="E2083"/>
      <c r="F2083"/>
      <c r="G2083"/>
      <c r="H2083"/>
      <c r="I2083"/>
      <c r="J2083"/>
      <c r="K2083"/>
      <c r="L2083"/>
      <c r="M2083"/>
      <c r="N2083"/>
      <c r="O2083"/>
      <c r="P2083"/>
      <c r="Q2083"/>
      <c r="R2083"/>
      <c r="S2083"/>
      <c r="T2083"/>
      <c r="U2083"/>
      <c r="V2083"/>
      <c r="W2083"/>
      <c r="X2083"/>
      <c r="Y2083"/>
      <c r="Z2083"/>
      <c r="AA2083"/>
      <c r="AB2083" s="181"/>
    </row>
    <row r="2084" spans="1:28" hidden="1">
      <c r="A2084" s="283"/>
      <c r="B2084"/>
      <c r="C2084"/>
      <c r="D2084"/>
      <c r="E2084"/>
      <c r="F2084"/>
      <c r="G2084"/>
      <c r="H2084"/>
      <c r="I2084"/>
      <c r="J2084"/>
      <c r="K2084"/>
      <c r="L2084"/>
      <c r="M2084"/>
      <c r="N2084"/>
      <c r="O2084"/>
      <c r="P2084"/>
      <c r="Q2084"/>
      <c r="R2084"/>
      <c r="S2084"/>
      <c r="T2084"/>
      <c r="U2084"/>
      <c r="V2084"/>
      <c r="W2084"/>
      <c r="X2084"/>
      <c r="Y2084"/>
      <c r="Z2084"/>
      <c r="AA2084"/>
      <c r="AB2084" s="181"/>
    </row>
    <row r="2085" spans="1:28" hidden="1">
      <c r="A2085" s="283"/>
      <c r="B2085"/>
      <c r="C2085"/>
      <c r="D2085"/>
      <c r="E2085"/>
      <c r="F2085"/>
      <c r="G2085"/>
      <c r="H2085"/>
      <c r="I2085"/>
      <c r="J2085"/>
      <c r="K2085"/>
      <c r="L2085"/>
      <c r="M2085"/>
      <c r="N2085"/>
      <c r="O2085"/>
      <c r="P2085"/>
      <c r="Q2085"/>
      <c r="R2085"/>
      <c r="S2085"/>
      <c r="T2085"/>
      <c r="U2085"/>
      <c r="V2085"/>
      <c r="W2085"/>
      <c r="X2085"/>
      <c r="Y2085"/>
      <c r="Z2085"/>
      <c r="AA2085"/>
      <c r="AB2085" s="181"/>
    </row>
    <row r="2086" spans="1:28" hidden="1">
      <c r="A2086" s="283"/>
      <c r="B2086"/>
      <c r="C2086"/>
      <c r="D2086"/>
      <c r="E2086"/>
      <c r="F2086"/>
      <c r="G2086"/>
      <c r="H2086"/>
      <c r="I2086"/>
      <c r="J2086"/>
      <c r="K2086"/>
      <c r="L2086"/>
      <c r="M2086"/>
      <c r="N2086"/>
      <c r="O2086"/>
      <c r="P2086"/>
      <c r="Q2086"/>
      <c r="R2086"/>
      <c r="S2086"/>
      <c r="T2086"/>
      <c r="U2086"/>
      <c r="V2086"/>
      <c r="W2086"/>
      <c r="X2086"/>
      <c r="Y2086"/>
      <c r="Z2086"/>
      <c r="AA2086"/>
      <c r="AB2086" s="181"/>
    </row>
    <row r="2087" spans="1:28" hidden="1">
      <c r="A2087" s="283"/>
      <c r="B2087"/>
      <c r="C2087"/>
      <c r="D2087"/>
      <c r="E2087"/>
      <c r="F2087"/>
      <c r="G2087"/>
      <c r="H2087"/>
      <c r="I2087"/>
      <c r="J2087"/>
      <c r="K2087"/>
      <c r="L2087"/>
      <c r="M2087"/>
      <c r="N2087"/>
      <c r="O2087"/>
      <c r="P2087"/>
      <c r="Q2087"/>
      <c r="R2087"/>
      <c r="S2087"/>
      <c r="T2087"/>
      <c r="U2087"/>
      <c r="V2087"/>
      <c r="W2087"/>
      <c r="X2087"/>
      <c r="Y2087"/>
      <c r="Z2087"/>
      <c r="AA2087"/>
      <c r="AB2087" s="181"/>
    </row>
    <row r="2088" spans="1:28" hidden="1">
      <c r="A2088" s="283"/>
      <c r="B2088"/>
      <c r="C2088"/>
      <c r="D2088"/>
      <c r="E2088"/>
      <c r="F2088"/>
      <c r="G2088"/>
      <c r="H2088"/>
      <c r="I2088"/>
      <c r="J2088"/>
      <c r="K2088"/>
      <c r="L2088"/>
      <c r="M2088"/>
      <c r="N2088"/>
      <c r="O2088"/>
      <c r="P2088"/>
      <c r="Q2088"/>
      <c r="R2088"/>
      <c r="S2088"/>
      <c r="T2088"/>
      <c r="U2088"/>
      <c r="V2088"/>
      <c r="W2088"/>
      <c r="X2088"/>
      <c r="Y2088"/>
      <c r="Z2088"/>
      <c r="AA2088"/>
      <c r="AB2088" s="181"/>
    </row>
    <row r="2089" spans="1:28" hidden="1">
      <c r="A2089" s="283"/>
      <c r="B2089"/>
      <c r="C2089"/>
      <c r="D2089"/>
      <c r="E2089"/>
      <c r="F2089"/>
      <c r="G2089"/>
      <c r="H2089"/>
      <c r="I2089"/>
      <c r="J2089"/>
      <c r="K2089"/>
      <c r="L2089"/>
      <c r="M2089"/>
      <c r="N2089"/>
      <c r="O2089"/>
      <c r="P2089"/>
      <c r="Q2089"/>
      <c r="R2089"/>
      <c r="S2089"/>
      <c r="T2089"/>
      <c r="U2089"/>
      <c r="V2089"/>
      <c r="W2089"/>
      <c r="X2089"/>
      <c r="Y2089"/>
      <c r="Z2089"/>
      <c r="AA2089"/>
      <c r="AB2089" s="181"/>
    </row>
    <row r="2090" spans="1:28" hidden="1">
      <c r="A2090" s="283"/>
      <c r="B2090"/>
      <c r="C2090"/>
      <c r="D2090"/>
      <c r="E2090"/>
      <c r="F2090"/>
      <c r="G2090"/>
      <c r="H2090"/>
      <c r="I2090"/>
      <c r="J2090"/>
      <c r="K2090"/>
      <c r="L2090"/>
      <c r="M2090"/>
      <c r="N2090"/>
      <c r="O2090"/>
      <c r="P2090"/>
      <c r="Q2090"/>
      <c r="R2090"/>
      <c r="S2090"/>
      <c r="T2090"/>
      <c r="U2090"/>
      <c r="V2090"/>
      <c r="W2090"/>
      <c r="X2090"/>
      <c r="Y2090"/>
      <c r="Z2090"/>
      <c r="AA2090"/>
      <c r="AB2090" s="181"/>
    </row>
    <row r="2091" spans="1:28" hidden="1">
      <c r="A2091" s="283"/>
      <c r="B2091"/>
      <c r="C2091"/>
      <c r="D2091"/>
      <c r="E2091"/>
      <c r="F2091"/>
      <c r="G2091"/>
      <c r="H2091"/>
      <c r="I2091"/>
      <c r="J2091"/>
      <c r="K2091"/>
      <c r="L2091"/>
      <c r="M2091"/>
      <c r="N2091"/>
      <c r="O2091"/>
      <c r="P2091"/>
      <c r="Q2091"/>
      <c r="R2091"/>
      <c r="S2091"/>
      <c r="T2091"/>
      <c r="U2091"/>
      <c r="V2091"/>
      <c r="W2091"/>
      <c r="X2091"/>
      <c r="Y2091"/>
      <c r="Z2091"/>
      <c r="AA2091"/>
      <c r="AB2091" s="181"/>
    </row>
    <row r="2092" spans="1:28" hidden="1">
      <c r="A2092" s="283"/>
      <c r="B2092"/>
      <c r="C2092"/>
      <c r="D2092"/>
      <c r="E2092"/>
      <c r="F2092"/>
      <c r="G2092"/>
      <c r="H2092"/>
      <c r="I2092"/>
      <c r="J2092"/>
      <c r="K2092"/>
      <c r="L2092"/>
      <c r="M2092"/>
      <c r="N2092"/>
      <c r="O2092"/>
      <c r="P2092"/>
      <c r="Q2092"/>
      <c r="R2092"/>
      <c r="S2092"/>
      <c r="T2092"/>
      <c r="U2092"/>
      <c r="V2092"/>
      <c r="W2092"/>
      <c r="X2092"/>
      <c r="Y2092"/>
      <c r="Z2092"/>
      <c r="AA2092"/>
      <c r="AB2092" s="181"/>
    </row>
    <row r="2093" spans="1:28" hidden="1">
      <c r="A2093" s="283"/>
      <c r="B2093"/>
      <c r="C2093"/>
      <c r="D2093"/>
      <c r="E2093"/>
      <c r="F2093"/>
      <c r="G2093"/>
      <c r="H2093"/>
      <c r="I2093"/>
      <c r="J2093"/>
      <c r="K2093"/>
      <c r="L2093"/>
      <c r="M2093"/>
      <c r="N2093"/>
      <c r="O2093"/>
      <c r="P2093"/>
      <c r="Q2093"/>
      <c r="R2093"/>
      <c r="S2093"/>
      <c r="T2093"/>
      <c r="U2093"/>
      <c r="V2093"/>
      <c r="W2093"/>
      <c r="X2093"/>
      <c r="Y2093"/>
      <c r="Z2093"/>
      <c r="AA2093"/>
      <c r="AB2093" s="181"/>
    </row>
    <row r="2094" spans="1:28" hidden="1">
      <c r="A2094" s="283"/>
      <c r="B2094"/>
      <c r="C2094"/>
      <c r="D2094"/>
      <c r="E2094"/>
      <c r="F2094"/>
      <c r="G2094"/>
      <c r="H2094"/>
      <c r="I2094"/>
      <c r="J2094"/>
      <c r="K2094"/>
      <c r="L2094"/>
      <c r="M2094"/>
      <c r="N2094"/>
      <c r="O2094"/>
      <c r="P2094"/>
      <c r="Q2094"/>
      <c r="R2094"/>
      <c r="S2094"/>
      <c r="T2094"/>
      <c r="U2094"/>
      <c r="V2094"/>
      <c r="W2094"/>
      <c r="X2094"/>
      <c r="Y2094"/>
      <c r="Z2094"/>
      <c r="AA2094"/>
      <c r="AB2094" s="181"/>
    </row>
    <row r="2095" spans="1:28" hidden="1">
      <c r="A2095" s="283"/>
      <c r="B2095"/>
      <c r="C2095"/>
      <c r="D2095"/>
      <c r="E2095"/>
      <c r="F2095"/>
      <c r="G2095"/>
      <c r="H2095"/>
      <c r="I2095"/>
      <c r="J2095"/>
      <c r="K2095"/>
      <c r="L2095"/>
      <c r="M2095"/>
      <c r="N2095"/>
      <c r="O2095"/>
      <c r="P2095"/>
      <c r="Q2095"/>
      <c r="R2095"/>
      <c r="S2095"/>
      <c r="T2095"/>
      <c r="U2095"/>
      <c r="V2095"/>
      <c r="W2095"/>
      <c r="X2095"/>
      <c r="Y2095"/>
      <c r="Z2095"/>
      <c r="AA2095"/>
      <c r="AB2095" s="181"/>
    </row>
    <row r="2096" spans="1:28" hidden="1">
      <c r="A2096" s="283"/>
      <c r="B2096"/>
      <c r="C2096"/>
      <c r="D2096"/>
      <c r="E2096"/>
      <c r="F2096"/>
      <c r="G2096"/>
      <c r="H2096"/>
      <c r="I2096"/>
      <c r="J2096"/>
      <c r="K2096"/>
      <c r="L2096"/>
      <c r="M2096"/>
      <c r="N2096"/>
      <c r="O2096"/>
      <c r="P2096"/>
      <c r="Q2096"/>
      <c r="R2096"/>
      <c r="S2096"/>
      <c r="T2096"/>
      <c r="U2096"/>
      <c r="V2096"/>
      <c r="W2096"/>
      <c r="X2096"/>
      <c r="Y2096"/>
      <c r="Z2096"/>
      <c r="AA2096"/>
      <c r="AB2096" s="181"/>
    </row>
    <row r="2097" spans="1:28" hidden="1">
      <c r="A2097" s="283"/>
      <c r="B2097"/>
      <c r="C2097"/>
      <c r="D2097"/>
      <c r="E2097"/>
      <c r="F2097"/>
      <c r="G2097"/>
      <c r="H2097"/>
      <c r="I2097"/>
      <c r="J2097"/>
      <c r="K2097"/>
      <c r="L2097"/>
      <c r="M2097"/>
      <c r="N2097"/>
      <c r="O2097"/>
      <c r="P2097"/>
      <c r="Q2097"/>
      <c r="R2097"/>
      <c r="S2097"/>
      <c r="T2097"/>
      <c r="U2097"/>
      <c r="V2097"/>
      <c r="W2097"/>
      <c r="X2097"/>
      <c r="Y2097"/>
      <c r="Z2097"/>
      <c r="AA2097"/>
      <c r="AB2097" s="181"/>
    </row>
    <row r="2098" spans="1:28" hidden="1">
      <c r="A2098" s="283"/>
      <c r="B2098"/>
      <c r="C2098"/>
      <c r="D2098"/>
      <c r="E2098"/>
      <c r="F2098"/>
      <c r="G2098"/>
      <c r="H2098"/>
      <c r="I2098"/>
      <c r="J2098"/>
      <c r="K2098"/>
      <c r="L2098"/>
      <c r="M2098"/>
      <c r="N2098"/>
      <c r="O2098"/>
      <c r="P2098"/>
      <c r="Q2098"/>
      <c r="R2098"/>
      <c r="S2098"/>
      <c r="T2098"/>
      <c r="U2098"/>
      <c r="V2098"/>
      <c r="W2098"/>
      <c r="X2098"/>
      <c r="Y2098"/>
      <c r="Z2098"/>
      <c r="AA2098"/>
      <c r="AB2098" s="181"/>
    </row>
    <row r="2099" spans="1:28" hidden="1">
      <c r="A2099" s="283"/>
      <c r="B2099"/>
      <c r="C2099"/>
      <c r="D2099"/>
      <c r="E2099"/>
      <c r="F2099"/>
      <c r="G2099"/>
      <c r="H2099"/>
      <c r="I2099"/>
      <c r="J2099"/>
      <c r="K2099"/>
      <c r="L2099"/>
      <c r="M2099"/>
      <c r="N2099"/>
      <c r="O2099"/>
      <c r="P2099"/>
      <c r="Q2099"/>
      <c r="R2099"/>
      <c r="S2099"/>
      <c r="T2099"/>
      <c r="U2099"/>
      <c r="V2099"/>
      <c r="W2099"/>
      <c r="X2099"/>
      <c r="Y2099"/>
      <c r="Z2099"/>
      <c r="AA2099"/>
      <c r="AB2099" s="181"/>
    </row>
    <row r="2100" spans="1:28" hidden="1">
      <c r="A2100" s="283"/>
      <c r="B2100"/>
      <c r="C2100"/>
      <c r="D2100"/>
      <c r="E2100"/>
      <c r="F2100"/>
      <c r="G2100"/>
      <c r="H2100"/>
      <c r="I2100"/>
      <c r="J2100"/>
      <c r="K2100"/>
      <c r="L2100"/>
      <c r="M2100"/>
      <c r="N2100"/>
      <c r="O2100"/>
      <c r="P2100"/>
      <c r="Q2100"/>
      <c r="R2100"/>
      <c r="S2100"/>
      <c r="T2100"/>
      <c r="U2100"/>
      <c r="V2100"/>
      <c r="W2100"/>
      <c r="X2100"/>
      <c r="Y2100"/>
      <c r="Z2100"/>
      <c r="AA2100"/>
      <c r="AB2100" s="181"/>
    </row>
    <row r="2101" spans="1:28" hidden="1">
      <c r="A2101" s="283"/>
      <c r="B2101"/>
      <c r="C2101"/>
      <c r="D2101"/>
      <c r="E2101"/>
      <c r="F2101"/>
      <c r="G2101"/>
      <c r="H2101"/>
      <c r="I2101"/>
      <c r="J2101"/>
      <c r="K2101"/>
      <c r="L2101"/>
      <c r="M2101"/>
      <c r="N2101"/>
      <c r="O2101"/>
      <c r="P2101"/>
      <c r="Q2101"/>
      <c r="R2101"/>
      <c r="S2101"/>
      <c r="T2101"/>
      <c r="U2101"/>
      <c r="V2101"/>
      <c r="W2101"/>
      <c r="X2101"/>
      <c r="Y2101"/>
      <c r="Z2101"/>
      <c r="AA2101"/>
      <c r="AB2101" s="181"/>
    </row>
    <row r="2102" spans="1:28" hidden="1">
      <c r="A2102" s="283"/>
      <c r="B2102"/>
      <c r="C2102"/>
      <c r="D2102"/>
      <c r="E2102"/>
      <c r="F2102"/>
      <c r="G2102"/>
      <c r="H2102"/>
      <c r="I2102"/>
      <c r="J2102"/>
      <c r="K2102"/>
      <c r="L2102"/>
      <c r="M2102"/>
      <c r="N2102"/>
      <c r="O2102"/>
      <c r="P2102"/>
      <c r="Q2102"/>
      <c r="R2102"/>
      <c r="S2102"/>
      <c r="T2102"/>
      <c r="U2102"/>
      <c r="V2102"/>
      <c r="W2102"/>
      <c r="X2102"/>
      <c r="Y2102"/>
      <c r="Z2102"/>
      <c r="AA2102"/>
      <c r="AB2102" s="181"/>
    </row>
    <row r="2103" spans="1:28" hidden="1">
      <c r="A2103" s="283"/>
      <c r="B2103"/>
      <c r="C2103"/>
      <c r="D2103"/>
      <c r="E2103"/>
      <c r="F2103"/>
      <c r="G2103"/>
      <c r="H2103"/>
      <c r="I2103"/>
      <c r="J2103"/>
      <c r="K2103"/>
      <c r="L2103"/>
      <c r="M2103"/>
      <c r="N2103"/>
      <c r="O2103"/>
      <c r="P2103"/>
      <c r="Q2103"/>
      <c r="R2103"/>
      <c r="S2103"/>
      <c r="T2103"/>
      <c r="U2103"/>
      <c r="V2103"/>
      <c r="W2103"/>
      <c r="X2103"/>
      <c r="Y2103"/>
      <c r="Z2103"/>
      <c r="AA2103"/>
      <c r="AB2103" s="181"/>
    </row>
    <row r="2104" spans="1:28" hidden="1">
      <c r="A2104" s="283"/>
      <c r="B2104"/>
      <c r="C2104"/>
      <c r="D2104"/>
      <c r="E2104"/>
      <c r="F2104"/>
      <c r="G2104"/>
      <c r="H2104"/>
      <c r="I2104"/>
      <c r="J2104"/>
      <c r="K2104"/>
      <c r="L2104"/>
      <c r="M2104"/>
      <c r="N2104"/>
      <c r="O2104"/>
      <c r="P2104"/>
      <c r="Q2104"/>
      <c r="R2104"/>
      <c r="S2104"/>
      <c r="T2104"/>
      <c r="U2104"/>
      <c r="V2104"/>
      <c r="W2104"/>
      <c r="X2104"/>
      <c r="Y2104"/>
      <c r="Z2104"/>
      <c r="AA2104"/>
      <c r="AB2104" s="181"/>
    </row>
    <row r="2105" spans="1:28" hidden="1">
      <c r="A2105" s="283"/>
      <c r="B2105"/>
      <c r="C2105"/>
      <c r="D2105"/>
      <c r="E2105"/>
      <c r="F2105"/>
      <c r="G2105"/>
      <c r="H2105"/>
      <c r="I2105"/>
      <c r="J2105"/>
      <c r="K2105"/>
      <c r="L2105"/>
      <c r="M2105"/>
      <c r="N2105"/>
      <c r="O2105"/>
      <c r="P2105"/>
      <c r="Q2105"/>
      <c r="R2105"/>
      <c r="S2105"/>
      <c r="T2105"/>
      <c r="U2105"/>
      <c r="V2105"/>
      <c r="W2105"/>
      <c r="X2105"/>
      <c r="Y2105"/>
      <c r="Z2105"/>
      <c r="AA2105"/>
      <c r="AB2105" s="181"/>
    </row>
    <row r="2106" spans="1:28" hidden="1">
      <c r="A2106" s="283"/>
      <c r="B2106"/>
      <c r="C2106"/>
      <c r="D2106"/>
      <c r="E2106"/>
      <c r="F2106"/>
      <c r="G2106"/>
      <c r="H2106"/>
      <c r="I2106"/>
      <c r="J2106"/>
      <c r="K2106"/>
      <c r="L2106"/>
      <c r="M2106"/>
      <c r="N2106"/>
      <c r="O2106"/>
      <c r="P2106"/>
      <c r="Q2106"/>
      <c r="R2106"/>
      <c r="S2106"/>
      <c r="T2106"/>
      <c r="U2106"/>
      <c r="V2106"/>
      <c r="W2106"/>
      <c r="X2106"/>
      <c r="Y2106"/>
      <c r="Z2106"/>
      <c r="AA2106"/>
      <c r="AB2106" s="181"/>
    </row>
    <row r="2107" spans="1:28" hidden="1">
      <c r="A2107" s="283"/>
      <c r="B2107"/>
      <c r="C2107"/>
      <c r="D2107"/>
      <c r="E2107"/>
      <c r="F2107"/>
      <c r="G2107"/>
      <c r="H2107"/>
      <c r="I2107"/>
      <c r="J2107"/>
      <c r="K2107"/>
      <c r="L2107"/>
      <c r="M2107"/>
      <c r="N2107"/>
      <c r="O2107"/>
      <c r="P2107"/>
      <c r="Q2107"/>
      <c r="R2107"/>
      <c r="S2107"/>
      <c r="T2107"/>
      <c r="U2107"/>
      <c r="V2107"/>
      <c r="W2107"/>
      <c r="X2107"/>
      <c r="Y2107"/>
      <c r="Z2107"/>
      <c r="AA2107"/>
      <c r="AB2107" s="181"/>
    </row>
    <row r="2108" spans="1:28" hidden="1">
      <c r="A2108" s="283"/>
      <c r="B2108"/>
      <c r="C2108"/>
      <c r="D2108"/>
      <c r="E2108"/>
      <c r="F2108"/>
      <c r="G2108"/>
      <c r="H2108"/>
      <c r="I2108"/>
      <c r="J2108"/>
      <c r="K2108"/>
      <c r="L2108"/>
      <c r="M2108"/>
      <c r="N2108"/>
      <c r="O2108"/>
      <c r="P2108"/>
      <c r="Q2108"/>
      <c r="R2108"/>
      <c r="S2108"/>
      <c r="T2108"/>
      <c r="U2108"/>
      <c r="V2108"/>
      <c r="W2108"/>
      <c r="X2108"/>
      <c r="Y2108"/>
      <c r="Z2108"/>
      <c r="AA2108"/>
      <c r="AB2108" s="181"/>
    </row>
    <row r="2109" spans="1:28" hidden="1">
      <c r="A2109" s="283"/>
      <c r="B2109"/>
      <c r="C2109"/>
      <c r="D2109"/>
      <c r="E2109"/>
      <c r="F2109"/>
      <c r="G2109"/>
      <c r="H2109"/>
      <c r="I2109"/>
      <c r="J2109"/>
      <c r="K2109"/>
      <c r="L2109"/>
      <c r="M2109"/>
      <c r="N2109"/>
      <c r="O2109"/>
      <c r="P2109"/>
      <c r="Q2109"/>
      <c r="R2109"/>
      <c r="S2109"/>
      <c r="T2109"/>
      <c r="U2109"/>
      <c r="V2109"/>
      <c r="W2109"/>
      <c r="X2109"/>
      <c r="Y2109"/>
      <c r="Z2109"/>
      <c r="AA2109"/>
      <c r="AB2109" s="181"/>
    </row>
    <row r="2110" spans="1:28" hidden="1">
      <c r="A2110" s="283"/>
      <c r="B2110"/>
      <c r="C2110"/>
      <c r="D2110"/>
      <c r="E2110"/>
      <c r="F2110"/>
      <c r="G2110"/>
      <c r="H2110"/>
      <c r="I2110"/>
      <c r="J2110"/>
      <c r="K2110"/>
      <c r="L2110"/>
      <c r="M2110"/>
      <c r="N2110"/>
      <c r="O2110"/>
      <c r="P2110"/>
      <c r="Q2110"/>
      <c r="R2110"/>
      <c r="S2110"/>
      <c r="T2110"/>
      <c r="U2110"/>
      <c r="V2110"/>
      <c r="W2110"/>
      <c r="X2110"/>
      <c r="Y2110"/>
      <c r="Z2110"/>
      <c r="AA2110"/>
      <c r="AB2110" s="181"/>
    </row>
    <row r="2111" spans="1:28" hidden="1">
      <c r="A2111" s="283"/>
      <c r="B2111"/>
      <c r="C2111"/>
      <c r="D2111"/>
      <c r="E2111"/>
      <c r="F2111"/>
      <c r="G2111"/>
      <c r="H2111"/>
      <c r="I2111"/>
      <c r="J2111"/>
      <c r="K2111"/>
      <c r="L2111"/>
      <c r="M2111"/>
      <c r="N2111"/>
      <c r="O2111"/>
      <c r="P2111"/>
      <c r="Q2111"/>
      <c r="R2111"/>
      <c r="S2111"/>
      <c r="T2111"/>
      <c r="U2111"/>
      <c r="V2111"/>
      <c r="W2111"/>
      <c r="X2111"/>
      <c r="Y2111"/>
      <c r="Z2111"/>
      <c r="AA2111"/>
      <c r="AB2111" s="181"/>
    </row>
    <row r="2112" spans="1:28" hidden="1">
      <c r="A2112" s="283"/>
      <c r="B2112"/>
      <c r="C2112"/>
      <c r="D2112"/>
      <c r="E2112"/>
      <c r="F2112"/>
      <c r="G2112"/>
      <c r="H2112"/>
      <c r="I2112"/>
      <c r="J2112"/>
      <c r="K2112"/>
      <c r="L2112"/>
      <c r="M2112"/>
      <c r="N2112"/>
      <c r="O2112"/>
      <c r="P2112"/>
      <c r="Q2112"/>
      <c r="R2112"/>
      <c r="S2112"/>
      <c r="T2112"/>
      <c r="U2112"/>
      <c r="V2112"/>
      <c r="W2112"/>
      <c r="X2112"/>
      <c r="Y2112"/>
      <c r="Z2112"/>
      <c r="AA2112"/>
      <c r="AB2112" s="181"/>
    </row>
    <row r="2113" spans="1:28" hidden="1">
      <c r="A2113" s="283"/>
      <c r="B2113"/>
      <c r="C2113"/>
      <c r="D2113"/>
      <c r="E2113"/>
      <c r="F2113"/>
      <c r="G2113"/>
      <c r="H2113"/>
      <c r="I2113"/>
      <c r="J2113"/>
      <c r="K2113"/>
      <c r="L2113"/>
      <c r="M2113"/>
      <c r="N2113"/>
      <c r="O2113"/>
      <c r="P2113"/>
      <c r="Q2113"/>
      <c r="R2113"/>
      <c r="S2113"/>
      <c r="T2113"/>
      <c r="U2113"/>
      <c r="V2113"/>
      <c r="W2113"/>
      <c r="X2113"/>
      <c r="Y2113"/>
      <c r="Z2113"/>
      <c r="AA2113"/>
      <c r="AB2113" s="181"/>
    </row>
    <row r="2114" spans="1:28" hidden="1">
      <c r="A2114" s="283"/>
      <c r="B2114"/>
      <c r="C2114"/>
      <c r="D2114"/>
      <c r="E2114"/>
      <c r="F2114"/>
      <c r="G2114"/>
      <c r="H2114"/>
      <c r="I2114"/>
      <c r="J2114"/>
      <c r="K2114"/>
      <c r="L2114"/>
      <c r="M2114"/>
      <c r="N2114"/>
      <c r="O2114"/>
      <c r="P2114"/>
      <c r="Q2114"/>
      <c r="R2114"/>
      <c r="S2114"/>
      <c r="T2114"/>
      <c r="U2114"/>
      <c r="V2114"/>
      <c r="W2114"/>
      <c r="X2114"/>
      <c r="Y2114"/>
      <c r="Z2114"/>
      <c r="AA2114"/>
      <c r="AB2114" s="181"/>
    </row>
    <row r="2115" spans="1:28" hidden="1">
      <c r="A2115" s="283"/>
      <c r="B2115"/>
      <c r="C2115"/>
      <c r="D2115"/>
      <c r="E2115"/>
      <c r="F2115"/>
      <c r="G2115"/>
      <c r="H2115"/>
      <c r="I2115"/>
      <c r="J2115"/>
      <c r="K2115"/>
      <c r="L2115"/>
      <c r="M2115"/>
      <c r="N2115"/>
      <c r="O2115"/>
      <c r="P2115"/>
      <c r="Q2115"/>
      <c r="R2115"/>
      <c r="S2115"/>
      <c r="T2115"/>
      <c r="U2115"/>
      <c r="V2115"/>
      <c r="W2115"/>
      <c r="X2115"/>
      <c r="Y2115"/>
      <c r="Z2115"/>
      <c r="AA2115"/>
      <c r="AB2115" s="181"/>
    </row>
    <row r="2116" spans="1:28" hidden="1">
      <c r="A2116" s="283"/>
      <c r="B2116"/>
      <c r="C2116"/>
      <c r="D2116"/>
      <c r="E2116"/>
      <c r="F2116"/>
      <c r="G2116"/>
      <c r="H2116"/>
      <c r="I2116"/>
      <c r="J2116"/>
      <c r="K2116"/>
      <c r="L2116"/>
      <c r="M2116"/>
      <c r="N2116"/>
      <c r="O2116"/>
      <c r="P2116"/>
      <c r="Q2116"/>
      <c r="R2116"/>
      <c r="S2116"/>
      <c r="T2116"/>
      <c r="U2116"/>
      <c r="V2116"/>
      <c r="W2116"/>
      <c r="X2116"/>
      <c r="Y2116"/>
      <c r="Z2116"/>
      <c r="AA2116"/>
      <c r="AB2116" s="181"/>
    </row>
    <row r="2117" spans="1:28" hidden="1">
      <c r="A2117" s="283"/>
      <c r="B2117"/>
      <c r="C2117"/>
      <c r="D2117"/>
      <c r="E2117"/>
      <c r="F2117"/>
      <c r="G2117"/>
      <c r="H2117"/>
      <c r="I2117"/>
      <c r="J2117"/>
      <c r="K2117"/>
      <c r="L2117"/>
      <c r="M2117"/>
      <c r="N2117"/>
      <c r="O2117"/>
      <c r="P2117"/>
      <c r="Q2117"/>
      <c r="R2117"/>
      <c r="S2117"/>
      <c r="T2117"/>
      <c r="U2117"/>
      <c r="V2117"/>
      <c r="W2117"/>
      <c r="X2117"/>
      <c r="Y2117"/>
      <c r="Z2117"/>
      <c r="AA2117"/>
      <c r="AB2117" s="181"/>
    </row>
    <row r="2118" spans="1:28" hidden="1">
      <c r="A2118" s="283"/>
      <c r="B2118"/>
      <c r="C2118"/>
      <c r="D2118"/>
      <c r="E2118"/>
      <c r="F2118"/>
      <c r="G2118"/>
      <c r="H2118"/>
      <c r="I2118"/>
      <c r="J2118"/>
      <c r="K2118"/>
      <c r="L2118"/>
      <c r="M2118"/>
      <c r="N2118"/>
      <c r="O2118"/>
      <c r="P2118"/>
      <c r="Q2118"/>
      <c r="R2118"/>
      <c r="S2118"/>
      <c r="T2118"/>
      <c r="U2118"/>
      <c r="V2118"/>
      <c r="W2118"/>
      <c r="X2118"/>
      <c r="Y2118"/>
      <c r="Z2118"/>
      <c r="AA2118"/>
      <c r="AB2118" s="181"/>
    </row>
    <row r="2119" spans="1:28" hidden="1">
      <c r="A2119" s="283"/>
      <c r="B2119"/>
      <c r="C2119"/>
      <c r="D2119"/>
      <c r="E2119"/>
      <c r="F2119"/>
      <c r="G2119"/>
      <c r="H2119"/>
      <c r="I2119"/>
      <c r="J2119"/>
      <c r="K2119"/>
      <c r="L2119"/>
      <c r="M2119"/>
      <c r="N2119"/>
      <c r="O2119"/>
      <c r="P2119"/>
      <c r="Q2119"/>
      <c r="R2119"/>
      <c r="S2119"/>
      <c r="T2119"/>
      <c r="U2119"/>
      <c r="V2119"/>
      <c r="W2119"/>
      <c r="X2119"/>
      <c r="Y2119"/>
      <c r="Z2119"/>
      <c r="AA2119"/>
      <c r="AB2119" s="181"/>
    </row>
    <row r="2120" spans="1:28" hidden="1">
      <c r="A2120" s="283"/>
      <c r="B2120"/>
      <c r="C2120"/>
      <c r="D2120"/>
      <c r="E2120"/>
      <c r="F2120"/>
      <c r="G2120"/>
      <c r="H2120"/>
      <c r="I2120"/>
      <c r="J2120"/>
      <c r="K2120"/>
      <c r="L2120"/>
      <c r="M2120"/>
      <c r="N2120"/>
      <c r="O2120"/>
      <c r="P2120"/>
      <c r="Q2120"/>
      <c r="R2120"/>
      <c r="S2120"/>
      <c r="T2120"/>
      <c r="U2120"/>
      <c r="V2120"/>
      <c r="W2120"/>
      <c r="X2120"/>
      <c r="Y2120"/>
      <c r="Z2120"/>
      <c r="AA2120"/>
      <c r="AB2120" s="181"/>
    </row>
    <row r="2121" spans="1:28" hidden="1">
      <c r="A2121" s="283"/>
      <c r="B2121"/>
      <c r="C2121"/>
      <c r="D2121"/>
      <c r="E2121"/>
      <c r="F2121"/>
      <c r="G2121"/>
      <c r="H2121"/>
      <c r="I2121"/>
      <c r="J2121"/>
      <c r="K2121"/>
      <c r="L2121"/>
      <c r="M2121"/>
      <c r="N2121"/>
      <c r="O2121"/>
      <c r="P2121"/>
      <c r="Q2121"/>
      <c r="R2121"/>
      <c r="S2121"/>
      <c r="T2121"/>
      <c r="U2121"/>
      <c r="V2121"/>
      <c r="W2121"/>
      <c r="X2121"/>
      <c r="Y2121"/>
      <c r="Z2121"/>
      <c r="AA2121"/>
      <c r="AB2121" s="181"/>
    </row>
    <row r="2122" spans="1:28" hidden="1">
      <c r="A2122" s="283"/>
      <c r="B2122"/>
      <c r="C2122"/>
      <c r="D2122"/>
      <c r="E2122"/>
      <c r="F2122"/>
      <c r="G2122"/>
      <c r="H2122"/>
      <c r="I2122"/>
      <c r="J2122"/>
      <c r="K2122"/>
      <c r="L2122"/>
      <c r="M2122"/>
      <c r="N2122"/>
      <c r="O2122"/>
      <c r="P2122"/>
      <c r="Q2122"/>
      <c r="R2122"/>
      <c r="S2122"/>
      <c r="T2122"/>
      <c r="U2122"/>
      <c r="V2122"/>
      <c r="W2122"/>
      <c r="X2122"/>
      <c r="Y2122"/>
      <c r="Z2122"/>
      <c r="AA2122"/>
      <c r="AB2122" s="181"/>
    </row>
    <row r="2123" spans="1:28" hidden="1">
      <c r="A2123" s="283"/>
      <c r="B2123"/>
      <c r="C2123"/>
      <c r="D2123"/>
      <c r="E2123"/>
      <c r="F2123"/>
      <c r="G2123"/>
      <c r="H2123"/>
      <c r="I2123"/>
      <c r="J2123"/>
      <c r="K2123"/>
      <c r="L2123"/>
      <c r="M2123"/>
      <c r="N2123"/>
      <c r="O2123"/>
      <c r="P2123"/>
      <c r="Q2123"/>
      <c r="R2123"/>
      <c r="S2123"/>
      <c r="T2123"/>
      <c r="U2123"/>
      <c r="V2123"/>
      <c r="W2123"/>
      <c r="X2123"/>
      <c r="Y2123"/>
      <c r="Z2123"/>
      <c r="AA2123"/>
      <c r="AB2123" s="181"/>
    </row>
    <row r="2124" spans="1:28" hidden="1">
      <c r="A2124" s="283"/>
      <c r="B2124"/>
      <c r="C2124"/>
      <c r="D2124"/>
      <c r="E2124"/>
      <c r="F2124"/>
      <c r="G2124"/>
      <c r="H2124"/>
      <c r="I2124"/>
      <c r="J2124"/>
      <c r="K2124"/>
      <c r="L2124"/>
      <c r="M2124"/>
      <c r="N2124"/>
      <c r="O2124"/>
      <c r="P2124"/>
      <c r="Q2124"/>
      <c r="R2124"/>
      <c r="S2124"/>
      <c r="T2124"/>
      <c r="U2124"/>
      <c r="V2124"/>
      <c r="W2124"/>
      <c r="X2124"/>
      <c r="Y2124"/>
      <c r="Z2124"/>
      <c r="AA2124"/>
      <c r="AB2124" s="181"/>
    </row>
    <row r="2125" spans="1:28" hidden="1">
      <c r="A2125" s="283"/>
      <c r="B2125"/>
      <c r="C2125"/>
      <c r="D2125"/>
      <c r="E2125"/>
      <c r="F2125"/>
      <c r="G2125"/>
      <c r="H2125"/>
      <c r="I2125"/>
      <c r="J2125"/>
      <c r="K2125"/>
      <c r="L2125"/>
      <c r="M2125"/>
      <c r="N2125"/>
      <c r="O2125"/>
      <c r="P2125"/>
      <c r="Q2125"/>
      <c r="R2125"/>
      <c r="S2125"/>
      <c r="T2125"/>
      <c r="U2125"/>
      <c r="V2125"/>
      <c r="W2125"/>
      <c r="X2125"/>
      <c r="Y2125"/>
      <c r="Z2125"/>
      <c r="AA2125"/>
      <c r="AB2125" s="181"/>
    </row>
    <row r="2126" spans="1:28" hidden="1">
      <c r="A2126" s="283"/>
      <c r="B2126"/>
      <c r="C2126"/>
      <c r="D2126"/>
      <c r="E2126"/>
      <c r="F2126"/>
      <c r="G2126"/>
      <c r="H2126"/>
      <c r="I2126"/>
      <c r="J2126"/>
      <c r="K2126"/>
      <c r="L2126"/>
      <c r="M2126"/>
      <c r="N2126"/>
      <c r="O2126"/>
      <c r="P2126"/>
      <c r="Q2126"/>
      <c r="R2126"/>
      <c r="S2126"/>
      <c r="T2126"/>
      <c r="U2126"/>
      <c r="V2126"/>
      <c r="W2126"/>
      <c r="X2126"/>
      <c r="Y2126"/>
      <c r="Z2126"/>
      <c r="AA2126"/>
      <c r="AB2126" s="181"/>
    </row>
    <row r="2127" spans="1:28" hidden="1">
      <c r="A2127" s="283"/>
      <c r="B2127"/>
      <c r="C2127"/>
      <c r="D2127"/>
      <c r="E2127"/>
      <c r="F2127"/>
      <c r="G2127"/>
      <c r="H2127"/>
      <c r="I2127"/>
      <c r="J2127"/>
      <c r="K2127"/>
      <c r="L2127"/>
      <c r="M2127"/>
      <c r="N2127"/>
      <c r="O2127"/>
      <c r="P2127"/>
      <c r="Q2127"/>
      <c r="R2127"/>
      <c r="S2127"/>
      <c r="T2127"/>
      <c r="U2127"/>
      <c r="V2127"/>
      <c r="W2127"/>
      <c r="X2127"/>
      <c r="Y2127"/>
      <c r="Z2127"/>
      <c r="AA2127"/>
      <c r="AB2127" s="181"/>
    </row>
    <row r="2128" spans="1:28" hidden="1">
      <c r="A2128" s="283"/>
      <c r="B2128"/>
      <c r="C2128"/>
      <c r="D2128"/>
      <c r="E2128"/>
      <c r="F2128"/>
      <c r="G2128"/>
      <c r="H2128"/>
      <c r="I2128"/>
      <c r="J2128"/>
      <c r="K2128"/>
      <c r="L2128"/>
      <c r="M2128"/>
      <c r="N2128"/>
      <c r="O2128"/>
      <c r="P2128"/>
      <c r="Q2128"/>
      <c r="R2128"/>
      <c r="S2128"/>
      <c r="T2128"/>
      <c r="U2128"/>
      <c r="V2128"/>
      <c r="W2128"/>
      <c r="X2128"/>
      <c r="Y2128"/>
      <c r="Z2128"/>
      <c r="AA2128"/>
      <c r="AB2128" s="181"/>
    </row>
    <row r="2129" spans="1:28" hidden="1">
      <c r="A2129" s="283"/>
      <c r="B2129"/>
      <c r="C2129"/>
      <c r="D2129"/>
      <c r="E2129"/>
      <c r="F2129"/>
      <c r="G2129"/>
      <c r="H2129"/>
      <c r="I2129"/>
      <c r="J2129"/>
      <c r="K2129"/>
      <c r="L2129"/>
      <c r="M2129"/>
      <c r="N2129"/>
      <c r="O2129"/>
      <c r="P2129"/>
      <c r="Q2129"/>
      <c r="R2129"/>
      <c r="S2129"/>
      <c r="T2129"/>
      <c r="U2129"/>
      <c r="V2129"/>
      <c r="W2129"/>
      <c r="X2129"/>
      <c r="Y2129"/>
      <c r="Z2129"/>
      <c r="AA2129"/>
      <c r="AB2129" s="181"/>
    </row>
    <row r="2130" spans="1:28" hidden="1">
      <c r="A2130" s="283"/>
      <c r="B2130"/>
      <c r="C2130"/>
      <c r="D2130"/>
      <c r="E2130"/>
      <c r="F2130"/>
      <c r="G2130"/>
      <c r="H2130"/>
      <c r="I2130"/>
      <c r="J2130"/>
      <c r="K2130"/>
      <c r="L2130"/>
      <c r="M2130"/>
      <c r="N2130"/>
      <c r="O2130"/>
      <c r="P2130"/>
      <c r="Q2130"/>
      <c r="R2130"/>
      <c r="S2130"/>
      <c r="T2130"/>
      <c r="U2130"/>
      <c r="V2130"/>
      <c r="W2130"/>
      <c r="X2130"/>
      <c r="Y2130"/>
      <c r="Z2130"/>
      <c r="AA2130"/>
      <c r="AB2130" s="181"/>
    </row>
    <row r="2131" spans="1:28" hidden="1">
      <c r="A2131" s="283"/>
      <c r="B2131"/>
      <c r="C2131"/>
      <c r="D2131"/>
      <c r="E2131"/>
      <c r="F2131"/>
      <c r="G2131"/>
      <c r="H2131"/>
      <c r="I2131"/>
      <c r="J2131"/>
      <c r="K2131"/>
      <c r="L2131"/>
      <c r="M2131"/>
      <c r="N2131"/>
      <c r="O2131"/>
      <c r="P2131"/>
      <c r="Q2131"/>
      <c r="R2131"/>
      <c r="S2131"/>
      <c r="T2131"/>
      <c r="U2131"/>
      <c r="V2131"/>
      <c r="W2131"/>
      <c r="X2131"/>
      <c r="Y2131"/>
      <c r="Z2131"/>
      <c r="AA2131"/>
      <c r="AB2131" s="181"/>
    </row>
    <row r="2132" spans="1:28" hidden="1">
      <c r="A2132" s="283"/>
      <c r="B2132"/>
      <c r="C2132"/>
      <c r="D2132"/>
      <c r="E2132"/>
      <c r="F2132"/>
      <c r="G2132"/>
      <c r="H2132"/>
      <c r="I2132"/>
      <c r="J2132"/>
      <c r="K2132"/>
      <c r="L2132"/>
      <c r="M2132"/>
      <c r="N2132"/>
      <c r="O2132"/>
      <c r="P2132"/>
      <c r="Q2132"/>
      <c r="R2132"/>
      <c r="S2132"/>
      <c r="T2132"/>
      <c r="U2132"/>
      <c r="V2132"/>
      <c r="W2132"/>
      <c r="X2132"/>
      <c r="Y2132"/>
      <c r="Z2132"/>
      <c r="AA2132"/>
      <c r="AB2132" s="181"/>
    </row>
    <row r="2133" spans="1:28" hidden="1">
      <c r="A2133" s="283"/>
      <c r="B2133"/>
      <c r="C2133"/>
      <c r="D2133"/>
      <c r="E2133"/>
      <c r="F2133"/>
      <c r="G2133"/>
      <c r="H2133"/>
      <c r="I2133"/>
      <c r="J2133"/>
      <c r="K2133"/>
      <c r="L2133"/>
      <c r="M2133"/>
      <c r="N2133"/>
      <c r="O2133"/>
      <c r="P2133"/>
      <c r="Q2133"/>
      <c r="R2133"/>
      <c r="S2133"/>
      <c r="T2133"/>
      <c r="U2133"/>
      <c r="V2133"/>
      <c r="W2133"/>
      <c r="X2133"/>
      <c r="Y2133"/>
      <c r="Z2133"/>
      <c r="AA2133"/>
      <c r="AB2133" s="181"/>
    </row>
    <row r="2134" spans="1:28" hidden="1">
      <c r="A2134" s="283"/>
      <c r="B2134"/>
      <c r="C2134"/>
      <c r="D2134"/>
      <c r="E2134"/>
      <c r="F2134"/>
      <c r="G2134"/>
      <c r="H2134"/>
      <c r="I2134"/>
      <c r="J2134"/>
      <c r="K2134"/>
      <c r="L2134"/>
      <c r="M2134"/>
      <c r="N2134"/>
      <c r="O2134"/>
      <c r="P2134"/>
      <c r="Q2134"/>
      <c r="R2134"/>
      <c r="S2134"/>
      <c r="T2134"/>
      <c r="U2134"/>
      <c r="V2134"/>
      <c r="W2134"/>
      <c r="X2134"/>
      <c r="Y2134"/>
      <c r="Z2134"/>
      <c r="AA2134"/>
      <c r="AB2134" s="181"/>
    </row>
    <row r="2135" spans="1:28" hidden="1">
      <c r="A2135" s="283"/>
      <c r="B2135"/>
      <c r="C2135"/>
      <c r="D2135"/>
      <c r="E2135"/>
      <c r="F2135"/>
      <c r="G2135"/>
      <c r="H2135"/>
      <c r="I2135"/>
      <c r="J2135"/>
      <c r="K2135"/>
      <c r="L2135"/>
      <c r="M2135"/>
      <c r="N2135"/>
      <c r="O2135"/>
      <c r="P2135"/>
      <c r="Q2135"/>
      <c r="R2135"/>
      <c r="S2135"/>
      <c r="T2135"/>
      <c r="U2135"/>
      <c r="V2135"/>
      <c r="W2135"/>
      <c r="X2135"/>
      <c r="Y2135"/>
      <c r="Z2135"/>
      <c r="AA2135"/>
      <c r="AB2135" s="181"/>
    </row>
    <row r="2136" spans="1:28" hidden="1">
      <c r="A2136" s="283"/>
      <c r="B2136"/>
      <c r="C2136"/>
      <c r="D2136"/>
      <c r="E2136"/>
      <c r="F2136"/>
      <c r="G2136"/>
      <c r="H2136"/>
      <c r="I2136"/>
      <c r="J2136"/>
      <c r="K2136"/>
      <c r="L2136"/>
      <c r="M2136"/>
      <c r="N2136"/>
      <c r="O2136"/>
      <c r="P2136"/>
      <c r="Q2136"/>
      <c r="R2136"/>
      <c r="S2136"/>
      <c r="T2136"/>
      <c r="U2136"/>
      <c r="V2136"/>
      <c r="W2136"/>
      <c r="X2136"/>
      <c r="Y2136"/>
      <c r="Z2136"/>
      <c r="AA2136"/>
      <c r="AB2136" s="181"/>
    </row>
    <row r="2137" spans="1:28" hidden="1">
      <c r="A2137" s="283"/>
      <c r="B2137"/>
      <c r="C2137"/>
      <c r="D2137"/>
      <c r="E2137"/>
      <c r="F2137"/>
      <c r="G2137"/>
      <c r="H2137"/>
      <c r="I2137"/>
      <c r="J2137"/>
      <c r="K2137"/>
      <c r="L2137"/>
      <c r="M2137"/>
      <c r="N2137"/>
      <c r="O2137"/>
      <c r="P2137"/>
      <c r="Q2137"/>
      <c r="R2137"/>
      <c r="S2137"/>
      <c r="T2137"/>
      <c r="U2137"/>
      <c r="V2137"/>
      <c r="W2137"/>
      <c r="X2137"/>
      <c r="Y2137"/>
      <c r="Z2137"/>
      <c r="AA2137"/>
      <c r="AB2137" s="181"/>
    </row>
    <row r="2138" spans="1:28" hidden="1">
      <c r="A2138" s="283"/>
      <c r="B2138"/>
      <c r="C2138"/>
      <c r="D2138"/>
      <c r="E2138"/>
      <c r="F2138"/>
      <c r="G2138"/>
      <c r="H2138"/>
      <c r="I2138"/>
      <c r="J2138"/>
      <c r="K2138"/>
      <c r="L2138"/>
      <c r="M2138"/>
      <c r="N2138"/>
      <c r="O2138"/>
      <c r="P2138"/>
      <c r="Q2138"/>
      <c r="R2138"/>
      <c r="S2138"/>
      <c r="T2138"/>
      <c r="U2138"/>
      <c r="V2138"/>
      <c r="W2138"/>
      <c r="X2138"/>
      <c r="Y2138"/>
      <c r="Z2138"/>
      <c r="AA2138"/>
      <c r="AB2138" s="181"/>
    </row>
    <row r="2139" spans="1:28" hidden="1">
      <c r="A2139" s="283"/>
      <c r="B2139"/>
      <c r="C2139"/>
      <c r="D2139"/>
      <c r="E2139"/>
      <c r="F2139"/>
      <c r="G2139"/>
      <c r="H2139"/>
      <c r="I2139"/>
      <c r="J2139"/>
      <c r="K2139"/>
      <c r="L2139"/>
      <c r="M2139"/>
      <c r="N2139"/>
      <c r="O2139"/>
      <c r="P2139"/>
      <c r="Q2139"/>
      <c r="R2139"/>
      <c r="S2139"/>
      <c r="T2139"/>
      <c r="U2139"/>
      <c r="V2139"/>
      <c r="W2139"/>
      <c r="X2139"/>
      <c r="Y2139"/>
      <c r="Z2139"/>
      <c r="AA2139"/>
      <c r="AB2139" s="181"/>
    </row>
    <row r="2140" spans="1:28" hidden="1">
      <c r="A2140" s="283"/>
      <c r="B2140"/>
      <c r="C2140"/>
      <c r="D2140"/>
      <c r="E2140"/>
      <c r="F2140"/>
      <c r="G2140"/>
      <c r="H2140"/>
      <c r="I2140"/>
      <c r="J2140"/>
      <c r="K2140"/>
      <c r="L2140"/>
      <c r="M2140"/>
      <c r="N2140"/>
      <c r="O2140"/>
      <c r="P2140"/>
      <c r="Q2140"/>
      <c r="R2140"/>
      <c r="S2140"/>
      <c r="T2140"/>
      <c r="U2140"/>
      <c r="V2140"/>
      <c r="W2140"/>
      <c r="X2140"/>
      <c r="Y2140"/>
      <c r="Z2140"/>
      <c r="AA2140"/>
      <c r="AB2140" s="181"/>
    </row>
    <row r="2141" spans="1:28" hidden="1">
      <c r="A2141" s="283"/>
      <c r="B2141"/>
      <c r="C2141"/>
      <c r="D2141"/>
      <c r="E2141"/>
      <c r="F2141"/>
      <c r="G2141"/>
      <c r="H2141"/>
      <c r="I2141"/>
      <c r="J2141"/>
      <c r="K2141"/>
      <c r="L2141"/>
      <c r="M2141"/>
      <c r="N2141"/>
      <c r="O2141"/>
      <c r="P2141"/>
      <c r="Q2141"/>
      <c r="R2141"/>
      <c r="S2141"/>
      <c r="T2141"/>
      <c r="U2141"/>
      <c r="V2141"/>
      <c r="W2141"/>
      <c r="X2141"/>
      <c r="Y2141"/>
      <c r="Z2141"/>
      <c r="AA2141"/>
      <c r="AB2141" s="181"/>
    </row>
    <row r="2142" spans="1:28" hidden="1">
      <c r="A2142" s="283"/>
      <c r="B2142"/>
      <c r="C2142"/>
      <c r="D2142"/>
      <c r="E2142"/>
      <c r="F2142"/>
      <c r="G2142"/>
      <c r="H2142"/>
      <c r="I2142"/>
      <c r="J2142"/>
      <c r="K2142"/>
      <c r="L2142"/>
      <c r="M2142"/>
      <c r="N2142"/>
      <c r="O2142"/>
      <c r="P2142"/>
      <c r="Q2142"/>
      <c r="R2142"/>
      <c r="S2142"/>
      <c r="T2142"/>
      <c r="U2142"/>
      <c r="V2142"/>
      <c r="W2142"/>
      <c r="X2142"/>
      <c r="Y2142"/>
      <c r="Z2142"/>
      <c r="AA2142"/>
      <c r="AB2142" s="181"/>
    </row>
    <row r="2143" spans="1:28" hidden="1">
      <c r="A2143" s="283"/>
      <c r="B2143"/>
      <c r="C2143"/>
      <c r="D2143"/>
      <c r="E2143"/>
      <c r="F2143"/>
      <c r="G2143"/>
      <c r="H2143"/>
      <c r="I2143"/>
      <c r="J2143"/>
      <c r="K2143"/>
      <c r="L2143"/>
      <c r="M2143"/>
      <c r="N2143"/>
      <c r="O2143"/>
      <c r="P2143"/>
      <c r="Q2143"/>
      <c r="R2143"/>
      <c r="S2143"/>
      <c r="T2143"/>
      <c r="U2143"/>
      <c r="V2143"/>
      <c r="W2143"/>
      <c r="X2143"/>
      <c r="Y2143"/>
      <c r="Z2143"/>
      <c r="AA2143"/>
      <c r="AB2143" s="181"/>
    </row>
    <row r="2144" spans="1:28" hidden="1">
      <c r="A2144" s="283"/>
      <c r="B2144"/>
      <c r="C2144"/>
      <c r="D2144"/>
      <c r="E2144"/>
      <c r="F2144"/>
      <c r="G2144"/>
      <c r="H2144"/>
      <c r="I2144"/>
      <c r="J2144"/>
      <c r="K2144"/>
      <c r="L2144"/>
      <c r="M2144"/>
      <c r="N2144"/>
      <c r="O2144"/>
      <c r="P2144"/>
      <c r="Q2144"/>
      <c r="R2144"/>
      <c r="S2144"/>
      <c r="T2144"/>
      <c r="U2144"/>
      <c r="V2144"/>
      <c r="W2144"/>
      <c r="X2144"/>
      <c r="Y2144"/>
      <c r="Z2144"/>
      <c r="AA2144"/>
      <c r="AB2144" s="181"/>
    </row>
    <row r="2145" spans="1:28" hidden="1">
      <c r="A2145" s="283"/>
      <c r="B2145"/>
      <c r="C2145"/>
      <c r="D2145"/>
      <c r="E2145"/>
      <c r="F2145"/>
      <c r="G2145"/>
      <c r="H2145"/>
      <c r="I2145"/>
      <c r="J2145"/>
      <c r="K2145"/>
      <c r="L2145"/>
      <c r="M2145"/>
      <c r="N2145"/>
      <c r="O2145"/>
      <c r="P2145"/>
      <c r="Q2145"/>
      <c r="R2145"/>
      <c r="S2145"/>
      <c r="T2145"/>
      <c r="U2145"/>
      <c r="V2145"/>
      <c r="W2145"/>
      <c r="X2145"/>
      <c r="Y2145"/>
      <c r="Z2145"/>
      <c r="AA2145"/>
      <c r="AB2145" s="181"/>
    </row>
    <row r="2146" spans="1:28" hidden="1">
      <c r="A2146" s="283"/>
      <c r="B2146"/>
      <c r="C2146"/>
      <c r="D2146"/>
      <c r="E2146"/>
      <c r="F2146"/>
      <c r="G2146"/>
      <c r="H2146"/>
      <c r="I2146"/>
      <c r="J2146"/>
      <c r="K2146"/>
      <c r="L2146"/>
      <c r="M2146"/>
      <c r="N2146"/>
      <c r="O2146"/>
      <c r="P2146"/>
      <c r="Q2146"/>
      <c r="R2146"/>
      <c r="S2146"/>
      <c r="T2146"/>
      <c r="U2146"/>
      <c r="V2146"/>
      <c r="W2146"/>
      <c r="X2146"/>
      <c r="Y2146"/>
      <c r="Z2146"/>
      <c r="AA2146"/>
      <c r="AB2146" s="181"/>
    </row>
    <row r="2147" spans="1:28" hidden="1">
      <c r="A2147" s="283"/>
      <c r="B2147"/>
      <c r="C2147"/>
      <c r="D2147"/>
      <c r="E2147"/>
      <c r="F2147"/>
      <c r="G2147"/>
      <c r="H2147"/>
      <c r="I2147"/>
      <c r="J2147"/>
      <c r="K2147"/>
      <c r="L2147"/>
      <c r="M2147"/>
      <c r="N2147"/>
      <c r="O2147"/>
      <c r="P2147"/>
      <c r="Q2147"/>
      <c r="R2147"/>
      <c r="S2147"/>
      <c r="T2147"/>
      <c r="U2147"/>
      <c r="V2147"/>
      <c r="W2147"/>
      <c r="X2147"/>
      <c r="Y2147"/>
      <c r="Z2147"/>
      <c r="AA2147"/>
      <c r="AB2147" s="181"/>
    </row>
    <row r="2148" spans="1:28" hidden="1">
      <c r="A2148" s="283"/>
      <c r="B2148"/>
      <c r="C2148"/>
      <c r="D2148"/>
      <c r="E2148"/>
      <c r="F2148"/>
      <c r="G2148"/>
      <c r="H2148"/>
      <c r="I2148"/>
      <c r="J2148"/>
      <c r="K2148"/>
      <c r="L2148"/>
      <c r="M2148"/>
      <c r="N2148"/>
      <c r="O2148"/>
      <c r="P2148"/>
      <c r="Q2148"/>
      <c r="R2148"/>
      <c r="S2148"/>
      <c r="T2148"/>
      <c r="U2148"/>
      <c r="V2148"/>
      <c r="W2148"/>
      <c r="X2148"/>
      <c r="Y2148"/>
      <c r="Z2148"/>
      <c r="AA2148"/>
      <c r="AB2148" s="181"/>
    </row>
    <row r="2149" spans="1:28" hidden="1">
      <c r="A2149" s="283"/>
      <c r="B2149"/>
      <c r="C2149"/>
      <c r="D2149"/>
      <c r="E2149"/>
      <c r="F2149"/>
      <c r="G2149"/>
      <c r="H2149"/>
      <c r="I2149"/>
      <c r="J2149"/>
      <c r="K2149"/>
      <c r="L2149"/>
      <c r="M2149"/>
      <c r="N2149"/>
      <c r="O2149"/>
      <c r="P2149"/>
      <c r="Q2149"/>
      <c r="R2149"/>
      <c r="S2149"/>
      <c r="T2149"/>
      <c r="U2149"/>
      <c r="V2149"/>
      <c r="W2149"/>
      <c r="X2149"/>
      <c r="Y2149"/>
      <c r="Z2149"/>
      <c r="AA2149"/>
      <c r="AB2149" s="181"/>
    </row>
    <row r="2150" spans="1:28" hidden="1">
      <c r="A2150" s="283"/>
      <c r="B2150"/>
      <c r="C2150"/>
      <c r="D2150"/>
      <c r="E2150"/>
      <c r="F2150"/>
      <c r="G2150"/>
      <c r="H2150"/>
      <c r="I2150"/>
      <c r="J2150"/>
      <c r="K2150"/>
      <c r="L2150"/>
      <c r="M2150"/>
      <c r="N2150"/>
      <c r="O2150"/>
      <c r="P2150"/>
      <c r="Q2150"/>
      <c r="R2150"/>
      <c r="S2150"/>
      <c r="T2150"/>
      <c r="U2150"/>
      <c r="V2150"/>
      <c r="W2150"/>
      <c r="X2150"/>
      <c r="Y2150"/>
      <c r="Z2150"/>
      <c r="AA2150"/>
      <c r="AB2150" s="181"/>
    </row>
    <row r="2151" spans="1:28" hidden="1">
      <c r="A2151" s="283"/>
      <c r="B2151"/>
      <c r="C2151"/>
      <c r="D2151"/>
      <c r="E2151"/>
      <c r="F2151"/>
      <c r="G2151"/>
      <c r="H2151"/>
      <c r="I2151"/>
      <c r="J2151"/>
      <c r="K2151"/>
      <c r="L2151"/>
      <c r="M2151"/>
      <c r="N2151"/>
      <c r="O2151"/>
      <c r="P2151"/>
      <c r="Q2151"/>
      <c r="R2151"/>
      <c r="S2151"/>
      <c r="T2151"/>
      <c r="U2151"/>
      <c r="V2151"/>
      <c r="W2151"/>
      <c r="X2151"/>
      <c r="Y2151"/>
      <c r="Z2151"/>
      <c r="AA2151"/>
      <c r="AB2151" s="181"/>
    </row>
    <row r="2152" spans="1:28" hidden="1">
      <c r="A2152" s="283"/>
      <c r="B2152"/>
      <c r="C2152"/>
      <c r="D2152"/>
      <c r="E2152"/>
      <c r="F2152"/>
      <c r="G2152"/>
      <c r="H2152"/>
      <c r="I2152"/>
      <c r="J2152"/>
      <c r="K2152"/>
      <c r="L2152"/>
      <c r="M2152"/>
      <c r="N2152"/>
      <c r="O2152"/>
      <c r="P2152"/>
      <c r="Q2152"/>
      <c r="R2152"/>
      <c r="S2152"/>
      <c r="T2152"/>
      <c r="U2152"/>
      <c r="V2152"/>
      <c r="W2152"/>
      <c r="X2152"/>
      <c r="Y2152"/>
      <c r="Z2152"/>
      <c r="AA2152"/>
      <c r="AB2152" s="181"/>
    </row>
    <row r="2153" spans="1:28" hidden="1">
      <c r="A2153" s="283"/>
      <c r="B2153"/>
      <c r="C2153"/>
      <c r="D2153"/>
      <c r="E2153"/>
      <c r="F2153"/>
      <c r="G2153"/>
      <c r="H2153"/>
      <c r="I2153"/>
      <c r="J2153"/>
      <c r="K2153"/>
      <c r="L2153"/>
      <c r="M2153"/>
      <c r="N2153"/>
      <c r="O2153"/>
      <c r="P2153"/>
      <c r="Q2153"/>
      <c r="R2153"/>
      <c r="S2153"/>
      <c r="T2153"/>
      <c r="U2153"/>
      <c r="V2153"/>
      <c r="W2153"/>
      <c r="X2153"/>
      <c r="Y2153"/>
      <c r="Z2153"/>
      <c r="AA2153"/>
      <c r="AB2153" s="181"/>
    </row>
    <row r="2154" spans="1:28" hidden="1">
      <c r="A2154" s="283"/>
      <c r="B2154"/>
      <c r="C2154"/>
      <c r="D2154"/>
      <c r="E2154"/>
      <c r="F2154"/>
      <c r="G2154"/>
      <c r="H2154"/>
      <c r="I2154"/>
      <c r="J2154"/>
      <c r="K2154"/>
      <c r="L2154"/>
      <c r="M2154"/>
      <c r="N2154"/>
      <c r="O2154"/>
      <c r="P2154"/>
      <c r="Q2154"/>
      <c r="R2154"/>
      <c r="S2154"/>
      <c r="T2154"/>
      <c r="U2154"/>
      <c r="V2154"/>
      <c r="W2154"/>
      <c r="X2154"/>
      <c r="Y2154"/>
      <c r="Z2154"/>
      <c r="AA2154"/>
      <c r="AB2154" s="181"/>
    </row>
    <row r="2155" spans="1:28" hidden="1">
      <c r="A2155" s="283"/>
      <c r="B2155"/>
      <c r="C2155"/>
      <c r="D2155"/>
      <c r="E2155"/>
      <c r="F2155"/>
      <c r="G2155"/>
      <c r="H2155"/>
      <c r="I2155"/>
      <c r="J2155"/>
      <c r="K2155"/>
      <c r="L2155"/>
      <c r="M2155"/>
      <c r="N2155"/>
      <c r="O2155"/>
      <c r="P2155"/>
      <c r="Q2155"/>
      <c r="R2155"/>
      <c r="S2155"/>
      <c r="T2155"/>
      <c r="U2155"/>
      <c r="V2155"/>
      <c r="W2155"/>
      <c r="X2155"/>
      <c r="Y2155"/>
      <c r="Z2155"/>
      <c r="AA2155"/>
      <c r="AB2155" s="181"/>
    </row>
    <row r="2156" spans="1:28" hidden="1">
      <c r="A2156" s="283"/>
      <c r="B2156"/>
      <c r="C2156"/>
      <c r="D2156"/>
      <c r="E2156"/>
      <c r="F2156"/>
      <c r="G2156"/>
      <c r="H2156"/>
      <c r="I2156"/>
      <c r="J2156"/>
      <c r="K2156"/>
      <c r="L2156"/>
      <c r="M2156"/>
      <c r="N2156"/>
      <c r="O2156"/>
      <c r="P2156"/>
      <c r="Q2156"/>
      <c r="R2156"/>
      <c r="S2156"/>
      <c r="T2156"/>
      <c r="U2156"/>
      <c r="V2156"/>
      <c r="W2156"/>
      <c r="X2156"/>
      <c r="Y2156"/>
      <c r="Z2156"/>
      <c r="AA2156"/>
      <c r="AB2156" s="181"/>
    </row>
    <row r="2157" spans="1:28" hidden="1">
      <c r="A2157" s="283"/>
      <c r="B2157"/>
      <c r="C2157"/>
      <c r="D2157"/>
      <c r="E2157"/>
      <c r="F2157"/>
      <c r="G2157"/>
      <c r="H2157"/>
      <c r="I2157"/>
      <c r="J2157"/>
      <c r="K2157"/>
      <c r="L2157"/>
      <c r="M2157"/>
      <c r="N2157"/>
      <c r="O2157"/>
      <c r="P2157"/>
      <c r="Q2157"/>
      <c r="R2157"/>
      <c r="S2157"/>
      <c r="T2157"/>
      <c r="U2157"/>
      <c r="V2157"/>
      <c r="W2157"/>
      <c r="X2157"/>
      <c r="Y2157"/>
      <c r="Z2157"/>
      <c r="AA2157"/>
      <c r="AB2157" s="181"/>
    </row>
    <row r="2158" spans="1:28" hidden="1">
      <c r="A2158" s="283"/>
      <c r="B2158"/>
      <c r="C2158"/>
      <c r="D2158"/>
      <c r="E2158"/>
      <c r="F2158"/>
      <c r="G2158"/>
      <c r="H2158"/>
      <c r="I2158"/>
      <c r="J2158"/>
      <c r="K2158"/>
      <c r="L2158"/>
      <c r="M2158"/>
      <c r="N2158"/>
      <c r="O2158"/>
      <c r="P2158"/>
      <c r="Q2158"/>
      <c r="R2158"/>
      <c r="S2158"/>
      <c r="T2158"/>
      <c r="U2158"/>
      <c r="V2158"/>
      <c r="W2158"/>
      <c r="X2158"/>
      <c r="Y2158"/>
      <c r="Z2158"/>
      <c r="AA2158"/>
      <c r="AB2158" s="181"/>
    </row>
    <row r="2159" spans="1:28" hidden="1">
      <c r="A2159" s="283"/>
      <c r="B2159"/>
      <c r="C2159"/>
      <c r="D2159"/>
      <c r="E2159"/>
      <c r="F2159"/>
      <c r="G2159"/>
      <c r="H2159"/>
      <c r="I2159"/>
      <c r="J2159"/>
      <c r="K2159"/>
      <c r="L2159"/>
      <c r="M2159"/>
      <c r="N2159"/>
      <c r="O2159"/>
      <c r="P2159"/>
      <c r="Q2159"/>
      <c r="R2159"/>
      <c r="S2159"/>
      <c r="T2159"/>
      <c r="U2159"/>
      <c r="V2159"/>
      <c r="W2159"/>
      <c r="X2159"/>
      <c r="Y2159"/>
      <c r="Z2159"/>
      <c r="AA2159"/>
      <c r="AB2159" s="181"/>
    </row>
    <row r="2160" spans="1:28" hidden="1">
      <c r="A2160" s="283"/>
      <c r="B2160"/>
      <c r="C2160"/>
      <c r="D2160"/>
      <c r="E2160"/>
      <c r="F2160"/>
      <c r="G2160"/>
      <c r="H2160"/>
      <c r="I2160"/>
      <c r="J2160"/>
      <c r="K2160"/>
      <c r="L2160"/>
      <c r="M2160"/>
      <c r="N2160"/>
      <c r="O2160"/>
      <c r="P2160"/>
      <c r="Q2160"/>
      <c r="R2160"/>
      <c r="S2160"/>
      <c r="T2160"/>
      <c r="U2160"/>
      <c r="V2160"/>
      <c r="W2160"/>
      <c r="X2160"/>
      <c r="Y2160"/>
      <c r="Z2160"/>
      <c r="AA2160"/>
      <c r="AB2160" s="181"/>
    </row>
    <row r="2161" spans="1:28" hidden="1">
      <c r="A2161" s="283"/>
      <c r="B2161"/>
      <c r="C2161"/>
      <c r="D2161"/>
      <c r="E2161"/>
      <c r="F2161"/>
      <c r="G2161"/>
      <c r="H2161"/>
      <c r="I2161"/>
      <c r="J2161"/>
      <c r="K2161"/>
      <c r="L2161"/>
      <c r="M2161"/>
      <c r="N2161"/>
      <c r="O2161"/>
      <c r="P2161"/>
      <c r="Q2161"/>
      <c r="R2161"/>
      <c r="S2161"/>
      <c r="T2161"/>
      <c r="U2161"/>
      <c r="V2161"/>
      <c r="W2161"/>
      <c r="X2161"/>
      <c r="Y2161"/>
      <c r="Z2161"/>
      <c r="AA2161"/>
      <c r="AB2161" s="181"/>
    </row>
    <row r="2162" spans="1:28" hidden="1">
      <c r="A2162" s="283"/>
      <c r="B2162"/>
      <c r="C2162"/>
      <c r="D2162"/>
      <c r="E2162"/>
      <c r="F2162"/>
      <c r="G2162"/>
      <c r="H2162"/>
      <c r="I2162"/>
      <c r="J2162"/>
      <c r="K2162"/>
      <c r="L2162"/>
      <c r="M2162"/>
      <c r="N2162"/>
      <c r="O2162"/>
      <c r="P2162"/>
      <c r="Q2162"/>
      <c r="R2162"/>
      <c r="S2162"/>
      <c r="T2162"/>
      <c r="U2162"/>
      <c r="V2162"/>
      <c r="W2162"/>
      <c r="X2162"/>
      <c r="Y2162"/>
      <c r="Z2162"/>
      <c r="AA2162"/>
      <c r="AB2162" s="181"/>
    </row>
    <row r="2163" spans="1:28" hidden="1">
      <c r="A2163" s="283"/>
      <c r="B2163"/>
      <c r="C2163"/>
      <c r="D2163"/>
      <c r="E2163"/>
      <c r="F2163"/>
      <c r="G2163"/>
      <c r="H2163"/>
      <c r="I2163"/>
      <c r="J2163"/>
      <c r="K2163"/>
      <c r="L2163"/>
      <c r="M2163"/>
      <c r="N2163"/>
      <c r="O2163"/>
      <c r="P2163"/>
      <c r="Q2163"/>
      <c r="R2163"/>
      <c r="S2163"/>
      <c r="T2163"/>
      <c r="U2163"/>
      <c r="V2163"/>
      <c r="W2163"/>
      <c r="X2163"/>
      <c r="Y2163"/>
      <c r="Z2163"/>
      <c r="AA2163"/>
      <c r="AB2163" s="181"/>
    </row>
    <row r="2164" spans="1:28" hidden="1">
      <c r="A2164" s="283"/>
      <c r="B2164"/>
      <c r="C2164"/>
      <c r="D2164"/>
      <c r="E2164"/>
      <c r="F2164"/>
      <c r="G2164"/>
      <c r="H2164"/>
      <c r="I2164"/>
      <c r="J2164"/>
      <c r="K2164"/>
      <c r="L2164"/>
      <c r="M2164"/>
      <c r="N2164"/>
      <c r="O2164"/>
      <c r="P2164"/>
      <c r="Q2164"/>
      <c r="R2164"/>
      <c r="S2164"/>
      <c r="T2164"/>
      <c r="U2164"/>
      <c r="V2164"/>
      <c r="W2164"/>
      <c r="X2164"/>
      <c r="Y2164"/>
      <c r="Z2164"/>
      <c r="AA2164"/>
      <c r="AB2164" s="181"/>
    </row>
    <row r="2165" spans="1:28" hidden="1">
      <c r="A2165" s="283"/>
      <c r="B2165"/>
      <c r="C2165"/>
      <c r="D2165"/>
      <c r="E2165"/>
      <c r="F2165"/>
      <c r="G2165"/>
      <c r="H2165"/>
      <c r="I2165"/>
      <c r="J2165"/>
      <c r="K2165"/>
      <c r="L2165"/>
      <c r="M2165"/>
      <c r="N2165"/>
      <c r="O2165"/>
      <c r="P2165"/>
      <c r="Q2165"/>
      <c r="R2165"/>
      <c r="S2165"/>
      <c r="T2165"/>
      <c r="U2165"/>
      <c r="V2165"/>
      <c r="W2165"/>
      <c r="X2165"/>
      <c r="Y2165"/>
      <c r="Z2165"/>
      <c r="AA2165"/>
      <c r="AB2165" s="181"/>
    </row>
    <row r="2166" spans="1:28" hidden="1">
      <c r="A2166" s="283"/>
      <c r="B2166"/>
      <c r="C2166"/>
      <c r="D2166"/>
      <c r="E2166"/>
      <c r="F2166"/>
      <c r="G2166"/>
      <c r="H2166"/>
      <c r="I2166"/>
      <c r="J2166"/>
      <c r="K2166"/>
      <c r="L2166"/>
      <c r="M2166"/>
      <c r="N2166"/>
      <c r="O2166"/>
      <c r="P2166"/>
      <c r="Q2166"/>
      <c r="R2166"/>
      <c r="S2166"/>
      <c r="T2166"/>
      <c r="U2166"/>
      <c r="V2166"/>
      <c r="W2166"/>
      <c r="X2166"/>
      <c r="Y2166"/>
      <c r="Z2166"/>
      <c r="AA2166"/>
      <c r="AB2166" s="181"/>
    </row>
    <row r="2167" spans="1:28" hidden="1">
      <c r="A2167" s="283"/>
      <c r="B2167"/>
      <c r="C2167"/>
      <c r="D2167"/>
      <c r="E2167"/>
      <c r="F2167"/>
      <c r="G2167"/>
      <c r="H2167"/>
      <c r="I2167"/>
      <c r="J2167"/>
      <c r="K2167"/>
      <c r="L2167"/>
      <c r="M2167"/>
      <c r="N2167"/>
      <c r="O2167"/>
      <c r="P2167"/>
      <c r="Q2167"/>
      <c r="R2167"/>
      <c r="S2167"/>
      <c r="T2167"/>
      <c r="U2167"/>
      <c r="V2167"/>
      <c r="W2167"/>
      <c r="X2167"/>
      <c r="Y2167"/>
      <c r="Z2167"/>
      <c r="AA2167"/>
      <c r="AB2167" s="181"/>
    </row>
    <row r="2168" spans="1:28" hidden="1">
      <c r="A2168" s="283"/>
      <c r="B2168"/>
      <c r="C2168"/>
      <c r="D2168"/>
      <c r="E2168"/>
      <c r="F2168"/>
      <c r="G2168"/>
      <c r="H2168"/>
      <c r="I2168"/>
      <c r="J2168"/>
      <c r="K2168"/>
      <c r="L2168"/>
      <c r="M2168"/>
      <c r="N2168"/>
      <c r="O2168"/>
      <c r="P2168"/>
      <c r="Q2168"/>
      <c r="R2168"/>
      <c r="S2168"/>
      <c r="T2168"/>
      <c r="U2168"/>
      <c r="V2168"/>
      <c r="W2168"/>
      <c r="X2168"/>
      <c r="Y2168"/>
      <c r="Z2168"/>
      <c r="AA2168"/>
      <c r="AB2168" s="181"/>
    </row>
    <row r="2169" spans="1:28" hidden="1">
      <c r="A2169" s="283"/>
      <c r="B2169"/>
      <c r="C2169"/>
      <c r="D2169"/>
      <c r="E2169"/>
      <c r="F2169"/>
      <c r="G2169"/>
      <c r="H2169"/>
      <c r="I2169"/>
      <c r="J2169"/>
      <c r="K2169"/>
      <c r="L2169"/>
      <c r="M2169"/>
      <c r="N2169"/>
      <c r="O2169"/>
      <c r="P2169"/>
      <c r="Q2169"/>
      <c r="R2169"/>
      <c r="S2169"/>
      <c r="T2169"/>
      <c r="U2169"/>
      <c r="V2169"/>
      <c r="W2169"/>
      <c r="X2169"/>
      <c r="Y2169"/>
      <c r="Z2169"/>
      <c r="AA2169"/>
      <c r="AB2169" s="181"/>
    </row>
    <row r="2170" spans="1:28" hidden="1">
      <c r="A2170" s="283"/>
      <c r="B2170"/>
      <c r="C2170"/>
      <c r="D2170"/>
      <c r="E2170"/>
      <c r="F2170"/>
      <c r="G2170"/>
      <c r="H2170"/>
      <c r="I2170"/>
      <c r="J2170"/>
      <c r="K2170"/>
      <c r="L2170"/>
      <c r="M2170"/>
      <c r="N2170"/>
      <c r="O2170"/>
      <c r="P2170"/>
      <c r="Q2170"/>
      <c r="R2170"/>
      <c r="S2170"/>
      <c r="T2170"/>
      <c r="U2170"/>
      <c r="V2170"/>
      <c r="W2170"/>
      <c r="X2170"/>
      <c r="Y2170"/>
      <c r="Z2170"/>
      <c r="AA2170"/>
      <c r="AB2170" s="181"/>
    </row>
    <row r="2171" spans="1:28" hidden="1">
      <c r="A2171" s="283"/>
      <c r="B2171"/>
      <c r="C2171"/>
      <c r="D2171"/>
      <c r="E2171"/>
      <c r="F2171"/>
      <c r="G2171"/>
      <c r="H2171"/>
      <c r="I2171"/>
      <c r="J2171"/>
      <c r="K2171"/>
      <c r="L2171"/>
      <c r="M2171"/>
      <c r="N2171"/>
      <c r="O2171"/>
      <c r="P2171"/>
      <c r="Q2171"/>
      <c r="R2171"/>
      <c r="S2171"/>
      <c r="T2171"/>
      <c r="U2171"/>
      <c r="V2171"/>
      <c r="W2171"/>
      <c r="X2171"/>
      <c r="Y2171"/>
      <c r="Z2171"/>
      <c r="AA2171"/>
      <c r="AB2171" s="181"/>
    </row>
    <row r="2172" spans="1:28" hidden="1">
      <c r="A2172" s="283"/>
      <c r="B2172"/>
      <c r="C2172"/>
      <c r="D2172"/>
      <c r="E2172"/>
      <c r="F2172"/>
      <c r="G2172"/>
      <c r="H2172"/>
      <c r="I2172"/>
      <c r="J2172"/>
      <c r="K2172"/>
      <c r="L2172"/>
      <c r="M2172"/>
      <c r="N2172"/>
      <c r="O2172"/>
      <c r="P2172"/>
      <c r="Q2172"/>
      <c r="R2172"/>
      <c r="S2172"/>
      <c r="T2172"/>
      <c r="U2172"/>
      <c r="V2172"/>
      <c r="W2172"/>
      <c r="X2172"/>
      <c r="Y2172"/>
      <c r="Z2172"/>
      <c r="AA2172"/>
      <c r="AB2172" s="181"/>
    </row>
    <row r="2173" spans="1:28" hidden="1">
      <c r="A2173" s="283"/>
      <c r="B2173"/>
      <c r="C2173"/>
      <c r="D2173"/>
      <c r="E2173"/>
      <c r="F2173"/>
      <c r="G2173"/>
      <c r="H2173"/>
      <c r="I2173"/>
      <c r="J2173"/>
      <c r="K2173"/>
      <c r="L2173"/>
      <c r="M2173"/>
      <c r="N2173"/>
      <c r="O2173"/>
      <c r="P2173"/>
      <c r="Q2173"/>
      <c r="R2173"/>
      <c r="S2173"/>
      <c r="T2173"/>
      <c r="U2173"/>
      <c r="V2173"/>
      <c r="W2173"/>
      <c r="X2173"/>
      <c r="Y2173"/>
      <c r="Z2173"/>
      <c r="AA2173"/>
      <c r="AB2173" s="181"/>
    </row>
    <row r="2174" spans="1:28" hidden="1">
      <c r="A2174" s="283"/>
      <c r="B2174"/>
      <c r="C2174"/>
      <c r="D2174"/>
      <c r="E2174"/>
      <c r="F2174"/>
      <c r="G2174"/>
      <c r="H2174"/>
      <c r="I2174"/>
      <c r="J2174"/>
      <c r="K2174"/>
      <c r="L2174"/>
      <c r="M2174"/>
      <c r="N2174"/>
      <c r="O2174"/>
      <c r="P2174"/>
      <c r="Q2174"/>
      <c r="R2174"/>
      <c r="S2174"/>
      <c r="T2174"/>
      <c r="U2174"/>
      <c r="V2174"/>
      <c r="W2174"/>
      <c r="X2174"/>
      <c r="Y2174"/>
      <c r="Z2174"/>
      <c r="AA2174"/>
      <c r="AB2174" s="181"/>
    </row>
    <row r="2175" spans="1:28" hidden="1">
      <c r="A2175" s="283"/>
      <c r="B2175"/>
      <c r="C2175"/>
      <c r="D2175"/>
      <c r="E2175"/>
      <c r="F2175"/>
      <c r="G2175"/>
      <c r="H2175"/>
      <c r="I2175"/>
      <c r="J2175"/>
      <c r="K2175"/>
      <c r="L2175"/>
      <c r="M2175"/>
      <c r="N2175"/>
      <c r="O2175"/>
      <c r="P2175"/>
      <c r="Q2175"/>
      <c r="R2175"/>
      <c r="S2175"/>
      <c r="T2175"/>
      <c r="U2175"/>
      <c r="V2175"/>
      <c r="W2175"/>
      <c r="X2175"/>
      <c r="Y2175"/>
      <c r="Z2175"/>
      <c r="AA2175"/>
      <c r="AB2175" s="181"/>
    </row>
    <row r="2176" spans="1:28" hidden="1">
      <c r="A2176" s="283"/>
      <c r="B2176"/>
      <c r="C2176"/>
      <c r="D2176"/>
      <c r="E2176"/>
      <c r="F2176"/>
      <c r="G2176"/>
      <c r="H2176"/>
      <c r="I2176"/>
      <c r="J2176"/>
      <c r="K2176"/>
      <c r="L2176"/>
      <c r="M2176"/>
      <c r="N2176"/>
      <c r="O2176"/>
      <c r="P2176"/>
      <c r="Q2176"/>
      <c r="R2176"/>
      <c r="S2176"/>
      <c r="T2176"/>
      <c r="U2176"/>
      <c r="V2176"/>
      <c r="W2176"/>
      <c r="X2176"/>
      <c r="Y2176"/>
      <c r="Z2176"/>
      <c r="AA2176"/>
      <c r="AB2176" s="181"/>
    </row>
    <row r="2177" spans="1:28" hidden="1">
      <c r="A2177" s="283"/>
      <c r="B2177"/>
      <c r="C2177"/>
      <c r="D2177"/>
      <c r="E2177"/>
      <c r="F2177"/>
      <c r="G2177"/>
      <c r="H2177"/>
      <c r="I2177"/>
      <c r="J2177"/>
      <c r="K2177"/>
      <c r="L2177"/>
      <c r="M2177"/>
      <c r="N2177"/>
      <c r="O2177"/>
      <c r="P2177"/>
      <c r="Q2177"/>
      <c r="R2177"/>
      <c r="S2177"/>
      <c r="T2177"/>
      <c r="U2177"/>
      <c r="V2177"/>
      <c r="W2177"/>
      <c r="X2177"/>
      <c r="Y2177"/>
      <c r="Z2177"/>
      <c r="AA2177"/>
      <c r="AB2177" s="181"/>
    </row>
    <row r="2178" spans="1:28" hidden="1">
      <c r="A2178" s="283"/>
      <c r="B2178"/>
      <c r="C2178"/>
      <c r="D2178"/>
      <c r="E2178"/>
      <c r="F2178"/>
      <c r="G2178"/>
      <c r="H2178"/>
      <c r="I2178"/>
      <c r="J2178"/>
      <c r="K2178"/>
      <c r="L2178"/>
      <c r="M2178"/>
      <c r="N2178"/>
      <c r="O2178"/>
      <c r="P2178"/>
      <c r="Q2178"/>
      <c r="R2178"/>
      <c r="S2178"/>
      <c r="T2178"/>
      <c r="U2178"/>
      <c r="V2178"/>
      <c r="W2178"/>
      <c r="X2178"/>
      <c r="Y2178"/>
      <c r="Z2178"/>
      <c r="AA2178"/>
      <c r="AB2178" s="181"/>
    </row>
    <row r="2179" spans="1:28" hidden="1">
      <c r="A2179" s="283"/>
      <c r="B2179"/>
      <c r="C2179"/>
      <c r="D2179"/>
      <c r="E2179"/>
      <c r="F2179"/>
      <c r="G2179"/>
      <c r="H2179"/>
      <c r="I2179"/>
      <c r="J2179"/>
      <c r="K2179"/>
      <c r="L2179"/>
      <c r="M2179"/>
      <c r="N2179"/>
      <c r="O2179"/>
      <c r="P2179"/>
      <c r="Q2179"/>
      <c r="R2179"/>
      <c r="S2179"/>
      <c r="T2179"/>
      <c r="U2179"/>
      <c r="V2179"/>
      <c r="W2179"/>
      <c r="X2179"/>
      <c r="Y2179"/>
      <c r="Z2179"/>
      <c r="AA2179"/>
      <c r="AB2179" s="181"/>
    </row>
    <row r="2180" spans="1:28" hidden="1">
      <c r="A2180" s="283"/>
      <c r="B2180"/>
      <c r="C2180"/>
      <c r="D2180"/>
      <c r="E2180"/>
      <c r="F2180"/>
      <c r="G2180"/>
      <c r="H2180"/>
      <c r="I2180"/>
      <c r="J2180"/>
      <c r="K2180"/>
      <c r="L2180"/>
      <c r="M2180"/>
      <c r="N2180"/>
      <c r="O2180"/>
      <c r="P2180"/>
      <c r="Q2180"/>
      <c r="R2180"/>
      <c r="S2180"/>
      <c r="T2180"/>
      <c r="U2180"/>
      <c r="V2180"/>
      <c r="W2180"/>
      <c r="X2180"/>
      <c r="Y2180"/>
      <c r="Z2180"/>
      <c r="AA2180"/>
      <c r="AB2180" s="181"/>
    </row>
    <row r="2181" spans="1:28" hidden="1">
      <c r="A2181" s="283"/>
      <c r="B2181"/>
      <c r="C2181"/>
      <c r="D2181"/>
      <c r="E2181"/>
      <c r="F2181"/>
      <c r="G2181"/>
      <c r="H2181"/>
      <c r="I2181"/>
      <c r="J2181"/>
      <c r="K2181"/>
      <c r="L2181"/>
      <c r="M2181"/>
      <c r="N2181"/>
      <c r="O2181"/>
      <c r="P2181"/>
      <c r="Q2181"/>
      <c r="R2181"/>
      <c r="S2181"/>
      <c r="T2181"/>
      <c r="U2181"/>
      <c r="V2181"/>
      <c r="W2181"/>
      <c r="X2181"/>
      <c r="Y2181"/>
      <c r="Z2181"/>
      <c r="AA2181"/>
      <c r="AB2181" s="181"/>
    </row>
    <row r="2182" spans="1:28" hidden="1">
      <c r="A2182" s="283"/>
      <c r="B2182"/>
      <c r="C2182"/>
      <c r="D2182"/>
      <c r="E2182"/>
      <c r="F2182"/>
      <c r="G2182"/>
      <c r="H2182"/>
      <c r="I2182"/>
      <c r="J2182"/>
      <c r="K2182"/>
      <c r="L2182"/>
      <c r="M2182"/>
      <c r="N2182"/>
      <c r="O2182"/>
      <c r="P2182"/>
      <c r="Q2182"/>
      <c r="R2182"/>
      <c r="S2182"/>
      <c r="T2182"/>
      <c r="U2182"/>
      <c r="V2182"/>
      <c r="W2182"/>
      <c r="X2182"/>
      <c r="Y2182"/>
      <c r="Z2182"/>
      <c r="AA2182"/>
      <c r="AB2182" s="181"/>
    </row>
    <row r="2183" spans="1:28" hidden="1">
      <c r="A2183" s="283"/>
      <c r="B2183"/>
      <c r="C2183"/>
      <c r="D2183"/>
      <c r="E2183"/>
      <c r="F2183"/>
      <c r="G2183"/>
      <c r="H2183"/>
      <c r="I2183"/>
      <c r="J2183"/>
      <c r="K2183"/>
      <c r="L2183"/>
      <c r="M2183"/>
      <c r="N2183"/>
      <c r="O2183"/>
      <c r="P2183"/>
      <c r="Q2183"/>
      <c r="R2183"/>
      <c r="S2183"/>
      <c r="T2183"/>
      <c r="U2183"/>
      <c r="V2183"/>
      <c r="W2183"/>
      <c r="X2183"/>
      <c r="Y2183"/>
      <c r="Z2183"/>
      <c r="AA2183"/>
      <c r="AB2183" s="181"/>
    </row>
    <row r="2184" spans="1:28" hidden="1">
      <c r="A2184" s="283"/>
      <c r="B2184"/>
      <c r="C2184"/>
      <c r="D2184"/>
      <c r="E2184"/>
      <c r="F2184"/>
      <c r="G2184"/>
      <c r="H2184"/>
      <c r="I2184"/>
      <c r="J2184"/>
      <c r="K2184"/>
      <c r="L2184"/>
      <c r="M2184"/>
      <c r="N2184"/>
      <c r="O2184"/>
      <c r="P2184"/>
      <c r="Q2184"/>
      <c r="R2184"/>
      <c r="S2184"/>
      <c r="T2184"/>
      <c r="U2184"/>
      <c r="V2184"/>
      <c r="W2184"/>
      <c r="X2184"/>
      <c r="Y2184"/>
      <c r="Z2184"/>
      <c r="AA2184"/>
      <c r="AB2184" s="181"/>
    </row>
    <row r="2185" spans="1:28" hidden="1">
      <c r="A2185" s="283"/>
      <c r="B2185"/>
      <c r="C2185"/>
      <c r="D2185"/>
      <c r="E2185"/>
      <c r="F2185"/>
      <c r="G2185"/>
      <c r="H2185"/>
      <c r="I2185"/>
      <c r="J2185"/>
      <c r="K2185"/>
      <c r="L2185"/>
      <c r="M2185"/>
      <c r="N2185"/>
      <c r="O2185"/>
      <c r="P2185"/>
      <c r="Q2185"/>
      <c r="R2185"/>
      <c r="S2185"/>
      <c r="T2185"/>
      <c r="U2185"/>
      <c r="V2185"/>
      <c r="W2185"/>
      <c r="X2185"/>
      <c r="Y2185"/>
      <c r="Z2185"/>
      <c r="AA2185"/>
      <c r="AB2185" s="181"/>
    </row>
    <row r="2186" spans="1:28" hidden="1">
      <c r="A2186" s="283"/>
      <c r="B2186"/>
      <c r="C2186"/>
      <c r="D2186"/>
      <c r="E2186"/>
      <c r="F2186"/>
      <c r="G2186"/>
      <c r="H2186"/>
      <c r="I2186"/>
      <c r="J2186"/>
      <c r="K2186"/>
      <c r="L2186"/>
      <c r="M2186"/>
      <c r="N2186"/>
      <c r="O2186"/>
      <c r="P2186"/>
      <c r="Q2186"/>
      <c r="R2186"/>
      <c r="S2186"/>
      <c r="T2186"/>
      <c r="U2186"/>
      <c r="V2186"/>
      <c r="W2186"/>
      <c r="X2186"/>
      <c r="Y2186"/>
      <c r="Z2186"/>
      <c r="AA2186"/>
      <c r="AB2186" s="181"/>
    </row>
    <row r="2187" spans="1:28" hidden="1">
      <c r="A2187" s="283"/>
      <c r="B2187"/>
      <c r="C2187"/>
      <c r="D2187"/>
      <c r="E2187"/>
      <c r="F2187"/>
      <c r="G2187"/>
      <c r="H2187"/>
      <c r="I2187"/>
      <c r="J2187"/>
      <c r="K2187"/>
      <c r="L2187"/>
      <c r="M2187"/>
      <c r="N2187"/>
      <c r="O2187"/>
      <c r="P2187"/>
      <c r="Q2187"/>
      <c r="R2187"/>
      <c r="S2187"/>
      <c r="T2187"/>
      <c r="U2187"/>
      <c r="V2187"/>
      <c r="W2187"/>
      <c r="X2187"/>
      <c r="Y2187"/>
      <c r="Z2187"/>
      <c r="AA2187"/>
      <c r="AB2187" s="181"/>
    </row>
    <row r="2188" spans="1:28" hidden="1">
      <c r="A2188" s="283"/>
      <c r="B2188"/>
      <c r="C2188"/>
      <c r="D2188"/>
      <c r="E2188"/>
      <c r="F2188"/>
      <c r="G2188"/>
      <c r="H2188"/>
      <c r="I2188"/>
      <c r="J2188"/>
      <c r="K2188"/>
      <c r="L2188"/>
      <c r="M2188"/>
      <c r="N2188"/>
      <c r="O2188"/>
      <c r="P2188"/>
      <c r="Q2188"/>
      <c r="R2188"/>
      <c r="S2188"/>
      <c r="T2188"/>
      <c r="U2188"/>
      <c r="V2188"/>
      <c r="W2188"/>
      <c r="X2188"/>
      <c r="Y2188"/>
      <c r="Z2188"/>
      <c r="AA2188"/>
      <c r="AB2188" s="181"/>
    </row>
    <row r="2189" spans="1:28" hidden="1">
      <c r="A2189" s="283"/>
      <c r="B2189"/>
      <c r="C2189"/>
      <c r="D2189"/>
      <c r="E2189"/>
      <c r="F2189"/>
      <c r="G2189"/>
      <c r="H2189"/>
      <c r="I2189"/>
      <c r="J2189"/>
      <c r="K2189"/>
      <c r="L2189"/>
      <c r="M2189"/>
      <c r="N2189"/>
      <c r="O2189"/>
      <c r="P2189"/>
      <c r="Q2189"/>
      <c r="R2189"/>
      <c r="S2189"/>
      <c r="T2189"/>
      <c r="U2189"/>
      <c r="V2189"/>
      <c r="W2189"/>
      <c r="X2189"/>
      <c r="Y2189"/>
      <c r="Z2189"/>
      <c r="AA2189"/>
      <c r="AB2189" s="181"/>
    </row>
    <row r="2190" spans="1:28" hidden="1">
      <c r="A2190" s="283"/>
      <c r="B2190"/>
      <c r="C2190"/>
      <c r="D2190"/>
      <c r="E2190"/>
      <c r="F2190"/>
      <c r="G2190"/>
      <c r="H2190"/>
      <c r="I2190"/>
      <c r="J2190"/>
      <c r="K2190"/>
      <c r="L2190"/>
      <c r="M2190"/>
      <c r="N2190"/>
      <c r="O2190"/>
      <c r="P2190"/>
      <c r="Q2190"/>
      <c r="R2190"/>
      <c r="S2190"/>
      <c r="T2190"/>
      <c r="U2190"/>
      <c r="V2190"/>
      <c r="W2190"/>
      <c r="X2190"/>
      <c r="Y2190"/>
      <c r="Z2190"/>
      <c r="AA2190"/>
      <c r="AB2190" s="181"/>
    </row>
    <row r="2191" spans="1:28" hidden="1">
      <c r="A2191" s="283"/>
      <c r="B2191"/>
      <c r="C2191"/>
      <c r="D2191"/>
      <c r="E2191"/>
      <c r="F2191"/>
      <c r="G2191"/>
      <c r="H2191"/>
      <c r="I2191"/>
      <c r="J2191"/>
      <c r="K2191"/>
      <c r="L2191"/>
      <c r="M2191"/>
      <c r="N2191"/>
      <c r="O2191"/>
      <c r="P2191"/>
      <c r="Q2191"/>
      <c r="R2191"/>
      <c r="S2191"/>
      <c r="T2191"/>
      <c r="U2191"/>
      <c r="V2191"/>
      <c r="W2191"/>
      <c r="X2191"/>
      <c r="Y2191"/>
      <c r="Z2191"/>
      <c r="AA2191"/>
      <c r="AB2191" s="181"/>
    </row>
    <row r="2192" spans="1:28" hidden="1">
      <c r="A2192" s="283"/>
      <c r="B2192"/>
      <c r="C2192"/>
      <c r="D2192"/>
      <c r="E2192"/>
      <c r="F2192"/>
      <c r="G2192"/>
      <c r="H2192"/>
      <c r="I2192"/>
      <c r="J2192"/>
      <c r="K2192"/>
      <c r="L2192"/>
      <c r="M2192"/>
      <c r="N2192"/>
      <c r="O2192"/>
      <c r="P2192"/>
      <c r="Q2192"/>
      <c r="R2192"/>
      <c r="S2192"/>
      <c r="T2192"/>
      <c r="U2192"/>
      <c r="V2192"/>
      <c r="W2192"/>
      <c r="X2192"/>
      <c r="Y2192"/>
      <c r="Z2192"/>
      <c r="AA2192"/>
      <c r="AB2192" s="181"/>
    </row>
    <row r="2193" spans="1:28" hidden="1">
      <c r="A2193" s="283"/>
      <c r="B2193"/>
      <c r="C2193"/>
      <c r="D2193"/>
      <c r="E2193"/>
      <c r="F2193"/>
      <c r="G2193"/>
      <c r="H2193"/>
      <c r="I2193"/>
      <c r="J2193"/>
      <c r="K2193"/>
      <c r="L2193"/>
      <c r="M2193"/>
      <c r="N2193"/>
      <c r="O2193"/>
      <c r="P2193"/>
      <c r="Q2193"/>
      <c r="R2193"/>
      <c r="S2193"/>
      <c r="T2193"/>
      <c r="U2193"/>
      <c r="V2193"/>
      <c r="W2193"/>
      <c r="X2193"/>
      <c r="Y2193"/>
      <c r="Z2193"/>
      <c r="AA2193"/>
      <c r="AB2193" s="181"/>
    </row>
    <row r="2194" spans="1:28" hidden="1">
      <c r="A2194" s="283"/>
      <c r="B2194"/>
      <c r="C2194"/>
      <c r="D2194"/>
      <c r="E2194"/>
      <c r="F2194"/>
      <c r="G2194"/>
      <c r="H2194"/>
      <c r="I2194"/>
      <c r="J2194"/>
      <c r="K2194"/>
      <c r="L2194"/>
      <c r="M2194"/>
      <c r="N2194"/>
      <c r="O2194"/>
      <c r="P2194"/>
      <c r="Q2194"/>
      <c r="R2194"/>
      <c r="S2194"/>
      <c r="T2194"/>
      <c r="U2194"/>
      <c r="V2194"/>
      <c r="W2194"/>
      <c r="X2194"/>
      <c r="Y2194"/>
      <c r="Z2194"/>
      <c r="AA2194"/>
      <c r="AB2194" s="181"/>
    </row>
    <row r="2195" spans="1:28" hidden="1">
      <c r="A2195" s="283"/>
      <c r="B2195"/>
      <c r="C2195"/>
      <c r="D2195"/>
      <c r="E2195"/>
      <c r="F2195"/>
      <c r="G2195"/>
      <c r="H2195"/>
      <c r="I2195"/>
      <c r="J2195"/>
      <c r="K2195"/>
      <c r="L2195"/>
      <c r="M2195"/>
      <c r="N2195"/>
      <c r="O2195"/>
      <c r="P2195"/>
      <c r="Q2195"/>
      <c r="R2195"/>
      <c r="S2195"/>
      <c r="T2195"/>
      <c r="U2195"/>
      <c r="V2195"/>
      <c r="W2195"/>
      <c r="X2195"/>
      <c r="Y2195"/>
      <c r="Z2195"/>
      <c r="AA2195"/>
      <c r="AB2195" s="181"/>
    </row>
    <row r="2196" spans="1:28" hidden="1">
      <c r="A2196" s="283"/>
      <c r="B2196"/>
      <c r="C2196"/>
      <c r="D2196"/>
      <c r="E2196"/>
      <c r="F2196"/>
      <c r="G2196"/>
      <c r="H2196"/>
      <c r="I2196"/>
      <c r="J2196"/>
      <c r="K2196"/>
      <c r="L2196"/>
      <c r="M2196"/>
      <c r="N2196"/>
      <c r="O2196"/>
      <c r="P2196"/>
      <c r="Q2196"/>
      <c r="R2196"/>
      <c r="S2196"/>
      <c r="T2196"/>
      <c r="U2196"/>
      <c r="V2196"/>
      <c r="W2196"/>
      <c r="X2196"/>
      <c r="Y2196"/>
      <c r="Z2196"/>
      <c r="AA2196"/>
      <c r="AB2196" s="181"/>
    </row>
    <row r="2197" spans="1:28" hidden="1">
      <c r="A2197" s="283"/>
      <c r="B2197"/>
      <c r="C2197"/>
      <c r="D2197"/>
      <c r="E2197"/>
      <c r="F2197"/>
      <c r="G2197"/>
      <c r="H2197"/>
      <c r="I2197"/>
      <c r="J2197"/>
      <c r="K2197"/>
      <c r="L2197"/>
      <c r="M2197"/>
      <c r="N2197"/>
      <c r="O2197"/>
      <c r="P2197"/>
      <c r="Q2197"/>
      <c r="R2197"/>
      <c r="S2197"/>
      <c r="T2197"/>
      <c r="U2197"/>
      <c r="V2197"/>
      <c r="W2197"/>
      <c r="X2197"/>
      <c r="Y2197"/>
      <c r="Z2197"/>
      <c r="AA2197"/>
      <c r="AB2197" s="181"/>
    </row>
    <row r="2198" spans="1:28" hidden="1">
      <c r="A2198" s="283"/>
      <c r="B2198"/>
      <c r="C2198"/>
      <c r="D2198"/>
      <c r="E2198"/>
      <c r="F2198"/>
      <c r="G2198"/>
      <c r="H2198"/>
      <c r="I2198"/>
      <c r="J2198"/>
      <c r="K2198"/>
      <c r="L2198"/>
      <c r="M2198"/>
      <c r="N2198"/>
      <c r="O2198"/>
      <c r="P2198"/>
      <c r="Q2198"/>
      <c r="R2198"/>
      <c r="S2198"/>
      <c r="T2198"/>
      <c r="U2198"/>
      <c r="V2198"/>
      <c r="W2198"/>
      <c r="X2198"/>
      <c r="Y2198"/>
      <c r="Z2198"/>
      <c r="AA2198"/>
      <c r="AB2198" s="181"/>
    </row>
    <row r="2199" spans="1:28" hidden="1">
      <c r="A2199" s="283"/>
      <c r="B2199"/>
      <c r="C2199"/>
      <c r="D2199"/>
      <c r="E2199"/>
      <c r="F2199"/>
      <c r="G2199"/>
      <c r="H2199"/>
      <c r="I2199"/>
      <c r="J2199"/>
      <c r="K2199"/>
      <c r="L2199"/>
      <c r="M2199"/>
      <c r="N2199"/>
      <c r="O2199"/>
      <c r="P2199"/>
      <c r="Q2199"/>
      <c r="R2199"/>
      <c r="S2199"/>
      <c r="T2199"/>
      <c r="U2199"/>
      <c r="V2199"/>
      <c r="W2199"/>
      <c r="X2199"/>
      <c r="Y2199"/>
      <c r="Z2199"/>
      <c r="AA2199"/>
      <c r="AB2199" s="181"/>
    </row>
    <row r="2200" spans="1:28" hidden="1">
      <c r="A2200" s="283"/>
      <c r="B2200"/>
      <c r="C2200"/>
      <c r="D2200"/>
      <c r="E2200"/>
      <c r="F2200"/>
      <c r="G2200"/>
      <c r="H2200"/>
      <c r="I2200"/>
      <c r="J2200"/>
      <c r="K2200"/>
      <c r="L2200"/>
      <c r="M2200"/>
      <c r="N2200"/>
      <c r="O2200"/>
      <c r="P2200"/>
      <c r="Q2200"/>
      <c r="R2200"/>
      <c r="S2200"/>
      <c r="T2200"/>
      <c r="U2200"/>
      <c r="V2200"/>
      <c r="W2200"/>
      <c r="X2200"/>
      <c r="Y2200"/>
      <c r="Z2200"/>
      <c r="AA2200"/>
      <c r="AB2200" s="181"/>
    </row>
    <row r="2201" spans="1:28" hidden="1">
      <c r="A2201" s="283"/>
      <c r="B2201"/>
      <c r="C2201"/>
      <c r="D2201"/>
      <c r="E2201"/>
      <c r="F2201"/>
      <c r="G2201"/>
      <c r="H2201"/>
      <c r="I2201"/>
      <c r="J2201"/>
      <c r="K2201"/>
      <c r="L2201"/>
      <c r="M2201"/>
      <c r="N2201"/>
      <c r="O2201"/>
      <c r="P2201"/>
      <c r="Q2201"/>
      <c r="R2201"/>
      <c r="S2201"/>
      <c r="T2201"/>
      <c r="U2201"/>
      <c r="V2201"/>
      <c r="W2201"/>
      <c r="X2201"/>
      <c r="Y2201"/>
      <c r="Z2201"/>
      <c r="AA2201"/>
      <c r="AB2201" s="181"/>
    </row>
    <row r="2202" spans="1:28" hidden="1">
      <c r="A2202" s="283"/>
      <c r="B2202"/>
      <c r="C2202"/>
      <c r="D2202"/>
      <c r="E2202"/>
      <c r="F2202"/>
      <c r="G2202"/>
      <c r="H2202"/>
      <c r="I2202"/>
      <c r="J2202"/>
      <c r="K2202"/>
      <c r="L2202"/>
      <c r="M2202"/>
      <c r="N2202"/>
      <c r="O2202"/>
      <c r="P2202"/>
      <c r="Q2202"/>
      <c r="R2202"/>
      <c r="S2202"/>
      <c r="T2202"/>
      <c r="U2202"/>
      <c r="V2202"/>
      <c r="W2202"/>
      <c r="X2202"/>
      <c r="Y2202"/>
      <c r="Z2202"/>
      <c r="AA2202"/>
      <c r="AB2202" s="181"/>
    </row>
    <row r="2203" spans="1:28" hidden="1">
      <c r="A2203" s="283"/>
      <c r="B2203"/>
      <c r="C2203"/>
      <c r="D2203"/>
      <c r="E2203"/>
      <c r="F2203"/>
      <c r="G2203"/>
      <c r="H2203"/>
      <c r="I2203"/>
      <c r="J2203"/>
      <c r="K2203"/>
      <c r="L2203"/>
      <c r="M2203"/>
      <c r="N2203"/>
      <c r="O2203"/>
      <c r="P2203"/>
      <c r="Q2203"/>
      <c r="R2203"/>
      <c r="S2203"/>
      <c r="T2203"/>
      <c r="U2203"/>
      <c r="V2203"/>
      <c r="W2203"/>
      <c r="X2203"/>
      <c r="Y2203"/>
      <c r="Z2203"/>
      <c r="AA2203"/>
      <c r="AB2203" s="181"/>
    </row>
    <row r="2204" spans="1:28" hidden="1">
      <c r="A2204" s="283"/>
      <c r="B2204"/>
      <c r="C2204"/>
      <c r="D2204"/>
      <c r="E2204"/>
      <c r="F2204"/>
      <c r="G2204"/>
      <c r="H2204"/>
      <c r="I2204"/>
      <c r="J2204"/>
      <c r="K2204"/>
      <c r="L2204"/>
      <c r="M2204"/>
      <c r="N2204"/>
      <c r="O2204"/>
      <c r="P2204"/>
      <c r="Q2204"/>
      <c r="R2204"/>
      <c r="S2204"/>
      <c r="T2204"/>
      <c r="U2204"/>
      <c r="V2204"/>
      <c r="W2204"/>
      <c r="X2204"/>
      <c r="Y2204"/>
      <c r="Z2204"/>
      <c r="AA2204"/>
      <c r="AB2204" s="181"/>
    </row>
    <row r="2205" spans="1:28" hidden="1">
      <c r="A2205" s="283"/>
      <c r="B2205"/>
      <c r="C2205"/>
      <c r="D2205"/>
      <c r="E2205"/>
      <c r="F2205"/>
      <c r="G2205"/>
      <c r="H2205"/>
      <c r="I2205"/>
      <c r="J2205"/>
      <c r="K2205"/>
      <c r="L2205"/>
      <c r="M2205"/>
      <c r="N2205"/>
      <c r="O2205"/>
      <c r="P2205"/>
      <c r="Q2205"/>
      <c r="R2205"/>
      <c r="S2205"/>
      <c r="T2205"/>
      <c r="U2205"/>
      <c r="V2205"/>
      <c r="W2205"/>
      <c r="X2205"/>
      <c r="Y2205"/>
      <c r="Z2205"/>
      <c r="AA2205"/>
      <c r="AB2205" s="181"/>
    </row>
    <row r="2206" spans="1:28" hidden="1">
      <c r="A2206" s="283"/>
      <c r="B2206"/>
      <c r="C2206"/>
      <c r="D2206"/>
      <c r="E2206"/>
      <c r="F2206"/>
      <c r="G2206"/>
      <c r="H2206"/>
      <c r="I2206"/>
      <c r="J2206"/>
      <c r="K2206"/>
      <c r="L2206"/>
      <c r="M2206"/>
      <c r="N2206"/>
      <c r="O2206"/>
      <c r="P2206"/>
      <c r="Q2206"/>
      <c r="R2206"/>
      <c r="S2206"/>
      <c r="T2206"/>
      <c r="U2206"/>
      <c r="V2206"/>
      <c r="W2206"/>
      <c r="X2206"/>
      <c r="Y2206"/>
      <c r="Z2206"/>
      <c r="AA2206"/>
      <c r="AB2206" s="181"/>
    </row>
    <row r="2207" spans="1:28" hidden="1">
      <c r="A2207" s="283"/>
      <c r="B2207"/>
      <c r="C2207"/>
      <c r="D2207"/>
      <c r="E2207"/>
      <c r="F2207"/>
      <c r="G2207"/>
      <c r="H2207"/>
      <c r="I2207"/>
      <c r="J2207"/>
      <c r="K2207"/>
      <c r="L2207"/>
      <c r="M2207"/>
      <c r="N2207"/>
      <c r="O2207"/>
      <c r="P2207"/>
      <c r="Q2207"/>
      <c r="R2207"/>
      <c r="S2207"/>
      <c r="T2207"/>
      <c r="U2207"/>
      <c r="V2207"/>
      <c r="W2207"/>
      <c r="X2207"/>
      <c r="Y2207"/>
      <c r="Z2207"/>
      <c r="AA2207"/>
      <c r="AB2207" s="181"/>
    </row>
    <row r="2208" spans="1:28" hidden="1">
      <c r="A2208" s="283"/>
      <c r="B2208"/>
      <c r="C2208"/>
      <c r="D2208"/>
      <c r="E2208"/>
      <c r="F2208"/>
      <c r="G2208"/>
      <c r="H2208"/>
      <c r="I2208"/>
      <c r="J2208"/>
      <c r="K2208"/>
      <c r="L2208"/>
      <c r="M2208"/>
      <c r="N2208"/>
      <c r="O2208"/>
      <c r="P2208"/>
      <c r="Q2208"/>
      <c r="R2208"/>
      <c r="S2208"/>
      <c r="T2208"/>
      <c r="U2208"/>
      <c r="V2208"/>
      <c r="W2208"/>
      <c r="X2208"/>
      <c r="Y2208"/>
      <c r="Z2208"/>
      <c r="AA2208"/>
      <c r="AB2208" s="181"/>
    </row>
    <row r="2209" spans="1:28" hidden="1">
      <c r="A2209" s="283"/>
      <c r="B2209"/>
      <c r="C2209"/>
      <c r="D2209"/>
      <c r="E2209"/>
      <c r="F2209"/>
      <c r="G2209"/>
      <c r="H2209"/>
      <c r="I2209"/>
      <c r="J2209"/>
      <c r="K2209"/>
      <c r="L2209"/>
      <c r="M2209"/>
      <c r="N2209"/>
      <c r="O2209"/>
      <c r="P2209"/>
      <c r="Q2209"/>
      <c r="R2209"/>
      <c r="S2209"/>
      <c r="T2209"/>
      <c r="U2209"/>
      <c r="V2209"/>
      <c r="W2209"/>
      <c r="X2209"/>
      <c r="Y2209"/>
      <c r="Z2209"/>
      <c r="AA2209"/>
      <c r="AB2209" s="181"/>
    </row>
    <row r="2210" spans="1:28" hidden="1">
      <c r="A2210" s="283"/>
      <c r="B2210"/>
      <c r="C2210"/>
      <c r="D2210"/>
      <c r="E2210"/>
      <c r="F2210"/>
      <c r="G2210"/>
      <c r="H2210"/>
      <c r="I2210"/>
      <c r="J2210"/>
      <c r="K2210"/>
      <c r="L2210"/>
      <c r="M2210"/>
      <c r="N2210"/>
      <c r="O2210"/>
      <c r="P2210"/>
      <c r="Q2210"/>
      <c r="R2210"/>
      <c r="S2210"/>
      <c r="T2210"/>
      <c r="U2210"/>
      <c r="V2210"/>
      <c r="W2210"/>
      <c r="X2210"/>
      <c r="Y2210"/>
      <c r="Z2210"/>
      <c r="AA2210"/>
      <c r="AB2210" s="181"/>
    </row>
    <row r="2211" spans="1:28" hidden="1">
      <c r="A2211" s="283"/>
      <c r="B2211"/>
      <c r="C2211"/>
      <c r="D2211"/>
      <c r="E2211"/>
      <c r="F2211"/>
      <c r="G2211"/>
      <c r="H2211"/>
      <c r="I2211"/>
      <c r="J2211"/>
      <c r="K2211"/>
      <c r="L2211"/>
      <c r="M2211"/>
      <c r="N2211"/>
      <c r="O2211"/>
      <c r="P2211"/>
      <c r="Q2211"/>
      <c r="R2211"/>
      <c r="S2211"/>
      <c r="T2211"/>
      <c r="U2211"/>
      <c r="V2211"/>
      <c r="W2211"/>
      <c r="X2211"/>
      <c r="Y2211"/>
      <c r="Z2211"/>
      <c r="AA2211"/>
      <c r="AB2211" s="181"/>
    </row>
    <row r="2212" spans="1:28" hidden="1">
      <c r="A2212" s="283"/>
      <c r="B2212"/>
      <c r="C2212"/>
      <c r="D2212"/>
      <c r="E2212"/>
      <c r="F2212"/>
      <c r="G2212"/>
      <c r="H2212"/>
      <c r="I2212"/>
      <c r="J2212"/>
      <c r="K2212"/>
      <c r="L2212"/>
      <c r="M2212"/>
      <c r="N2212"/>
      <c r="O2212"/>
      <c r="P2212"/>
      <c r="Q2212"/>
      <c r="R2212"/>
      <c r="S2212"/>
      <c r="T2212"/>
      <c r="U2212"/>
      <c r="V2212"/>
      <c r="W2212"/>
      <c r="X2212"/>
      <c r="Y2212"/>
      <c r="Z2212"/>
      <c r="AA2212"/>
      <c r="AB2212" s="181"/>
    </row>
    <row r="2213" spans="1:28" hidden="1">
      <c r="A2213" s="283"/>
      <c r="B2213"/>
      <c r="C2213"/>
      <c r="D2213"/>
      <c r="E2213"/>
      <c r="F2213"/>
      <c r="G2213"/>
      <c r="H2213"/>
      <c r="I2213"/>
      <c r="J2213"/>
      <c r="K2213"/>
      <c r="L2213"/>
      <c r="M2213"/>
      <c r="N2213"/>
      <c r="O2213"/>
      <c r="P2213"/>
      <c r="Q2213"/>
      <c r="R2213"/>
      <c r="S2213"/>
      <c r="T2213"/>
      <c r="U2213"/>
      <c r="V2213"/>
      <c r="W2213"/>
      <c r="X2213"/>
      <c r="Y2213"/>
      <c r="Z2213"/>
      <c r="AA2213"/>
      <c r="AB2213" s="181"/>
    </row>
    <row r="2214" spans="1:28" hidden="1">
      <c r="A2214" s="283"/>
      <c r="B2214"/>
      <c r="C2214"/>
      <c r="D2214"/>
      <c r="E2214"/>
      <c r="F2214"/>
      <c r="G2214"/>
      <c r="H2214"/>
      <c r="I2214"/>
      <c r="J2214"/>
      <c r="K2214"/>
      <c r="L2214"/>
      <c r="M2214"/>
      <c r="N2214"/>
      <c r="O2214"/>
      <c r="P2214"/>
      <c r="Q2214"/>
      <c r="R2214"/>
      <c r="S2214"/>
      <c r="T2214"/>
      <c r="U2214"/>
      <c r="V2214"/>
      <c r="W2214"/>
      <c r="X2214"/>
      <c r="Y2214"/>
      <c r="Z2214"/>
      <c r="AA2214"/>
      <c r="AB2214" s="181"/>
    </row>
    <row r="2215" spans="1:28" hidden="1">
      <c r="A2215" s="283"/>
      <c r="B2215"/>
      <c r="C2215"/>
      <c r="D2215"/>
      <c r="E2215"/>
      <c r="F2215"/>
      <c r="G2215"/>
      <c r="H2215"/>
      <c r="I2215"/>
      <c r="J2215"/>
      <c r="K2215"/>
      <c r="L2215"/>
      <c r="M2215"/>
      <c r="N2215"/>
      <c r="O2215"/>
      <c r="P2215"/>
      <c r="Q2215"/>
      <c r="R2215"/>
      <c r="S2215"/>
      <c r="T2215"/>
      <c r="U2215"/>
      <c r="V2215"/>
      <c r="W2215"/>
      <c r="X2215"/>
      <c r="Y2215"/>
      <c r="Z2215"/>
      <c r="AA2215"/>
      <c r="AB2215" s="181"/>
    </row>
    <row r="2216" spans="1:28" hidden="1">
      <c r="A2216" s="283"/>
      <c r="B2216"/>
      <c r="C2216"/>
      <c r="D2216"/>
      <c r="E2216"/>
      <c r="F2216"/>
      <c r="G2216"/>
      <c r="H2216"/>
      <c r="I2216"/>
      <c r="J2216"/>
      <c r="K2216"/>
      <c r="L2216"/>
      <c r="M2216"/>
      <c r="N2216"/>
      <c r="O2216"/>
      <c r="P2216"/>
      <c r="Q2216"/>
      <c r="R2216"/>
      <c r="S2216"/>
      <c r="T2216"/>
      <c r="U2216"/>
      <c r="V2216"/>
      <c r="W2216"/>
      <c r="X2216"/>
      <c r="Y2216"/>
      <c r="Z2216"/>
      <c r="AA2216"/>
      <c r="AB2216" s="181"/>
    </row>
    <row r="2217" spans="1:28" hidden="1">
      <c r="A2217" s="283"/>
      <c r="B2217"/>
      <c r="C2217"/>
      <c r="D2217"/>
      <c r="E2217"/>
      <c r="F2217"/>
      <c r="G2217"/>
      <c r="H2217"/>
      <c r="I2217"/>
      <c r="J2217"/>
      <c r="K2217"/>
      <c r="L2217"/>
      <c r="M2217"/>
      <c r="N2217"/>
      <c r="O2217"/>
      <c r="P2217"/>
      <c r="Q2217"/>
      <c r="R2217"/>
      <c r="S2217"/>
      <c r="T2217"/>
      <c r="U2217"/>
      <c r="V2217"/>
      <c r="W2217"/>
      <c r="X2217"/>
      <c r="Y2217"/>
      <c r="Z2217"/>
      <c r="AA2217"/>
      <c r="AB2217" s="181"/>
    </row>
    <row r="2218" spans="1:28" hidden="1">
      <c r="A2218" s="283"/>
      <c r="B2218"/>
      <c r="C2218"/>
      <c r="D2218"/>
      <c r="E2218"/>
      <c r="F2218"/>
      <c r="G2218"/>
      <c r="H2218"/>
      <c r="I2218"/>
      <c r="J2218"/>
      <c r="K2218"/>
      <c r="L2218"/>
      <c r="M2218"/>
      <c r="N2218"/>
      <c r="O2218"/>
      <c r="P2218"/>
      <c r="Q2218"/>
      <c r="R2218"/>
      <c r="S2218"/>
      <c r="T2218"/>
      <c r="U2218"/>
      <c r="V2218"/>
      <c r="W2218"/>
      <c r="X2218"/>
      <c r="Y2218"/>
      <c r="Z2218"/>
      <c r="AA2218"/>
      <c r="AB2218" s="181"/>
    </row>
    <row r="2219" spans="1:28" hidden="1">
      <c r="A2219" s="283"/>
      <c r="B2219"/>
      <c r="C2219"/>
      <c r="D2219"/>
      <c r="E2219"/>
      <c r="F2219"/>
      <c r="G2219"/>
      <c r="H2219"/>
      <c r="I2219"/>
      <c r="J2219"/>
      <c r="K2219"/>
      <c r="L2219"/>
      <c r="M2219"/>
      <c r="N2219"/>
      <c r="O2219"/>
      <c r="P2219"/>
      <c r="Q2219"/>
      <c r="R2219"/>
      <c r="S2219"/>
      <c r="T2219"/>
      <c r="U2219"/>
      <c r="V2219"/>
      <c r="W2219"/>
      <c r="X2219"/>
      <c r="Y2219"/>
      <c r="Z2219"/>
      <c r="AA2219"/>
      <c r="AB2219" s="181"/>
    </row>
    <row r="2220" spans="1:28" hidden="1">
      <c r="A2220" s="283"/>
      <c r="B2220"/>
      <c r="C2220"/>
      <c r="D2220"/>
      <c r="E2220"/>
      <c r="F2220"/>
      <c r="G2220"/>
      <c r="H2220"/>
      <c r="I2220"/>
      <c r="J2220"/>
      <c r="K2220"/>
      <c r="L2220"/>
      <c r="M2220"/>
      <c r="N2220"/>
      <c r="O2220"/>
      <c r="P2220"/>
      <c r="Q2220"/>
      <c r="R2220"/>
      <c r="S2220"/>
      <c r="T2220"/>
      <c r="U2220"/>
      <c r="V2220"/>
      <c r="W2220"/>
      <c r="X2220"/>
      <c r="Y2220"/>
      <c r="Z2220"/>
      <c r="AA2220"/>
      <c r="AB2220" s="181"/>
    </row>
    <row r="2221" spans="1:28" hidden="1">
      <c r="A2221" s="283"/>
      <c r="B2221"/>
      <c r="C2221"/>
      <c r="D2221"/>
      <c r="E2221"/>
      <c r="F2221"/>
      <c r="G2221"/>
      <c r="H2221"/>
      <c r="I2221"/>
      <c r="J2221"/>
      <c r="K2221"/>
      <c r="L2221"/>
      <c r="M2221"/>
      <c r="N2221"/>
      <c r="O2221"/>
      <c r="P2221"/>
      <c r="Q2221"/>
      <c r="R2221"/>
      <c r="S2221"/>
      <c r="T2221"/>
      <c r="U2221"/>
      <c r="V2221"/>
      <c r="W2221"/>
      <c r="X2221"/>
      <c r="Y2221"/>
      <c r="Z2221"/>
      <c r="AA2221"/>
      <c r="AB2221" s="181"/>
    </row>
    <row r="2222" spans="1:28" hidden="1">
      <c r="A2222" s="283"/>
      <c r="B2222"/>
      <c r="C2222"/>
      <c r="D2222"/>
      <c r="E2222"/>
      <c r="F2222"/>
      <c r="G2222"/>
      <c r="H2222"/>
      <c r="I2222"/>
      <c r="J2222"/>
      <c r="K2222"/>
      <c r="L2222"/>
      <c r="M2222"/>
      <c r="N2222"/>
      <c r="O2222"/>
      <c r="P2222"/>
      <c r="Q2222"/>
      <c r="R2222"/>
      <c r="S2222"/>
      <c r="T2222"/>
      <c r="U2222"/>
      <c r="V2222"/>
      <c r="W2222"/>
      <c r="X2222"/>
      <c r="Y2222"/>
      <c r="Z2222"/>
      <c r="AA2222"/>
      <c r="AB2222" s="181"/>
    </row>
    <row r="2223" spans="1:28" hidden="1">
      <c r="A2223" s="283"/>
      <c r="B2223"/>
      <c r="C2223"/>
      <c r="D2223"/>
      <c r="E2223"/>
      <c r="F2223"/>
      <c r="G2223"/>
      <c r="H2223"/>
      <c r="I2223"/>
      <c r="J2223"/>
      <c r="K2223"/>
      <c r="L2223"/>
      <c r="M2223"/>
      <c r="N2223"/>
      <c r="O2223"/>
      <c r="P2223"/>
      <c r="Q2223"/>
      <c r="R2223"/>
      <c r="S2223"/>
      <c r="T2223"/>
      <c r="U2223"/>
      <c r="V2223"/>
      <c r="W2223"/>
      <c r="X2223"/>
      <c r="Y2223"/>
      <c r="Z2223"/>
      <c r="AA2223"/>
      <c r="AB2223" s="181"/>
    </row>
    <row r="2224" spans="1:28" hidden="1">
      <c r="A2224" s="283"/>
      <c r="B2224"/>
      <c r="C2224"/>
      <c r="D2224"/>
      <c r="E2224"/>
      <c r="F2224"/>
      <c r="G2224"/>
      <c r="H2224"/>
      <c r="I2224"/>
      <c r="J2224"/>
      <c r="K2224"/>
      <c r="L2224"/>
      <c r="M2224"/>
      <c r="N2224"/>
      <c r="O2224"/>
      <c r="P2224"/>
      <c r="Q2224"/>
      <c r="R2224"/>
      <c r="S2224"/>
      <c r="T2224"/>
      <c r="U2224"/>
      <c r="V2224"/>
      <c r="W2224"/>
      <c r="X2224"/>
      <c r="Y2224"/>
      <c r="Z2224"/>
      <c r="AA2224"/>
      <c r="AB2224" s="181"/>
    </row>
    <row r="2225" spans="1:28" hidden="1">
      <c r="A2225" s="283"/>
      <c r="B2225"/>
      <c r="C2225"/>
      <c r="D2225"/>
      <c r="E2225"/>
      <c r="F2225"/>
      <c r="G2225"/>
      <c r="H2225"/>
      <c r="I2225"/>
      <c r="J2225"/>
      <c r="K2225"/>
      <c r="L2225"/>
      <c r="M2225"/>
      <c r="N2225"/>
      <c r="O2225"/>
      <c r="P2225"/>
      <c r="Q2225"/>
      <c r="R2225"/>
      <c r="S2225"/>
      <c r="T2225"/>
      <c r="U2225"/>
      <c r="V2225"/>
      <c r="W2225"/>
      <c r="X2225"/>
      <c r="Y2225"/>
      <c r="Z2225"/>
      <c r="AA2225"/>
      <c r="AB2225" s="181"/>
    </row>
    <row r="2226" spans="1:28" hidden="1">
      <c r="A2226" s="283"/>
      <c r="B2226"/>
      <c r="C2226"/>
      <c r="D2226"/>
      <c r="E2226"/>
      <c r="F2226"/>
      <c r="G2226"/>
      <c r="H2226"/>
      <c r="I2226"/>
      <c r="J2226"/>
      <c r="K2226"/>
      <c r="L2226"/>
      <c r="M2226"/>
      <c r="N2226"/>
      <c r="O2226"/>
      <c r="P2226"/>
      <c r="Q2226"/>
      <c r="R2226"/>
      <c r="S2226"/>
      <c r="T2226"/>
      <c r="U2226"/>
      <c r="V2226"/>
      <c r="W2226"/>
      <c r="X2226"/>
      <c r="Y2226"/>
      <c r="Z2226"/>
      <c r="AA2226"/>
      <c r="AB2226" s="181"/>
    </row>
    <row r="2227" spans="1:28" hidden="1">
      <c r="A2227" s="283"/>
      <c r="B2227"/>
      <c r="C2227"/>
      <c r="D2227"/>
      <c r="E2227"/>
      <c r="F2227"/>
      <c r="G2227"/>
      <c r="H2227"/>
      <c r="I2227"/>
      <c r="J2227"/>
      <c r="K2227"/>
      <c r="L2227"/>
      <c r="M2227"/>
      <c r="N2227"/>
      <c r="O2227"/>
      <c r="P2227"/>
      <c r="Q2227"/>
      <c r="R2227"/>
      <c r="S2227"/>
      <c r="T2227"/>
      <c r="U2227"/>
      <c r="V2227"/>
      <c r="W2227"/>
      <c r="X2227"/>
      <c r="Y2227"/>
      <c r="Z2227"/>
      <c r="AA2227"/>
      <c r="AB2227" s="181"/>
    </row>
    <row r="2228" spans="1:28" hidden="1">
      <c r="A2228" s="283"/>
      <c r="B2228"/>
      <c r="C2228"/>
      <c r="D2228"/>
      <c r="E2228"/>
      <c r="F2228"/>
      <c r="G2228"/>
      <c r="H2228"/>
      <c r="I2228"/>
      <c r="J2228"/>
      <c r="K2228"/>
      <c r="L2228"/>
      <c r="M2228"/>
      <c r="N2228"/>
      <c r="O2228"/>
      <c r="P2228"/>
      <c r="Q2228"/>
      <c r="R2228"/>
      <c r="S2228"/>
      <c r="T2228"/>
      <c r="U2228"/>
      <c r="V2228"/>
      <c r="W2228"/>
      <c r="X2228"/>
      <c r="Y2228"/>
      <c r="Z2228"/>
      <c r="AA2228"/>
      <c r="AB2228" s="181"/>
    </row>
    <row r="2229" spans="1:28" hidden="1">
      <c r="A2229" s="283"/>
      <c r="B2229"/>
      <c r="C2229"/>
      <c r="D2229"/>
      <c r="E2229"/>
      <c r="F2229"/>
      <c r="G2229"/>
      <c r="H2229"/>
      <c r="I2229"/>
      <c r="J2229"/>
      <c r="K2229"/>
      <c r="L2229"/>
      <c r="M2229"/>
      <c r="N2229"/>
      <c r="O2229"/>
      <c r="P2229"/>
      <c r="Q2229"/>
      <c r="R2229"/>
      <c r="S2229"/>
      <c r="T2229"/>
      <c r="U2229"/>
      <c r="V2229"/>
      <c r="W2229"/>
      <c r="X2229"/>
      <c r="Y2229"/>
      <c r="Z2229"/>
      <c r="AA2229"/>
      <c r="AB2229" s="181"/>
    </row>
    <row r="2230" spans="1:28" hidden="1">
      <c r="A2230" s="283"/>
      <c r="B2230"/>
      <c r="C2230"/>
      <c r="D2230"/>
      <c r="E2230"/>
      <c r="F2230"/>
      <c r="G2230"/>
      <c r="H2230"/>
      <c r="I2230"/>
      <c r="J2230"/>
      <c r="K2230"/>
      <c r="L2230"/>
      <c r="M2230"/>
      <c r="N2230"/>
      <c r="O2230"/>
      <c r="P2230"/>
      <c r="Q2230"/>
      <c r="R2230"/>
      <c r="S2230"/>
      <c r="T2230"/>
      <c r="U2230"/>
      <c r="V2230"/>
      <c r="W2230"/>
      <c r="X2230"/>
      <c r="Y2230"/>
      <c r="Z2230"/>
      <c r="AA2230"/>
      <c r="AB2230" s="181"/>
    </row>
    <row r="2231" spans="1:28" hidden="1">
      <c r="A2231" s="283"/>
      <c r="B2231"/>
      <c r="C2231"/>
      <c r="D2231"/>
      <c r="E2231"/>
      <c r="F2231"/>
      <c r="G2231"/>
      <c r="H2231"/>
      <c r="I2231"/>
      <c r="J2231"/>
      <c r="K2231"/>
      <c r="L2231"/>
      <c r="M2231"/>
      <c r="N2231"/>
      <c r="O2231"/>
      <c r="P2231"/>
      <c r="Q2231"/>
      <c r="R2231"/>
      <c r="S2231"/>
      <c r="T2231"/>
      <c r="U2231"/>
      <c r="V2231"/>
      <c r="W2231"/>
      <c r="X2231"/>
      <c r="Y2231"/>
      <c r="Z2231"/>
      <c r="AA2231"/>
      <c r="AB2231" s="181"/>
    </row>
    <row r="2232" spans="1:28" hidden="1">
      <c r="A2232" s="283"/>
      <c r="B2232"/>
      <c r="C2232"/>
      <c r="D2232"/>
      <c r="E2232"/>
      <c r="F2232"/>
      <c r="G2232"/>
      <c r="H2232"/>
      <c r="I2232"/>
      <c r="J2232"/>
      <c r="K2232"/>
      <c r="L2232"/>
      <c r="M2232"/>
      <c r="N2232"/>
      <c r="O2232"/>
      <c r="P2232"/>
      <c r="Q2232"/>
      <c r="R2232"/>
      <c r="S2232"/>
      <c r="T2232"/>
      <c r="U2232"/>
      <c r="V2232"/>
      <c r="W2232"/>
      <c r="X2232"/>
      <c r="Y2232"/>
      <c r="Z2232"/>
      <c r="AA2232"/>
      <c r="AB2232" s="181"/>
    </row>
    <row r="2233" spans="1:28" hidden="1">
      <c r="A2233" s="283"/>
      <c r="B2233"/>
      <c r="C2233"/>
      <c r="D2233"/>
      <c r="E2233"/>
      <c r="F2233"/>
      <c r="G2233"/>
      <c r="H2233"/>
      <c r="I2233"/>
      <c r="J2233"/>
      <c r="K2233"/>
      <c r="L2233"/>
      <c r="M2233"/>
      <c r="N2233"/>
      <c r="O2233"/>
      <c r="P2233"/>
      <c r="Q2233"/>
      <c r="R2233"/>
      <c r="S2233"/>
      <c r="T2233"/>
      <c r="U2233"/>
      <c r="V2233"/>
      <c r="W2233"/>
      <c r="X2233"/>
      <c r="Y2233"/>
      <c r="Z2233"/>
      <c r="AA2233"/>
      <c r="AB2233" s="181"/>
    </row>
    <row r="2234" spans="1:28" hidden="1">
      <c r="A2234" s="283"/>
      <c r="B2234"/>
      <c r="C2234"/>
      <c r="D2234"/>
      <c r="E2234"/>
      <c r="F2234"/>
      <c r="G2234"/>
      <c r="H2234"/>
      <c r="I2234"/>
      <c r="J2234"/>
      <c r="K2234"/>
      <c r="L2234"/>
      <c r="M2234"/>
      <c r="N2234"/>
      <c r="O2234"/>
      <c r="P2234"/>
      <c r="Q2234"/>
      <c r="R2234"/>
      <c r="S2234"/>
      <c r="T2234"/>
      <c r="U2234"/>
      <c r="V2234"/>
      <c r="W2234"/>
      <c r="X2234"/>
      <c r="Y2234"/>
      <c r="Z2234"/>
      <c r="AA2234"/>
      <c r="AB2234" s="181"/>
    </row>
    <row r="2235" spans="1:28" hidden="1">
      <c r="A2235" s="283"/>
      <c r="B2235"/>
      <c r="C2235"/>
      <c r="D2235"/>
      <c r="E2235"/>
      <c r="F2235"/>
      <c r="G2235"/>
      <c r="H2235"/>
      <c r="I2235"/>
      <c r="J2235"/>
      <c r="K2235"/>
      <c r="L2235"/>
      <c r="M2235"/>
      <c r="N2235"/>
      <c r="O2235"/>
      <c r="P2235"/>
      <c r="Q2235"/>
      <c r="R2235"/>
      <c r="S2235"/>
      <c r="T2235"/>
      <c r="U2235"/>
      <c r="V2235"/>
      <c r="W2235"/>
      <c r="X2235"/>
      <c r="Y2235"/>
      <c r="Z2235"/>
      <c r="AA2235"/>
      <c r="AB2235" s="181"/>
    </row>
    <row r="2236" spans="1:28" hidden="1">
      <c r="A2236" s="283"/>
      <c r="B2236"/>
      <c r="C2236"/>
      <c r="D2236"/>
      <c r="E2236"/>
      <c r="F2236"/>
      <c r="G2236"/>
      <c r="H2236"/>
      <c r="I2236"/>
      <c r="J2236"/>
      <c r="K2236"/>
      <c r="L2236"/>
      <c r="M2236"/>
      <c r="N2236"/>
      <c r="O2236"/>
      <c r="P2236"/>
      <c r="Q2236"/>
      <c r="R2236"/>
      <c r="S2236"/>
      <c r="T2236"/>
      <c r="U2236"/>
      <c r="V2236"/>
      <c r="W2236"/>
      <c r="X2236"/>
      <c r="Y2236"/>
      <c r="Z2236"/>
      <c r="AA2236"/>
      <c r="AB2236" s="181"/>
    </row>
    <row r="2237" spans="1:28" hidden="1">
      <c r="A2237" s="283"/>
      <c r="B2237"/>
      <c r="C2237"/>
      <c r="D2237"/>
      <c r="E2237"/>
      <c r="F2237"/>
      <c r="G2237"/>
      <c r="H2237"/>
      <c r="I2237"/>
      <c r="J2237"/>
      <c r="K2237"/>
      <c r="L2237"/>
      <c r="M2237"/>
      <c r="N2237"/>
      <c r="O2237"/>
      <c r="P2237"/>
      <c r="Q2237"/>
      <c r="R2237"/>
      <c r="S2237"/>
      <c r="T2237"/>
      <c r="U2237"/>
      <c r="V2237"/>
      <c r="W2237"/>
      <c r="X2237"/>
      <c r="Y2237"/>
      <c r="Z2237"/>
      <c r="AA2237"/>
      <c r="AB2237" s="181"/>
    </row>
    <row r="2238" spans="1:28" hidden="1">
      <c r="A2238" s="283"/>
      <c r="B2238"/>
      <c r="C2238"/>
      <c r="D2238"/>
      <c r="E2238"/>
      <c r="F2238"/>
      <c r="G2238"/>
      <c r="H2238"/>
      <c r="I2238"/>
      <c r="J2238"/>
      <c r="K2238"/>
      <c r="L2238"/>
      <c r="M2238"/>
      <c r="N2238"/>
      <c r="O2238"/>
      <c r="P2238"/>
      <c r="Q2238"/>
      <c r="R2238"/>
      <c r="S2238"/>
      <c r="T2238"/>
      <c r="U2238"/>
      <c r="V2238"/>
      <c r="W2238"/>
      <c r="X2238"/>
      <c r="Y2238"/>
      <c r="Z2238"/>
      <c r="AA2238"/>
      <c r="AB2238" s="181"/>
    </row>
    <row r="2239" spans="1:28" hidden="1">
      <c r="A2239" s="283"/>
      <c r="B2239"/>
      <c r="C2239"/>
      <c r="D2239"/>
      <c r="E2239"/>
      <c r="F2239"/>
      <c r="G2239"/>
      <c r="H2239"/>
      <c r="I2239"/>
      <c r="J2239"/>
      <c r="K2239"/>
      <c r="L2239"/>
      <c r="M2239"/>
      <c r="N2239"/>
      <c r="O2239"/>
      <c r="P2239"/>
      <c r="Q2239"/>
      <c r="R2239"/>
      <c r="S2239"/>
      <c r="T2239"/>
      <c r="U2239"/>
      <c r="V2239"/>
      <c r="W2239"/>
      <c r="X2239"/>
      <c r="Y2239"/>
      <c r="Z2239"/>
      <c r="AA2239"/>
      <c r="AB2239" s="181"/>
    </row>
    <row r="2240" spans="1:28" hidden="1">
      <c r="A2240" s="283"/>
      <c r="B2240"/>
      <c r="C2240"/>
      <c r="D2240"/>
      <c r="E2240"/>
      <c r="F2240"/>
      <c r="G2240"/>
      <c r="H2240"/>
      <c r="I2240"/>
      <c r="J2240"/>
      <c r="K2240"/>
      <c r="L2240"/>
      <c r="M2240"/>
      <c r="N2240"/>
      <c r="O2240"/>
      <c r="P2240"/>
      <c r="Q2240"/>
      <c r="R2240"/>
      <c r="S2240"/>
      <c r="T2240"/>
      <c r="U2240"/>
      <c r="V2240"/>
      <c r="W2240"/>
      <c r="X2240"/>
      <c r="Y2240"/>
      <c r="Z2240"/>
      <c r="AA2240"/>
      <c r="AB2240" s="181"/>
    </row>
    <row r="2241" spans="1:28" hidden="1">
      <c r="A2241" s="283"/>
      <c r="B2241"/>
      <c r="C2241"/>
      <c r="D2241"/>
      <c r="E2241"/>
      <c r="F2241"/>
      <c r="G2241"/>
      <c r="H2241"/>
      <c r="I2241"/>
      <c r="J2241"/>
      <c r="K2241"/>
      <c r="L2241"/>
      <c r="M2241"/>
      <c r="N2241"/>
      <c r="O2241"/>
      <c r="P2241"/>
      <c r="Q2241"/>
      <c r="R2241"/>
      <c r="S2241"/>
      <c r="T2241"/>
      <c r="U2241"/>
      <c r="V2241"/>
      <c r="W2241"/>
      <c r="X2241"/>
      <c r="Y2241"/>
      <c r="Z2241"/>
      <c r="AA2241"/>
      <c r="AB2241" s="181"/>
    </row>
    <row r="2242" spans="1:28" hidden="1">
      <c r="A2242" s="283"/>
      <c r="B2242"/>
      <c r="C2242"/>
      <c r="D2242"/>
      <c r="E2242"/>
      <c r="F2242"/>
      <c r="G2242"/>
      <c r="H2242"/>
      <c r="I2242"/>
      <c r="J2242"/>
      <c r="K2242"/>
      <c r="L2242"/>
      <c r="M2242"/>
      <c r="N2242"/>
      <c r="O2242"/>
      <c r="P2242"/>
      <c r="Q2242"/>
      <c r="R2242"/>
      <c r="S2242"/>
      <c r="T2242"/>
      <c r="U2242"/>
      <c r="V2242"/>
      <c r="W2242"/>
      <c r="X2242"/>
      <c r="Y2242"/>
      <c r="Z2242"/>
      <c r="AA2242"/>
      <c r="AB2242" s="181"/>
    </row>
    <row r="2243" spans="1:28" hidden="1">
      <c r="A2243" s="283"/>
      <c r="B2243"/>
      <c r="C2243"/>
      <c r="D2243"/>
      <c r="E2243"/>
      <c r="F2243"/>
      <c r="G2243"/>
      <c r="H2243"/>
      <c r="I2243"/>
      <c r="J2243"/>
      <c r="K2243"/>
      <c r="L2243"/>
      <c r="M2243"/>
      <c r="N2243"/>
      <c r="O2243"/>
      <c r="P2243"/>
      <c r="Q2243"/>
      <c r="R2243"/>
      <c r="S2243"/>
      <c r="T2243"/>
      <c r="U2243"/>
      <c r="V2243"/>
      <c r="W2243"/>
      <c r="X2243"/>
      <c r="Y2243"/>
      <c r="Z2243"/>
      <c r="AA2243"/>
      <c r="AB2243" s="181"/>
    </row>
    <row r="2244" spans="1:28" hidden="1">
      <c r="A2244" s="283"/>
      <c r="B2244"/>
      <c r="C2244"/>
      <c r="D2244"/>
      <c r="E2244"/>
      <c r="F2244"/>
      <c r="G2244"/>
      <c r="H2244"/>
      <c r="I2244"/>
      <c r="J2244"/>
      <c r="K2244"/>
      <c r="L2244"/>
      <c r="M2244"/>
      <c r="N2244"/>
      <c r="O2244"/>
      <c r="P2244"/>
      <c r="Q2244"/>
      <c r="R2244"/>
      <c r="S2244"/>
      <c r="T2244"/>
      <c r="U2244"/>
      <c r="V2244"/>
      <c r="W2244"/>
      <c r="X2244"/>
      <c r="Y2244"/>
      <c r="Z2244"/>
      <c r="AA2244"/>
      <c r="AB2244" s="181"/>
    </row>
    <row r="2245" spans="1:28" hidden="1">
      <c r="A2245" s="283"/>
      <c r="B2245"/>
      <c r="C2245"/>
      <c r="D2245"/>
      <c r="E2245"/>
      <c r="F2245"/>
      <c r="G2245"/>
      <c r="H2245"/>
      <c r="I2245"/>
      <c r="J2245"/>
      <c r="K2245"/>
      <c r="L2245"/>
      <c r="M2245"/>
      <c r="N2245"/>
      <c r="O2245"/>
      <c r="P2245"/>
      <c r="Q2245"/>
      <c r="R2245"/>
      <c r="S2245"/>
      <c r="T2245"/>
      <c r="U2245"/>
      <c r="V2245"/>
      <c r="W2245"/>
      <c r="X2245"/>
      <c r="Y2245"/>
      <c r="Z2245"/>
      <c r="AA2245"/>
      <c r="AB2245" s="181"/>
    </row>
    <row r="2246" spans="1:28" hidden="1">
      <c r="A2246" s="283"/>
      <c r="B2246"/>
      <c r="C2246"/>
      <c r="D2246"/>
      <c r="E2246"/>
      <c r="F2246"/>
      <c r="G2246"/>
      <c r="H2246"/>
      <c r="I2246"/>
      <c r="J2246"/>
      <c r="K2246"/>
      <c r="L2246"/>
      <c r="M2246"/>
      <c r="N2246"/>
      <c r="O2246"/>
      <c r="P2246"/>
      <c r="Q2246"/>
      <c r="R2246"/>
      <c r="S2246"/>
      <c r="T2246"/>
      <c r="U2246"/>
      <c r="V2246"/>
      <c r="W2246"/>
      <c r="X2246"/>
      <c r="Y2246"/>
      <c r="Z2246"/>
      <c r="AA2246"/>
      <c r="AB2246" s="181"/>
    </row>
    <row r="2247" spans="1:28" hidden="1">
      <c r="A2247" s="283"/>
      <c r="B2247"/>
      <c r="C2247"/>
      <c r="D2247"/>
      <c r="E2247"/>
      <c r="F2247"/>
      <c r="G2247"/>
      <c r="H2247"/>
      <c r="I2247"/>
      <c r="J2247"/>
      <c r="K2247"/>
      <c r="L2247"/>
      <c r="M2247"/>
      <c r="N2247"/>
      <c r="O2247"/>
      <c r="P2247"/>
      <c r="Q2247"/>
      <c r="R2247"/>
      <c r="S2247"/>
      <c r="T2247"/>
      <c r="U2247"/>
      <c r="V2247"/>
      <c r="W2247"/>
      <c r="X2247"/>
      <c r="Y2247"/>
      <c r="Z2247"/>
      <c r="AA2247"/>
      <c r="AB2247" s="181"/>
    </row>
    <row r="2248" spans="1:28" hidden="1">
      <c r="A2248" s="283"/>
      <c r="B2248"/>
      <c r="C2248"/>
      <c r="D2248"/>
      <c r="E2248"/>
      <c r="F2248"/>
      <c r="G2248"/>
      <c r="H2248"/>
      <c r="I2248"/>
      <c r="J2248"/>
      <c r="K2248"/>
      <c r="L2248"/>
      <c r="M2248"/>
      <c r="N2248"/>
      <c r="O2248"/>
      <c r="P2248"/>
      <c r="Q2248"/>
      <c r="R2248"/>
      <c r="S2248"/>
      <c r="T2248"/>
      <c r="U2248"/>
      <c r="V2248"/>
      <c r="W2248"/>
      <c r="X2248"/>
      <c r="Y2248"/>
      <c r="Z2248"/>
      <c r="AA2248"/>
      <c r="AB2248" s="181"/>
    </row>
    <row r="2249" spans="1:28" hidden="1">
      <c r="A2249" s="283"/>
      <c r="B2249"/>
      <c r="C2249"/>
      <c r="D2249"/>
      <c r="E2249"/>
      <c r="F2249"/>
      <c r="G2249"/>
      <c r="H2249"/>
      <c r="I2249"/>
      <c r="J2249"/>
      <c r="K2249"/>
      <c r="L2249"/>
      <c r="M2249"/>
      <c r="N2249"/>
      <c r="O2249"/>
      <c r="P2249"/>
      <c r="Q2249"/>
      <c r="R2249"/>
      <c r="S2249"/>
      <c r="T2249"/>
      <c r="U2249"/>
      <c r="V2249"/>
      <c r="W2249"/>
      <c r="X2249"/>
      <c r="Y2249"/>
      <c r="Z2249"/>
      <c r="AA2249"/>
      <c r="AB2249" s="181"/>
    </row>
    <row r="2250" spans="1:28" hidden="1">
      <c r="A2250" s="283"/>
      <c r="B2250"/>
      <c r="C2250"/>
      <c r="D2250"/>
      <c r="E2250"/>
      <c r="F2250"/>
      <c r="G2250"/>
      <c r="H2250"/>
      <c r="I2250"/>
      <c r="J2250"/>
      <c r="K2250"/>
      <c r="L2250"/>
      <c r="M2250"/>
      <c r="N2250"/>
      <c r="O2250"/>
      <c r="P2250"/>
      <c r="Q2250"/>
      <c r="R2250"/>
      <c r="S2250"/>
      <c r="T2250"/>
      <c r="U2250"/>
      <c r="V2250"/>
      <c r="W2250"/>
      <c r="X2250"/>
      <c r="Y2250"/>
      <c r="Z2250"/>
      <c r="AA2250"/>
      <c r="AB2250" s="181"/>
    </row>
    <row r="2251" spans="1:28" hidden="1">
      <c r="A2251" s="283"/>
      <c r="B2251"/>
      <c r="C2251"/>
      <c r="D2251"/>
      <c r="E2251"/>
      <c r="F2251"/>
      <c r="G2251"/>
      <c r="H2251"/>
      <c r="I2251"/>
      <c r="J2251"/>
      <c r="K2251"/>
      <c r="L2251"/>
      <c r="M2251"/>
      <c r="N2251"/>
      <c r="O2251"/>
      <c r="P2251"/>
      <c r="Q2251"/>
      <c r="R2251"/>
      <c r="S2251"/>
      <c r="T2251"/>
      <c r="U2251"/>
      <c r="V2251"/>
      <c r="W2251"/>
      <c r="X2251"/>
      <c r="Y2251"/>
      <c r="Z2251"/>
      <c r="AA2251"/>
      <c r="AB2251" s="181"/>
    </row>
    <row r="2252" spans="1:28" hidden="1">
      <c r="A2252" s="283"/>
      <c r="B2252"/>
      <c r="C2252"/>
      <c r="D2252"/>
      <c r="E2252"/>
      <c r="F2252"/>
      <c r="G2252"/>
      <c r="H2252"/>
      <c r="I2252"/>
      <c r="J2252"/>
      <c r="K2252"/>
      <c r="L2252"/>
      <c r="M2252"/>
      <c r="N2252"/>
      <c r="O2252"/>
      <c r="P2252"/>
      <c r="Q2252"/>
      <c r="R2252"/>
      <c r="S2252"/>
      <c r="T2252"/>
      <c r="U2252"/>
      <c r="V2252"/>
      <c r="W2252"/>
      <c r="X2252"/>
      <c r="Y2252"/>
      <c r="Z2252"/>
      <c r="AA2252"/>
      <c r="AB2252" s="181"/>
    </row>
    <row r="2253" spans="1:28" hidden="1">
      <c r="A2253" s="283"/>
      <c r="B2253"/>
      <c r="C2253"/>
      <c r="D2253"/>
      <c r="E2253"/>
      <c r="F2253"/>
      <c r="G2253"/>
      <c r="H2253"/>
      <c r="I2253"/>
      <c r="J2253"/>
      <c r="K2253"/>
      <c r="L2253"/>
      <c r="M2253"/>
      <c r="N2253"/>
      <c r="O2253"/>
      <c r="P2253"/>
      <c r="Q2253"/>
      <c r="R2253"/>
      <c r="S2253"/>
      <c r="T2253"/>
      <c r="U2253"/>
      <c r="V2253"/>
      <c r="W2253"/>
      <c r="X2253"/>
      <c r="Y2253"/>
      <c r="Z2253"/>
      <c r="AA2253"/>
      <c r="AB2253" s="181"/>
    </row>
    <row r="2254" spans="1:28" hidden="1">
      <c r="A2254" s="283"/>
      <c r="B2254"/>
      <c r="C2254"/>
      <c r="D2254"/>
      <c r="E2254"/>
      <c r="F2254"/>
      <c r="G2254"/>
      <c r="H2254"/>
      <c r="I2254"/>
      <c r="J2254"/>
      <c r="K2254"/>
      <c r="L2254"/>
      <c r="M2254"/>
      <c r="N2254"/>
      <c r="O2254"/>
      <c r="P2254"/>
      <c r="Q2254"/>
      <c r="R2254"/>
      <c r="S2254"/>
      <c r="T2254"/>
      <c r="U2254"/>
      <c r="V2254"/>
      <c r="W2254"/>
      <c r="X2254"/>
      <c r="Y2254"/>
      <c r="Z2254"/>
      <c r="AA2254"/>
      <c r="AB2254" s="181"/>
    </row>
    <row r="2255" spans="1:28" hidden="1">
      <c r="A2255" s="283"/>
      <c r="B2255"/>
      <c r="C2255"/>
      <c r="D2255"/>
      <c r="E2255"/>
      <c r="F2255"/>
      <c r="G2255"/>
      <c r="H2255"/>
      <c r="I2255"/>
      <c r="J2255"/>
      <c r="K2255"/>
      <c r="L2255"/>
      <c r="M2255"/>
      <c r="N2255"/>
      <c r="O2255"/>
      <c r="P2255"/>
      <c r="Q2255"/>
      <c r="R2255"/>
      <c r="S2255"/>
      <c r="T2255"/>
      <c r="U2255"/>
      <c r="V2255"/>
      <c r="W2255"/>
      <c r="X2255"/>
      <c r="Y2255"/>
      <c r="Z2255"/>
      <c r="AA2255"/>
      <c r="AB2255" s="181"/>
    </row>
    <row r="2256" spans="1:28" hidden="1">
      <c r="A2256" s="283"/>
      <c r="B2256"/>
      <c r="C2256"/>
      <c r="D2256"/>
      <c r="E2256"/>
      <c r="F2256"/>
      <c r="G2256"/>
      <c r="H2256"/>
      <c r="I2256"/>
      <c r="J2256"/>
      <c r="K2256"/>
      <c r="L2256"/>
      <c r="M2256"/>
      <c r="N2256"/>
      <c r="O2256"/>
      <c r="P2256"/>
      <c r="Q2256"/>
      <c r="R2256"/>
      <c r="S2256"/>
      <c r="T2256"/>
      <c r="U2256"/>
      <c r="V2256"/>
      <c r="W2256"/>
      <c r="X2256"/>
      <c r="Y2256"/>
      <c r="Z2256"/>
      <c r="AA2256"/>
      <c r="AB2256" s="181"/>
    </row>
    <row r="2257" spans="1:28" hidden="1">
      <c r="A2257" s="283"/>
      <c r="B2257"/>
      <c r="C2257"/>
      <c r="D2257"/>
      <c r="E2257"/>
      <c r="F2257"/>
      <c r="G2257"/>
      <c r="H2257"/>
      <c r="I2257"/>
      <c r="J2257"/>
      <c r="K2257"/>
      <c r="L2257"/>
      <c r="M2257"/>
      <c r="N2257"/>
      <c r="O2257"/>
      <c r="P2257"/>
      <c r="Q2257"/>
      <c r="R2257"/>
      <c r="S2257"/>
      <c r="T2257"/>
      <c r="U2257"/>
      <c r="V2257"/>
      <c r="W2257"/>
      <c r="X2257"/>
      <c r="Y2257"/>
      <c r="Z2257"/>
      <c r="AA2257"/>
      <c r="AB2257" s="181"/>
    </row>
    <row r="2258" spans="1:28" hidden="1">
      <c r="A2258" s="283"/>
      <c r="B2258"/>
      <c r="C2258"/>
      <c r="D2258"/>
      <c r="E2258"/>
      <c r="F2258"/>
      <c r="G2258"/>
      <c r="H2258"/>
      <c r="I2258"/>
      <c r="J2258"/>
      <c r="K2258"/>
      <c r="L2258"/>
      <c r="M2258"/>
      <c r="N2258"/>
      <c r="O2258"/>
      <c r="P2258"/>
      <c r="Q2258"/>
      <c r="R2258"/>
      <c r="S2258"/>
      <c r="T2258"/>
      <c r="U2258"/>
      <c r="V2258"/>
      <c r="W2258"/>
      <c r="X2258"/>
      <c r="Y2258"/>
      <c r="Z2258"/>
      <c r="AA2258"/>
      <c r="AB2258" s="181"/>
    </row>
    <row r="2259" spans="1:28" hidden="1">
      <c r="A2259" s="283"/>
      <c r="B2259"/>
      <c r="C2259"/>
      <c r="D2259"/>
      <c r="E2259"/>
      <c r="F2259"/>
      <c r="G2259"/>
      <c r="H2259"/>
      <c r="I2259"/>
      <c r="J2259"/>
      <c r="K2259"/>
      <c r="L2259"/>
      <c r="M2259"/>
      <c r="N2259"/>
      <c r="O2259"/>
      <c r="P2259"/>
      <c r="Q2259"/>
      <c r="R2259"/>
      <c r="S2259"/>
      <c r="T2259"/>
      <c r="U2259"/>
      <c r="V2259"/>
      <c r="W2259"/>
      <c r="X2259"/>
      <c r="Y2259"/>
      <c r="Z2259"/>
      <c r="AA2259"/>
      <c r="AB2259" s="181"/>
    </row>
    <row r="2260" spans="1:28" hidden="1">
      <c r="A2260" s="283"/>
      <c r="B2260"/>
      <c r="C2260"/>
      <c r="D2260"/>
      <c r="E2260"/>
      <c r="F2260"/>
      <c r="G2260"/>
      <c r="H2260"/>
      <c r="I2260"/>
      <c r="J2260"/>
      <c r="K2260"/>
      <c r="L2260"/>
      <c r="M2260"/>
      <c r="N2260"/>
      <c r="O2260"/>
      <c r="P2260"/>
      <c r="Q2260"/>
      <c r="R2260"/>
      <c r="S2260"/>
      <c r="T2260"/>
      <c r="U2260"/>
      <c r="V2260"/>
      <c r="W2260"/>
      <c r="X2260"/>
      <c r="Y2260"/>
      <c r="Z2260"/>
      <c r="AA2260"/>
      <c r="AB2260" s="181"/>
    </row>
    <row r="2261" spans="1:28" hidden="1">
      <c r="A2261" s="283"/>
      <c r="B2261"/>
      <c r="C2261"/>
      <c r="D2261"/>
      <c r="E2261"/>
      <c r="F2261"/>
      <c r="G2261"/>
      <c r="H2261"/>
      <c r="I2261"/>
      <c r="J2261"/>
      <c r="K2261"/>
      <c r="L2261"/>
      <c r="M2261"/>
      <c r="N2261"/>
      <c r="O2261"/>
      <c r="P2261"/>
      <c r="Q2261"/>
      <c r="R2261"/>
      <c r="S2261"/>
      <c r="T2261"/>
      <c r="U2261"/>
      <c r="V2261"/>
      <c r="W2261"/>
      <c r="X2261"/>
      <c r="Y2261"/>
      <c r="Z2261"/>
      <c r="AA2261"/>
      <c r="AB2261" s="181"/>
    </row>
    <row r="2262" spans="1:28" hidden="1">
      <c r="A2262" s="283"/>
      <c r="B2262"/>
      <c r="C2262"/>
      <c r="D2262"/>
      <c r="E2262"/>
      <c r="F2262"/>
      <c r="G2262"/>
      <c r="H2262"/>
      <c r="I2262"/>
      <c r="J2262"/>
      <c r="K2262"/>
      <c r="L2262"/>
      <c r="M2262"/>
      <c r="N2262"/>
      <c r="O2262"/>
      <c r="P2262"/>
      <c r="Q2262"/>
      <c r="R2262"/>
      <c r="S2262"/>
      <c r="T2262"/>
      <c r="U2262"/>
      <c r="V2262"/>
      <c r="W2262"/>
      <c r="X2262"/>
      <c r="Y2262"/>
      <c r="Z2262"/>
      <c r="AA2262"/>
      <c r="AB2262" s="181"/>
    </row>
    <row r="2263" spans="1:28" hidden="1">
      <c r="A2263" s="283"/>
      <c r="B2263"/>
      <c r="C2263"/>
      <c r="D2263"/>
      <c r="E2263"/>
      <c r="F2263"/>
      <c r="G2263"/>
      <c r="H2263"/>
      <c r="I2263"/>
      <c r="J2263"/>
      <c r="K2263"/>
      <c r="L2263"/>
      <c r="M2263"/>
      <c r="N2263"/>
      <c r="O2263"/>
      <c r="P2263"/>
      <c r="Q2263"/>
      <c r="R2263"/>
      <c r="S2263"/>
      <c r="T2263"/>
      <c r="U2263"/>
      <c r="V2263"/>
      <c r="W2263"/>
      <c r="X2263"/>
      <c r="Y2263"/>
      <c r="Z2263"/>
      <c r="AA2263"/>
      <c r="AB2263" s="181"/>
    </row>
    <row r="2264" spans="1:28" hidden="1">
      <c r="A2264" s="283"/>
      <c r="B2264"/>
      <c r="C2264"/>
      <c r="D2264"/>
      <c r="E2264"/>
      <c r="F2264"/>
      <c r="G2264"/>
      <c r="H2264"/>
      <c r="I2264"/>
      <c r="J2264"/>
      <c r="K2264"/>
      <c r="L2264"/>
      <c r="M2264"/>
      <c r="N2264"/>
      <c r="O2264"/>
      <c r="P2264"/>
      <c r="Q2264"/>
      <c r="R2264"/>
      <c r="S2264"/>
      <c r="T2264"/>
      <c r="U2264"/>
      <c r="V2264"/>
      <c r="W2264"/>
      <c r="X2264"/>
      <c r="Y2264"/>
      <c r="Z2264"/>
      <c r="AA2264"/>
      <c r="AB2264" s="181"/>
    </row>
    <row r="2265" spans="1:28" hidden="1">
      <c r="A2265" s="283"/>
      <c r="B2265"/>
      <c r="C2265"/>
      <c r="D2265"/>
      <c r="E2265"/>
      <c r="F2265"/>
      <c r="G2265"/>
      <c r="H2265"/>
      <c r="I2265"/>
      <c r="J2265"/>
      <c r="K2265"/>
      <c r="L2265"/>
      <c r="M2265"/>
      <c r="N2265"/>
      <c r="O2265"/>
      <c r="P2265"/>
      <c r="Q2265"/>
      <c r="R2265"/>
      <c r="S2265"/>
      <c r="T2265"/>
      <c r="U2265"/>
      <c r="V2265"/>
      <c r="W2265"/>
      <c r="X2265"/>
      <c r="Y2265"/>
      <c r="Z2265"/>
      <c r="AA2265"/>
      <c r="AB2265" s="181"/>
    </row>
    <row r="2266" spans="1:28" hidden="1">
      <c r="A2266" s="283"/>
      <c r="B2266"/>
      <c r="C2266"/>
      <c r="D2266"/>
      <c r="E2266"/>
      <c r="F2266"/>
      <c r="G2266"/>
      <c r="H2266"/>
      <c r="I2266"/>
      <c r="J2266"/>
      <c r="K2266"/>
      <c r="L2266"/>
      <c r="M2266"/>
      <c r="N2266"/>
      <c r="O2266"/>
      <c r="P2266"/>
      <c r="Q2266"/>
      <c r="R2266"/>
      <c r="S2266"/>
      <c r="T2266"/>
      <c r="U2266"/>
      <c r="V2266"/>
      <c r="W2266"/>
      <c r="X2266"/>
      <c r="Y2266"/>
      <c r="Z2266"/>
      <c r="AA2266"/>
      <c r="AB2266" s="181"/>
    </row>
    <row r="2267" spans="1:28" hidden="1">
      <c r="A2267" s="283"/>
      <c r="B2267"/>
      <c r="C2267"/>
      <c r="D2267"/>
      <c r="E2267"/>
      <c r="F2267"/>
      <c r="G2267"/>
      <c r="H2267"/>
      <c r="I2267"/>
      <c r="J2267"/>
      <c r="K2267"/>
      <c r="L2267"/>
      <c r="M2267"/>
      <c r="N2267"/>
      <c r="O2267"/>
      <c r="P2267"/>
      <c r="Q2267"/>
      <c r="R2267"/>
      <c r="S2267"/>
      <c r="T2267"/>
      <c r="U2267"/>
      <c r="V2267"/>
      <c r="W2267"/>
      <c r="X2267"/>
      <c r="Y2267"/>
      <c r="Z2267"/>
      <c r="AA2267"/>
      <c r="AB2267" s="181"/>
    </row>
    <row r="2268" spans="1:28" hidden="1">
      <c r="A2268" s="283"/>
      <c r="B2268"/>
      <c r="C2268"/>
      <c r="D2268"/>
      <c r="E2268"/>
      <c r="F2268"/>
      <c r="G2268"/>
      <c r="H2268"/>
      <c r="I2268"/>
      <c r="J2268"/>
      <c r="K2268"/>
      <c r="L2268"/>
      <c r="M2268"/>
      <c r="N2268"/>
      <c r="O2268"/>
      <c r="P2268"/>
      <c r="Q2268"/>
      <c r="R2268"/>
      <c r="S2268"/>
      <c r="T2268"/>
      <c r="U2268"/>
      <c r="V2268"/>
      <c r="W2268"/>
      <c r="X2268"/>
      <c r="Y2268"/>
      <c r="Z2268"/>
      <c r="AA2268"/>
      <c r="AB2268" s="181"/>
    </row>
    <row r="2269" spans="1:28" hidden="1">
      <c r="A2269" s="283"/>
      <c r="B2269"/>
      <c r="C2269"/>
      <c r="D2269"/>
      <c r="E2269"/>
      <c r="F2269"/>
      <c r="G2269"/>
      <c r="H2269"/>
      <c r="I2269"/>
      <c r="J2269"/>
      <c r="K2269"/>
      <c r="L2269"/>
      <c r="M2269"/>
      <c r="N2269"/>
      <c r="O2269"/>
      <c r="P2269"/>
      <c r="Q2269"/>
      <c r="R2269"/>
      <c r="S2269"/>
      <c r="T2269"/>
      <c r="U2269"/>
      <c r="V2269"/>
      <c r="W2269"/>
      <c r="X2269"/>
      <c r="Y2269"/>
      <c r="Z2269"/>
      <c r="AA2269"/>
      <c r="AB2269" s="181"/>
    </row>
    <row r="2270" spans="1:28" hidden="1">
      <c r="A2270" s="283"/>
      <c r="B2270"/>
      <c r="C2270"/>
      <c r="D2270"/>
      <c r="E2270"/>
      <c r="F2270"/>
      <c r="G2270"/>
      <c r="H2270"/>
      <c r="I2270"/>
      <c r="J2270"/>
      <c r="K2270"/>
      <c r="L2270"/>
      <c r="M2270"/>
      <c r="N2270"/>
      <c r="O2270"/>
      <c r="P2270"/>
      <c r="Q2270"/>
      <c r="R2270"/>
      <c r="S2270"/>
      <c r="T2270"/>
      <c r="U2270"/>
      <c r="V2270"/>
      <c r="W2270"/>
      <c r="X2270"/>
      <c r="Y2270"/>
      <c r="Z2270"/>
      <c r="AA2270"/>
      <c r="AB2270" s="181"/>
    </row>
    <row r="2271" spans="1:28" hidden="1">
      <c r="A2271" s="283"/>
      <c r="B2271"/>
      <c r="C2271"/>
      <c r="D2271"/>
      <c r="E2271"/>
      <c r="F2271"/>
      <c r="G2271"/>
      <c r="H2271"/>
      <c r="I2271"/>
      <c r="J2271"/>
      <c r="K2271"/>
      <c r="L2271"/>
      <c r="M2271"/>
      <c r="N2271"/>
      <c r="O2271"/>
      <c r="P2271"/>
      <c r="Q2271"/>
      <c r="R2271"/>
      <c r="S2271"/>
      <c r="T2271"/>
      <c r="U2271"/>
      <c r="V2271"/>
      <c r="W2271"/>
      <c r="X2271"/>
      <c r="Y2271"/>
      <c r="Z2271"/>
      <c r="AA2271"/>
      <c r="AB2271" s="181"/>
    </row>
    <row r="2272" spans="1:28" hidden="1">
      <c r="A2272" s="283"/>
      <c r="B2272"/>
      <c r="C2272"/>
      <c r="D2272"/>
      <c r="E2272"/>
      <c r="F2272"/>
      <c r="G2272"/>
      <c r="H2272"/>
      <c r="I2272"/>
      <c r="J2272"/>
      <c r="K2272"/>
      <c r="L2272"/>
      <c r="M2272"/>
      <c r="N2272"/>
      <c r="O2272"/>
      <c r="P2272"/>
      <c r="Q2272"/>
      <c r="R2272"/>
      <c r="S2272"/>
      <c r="T2272"/>
      <c r="U2272"/>
      <c r="V2272"/>
      <c r="W2272"/>
      <c r="X2272"/>
      <c r="Y2272"/>
      <c r="Z2272"/>
      <c r="AA2272"/>
      <c r="AB2272" s="181"/>
    </row>
    <row r="2273" spans="1:28" hidden="1">
      <c r="A2273" s="283"/>
      <c r="B2273"/>
      <c r="C2273"/>
      <c r="D2273"/>
      <c r="E2273"/>
      <c r="F2273"/>
      <c r="G2273"/>
      <c r="H2273"/>
      <c r="I2273"/>
      <c r="J2273"/>
      <c r="K2273"/>
      <c r="L2273"/>
      <c r="M2273"/>
      <c r="N2273"/>
      <c r="O2273"/>
      <c r="P2273"/>
      <c r="Q2273"/>
      <c r="R2273"/>
      <c r="S2273"/>
      <c r="T2273"/>
      <c r="U2273"/>
      <c r="V2273"/>
      <c r="W2273"/>
      <c r="X2273"/>
      <c r="Y2273"/>
      <c r="Z2273"/>
      <c r="AA2273"/>
      <c r="AB2273" s="181"/>
    </row>
    <row r="2274" spans="1:28" hidden="1">
      <c r="A2274" s="283"/>
      <c r="B2274"/>
      <c r="C2274"/>
      <c r="D2274"/>
      <c r="E2274"/>
      <c r="F2274"/>
      <c r="G2274"/>
      <c r="H2274"/>
      <c r="I2274"/>
      <c r="J2274"/>
      <c r="K2274"/>
      <c r="L2274"/>
      <c r="M2274"/>
      <c r="N2274"/>
      <c r="O2274"/>
      <c r="P2274"/>
      <c r="Q2274"/>
      <c r="R2274"/>
      <c r="S2274"/>
      <c r="T2274"/>
      <c r="U2274"/>
      <c r="V2274"/>
      <c r="W2274"/>
      <c r="X2274"/>
      <c r="Y2274"/>
      <c r="Z2274"/>
      <c r="AA2274"/>
      <c r="AB2274" s="181"/>
    </row>
    <row r="2275" spans="1:28" hidden="1">
      <c r="A2275" s="283"/>
      <c r="B2275"/>
      <c r="C2275"/>
      <c r="D2275"/>
      <c r="E2275"/>
      <c r="F2275"/>
      <c r="G2275"/>
      <c r="H2275"/>
      <c r="I2275"/>
      <c r="J2275"/>
      <c r="K2275"/>
      <c r="L2275"/>
      <c r="M2275"/>
      <c r="N2275"/>
      <c r="O2275"/>
      <c r="P2275"/>
      <c r="Q2275"/>
      <c r="R2275"/>
      <c r="S2275"/>
      <c r="T2275"/>
      <c r="U2275"/>
      <c r="V2275"/>
      <c r="W2275"/>
      <c r="X2275"/>
      <c r="Y2275"/>
      <c r="Z2275"/>
      <c r="AA2275"/>
      <c r="AB2275" s="181"/>
    </row>
    <row r="2276" spans="1:28" hidden="1">
      <c r="A2276" s="283"/>
      <c r="B2276"/>
      <c r="C2276"/>
      <c r="D2276"/>
      <c r="E2276"/>
      <c r="F2276"/>
      <c r="G2276"/>
      <c r="H2276"/>
      <c r="I2276"/>
      <c r="J2276"/>
      <c r="K2276"/>
      <c r="L2276"/>
      <c r="M2276"/>
      <c r="N2276"/>
      <c r="O2276"/>
      <c r="P2276"/>
      <c r="Q2276"/>
      <c r="R2276"/>
      <c r="S2276"/>
      <c r="T2276"/>
      <c r="U2276"/>
      <c r="V2276"/>
      <c r="W2276"/>
      <c r="X2276"/>
      <c r="Y2276"/>
      <c r="Z2276"/>
      <c r="AA2276"/>
      <c r="AB2276" s="181"/>
    </row>
    <row r="2277" spans="1:28" hidden="1">
      <c r="A2277" s="283"/>
      <c r="B2277"/>
      <c r="C2277"/>
      <c r="D2277"/>
      <c r="E2277"/>
      <c r="F2277"/>
      <c r="G2277"/>
      <c r="H2277"/>
      <c r="I2277"/>
      <c r="J2277"/>
      <c r="K2277"/>
      <c r="L2277"/>
      <c r="M2277"/>
      <c r="N2277"/>
      <c r="O2277"/>
      <c r="P2277"/>
      <c r="Q2277"/>
      <c r="R2277"/>
      <c r="S2277"/>
      <c r="T2277"/>
      <c r="U2277"/>
      <c r="V2277"/>
      <c r="W2277"/>
      <c r="X2277"/>
      <c r="Y2277"/>
      <c r="Z2277"/>
      <c r="AA2277"/>
      <c r="AB2277" s="181"/>
    </row>
    <row r="2278" spans="1:28" hidden="1">
      <c r="A2278" s="283"/>
      <c r="B2278"/>
      <c r="C2278"/>
      <c r="D2278"/>
      <c r="E2278"/>
      <c r="F2278"/>
      <c r="G2278"/>
      <c r="H2278"/>
      <c r="I2278"/>
      <c r="J2278"/>
      <c r="K2278"/>
      <c r="L2278"/>
      <c r="M2278"/>
      <c r="N2278"/>
      <c r="O2278"/>
      <c r="P2278"/>
      <c r="Q2278"/>
      <c r="R2278"/>
      <c r="S2278"/>
      <c r="T2278"/>
      <c r="U2278"/>
      <c r="V2278"/>
      <c r="W2278"/>
      <c r="X2278"/>
      <c r="Y2278"/>
      <c r="Z2278"/>
      <c r="AA2278"/>
      <c r="AB2278" s="181"/>
    </row>
    <row r="2279" spans="1:28" hidden="1">
      <c r="A2279" s="283"/>
      <c r="B2279"/>
      <c r="C2279"/>
      <c r="D2279"/>
      <c r="E2279"/>
      <c r="F2279"/>
      <c r="G2279"/>
      <c r="H2279"/>
      <c r="I2279"/>
      <c r="J2279"/>
      <c r="K2279"/>
      <c r="L2279"/>
      <c r="M2279"/>
      <c r="N2279"/>
      <c r="O2279"/>
      <c r="P2279"/>
      <c r="Q2279"/>
      <c r="R2279"/>
      <c r="S2279"/>
      <c r="T2279"/>
      <c r="U2279"/>
      <c r="V2279"/>
      <c r="W2279"/>
      <c r="X2279"/>
      <c r="Y2279"/>
      <c r="Z2279"/>
      <c r="AA2279"/>
      <c r="AB2279" s="181"/>
    </row>
    <row r="2280" spans="1:28" hidden="1">
      <c r="A2280" s="283"/>
      <c r="B2280"/>
      <c r="C2280"/>
      <c r="D2280"/>
      <c r="E2280"/>
      <c r="F2280"/>
      <c r="G2280"/>
      <c r="H2280"/>
      <c r="I2280"/>
      <c r="J2280"/>
      <c r="K2280"/>
      <c r="L2280"/>
      <c r="M2280"/>
      <c r="N2280"/>
      <c r="O2280"/>
      <c r="P2280"/>
      <c r="Q2280"/>
      <c r="R2280"/>
      <c r="S2280"/>
      <c r="T2280"/>
      <c r="U2280"/>
      <c r="V2280"/>
      <c r="W2280"/>
      <c r="X2280"/>
      <c r="Y2280"/>
      <c r="Z2280"/>
      <c r="AA2280"/>
      <c r="AB2280" s="181"/>
    </row>
    <row r="2281" spans="1:28" hidden="1">
      <c r="A2281" s="283"/>
      <c r="B2281"/>
      <c r="C2281"/>
      <c r="D2281"/>
      <c r="E2281"/>
      <c r="F2281"/>
      <c r="G2281"/>
      <c r="H2281"/>
      <c r="I2281"/>
      <c r="J2281"/>
      <c r="K2281"/>
      <c r="L2281"/>
      <c r="M2281"/>
      <c r="N2281"/>
      <c r="O2281"/>
      <c r="P2281"/>
      <c r="Q2281"/>
      <c r="R2281"/>
      <c r="S2281"/>
      <c r="T2281"/>
      <c r="U2281"/>
      <c r="V2281"/>
      <c r="W2281"/>
      <c r="X2281"/>
      <c r="Y2281"/>
      <c r="Z2281"/>
      <c r="AA2281"/>
      <c r="AB2281" s="181"/>
    </row>
    <row r="2282" spans="1:28" hidden="1">
      <c r="A2282" s="283"/>
      <c r="B2282"/>
      <c r="C2282"/>
      <c r="D2282"/>
      <c r="E2282"/>
      <c r="F2282"/>
      <c r="G2282"/>
      <c r="H2282"/>
      <c r="I2282"/>
      <c r="J2282"/>
      <c r="K2282"/>
      <c r="L2282"/>
      <c r="M2282"/>
      <c r="N2282"/>
      <c r="O2282"/>
      <c r="P2282"/>
      <c r="Q2282"/>
      <c r="R2282"/>
      <c r="S2282"/>
      <c r="T2282"/>
      <c r="U2282"/>
      <c r="V2282"/>
      <c r="W2282"/>
      <c r="X2282"/>
      <c r="Y2282"/>
      <c r="Z2282"/>
      <c r="AA2282"/>
      <c r="AB2282" s="181"/>
    </row>
    <row r="2283" spans="1:28" hidden="1">
      <c r="A2283" s="283"/>
      <c r="B2283"/>
      <c r="C2283"/>
      <c r="D2283"/>
      <c r="E2283"/>
      <c r="F2283"/>
      <c r="G2283"/>
      <c r="H2283"/>
      <c r="I2283"/>
      <c r="J2283"/>
      <c r="K2283"/>
      <c r="L2283"/>
      <c r="M2283"/>
      <c r="N2283"/>
      <c r="O2283"/>
      <c r="P2283"/>
      <c r="Q2283"/>
      <c r="R2283"/>
      <c r="S2283"/>
      <c r="T2283"/>
      <c r="U2283"/>
      <c r="V2283"/>
      <c r="W2283"/>
      <c r="X2283"/>
      <c r="Y2283"/>
      <c r="Z2283"/>
      <c r="AA2283"/>
      <c r="AB2283" s="181"/>
    </row>
    <row r="2284" spans="1:28" hidden="1">
      <c r="A2284" s="283"/>
      <c r="B2284"/>
      <c r="C2284"/>
      <c r="D2284"/>
      <c r="E2284"/>
      <c r="F2284"/>
      <c r="G2284"/>
      <c r="H2284"/>
      <c r="I2284"/>
      <c r="J2284"/>
      <c r="K2284"/>
      <c r="L2284"/>
      <c r="M2284"/>
      <c r="N2284"/>
      <c r="O2284"/>
      <c r="P2284"/>
      <c r="Q2284"/>
      <c r="R2284"/>
      <c r="S2284"/>
      <c r="T2284"/>
      <c r="U2284"/>
      <c r="V2284"/>
      <c r="W2284"/>
      <c r="X2284"/>
      <c r="Y2284"/>
      <c r="Z2284"/>
      <c r="AA2284"/>
      <c r="AB2284" s="181"/>
    </row>
    <row r="2285" spans="1:28" hidden="1">
      <c r="A2285" s="283"/>
      <c r="B2285"/>
      <c r="C2285"/>
      <c r="D2285"/>
      <c r="E2285"/>
      <c r="F2285"/>
      <c r="G2285"/>
      <c r="H2285"/>
      <c r="I2285"/>
      <c r="J2285"/>
      <c r="K2285"/>
      <c r="L2285"/>
      <c r="M2285"/>
      <c r="N2285"/>
      <c r="O2285"/>
      <c r="P2285"/>
      <c r="Q2285"/>
      <c r="R2285"/>
      <c r="S2285"/>
      <c r="T2285"/>
      <c r="U2285"/>
      <c r="V2285"/>
      <c r="W2285"/>
      <c r="X2285"/>
      <c r="Y2285"/>
      <c r="Z2285"/>
      <c r="AA2285"/>
      <c r="AB2285" s="181"/>
    </row>
    <row r="2286" spans="1:28" hidden="1">
      <c r="A2286" s="283"/>
      <c r="B2286"/>
      <c r="C2286"/>
      <c r="D2286"/>
      <c r="E2286"/>
      <c r="F2286"/>
      <c r="G2286"/>
      <c r="H2286"/>
      <c r="I2286"/>
      <c r="J2286"/>
      <c r="K2286"/>
      <c r="L2286"/>
      <c r="M2286"/>
      <c r="N2286"/>
      <c r="O2286"/>
      <c r="P2286"/>
      <c r="Q2286"/>
      <c r="R2286"/>
      <c r="S2286"/>
      <c r="T2286"/>
      <c r="U2286"/>
      <c r="V2286"/>
      <c r="W2286"/>
      <c r="X2286"/>
      <c r="Y2286"/>
      <c r="Z2286"/>
      <c r="AA2286"/>
      <c r="AB2286" s="181"/>
    </row>
    <row r="2287" spans="1:28" hidden="1">
      <c r="A2287" s="283"/>
      <c r="B2287"/>
      <c r="C2287"/>
      <c r="D2287"/>
      <c r="E2287"/>
      <c r="F2287"/>
      <c r="G2287"/>
      <c r="H2287"/>
      <c r="I2287"/>
      <c r="J2287"/>
      <c r="K2287"/>
      <c r="L2287"/>
      <c r="M2287"/>
      <c r="N2287"/>
      <c r="O2287"/>
      <c r="P2287"/>
      <c r="Q2287"/>
      <c r="R2287"/>
      <c r="S2287"/>
      <c r="T2287"/>
      <c r="U2287"/>
      <c r="V2287"/>
      <c r="W2287"/>
      <c r="X2287"/>
      <c r="Y2287"/>
      <c r="Z2287"/>
      <c r="AA2287"/>
      <c r="AB2287" s="181"/>
    </row>
    <row r="2288" spans="1:28" hidden="1">
      <c r="A2288" s="283"/>
      <c r="B2288"/>
      <c r="C2288"/>
      <c r="D2288"/>
      <c r="E2288"/>
      <c r="F2288"/>
      <c r="G2288"/>
      <c r="H2288"/>
      <c r="I2288"/>
      <c r="J2288"/>
      <c r="K2288"/>
      <c r="L2288"/>
      <c r="M2288"/>
      <c r="N2288"/>
      <c r="O2288"/>
      <c r="P2288"/>
      <c r="Q2288"/>
      <c r="R2288"/>
      <c r="S2288"/>
      <c r="T2288"/>
      <c r="U2288"/>
      <c r="V2288"/>
      <c r="W2288"/>
      <c r="X2288"/>
      <c r="Y2288"/>
      <c r="Z2288"/>
      <c r="AA2288"/>
      <c r="AB2288" s="181"/>
    </row>
    <row r="2289" spans="1:28" hidden="1">
      <c r="A2289" s="283"/>
      <c r="B2289"/>
      <c r="C2289"/>
      <c r="D2289"/>
      <c r="E2289"/>
      <c r="F2289"/>
      <c r="G2289"/>
      <c r="H2289"/>
      <c r="I2289"/>
      <c r="J2289"/>
      <c r="K2289"/>
      <c r="L2289"/>
      <c r="M2289"/>
      <c r="N2289"/>
      <c r="O2289"/>
      <c r="P2289"/>
      <c r="Q2289"/>
      <c r="R2289"/>
      <c r="S2289"/>
      <c r="T2289"/>
      <c r="U2289"/>
      <c r="V2289"/>
      <c r="W2289"/>
      <c r="X2289"/>
      <c r="Y2289"/>
      <c r="Z2289"/>
      <c r="AA2289"/>
      <c r="AB2289" s="181"/>
    </row>
    <row r="2290" spans="1:28" hidden="1">
      <c r="A2290" s="283"/>
      <c r="B2290"/>
      <c r="C2290"/>
      <c r="D2290"/>
      <c r="E2290"/>
      <c r="F2290"/>
      <c r="G2290"/>
      <c r="H2290"/>
      <c r="I2290"/>
      <c r="J2290"/>
      <c r="K2290"/>
      <c r="L2290"/>
      <c r="M2290"/>
      <c r="N2290"/>
      <c r="O2290"/>
      <c r="P2290"/>
      <c r="Q2290"/>
      <c r="R2290"/>
      <c r="S2290"/>
      <c r="T2290"/>
      <c r="U2290"/>
      <c r="V2290"/>
      <c r="W2290"/>
      <c r="X2290"/>
      <c r="Y2290"/>
      <c r="Z2290"/>
      <c r="AA2290"/>
      <c r="AB2290" s="181"/>
    </row>
    <row r="2291" spans="1:28" hidden="1">
      <c r="A2291" s="283"/>
      <c r="B2291"/>
      <c r="C2291"/>
      <c r="D2291"/>
      <c r="E2291"/>
      <c r="F2291"/>
      <c r="G2291"/>
      <c r="H2291"/>
      <c r="I2291"/>
      <c r="J2291"/>
      <c r="K2291"/>
      <c r="L2291"/>
      <c r="M2291"/>
      <c r="N2291"/>
      <c r="O2291"/>
      <c r="P2291"/>
      <c r="Q2291"/>
      <c r="R2291"/>
      <c r="S2291"/>
      <c r="T2291"/>
      <c r="U2291"/>
      <c r="V2291"/>
      <c r="W2291"/>
      <c r="X2291"/>
      <c r="Y2291"/>
      <c r="Z2291"/>
      <c r="AA2291"/>
      <c r="AB2291" s="181"/>
    </row>
    <row r="2292" spans="1:28" hidden="1">
      <c r="A2292" s="283"/>
      <c r="B2292"/>
      <c r="C2292"/>
      <c r="D2292"/>
      <c r="E2292"/>
      <c r="F2292"/>
      <c r="G2292"/>
      <c r="H2292"/>
      <c r="I2292"/>
      <c r="J2292"/>
      <c r="K2292"/>
      <c r="L2292"/>
      <c r="M2292"/>
      <c r="N2292"/>
      <c r="O2292"/>
      <c r="P2292"/>
      <c r="Q2292"/>
      <c r="R2292"/>
      <c r="S2292"/>
      <c r="T2292"/>
      <c r="U2292"/>
      <c r="V2292"/>
      <c r="W2292"/>
      <c r="X2292"/>
      <c r="Y2292"/>
      <c r="Z2292"/>
      <c r="AA2292"/>
      <c r="AB2292" s="181"/>
    </row>
    <row r="2293" spans="1:28" hidden="1">
      <c r="A2293" s="283"/>
      <c r="B2293"/>
      <c r="C2293"/>
      <c r="D2293"/>
      <c r="E2293"/>
      <c r="F2293"/>
      <c r="G2293"/>
      <c r="H2293"/>
      <c r="I2293"/>
      <c r="J2293"/>
      <c r="K2293"/>
      <c r="L2293"/>
      <c r="M2293"/>
      <c r="N2293"/>
      <c r="O2293"/>
      <c r="P2293"/>
      <c r="Q2293"/>
      <c r="R2293"/>
      <c r="S2293"/>
      <c r="T2293"/>
      <c r="U2293"/>
      <c r="V2293"/>
      <c r="W2293"/>
      <c r="X2293"/>
      <c r="Y2293"/>
      <c r="Z2293"/>
      <c r="AA2293"/>
      <c r="AB2293" s="181"/>
    </row>
    <row r="2294" spans="1:28" hidden="1">
      <c r="A2294" s="283"/>
      <c r="B2294"/>
      <c r="C2294"/>
      <c r="D2294"/>
      <c r="E2294"/>
      <c r="F2294"/>
      <c r="G2294"/>
      <c r="H2294"/>
      <c r="I2294"/>
      <c r="J2294"/>
      <c r="K2294"/>
      <c r="L2294"/>
      <c r="M2294"/>
      <c r="N2294"/>
      <c r="O2294"/>
      <c r="P2294"/>
      <c r="Q2294"/>
      <c r="R2294"/>
      <c r="S2294"/>
      <c r="T2294"/>
      <c r="U2294"/>
      <c r="V2294"/>
      <c r="W2294"/>
      <c r="X2294"/>
      <c r="Y2294"/>
      <c r="Z2294"/>
      <c r="AA2294"/>
      <c r="AB2294" s="181"/>
    </row>
    <row r="2295" spans="1:28" hidden="1">
      <c r="A2295" s="283"/>
      <c r="B2295"/>
      <c r="C2295"/>
      <c r="D2295"/>
      <c r="E2295"/>
      <c r="F2295"/>
      <c r="G2295"/>
      <c r="H2295"/>
      <c r="I2295"/>
      <c r="J2295"/>
      <c r="K2295"/>
      <c r="L2295"/>
      <c r="M2295"/>
      <c r="N2295"/>
      <c r="O2295"/>
      <c r="P2295"/>
      <c r="Q2295"/>
      <c r="R2295"/>
      <c r="S2295"/>
      <c r="T2295"/>
      <c r="U2295"/>
      <c r="V2295"/>
      <c r="W2295"/>
      <c r="X2295"/>
      <c r="Y2295"/>
      <c r="Z2295"/>
      <c r="AA2295"/>
      <c r="AB2295" s="181"/>
    </row>
    <row r="2296" spans="1:28" hidden="1">
      <c r="A2296" s="283"/>
      <c r="B2296"/>
      <c r="C2296"/>
      <c r="D2296"/>
      <c r="E2296"/>
      <c r="F2296"/>
      <c r="G2296"/>
      <c r="H2296"/>
      <c r="I2296"/>
      <c r="J2296"/>
      <c r="K2296"/>
      <c r="L2296"/>
      <c r="M2296"/>
      <c r="N2296"/>
      <c r="O2296"/>
      <c r="P2296"/>
      <c r="Q2296"/>
      <c r="R2296"/>
      <c r="S2296"/>
      <c r="T2296"/>
      <c r="U2296"/>
      <c r="V2296"/>
      <c r="W2296"/>
      <c r="X2296"/>
      <c r="Y2296"/>
      <c r="Z2296"/>
      <c r="AA2296"/>
      <c r="AB2296" s="181"/>
    </row>
    <row r="2297" spans="1:28" hidden="1">
      <c r="A2297" s="283"/>
      <c r="B2297"/>
      <c r="C2297"/>
      <c r="D2297"/>
      <c r="E2297"/>
      <c r="F2297"/>
      <c r="G2297"/>
      <c r="H2297"/>
      <c r="I2297"/>
      <c r="J2297"/>
      <c r="K2297"/>
      <c r="L2297"/>
      <c r="M2297"/>
      <c r="N2297"/>
      <c r="O2297"/>
      <c r="P2297"/>
      <c r="Q2297"/>
      <c r="R2297"/>
      <c r="S2297"/>
      <c r="T2297"/>
      <c r="U2297"/>
      <c r="V2297"/>
      <c r="W2297"/>
      <c r="X2297"/>
      <c r="Y2297"/>
      <c r="Z2297"/>
      <c r="AA2297"/>
      <c r="AB2297" s="181"/>
    </row>
    <row r="2298" spans="1:28" hidden="1">
      <c r="A2298" s="283"/>
      <c r="B2298"/>
      <c r="C2298"/>
      <c r="D2298"/>
      <c r="E2298"/>
      <c r="F2298"/>
      <c r="G2298"/>
      <c r="H2298"/>
      <c r="I2298"/>
      <c r="J2298"/>
      <c r="K2298"/>
      <c r="L2298"/>
      <c r="M2298"/>
      <c r="N2298"/>
      <c r="O2298"/>
      <c r="P2298"/>
      <c r="Q2298"/>
      <c r="R2298"/>
      <c r="S2298"/>
      <c r="T2298"/>
      <c r="U2298"/>
      <c r="V2298"/>
      <c r="W2298"/>
      <c r="X2298"/>
      <c r="Y2298"/>
      <c r="Z2298"/>
      <c r="AA2298"/>
      <c r="AB2298" s="181"/>
    </row>
    <row r="2299" spans="1:28" hidden="1">
      <c r="A2299" s="283"/>
      <c r="B2299"/>
      <c r="C2299"/>
      <c r="D2299"/>
      <c r="E2299"/>
      <c r="F2299"/>
      <c r="G2299"/>
      <c r="H2299"/>
      <c r="I2299"/>
      <c r="J2299"/>
      <c r="K2299"/>
      <c r="L2299"/>
      <c r="M2299"/>
      <c r="N2299"/>
      <c r="O2299"/>
      <c r="P2299"/>
      <c r="Q2299"/>
      <c r="R2299"/>
      <c r="S2299"/>
      <c r="T2299"/>
      <c r="U2299"/>
      <c r="V2299"/>
      <c r="W2299"/>
      <c r="X2299"/>
      <c r="Y2299"/>
      <c r="Z2299"/>
      <c r="AA2299"/>
      <c r="AB2299" s="181"/>
    </row>
    <row r="2300" spans="1:28" hidden="1">
      <c r="A2300" s="283"/>
      <c r="B2300"/>
      <c r="C2300"/>
      <c r="D2300"/>
      <c r="E2300"/>
      <c r="F2300"/>
      <c r="G2300"/>
      <c r="H2300"/>
      <c r="I2300"/>
      <c r="J2300"/>
      <c r="K2300"/>
      <c r="L2300"/>
      <c r="M2300"/>
      <c r="N2300"/>
      <c r="O2300"/>
      <c r="P2300"/>
      <c r="Q2300"/>
      <c r="R2300"/>
      <c r="S2300"/>
      <c r="T2300"/>
      <c r="U2300"/>
      <c r="V2300"/>
      <c r="W2300"/>
      <c r="X2300"/>
      <c r="Y2300"/>
      <c r="Z2300"/>
      <c r="AA2300"/>
      <c r="AB2300" s="181"/>
    </row>
    <row r="2301" spans="1:28" hidden="1">
      <c r="A2301" s="283"/>
      <c r="B2301"/>
      <c r="C2301"/>
      <c r="D2301"/>
      <c r="E2301"/>
      <c r="F2301"/>
      <c r="G2301"/>
      <c r="H2301"/>
      <c r="I2301"/>
      <c r="J2301"/>
      <c r="K2301"/>
      <c r="L2301"/>
      <c r="M2301"/>
      <c r="N2301"/>
      <c r="O2301"/>
      <c r="P2301"/>
      <c r="Q2301"/>
      <c r="R2301"/>
      <c r="S2301"/>
      <c r="T2301"/>
      <c r="U2301"/>
      <c r="V2301"/>
      <c r="W2301"/>
      <c r="X2301"/>
      <c r="Y2301"/>
      <c r="Z2301"/>
      <c r="AA2301"/>
      <c r="AB2301" s="181"/>
    </row>
    <row r="2302" spans="1:28" hidden="1">
      <c r="A2302" s="283"/>
      <c r="B2302"/>
      <c r="C2302"/>
      <c r="D2302"/>
      <c r="E2302"/>
      <c r="F2302"/>
      <c r="G2302"/>
      <c r="H2302"/>
      <c r="I2302"/>
      <c r="J2302"/>
      <c r="K2302"/>
      <c r="L2302"/>
      <c r="M2302"/>
      <c r="N2302"/>
      <c r="O2302"/>
      <c r="P2302"/>
      <c r="Q2302"/>
      <c r="R2302"/>
      <c r="S2302"/>
      <c r="T2302"/>
      <c r="U2302"/>
      <c r="V2302"/>
      <c r="W2302"/>
      <c r="X2302"/>
      <c r="Y2302"/>
      <c r="Z2302"/>
      <c r="AA2302"/>
      <c r="AB2302" s="181"/>
    </row>
    <row r="2303" spans="1:28" hidden="1">
      <c r="A2303" s="283"/>
      <c r="B2303"/>
      <c r="C2303"/>
      <c r="D2303"/>
      <c r="E2303"/>
      <c r="F2303"/>
      <c r="G2303"/>
      <c r="H2303"/>
      <c r="I2303"/>
      <c r="J2303"/>
      <c r="K2303"/>
      <c r="L2303"/>
      <c r="M2303"/>
      <c r="N2303"/>
      <c r="O2303"/>
      <c r="P2303"/>
      <c r="Q2303"/>
      <c r="R2303"/>
      <c r="S2303"/>
      <c r="T2303"/>
      <c r="U2303"/>
      <c r="V2303"/>
      <c r="W2303"/>
      <c r="X2303"/>
      <c r="Y2303"/>
      <c r="Z2303"/>
      <c r="AA2303"/>
      <c r="AB2303" s="181"/>
    </row>
    <row r="2304" spans="1:28" hidden="1">
      <c r="A2304" s="283"/>
      <c r="B2304"/>
      <c r="C2304"/>
      <c r="D2304"/>
      <c r="E2304"/>
      <c r="F2304"/>
      <c r="G2304"/>
      <c r="H2304"/>
      <c r="I2304"/>
      <c r="J2304"/>
      <c r="K2304"/>
      <c r="L2304"/>
      <c r="M2304"/>
      <c r="N2304"/>
      <c r="O2304"/>
      <c r="P2304"/>
      <c r="Q2304"/>
      <c r="R2304"/>
      <c r="S2304"/>
      <c r="T2304"/>
      <c r="U2304"/>
      <c r="V2304"/>
      <c r="W2304"/>
      <c r="X2304"/>
      <c r="Y2304"/>
      <c r="Z2304"/>
      <c r="AA2304"/>
      <c r="AB2304" s="181"/>
    </row>
    <row r="2305" spans="1:28" hidden="1">
      <c r="A2305" s="283"/>
      <c r="B2305"/>
      <c r="C2305"/>
      <c r="D2305"/>
      <c r="E2305"/>
      <c r="F2305"/>
      <c r="G2305"/>
      <c r="H2305"/>
      <c r="I2305"/>
      <c r="J2305"/>
      <c r="K2305"/>
      <c r="L2305"/>
      <c r="M2305"/>
      <c r="N2305"/>
      <c r="O2305"/>
      <c r="P2305"/>
      <c r="Q2305"/>
      <c r="R2305"/>
      <c r="S2305"/>
      <c r="T2305"/>
      <c r="U2305"/>
      <c r="V2305"/>
      <c r="W2305"/>
      <c r="X2305"/>
      <c r="Y2305"/>
      <c r="Z2305"/>
      <c r="AA2305"/>
      <c r="AB2305" s="181"/>
    </row>
    <row r="2306" spans="1:28" hidden="1">
      <c r="A2306" s="283"/>
      <c r="B2306"/>
      <c r="C2306"/>
      <c r="D2306"/>
      <c r="E2306"/>
      <c r="F2306"/>
      <c r="G2306"/>
      <c r="H2306"/>
      <c r="I2306"/>
      <c r="J2306"/>
      <c r="K2306"/>
      <c r="L2306"/>
      <c r="M2306"/>
      <c r="N2306"/>
      <c r="O2306"/>
      <c r="P2306"/>
      <c r="Q2306"/>
      <c r="R2306"/>
      <c r="S2306"/>
      <c r="T2306"/>
      <c r="U2306"/>
      <c r="V2306"/>
      <c r="W2306"/>
      <c r="X2306"/>
      <c r="Y2306"/>
      <c r="Z2306"/>
      <c r="AA2306"/>
      <c r="AB2306" s="181"/>
    </row>
    <row r="2307" spans="1:28" hidden="1">
      <c r="A2307" s="283"/>
      <c r="B2307"/>
      <c r="C2307"/>
      <c r="D2307"/>
      <c r="E2307"/>
      <c r="F2307"/>
      <c r="G2307"/>
      <c r="H2307"/>
      <c r="I2307"/>
      <c r="J2307"/>
      <c r="K2307"/>
      <c r="L2307"/>
      <c r="M2307"/>
      <c r="N2307"/>
      <c r="O2307"/>
      <c r="P2307"/>
      <c r="Q2307"/>
      <c r="R2307"/>
      <c r="S2307"/>
      <c r="T2307"/>
      <c r="U2307"/>
      <c r="V2307"/>
      <c r="W2307"/>
      <c r="X2307"/>
      <c r="Y2307"/>
      <c r="Z2307"/>
      <c r="AA2307"/>
      <c r="AB2307" s="181"/>
    </row>
    <row r="2308" spans="1:28" hidden="1">
      <c r="A2308" s="283"/>
      <c r="B2308"/>
      <c r="C2308"/>
      <c r="D2308"/>
      <c r="E2308"/>
      <c r="F2308"/>
      <c r="G2308"/>
      <c r="H2308"/>
      <c r="I2308"/>
      <c r="J2308"/>
      <c r="K2308"/>
      <c r="L2308"/>
      <c r="M2308"/>
      <c r="N2308"/>
      <c r="O2308"/>
      <c r="P2308"/>
      <c r="Q2308"/>
      <c r="R2308"/>
      <c r="S2308"/>
      <c r="T2308"/>
      <c r="U2308"/>
      <c r="V2308"/>
      <c r="W2308"/>
      <c r="X2308"/>
      <c r="Y2308"/>
      <c r="Z2308"/>
      <c r="AA2308"/>
      <c r="AB2308" s="181"/>
    </row>
    <row r="2309" spans="1:28" hidden="1">
      <c r="A2309" s="283"/>
      <c r="B2309"/>
      <c r="C2309"/>
      <c r="D2309"/>
      <c r="E2309"/>
      <c r="F2309"/>
      <c r="G2309"/>
      <c r="H2309"/>
      <c r="I2309"/>
      <c r="J2309"/>
      <c r="K2309"/>
      <c r="L2309"/>
      <c r="M2309"/>
      <c r="N2309"/>
      <c r="O2309"/>
      <c r="P2309"/>
      <c r="Q2309"/>
      <c r="R2309"/>
      <c r="S2309"/>
      <c r="T2309"/>
      <c r="U2309"/>
      <c r="V2309"/>
      <c r="W2309"/>
      <c r="X2309"/>
      <c r="Y2309"/>
      <c r="Z2309"/>
      <c r="AA2309"/>
      <c r="AB2309" s="181"/>
    </row>
    <row r="2310" spans="1:28" hidden="1">
      <c r="A2310" s="283"/>
      <c r="B2310"/>
      <c r="C2310"/>
      <c r="D2310"/>
      <c r="E2310"/>
      <c r="F2310"/>
      <c r="G2310"/>
      <c r="H2310"/>
      <c r="I2310"/>
      <c r="J2310"/>
      <c r="K2310"/>
      <c r="L2310"/>
      <c r="M2310"/>
      <c r="N2310"/>
      <c r="O2310"/>
      <c r="P2310"/>
      <c r="Q2310"/>
      <c r="R2310"/>
      <c r="S2310"/>
      <c r="T2310"/>
      <c r="U2310"/>
      <c r="V2310"/>
      <c r="W2310"/>
      <c r="X2310"/>
      <c r="Y2310"/>
      <c r="Z2310"/>
      <c r="AA2310"/>
      <c r="AB2310" s="181"/>
    </row>
    <row r="2311" spans="1:28" hidden="1">
      <c r="A2311" s="283"/>
      <c r="B2311"/>
      <c r="C2311"/>
      <c r="D2311"/>
      <c r="E2311"/>
      <c r="F2311"/>
      <c r="G2311"/>
      <c r="H2311"/>
      <c r="I2311"/>
      <c r="J2311"/>
      <c r="K2311"/>
      <c r="L2311"/>
      <c r="M2311"/>
      <c r="N2311"/>
      <c r="O2311"/>
      <c r="P2311"/>
      <c r="Q2311"/>
      <c r="R2311"/>
      <c r="S2311"/>
      <c r="T2311"/>
      <c r="U2311"/>
      <c r="V2311"/>
      <c r="W2311"/>
      <c r="X2311"/>
      <c r="Y2311"/>
      <c r="Z2311"/>
      <c r="AA2311"/>
      <c r="AB2311" s="181"/>
    </row>
    <row r="2312" spans="1:28" hidden="1">
      <c r="A2312" s="283"/>
      <c r="B2312"/>
      <c r="C2312"/>
      <c r="D2312"/>
      <c r="E2312"/>
      <c r="F2312"/>
      <c r="G2312"/>
      <c r="H2312"/>
      <c r="I2312"/>
      <c r="J2312"/>
      <c r="K2312"/>
      <c r="L2312"/>
      <c r="M2312"/>
      <c r="N2312"/>
      <c r="O2312"/>
      <c r="P2312"/>
      <c r="Q2312"/>
      <c r="R2312"/>
      <c r="S2312"/>
      <c r="T2312"/>
      <c r="U2312"/>
      <c r="V2312"/>
      <c r="W2312"/>
      <c r="X2312"/>
      <c r="Y2312"/>
      <c r="Z2312"/>
      <c r="AA2312"/>
      <c r="AB2312" s="181"/>
    </row>
    <row r="2313" spans="1:28" hidden="1">
      <c r="A2313" s="283"/>
      <c r="B2313"/>
      <c r="C2313"/>
      <c r="D2313"/>
      <c r="E2313"/>
      <c r="F2313"/>
      <c r="G2313"/>
      <c r="H2313"/>
      <c r="I2313"/>
      <c r="J2313"/>
      <c r="K2313"/>
      <c r="L2313"/>
      <c r="M2313"/>
      <c r="N2313"/>
      <c r="O2313"/>
      <c r="P2313"/>
      <c r="Q2313"/>
      <c r="R2313"/>
      <c r="S2313"/>
      <c r="T2313"/>
      <c r="U2313"/>
      <c r="V2313"/>
      <c r="W2313"/>
      <c r="X2313"/>
      <c r="Y2313"/>
      <c r="Z2313"/>
      <c r="AA2313"/>
      <c r="AB2313" s="181"/>
    </row>
    <row r="2314" spans="1:28" hidden="1">
      <c r="A2314" s="283"/>
      <c r="B2314"/>
      <c r="C2314"/>
      <c r="D2314"/>
      <c r="E2314"/>
      <c r="F2314"/>
      <c r="G2314"/>
      <c r="H2314"/>
      <c r="I2314"/>
      <c r="J2314"/>
      <c r="K2314"/>
      <c r="L2314"/>
      <c r="M2314"/>
      <c r="N2314"/>
      <c r="O2314"/>
      <c r="P2314"/>
      <c r="Q2314"/>
      <c r="R2314"/>
      <c r="S2314"/>
      <c r="T2314"/>
      <c r="U2314"/>
      <c r="V2314"/>
      <c r="W2314"/>
      <c r="X2314"/>
      <c r="Y2314"/>
      <c r="Z2314"/>
      <c r="AA2314"/>
      <c r="AB2314" s="181"/>
    </row>
    <row r="2315" spans="1:28" hidden="1">
      <c r="A2315" s="283"/>
      <c r="B2315"/>
      <c r="C2315"/>
      <c r="D2315"/>
      <c r="E2315"/>
      <c r="F2315"/>
      <c r="G2315"/>
      <c r="H2315"/>
      <c r="I2315"/>
      <c r="J2315"/>
      <c r="K2315"/>
      <c r="L2315"/>
      <c r="M2315"/>
      <c r="N2315"/>
      <c r="O2315"/>
      <c r="P2315"/>
      <c r="Q2315"/>
      <c r="R2315"/>
      <c r="S2315"/>
      <c r="T2315"/>
      <c r="U2315"/>
      <c r="V2315"/>
      <c r="W2315"/>
      <c r="X2315"/>
      <c r="Y2315"/>
      <c r="Z2315"/>
      <c r="AA2315"/>
      <c r="AB2315" s="181"/>
    </row>
    <row r="2316" spans="1:28" hidden="1">
      <c r="A2316" s="283"/>
      <c r="B2316"/>
      <c r="C2316"/>
      <c r="D2316"/>
      <c r="E2316"/>
      <c r="F2316"/>
      <c r="G2316"/>
      <c r="H2316"/>
      <c r="I2316"/>
      <c r="J2316"/>
      <c r="K2316"/>
      <c r="L2316"/>
      <c r="M2316"/>
      <c r="N2316"/>
      <c r="O2316"/>
      <c r="P2316"/>
      <c r="Q2316"/>
      <c r="R2316"/>
      <c r="S2316"/>
      <c r="T2316"/>
      <c r="U2316"/>
      <c r="V2316"/>
      <c r="W2316"/>
      <c r="X2316"/>
      <c r="Y2316"/>
      <c r="Z2316"/>
      <c r="AA2316"/>
      <c r="AB2316" s="181"/>
    </row>
    <row r="2317" spans="1:28" hidden="1">
      <c r="A2317" s="283"/>
      <c r="B2317"/>
      <c r="C2317"/>
      <c r="D2317"/>
      <c r="E2317"/>
      <c r="F2317"/>
      <c r="G2317"/>
      <c r="H2317"/>
      <c r="I2317"/>
      <c r="J2317"/>
      <c r="K2317"/>
      <c r="L2317"/>
      <c r="M2317"/>
      <c r="N2317"/>
      <c r="O2317"/>
      <c r="P2317"/>
      <c r="Q2317"/>
      <c r="R2317"/>
      <c r="S2317"/>
      <c r="T2317"/>
      <c r="U2317"/>
      <c r="V2317"/>
      <c r="W2317"/>
      <c r="X2317"/>
      <c r="Y2317"/>
      <c r="Z2317"/>
      <c r="AA2317"/>
      <c r="AB2317" s="181"/>
    </row>
    <row r="2318" spans="1:28" hidden="1">
      <c r="A2318" s="283"/>
      <c r="B2318"/>
      <c r="C2318"/>
      <c r="D2318"/>
      <c r="E2318"/>
      <c r="F2318"/>
      <c r="G2318"/>
      <c r="H2318"/>
      <c r="I2318"/>
      <c r="J2318"/>
      <c r="K2318"/>
      <c r="L2318"/>
      <c r="M2318"/>
      <c r="N2318"/>
      <c r="O2318"/>
      <c r="P2318"/>
      <c r="Q2318"/>
      <c r="R2318"/>
      <c r="S2318"/>
      <c r="T2318"/>
      <c r="U2318"/>
      <c r="V2318"/>
      <c r="W2318"/>
      <c r="X2318"/>
      <c r="Y2318"/>
      <c r="Z2318"/>
      <c r="AA2318"/>
      <c r="AB2318" s="181"/>
    </row>
    <row r="2319" spans="1:28" hidden="1">
      <c r="A2319" s="283"/>
      <c r="B2319"/>
      <c r="C2319"/>
      <c r="D2319"/>
      <c r="E2319"/>
      <c r="F2319"/>
      <c r="G2319"/>
      <c r="H2319"/>
      <c r="I2319"/>
      <c r="J2319"/>
      <c r="K2319"/>
      <c r="L2319"/>
      <c r="M2319"/>
      <c r="N2319"/>
      <c r="O2319"/>
      <c r="P2319"/>
      <c r="Q2319"/>
      <c r="R2319"/>
      <c r="S2319"/>
      <c r="T2319"/>
      <c r="U2319"/>
      <c r="V2319"/>
      <c r="W2319"/>
      <c r="X2319"/>
      <c r="Y2319"/>
      <c r="Z2319"/>
      <c r="AA2319"/>
      <c r="AB2319" s="181"/>
    </row>
    <row r="2320" spans="1:28" hidden="1">
      <c r="A2320" s="283"/>
      <c r="B2320"/>
      <c r="C2320"/>
      <c r="D2320"/>
      <c r="E2320"/>
      <c r="F2320"/>
      <c r="G2320"/>
      <c r="H2320"/>
      <c r="I2320"/>
      <c r="J2320"/>
      <c r="K2320"/>
      <c r="L2320"/>
      <c r="M2320"/>
      <c r="N2320"/>
      <c r="O2320"/>
      <c r="P2320"/>
      <c r="Q2320"/>
      <c r="R2320"/>
      <c r="S2320"/>
      <c r="T2320"/>
      <c r="U2320"/>
      <c r="V2320"/>
      <c r="W2320"/>
      <c r="X2320"/>
      <c r="Y2320"/>
      <c r="Z2320"/>
      <c r="AA2320"/>
      <c r="AB2320" s="181"/>
    </row>
    <row r="2321" spans="1:28" hidden="1">
      <c r="A2321" s="283"/>
      <c r="B2321"/>
      <c r="C2321"/>
      <c r="D2321"/>
      <c r="E2321"/>
      <c r="F2321"/>
      <c r="G2321"/>
      <c r="H2321"/>
      <c r="I2321"/>
      <c r="J2321"/>
      <c r="K2321"/>
      <c r="L2321"/>
      <c r="M2321"/>
      <c r="N2321"/>
      <c r="O2321"/>
      <c r="P2321"/>
      <c r="Q2321"/>
      <c r="R2321"/>
      <c r="S2321"/>
      <c r="T2321"/>
      <c r="U2321"/>
      <c r="V2321"/>
      <c r="W2321"/>
      <c r="X2321"/>
      <c r="Y2321"/>
      <c r="Z2321"/>
      <c r="AA2321"/>
      <c r="AB2321" s="181"/>
    </row>
    <row r="2322" spans="1:28" hidden="1">
      <c r="A2322" s="283"/>
      <c r="B2322"/>
      <c r="C2322"/>
      <c r="D2322"/>
      <c r="E2322"/>
      <c r="F2322"/>
      <c r="G2322"/>
      <c r="H2322"/>
      <c r="I2322"/>
      <c r="J2322"/>
      <c r="K2322"/>
      <c r="L2322"/>
      <c r="M2322"/>
      <c r="N2322"/>
      <c r="O2322"/>
      <c r="P2322"/>
      <c r="Q2322"/>
      <c r="R2322"/>
      <c r="S2322"/>
      <c r="T2322"/>
      <c r="U2322"/>
      <c r="V2322"/>
      <c r="W2322"/>
      <c r="X2322"/>
      <c r="Y2322"/>
      <c r="Z2322"/>
      <c r="AA2322"/>
      <c r="AB2322" s="181"/>
    </row>
    <row r="2323" spans="1:28" hidden="1">
      <c r="A2323" s="283"/>
      <c r="B2323"/>
      <c r="C2323"/>
      <c r="D2323"/>
      <c r="E2323"/>
      <c r="F2323"/>
      <c r="G2323"/>
      <c r="H2323"/>
      <c r="I2323"/>
      <c r="J2323"/>
      <c r="K2323"/>
      <c r="L2323"/>
      <c r="M2323"/>
      <c r="N2323"/>
      <c r="O2323"/>
      <c r="P2323"/>
      <c r="Q2323"/>
      <c r="R2323"/>
      <c r="S2323"/>
      <c r="T2323"/>
      <c r="U2323"/>
      <c r="V2323"/>
      <c r="W2323"/>
      <c r="X2323"/>
      <c r="Y2323"/>
      <c r="Z2323"/>
      <c r="AA2323"/>
      <c r="AB2323" s="181"/>
    </row>
    <row r="2324" spans="1:28" hidden="1">
      <c r="A2324" s="283"/>
      <c r="B2324"/>
      <c r="C2324"/>
      <c r="D2324"/>
      <c r="E2324"/>
      <c r="F2324"/>
      <c r="G2324"/>
      <c r="H2324"/>
      <c r="I2324"/>
      <c r="J2324"/>
      <c r="K2324"/>
      <c r="L2324"/>
      <c r="M2324"/>
      <c r="N2324"/>
      <c r="O2324"/>
      <c r="P2324"/>
      <c r="Q2324"/>
      <c r="R2324"/>
      <c r="S2324"/>
      <c r="T2324"/>
      <c r="U2324"/>
      <c r="V2324"/>
      <c r="W2324"/>
      <c r="X2324"/>
      <c r="Y2324"/>
      <c r="Z2324"/>
      <c r="AA2324"/>
      <c r="AB2324" s="181"/>
    </row>
    <row r="2325" spans="1:28" hidden="1">
      <c r="A2325" s="283"/>
      <c r="B2325"/>
      <c r="C2325"/>
      <c r="D2325"/>
      <c r="E2325"/>
      <c r="F2325"/>
      <c r="G2325"/>
      <c r="H2325"/>
      <c r="I2325"/>
      <c r="J2325"/>
      <c r="K2325"/>
      <c r="L2325"/>
      <c r="M2325"/>
      <c r="N2325"/>
      <c r="O2325"/>
      <c r="P2325"/>
      <c r="Q2325"/>
      <c r="R2325"/>
      <c r="S2325"/>
      <c r="T2325"/>
      <c r="U2325"/>
      <c r="V2325"/>
      <c r="W2325"/>
      <c r="X2325"/>
      <c r="Y2325"/>
      <c r="Z2325"/>
      <c r="AA2325"/>
      <c r="AB2325" s="181"/>
    </row>
    <row r="2326" spans="1:28" hidden="1">
      <c r="A2326" s="283"/>
      <c r="B2326"/>
      <c r="C2326"/>
      <c r="D2326"/>
      <c r="E2326"/>
      <c r="F2326"/>
      <c r="G2326"/>
      <c r="H2326"/>
      <c r="I2326"/>
      <c r="J2326"/>
      <c r="K2326"/>
      <c r="L2326"/>
      <c r="M2326"/>
      <c r="N2326"/>
      <c r="O2326"/>
      <c r="P2326"/>
      <c r="Q2326"/>
      <c r="R2326"/>
      <c r="S2326"/>
      <c r="T2326"/>
      <c r="U2326"/>
      <c r="V2326"/>
      <c r="W2326"/>
      <c r="X2326"/>
      <c r="Y2326"/>
      <c r="Z2326"/>
      <c r="AA2326"/>
      <c r="AB2326" s="181"/>
    </row>
    <row r="2327" spans="1:28" hidden="1">
      <c r="A2327" s="283"/>
      <c r="B2327"/>
      <c r="C2327"/>
      <c r="D2327"/>
      <c r="E2327"/>
      <c r="F2327"/>
      <c r="G2327"/>
      <c r="H2327"/>
      <c r="I2327"/>
      <c r="J2327"/>
      <c r="K2327"/>
      <c r="L2327"/>
      <c r="M2327"/>
      <c r="N2327"/>
      <c r="O2327"/>
      <c r="P2327"/>
      <c r="Q2327"/>
      <c r="R2327"/>
      <c r="S2327"/>
      <c r="T2327"/>
      <c r="U2327"/>
      <c r="V2327"/>
      <c r="W2327"/>
      <c r="X2327"/>
      <c r="Y2327"/>
      <c r="Z2327"/>
      <c r="AA2327"/>
      <c r="AB2327" s="181"/>
    </row>
    <row r="2328" spans="1:28" hidden="1">
      <c r="A2328" s="283"/>
      <c r="B2328"/>
      <c r="C2328"/>
      <c r="D2328"/>
      <c r="E2328"/>
      <c r="F2328"/>
      <c r="G2328"/>
      <c r="H2328"/>
      <c r="I2328"/>
      <c r="J2328"/>
      <c r="K2328"/>
      <c r="L2328"/>
      <c r="M2328"/>
      <c r="N2328"/>
      <c r="O2328"/>
      <c r="P2328"/>
      <c r="Q2328"/>
      <c r="R2328"/>
      <c r="S2328"/>
      <c r="T2328"/>
      <c r="U2328"/>
      <c r="V2328"/>
      <c r="W2328"/>
      <c r="X2328"/>
      <c r="Y2328"/>
      <c r="Z2328"/>
      <c r="AA2328"/>
      <c r="AB2328" s="181"/>
    </row>
    <row r="2329" spans="1:28" hidden="1">
      <c r="A2329" s="283"/>
      <c r="B2329"/>
      <c r="C2329"/>
      <c r="D2329"/>
      <c r="E2329"/>
      <c r="F2329"/>
      <c r="G2329"/>
      <c r="H2329"/>
      <c r="I2329"/>
      <c r="J2329"/>
      <c r="K2329"/>
      <c r="L2329"/>
      <c r="M2329"/>
      <c r="N2329"/>
      <c r="O2329"/>
      <c r="P2329"/>
      <c r="Q2329"/>
      <c r="R2329"/>
      <c r="S2329"/>
      <c r="T2329"/>
      <c r="U2329"/>
      <c r="V2329"/>
      <c r="W2329"/>
      <c r="X2329"/>
      <c r="Y2329"/>
      <c r="Z2329"/>
      <c r="AA2329"/>
      <c r="AB2329" s="181"/>
    </row>
    <row r="2330" spans="1:28" hidden="1">
      <c r="A2330" s="283"/>
      <c r="B2330"/>
      <c r="C2330"/>
      <c r="D2330"/>
      <c r="E2330"/>
      <c r="F2330"/>
      <c r="G2330"/>
      <c r="H2330"/>
      <c r="I2330"/>
      <c r="J2330"/>
      <c r="K2330"/>
      <c r="L2330"/>
      <c r="M2330"/>
      <c r="N2330"/>
      <c r="O2330"/>
      <c r="P2330"/>
      <c r="Q2330"/>
      <c r="R2330"/>
      <c r="S2330"/>
      <c r="T2330"/>
      <c r="U2330"/>
      <c r="V2330"/>
      <c r="W2330"/>
      <c r="X2330"/>
      <c r="Y2330"/>
      <c r="Z2330"/>
      <c r="AA2330"/>
      <c r="AB2330" s="181"/>
    </row>
    <row r="2331" spans="1:28" hidden="1">
      <c r="A2331" s="283"/>
      <c r="B2331"/>
      <c r="C2331"/>
      <c r="D2331"/>
      <c r="E2331"/>
      <c r="F2331"/>
      <c r="G2331"/>
      <c r="H2331"/>
      <c r="I2331"/>
      <c r="J2331"/>
      <c r="K2331"/>
      <c r="L2331"/>
      <c r="M2331"/>
      <c r="N2331"/>
      <c r="O2331"/>
      <c r="P2331"/>
      <c r="Q2331"/>
      <c r="R2331"/>
      <c r="S2331"/>
      <c r="T2331"/>
      <c r="U2331"/>
      <c r="V2331"/>
      <c r="W2331"/>
      <c r="X2331"/>
      <c r="Y2331"/>
      <c r="Z2331"/>
      <c r="AA2331"/>
      <c r="AB2331" s="181"/>
    </row>
    <row r="2332" spans="1:28" hidden="1">
      <c r="A2332" s="283"/>
      <c r="B2332"/>
      <c r="C2332"/>
      <c r="D2332"/>
      <c r="E2332"/>
      <c r="F2332"/>
      <c r="G2332"/>
      <c r="H2332"/>
      <c r="I2332"/>
      <c r="J2332"/>
      <c r="K2332"/>
      <c r="L2332"/>
      <c r="M2332"/>
      <c r="N2332"/>
      <c r="O2332"/>
      <c r="P2332"/>
      <c r="Q2332"/>
      <c r="R2332"/>
      <c r="S2332"/>
      <c r="T2332"/>
      <c r="U2332"/>
      <c r="V2332"/>
      <c r="W2332"/>
      <c r="X2332"/>
      <c r="Y2332"/>
      <c r="Z2332"/>
      <c r="AA2332"/>
      <c r="AB2332" s="181"/>
    </row>
    <row r="2333" spans="1:28" hidden="1">
      <c r="A2333" s="283"/>
      <c r="B2333"/>
      <c r="C2333"/>
      <c r="D2333"/>
      <c r="E2333"/>
      <c r="F2333"/>
      <c r="G2333"/>
      <c r="H2333"/>
      <c r="I2333"/>
      <c r="J2333"/>
      <c r="K2333"/>
      <c r="L2333"/>
      <c r="M2333"/>
      <c r="N2333"/>
      <c r="O2333"/>
      <c r="P2333"/>
      <c r="Q2333"/>
      <c r="R2333"/>
      <c r="S2333"/>
      <c r="T2333"/>
      <c r="U2333"/>
      <c r="V2333"/>
      <c r="W2333"/>
      <c r="X2333"/>
      <c r="Y2333"/>
      <c r="Z2333"/>
      <c r="AA2333"/>
      <c r="AB2333" s="181"/>
    </row>
    <row r="2334" spans="1:28" hidden="1">
      <c r="A2334" s="283"/>
      <c r="B2334"/>
      <c r="C2334"/>
      <c r="D2334"/>
      <c r="E2334"/>
      <c r="F2334"/>
      <c r="G2334"/>
      <c r="H2334"/>
      <c r="I2334"/>
      <c r="J2334"/>
      <c r="K2334"/>
      <c r="L2334"/>
      <c r="M2334"/>
      <c r="N2334"/>
      <c r="O2334"/>
      <c r="P2334"/>
      <c r="Q2334"/>
      <c r="R2334"/>
      <c r="S2334"/>
      <c r="T2334"/>
      <c r="U2334"/>
      <c r="V2334"/>
      <c r="W2334"/>
      <c r="X2334"/>
      <c r="Y2334"/>
      <c r="Z2334"/>
      <c r="AA2334"/>
      <c r="AB2334" s="181"/>
    </row>
    <row r="2335" spans="1:28" hidden="1">
      <c r="A2335" s="283"/>
      <c r="B2335"/>
      <c r="C2335"/>
      <c r="D2335"/>
      <c r="E2335"/>
      <c r="F2335"/>
      <c r="G2335"/>
      <c r="H2335"/>
      <c r="I2335"/>
      <c r="J2335"/>
      <c r="K2335"/>
      <c r="L2335"/>
      <c r="M2335"/>
      <c r="N2335"/>
      <c r="O2335"/>
      <c r="P2335"/>
      <c r="Q2335"/>
      <c r="R2335"/>
      <c r="S2335"/>
      <c r="T2335"/>
      <c r="U2335"/>
      <c r="V2335"/>
      <c r="W2335"/>
      <c r="X2335"/>
      <c r="Y2335"/>
      <c r="Z2335"/>
      <c r="AA2335"/>
      <c r="AB2335" s="181"/>
    </row>
    <row r="2336" spans="1:28" hidden="1">
      <c r="A2336" s="283"/>
      <c r="B2336"/>
      <c r="C2336"/>
      <c r="D2336"/>
      <c r="E2336"/>
      <c r="F2336"/>
      <c r="G2336"/>
      <c r="H2336"/>
      <c r="I2336"/>
      <c r="J2336"/>
      <c r="K2336"/>
      <c r="L2336"/>
      <c r="M2336"/>
      <c r="N2336"/>
      <c r="O2336"/>
      <c r="P2336"/>
      <c r="Q2336"/>
      <c r="R2336"/>
      <c r="S2336"/>
      <c r="T2336"/>
      <c r="U2336"/>
      <c r="V2336"/>
      <c r="W2336"/>
      <c r="X2336"/>
      <c r="Y2336"/>
      <c r="Z2336"/>
      <c r="AA2336"/>
      <c r="AB2336" s="181"/>
    </row>
    <row r="2337" spans="1:28" hidden="1">
      <c r="A2337" s="283"/>
      <c r="B2337"/>
      <c r="C2337"/>
      <c r="D2337"/>
      <c r="E2337"/>
      <c r="F2337"/>
      <c r="G2337"/>
      <c r="H2337"/>
      <c r="I2337"/>
      <c r="J2337"/>
      <c r="K2337"/>
      <c r="L2337"/>
      <c r="M2337"/>
      <c r="N2337"/>
      <c r="O2337"/>
      <c r="P2337"/>
      <c r="Q2337"/>
      <c r="R2337"/>
      <c r="S2337"/>
      <c r="T2337"/>
      <c r="U2337"/>
      <c r="V2337"/>
      <c r="W2337"/>
      <c r="X2337"/>
      <c r="Y2337"/>
      <c r="Z2337"/>
      <c r="AA2337"/>
      <c r="AB2337" s="181"/>
    </row>
    <row r="2338" spans="1:28" hidden="1">
      <c r="A2338" s="283"/>
      <c r="B2338"/>
      <c r="C2338"/>
      <c r="D2338"/>
      <c r="E2338"/>
      <c r="F2338"/>
      <c r="G2338"/>
      <c r="H2338"/>
      <c r="I2338"/>
      <c r="J2338"/>
      <c r="K2338"/>
      <c r="L2338"/>
      <c r="M2338"/>
      <c r="N2338"/>
      <c r="O2338"/>
      <c r="P2338"/>
      <c r="Q2338"/>
      <c r="R2338"/>
      <c r="S2338"/>
      <c r="T2338"/>
      <c r="U2338"/>
      <c r="V2338"/>
      <c r="W2338"/>
      <c r="X2338"/>
      <c r="Y2338"/>
      <c r="Z2338"/>
      <c r="AA2338"/>
      <c r="AB2338" s="181"/>
    </row>
    <row r="2339" spans="1:28" hidden="1">
      <c r="A2339" s="283"/>
      <c r="B2339"/>
      <c r="C2339"/>
      <c r="D2339"/>
      <c r="E2339"/>
      <c r="F2339"/>
      <c r="G2339"/>
      <c r="H2339"/>
      <c r="I2339"/>
      <c r="J2339"/>
      <c r="K2339"/>
      <c r="L2339"/>
      <c r="M2339"/>
      <c r="N2339"/>
      <c r="O2339"/>
      <c r="P2339"/>
      <c r="Q2339"/>
      <c r="R2339"/>
      <c r="S2339"/>
      <c r="T2339"/>
      <c r="U2339"/>
      <c r="V2339"/>
      <c r="W2339"/>
      <c r="X2339"/>
      <c r="Y2339"/>
      <c r="Z2339"/>
      <c r="AA2339"/>
      <c r="AB2339" s="181"/>
    </row>
    <row r="2340" spans="1:28" hidden="1">
      <c r="A2340" s="283"/>
      <c r="B2340"/>
      <c r="C2340"/>
      <c r="D2340"/>
      <c r="E2340"/>
      <c r="F2340"/>
      <c r="G2340"/>
      <c r="H2340"/>
      <c r="I2340"/>
      <c r="J2340"/>
      <c r="K2340"/>
      <c r="L2340"/>
      <c r="M2340"/>
      <c r="N2340"/>
      <c r="O2340"/>
      <c r="P2340"/>
      <c r="Q2340"/>
      <c r="R2340"/>
      <c r="S2340"/>
      <c r="T2340"/>
      <c r="U2340"/>
      <c r="V2340"/>
      <c r="W2340"/>
      <c r="X2340"/>
      <c r="Y2340"/>
      <c r="Z2340"/>
      <c r="AA2340"/>
      <c r="AB2340" s="181"/>
    </row>
    <row r="2341" spans="1:28" hidden="1">
      <c r="A2341" s="283"/>
      <c r="B2341"/>
      <c r="C2341"/>
      <c r="D2341"/>
      <c r="E2341"/>
      <c r="F2341"/>
      <c r="G2341"/>
      <c r="H2341"/>
      <c r="I2341"/>
      <c r="J2341"/>
      <c r="K2341"/>
      <c r="L2341"/>
      <c r="M2341"/>
      <c r="N2341"/>
      <c r="O2341"/>
      <c r="P2341"/>
      <c r="Q2341"/>
      <c r="R2341"/>
      <c r="S2341"/>
      <c r="T2341"/>
      <c r="U2341"/>
      <c r="V2341"/>
      <c r="W2341"/>
      <c r="X2341"/>
      <c r="Y2341"/>
      <c r="Z2341"/>
      <c r="AA2341"/>
      <c r="AB2341" s="181"/>
    </row>
    <row r="2342" spans="1:28" hidden="1">
      <c r="A2342" s="283"/>
      <c r="B2342"/>
      <c r="C2342"/>
      <c r="D2342"/>
      <c r="E2342"/>
      <c r="F2342"/>
      <c r="G2342"/>
      <c r="H2342"/>
      <c r="I2342"/>
      <c r="J2342"/>
      <c r="K2342"/>
      <c r="L2342"/>
      <c r="M2342"/>
      <c r="N2342"/>
      <c r="O2342"/>
      <c r="P2342"/>
      <c r="Q2342"/>
      <c r="R2342"/>
      <c r="S2342"/>
      <c r="T2342"/>
      <c r="U2342"/>
      <c r="V2342"/>
      <c r="W2342"/>
      <c r="X2342"/>
      <c r="Y2342"/>
      <c r="Z2342"/>
      <c r="AA2342"/>
      <c r="AB2342" s="181"/>
    </row>
    <row r="2343" spans="1:28" hidden="1">
      <c r="A2343" s="283"/>
      <c r="B2343"/>
      <c r="C2343"/>
      <c r="D2343"/>
      <c r="E2343"/>
      <c r="F2343"/>
      <c r="G2343"/>
      <c r="H2343"/>
      <c r="I2343"/>
      <c r="J2343"/>
      <c r="K2343"/>
      <c r="L2343"/>
      <c r="M2343"/>
      <c r="N2343"/>
      <c r="O2343"/>
      <c r="P2343"/>
      <c r="Q2343"/>
      <c r="R2343"/>
      <c r="S2343"/>
      <c r="T2343"/>
      <c r="U2343"/>
      <c r="V2343"/>
      <c r="W2343"/>
      <c r="X2343"/>
      <c r="Y2343"/>
      <c r="Z2343"/>
      <c r="AA2343"/>
      <c r="AB2343" s="181"/>
    </row>
    <row r="2344" spans="1:28" hidden="1">
      <c r="A2344" s="283"/>
      <c r="B2344"/>
      <c r="C2344"/>
      <c r="D2344"/>
      <c r="E2344"/>
      <c r="F2344"/>
      <c r="G2344"/>
      <c r="H2344"/>
      <c r="I2344"/>
      <c r="J2344"/>
      <c r="K2344"/>
      <c r="L2344"/>
      <c r="M2344"/>
      <c r="N2344"/>
      <c r="O2344"/>
      <c r="P2344"/>
      <c r="Q2344"/>
      <c r="R2344"/>
      <c r="S2344"/>
      <c r="T2344"/>
      <c r="U2344"/>
      <c r="V2344"/>
      <c r="W2344"/>
      <c r="X2344"/>
      <c r="Y2344"/>
      <c r="Z2344"/>
      <c r="AA2344"/>
      <c r="AB2344" s="181"/>
    </row>
    <row r="2345" spans="1:28" hidden="1">
      <c r="A2345" s="283"/>
      <c r="B2345"/>
      <c r="C2345"/>
      <c r="D2345"/>
      <c r="E2345"/>
      <c r="F2345"/>
      <c r="G2345"/>
      <c r="H2345"/>
      <c r="I2345"/>
      <c r="J2345"/>
      <c r="K2345"/>
      <c r="L2345"/>
      <c r="M2345"/>
      <c r="N2345"/>
      <c r="O2345"/>
      <c r="P2345"/>
      <c r="Q2345"/>
      <c r="R2345"/>
      <c r="S2345"/>
      <c r="T2345"/>
      <c r="U2345"/>
      <c r="V2345"/>
      <c r="W2345"/>
      <c r="X2345"/>
      <c r="Y2345"/>
      <c r="Z2345"/>
      <c r="AA2345"/>
      <c r="AB2345" s="181"/>
    </row>
    <row r="2346" spans="1:28" hidden="1">
      <c r="A2346" s="283"/>
      <c r="B2346"/>
      <c r="C2346"/>
      <c r="D2346"/>
      <c r="E2346"/>
      <c r="F2346"/>
      <c r="G2346"/>
      <c r="H2346"/>
      <c r="I2346"/>
      <c r="J2346"/>
      <c r="K2346"/>
      <c r="L2346"/>
      <c r="M2346"/>
      <c r="N2346"/>
      <c r="O2346"/>
      <c r="P2346"/>
      <c r="Q2346"/>
      <c r="R2346"/>
      <c r="S2346"/>
      <c r="T2346"/>
      <c r="U2346"/>
      <c r="V2346"/>
      <c r="W2346"/>
      <c r="X2346"/>
      <c r="Y2346"/>
      <c r="Z2346"/>
      <c r="AA2346"/>
      <c r="AB2346" s="181"/>
    </row>
    <row r="2347" spans="1:28" hidden="1">
      <c r="A2347" s="283"/>
      <c r="B2347"/>
      <c r="C2347"/>
      <c r="D2347"/>
      <c r="E2347"/>
      <c r="F2347"/>
      <c r="G2347"/>
      <c r="H2347"/>
      <c r="I2347"/>
      <c r="J2347"/>
      <c r="K2347"/>
      <c r="L2347"/>
      <c r="M2347"/>
      <c r="N2347"/>
      <c r="O2347"/>
      <c r="P2347"/>
      <c r="Q2347"/>
      <c r="R2347"/>
      <c r="S2347"/>
      <c r="T2347"/>
      <c r="U2347"/>
      <c r="V2347"/>
      <c r="W2347"/>
      <c r="X2347"/>
      <c r="Y2347"/>
      <c r="Z2347"/>
      <c r="AA2347"/>
      <c r="AB2347" s="181"/>
    </row>
    <row r="2348" spans="1:28" hidden="1">
      <c r="A2348" s="283"/>
      <c r="B2348"/>
      <c r="C2348"/>
      <c r="D2348"/>
      <c r="E2348"/>
      <c r="F2348"/>
      <c r="G2348"/>
      <c r="H2348"/>
      <c r="I2348"/>
      <c r="J2348"/>
      <c r="K2348"/>
      <c r="L2348"/>
      <c r="M2348"/>
      <c r="N2348"/>
      <c r="O2348"/>
      <c r="P2348"/>
      <c r="Q2348"/>
      <c r="R2348"/>
      <c r="S2348"/>
      <c r="T2348"/>
      <c r="U2348"/>
      <c r="V2348"/>
      <c r="W2348"/>
      <c r="X2348"/>
      <c r="Y2348"/>
      <c r="Z2348"/>
      <c r="AA2348"/>
      <c r="AB2348" s="181"/>
    </row>
    <row r="2349" spans="1:28" hidden="1">
      <c r="A2349" s="283"/>
      <c r="B2349"/>
      <c r="C2349"/>
      <c r="D2349"/>
      <c r="E2349"/>
      <c r="F2349"/>
      <c r="G2349"/>
      <c r="H2349"/>
      <c r="I2349"/>
      <c r="J2349"/>
      <c r="K2349"/>
      <c r="L2349"/>
      <c r="M2349"/>
      <c r="N2349"/>
      <c r="O2349"/>
      <c r="P2349"/>
      <c r="Q2349"/>
      <c r="R2349"/>
      <c r="S2349"/>
      <c r="T2349"/>
      <c r="U2349"/>
      <c r="V2349"/>
      <c r="W2349"/>
      <c r="X2349"/>
      <c r="Y2349"/>
      <c r="Z2349"/>
      <c r="AA2349"/>
      <c r="AB2349" s="181"/>
    </row>
    <row r="2350" spans="1:28" hidden="1">
      <c r="A2350" s="283"/>
      <c r="B2350"/>
      <c r="C2350"/>
      <c r="D2350"/>
      <c r="E2350"/>
      <c r="F2350"/>
      <c r="G2350"/>
      <c r="H2350"/>
      <c r="I2350"/>
      <c r="J2350"/>
      <c r="K2350"/>
      <c r="L2350"/>
      <c r="M2350"/>
      <c r="N2350"/>
      <c r="O2350"/>
      <c r="P2350"/>
      <c r="Q2350"/>
      <c r="R2350"/>
      <c r="S2350"/>
      <c r="T2350"/>
      <c r="U2350"/>
      <c r="V2350"/>
      <c r="W2350"/>
      <c r="X2350"/>
      <c r="Y2350"/>
      <c r="Z2350"/>
      <c r="AA2350"/>
      <c r="AB2350" s="181"/>
    </row>
    <row r="2351" spans="1:28" hidden="1">
      <c r="A2351" s="283"/>
      <c r="B2351"/>
      <c r="C2351"/>
      <c r="D2351"/>
      <c r="E2351"/>
      <c r="F2351"/>
      <c r="G2351"/>
      <c r="H2351"/>
      <c r="I2351"/>
      <c r="J2351"/>
      <c r="K2351"/>
      <c r="L2351"/>
      <c r="M2351"/>
      <c r="N2351"/>
      <c r="O2351"/>
      <c r="P2351"/>
      <c r="Q2351"/>
      <c r="R2351"/>
      <c r="S2351"/>
      <c r="T2351"/>
      <c r="U2351"/>
      <c r="V2351"/>
      <c r="W2351"/>
      <c r="X2351"/>
      <c r="Y2351"/>
      <c r="Z2351"/>
      <c r="AA2351"/>
      <c r="AB2351" s="181"/>
    </row>
    <row r="2352" spans="1:28" hidden="1">
      <c r="A2352" s="283"/>
      <c r="B2352"/>
      <c r="C2352"/>
      <c r="D2352"/>
      <c r="E2352"/>
      <c r="F2352"/>
      <c r="G2352"/>
      <c r="H2352"/>
      <c r="I2352"/>
      <c r="J2352"/>
      <c r="K2352"/>
      <c r="L2352"/>
      <c r="M2352"/>
      <c r="N2352"/>
      <c r="O2352"/>
      <c r="P2352"/>
      <c r="Q2352"/>
      <c r="R2352"/>
      <c r="S2352"/>
      <c r="T2352"/>
      <c r="U2352"/>
      <c r="V2352"/>
      <c r="W2352"/>
      <c r="X2352"/>
      <c r="Y2352"/>
      <c r="Z2352"/>
      <c r="AA2352"/>
      <c r="AB2352" s="181"/>
    </row>
    <row r="2353" spans="1:28" hidden="1">
      <c r="A2353" s="283"/>
      <c r="B2353"/>
      <c r="C2353"/>
      <c r="D2353"/>
      <c r="E2353"/>
      <c r="F2353"/>
      <c r="G2353"/>
      <c r="H2353"/>
      <c r="I2353"/>
      <c r="J2353"/>
      <c r="K2353"/>
      <c r="L2353"/>
      <c r="M2353"/>
      <c r="N2353"/>
      <c r="O2353"/>
      <c r="P2353"/>
      <c r="Q2353"/>
      <c r="R2353"/>
      <c r="S2353"/>
      <c r="T2353"/>
      <c r="U2353"/>
      <c r="V2353"/>
      <c r="W2353"/>
      <c r="X2353"/>
      <c r="Y2353"/>
      <c r="Z2353"/>
      <c r="AA2353"/>
      <c r="AB2353" s="181"/>
    </row>
    <row r="2354" spans="1:28" hidden="1">
      <c r="A2354" s="283"/>
      <c r="B2354"/>
      <c r="C2354"/>
      <c r="D2354"/>
      <c r="E2354"/>
      <c r="F2354"/>
      <c r="G2354"/>
      <c r="H2354"/>
      <c r="I2354"/>
      <c r="J2354"/>
      <c r="K2354"/>
      <c r="L2354"/>
      <c r="M2354"/>
      <c r="N2354"/>
      <c r="O2354"/>
      <c r="P2354"/>
      <c r="Q2354"/>
      <c r="R2354"/>
      <c r="S2354"/>
      <c r="T2354"/>
      <c r="U2354"/>
      <c r="V2354"/>
      <c r="W2354"/>
      <c r="X2354"/>
      <c r="Y2354"/>
      <c r="Z2354"/>
      <c r="AA2354"/>
      <c r="AB2354" s="181"/>
    </row>
    <row r="2355" spans="1:28" hidden="1">
      <c r="A2355" s="283"/>
      <c r="B2355"/>
      <c r="C2355"/>
      <c r="D2355"/>
      <c r="E2355"/>
      <c r="F2355"/>
      <c r="G2355"/>
      <c r="H2355"/>
      <c r="I2355"/>
      <c r="J2355"/>
      <c r="K2355"/>
      <c r="L2355"/>
      <c r="M2355"/>
      <c r="N2355"/>
      <c r="O2355"/>
      <c r="P2355"/>
      <c r="Q2355"/>
      <c r="R2355"/>
      <c r="S2355"/>
      <c r="T2355"/>
      <c r="U2355"/>
      <c r="V2355"/>
      <c r="W2355"/>
      <c r="X2355"/>
      <c r="Y2355"/>
      <c r="Z2355"/>
      <c r="AA2355"/>
      <c r="AB2355" s="181"/>
    </row>
    <row r="2356" spans="1:28" hidden="1">
      <c r="A2356" s="283"/>
      <c r="B2356"/>
      <c r="C2356"/>
      <c r="D2356"/>
      <c r="E2356"/>
      <c r="F2356"/>
      <c r="G2356"/>
      <c r="H2356"/>
      <c r="I2356"/>
      <c r="J2356"/>
      <c r="K2356"/>
      <c r="L2356"/>
      <c r="M2356"/>
      <c r="N2356"/>
      <c r="O2356"/>
      <c r="P2356"/>
      <c r="Q2356"/>
      <c r="R2356"/>
      <c r="S2356"/>
      <c r="T2356"/>
      <c r="U2356"/>
      <c r="V2356"/>
      <c r="W2356"/>
      <c r="X2356"/>
      <c r="Y2356"/>
      <c r="Z2356"/>
      <c r="AA2356"/>
      <c r="AB2356" s="181"/>
    </row>
    <row r="2357" spans="1:28" hidden="1">
      <c r="A2357" s="283"/>
      <c r="B2357"/>
      <c r="C2357"/>
      <c r="D2357"/>
      <c r="E2357"/>
      <c r="F2357"/>
      <c r="G2357"/>
      <c r="H2357"/>
      <c r="I2357"/>
      <c r="J2357"/>
      <c r="K2357"/>
      <c r="L2357"/>
      <c r="M2357"/>
      <c r="N2357"/>
      <c r="O2357"/>
      <c r="P2357"/>
      <c r="Q2357"/>
      <c r="R2357"/>
      <c r="S2357"/>
      <c r="T2357"/>
      <c r="U2357"/>
      <c r="V2357"/>
      <c r="W2357"/>
      <c r="X2357"/>
      <c r="Y2357"/>
      <c r="Z2357"/>
      <c r="AA2357"/>
      <c r="AB2357" s="181"/>
    </row>
    <row r="2358" spans="1:28" hidden="1">
      <c r="A2358" s="283"/>
      <c r="B2358"/>
      <c r="C2358"/>
      <c r="D2358"/>
      <c r="E2358"/>
      <c r="F2358"/>
      <c r="G2358"/>
      <c r="H2358"/>
      <c r="I2358"/>
      <c r="J2358"/>
      <c r="K2358"/>
      <c r="L2358"/>
      <c r="M2358"/>
      <c r="N2358"/>
      <c r="O2358"/>
      <c r="P2358"/>
      <c r="Q2358"/>
      <c r="R2358"/>
      <c r="S2358"/>
      <c r="T2358"/>
      <c r="U2358"/>
      <c r="V2358"/>
      <c r="W2358"/>
      <c r="X2358"/>
      <c r="Y2358"/>
      <c r="Z2358"/>
      <c r="AA2358"/>
      <c r="AB2358" s="181"/>
    </row>
    <row r="2359" spans="1:28" hidden="1">
      <c r="A2359" s="283"/>
      <c r="B2359"/>
      <c r="C2359"/>
      <c r="D2359"/>
      <c r="E2359"/>
      <c r="F2359"/>
      <c r="G2359"/>
      <c r="H2359"/>
      <c r="I2359"/>
      <c r="J2359"/>
      <c r="K2359"/>
      <c r="L2359"/>
      <c r="M2359"/>
      <c r="N2359"/>
      <c r="O2359"/>
      <c r="P2359"/>
      <c r="Q2359"/>
      <c r="R2359"/>
      <c r="S2359"/>
      <c r="T2359"/>
      <c r="U2359"/>
      <c r="V2359"/>
      <c r="W2359"/>
      <c r="X2359"/>
      <c r="Y2359"/>
      <c r="Z2359"/>
      <c r="AA2359"/>
      <c r="AB2359" s="181"/>
    </row>
    <row r="2360" spans="1:28" hidden="1">
      <c r="A2360" s="283"/>
      <c r="B2360"/>
      <c r="C2360"/>
      <c r="D2360"/>
      <c r="E2360"/>
      <c r="F2360"/>
      <c r="G2360"/>
      <c r="H2360"/>
      <c r="I2360"/>
      <c r="J2360"/>
      <c r="K2360"/>
      <c r="L2360"/>
      <c r="M2360"/>
      <c r="N2360"/>
      <c r="O2360"/>
      <c r="P2360"/>
      <c r="Q2360"/>
      <c r="R2360"/>
      <c r="S2360"/>
      <c r="T2360"/>
      <c r="U2360"/>
      <c r="V2360"/>
      <c r="W2360"/>
      <c r="X2360"/>
      <c r="Y2360"/>
      <c r="Z2360"/>
      <c r="AA2360"/>
      <c r="AB2360" s="181"/>
    </row>
    <row r="2361" spans="1:28" hidden="1">
      <c r="A2361" s="283"/>
      <c r="B2361"/>
      <c r="C2361"/>
      <c r="D2361"/>
      <c r="E2361"/>
      <c r="F2361"/>
      <c r="G2361"/>
      <c r="H2361"/>
      <c r="I2361"/>
      <c r="J2361"/>
      <c r="K2361"/>
      <c r="L2361"/>
      <c r="M2361"/>
      <c r="N2361"/>
      <c r="O2361"/>
      <c r="P2361"/>
      <c r="Q2361"/>
      <c r="R2361"/>
      <c r="S2361"/>
      <c r="T2361"/>
      <c r="U2361"/>
      <c r="V2361"/>
      <c r="W2361"/>
      <c r="X2361"/>
      <c r="Y2361"/>
      <c r="Z2361"/>
      <c r="AA2361"/>
      <c r="AB2361" s="181"/>
    </row>
    <row r="2362" spans="1:28" hidden="1">
      <c r="A2362" s="283"/>
      <c r="B2362"/>
      <c r="C2362"/>
      <c r="D2362"/>
      <c r="E2362"/>
      <c r="F2362"/>
      <c r="G2362"/>
      <c r="H2362"/>
      <c r="I2362"/>
      <c r="J2362"/>
      <c r="K2362"/>
      <c r="L2362"/>
      <c r="M2362"/>
      <c r="N2362"/>
      <c r="O2362"/>
      <c r="P2362"/>
      <c r="Q2362"/>
      <c r="R2362"/>
      <c r="S2362"/>
      <c r="T2362"/>
      <c r="U2362"/>
      <c r="V2362"/>
      <c r="W2362"/>
      <c r="X2362"/>
      <c r="Y2362"/>
      <c r="Z2362"/>
      <c r="AA2362"/>
      <c r="AB2362" s="181"/>
    </row>
    <row r="2363" spans="1:28" hidden="1">
      <c r="A2363" s="283"/>
      <c r="B2363"/>
      <c r="C2363"/>
      <c r="D2363"/>
      <c r="E2363"/>
      <c r="F2363"/>
      <c r="G2363"/>
      <c r="H2363"/>
      <c r="I2363"/>
      <c r="J2363"/>
      <c r="K2363"/>
      <c r="L2363"/>
      <c r="M2363"/>
      <c r="N2363"/>
      <c r="O2363"/>
      <c r="P2363"/>
      <c r="Q2363"/>
      <c r="R2363"/>
      <c r="S2363"/>
      <c r="T2363"/>
      <c r="U2363"/>
      <c r="V2363"/>
      <c r="W2363"/>
      <c r="X2363"/>
      <c r="Y2363"/>
      <c r="Z2363"/>
      <c r="AA2363"/>
      <c r="AB2363" s="181"/>
    </row>
    <row r="2364" spans="1:28" hidden="1">
      <c r="A2364" s="283"/>
      <c r="B2364"/>
      <c r="C2364"/>
      <c r="D2364"/>
      <c r="E2364"/>
      <c r="F2364"/>
      <c r="G2364"/>
      <c r="H2364"/>
      <c r="I2364"/>
      <c r="J2364"/>
      <c r="K2364"/>
      <c r="L2364"/>
      <c r="M2364"/>
      <c r="N2364"/>
      <c r="O2364"/>
      <c r="P2364"/>
      <c r="Q2364"/>
      <c r="R2364"/>
      <c r="S2364"/>
      <c r="T2364"/>
      <c r="U2364"/>
      <c r="V2364"/>
      <c r="W2364"/>
      <c r="X2364"/>
      <c r="Y2364"/>
      <c r="Z2364"/>
      <c r="AA2364"/>
      <c r="AB2364" s="181"/>
    </row>
    <row r="2365" spans="1:28" hidden="1">
      <c r="A2365" s="283"/>
      <c r="B2365"/>
      <c r="C2365"/>
      <c r="D2365"/>
      <c r="E2365"/>
      <c r="F2365"/>
      <c r="G2365"/>
      <c r="H2365"/>
      <c r="I2365"/>
      <c r="J2365"/>
      <c r="K2365"/>
      <c r="L2365"/>
      <c r="M2365"/>
      <c r="N2365"/>
      <c r="O2365"/>
      <c r="P2365"/>
      <c r="Q2365"/>
      <c r="R2365"/>
      <c r="S2365"/>
      <c r="T2365"/>
      <c r="U2365"/>
      <c r="V2365"/>
      <c r="W2365"/>
      <c r="X2365"/>
      <c r="Y2365"/>
      <c r="Z2365"/>
      <c r="AA2365"/>
      <c r="AB2365" s="181"/>
    </row>
    <row r="2366" spans="1:28" hidden="1">
      <c r="A2366" s="283"/>
      <c r="B2366"/>
      <c r="C2366"/>
      <c r="D2366"/>
      <c r="E2366"/>
      <c r="F2366"/>
      <c r="G2366"/>
      <c r="H2366"/>
      <c r="I2366"/>
      <c r="J2366"/>
      <c r="K2366"/>
      <c r="L2366"/>
      <c r="M2366"/>
      <c r="N2366"/>
      <c r="O2366"/>
      <c r="P2366"/>
      <c r="Q2366"/>
      <c r="R2366"/>
      <c r="S2366"/>
      <c r="T2366"/>
      <c r="U2366"/>
      <c r="V2366"/>
      <c r="W2366"/>
      <c r="X2366"/>
      <c r="Y2366"/>
      <c r="Z2366"/>
      <c r="AA2366"/>
      <c r="AB2366" s="181"/>
    </row>
    <row r="2367" spans="1:28" hidden="1">
      <c r="A2367" s="283"/>
      <c r="B2367"/>
      <c r="C2367"/>
      <c r="D2367"/>
      <c r="E2367"/>
      <c r="F2367"/>
      <c r="G2367"/>
      <c r="H2367"/>
      <c r="I2367"/>
      <c r="J2367"/>
      <c r="K2367"/>
      <c r="L2367"/>
      <c r="M2367"/>
      <c r="N2367"/>
      <c r="O2367"/>
      <c r="P2367"/>
      <c r="Q2367"/>
      <c r="R2367"/>
      <c r="S2367"/>
      <c r="T2367"/>
      <c r="U2367"/>
      <c r="V2367"/>
      <c r="W2367"/>
      <c r="X2367"/>
      <c r="Y2367"/>
      <c r="Z2367"/>
      <c r="AA2367"/>
      <c r="AB2367" s="181"/>
    </row>
    <row r="2368" spans="1:28" hidden="1">
      <c r="A2368" s="283"/>
      <c r="B2368"/>
      <c r="C2368"/>
      <c r="D2368"/>
      <c r="E2368"/>
      <c r="F2368"/>
      <c r="G2368"/>
      <c r="H2368"/>
      <c r="I2368"/>
      <c r="J2368"/>
      <c r="K2368"/>
      <c r="L2368"/>
      <c r="M2368"/>
      <c r="N2368"/>
      <c r="O2368"/>
      <c r="P2368"/>
      <c r="Q2368"/>
      <c r="R2368"/>
      <c r="S2368"/>
      <c r="T2368"/>
      <c r="U2368"/>
      <c r="V2368"/>
      <c r="W2368"/>
      <c r="X2368"/>
      <c r="Y2368"/>
      <c r="Z2368"/>
      <c r="AA2368"/>
      <c r="AB2368" s="181"/>
    </row>
    <row r="2369" spans="1:28" hidden="1">
      <c r="A2369" s="283"/>
      <c r="B2369"/>
      <c r="C2369"/>
      <c r="D2369"/>
      <c r="E2369"/>
      <c r="F2369"/>
      <c r="G2369"/>
      <c r="H2369"/>
      <c r="I2369"/>
      <c r="J2369"/>
      <c r="K2369"/>
      <c r="L2369"/>
      <c r="M2369"/>
      <c r="N2369"/>
      <c r="O2369"/>
      <c r="P2369"/>
      <c r="Q2369"/>
      <c r="R2369"/>
      <c r="S2369"/>
      <c r="T2369"/>
      <c r="U2369"/>
      <c r="V2369"/>
      <c r="W2369"/>
      <c r="X2369"/>
      <c r="Y2369"/>
      <c r="Z2369"/>
      <c r="AA2369"/>
      <c r="AB2369" s="181"/>
    </row>
    <row r="2370" spans="1:28" hidden="1">
      <c r="A2370" s="283"/>
      <c r="B2370"/>
      <c r="C2370"/>
      <c r="D2370"/>
      <c r="E2370"/>
      <c r="F2370"/>
      <c r="G2370"/>
      <c r="H2370"/>
      <c r="I2370"/>
      <c r="J2370"/>
      <c r="K2370"/>
      <c r="L2370"/>
      <c r="M2370"/>
      <c r="N2370"/>
      <c r="O2370"/>
      <c r="P2370"/>
      <c r="Q2370"/>
      <c r="R2370"/>
      <c r="S2370"/>
      <c r="T2370"/>
      <c r="U2370"/>
      <c r="V2370"/>
      <c r="W2370"/>
      <c r="X2370"/>
      <c r="Y2370"/>
      <c r="Z2370"/>
      <c r="AA2370"/>
      <c r="AB2370" s="181"/>
    </row>
    <row r="2371" spans="1:28" hidden="1">
      <c r="A2371" s="283"/>
      <c r="B2371"/>
      <c r="C2371"/>
      <c r="D2371"/>
      <c r="E2371"/>
      <c r="F2371"/>
      <c r="G2371"/>
      <c r="H2371"/>
      <c r="I2371"/>
      <c r="J2371"/>
      <c r="K2371"/>
      <c r="L2371"/>
      <c r="M2371"/>
      <c r="N2371"/>
      <c r="O2371"/>
      <c r="P2371"/>
      <c r="Q2371"/>
      <c r="R2371"/>
      <c r="S2371"/>
      <c r="T2371"/>
      <c r="U2371"/>
      <c r="V2371"/>
      <c r="W2371"/>
      <c r="X2371"/>
      <c r="Y2371"/>
      <c r="Z2371"/>
      <c r="AA2371"/>
      <c r="AB2371" s="181"/>
    </row>
    <row r="2372" spans="1:28" hidden="1">
      <c r="A2372" s="283"/>
      <c r="B2372"/>
      <c r="C2372"/>
      <c r="D2372"/>
      <c r="E2372"/>
      <c r="F2372"/>
      <c r="G2372"/>
      <c r="H2372"/>
      <c r="I2372"/>
      <c r="J2372"/>
      <c r="K2372"/>
      <c r="L2372"/>
      <c r="M2372"/>
      <c r="N2372"/>
      <c r="O2372"/>
      <c r="P2372"/>
      <c r="Q2372"/>
      <c r="R2372"/>
      <c r="S2372"/>
      <c r="T2372"/>
      <c r="U2372"/>
      <c r="V2372"/>
      <c r="W2372"/>
      <c r="X2372"/>
      <c r="Y2372"/>
      <c r="Z2372"/>
      <c r="AA2372"/>
      <c r="AB2372" s="181"/>
    </row>
    <row r="2373" spans="1:28" hidden="1">
      <c r="A2373" s="283"/>
      <c r="B2373"/>
      <c r="C2373"/>
      <c r="D2373"/>
      <c r="E2373"/>
      <c r="F2373"/>
      <c r="G2373"/>
      <c r="H2373"/>
      <c r="I2373"/>
      <c r="J2373"/>
      <c r="K2373"/>
      <c r="L2373"/>
      <c r="M2373"/>
      <c r="N2373"/>
      <c r="O2373"/>
      <c r="P2373"/>
      <c r="Q2373"/>
      <c r="R2373"/>
      <c r="S2373"/>
      <c r="T2373"/>
      <c r="U2373"/>
      <c r="V2373"/>
      <c r="W2373"/>
      <c r="X2373"/>
      <c r="Y2373"/>
      <c r="Z2373"/>
      <c r="AA2373"/>
      <c r="AB2373" s="181"/>
    </row>
    <row r="2374" spans="1:28" hidden="1">
      <c r="A2374" s="283"/>
      <c r="B2374"/>
      <c r="C2374"/>
      <c r="D2374"/>
      <c r="E2374"/>
      <c r="F2374"/>
      <c r="G2374"/>
      <c r="H2374"/>
      <c r="I2374"/>
      <c r="J2374"/>
      <c r="K2374"/>
      <c r="L2374"/>
      <c r="M2374"/>
      <c r="N2374"/>
      <c r="O2374"/>
      <c r="P2374"/>
      <c r="Q2374"/>
      <c r="R2374"/>
      <c r="S2374"/>
      <c r="T2374"/>
      <c r="U2374"/>
      <c r="V2374"/>
      <c r="W2374"/>
      <c r="X2374"/>
      <c r="Y2374"/>
      <c r="Z2374"/>
      <c r="AA2374"/>
      <c r="AB2374" s="181"/>
    </row>
    <row r="2375" spans="1:28" hidden="1">
      <c r="A2375" s="283"/>
      <c r="B2375"/>
      <c r="C2375"/>
      <c r="D2375"/>
      <c r="E2375"/>
      <c r="F2375"/>
      <c r="G2375"/>
      <c r="H2375"/>
      <c r="I2375"/>
      <c r="J2375"/>
      <c r="K2375"/>
      <c r="L2375"/>
      <c r="M2375"/>
      <c r="N2375"/>
      <c r="O2375"/>
      <c r="P2375"/>
      <c r="Q2375"/>
      <c r="R2375"/>
      <c r="S2375"/>
      <c r="T2375"/>
      <c r="U2375"/>
      <c r="V2375"/>
      <c r="W2375"/>
      <c r="X2375"/>
      <c r="Y2375"/>
      <c r="Z2375"/>
      <c r="AA2375"/>
      <c r="AB2375" s="181"/>
    </row>
    <row r="2376" spans="1:28" hidden="1">
      <c r="A2376" s="283"/>
      <c r="B2376"/>
      <c r="C2376"/>
      <c r="D2376"/>
      <c r="E2376"/>
      <c r="F2376"/>
      <c r="G2376"/>
      <c r="H2376"/>
      <c r="I2376"/>
      <c r="J2376"/>
      <c r="K2376"/>
      <c r="L2376"/>
      <c r="M2376"/>
      <c r="N2376"/>
      <c r="O2376"/>
      <c r="P2376"/>
      <c r="Q2376"/>
      <c r="R2376"/>
      <c r="S2376"/>
      <c r="T2376"/>
      <c r="U2376"/>
      <c r="V2376"/>
      <c r="W2376"/>
      <c r="X2376"/>
      <c r="Y2376"/>
      <c r="Z2376"/>
      <c r="AA2376"/>
      <c r="AB2376" s="181"/>
    </row>
    <row r="2377" spans="1:28" hidden="1">
      <c r="A2377" s="283"/>
      <c r="B2377"/>
      <c r="C2377"/>
      <c r="D2377"/>
      <c r="E2377"/>
      <c r="F2377"/>
      <c r="G2377"/>
      <c r="H2377"/>
      <c r="I2377"/>
      <c r="J2377"/>
      <c r="K2377"/>
      <c r="L2377"/>
      <c r="M2377"/>
      <c r="N2377"/>
      <c r="O2377"/>
      <c r="P2377"/>
      <c r="Q2377"/>
      <c r="R2377"/>
      <c r="S2377"/>
      <c r="T2377"/>
      <c r="U2377"/>
      <c r="V2377"/>
      <c r="W2377"/>
      <c r="X2377"/>
      <c r="Y2377"/>
      <c r="Z2377"/>
      <c r="AA2377"/>
      <c r="AB2377" s="181"/>
    </row>
    <row r="2378" spans="1:28" hidden="1">
      <c r="A2378" s="283"/>
      <c r="B2378"/>
      <c r="C2378"/>
      <c r="D2378"/>
      <c r="E2378"/>
      <c r="F2378"/>
      <c r="G2378"/>
      <c r="H2378"/>
      <c r="I2378"/>
      <c r="J2378"/>
      <c r="K2378"/>
      <c r="L2378"/>
      <c r="M2378"/>
      <c r="N2378"/>
      <c r="O2378"/>
      <c r="P2378"/>
      <c r="Q2378"/>
      <c r="R2378"/>
      <c r="S2378"/>
      <c r="T2378"/>
      <c r="U2378"/>
      <c r="V2378"/>
      <c r="W2378"/>
      <c r="X2378"/>
      <c r="Y2378"/>
      <c r="Z2378"/>
      <c r="AA2378"/>
      <c r="AB2378" s="181"/>
    </row>
    <row r="2379" spans="1:28" hidden="1">
      <c r="A2379" s="283"/>
      <c r="B2379"/>
      <c r="C2379"/>
      <c r="D2379"/>
      <c r="E2379"/>
      <c r="F2379"/>
      <c r="G2379"/>
      <c r="H2379"/>
      <c r="I2379"/>
      <c r="J2379"/>
      <c r="K2379"/>
      <c r="L2379"/>
      <c r="M2379"/>
      <c r="N2379"/>
      <c r="O2379"/>
      <c r="P2379"/>
      <c r="Q2379"/>
      <c r="R2379"/>
      <c r="S2379"/>
      <c r="T2379"/>
      <c r="U2379"/>
      <c r="V2379"/>
      <c r="W2379"/>
      <c r="X2379"/>
      <c r="Y2379"/>
      <c r="Z2379"/>
      <c r="AA2379"/>
      <c r="AB2379" s="181"/>
    </row>
    <row r="2380" spans="1:28" hidden="1">
      <c r="A2380" s="283"/>
      <c r="B2380"/>
      <c r="C2380"/>
      <c r="D2380"/>
      <c r="E2380"/>
      <c r="F2380"/>
      <c r="G2380"/>
      <c r="H2380"/>
      <c r="I2380"/>
      <c r="J2380"/>
      <c r="K2380"/>
      <c r="L2380"/>
      <c r="M2380"/>
      <c r="N2380"/>
      <c r="O2380"/>
      <c r="P2380"/>
      <c r="Q2380"/>
      <c r="R2380"/>
      <c r="S2380"/>
      <c r="T2380"/>
      <c r="U2380"/>
      <c r="V2380"/>
      <c r="W2380"/>
      <c r="X2380"/>
      <c r="Y2380"/>
      <c r="Z2380"/>
      <c r="AA2380"/>
      <c r="AB2380" s="181"/>
    </row>
    <row r="2381" spans="1:28" hidden="1">
      <c r="A2381" s="283"/>
      <c r="B2381"/>
      <c r="C2381"/>
      <c r="D2381"/>
      <c r="E2381"/>
      <c r="F2381"/>
      <c r="G2381"/>
      <c r="H2381"/>
      <c r="I2381"/>
      <c r="J2381"/>
      <c r="K2381"/>
      <c r="L2381"/>
      <c r="M2381"/>
      <c r="N2381"/>
      <c r="O2381"/>
      <c r="P2381"/>
      <c r="Q2381"/>
      <c r="R2381"/>
      <c r="S2381"/>
      <c r="T2381"/>
      <c r="U2381"/>
      <c r="V2381"/>
      <c r="W2381"/>
      <c r="X2381"/>
      <c r="Y2381"/>
      <c r="Z2381"/>
      <c r="AA2381"/>
      <c r="AB2381" s="181"/>
    </row>
    <row r="2382" spans="1:28" hidden="1">
      <c r="A2382" s="283"/>
      <c r="B2382"/>
      <c r="C2382"/>
      <c r="D2382"/>
      <c r="E2382"/>
      <c r="F2382"/>
      <c r="G2382"/>
      <c r="H2382"/>
      <c r="I2382"/>
      <c r="J2382"/>
      <c r="K2382"/>
      <c r="L2382"/>
      <c r="M2382"/>
      <c r="N2382"/>
      <c r="O2382"/>
      <c r="P2382"/>
      <c r="Q2382"/>
      <c r="R2382"/>
      <c r="S2382"/>
      <c r="T2382"/>
      <c r="U2382"/>
      <c r="V2382"/>
      <c r="W2382"/>
      <c r="X2382"/>
      <c r="Y2382"/>
      <c r="Z2382"/>
      <c r="AA2382"/>
      <c r="AB2382" s="181"/>
    </row>
    <row r="2383" spans="1:28" hidden="1">
      <c r="A2383" s="283"/>
      <c r="B2383"/>
      <c r="C2383"/>
      <c r="D2383"/>
      <c r="E2383"/>
      <c r="F2383"/>
      <c r="G2383"/>
      <c r="H2383"/>
      <c r="I2383"/>
      <c r="J2383"/>
      <c r="K2383"/>
      <c r="L2383"/>
      <c r="M2383"/>
      <c r="N2383"/>
      <c r="O2383"/>
      <c r="P2383"/>
      <c r="Q2383"/>
      <c r="R2383"/>
      <c r="S2383"/>
      <c r="T2383"/>
      <c r="U2383"/>
      <c r="V2383"/>
      <c r="W2383"/>
      <c r="X2383"/>
      <c r="Y2383"/>
      <c r="Z2383"/>
      <c r="AA2383"/>
      <c r="AB2383" s="181"/>
    </row>
    <row r="2384" spans="1:28" hidden="1">
      <c r="A2384" s="283"/>
      <c r="B2384"/>
      <c r="C2384"/>
      <c r="D2384"/>
      <c r="E2384"/>
      <c r="F2384"/>
      <c r="G2384"/>
      <c r="H2384"/>
      <c r="I2384"/>
      <c r="J2384"/>
      <c r="K2384"/>
      <c r="L2384"/>
      <c r="M2384"/>
      <c r="N2384"/>
      <c r="O2384"/>
      <c r="P2384"/>
      <c r="Q2384"/>
      <c r="R2384"/>
      <c r="S2384"/>
      <c r="T2384"/>
      <c r="U2384"/>
      <c r="V2384"/>
      <c r="W2384"/>
      <c r="X2384"/>
      <c r="Y2384"/>
      <c r="Z2384"/>
      <c r="AA2384"/>
      <c r="AB2384" s="181"/>
    </row>
    <row r="2385" spans="1:28" hidden="1">
      <c r="A2385" s="283"/>
      <c r="B2385"/>
      <c r="C2385"/>
      <c r="D2385"/>
      <c r="E2385"/>
      <c r="F2385"/>
      <c r="G2385"/>
      <c r="H2385"/>
      <c r="I2385"/>
      <c r="J2385"/>
      <c r="K2385"/>
      <c r="L2385"/>
      <c r="M2385"/>
      <c r="N2385"/>
      <c r="O2385"/>
      <c r="P2385"/>
      <c r="Q2385"/>
      <c r="R2385"/>
      <c r="S2385"/>
      <c r="T2385"/>
      <c r="U2385"/>
      <c r="V2385"/>
      <c r="W2385"/>
      <c r="X2385"/>
      <c r="Y2385"/>
      <c r="Z2385"/>
      <c r="AA2385"/>
      <c r="AB2385" s="181"/>
    </row>
    <row r="2386" spans="1:28" hidden="1">
      <c r="A2386" s="283"/>
      <c r="B2386"/>
      <c r="C2386"/>
      <c r="D2386"/>
      <c r="E2386"/>
      <c r="F2386"/>
      <c r="G2386"/>
      <c r="H2386"/>
      <c r="I2386"/>
      <c r="J2386"/>
      <c r="K2386"/>
      <c r="L2386"/>
      <c r="M2386"/>
      <c r="N2386"/>
      <c r="O2386"/>
      <c r="P2386"/>
      <c r="Q2386"/>
      <c r="R2386"/>
      <c r="S2386"/>
      <c r="T2386"/>
      <c r="U2386"/>
      <c r="V2386"/>
      <c r="W2386"/>
      <c r="X2386"/>
      <c r="Y2386"/>
      <c r="Z2386"/>
      <c r="AA2386"/>
      <c r="AB2386" s="181"/>
    </row>
    <row r="2387" spans="1:28" hidden="1">
      <c r="A2387" s="283"/>
      <c r="B2387"/>
      <c r="C2387"/>
      <c r="D2387"/>
      <c r="E2387"/>
      <c r="F2387"/>
      <c r="G2387"/>
      <c r="H2387"/>
      <c r="I2387"/>
      <c r="J2387"/>
      <c r="K2387"/>
      <c r="L2387"/>
      <c r="M2387"/>
      <c r="N2387"/>
      <c r="O2387"/>
      <c r="P2387"/>
      <c r="Q2387"/>
      <c r="R2387"/>
      <c r="S2387"/>
      <c r="T2387"/>
      <c r="U2387"/>
      <c r="V2387"/>
      <c r="W2387"/>
      <c r="X2387"/>
      <c r="Y2387"/>
      <c r="Z2387"/>
      <c r="AA2387"/>
      <c r="AB2387" s="181"/>
    </row>
    <row r="2388" spans="1:28" hidden="1">
      <c r="A2388" s="283"/>
      <c r="B2388"/>
      <c r="C2388"/>
      <c r="D2388"/>
      <c r="E2388"/>
      <c r="F2388"/>
      <c r="G2388"/>
      <c r="H2388"/>
      <c r="I2388"/>
      <c r="J2388"/>
      <c r="K2388"/>
      <c r="L2388"/>
      <c r="M2388"/>
      <c r="N2388"/>
      <c r="O2388"/>
      <c r="P2388"/>
      <c r="Q2388"/>
      <c r="R2388"/>
      <c r="S2388"/>
      <c r="T2388"/>
      <c r="U2388"/>
      <c r="V2388"/>
      <c r="W2388"/>
      <c r="X2388"/>
      <c r="Y2388"/>
      <c r="Z2388"/>
      <c r="AA2388"/>
      <c r="AB2388" s="181"/>
    </row>
    <row r="2389" spans="1:28" hidden="1">
      <c r="A2389" s="283"/>
      <c r="B2389"/>
      <c r="C2389"/>
      <c r="D2389"/>
      <c r="E2389"/>
      <c r="F2389"/>
      <c r="G2389"/>
      <c r="H2389"/>
      <c r="I2389"/>
      <c r="J2389"/>
      <c r="K2389"/>
      <c r="L2389"/>
      <c r="M2389"/>
      <c r="N2389"/>
      <c r="O2389"/>
      <c r="P2389"/>
      <c r="Q2389"/>
      <c r="R2389"/>
      <c r="S2389"/>
      <c r="T2389"/>
      <c r="U2389"/>
      <c r="V2389"/>
      <c r="W2389"/>
      <c r="X2389"/>
      <c r="Y2389"/>
      <c r="Z2389"/>
      <c r="AA2389"/>
      <c r="AB2389" s="181"/>
    </row>
    <row r="2390" spans="1:28" hidden="1">
      <c r="A2390" s="283"/>
      <c r="B2390"/>
      <c r="C2390"/>
      <c r="D2390"/>
      <c r="E2390"/>
      <c r="F2390"/>
      <c r="G2390"/>
      <c r="H2390"/>
      <c r="I2390"/>
      <c r="J2390"/>
      <c r="K2390"/>
      <c r="L2390"/>
      <c r="M2390"/>
      <c r="N2390"/>
      <c r="O2390"/>
      <c r="P2390"/>
      <c r="Q2390"/>
      <c r="R2390"/>
      <c r="S2390"/>
      <c r="T2390"/>
      <c r="U2390"/>
      <c r="V2390"/>
      <c r="W2390"/>
      <c r="X2390"/>
      <c r="Y2390"/>
      <c r="Z2390"/>
      <c r="AA2390"/>
      <c r="AB2390" s="181"/>
    </row>
    <row r="2391" spans="1:28" hidden="1">
      <c r="A2391" s="283"/>
      <c r="B2391"/>
      <c r="C2391"/>
      <c r="D2391"/>
      <c r="E2391"/>
      <c r="F2391"/>
      <c r="G2391"/>
      <c r="H2391"/>
      <c r="I2391"/>
      <c r="J2391"/>
      <c r="K2391"/>
      <c r="L2391"/>
      <c r="M2391"/>
      <c r="N2391"/>
      <c r="O2391"/>
      <c r="P2391"/>
      <c r="Q2391"/>
      <c r="R2391"/>
      <c r="S2391"/>
      <c r="T2391"/>
      <c r="U2391"/>
      <c r="V2391"/>
      <c r="W2391"/>
      <c r="X2391"/>
      <c r="Y2391"/>
      <c r="Z2391"/>
      <c r="AA2391"/>
      <c r="AB2391" s="181"/>
    </row>
    <row r="2392" spans="1:28" hidden="1">
      <c r="A2392" s="283"/>
      <c r="B2392"/>
      <c r="C2392"/>
      <c r="D2392"/>
      <c r="E2392"/>
      <c r="F2392"/>
      <c r="G2392"/>
      <c r="H2392"/>
      <c r="I2392"/>
      <c r="J2392"/>
      <c r="K2392"/>
      <c r="L2392"/>
      <c r="M2392"/>
      <c r="N2392"/>
      <c r="O2392"/>
      <c r="P2392"/>
      <c r="Q2392"/>
      <c r="R2392"/>
      <c r="S2392"/>
      <c r="T2392"/>
      <c r="U2392"/>
      <c r="V2392"/>
      <c r="W2392"/>
      <c r="X2392"/>
      <c r="Y2392"/>
      <c r="Z2392"/>
      <c r="AA2392"/>
      <c r="AB2392" s="181"/>
    </row>
    <row r="2393" spans="1:28" hidden="1">
      <c r="A2393" s="283"/>
      <c r="B2393"/>
      <c r="C2393"/>
      <c r="D2393"/>
      <c r="E2393"/>
      <c r="F2393"/>
      <c r="G2393"/>
      <c r="H2393"/>
      <c r="I2393"/>
      <c r="J2393"/>
      <c r="K2393"/>
      <c r="L2393"/>
      <c r="M2393"/>
      <c r="N2393"/>
      <c r="O2393"/>
      <c r="P2393"/>
      <c r="Q2393"/>
      <c r="R2393"/>
      <c r="S2393"/>
      <c r="T2393"/>
      <c r="U2393"/>
      <c r="V2393"/>
      <c r="W2393"/>
      <c r="X2393"/>
      <c r="Y2393"/>
      <c r="Z2393"/>
      <c r="AA2393"/>
      <c r="AB2393" s="181"/>
    </row>
    <row r="2394" spans="1:28" hidden="1">
      <c r="A2394" s="283"/>
      <c r="B2394"/>
      <c r="C2394"/>
      <c r="D2394"/>
      <c r="E2394"/>
      <c r="F2394"/>
      <c r="G2394"/>
      <c r="H2394"/>
      <c r="I2394"/>
      <c r="J2394"/>
      <c r="K2394"/>
      <c r="L2394"/>
      <c r="M2394"/>
      <c r="N2394"/>
      <c r="O2394"/>
      <c r="P2394"/>
      <c r="Q2394"/>
      <c r="R2394"/>
      <c r="S2394"/>
      <c r="T2394"/>
      <c r="U2394"/>
      <c r="V2394"/>
      <c r="W2394"/>
      <c r="X2394"/>
      <c r="Y2394"/>
      <c r="Z2394"/>
      <c r="AA2394"/>
      <c r="AB2394" s="181"/>
    </row>
    <row r="2395" spans="1:28" hidden="1">
      <c r="A2395" s="283"/>
      <c r="B2395"/>
      <c r="C2395"/>
      <c r="D2395"/>
      <c r="E2395"/>
      <c r="F2395"/>
      <c r="G2395"/>
      <c r="H2395"/>
      <c r="I2395"/>
      <c r="J2395"/>
      <c r="K2395"/>
      <c r="L2395"/>
      <c r="M2395"/>
      <c r="N2395"/>
      <c r="O2395"/>
      <c r="P2395"/>
      <c r="Q2395"/>
      <c r="R2395"/>
      <c r="S2395"/>
      <c r="T2395"/>
      <c r="U2395"/>
      <c r="V2395"/>
      <c r="W2395"/>
      <c r="X2395"/>
      <c r="Y2395"/>
      <c r="Z2395"/>
      <c r="AA2395"/>
      <c r="AB2395" s="181"/>
    </row>
    <row r="2396" spans="1:28" hidden="1">
      <c r="A2396" s="283"/>
      <c r="B2396"/>
      <c r="C2396"/>
      <c r="D2396"/>
      <c r="E2396"/>
      <c r="F2396"/>
      <c r="G2396"/>
      <c r="H2396"/>
      <c r="I2396"/>
      <c r="J2396"/>
      <c r="K2396"/>
      <c r="L2396"/>
      <c r="M2396"/>
      <c r="N2396"/>
      <c r="O2396"/>
      <c r="P2396"/>
      <c r="Q2396"/>
      <c r="R2396"/>
      <c r="S2396"/>
      <c r="T2396"/>
      <c r="U2396"/>
      <c r="V2396"/>
      <c r="W2396"/>
      <c r="X2396"/>
      <c r="Y2396"/>
      <c r="Z2396"/>
      <c r="AA2396"/>
      <c r="AB2396" s="181"/>
    </row>
    <row r="2397" spans="1:28" hidden="1">
      <c r="A2397" s="283"/>
      <c r="B2397"/>
      <c r="C2397"/>
      <c r="D2397"/>
      <c r="E2397"/>
      <c r="F2397"/>
      <c r="G2397"/>
      <c r="H2397"/>
      <c r="I2397"/>
      <c r="J2397"/>
      <c r="K2397"/>
      <c r="L2397"/>
      <c r="M2397"/>
      <c r="N2397"/>
      <c r="O2397"/>
      <c r="P2397"/>
      <c r="Q2397"/>
      <c r="R2397"/>
      <c r="S2397"/>
      <c r="T2397"/>
      <c r="U2397"/>
      <c r="V2397"/>
      <c r="W2397"/>
      <c r="X2397"/>
      <c r="Y2397"/>
      <c r="Z2397"/>
      <c r="AA2397"/>
      <c r="AB2397" s="181"/>
    </row>
    <row r="2398" spans="1:28" hidden="1">
      <c r="A2398" s="283"/>
      <c r="B2398"/>
      <c r="C2398"/>
      <c r="D2398"/>
      <c r="E2398"/>
      <c r="F2398"/>
      <c r="G2398"/>
      <c r="H2398"/>
      <c r="I2398"/>
      <c r="J2398"/>
      <c r="K2398"/>
      <c r="L2398"/>
      <c r="M2398"/>
      <c r="N2398"/>
      <c r="O2398"/>
      <c r="P2398"/>
      <c r="Q2398"/>
      <c r="R2398"/>
      <c r="S2398"/>
      <c r="T2398"/>
      <c r="U2398"/>
      <c r="V2398"/>
      <c r="W2398"/>
      <c r="X2398"/>
      <c r="Y2398"/>
      <c r="Z2398"/>
      <c r="AA2398"/>
      <c r="AB2398" s="181"/>
    </row>
    <row r="2399" spans="1:28" hidden="1">
      <c r="A2399" s="283"/>
      <c r="B2399"/>
      <c r="C2399"/>
      <c r="D2399"/>
      <c r="E2399"/>
      <c r="F2399"/>
      <c r="G2399"/>
      <c r="H2399"/>
      <c r="I2399"/>
      <c r="J2399"/>
      <c r="K2399"/>
      <c r="L2399"/>
      <c r="M2399"/>
      <c r="N2399"/>
      <c r="O2399"/>
      <c r="P2399"/>
      <c r="Q2399"/>
      <c r="R2399"/>
      <c r="S2399"/>
      <c r="T2399"/>
      <c r="U2399"/>
      <c r="V2399"/>
      <c r="W2399"/>
      <c r="X2399"/>
      <c r="Y2399"/>
      <c r="Z2399"/>
      <c r="AA2399"/>
      <c r="AB2399" s="181"/>
    </row>
    <row r="2400" spans="1:28" hidden="1">
      <c r="A2400" s="283"/>
      <c r="B2400"/>
      <c r="C2400"/>
      <c r="D2400"/>
      <c r="E2400"/>
      <c r="F2400"/>
      <c r="G2400"/>
      <c r="H2400"/>
      <c r="I2400"/>
      <c r="J2400"/>
      <c r="K2400"/>
      <c r="L2400"/>
      <c r="M2400"/>
      <c r="N2400"/>
      <c r="O2400"/>
      <c r="P2400"/>
      <c r="Q2400"/>
      <c r="R2400"/>
      <c r="S2400"/>
      <c r="T2400"/>
      <c r="U2400"/>
      <c r="V2400"/>
      <c r="W2400"/>
      <c r="X2400"/>
      <c r="Y2400"/>
      <c r="Z2400"/>
      <c r="AA2400"/>
      <c r="AB2400" s="181"/>
    </row>
    <row r="2401" spans="1:28" hidden="1">
      <c r="A2401" s="283"/>
      <c r="B2401"/>
      <c r="C2401"/>
      <c r="D2401"/>
      <c r="E2401"/>
      <c r="F2401"/>
      <c r="G2401"/>
      <c r="H2401"/>
      <c r="I2401"/>
      <c r="J2401"/>
      <c r="K2401"/>
      <c r="L2401"/>
      <c r="M2401"/>
      <c r="N2401"/>
      <c r="O2401"/>
      <c r="P2401"/>
      <c r="Q2401"/>
      <c r="R2401"/>
      <c r="S2401"/>
      <c r="T2401"/>
      <c r="U2401"/>
      <c r="V2401"/>
      <c r="W2401"/>
      <c r="X2401"/>
      <c r="Y2401"/>
      <c r="Z2401"/>
      <c r="AA2401"/>
      <c r="AB2401" s="181"/>
    </row>
    <row r="2402" spans="1:28" hidden="1">
      <c r="A2402" s="283"/>
      <c r="B2402"/>
      <c r="C2402"/>
      <c r="D2402"/>
      <c r="E2402"/>
      <c r="F2402"/>
      <c r="G2402"/>
      <c r="H2402"/>
      <c r="I2402"/>
      <c r="J2402"/>
      <c r="K2402"/>
      <c r="L2402"/>
      <c r="M2402"/>
      <c r="N2402"/>
      <c r="O2402"/>
      <c r="P2402"/>
      <c r="Q2402"/>
      <c r="R2402"/>
      <c r="S2402"/>
      <c r="T2402"/>
      <c r="U2402"/>
      <c r="V2402"/>
      <c r="W2402"/>
      <c r="X2402"/>
      <c r="Y2402"/>
      <c r="Z2402"/>
      <c r="AA2402"/>
      <c r="AB2402" s="181"/>
    </row>
    <row r="2403" spans="1:28" hidden="1">
      <c r="A2403" s="283"/>
      <c r="B2403"/>
      <c r="C2403"/>
      <c r="D2403"/>
      <c r="E2403"/>
      <c r="F2403"/>
      <c r="G2403"/>
      <c r="H2403"/>
      <c r="I2403"/>
      <c r="J2403"/>
      <c r="K2403"/>
      <c r="L2403"/>
      <c r="M2403"/>
      <c r="N2403"/>
      <c r="O2403"/>
      <c r="P2403"/>
      <c r="Q2403"/>
      <c r="R2403"/>
      <c r="S2403"/>
      <c r="T2403"/>
      <c r="U2403"/>
      <c r="V2403"/>
      <c r="W2403"/>
      <c r="X2403"/>
      <c r="Y2403"/>
      <c r="Z2403"/>
      <c r="AA2403"/>
      <c r="AB2403" s="181"/>
    </row>
    <row r="2404" spans="1:28" hidden="1">
      <c r="A2404" s="283"/>
      <c r="B2404"/>
      <c r="C2404"/>
      <c r="D2404"/>
      <c r="E2404"/>
      <c r="F2404"/>
      <c r="G2404"/>
      <c r="H2404"/>
      <c r="I2404"/>
      <c r="J2404"/>
      <c r="K2404"/>
      <c r="L2404"/>
      <c r="M2404"/>
      <c r="N2404"/>
      <c r="O2404"/>
      <c r="P2404"/>
      <c r="Q2404"/>
      <c r="R2404"/>
      <c r="S2404"/>
      <c r="T2404"/>
      <c r="U2404"/>
      <c r="V2404"/>
      <c r="W2404"/>
      <c r="X2404"/>
      <c r="Y2404"/>
      <c r="Z2404"/>
      <c r="AA2404"/>
      <c r="AB2404" s="181"/>
    </row>
    <row r="2405" spans="1:28" hidden="1">
      <c r="A2405" s="283"/>
      <c r="B2405"/>
      <c r="C2405"/>
      <c r="D2405"/>
      <c r="E2405"/>
      <c r="F2405"/>
      <c r="G2405"/>
      <c r="H2405"/>
      <c r="I2405"/>
      <c r="J2405"/>
      <c r="K2405"/>
      <c r="L2405"/>
      <c r="M2405"/>
      <c r="N2405"/>
      <c r="O2405"/>
      <c r="P2405"/>
      <c r="Q2405"/>
      <c r="R2405"/>
      <c r="S2405"/>
      <c r="T2405"/>
      <c r="U2405"/>
      <c r="V2405"/>
      <c r="W2405"/>
      <c r="X2405"/>
      <c r="Y2405"/>
      <c r="Z2405"/>
      <c r="AA2405"/>
      <c r="AB2405" s="181"/>
    </row>
    <row r="2406" spans="1:28" hidden="1">
      <c r="A2406" s="283"/>
      <c r="B2406"/>
      <c r="C2406"/>
      <c r="D2406"/>
      <c r="E2406"/>
      <c r="F2406"/>
      <c r="G2406"/>
      <c r="H2406"/>
      <c r="I2406"/>
      <c r="J2406"/>
      <c r="K2406"/>
      <c r="L2406"/>
      <c r="M2406"/>
      <c r="N2406"/>
      <c r="O2406"/>
      <c r="P2406"/>
      <c r="Q2406"/>
      <c r="R2406"/>
      <c r="S2406"/>
      <c r="T2406"/>
      <c r="U2406"/>
      <c r="V2406"/>
      <c r="W2406"/>
      <c r="X2406"/>
      <c r="Y2406"/>
      <c r="Z2406"/>
      <c r="AA2406"/>
      <c r="AB2406" s="181"/>
    </row>
    <row r="2407" spans="1:28" hidden="1">
      <c r="A2407" s="283"/>
      <c r="B2407"/>
      <c r="C2407"/>
      <c r="D2407"/>
      <c r="E2407"/>
      <c r="F2407"/>
      <c r="G2407"/>
      <c r="H2407"/>
      <c r="I2407"/>
      <c r="J2407"/>
      <c r="K2407"/>
      <c r="L2407"/>
      <c r="M2407"/>
      <c r="N2407"/>
      <c r="O2407"/>
      <c r="P2407"/>
      <c r="Q2407"/>
      <c r="R2407"/>
      <c r="S2407"/>
      <c r="T2407"/>
      <c r="U2407"/>
      <c r="V2407"/>
      <c r="W2407"/>
      <c r="X2407"/>
      <c r="Y2407"/>
      <c r="Z2407"/>
      <c r="AA2407"/>
      <c r="AB2407" s="181"/>
    </row>
    <row r="2408" spans="1:28" hidden="1">
      <c r="A2408" s="283"/>
      <c r="B2408"/>
      <c r="C2408"/>
      <c r="D2408"/>
      <c r="E2408"/>
      <c r="F2408"/>
      <c r="G2408"/>
      <c r="H2408"/>
      <c r="I2408"/>
      <c r="J2408"/>
      <c r="K2408"/>
      <c r="L2408"/>
      <c r="M2408"/>
      <c r="N2408"/>
      <c r="O2408"/>
      <c r="P2408"/>
      <c r="Q2408"/>
      <c r="R2408"/>
      <c r="S2408"/>
      <c r="T2408"/>
      <c r="U2408"/>
      <c r="V2408"/>
      <c r="W2408"/>
      <c r="X2408"/>
      <c r="Y2408"/>
      <c r="Z2408"/>
      <c r="AA2408"/>
      <c r="AB2408" s="181"/>
    </row>
    <row r="2409" spans="1:28" hidden="1">
      <c r="A2409" s="283"/>
      <c r="B2409"/>
      <c r="C2409"/>
      <c r="D2409"/>
      <c r="E2409"/>
      <c r="F2409"/>
      <c r="G2409"/>
      <c r="H2409"/>
      <c r="I2409"/>
      <c r="J2409"/>
      <c r="K2409"/>
      <c r="L2409"/>
      <c r="M2409"/>
      <c r="N2409"/>
      <c r="O2409"/>
      <c r="P2409"/>
      <c r="Q2409"/>
      <c r="R2409"/>
      <c r="S2409"/>
      <c r="T2409"/>
      <c r="U2409"/>
      <c r="V2409"/>
      <c r="W2409"/>
      <c r="X2409"/>
      <c r="Y2409"/>
      <c r="Z2409"/>
      <c r="AA2409"/>
      <c r="AB2409" s="181"/>
    </row>
    <row r="2410" spans="1:28" hidden="1">
      <c r="A2410" s="283"/>
      <c r="B2410"/>
      <c r="C2410"/>
      <c r="D2410"/>
      <c r="E2410"/>
      <c r="F2410"/>
      <c r="G2410"/>
      <c r="H2410"/>
      <c r="I2410"/>
      <c r="J2410"/>
      <c r="K2410"/>
      <c r="L2410"/>
      <c r="M2410"/>
      <c r="N2410"/>
      <c r="O2410"/>
      <c r="P2410"/>
      <c r="Q2410"/>
      <c r="R2410"/>
      <c r="S2410"/>
      <c r="T2410"/>
      <c r="U2410"/>
      <c r="V2410"/>
      <c r="W2410"/>
      <c r="X2410"/>
      <c r="Y2410"/>
      <c r="Z2410"/>
      <c r="AA2410"/>
      <c r="AB2410" s="181"/>
    </row>
    <row r="2411" spans="1:28" hidden="1">
      <c r="A2411" s="283"/>
      <c r="B2411"/>
      <c r="C2411"/>
      <c r="D2411"/>
      <c r="E2411"/>
      <c r="F2411"/>
      <c r="G2411"/>
      <c r="H2411"/>
      <c r="I2411"/>
      <c r="J2411"/>
      <c r="K2411"/>
      <c r="L2411"/>
      <c r="M2411"/>
      <c r="N2411"/>
      <c r="O2411"/>
      <c r="P2411"/>
      <c r="Q2411"/>
      <c r="R2411"/>
      <c r="S2411"/>
      <c r="T2411"/>
      <c r="U2411"/>
      <c r="V2411"/>
      <c r="W2411"/>
      <c r="X2411"/>
      <c r="Y2411"/>
      <c r="Z2411"/>
      <c r="AA2411"/>
      <c r="AB2411" s="181"/>
    </row>
    <row r="2412" spans="1:28" hidden="1">
      <c r="A2412" s="283"/>
      <c r="B2412"/>
      <c r="C2412"/>
      <c r="D2412"/>
      <c r="E2412"/>
      <c r="F2412"/>
      <c r="G2412"/>
      <c r="H2412"/>
      <c r="I2412"/>
      <c r="J2412"/>
      <c r="K2412"/>
      <c r="L2412"/>
      <c r="M2412"/>
      <c r="N2412"/>
      <c r="O2412"/>
      <c r="P2412"/>
      <c r="Q2412"/>
      <c r="R2412"/>
      <c r="S2412"/>
      <c r="T2412"/>
      <c r="U2412"/>
      <c r="V2412"/>
      <c r="W2412"/>
      <c r="X2412"/>
      <c r="Y2412"/>
      <c r="Z2412"/>
      <c r="AA2412"/>
      <c r="AB2412" s="181"/>
    </row>
    <row r="2413" spans="1:28" hidden="1">
      <c r="A2413" s="283"/>
      <c r="B2413"/>
      <c r="C2413"/>
      <c r="D2413"/>
      <c r="E2413"/>
      <c r="F2413"/>
      <c r="G2413"/>
      <c r="H2413"/>
      <c r="I2413"/>
      <c r="J2413"/>
      <c r="K2413"/>
      <c r="L2413"/>
      <c r="M2413"/>
      <c r="N2413"/>
      <c r="O2413"/>
      <c r="P2413"/>
      <c r="Q2413"/>
      <c r="R2413"/>
      <c r="S2413"/>
      <c r="T2413"/>
      <c r="U2413"/>
      <c r="V2413"/>
      <c r="W2413"/>
      <c r="X2413"/>
      <c r="Y2413"/>
      <c r="Z2413"/>
      <c r="AA2413"/>
      <c r="AB2413" s="181"/>
    </row>
    <row r="2414" spans="1:28" hidden="1">
      <c r="A2414" s="283"/>
      <c r="B2414"/>
      <c r="C2414"/>
      <c r="D2414"/>
      <c r="E2414"/>
      <c r="F2414"/>
      <c r="G2414"/>
      <c r="H2414"/>
      <c r="I2414"/>
      <c r="J2414"/>
      <c r="K2414"/>
      <c r="L2414"/>
      <c r="M2414"/>
      <c r="N2414"/>
      <c r="O2414"/>
      <c r="P2414"/>
      <c r="Q2414"/>
      <c r="R2414"/>
      <c r="S2414"/>
      <c r="T2414"/>
      <c r="U2414"/>
      <c r="V2414"/>
      <c r="W2414"/>
      <c r="X2414"/>
      <c r="Y2414"/>
      <c r="Z2414"/>
      <c r="AA2414"/>
      <c r="AB2414" s="181"/>
    </row>
    <row r="2415" spans="1:28" hidden="1">
      <c r="A2415" s="283"/>
      <c r="B2415"/>
      <c r="C2415"/>
      <c r="D2415"/>
      <c r="E2415"/>
      <c r="F2415"/>
      <c r="G2415"/>
      <c r="H2415"/>
      <c r="I2415"/>
      <c r="J2415"/>
      <c r="K2415"/>
      <c r="L2415"/>
      <c r="M2415"/>
      <c r="N2415"/>
      <c r="O2415"/>
      <c r="P2415"/>
      <c r="Q2415"/>
      <c r="R2415"/>
      <c r="S2415"/>
      <c r="T2415"/>
      <c r="U2415"/>
      <c r="V2415"/>
      <c r="W2415"/>
      <c r="X2415"/>
      <c r="Y2415"/>
      <c r="Z2415"/>
      <c r="AA2415"/>
      <c r="AB2415" s="181"/>
    </row>
    <row r="2416" spans="1:28" hidden="1">
      <c r="A2416" s="283"/>
      <c r="B2416"/>
      <c r="C2416"/>
      <c r="D2416"/>
      <c r="E2416"/>
      <c r="F2416"/>
      <c r="G2416"/>
      <c r="H2416"/>
      <c r="I2416"/>
      <c r="J2416"/>
      <c r="K2416"/>
      <c r="L2416"/>
      <c r="M2416"/>
      <c r="N2416"/>
      <c r="O2416"/>
      <c r="P2416"/>
      <c r="Q2416"/>
      <c r="R2416"/>
      <c r="S2416"/>
      <c r="T2416"/>
      <c r="U2416"/>
      <c r="V2416"/>
      <c r="W2416"/>
      <c r="X2416"/>
      <c r="Y2416"/>
      <c r="Z2416"/>
      <c r="AA2416"/>
      <c r="AB2416" s="181"/>
    </row>
    <row r="2417" spans="1:28" hidden="1">
      <c r="A2417" s="283"/>
      <c r="B2417"/>
      <c r="C2417"/>
      <c r="D2417"/>
      <c r="E2417"/>
      <c r="F2417"/>
      <c r="G2417"/>
      <c r="H2417"/>
      <c r="I2417"/>
      <c r="J2417"/>
      <c r="K2417"/>
      <c r="L2417"/>
      <c r="M2417"/>
      <c r="N2417"/>
      <c r="O2417"/>
      <c r="P2417"/>
      <c r="Q2417"/>
      <c r="R2417"/>
      <c r="S2417"/>
      <c r="T2417"/>
      <c r="U2417"/>
      <c r="V2417"/>
      <c r="W2417"/>
      <c r="X2417"/>
      <c r="Y2417"/>
      <c r="Z2417"/>
      <c r="AA2417"/>
      <c r="AB2417" s="181"/>
    </row>
    <row r="2418" spans="1:28" hidden="1">
      <c r="A2418" s="283"/>
      <c r="B2418"/>
      <c r="C2418"/>
      <c r="D2418"/>
      <c r="E2418"/>
      <c r="F2418"/>
      <c r="G2418"/>
      <c r="H2418"/>
      <c r="I2418"/>
      <c r="J2418"/>
      <c r="K2418"/>
      <c r="L2418"/>
      <c r="M2418"/>
      <c r="N2418"/>
      <c r="O2418"/>
      <c r="P2418"/>
      <c r="Q2418"/>
      <c r="R2418"/>
      <c r="S2418"/>
      <c r="T2418"/>
      <c r="U2418"/>
      <c r="V2418"/>
      <c r="W2418"/>
      <c r="X2418"/>
      <c r="Y2418"/>
      <c r="Z2418"/>
      <c r="AA2418"/>
      <c r="AB2418" s="181"/>
    </row>
    <row r="2419" spans="1:28" hidden="1">
      <c r="A2419" s="283"/>
      <c r="B2419"/>
      <c r="C2419"/>
      <c r="D2419"/>
      <c r="E2419"/>
      <c r="F2419"/>
      <c r="G2419"/>
      <c r="H2419"/>
      <c r="I2419"/>
      <c r="J2419"/>
      <c r="K2419"/>
      <c r="L2419"/>
      <c r="M2419"/>
      <c r="N2419"/>
      <c r="O2419"/>
      <c r="P2419"/>
      <c r="Q2419"/>
      <c r="R2419"/>
      <c r="S2419"/>
      <c r="T2419"/>
      <c r="U2419"/>
      <c r="V2419"/>
      <c r="W2419"/>
      <c r="X2419"/>
      <c r="Y2419"/>
      <c r="Z2419"/>
      <c r="AA2419"/>
      <c r="AB2419" s="181"/>
    </row>
    <row r="2420" spans="1:28" hidden="1">
      <c r="A2420" s="283"/>
      <c r="B2420"/>
      <c r="C2420"/>
      <c r="D2420"/>
      <c r="E2420"/>
      <c r="F2420"/>
      <c r="G2420"/>
      <c r="H2420"/>
      <c r="I2420"/>
      <c r="J2420"/>
      <c r="K2420"/>
      <c r="L2420"/>
      <c r="M2420"/>
      <c r="N2420"/>
      <c r="O2420"/>
      <c r="P2420"/>
      <c r="Q2420"/>
      <c r="R2420"/>
      <c r="S2420"/>
      <c r="T2420"/>
      <c r="U2420"/>
      <c r="V2420"/>
      <c r="W2420"/>
      <c r="X2420"/>
      <c r="Y2420"/>
      <c r="Z2420"/>
      <c r="AA2420"/>
      <c r="AB2420" s="181"/>
    </row>
    <row r="2421" spans="1:28" hidden="1">
      <c r="A2421" s="283"/>
      <c r="B2421"/>
      <c r="C2421"/>
      <c r="D2421"/>
      <c r="E2421"/>
      <c r="F2421"/>
      <c r="G2421"/>
      <c r="H2421"/>
      <c r="I2421"/>
      <c r="J2421"/>
      <c r="K2421"/>
      <c r="L2421"/>
      <c r="M2421"/>
      <c r="N2421"/>
      <c r="O2421"/>
      <c r="P2421"/>
      <c r="Q2421"/>
      <c r="R2421"/>
      <c r="S2421"/>
      <c r="T2421"/>
      <c r="U2421"/>
      <c r="V2421"/>
      <c r="W2421"/>
      <c r="X2421"/>
      <c r="Y2421"/>
      <c r="Z2421"/>
      <c r="AA2421"/>
      <c r="AB2421" s="181"/>
    </row>
    <row r="2422" spans="1:28" hidden="1">
      <c r="A2422" s="283"/>
      <c r="B2422"/>
      <c r="C2422"/>
      <c r="D2422"/>
      <c r="E2422"/>
      <c r="F2422"/>
      <c r="G2422"/>
      <c r="H2422"/>
      <c r="I2422"/>
      <c r="J2422"/>
      <c r="K2422"/>
      <c r="L2422"/>
      <c r="M2422"/>
      <c r="N2422"/>
      <c r="O2422"/>
      <c r="P2422"/>
      <c r="Q2422"/>
      <c r="R2422"/>
      <c r="S2422"/>
      <c r="T2422"/>
      <c r="U2422"/>
      <c r="V2422"/>
      <c r="W2422"/>
      <c r="X2422"/>
      <c r="Y2422"/>
      <c r="Z2422"/>
      <c r="AA2422"/>
      <c r="AB2422" s="181"/>
    </row>
    <row r="2423" spans="1:28" hidden="1">
      <c r="A2423" s="283"/>
      <c r="B2423"/>
      <c r="C2423"/>
      <c r="D2423"/>
      <c r="E2423"/>
      <c r="F2423"/>
      <c r="G2423"/>
      <c r="H2423"/>
      <c r="I2423"/>
      <c r="J2423"/>
      <c r="K2423"/>
      <c r="L2423"/>
      <c r="M2423"/>
      <c r="N2423"/>
      <c r="O2423"/>
      <c r="P2423"/>
      <c r="Q2423"/>
      <c r="R2423"/>
      <c r="S2423"/>
      <c r="T2423"/>
      <c r="U2423"/>
      <c r="V2423"/>
      <c r="W2423"/>
      <c r="X2423"/>
      <c r="Y2423"/>
      <c r="Z2423"/>
      <c r="AA2423"/>
      <c r="AB2423" s="181"/>
    </row>
    <row r="2424" spans="1:28" hidden="1">
      <c r="A2424" s="283"/>
      <c r="B2424"/>
      <c r="C2424"/>
      <c r="D2424"/>
      <c r="E2424"/>
      <c r="F2424"/>
      <c r="G2424"/>
      <c r="H2424"/>
      <c r="I2424"/>
      <c r="J2424"/>
      <c r="K2424"/>
      <c r="L2424"/>
      <c r="M2424"/>
      <c r="N2424"/>
      <c r="O2424"/>
      <c r="P2424"/>
      <c r="Q2424"/>
      <c r="R2424"/>
      <c r="S2424"/>
      <c r="T2424"/>
      <c r="U2424"/>
      <c r="V2424"/>
      <c r="W2424"/>
      <c r="X2424"/>
      <c r="Y2424"/>
      <c r="Z2424"/>
      <c r="AA2424"/>
      <c r="AB2424" s="181"/>
    </row>
    <row r="2425" spans="1:28" hidden="1">
      <c r="A2425" s="283"/>
      <c r="B2425"/>
      <c r="C2425"/>
      <c r="D2425"/>
      <c r="E2425"/>
      <c r="F2425"/>
      <c r="G2425"/>
      <c r="H2425"/>
      <c r="I2425"/>
      <c r="J2425"/>
      <c r="K2425"/>
      <c r="L2425"/>
      <c r="M2425"/>
      <c r="N2425"/>
      <c r="O2425"/>
      <c r="P2425"/>
      <c r="Q2425"/>
      <c r="R2425"/>
      <c r="S2425"/>
      <c r="T2425"/>
      <c r="U2425"/>
      <c r="V2425"/>
      <c r="W2425"/>
      <c r="X2425"/>
      <c r="Y2425"/>
      <c r="Z2425"/>
      <c r="AA2425"/>
      <c r="AB2425" s="181"/>
    </row>
    <row r="2426" spans="1:28" hidden="1">
      <c r="A2426" s="283"/>
      <c r="B2426"/>
      <c r="C2426"/>
      <c r="D2426"/>
      <c r="E2426"/>
      <c r="F2426"/>
      <c r="G2426"/>
      <c r="H2426"/>
      <c r="I2426"/>
      <c r="J2426"/>
      <c r="K2426"/>
      <c r="L2426"/>
      <c r="M2426"/>
      <c r="N2426"/>
      <c r="O2426"/>
      <c r="P2426"/>
      <c r="Q2426"/>
      <c r="R2426"/>
      <c r="S2426"/>
      <c r="T2426"/>
      <c r="U2426"/>
      <c r="V2426"/>
      <c r="W2426"/>
      <c r="X2426"/>
      <c r="Y2426"/>
      <c r="Z2426"/>
      <c r="AA2426"/>
      <c r="AB2426" s="181"/>
    </row>
    <row r="2427" spans="1:28" hidden="1">
      <c r="A2427" s="283"/>
      <c r="B2427"/>
      <c r="C2427"/>
      <c r="D2427"/>
      <c r="E2427"/>
      <c r="F2427"/>
      <c r="G2427"/>
      <c r="H2427"/>
      <c r="I2427"/>
      <c r="J2427"/>
      <c r="K2427"/>
      <c r="L2427"/>
      <c r="M2427"/>
      <c r="N2427"/>
      <c r="O2427"/>
      <c r="P2427"/>
      <c r="Q2427"/>
      <c r="R2427"/>
      <c r="S2427"/>
      <c r="T2427"/>
      <c r="U2427"/>
      <c r="V2427"/>
      <c r="W2427"/>
      <c r="X2427"/>
      <c r="Y2427"/>
      <c r="Z2427"/>
      <c r="AA2427"/>
      <c r="AB2427" s="181"/>
    </row>
    <row r="2428" spans="1:28" hidden="1">
      <c r="A2428" s="283"/>
      <c r="B2428"/>
      <c r="C2428"/>
      <c r="D2428"/>
      <c r="E2428"/>
      <c r="F2428"/>
      <c r="G2428"/>
      <c r="H2428"/>
      <c r="I2428"/>
      <c r="J2428"/>
      <c r="K2428"/>
      <c r="L2428"/>
      <c r="M2428"/>
      <c r="N2428"/>
      <c r="O2428"/>
      <c r="P2428"/>
      <c r="Q2428"/>
      <c r="R2428"/>
      <c r="S2428"/>
      <c r="T2428"/>
      <c r="U2428"/>
      <c r="V2428"/>
      <c r="W2428"/>
      <c r="X2428"/>
      <c r="Y2428"/>
      <c r="Z2428"/>
      <c r="AA2428"/>
      <c r="AB2428" s="181"/>
    </row>
    <row r="2429" spans="1:28" hidden="1">
      <c r="A2429" s="283"/>
      <c r="B2429"/>
      <c r="C2429"/>
      <c r="D2429"/>
      <c r="E2429"/>
      <c r="F2429"/>
      <c r="G2429"/>
      <c r="H2429"/>
      <c r="I2429"/>
      <c r="J2429"/>
      <c r="K2429"/>
      <c r="L2429"/>
      <c r="M2429"/>
      <c r="N2429"/>
      <c r="O2429"/>
      <c r="P2429"/>
      <c r="Q2429"/>
      <c r="R2429"/>
      <c r="S2429"/>
      <c r="T2429"/>
      <c r="U2429"/>
      <c r="V2429"/>
      <c r="W2429"/>
      <c r="X2429"/>
      <c r="Y2429"/>
      <c r="Z2429"/>
      <c r="AA2429"/>
      <c r="AB2429" s="181"/>
    </row>
    <row r="2430" spans="1:28" hidden="1">
      <c r="A2430" s="283"/>
      <c r="B2430"/>
      <c r="C2430"/>
      <c r="D2430"/>
      <c r="E2430"/>
      <c r="F2430"/>
      <c r="G2430"/>
      <c r="H2430"/>
      <c r="I2430"/>
      <c r="J2430"/>
      <c r="K2430"/>
      <c r="L2430"/>
      <c r="M2430"/>
      <c r="N2430"/>
      <c r="O2430"/>
      <c r="P2430"/>
      <c r="Q2430"/>
      <c r="R2430"/>
      <c r="S2430"/>
      <c r="T2430"/>
      <c r="U2430"/>
      <c r="V2430"/>
      <c r="W2430"/>
      <c r="X2430"/>
      <c r="Y2430"/>
      <c r="Z2430"/>
      <c r="AA2430"/>
      <c r="AB2430" s="181"/>
    </row>
    <row r="2431" spans="1:28" hidden="1">
      <c r="A2431" s="283"/>
      <c r="B2431"/>
      <c r="C2431"/>
      <c r="D2431"/>
      <c r="E2431"/>
      <c r="F2431"/>
      <c r="G2431"/>
      <c r="H2431"/>
      <c r="I2431"/>
      <c r="J2431"/>
      <c r="K2431"/>
      <c r="L2431"/>
      <c r="M2431"/>
      <c r="N2431"/>
      <c r="O2431"/>
      <c r="P2431"/>
      <c r="Q2431"/>
      <c r="R2431"/>
      <c r="S2431"/>
      <c r="T2431"/>
      <c r="U2431"/>
      <c r="V2431"/>
      <c r="W2431"/>
      <c r="X2431"/>
      <c r="Y2431"/>
      <c r="Z2431"/>
      <c r="AA2431"/>
      <c r="AB2431" s="181"/>
    </row>
    <row r="2432" spans="1:28" hidden="1">
      <c r="A2432" s="283"/>
      <c r="B2432"/>
      <c r="C2432"/>
      <c r="D2432"/>
      <c r="E2432"/>
      <c r="F2432"/>
      <c r="G2432"/>
      <c r="H2432"/>
      <c r="I2432"/>
      <c r="J2432"/>
      <c r="K2432"/>
      <c r="L2432"/>
      <c r="M2432"/>
      <c r="N2432"/>
      <c r="O2432"/>
      <c r="P2432"/>
      <c r="Q2432"/>
      <c r="R2432"/>
      <c r="S2432"/>
      <c r="T2432"/>
      <c r="U2432"/>
      <c r="V2432"/>
      <c r="W2432"/>
      <c r="X2432"/>
      <c r="Y2432"/>
      <c r="Z2432"/>
      <c r="AA2432"/>
      <c r="AB2432" s="181"/>
    </row>
    <row r="2433" spans="1:28" hidden="1">
      <c r="A2433" s="283"/>
      <c r="B2433"/>
      <c r="C2433"/>
      <c r="D2433"/>
      <c r="E2433"/>
      <c r="F2433"/>
      <c r="G2433"/>
      <c r="H2433"/>
      <c r="I2433"/>
      <c r="J2433"/>
      <c r="K2433"/>
      <c r="L2433"/>
      <c r="M2433"/>
      <c r="N2433"/>
      <c r="O2433"/>
      <c r="P2433"/>
      <c r="Q2433"/>
      <c r="R2433"/>
      <c r="S2433"/>
      <c r="T2433"/>
      <c r="U2433"/>
      <c r="V2433"/>
      <c r="W2433"/>
      <c r="X2433"/>
      <c r="Y2433"/>
      <c r="Z2433"/>
      <c r="AA2433"/>
      <c r="AB2433" s="181"/>
    </row>
    <row r="2434" spans="1:28" hidden="1">
      <c r="A2434" s="283"/>
      <c r="B2434"/>
      <c r="C2434"/>
      <c r="D2434"/>
      <c r="E2434"/>
      <c r="F2434"/>
      <c r="G2434"/>
      <c r="H2434"/>
      <c r="I2434"/>
      <c r="J2434"/>
      <c r="K2434"/>
      <c r="L2434"/>
      <c r="M2434"/>
      <c r="N2434"/>
      <c r="O2434"/>
      <c r="P2434"/>
      <c r="Q2434"/>
      <c r="R2434"/>
      <c r="S2434"/>
      <c r="T2434"/>
      <c r="U2434"/>
      <c r="V2434"/>
      <c r="W2434"/>
      <c r="X2434"/>
      <c r="Y2434"/>
      <c r="Z2434"/>
      <c r="AA2434"/>
      <c r="AB2434" s="181"/>
    </row>
    <row r="2435" spans="1:28" hidden="1">
      <c r="A2435" s="283"/>
      <c r="B2435"/>
      <c r="C2435"/>
      <c r="D2435"/>
      <c r="E2435"/>
      <c r="F2435"/>
      <c r="G2435"/>
      <c r="H2435"/>
      <c r="I2435"/>
      <c r="J2435"/>
      <c r="K2435"/>
      <c r="L2435"/>
      <c r="M2435"/>
      <c r="N2435"/>
      <c r="O2435"/>
      <c r="P2435"/>
      <c r="Q2435"/>
      <c r="R2435"/>
      <c r="S2435"/>
      <c r="T2435"/>
      <c r="U2435"/>
      <c r="V2435"/>
      <c r="W2435"/>
      <c r="X2435"/>
      <c r="Y2435"/>
      <c r="Z2435"/>
      <c r="AA2435"/>
      <c r="AB2435" s="181"/>
    </row>
    <row r="2436" spans="1:28" hidden="1">
      <c r="A2436" s="283"/>
      <c r="B2436"/>
      <c r="C2436"/>
      <c r="D2436"/>
      <c r="E2436"/>
      <c r="F2436"/>
      <c r="G2436"/>
      <c r="H2436"/>
      <c r="I2436"/>
      <c r="J2436"/>
      <c r="K2436"/>
      <c r="L2436"/>
      <c r="M2436"/>
      <c r="N2436"/>
      <c r="O2436"/>
      <c r="P2436"/>
      <c r="Q2436"/>
      <c r="R2436"/>
      <c r="S2436"/>
      <c r="T2436"/>
      <c r="U2436"/>
      <c r="V2436"/>
      <c r="W2436"/>
      <c r="X2436"/>
      <c r="Y2436"/>
      <c r="Z2436"/>
      <c r="AA2436"/>
      <c r="AB2436" s="181"/>
    </row>
    <row r="2437" spans="1:28" hidden="1">
      <c r="A2437" s="283"/>
      <c r="B2437"/>
      <c r="C2437"/>
      <c r="D2437"/>
      <c r="E2437"/>
      <c r="F2437"/>
      <c r="G2437"/>
      <c r="H2437"/>
      <c r="I2437"/>
      <c r="J2437"/>
      <c r="K2437"/>
      <c r="L2437"/>
      <c r="M2437"/>
      <c r="N2437"/>
      <c r="O2437"/>
      <c r="P2437"/>
      <c r="Q2437"/>
      <c r="R2437"/>
      <c r="S2437"/>
      <c r="T2437"/>
      <c r="U2437"/>
      <c r="V2437"/>
      <c r="W2437"/>
      <c r="X2437"/>
      <c r="Y2437"/>
      <c r="Z2437"/>
      <c r="AA2437"/>
      <c r="AB2437" s="181"/>
    </row>
    <row r="2438" spans="1:28" hidden="1">
      <c r="A2438" s="283"/>
      <c r="B2438"/>
      <c r="C2438"/>
      <c r="D2438"/>
      <c r="E2438"/>
      <c r="F2438"/>
      <c r="G2438"/>
      <c r="H2438"/>
      <c r="I2438"/>
      <c r="J2438"/>
      <c r="K2438"/>
      <c r="L2438"/>
      <c r="M2438"/>
      <c r="N2438"/>
      <c r="O2438"/>
      <c r="P2438"/>
      <c r="Q2438"/>
      <c r="R2438"/>
      <c r="S2438"/>
      <c r="T2438"/>
      <c r="U2438"/>
      <c r="V2438"/>
      <c r="W2438"/>
      <c r="X2438"/>
      <c r="Y2438"/>
      <c r="Z2438"/>
      <c r="AA2438"/>
      <c r="AB2438" s="181"/>
    </row>
    <row r="2439" spans="1:28" hidden="1">
      <c r="A2439" s="283"/>
      <c r="B2439"/>
      <c r="C2439"/>
      <c r="D2439"/>
      <c r="E2439"/>
      <c r="F2439"/>
      <c r="G2439"/>
      <c r="H2439"/>
      <c r="I2439"/>
      <c r="J2439"/>
      <c r="K2439"/>
      <c r="L2439"/>
      <c r="M2439"/>
      <c r="N2439"/>
      <c r="O2439"/>
      <c r="P2439"/>
      <c r="Q2439"/>
      <c r="R2439"/>
      <c r="S2439"/>
      <c r="T2439"/>
      <c r="U2439"/>
      <c r="V2439"/>
      <c r="W2439"/>
      <c r="X2439"/>
      <c r="Y2439"/>
      <c r="Z2439"/>
      <c r="AA2439"/>
      <c r="AB2439" s="181"/>
    </row>
    <row r="2440" spans="1:28" hidden="1">
      <c r="A2440" s="283"/>
      <c r="B2440"/>
      <c r="C2440"/>
      <c r="D2440"/>
      <c r="E2440"/>
      <c r="F2440"/>
      <c r="G2440"/>
      <c r="H2440"/>
      <c r="I2440"/>
      <c r="J2440"/>
      <c r="K2440"/>
      <c r="L2440"/>
      <c r="M2440"/>
      <c r="N2440"/>
      <c r="O2440"/>
      <c r="P2440"/>
      <c r="Q2440"/>
      <c r="R2440"/>
      <c r="S2440"/>
      <c r="T2440"/>
      <c r="U2440"/>
      <c r="V2440"/>
      <c r="W2440"/>
      <c r="X2440"/>
      <c r="Y2440"/>
      <c r="Z2440"/>
      <c r="AA2440"/>
      <c r="AB2440" s="181"/>
    </row>
    <row r="2441" spans="1:28" hidden="1">
      <c r="A2441" s="283"/>
      <c r="B2441"/>
      <c r="C2441"/>
      <c r="D2441"/>
      <c r="E2441"/>
      <c r="F2441"/>
      <c r="G2441"/>
      <c r="H2441"/>
      <c r="I2441"/>
      <c r="J2441"/>
      <c r="K2441"/>
      <c r="L2441"/>
      <c r="M2441"/>
      <c r="N2441"/>
      <c r="O2441"/>
      <c r="P2441"/>
      <c r="Q2441"/>
      <c r="R2441"/>
      <c r="S2441"/>
      <c r="T2441"/>
      <c r="U2441"/>
      <c r="V2441"/>
      <c r="W2441"/>
      <c r="X2441"/>
      <c r="Y2441"/>
      <c r="Z2441"/>
      <c r="AA2441"/>
      <c r="AB2441" s="181"/>
    </row>
    <row r="2442" spans="1:28" hidden="1">
      <c r="A2442" s="283"/>
      <c r="B2442"/>
      <c r="C2442"/>
      <c r="D2442"/>
      <c r="E2442"/>
      <c r="F2442"/>
      <c r="G2442"/>
      <c r="H2442"/>
      <c r="I2442"/>
      <c r="J2442"/>
      <c r="K2442"/>
      <c r="L2442"/>
      <c r="M2442"/>
      <c r="N2442"/>
      <c r="O2442"/>
      <c r="P2442"/>
      <c r="Q2442"/>
      <c r="R2442"/>
      <c r="S2442"/>
      <c r="T2442"/>
      <c r="U2442"/>
      <c r="V2442"/>
      <c r="W2442"/>
      <c r="X2442"/>
      <c r="Y2442"/>
      <c r="Z2442"/>
      <c r="AA2442"/>
      <c r="AB2442" s="181"/>
    </row>
    <row r="2443" spans="1:28" hidden="1">
      <c r="A2443" s="283"/>
      <c r="B2443"/>
      <c r="C2443"/>
      <c r="D2443"/>
      <c r="E2443"/>
      <c r="F2443"/>
      <c r="G2443"/>
      <c r="H2443"/>
      <c r="I2443"/>
      <c r="J2443"/>
      <c r="K2443"/>
      <c r="L2443"/>
      <c r="M2443"/>
      <c r="N2443"/>
      <c r="O2443"/>
      <c r="P2443"/>
      <c r="Q2443"/>
      <c r="R2443"/>
      <c r="S2443"/>
      <c r="T2443"/>
      <c r="U2443"/>
      <c r="V2443"/>
      <c r="W2443"/>
      <c r="X2443"/>
      <c r="Y2443"/>
      <c r="Z2443"/>
      <c r="AA2443"/>
      <c r="AB2443" s="181"/>
    </row>
    <row r="2444" spans="1:28" hidden="1">
      <c r="A2444" s="283"/>
      <c r="B2444"/>
      <c r="C2444"/>
      <c r="D2444"/>
      <c r="E2444"/>
      <c r="F2444"/>
      <c r="G2444"/>
      <c r="H2444"/>
      <c r="I2444"/>
      <c r="J2444"/>
      <c r="K2444"/>
      <c r="L2444"/>
      <c r="M2444"/>
      <c r="N2444"/>
      <c r="O2444"/>
      <c r="P2444"/>
      <c r="Q2444"/>
      <c r="R2444"/>
      <c r="S2444"/>
      <c r="T2444"/>
      <c r="U2444"/>
      <c r="V2444"/>
      <c r="W2444"/>
      <c r="X2444"/>
      <c r="Y2444"/>
      <c r="Z2444"/>
      <c r="AA2444"/>
      <c r="AB2444" s="181"/>
    </row>
    <row r="2445" spans="1:28" hidden="1">
      <c r="A2445" s="283"/>
      <c r="B2445"/>
      <c r="C2445"/>
      <c r="D2445"/>
      <c r="E2445"/>
      <c r="F2445"/>
      <c r="G2445"/>
      <c r="H2445"/>
      <c r="I2445"/>
      <c r="J2445"/>
      <c r="K2445"/>
      <c r="L2445"/>
      <c r="M2445"/>
      <c r="N2445"/>
      <c r="O2445"/>
      <c r="P2445"/>
      <c r="Q2445"/>
      <c r="R2445"/>
      <c r="S2445"/>
      <c r="T2445"/>
      <c r="U2445"/>
      <c r="V2445"/>
      <c r="W2445"/>
      <c r="X2445"/>
      <c r="Y2445"/>
      <c r="Z2445"/>
      <c r="AA2445"/>
      <c r="AB2445" s="181"/>
    </row>
    <row r="2446" spans="1:28" hidden="1">
      <c r="A2446" s="283"/>
      <c r="B2446"/>
      <c r="C2446"/>
      <c r="D2446"/>
      <c r="E2446"/>
      <c r="F2446"/>
      <c r="G2446"/>
      <c r="H2446"/>
      <c r="I2446"/>
      <c r="J2446"/>
      <c r="K2446"/>
      <c r="L2446"/>
      <c r="M2446"/>
      <c r="N2446"/>
      <c r="O2446"/>
      <c r="P2446"/>
      <c r="Q2446"/>
      <c r="R2446"/>
      <c r="S2446"/>
      <c r="T2446"/>
      <c r="U2446"/>
      <c r="V2446"/>
      <c r="W2446"/>
      <c r="X2446"/>
      <c r="Y2446"/>
      <c r="Z2446"/>
      <c r="AA2446"/>
      <c r="AB2446" s="181"/>
    </row>
    <row r="2447" spans="1:28" hidden="1">
      <c r="A2447" s="283"/>
      <c r="B2447"/>
      <c r="C2447"/>
      <c r="D2447"/>
      <c r="E2447"/>
      <c r="F2447"/>
      <c r="G2447"/>
      <c r="H2447"/>
      <c r="I2447"/>
      <c r="J2447"/>
      <c r="K2447"/>
      <c r="L2447"/>
      <c r="M2447"/>
      <c r="N2447"/>
      <c r="O2447"/>
      <c r="P2447"/>
      <c r="Q2447"/>
      <c r="R2447"/>
      <c r="S2447"/>
      <c r="T2447"/>
      <c r="U2447"/>
      <c r="V2447"/>
      <c r="W2447"/>
      <c r="X2447"/>
      <c r="Y2447"/>
      <c r="Z2447"/>
      <c r="AA2447"/>
      <c r="AB2447" s="181"/>
    </row>
    <row r="2448" spans="1:28" hidden="1">
      <c r="A2448" s="283"/>
      <c r="B2448"/>
      <c r="C2448"/>
      <c r="D2448"/>
      <c r="E2448"/>
      <c r="F2448"/>
      <c r="G2448"/>
      <c r="H2448"/>
      <c r="I2448"/>
      <c r="J2448"/>
      <c r="K2448"/>
      <c r="L2448"/>
      <c r="M2448"/>
      <c r="N2448"/>
      <c r="O2448"/>
      <c r="P2448"/>
      <c r="Q2448"/>
      <c r="R2448"/>
      <c r="S2448"/>
      <c r="T2448"/>
      <c r="U2448"/>
      <c r="V2448"/>
      <c r="W2448"/>
      <c r="X2448"/>
      <c r="Y2448"/>
      <c r="Z2448"/>
      <c r="AA2448"/>
      <c r="AB2448" s="181"/>
    </row>
    <row r="2449" spans="1:28" hidden="1">
      <c r="A2449" s="283"/>
      <c r="B2449"/>
      <c r="C2449"/>
      <c r="D2449"/>
      <c r="E2449"/>
      <c r="F2449"/>
      <c r="G2449"/>
      <c r="H2449"/>
      <c r="I2449"/>
      <c r="J2449"/>
      <c r="K2449"/>
      <c r="L2449"/>
      <c r="M2449"/>
      <c r="N2449"/>
      <c r="O2449"/>
      <c r="P2449"/>
      <c r="Q2449"/>
      <c r="R2449"/>
      <c r="S2449"/>
      <c r="T2449"/>
      <c r="U2449"/>
      <c r="V2449"/>
      <c r="W2449"/>
      <c r="X2449"/>
      <c r="Y2449"/>
      <c r="Z2449"/>
      <c r="AA2449"/>
      <c r="AB2449" s="181"/>
    </row>
    <row r="2450" spans="1:28" hidden="1">
      <c r="A2450" s="283"/>
      <c r="B2450"/>
      <c r="C2450"/>
      <c r="D2450"/>
      <c r="E2450"/>
      <c r="F2450"/>
      <c r="G2450"/>
      <c r="H2450"/>
      <c r="I2450"/>
      <c r="J2450"/>
      <c r="K2450"/>
      <c r="L2450"/>
      <c r="M2450"/>
      <c r="N2450"/>
      <c r="O2450"/>
      <c r="P2450"/>
      <c r="Q2450"/>
      <c r="R2450"/>
      <c r="S2450"/>
      <c r="T2450"/>
      <c r="U2450"/>
      <c r="V2450"/>
      <c r="W2450"/>
      <c r="X2450"/>
      <c r="Y2450"/>
      <c r="Z2450"/>
      <c r="AA2450"/>
      <c r="AB2450" s="181"/>
    </row>
    <row r="2451" spans="1:28" hidden="1">
      <c r="A2451" s="283"/>
      <c r="B2451"/>
      <c r="C2451"/>
      <c r="D2451"/>
      <c r="E2451"/>
      <c r="F2451"/>
      <c r="G2451"/>
      <c r="H2451"/>
      <c r="I2451"/>
      <c r="J2451"/>
      <c r="K2451"/>
      <c r="L2451"/>
      <c r="M2451"/>
      <c r="N2451"/>
      <c r="O2451"/>
      <c r="P2451"/>
      <c r="Q2451"/>
      <c r="R2451"/>
      <c r="S2451"/>
      <c r="T2451"/>
      <c r="U2451"/>
      <c r="V2451"/>
      <c r="W2451"/>
      <c r="X2451"/>
      <c r="Y2451"/>
      <c r="Z2451"/>
      <c r="AA2451"/>
      <c r="AB2451" s="181"/>
    </row>
    <row r="2452" spans="1:28" hidden="1">
      <c r="A2452" s="283"/>
      <c r="B2452"/>
      <c r="C2452"/>
      <c r="D2452"/>
      <c r="E2452"/>
      <c r="F2452"/>
      <c r="G2452"/>
      <c r="H2452"/>
      <c r="I2452"/>
      <c r="J2452"/>
      <c r="K2452"/>
      <c r="L2452"/>
      <c r="M2452"/>
      <c r="N2452"/>
      <c r="O2452"/>
      <c r="P2452"/>
      <c r="Q2452"/>
      <c r="R2452"/>
      <c r="S2452"/>
      <c r="T2452"/>
      <c r="U2452"/>
      <c r="V2452"/>
      <c r="W2452"/>
      <c r="X2452"/>
      <c r="Y2452"/>
      <c r="Z2452"/>
      <c r="AA2452"/>
      <c r="AB2452" s="181"/>
    </row>
    <row r="2453" spans="1:28" hidden="1">
      <c r="A2453" s="283"/>
      <c r="B2453"/>
      <c r="C2453"/>
      <c r="D2453"/>
      <c r="E2453"/>
      <c r="F2453"/>
      <c r="G2453"/>
      <c r="H2453"/>
      <c r="I2453"/>
      <c r="J2453"/>
      <c r="K2453"/>
      <c r="L2453"/>
      <c r="M2453"/>
      <c r="N2453"/>
      <c r="O2453"/>
      <c r="P2453"/>
      <c r="Q2453"/>
      <c r="R2453"/>
      <c r="S2453"/>
      <c r="T2453"/>
      <c r="U2453"/>
      <c r="V2453"/>
      <c r="W2453"/>
      <c r="X2453"/>
      <c r="Y2453"/>
      <c r="Z2453"/>
      <c r="AA2453"/>
      <c r="AB2453" s="181"/>
    </row>
    <row r="2454" spans="1:28" hidden="1">
      <c r="A2454" s="283"/>
      <c r="B2454"/>
      <c r="C2454"/>
      <c r="D2454"/>
      <c r="E2454"/>
      <c r="F2454"/>
      <c r="G2454"/>
      <c r="H2454"/>
      <c r="I2454"/>
      <c r="J2454"/>
      <c r="K2454"/>
      <c r="L2454"/>
      <c r="M2454"/>
      <c r="N2454"/>
      <c r="O2454"/>
      <c r="P2454"/>
      <c r="Q2454"/>
      <c r="R2454"/>
      <c r="S2454"/>
      <c r="T2454"/>
      <c r="U2454"/>
      <c r="V2454"/>
      <c r="W2454"/>
      <c r="X2454"/>
      <c r="Y2454"/>
      <c r="Z2454"/>
      <c r="AA2454"/>
      <c r="AB2454" s="181"/>
    </row>
    <row r="2455" spans="1:28" hidden="1">
      <c r="A2455" s="283"/>
      <c r="B2455"/>
      <c r="C2455"/>
      <c r="D2455"/>
      <c r="E2455"/>
      <c r="F2455"/>
      <c r="G2455"/>
      <c r="H2455"/>
      <c r="I2455"/>
      <c r="J2455"/>
      <c r="K2455"/>
      <c r="L2455"/>
      <c r="M2455"/>
      <c r="N2455"/>
      <c r="O2455"/>
      <c r="P2455"/>
      <c r="Q2455"/>
      <c r="R2455"/>
      <c r="S2455"/>
      <c r="T2455"/>
      <c r="U2455"/>
      <c r="V2455"/>
      <c r="W2455"/>
      <c r="X2455"/>
      <c r="Y2455"/>
      <c r="Z2455"/>
      <c r="AA2455"/>
      <c r="AB2455" s="181"/>
    </row>
    <row r="2456" spans="1:28" hidden="1">
      <c r="A2456" s="283"/>
      <c r="B2456"/>
      <c r="C2456"/>
      <c r="D2456"/>
      <c r="E2456"/>
      <c r="F2456"/>
      <c r="G2456"/>
      <c r="H2456"/>
      <c r="I2456"/>
      <c r="J2456"/>
      <c r="K2456"/>
      <c r="L2456"/>
      <c r="M2456"/>
      <c r="N2456"/>
      <c r="O2456"/>
      <c r="P2456"/>
      <c r="Q2456"/>
      <c r="R2456"/>
      <c r="S2456"/>
      <c r="T2456"/>
      <c r="U2456"/>
      <c r="V2456"/>
      <c r="W2456"/>
      <c r="X2456"/>
      <c r="Y2456"/>
      <c r="Z2456"/>
      <c r="AA2456"/>
      <c r="AB2456" s="181"/>
    </row>
    <row r="2457" spans="1:28" hidden="1">
      <c r="A2457" s="283"/>
      <c r="B2457"/>
      <c r="C2457"/>
      <c r="D2457"/>
      <c r="E2457"/>
      <c r="F2457"/>
      <c r="G2457"/>
      <c r="H2457"/>
      <c r="I2457"/>
      <c r="J2457"/>
      <c r="K2457"/>
      <c r="L2457"/>
      <c r="M2457"/>
      <c r="N2457"/>
      <c r="O2457"/>
      <c r="P2457"/>
      <c r="Q2457"/>
      <c r="R2457"/>
      <c r="S2457"/>
      <c r="T2457"/>
      <c r="U2457"/>
      <c r="V2457"/>
      <c r="W2457"/>
      <c r="X2457"/>
      <c r="Y2457"/>
      <c r="Z2457"/>
      <c r="AA2457"/>
      <c r="AB2457" s="181"/>
    </row>
    <row r="2458" spans="1:28" hidden="1">
      <c r="A2458" s="283"/>
      <c r="B2458"/>
      <c r="C2458"/>
      <c r="D2458"/>
      <c r="E2458"/>
      <c r="F2458"/>
      <c r="G2458"/>
      <c r="H2458"/>
      <c r="I2458"/>
      <c r="J2458"/>
      <c r="K2458"/>
      <c r="L2458"/>
      <c r="M2458"/>
      <c r="N2458"/>
      <c r="O2458"/>
      <c r="P2458"/>
      <c r="Q2458"/>
      <c r="R2458"/>
      <c r="S2458"/>
      <c r="T2458"/>
      <c r="U2458"/>
      <c r="V2458"/>
      <c r="W2458"/>
      <c r="X2458"/>
      <c r="Y2458"/>
      <c r="Z2458"/>
      <c r="AA2458"/>
      <c r="AB2458" s="181"/>
    </row>
    <row r="2459" spans="1:28" hidden="1">
      <c r="A2459" s="283"/>
      <c r="B2459"/>
      <c r="C2459"/>
      <c r="D2459"/>
      <c r="E2459"/>
      <c r="F2459"/>
      <c r="G2459"/>
      <c r="H2459"/>
      <c r="I2459"/>
      <c r="J2459"/>
      <c r="K2459"/>
      <c r="L2459"/>
      <c r="M2459"/>
      <c r="N2459"/>
      <c r="O2459"/>
      <c r="P2459"/>
      <c r="Q2459"/>
      <c r="R2459"/>
      <c r="S2459"/>
      <c r="T2459"/>
      <c r="U2459"/>
      <c r="V2459"/>
      <c r="W2459"/>
      <c r="X2459"/>
      <c r="Y2459"/>
      <c r="Z2459"/>
      <c r="AA2459"/>
      <c r="AB2459" s="181"/>
    </row>
    <row r="2460" spans="1:28" hidden="1">
      <c r="A2460" s="283"/>
      <c r="B2460"/>
      <c r="C2460"/>
      <c r="D2460"/>
      <c r="E2460"/>
      <c r="F2460"/>
      <c r="G2460"/>
      <c r="H2460"/>
      <c r="I2460"/>
      <c r="J2460"/>
      <c r="K2460"/>
      <c r="L2460"/>
      <c r="M2460"/>
      <c r="N2460"/>
      <c r="O2460"/>
      <c r="P2460"/>
      <c r="Q2460"/>
      <c r="R2460"/>
      <c r="S2460"/>
      <c r="T2460"/>
      <c r="U2460"/>
      <c r="V2460"/>
      <c r="W2460"/>
      <c r="X2460"/>
      <c r="Y2460"/>
      <c r="Z2460"/>
      <c r="AA2460"/>
      <c r="AB2460" s="181"/>
    </row>
    <row r="2461" spans="1:28" hidden="1">
      <c r="A2461" s="283"/>
      <c r="B2461"/>
      <c r="C2461"/>
      <c r="D2461"/>
      <c r="E2461"/>
      <c r="F2461"/>
      <c r="G2461"/>
      <c r="H2461"/>
      <c r="I2461"/>
      <c r="J2461"/>
      <c r="K2461"/>
      <c r="L2461"/>
      <c r="M2461"/>
      <c r="N2461"/>
      <c r="O2461"/>
      <c r="P2461"/>
      <c r="Q2461"/>
      <c r="R2461"/>
      <c r="S2461"/>
      <c r="T2461"/>
      <c r="U2461"/>
      <c r="V2461"/>
      <c r="W2461"/>
      <c r="X2461"/>
      <c r="Y2461"/>
      <c r="Z2461"/>
      <c r="AA2461"/>
      <c r="AB2461" s="181"/>
    </row>
    <row r="2462" spans="1:28" hidden="1">
      <c r="A2462" s="283"/>
      <c r="B2462"/>
      <c r="C2462"/>
      <c r="D2462"/>
      <c r="E2462"/>
      <c r="F2462"/>
      <c r="G2462"/>
      <c r="H2462"/>
      <c r="I2462"/>
      <c r="J2462"/>
      <c r="K2462"/>
      <c r="L2462"/>
      <c r="M2462"/>
      <c r="N2462"/>
      <c r="O2462"/>
      <c r="P2462"/>
      <c r="Q2462"/>
      <c r="R2462"/>
      <c r="S2462"/>
      <c r="T2462"/>
      <c r="U2462"/>
      <c r="V2462"/>
      <c r="W2462"/>
      <c r="X2462"/>
      <c r="Y2462"/>
      <c r="Z2462"/>
      <c r="AA2462"/>
      <c r="AB2462" s="181"/>
    </row>
    <row r="2463" spans="1:28" hidden="1">
      <c r="A2463" s="283"/>
      <c r="B2463"/>
      <c r="C2463"/>
      <c r="D2463"/>
      <c r="E2463"/>
      <c r="F2463"/>
      <c r="G2463"/>
      <c r="H2463"/>
      <c r="I2463"/>
      <c r="J2463"/>
      <c r="K2463"/>
      <c r="L2463"/>
      <c r="M2463"/>
      <c r="N2463"/>
      <c r="O2463"/>
      <c r="P2463"/>
      <c r="Q2463"/>
      <c r="R2463"/>
      <c r="S2463"/>
      <c r="T2463"/>
      <c r="U2463"/>
      <c r="V2463"/>
      <c r="W2463"/>
      <c r="X2463"/>
      <c r="Y2463"/>
      <c r="Z2463"/>
      <c r="AA2463"/>
      <c r="AB2463" s="181"/>
    </row>
    <row r="2464" spans="1:28" hidden="1">
      <c r="A2464" s="283"/>
      <c r="B2464"/>
      <c r="C2464"/>
      <c r="D2464"/>
      <c r="E2464"/>
      <c r="F2464"/>
      <c r="G2464"/>
      <c r="H2464"/>
      <c r="I2464"/>
      <c r="J2464"/>
      <c r="K2464"/>
      <c r="L2464"/>
      <c r="M2464"/>
      <c r="N2464"/>
      <c r="O2464"/>
      <c r="P2464"/>
      <c r="Q2464"/>
      <c r="R2464"/>
      <c r="S2464"/>
      <c r="T2464"/>
      <c r="U2464"/>
      <c r="V2464"/>
      <c r="W2464"/>
      <c r="X2464"/>
      <c r="Y2464"/>
      <c r="Z2464"/>
      <c r="AA2464"/>
      <c r="AB2464" s="181"/>
    </row>
    <row r="2465" spans="1:28" hidden="1">
      <c r="A2465" s="283"/>
      <c r="B2465"/>
      <c r="C2465"/>
      <c r="D2465"/>
      <c r="E2465"/>
      <c r="F2465"/>
      <c r="G2465"/>
      <c r="H2465"/>
      <c r="I2465"/>
      <c r="J2465"/>
      <c r="K2465"/>
      <c r="L2465"/>
      <c r="M2465"/>
      <c r="N2465"/>
      <c r="O2465"/>
      <c r="P2465"/>
      <c r="Q2465"/>
      <c r="R2465"/>
      <c r="S2465"/>
      <c r="T2465"/>
      <c r="U2465"/>
      <c r="V2465"/>
      <c r="W2465"/>
      <c r="X2465"/>
      <c r="Y2465"/>
      <c r="Z2465"/>
      <c r="AA2465"/>
      <c r="AB2465" s="181"/>
    </row>
    <row r="2466" spans="1:28" hidden="1">
      <c r="A2466" s="283"/>
      <c r="B2466"/>
      <c r="C2466"/>
      <c r="D2466"/>
      <c r="E2466"/>
      <c r="F2466"/>
      <c r="G2466"/>
      <c r="H2466"/>
      <c r="I2466"/>
      <c r="J2466"/>
      <c r="K2466"/>
      <c r="L2466"/>
      <c r="M2466"/>
      <c r="N2466"/>
      <c r="O2466"/>
      <c r="P2466"/>
      <c r="Q2466"/>
      <c r="R2466"/>
      <c r="S2466"/>
      <c r="T2466"/>
      <c r="U2466"/>
      <c r="V2466"/>
      <c r="W2466"/>
      <c r="X2466"/>
      <c r="Y2466"/>
      <c r="Z2466"/>
      <c r="AA2466"/>
      <c r="AB2466" s="181"/>
    </row>
    <row r="2467" spans="1:28" hidden="1">
      <c r="A2467" s="283"/>
      <c r="B2467"/>
      <c r="C2467"/>
      <c r="D2467"/>
      <c r="E2467"/>
      <c r="F2467"/>
      <c r="G2467"/>
      <c r="H2467"/>
      <c r="I2467"/>
      <c r="J2467"/>
      <c r="K2467"/>
      <c r="L2467"/>
      <c r="M2467"/>
      <c r="N2467"/>
      <c r="O2467"/>
      <c r="P2467"/>
      <c r="Q2467"/>
      <c r="R2467"/>
      <c r="S2467"/>
      <c r="T2467"/>
      <c r="U2467"/>
      <c r="V2467"/>
      <c r="W2467"/>
      <c r="X2467"/>
      <c r="Y2467"/>
      <c r="Z2467"/>
      <c r="AA2467"/>
      <c r="AB2467" s="181"/>
    </row>
    <row r="2468" spans="1:28" hidden="1">
      <c r="A2468" s="283"/>
      <c r="B2468"/>
      <c r="C2468"/>
      <c r="D2468"/>
      <c r="E2468"/>
      <c r="F2468"/>
      <c r="G2468"/>
      <c r="H2468"/>
      <c r="I2468"/>
      <c r="J2468"/>
      <c r="K2468"/>
      <c r="L2468"/>
      <c r="M2468"/>
      <c r="N2468"/>
      <c r="O2468"/>
      <c r="P2468"/>
      <c r="Q2468"/>
      <c r="R2468"/>
      <c r="S2468"/>
      <c r="T2468"/>
      <c r="U2468"/>
      <c r="V2468"/>
      <c r="W2468"/>
      <c r="X2468"/>
      <c r="Y2468"/>
      <c r="Z2468"/>
      <c r="AA2468"/>
      <c r="AB2468" s="181"/>
    </row>
    <row r="2469" spans="1:28" hidden="1">
      <c r="A2469" s="283"/>
      <c r="B2469"/>
      <c r="C2469"/>
      <c r="D2469"/>
      <c r="E2469"/>
      <c r="F2469"/>
      <c r="G2469"/>
      <c r="H2469"/>
      <c r="I2469"/>
      <c r="J2469"/>
      <c r="K2469"/>
      <c r="L2469"/>
      <c r="M2469"/>
      <c r="N2469"/>
      <c r="O2469"/>
      <c r="P2469"/>
      <c r="Q2469"/>
      <c r="R2469"/>
      <c r="S2469"/>
      <c r="T2469"/>
      <c r="U2469"/>
      <c r="V2469"/>
      <c r="W2469"/>
      <c r="X2469"/>
      <c r="Y2469"/>
      <c r="Z2469"/>
      <c r="AA2469"/>
      <c r="AB2469" s="181"/>
    </row>
    <row r="2470" spans="1:28" hidden="1">
      <c r="A2470" s="283"/>
      <c r="B2470"/>
      <c r="C2470"/>
      <c r="D2470"/>
      <c r="E2470"/>
      <c r="F2470"/>
      <c r="G2470"/>
      <c r="H2470"/>
      <c r="I2470"/>
      <c r="J2470"/>
      <c r="K2470"/>
      <c r="L2470"/>
      <c r="M2470"/>
      <c r="N2470"/>
      <c r="O2470"/>
      <c r="P2470"/>
      <c r="Q2470"/>
      <c r="R2470"/>
      <c r="S2470"/>
      <c r="T2470"/>
      <c r="U2470"/>
      <c r="V2470"/>
      <c r="W2470"/>
      <c r="X2470"/>
      <c r="Y2470"/>
      <c r="Z2470"/>
      <c r="AA2470"/>
      <c r="AB2470" s="181"/>
    </row>
    <row r="2471" spans="1:28" hidden="1">
      <c r="A2471" s="283"/>
      <c r="B2471"/>
      <c r="C2471"/>
      <c r="D2471"/>
      <c r="E2471"/>
      <c r="F2471"/>
      <c r="G2471"/>
      <c r="H2471"/>
      <c r="I2471"/>
      <c r="J2471"/>
      <c r="K2471"/>
      <c r="L2471"/>
      <c r="M2471"/>
      <c r="N2471"/>
      <c r="O2471"/>
      <c r="P2471"/>
      <c r="Q2471"/>
      <c r="R2471"/>
      <c r="S2471"/>
      <c r="T2471"/>
      <c r="U2471"/>
      <c r="V2471"/>
      <c r="W2471"/>
      <c r="X2471"/>
      <c r="Y2471"/>
      <c r="Z2471"/>
      <c r="AA2471"/>
      <c r="AB2471" s="181"/>
    </row>
    <row r="2472" spans="1:28" hidden="1">
      <c r="A2472" s="283"/>
      <c r="B2472"/>
      <c r="C2472"/>
      <c r="D2472"/>
      <c r="E2472"/>
      <c r="F2472"/>
      <c r="G2472"/>
      <c r="H2472"/>
      <c r="I2472"/>
      <c r="J2472"/>
      <c r="K2472"/>
      <c r="L2472"/>
      <c r="M2472"/>
      <c r="N2472"/>
      <c r="O2472"/>
      <c r="P2472"/>
      <c r="Q2472"/>
      <c r="R2472"/>
      <c r="S2472"/>
      <c r="T2472"/>
      <c r="U2472"/>
      <c r="V2472"/>
      <c r="W2472"/>
      <c r="X2472"/>
      <c r="Y2472"/>
      <c r="Z2472"/>
      <c r="AA2472"/>
      <c r="AB2472" s="181"/>
    </row>
    <row r="2473" spans="1:28" hidden="1">
      <c r="A2473" s="283"/>
      <c r="B2473"/>
      <c r="C2473"/>
      <c r="D2473"/>
      <c r="E2473"/>
      <c r="F2473"/>
      <c r="G2473"/>
      <c r="H2473"/>
      <c r="I2473"/>
      <c r="J2473"/>
      <c r="K2473"/>
      <c r="L2473"/>
      <c r="M2473"/>
      <c r="N2473"/>
      <c r="O2473"/>
      <c r="P2473"/>
      <c r="Q2473"/>
      <c r="R2473"/>
      <c r="S2473"/>
      <c r="T2473"/>
      <c r="U2473"/>
      <c r="V2473"/>
      <c r="W2473"/>
      <c r="X2473"/>
      <c r="Y2473"/>
      <c r="Z2473"/>
      <c r="AA2473"/>
      <c r="AB2473" s="181"/>
    </row>
    <row r="2474" spans="1:28" hidden="1">
      <c r="A2474" s="283"/>
      <c r="B2474"/>
      <c r="C2474"/>
      <c r="D2474"/>
      <c r="E2474"/>
      <c r="F2474"/>
      <c r="G2474"/>
      <c r="H2474"/>
      <c r="I2474"/>
      <c r="J2474"/>
      <c r="K2474"/>
      <c r="L2474"/>
      <c r="M2474"/>
      <c r="N2474"/>
      <c r="O2474"/>
      <c r="P2474"/>
      <c r="Q2474"/>
      <c r="R2474"/>
      <c r="S2474"/>
      <c r="T2474"/>
      <c r="U2474"/>
      <c r="V2474"/>
      <c r="W2474"/>
      <c r="X2474"/>
      <c r="Y2474"/>
      <c r="Z2474"/>
      <c r="AA2474"/>
      <c r="AB2474" s="181"/>
    </row>
    <row r="2475" spans="1:28" hidden="1">
      <c r="A2475" s="283"/>
      <c r="B2475"/>
      <c r="C2475"/>
      <c r="D2475"/>
      <c r="E2475"/>
      <c r="F2475"/>
      <c r="G2475"/>
      <c r="H2475"/>
      <c r="I2475"/>
      <c r="J2475"/>
      <c r="K2475"/>
      <c r="L2475"/>
      <c r="M2475"/>
      <c r="N2475"/>
      <c r="O2475"/>
      <c r="P2475"/>
      <c r="Q2475"/>
      <c r="R2475"/>
      <c r="S2475"/>
      <c r="T2475"/>
      <c r="U2475"/>
      <c r="V2475"/>
      <c r="W2475"/>
      <c r="X2475"/>
      <c r="Y2475"/>
      <c r="Z2475"/>
      <c r="AA2475"/>
      <c r="AB2475" s="181"/>
    </row>
    <row r="2476" spans="1:28" hidden="1">
      <c r="A2476" s="283"/>
      <c r="B2476"/>
      <c r="C2476"/>
      <c r="D2476"/>
      <c r="E2476"/>
      <c r="F2476"/>
      <c r="G2476"/>
      <c r="H2476"/>
      <c r="I2476"/>
      <c r="J2476"/>
      <c r="K2476"/>
      <c r="L2476"/>
      <c r="M2476"/>
      <c r="N2476"/>
      <c r="O2476"/>
      <c r="P2476"/>
      <c r="Q2476"/>
      <c r="R2476"/>
      <c r="S2476"/>
      <c r="T2476"/>
      <c r="U2476"/>
      <c r="V2476"/>
      <c r="W2476"/>
      <c r="X2476"/>
      <c r="Y2476"/>
      <c r="Z2476"/>
      <c r="AA2476"/>
      <c r="AB2476" s="181"/>
    </row>
    <row r="2477" spans="1:28" hidden="1">
      <c r="A2477" s="283"/>
      <c r="B2477"/>
      <c r="C2477"/>
      <c r="D2477"/>
      <c r="E2477"/>
      <c r="F2477"/>
      <c r="G2477"/>
      <c r="H2477"/>
      <c r="I2477"/>
      <c r="J2477"/>
      <c r="K2477"/>
      <c r="L2477"/>
      <c r="M2477"/>
      <c r="N2477"/>
      <c r="O2477"/>
      <c r="P2477"/>
      <c r="Q2477"/>
      <c r="R2477"/>
      <c r="S2477"/>
      <c r="T2477"/>
      <c r="U2477"/>
      <c r="V2477"/>
      <c r="W2477"/>
      <c r="X2477"/>
      <c r="Y2477"/>
      <c r="Z2477"/>
      <c r="AA2477"/>
      <c r="AB2477" s="181"/>
    </row>
    <row r="2478" spans="1:28" hidden="1">
      <c r="A2478" s="283"/>
      <c r="B2478"/>
      <c r="C2478"/>
      <c r="D2478"/>
      <c r="E2478"/>
      <c r="F2478"/>
      <c r="G2478"/>
      <c r="H2478"/>
      <c r="I2478"/>
      <c r="J2478"/>
      <c r="K2478"/>
      <c r="L2478"/>
      <c r="M2478"/>
      <c r="N2478"/>
      <c r="O2478"/>
      <c r="P2478"/>
      <c r="Q2478"/>
      <c r="R2478"/>
      <c r="S2478"/>
      <c r="T2478"/>
      <c r="U2478"/>
      <c r="V2478"/>
      <c r="W2478"/>
      <c r="X2478"/>
      <c r="Y2478"/>
      <c r="Z2478"/>
      <c r="AA2478"/>
      <c r="AB2478" s="181"/>
    </row>
    <row r="2479" spans="1:28" hidden="1">
      <c r="A2479" s="283"/>
      <c r="B2479"/>
      <c r="C2479"/>
      <c r="D2479"/>
      <c r="E2479"/>
      <c r="F2479"/>
      <c r="G2479"/>
      <c r="H2479"/>
      <c r="I2479"/>
      <c r="J2479"/>
      <c r="K2479"/>
      <c r="L2479"/>
      <c r="M2479"/>
      <c r="N2479"/>
      <c r="O2479"/>
      <c r="P2479"/>
      <c r="Q2479"/>
      <c r="R2479"/>
      <c r="S2479"/>
      <c r="T2479"/>
      <c r="U2479"/>
      <c r="V2479"/>
      <c r="W2479"/>
      <c r="X2479"/>
      <c r="Y2479"/>
      <c r="Z2479"/>
      <c r="AA2479"/>
      <c r="AB2479" s="181"/>
    </row>
    <row r="2480" spans="1:28" hidden="1">
      <c r="A2480" s="283"/>
      <c r="B2480"/>
      <c r="C2480"/>
      <c r="D2480"/>
      <c r="E2480"/>
      <c r="F2480"/>
      <c r="G2480"/>
      <c r="H2480"/>
      <c r="I2480"/>
      <c r="J2480"/>
      <c r="K2480"/>
      <c r="L2480"/>
      <c r="M2480"/>
      <c r="N2480"/>
      <c r="O2480"/>
      <c r="P2480"/>
      <c r="Q2480"/>
      <c r="R2480"/>
      <c r="S2480"/>
      <c r="T2480"/>
      <c r="U2480"/>
      <c r="V2480"/>
      <c r="W2480"/>
      <c r="X2480"/>
      <c r="Y2480"/>
      <c r="Z2480"/>
      <c r="AA2480"/>
      <c r="AB2480" s="181"/>
    </row>
    <row r="2481" spans="1:28" hidden="1">
      <c r="A2481" s="283"/>
      <c r="B2481"/>
      <c r="C2481"/>
      <c r="D2481"/>
      <c r="E2481"/>
      <c r="F2481"/>
      <c r="G2481"/>
      <c r="H2481"/>
      <c r="I2481"/>
      <c r="J2481"/>
      <c r="K2481"/>
      <c r="L2481"/>
      <c r="M2481"/>
      <c r="N2481"/>
      <c r="O2481"/>
      <c r="P2481"/>
      <c r="Q2481"/>
      <c r="R2481"/>
      <c r="S2481"/>
      <c r="T2481"/>
      <c r="U2481"/>
      <c r="V2481"/>
      <c r="W2481"/>
      <c r="X2481"/>
      <c r="Y2481"/>
      <c r="Z2481"/>
      <c r="AA2481"/>
      <c r="AB2481" s="181"/>
    </row>
    <row r="2482" spans="1:28" hidden="1">
      <c r="A2482" s="283"/>
      <c r="B2482"/>
      <c r="C2482"/>
      <c r="D2482"/>
      <c r="E2482"/>
      <c r="F2482"/>
      <c r="G2482"/>
      <c r="H2482"/>
      <c r="I2482"/>
      <c r="J2482"/>
      <c r="K2482"/>
      <c r="L2482"/>
      <c r="M2482"/>
      <c r="N2482"/>
      <c r="O2482"/>
      <c r="P2482"/>
      <c r="Q2482"/>
      <c r="R2482"/>
      <c r="S2482"/>
      <c r="T2482"/>
      <c r="U2482"/>
      <c r="V2482"/>
      <c r="W2482"/>
      <c r="X2482"/>
      <c r="Y2482"/>
      <c r="Z2482"/>
      <c r="AA2482"/>
      <c r="AB2482" s="181"/>
    </row>
    <row r="2483" spans="1:28" hidden="1">
      <c r="A2483" s="283"/>
      <c r="B2483"/>
      <c r="C2483"/>
      <c r="D2483"/>
      <c r="E2483"/>
      <c r="F2483"/>
      <c r="G2483"/>
      <c r="H2483"/>
      <c r="I2483"/>
      <c r="J2483"/>
      <c r="K2483"/>
      <c r="L2483"/>
      <c r="M2483"/>
      <c r="N2483"/>
      <c r="O2483"/>
      <c r="P2483"/>
      <c r="Q2483"/>
      <c r="R2483"/>
      <c r="S2483"/>
      <c r="T2483"/>
      <c r="U2483"/>
      <c r="V2483"/>
      <c r="W2483"/>
      <c r="X2483"/>
      <c r="Y2483"/>
      <c r="Z2483"/>
      <c r="AA2483"/>
      <c r="AB2483" s="181"/>
    </row>
    <row r="2484" spans="1:28" hidden="1">
      <c r="A2484" s="283"/>
      <c r="B2484"/>
      <c r="C2484"/>
      <c r="D2484"/>
      <c r="E2484"/>
      <c r="F2484"/>
      <c r="G2484"/>
      <c r="H2484"/>
      <c r="I2484"/>
      <c r="J2484"/>
      <c r="K2484"/>
      <c r="L2484"/>
      <c r="M2484"/>
      <c r="N2484"/>
      <c r="O2484"/>
      <c r="P2484"/>
      <c r="Q2484"/>
      <c r="R2484"/>
      <c r="S2484"/>
      <c r="T2484"/>
      <c r="U2484"/>
      <c r="V2484"/>
      <c r="W2484"/>
      <c r="X2484"/>
      <c r="Y2484"/>
      <c r="Z2484"/>
      <c r="AA2484"/>
      <c r="AB2484" s="181"/>
    </row>
    <row r="2485" spans="1:28" hidden="1">
      <c r="A2485" s="283"/>
      <c r="B2485"/>
      <c r="C2485"/>
      <c r="D2485"/>
      <c r="E2485"/>
      <c r="F2485"/>
      <c r="G2485"/>
      <c r="H2485"/>
      <c r="I2485"/>
      <c r="J2485"/>
      <c r="K2485"/>
      <c r="L2485"/>
      <c r="M2485"/>
      <c r="N2485"/>
      <c r="O2485"/>
      <c r="P2485"/>
      <c r="Q2485"/>
      <c r="R2485"/>
      <c r="S2485"/>
      <c r="T2485"/>
      <c r="U2485"/>
      <c r="V2485"/>
      <c r="W2485"/>
      <c r="X2485"/>
      <c r="Y2485"/>
      <c r="Z2485"/>
      <c r="AA2485"/>
      <c r="AB2485" s="181"/>
    </row>
    <row r="2486" spans="1:28" hidden="1">
      <c r="A2486" s="283"/>
      <c r="B2486"/>
      <c r="C2486"/>
      <c r="D2486"/>
      <c r="E2486"/>
      <c r="F2486"/>
      <c r="G2486"/>
      <c r="H2486"/>
      <c r="I2486"/>
      <c r="J2486"/>
      <c r="K2486"/>
      <c r="L2486"/>
      <c r="M2486"/>
      <c r="N2486"/>
      <c r="O2486"/>
      <c r="P2486"/>
      <c r="Q2486"/>
      <c r="R2486"/>
      <c r="S2486"/>
      <c r="T2486"/>
      <c r="U2486"/>
      <c r="V2486"/>
      <c r="W2486"/>
      <c r="X2486"/>
      <c r="Y2486"/>
      <c r="Z2486"/>
      <c r="AA2486"/>
      <c r="AB2486" s="181"/>
    </row>
    <row r="2487" spans="1:28" hidden="1">
      <c r="A2487" s="283"/>
      <c r="B2487"/>
      <c r="C2487"/>
      <c r="D2487"/>
      <c r="E2487"/>
      <c r="F2487"/>
      <c r="G2487"/>
      <c r="H2487"/>
      <c r="I2487"/>
      <c r="J2487"/>
      <c r="K2487"/>
      <c r="L2487"/>
      <c r="M2487"/>
      <c r="N2487"/>
      <c r="O2487"/>
      <c r="P2487"/>
      <c r="Q2487"/>
      <c r="R2487"/>
      <c r="S2487"/>
      <c r="T2487"/>
      <c r="U2487"/>
      <c r="V2487"/>
      <c r="W2487"/>
      <c r="X2487"/>
      <c r="Y2487"/>
      <c r="Z2487"/>
      <c r="AA2487"/>
      <c r="AB2487" s="181"/>
    </row>
    <row r="2488" spans="1:28" hidden="1">
      <c r="A2488" s="283"/>
      <c r="B2488"/>
      <c r="C2488"/>
      <c r="D2488"/>
      <c r="E2488"/>
      <c r="F2488"/>
      <c r="G2488"/>
      <c r="H2488"/>
      <c r="I2488"/>
      <c r="J2488"/>
      <c r="K2488"/>
      <c r="L2488"/>
      <c r="M2488"/>
      <c r="N2488"/>
      <c r="O2488"/>
      <c r="P2488"/>
      <c r="Q2488"/>
      <c r="R2488"/>
      <c r="S2488"/>
      <c r="T2488"/>
      <c r="U2488"/>
      <c r="V2488"/>
      <c r="W2488"/>
      <c r="X2488"/>
      <c r="Y2488"/>
      <c r="Z2488"/>
      <c r="AA2488"/>
      <c r="AB2488" s="181"/>
    </row>
    <row r="2489" spans="1:28" hidden="1">
      <c r="A2489" s="283"/>
      <c r="B2489"/>
      <c r="C2489"/>
      <c r="D2489"/>
      <c r="E2489"/>
      <c r="F2489"/>
      <c r="G2489"/>
      <c r="H2489"/>
      <c r="I2489"/>
      <c r="J2489"/>
      <c r="K2489"/>
      <c r="L2489"/>
      <c r="M2489"/>
      <c r="N2489"/>
      <c r="O2489"/>
      <c r="P2489"/>
      <c r="Q2489"/>
      <c r="R2489"/>
      <c r="S2489"/>
      <c r="T2489"/>
      <c r="U2489"/>
      <c r="V2489"/>
      <c r="W2489"/>
      <c r="X2489"/>
      <c r="Y2489"/>
      <c r="Z2489"/>
      <c r="AA2489"/>
      <c r="AB2489" s="181"/>
    </row>
    <row r="2490" spans="1:28" hidden="1">
      <c r="A2490" s="283"/>
      <c r="B2490"/>
      <c r="C2490"/>
      <c r="D2490"/>
      <c r="E2490"/>
      <c r="F2490"/>
      <c r="G2490"/>
      <c r="H2490"/>
      <c r="I2490"/>
      <c r="J2490"/>
      <c r="K2490"/>
      <c r="L2490"/>
      <c r="M2490"/>
      <c r="N2490"/>
      <c r="O2490"/>
      <c r="P2490"/>
      <c r="Q2490"/>
      <c r="R2490"/>
      <c r="S2490"/>
      <c r="T2490"/>
      <c r="U2490"/>
      <c r="V2490"/>
      <c r="W2490"/>
      <c r="X2490"/>
      <c r="Y2490"/>
      <c r="Z2490"/>
      <c r="AA2490"/>
      <c r="AB2490" s="181"/>
    </row>
    <row r="2491" spans="1:28" hidden="1">
      <c r="A2491" s="283"/>
      <c r="B2491"/>
      <c r="C2491"/>
      <c r="D2491"/>
      <c r="E2491"/>
      <c r="F2491"/>
      <c r="G2491"/>
      <c r="H2491"/>
      <c r="I2491"/>
      <c r="J2491"/>
      <c r="K2491"/>
      <c r="L2491"/>
      <c r="M2491"/>
      <c r="N2491"/>
      <c r="O2491"/>
      <c r="P2491"/>
      <c r="Q2491"/>
      <c r="R2491"/>
      <c r="S2491"/>
      <c r="T2491"/>
      <c r="U2491"/>
      <c r="V2491"/>
      <c r="W2491"/>
      <c r="X2491"/>
      <c r="Y2491"/>
      <c r="Z2491"/>
      <c r="AA2491"/>
      <c r="AB2491" s="181"/>
    </row>
    <row r="2492" spans="1:28" hidden="1">
      <c r="A2492" s="283"/>
      <c r="B2492"/>
      <c r="C2492"/>
      <c r="D2492"/>
      <c r="E2492"/>
      <c r="F2492"/>
      <c r="G2492"/>
      <c r="H2492"/>
      <c r="I2492"/>
      <c r="J2492"/>
      <c r="K2492"/>
      <c r="L2492"/>
      <c r="M2492"/>
      <c r="N2492"/>
      <c r="O2492"/>
      <c r="P2492"/>
      <c r="Q2492"/>
      <c r="R2492"/>
      <c r="S2492"/>
      <c r="T2492"/>
      <c r="U2492"/>
      <c r="V2492"/>
      <c r="W2492"/>
      <c r="X2492"/>
      <c r="Y2492"/>
      <c r="Z2492"/>
      <c r="AA2492"/>
      <c r="AB2492" s="181"/>
    </row>
    <row r="2493" spans="1:28" hidden="1">
      <c r="A2493" s="283"/>
      <c r="B2493"/>
      <c r="C2493"/>
      <c r="D2493"/>
      <c r="E2493"/>
      <c r="F2493"/>
      <c r="G2493"/>
      <c r="H2493"/>
      <c r="I2493"/>
      <c r="J2493"/>
      <c r="K2493"/>
      <c r="L2493"/>
      <c r="M2493"/>
      <c r="N2493"/>
      <c r="O2493"/>
      <c r="P2493"/>
      <c r="Q2493"/>
      <c r="R2493"/>
      <c r="S2493"/>
      <c r="T2493"/>
      <c r="U2493"/>
      <c r="V2493"/>
      <c r="W2493"/>
      <c r="X2493"/>
      <c r="Y2493"/>
      <c r="Z2493"/>
      <c r="AA2493"/>
      <c r="AB2493" s="181"/>
    </row>
    <row r="2494" spans="1:28" hidden="1">
      <c r="A2494" s="283"/>
      <c r="B2494"/>
      <c r="C2494"/>
      <c r="D2494"/>
      <c r="E2494"/>
      <c r="F2494"/>
      <c r="G2494"/>
      <c r="H2494"/>
      <c r="I2494"/>
      <c r="J2494"/>
      <c r="K2494"/>
      <c r="L2494"/>
      <c r="M2494"/>
      <c r="N2494"/>
      <c r="O2494"/>
      <c r="P2494"/>
      <c r="Q2494"/>
      <c r="R2494"/>
      <c r="S2494"/>
      <c r="T2494"/>
      <c r="U2494"/>
      <c r="V2494"/>
      <c r="W2494"/>
      <c r="X2494"/>
      <c r="Y2494"/>
      <c r="Z2494"/>
      <c r="AA2494"/>
      <c r="AB2494" s="181"/>
    </row>
    <row r="2495" spans="1:28" hidden="1">
      <c r="A2495" s="283"/>
      <c r="B2495"/>
      <c r="C2495"/>
      <c r="D2495"/>
      <c r="E2495"/>
      <c r="F2495"/>
      <c r="G2495"/>
      <c r="H2495"/>
      <c r="I2495"/>
      <c r="J2495"/>
      <c r="K2495"/>
      <c r="L2495"/>
      <c r="M2495"/>
      <c r="N2495"/>
      <c r="O2495"/>
      <c r="P2495"/>
      <c r="Q2495"/>
      <c r="R2495"/>
      <c r="S2495"/>
      <c r="T2495"/>
      <c r="U2495"/>
      <c r="V2495"/>
      <c r="W2495"/>
      <c r="X2495"/>
      <c r="Y2495"/>
      <c r="Z2495"/>
      <c r="AA2495"/>
      <c r="AB2495" s="181"/>
    </row>
    <row r="2496" spans="1:28" hidden="1">
      <c r="A2496" s="283"/>
      <c r="B2496"/>
      <c r="C2496"/>
      <c r="D2496"/>
      <c r="E2496"/>
      <c r="F2496"/>
      <c r="G2496"/>
      <c r="H2496"/>
      <c r="I2496"/>
      <c r="J2496"/>
      <c r="K2496"/>
      <c r="L2496"/>
      <c r="M2496"/>
      <c r="N2496"/>
      <c r="O2496"/>
      <c r="P2496"/>
      <c r="Q2496"/>
      <c r="R2496"/>
      <c r="S2496"/>
      <c r="T2496"/>
      <c r="U2496"/>
      <c r="V2496"/>
      <c r="W2496"/>
      <c r="X2496"/>
      <c r="Y2496"/>
      <c r="Z2496"/>
      <c r="AA2496"/>
      <c r="AB2496" s="181"/>
    </row>
    <row r="2497" spans="1:28" hidden="1">
      <c r="A2497" s="283"/>
      <c r="B2497"/>
      <c r="C2497"/>
      <c r="D2497"/>
      <c r="E2497"/>
      <c r="F2497"/>
      <c r="G2497"/>
      <c r="H2497"/>
      <c r="I2497"/>
      <c r="J2497"/>
      <c r="K2497"/>
      <c r="L2497"/>
      <c r="M2497"/>
      <c r="N2497"/>
      <c r="O2497"/>
      <c r="P2497"/>
      <c r="Q2497"/>
      <c r="R2497"/>
      <c r="S2497"/>
      <c r="T2497"/>
      <c r="U2497"/>
      <c r="V2497"/>
      <c r="W2497"/>
      <c r="X2497"/>
      <c r="Y2497"/>
      <c r="Z2497"/>
      <c r="AA2497"/>
      <c r="AB2497" s="181"/>
    </row>
    <row r="2498" spans="1:28" hidden="1">
      <c r="A2498" s="283"/>
      <c r="B2498"/>
      <c r="C2498"/>
      <c r="D2498"/>
      <c r="E2498"/>
      <c r="F2498"/>
      <c r="G2498"/>
      <c r="H2498"/>
      <c r="I2498"/>
      <c r="J2498"/>
      <c r="K2498"/>
      <c r="L2498"/>
      <c r="M2498"/>
      <c r="N2498"/>
      <c r="O2498"/>
      <c r="P2498"/>
      <c r="Q2498"/>
      <c r="R2498"/>
      <c r="S2498"/>
      <c r="T2498"/>
      <c r="U2498"/>
      <c r="V2498"/>
      <c r="W2498"/>
      <c r="X2498"/>
      <c r="Y2498"/>
      <c r="Z2498"/>
      <c r="AA2498"/>
      <c r="AB2498" s="181"/>
    </row>
    <row r="2499" spans="1:28" hidden="1">
      <c r="A2499" s="283"/>
      <c r="B2499"/>
      <c r="C2499"/>
      <c r="D2499"/>
      <c r="E2499"/>
      <c r="F2499"/>
      <c r="G2499"/>
      <c r="H2499"/>
      <c r="I2499"/>
      <c r="J2499"/>
      <c r="K2499"/>
      <c r="L2499"/>
      <c r="M2499"/>
      <c r="N2499"/>
      <c r="O2499"/>
      <c r="P2499"/>
      <c r="Q2499"/>
      <c r="R2499"/>
      <c r="S2499"/>
      <c r="T2499"/>
      <c r="U2499"/>
      <c r="V2499"/>
      <c r="W2499"/>
      <c r="X2499"/>
      <c r="Y2499"/>
      <c r="Z2499"/>
      <c r="AA2499"/>
      <c r="AB2499" s="181"/>
    </row>
    <row r="2500" spans="1:28" hidden="1">
      <c r="A2500" s="283"/>
      <c r="B2500"/>
      <c r="C2500"/>
      <c r="D2500"/>
      <c r="E2500"/>
      <c r="F2500"/>
      <c r="G2500"/>
      <c r="H2500"/>
      <c r="I2500"/>
      <c r="J2500"/>
      <c r="K2500"/>
      <c r="L2500"/>
      <c r="M2500"/>
      <c r="N2500"/>
      <c r="O2500"/>
      <c r="P2500"/>
      <c r="Q2500"/>
      <c r="R2500"/>
      <c r="S2500"/>
      <c r="T2500"/>
      <c r="U2500"/>
      <c r="V2500"/>
      <c r="W2500"/>
      <c r="X2500"/>
      <c r="Y2500"/>
      <c r="Z2500"/>
      <c r="AA2500"/>
      <c r="AB2500" s="181"/>
    </row>
    <row r="2501" spans="1:28" hidden="1">
      <c r="A2501" s="283"/>
      <c r="B2501"/>
      <c r="C2501"/>
      <c r="D2501"/>
      <c r="E2501"/>
      <c r="F2501"/>
      <c r="G2501"/>
      <c r="H2501"/>
      <c r="I2501"/>
      <c r="J2501"/>
      <c r="K2501"/>
      <c r="L2501"/>
      <c r="M2501"/>
      <c r="N2501"/>
      <c r="O2501"/>
      <c r="P2501"/>
      <c r="Q2501"/>
      <c r="R2501"/>
      <c r="S2501"/>
      <c r="T2501"/>
      <c r="U2501"/>
      <c r="V2501"/>
      <c r="W2501"/>
      <c r="X2501"/>
      <c r="Y2501"/>
      <c r="Z2501"/>
      <c r="AA2501"/>
      <c r="AB2501" s="181"/>
    </row>
    <row r="2502" spans="1:28" hidden="1">
      <c r="A2502" s="283"/>
      <c r="B2502"/>
      <c r="C2502"/>
      <c r="D2502"/>
      <c r="E2502"/>
      <c r="F2502"/>
      <c r="G2502"/>
      <c r="H2502"/>
      <c r="I2502"/>
      <c r="J2502"/>
      <c r="K2502"/>
      <c r="L2502"/>
      <c r="M2502"/>
      <c r="N2502"/>
      <c r="O2502"/>
      <c r="P2502"/>
      <c r="Q2502"/>
      <c r="R2502"/>
      <c r="S2502"/>
      <c r="T2502"/>
      <c r="U2502"/>
      <c r="V2502"/>
      <c r="W2502"/>
      <c r="X2502"/>
      <c r="Y2502"/>
      <c r="Z2502"/>
      <c r="AA2502"/>
      <c r="AB2502" s="181"/>
    </row>
    <row r="2503" spans="1:28" hidden="1">
      <c r="A2503" s="283"/>
      <c r="B2503"/>
      <c r="C2503"/>
      <c r="D2503"/>
      <c r="E2503"/>
      <c r="F2503"/>
      <c r="G2503"/>
      <c r="H2503"/>
      <c r="I2503"/>
      <c r="J2503"/>
      <c r="K2503"/>
      <c r="L2503"/>
      <c r="M2503"/>
      <c r="N2503"/>
      <c r="O2503"/>
      <c r="P2503"/>
      <c r="Q2503"/>
      <c r="R2503"/>
      <c r="S2503"/>
      <c r="T2503"/>
      <c r="U2503"/>
      <c r="V2503"/>
      <c r="W2503"/>
      <c r="X2503"/>
      <c r="Y2503"/>
      <c r="Z2503"/>
      <c r="AA2503"/>
      <c r="AB2503" s="181"/>
    </row>
    <row r="2504" spans="1:28" hidden="1">
      <c r="A2504" s="283"/>
      <c r="B2504"/>
      <c r="C2504"/>
      <c r="D2504"/>
      <c r="E2504"/>
      <c r="F2504"/>
      <c r="G2504"/>
      <c r="H2504"/>
      <c r="I2504"/>
      <c r="J2504"/>
      <c r="K2504"/>
      <c r="L2504"/>
      <c r="M2504"/>
      <c r="N2504"/>
      <c r="O2504"/>
      <c r="P2504"/>
      <c r="Q2504"/>
      <c r="R2504"/>
      <c r="S2504"/>
      <c r="T2504"/>
      <c r="U2504"/>
      <c r="V2504"/>
      <c r="W2504"/>
      <c r="X2504"/>
      <c r="Y2504"/>
      <c r="Z2504"/>
      <c r="AA2504"/>
      <c r="AB2504" s="181"/>
    </row>
    <row r="2505" spans="1:28" hidden="1">
      <c r="A2505" s="283"/>
      <c r="B2505"/>
      <c r="C2505"/>
      <c r="D2505"/>
      <c r="E2505"/>
      <c r="F2505"/>
      <c r="G2505"/>
      <c r="H2505"/>
      <c r="I2505"/>
      <c r="J2505"/>
      <c r="K2505"/>
      <c r="L2505"/>
      <c r="M2505"/>
      <c r="N2505"/>
      <c r="O2505"/>
      <c r="P2505"/>
      <c r="Q2505"/>
      <c r="R2505"/>
      <c r="S2505"/>
      <c r="T2505"/>
      <c r="U2505"/>
      <c r="V2505"/>
      <c r="W2505"/>
      <c r="X2505"/>
      <c r="Y2505"/>
      <c r="Z2505"/>
      <c r="AA2505"/>
      <c r="AB2505" s="181"/>
    </row>
    <row r="2506" spans="1:28" hidden="1">
      <c r="A2506" s="283"/>
      <c r="B2506"/>
      <c r="C2506"/>
      <c r="D2506"/>
      <c r="E2506"/>
      <c r="F2506"/>
      <c r="G2506"/>
      <c r="H2506"/>
      <c r="I2506"/>
      <c r="J2506"/>
      <c r="K2506"/>
      <c r="L2506"/>
      <c r="M2506"/>
      <c r="N2506"/>
      <c r="O2506"/>
      <c r="P2506"/>
      <c r="Q2506"/>
      <c r="R2506"/>
      <c r="S2506"/>
      <c r="T2506"/>
      <c r="U2506"/>
      <c r="V2506"/>
      <c r="W2506"/>
      <c r="X2506"/>
      <c r="Y2506"/>
      <c r="Z2506"/>
      <c r="AA2506"/>
      <c r="AB2506" s="181"/>
    </row>
    <row r="2507" spans="1:28" hidden="1">
      <c r="A2507" s="283"/>
      <c r="B2507"/>
      <c r="C2507"/>
      <c r="D2507"/>
      <c r="E2507"/>
      <c r="F2507"/>
      <c r="G2507"/>
      <c r="H2507"/>
      <c r="I2507"/>
      <c r="J2507"/>
      <c r="K2507"/>
      <c r="L2507"/>
      <c r="M2507"/>
      <c r="N2507"/>
      <c r="O2507"/>
      <c r="P2507"/>
      <c r="Q2507"/>
      <c r="R2507"/>
      <c r="S2507"/>
      <c r="T2507"/>
      <c r="U2507"/>
      <c r="V2507"/>
      <c r="W2507"/>
      <c r="X2507"/>
      <c r="Y2507"/>
      <c r="Z2507"/>
      <c r="AA2507"/>
      <c r="AB2507" s="181"/>
    </row>
    <row r="2508" spans="1:28" hidden="1">
      <c r="A2508" s="283"/>
      <c r="B2508"/>
      <c r="C2508"/>
      <c r="D2508"/>
      <c r="E2508"/>
      <c r="F2508"/>
      <c r="G2508"/>
      <c r="H2508"/>
      <c r="I2508"/>
      <c r="J2508"/>
      <c r="K2508"/>
      <c r="L2508"/>
      <c r="M2508"/>
      <c r="N2508"/>
      <c r="O2508"/>
      <c r="P2508"/>
      <c r="Q2508"/>
      <c r="R2508"/>
      <c r="S2508"/>
      <c r="T2508"/>
      <c r="U2508"/>
      <c r="V2508"/>
      <c r="W2508"/>
      <c r="X2508"/>
      <c r="Y2508"/>
      <c r="Z2508"/>
      <c r="AA2508"/>
      <c r="AB2508" s="181"/>
    </row>
    <row r="2509" spans="1:28" hidden="1">
      <c r="A2509" s="283"/>
      <c r="B2509"/>
      <c r="C2509"/>
      <c r="D2509"/>
      <c r="E2509"/>
      <c r="F2509"/>
      <c r="G2509"/>
      <c r="H2509"/>
      <c r="I2509"/>
      <c r="J2509"/>
      <c r="K2509"/>
      <c r="L2509"/>
      <c r="M2509"/>
      <c r="N2509"/>
      <c r="O2509"/>
      <c r="P2509"/>
      <c r="Q2509"/>
      <c r="R2509"/>
      <c r="S2509"/>
      <c r="T2509"/>
      <c r="U2509"/>
      <c r="V2509"/>
      <c r="W2509"/>
      <c r="X2509"/>
      <c r="Y2509"/>
      <c r="Z2509"/>
      <c r="AA2509"/>
      <c r="AB2509" s="181"/>
    </row>
    <row r="2510" spans="1:28" hidden="1">
      <c r="A2510" s="283"/>
      <c r="B2510"/>
      <c r="C2510"/>
      <c r="D2510"/>
      <c r="E2510"/>
      <c r="F2510"/>
      <c r="G2510"/>
      <c r="H2510"/>
      <c r="I2510"/>
      <c r="J2510"/>
      <c r="K2510"/>
      <c r="L2510"/>
      <c r="M2510"/>
      <c r="N2510"/>
      <c r="O2510"/>
      <c r="P2510"/>
      <c r="Q2510"/>
      <c r="R2510"/>
      <c r="S2510"/>
      <c r="T2510"/>
      <c r="U2510"/>
      <c r="V2510"/>
      <c r="W2510"/>
      <c r="X2510"/>
      <c r="Y2510"/>
      <c r="Z2510"/>
      <c r="AA2510"/>
      <c r="AB2510" s="181"/>
    </row>
    <row r="2511" spans="1:28" hidden="1">
      <c r="A2511" s="283"/>
      <c r="B2511"/>
      <c r="C2511"/>
      <c r="D2511"/>
      <c r="E2511"/>
      <c r="F2511"/>
      <c r="G2511"/>
      <c r="H2511"/>
      <c r="I2511"/>
      <c r="J2511"/>
      <c r="K2511"/>
      <c r="L2511"/>
      <c r="M2511"/>
      <c r="N2511"/>
      <c r="O2511"/>
      <c r="P2511"/>
      <c r="Q2511"/>
      <c r="R2511"/>
      <c r="S2511"/>
      <c r="T2511"/>
      <c r="U2511"/>
      <c r="V2511"/>
      <c r="W2511"/>
      <c r="X2511"/>
      <c r="Y2511"/>
      <c r="Z2511"/>
      <c r="AA2511"/>
      <c r="AB2511" s="181"/>
    </row>
    <row r="2512" spans="1:28" hidden="1">
      <c r="A2512" s="283"/>
      <c r="B2512"/>
      <c r="C2512"/>
      <c r="D2512"/>
      <c r="E2512"/>
      <c r="F2512"/>
      <c r="G2512"/>
      <c r="H2512"/>
      <c r="I2512"/>
      <c r="J2512"/>
      <c r="K2512"/>
      <c r="L2512"/>
      <c r="M2512"/>
      <c r="N2512"/>
      <c r="O2512"/>
      <c r="P2512"/>
      <c r="Q2512"/>
      <c r="R2512"/>
      <c r="S2512"/>
      <c r="T2512"/>
      <c r="U2512"/>
      <c r="V2512"/>
      <c r="W2512"/>
      <c r="X2512"/>
      <c r="Y2512"/>
      <c r="Z2512"/>
      <c r="AA2512"/>
      <c r="AB2512" s="181"/>
    </row>
    <row r="2513" spans="1:28" hidden="1">
      <c r="A2513" s="283"/>
      <c r="B2513"/>
      <c r="C2513"/>
      <c r="D2513"/>
      <c r="E2513"/>
      <c r="F2513"/>
      <c r="G2513"/>
      <c r="H2513"/>
      <c r="I2513"/>
      <c r="J2513"/>
      <c r="K2513"/>
      <c r="L2513"/>
      <c r="M2513"/>
      <c r="N2513"/>
      <c r="O2513"/>
      <c r="P2513"/>
      <c r="Q2513"/>
      <c r="R2513"/>
      <c r="S2513"/>
      <c r="T2513"/>
      <c r="U2513"/>
      <c r="V2513"/>
      <c r="W2513"/>
      <c r="X2513"/>
      <c r="Y2513"/>
      <c r="Z2513"/>
      <c r="AA2513"/>
      <c r="AB2513" s="181"/>
    </row>
    <row r="2514" spans="1:28" hidden="1">
      <c r="A2514" s="283"/>
      <c r="B2514"/>
      <c r="C2514"/>
      <c r="D2514"/>
      <c r="E2514"/>
      <c r="F2514"/>
      <c r="G2514"/>
      <c r="H2514"/>
      <c r="I2514"/>
      <c r="J2514"/>
      <c r="K2514"/>
      <c r="L2514"/>
      <c r="M2514"/>
      <c r="N2514"/>
      <c r="O2514"/>
      <c r="P2514"/>
      <c r="Q2514"/>
      <c r="R2514"/>
      <c r="S2514"/>
      <c r="T2514"/>
      <c r="U2514"/>
      <c r="V2514"/>
      <c r="W2514"/>
      <c r="X2514"/>
      <c r="Y2514"/>
      <c r="Z2514"/>
      <c r="AA2514"/>
      <c r="AB2514" s="181"/>
    </row>
    <row r="2515" spans="1:28" hidden="1">
      <c r="A2515" s="283"/>
      <c r="B2515"/>
      <c r="C2515"/>
      <c r="D2515"/>
      <c r="E2515"/>
      <c r="F2515"/>
      <c r="G2515"/>
      <c r="H2515"/>
      <c r="I2515"/>
      <c r="J2515"/>
      <c r="K2515"/>
      <c r="L2515"/>
      <c r="M2515"/>
      <c r="N2515"/>
      <c r="O2515"/>
      <c r="P2515"/>
      <c r="Q2515"/>
      <c r="R2515"/>
      <c r="S2515"/>
      <c r="T2515"/>
      <c r="U2515"/>
      <c r="V2515"/>
      <c r="W2515"/>
      <c r="X2515"/>
      <c r="Y2515"/>
      <c r="Z2515"/>
      <c r="AA2515"/>
      <c r="AB2515" s="181"/>
    </row>
    <row r="2516" spans="1:28" hidden="1">
      <c r="A2516" s="283"/>
      <c r="B2516"/>
      <c r="C2516"/>
      <c r="D2516"/>
      <c r="E2516"/>
      <c r="F2516"/>
      <c r="G2516"/>
      <c r="H2516"/>
      <c r="I2516"/>
      <c r="J2516"/>
      <c r="K2516"/>
      <c r="L2516"/>
      <c r="M2516"/>
      <c r="N2516"/>
      <c r="O2516"/>
      <c r="P2516"/>
      <c r="Q2516"/>
      <c r="R2516"/>
      <c r="S2516"/>
      <c r="T2516"/>
      <c r="U2516"/>
      <c r="V2516"/>
      <c r="W2516"/>
      <c r="X2516"/>
      <c r="Y2516"/>
      <c r="Z2516"/>
      <c r="AA2516"/>
      <c r="AB2516" s="181"/>
    </row>
    <row r="2517" spans="1:28" hidden="1">
      <c r="A2517" s="283"/>
      <c r="B2517"/>
      <c r="C2517"/>
      <c r="D2517"/>
      <c r="E2517"/>
      <c r="F2517"/>
      <c r="G2517"/>
      <c r="H2517"/>
      <c r="I2517"/>
      <c r="J2517"/>
      <c r="K2517"/>
      <c r="L2517"/>
      <c r="M2517"/>
      <c r="N2517"/>
      <c r="O2517"/>
      <c r="P2517"/>
      <c r="Q2517"/>
      <c r="R2517"/>
      <c r="S2517"/>
      <c r="T2517"/>
      <c r="U2517"/>
      <c r="V2517"/>
      <c r="W2517"/>
      <c r="X2517"/>
      <c r="Y2517"/>
      <c r="Z2517"/>
      <c r="AA2517"/>
      <c r="AB2517" s="181"/>
    </row>
    <row r="2518" spans="1:28" hidden="1">
      <c r="A2518" s="283"/>
      <c r="B2518"/>
      <c r="C2518"/>
      <c r="D2518"/>
      <c r="E2518"/>
      <c r="F2518"/>
      <c r="G2518"/>
      <c r="H2518"/>
      <c r="I2518"/>
      <c r="J2518"/>
      <c r="K2518"/>
      <c r="L2518"/>
      <c r="M2518"/>
      <c r="N2518"/>
      <c r="O2518"/>
      <c r="P2518"/>
      <c r="Q2518"/>
      <c r="R2518"/>
      <c r="S2518"/>
      <c r="T2518"/>
      <c r="U2518"/>
      <c r="V2518"/>
      <c r="W2518"/>
      <c r="X2518"/>
      <c r="Y2518"/>
      <c r="Z2518"/>
      <c r="AA2518"/>
      <c r="AB2518" s="181"/>
    </row>
    <row r="2519" spans="1:28" hidden="1">
      <c r="A2519" s="283"/>
      <c r="B2519"/>
      <c r="C2519"/>
      <c r="D2519"/>
      <c r="E2519"/>
      <c r="F2519"/>
      <c r="G2519"/>
      <c r="H2519"/>
      <c r="I2519"/>
      <c r="J2519"/>
      <c r="K2519"/>
      <c r="L2519"/>
      <c r="M2519"/>
      <c r="N2519"/>
      <c r="O2519"/>
      <c r="P2519"/>
      <c r="Q2519"/>
      <c r="R2519"/>
      <c r="S2519"/>
      <c r="T2519"/>
      <c r="U2519"/>
      <c r="V2519"/>
      <c r="W2519"/>
      <c r="X2519"/>
      <c r="Y2519"/>
      <c r="Z2519"/>
      <c r="AA2519"/>
      <c r="AB2519" s="181"/>
    </row>
    <row r="2520" spans="1:28" hidden="1">
      <c r="A2520" s="283"/>
      <c r="B2520"/>
      <c r="C2520"/>
      <c r="D2520"/>
      <c r="E2520"/>
      <c r="F2520"/>
      <c r="G2520"/>
      <c r="H2520"/>
      <c r="I2520"/>
      <c r="J2520"/>
      <c r="K2520"/>
      <c r="L2520"/>
      <c r="M2520"/>
      <c r="N2520"/>
      <c r="O2520"/>
      <c r="P2520"/>
      <c r="Q2520"/>
      <c r="R2520"/>
      <c r="S2520"/>
      <c r="T2520"/>
      <c r="U2520"/>
      <c r="V2520"/>
      <c r="W2520"/>
      <c r="X2520"/>
      <c r="Y2520"/>
      <c r="Z2520"/>
      <c r="AA2520"/>
      <c r="AB2520" s="181"/>
    </row>
    <row r="2521" spans="1:28" hidden="1">
      <c r="A2521" s="283"/>
      <c r="B2521"/>
      <c r="C2521"/>
      <c r="D2521"/>
      <c r="E2521"/>
      <c r="F2521"/>
      <c r="G2521"/>
      <c r="H2521"/>
      <c r="I2521"/>
      <c r="J2521"/>
      <c r="K2521"/>
      <c r="L2521"/>
      <c r="M2521"/>
      <c r="N2521"/>
      <c r="O2521"/>
      <c r="P2521"/>
      <c r="Q2521"/>
      <c r="R2521"/>
      <c r="S2521"/>
      <c r="T2521"/>
      <c r="U2521"/>
      <c r="V2521"/>
      <c r="W2521"/>
      <c r="X2521"/>
      <c r="Y2521"/>
      <c r="Z2521"/>
      <c r="AA2521"/>
      <c r="AB2521" s="181"/>
    </row>
    <row r="2522" spans="1:28" hidden="1">
      <c r="A2522" s="283"/>
      <c r="B2522"/>
      <c r="C2522"/>
      <c r="D2522"/>
      <c r="E2522"/>
      <c r="F2522"/>
      <c r="G2522"/>
      <c r="H2522"/>
      <c r="I2522"/>
      <c r="J2522"/>
      <c r="K2522"/>
      <c r="L2522"/>
      <c r="M2522"/>
      <c r="N2522"/>
      <c r="O2522"/>
      <c r="P2522"/>
      <c r="Q2522"/>
      <c r="R2522"/>
      <c r="S2522"/>
      <c r="T2522"/>
      <c r="U2522"/>
      <c r="V2522"/>
      <c r="W2522"/>
      <c r="X2522"/>
      <c r="Y2522"/>
      <c r="Z2522"/>
      <c r="AA2522"/>
      <c r="AB2522" s="181"/>
    </row>
    <row r="2523" spans="1:28" hidden="1">
      <c r="A2523" s="283"/>
      <c r="B2523"/>
      <c r="C2523"/>
      <c r="D2523"/>
      <c r="E2523"/>
      <c r="F2523"/>
      <c r="G2523"/>
      <c r="H2523"/>
      <c r="I2523"/>
      <c r="J2523"/>
      <c r="K2523"/>
      <c r="L2523"/>
      <c r="M2523"/>
      <c r="N2523"/>
      <c r="O2523"/>
      <c r="P2523"/>
      <c r="Q2523"/>
      <c r="R2523"/>
      <c r="S2523"/>
      <c r="T2523"/>
      <c r="U2523"/>
      <c r="V2523"/>
      <c r="W2523"/>
      <c r="X2523"/>
      <c r="Y2523"/>
      <c r="Z2523"/>
      <c r="AA2523"/>
      <c r="AB2523" s="181"/>
    </row>
    <row r="2524" spans="1:28" hidden="1">
      <c r="A2524" s="283"/>
      <c r="B2524"/>
      <c r="C2524"/>
      <c r="D2524"/>
      <c r="E2524"/>
      <c r="F2524"/>
      <c r="G2524"/>
      <c r="H2524"/>
      <c r="I2524"/>
      <c r="J2524"/>
      <c r="K2524"/>
      <c r="L2524"/>
      <c r="M2524"/>
      <c r="N2524"/>
      <c r="O2524"/>
      <c r="P2524"/>
      <c r="Q2524"/>
      <c r="R2524"/>
      <c r="S2524"/>
      <c r="T2524"/>
      <c r="U2524"/>
      <c r="V2524"/>
      <c r="W2524"/>
      <c r="X2524"/>
      <c r="Y2524"/>
      <c r="Z2524"/>
      <c r="AA2524"/>
      <c r="AB2524" s="181"/>
    </row>
    <row r="2525" spans="1:28" hidden="1">
      <c r="A2525" s="283"/>
      <c r="B2525"/>
      <c r="C2525"/>
      <c r="D2525"/>
      <c r="E2525"/>
      <c r="F2525"/>
      <c r="G2525"/>
      <c r="H2525"/>
      <c r="I2525"/>
      <c r="J2525"/>
      <c r="K2525"/>
      <c r="L2525"/>
      <c r="M2525"/>
      <c r="N2525"/>
      <c r="O2525"/>
      <c r="P2525"/>
      <c r="Q2525"/>
      <c r="R2525"/>
      <c r="S2525"/>
      <c r="T2525"/>
      <c r="U2525"/>
      <c r="V2525"/>
      <c r="W2525"/>
      <c r="X2525"/>
      <c r="Y2525"/>
      <c r="Z2525"/>
      <c r="AA2525"/>
      <c r="AB2525" s="181"/>
    </row>
    <row r="2526" spans="1:28" hidden="1">
      <c r="A2526" s="283"/>
      <c r="B2526"/>
      <c r="C2526"/>
      <c r="D2526"/>
      <c r="E2526"/>
      <c r="F2526"/>
      <c r="G2526"/>
      <c r="H2526"/>
      <c r="I2526"/>
      <c r="J2526"/>
      <c r="K2526"/>
      <c r="L2526"/>
      <c r="M2526"/>
      <c r="N2526"/>
      <c r="O2526"/>
      <c r="P2526"/>
      <c r="Q2526"/>
      <c r="R2526"/>
      <c r="S2526"/>
      <c r="T2526"/>
      <c r="U2526"/>
      <c r="V2526"/>
      <c r="W2526"/>
      <c r="X2526"/>
      <c r="Y2526"/>
      <c r="Z2526"/>
      <c r="AA2526"/>
      <c r="AB2526" s="181"/>
    </row>
    <row r="2527" spans="1:28" hidden="1">
      <c r="A2527" s="283"/>
      <c r="B2527"/>
      <c r="C2527"/>
      <c r="D2527"/>
      <c r="E2527"/>
      <c r="F2527"/>
      <c r="G2527"/>
      <c r="H2527"/>
      <c r="I2527"/>
      <c r="J2527"/>
      <c r="K2527"/>
      <c r="L2527"/>
      <c r="M2527"/>
      <c r="N2527"/>
      <c r="O2527"/>
      <c r="P2527"/>
      <c r="Q2527"/>
      <c r="R2527"/>
      <c r="S2527"/>
      <c r="T2527"/>
      <c r="U2527"/>
      <c r="V2527"/>
      <c r="W2527"/>
      <c r="X2527"/>
      <c r="Y2527"/>
      <c r="Z2527"/>
      <c r="AA2527"/>
      <c r="AB2527" s="181"/>
    </row>
    <row r="2528" spans="1:28" hidden="1">
      <c r="A2528" s="283"/>
      <c r="B2528"/>
      <c r="C2528"/>
      <c r="D2528"/>
      <c r="E2528"/>
      <c r="F2528"/>
      <c r="G2528"/>
      <c r="H2528"/>
      <c r="I2528"/>
      <c r="J2528"/>
      <c r="K2528"/>
      <c r="L2528"/>
      <c r="M2528"/>
      <c r="N2528"/>
      <c r="O2528"/>
      <c r="P2528"/>
      <c r="Q2528"/>
      <c r="R2528"/>
      <c r="S2528"/>
      <c r="T2528"/>
      <c r="U2528"/>
      <c r="V2528"/>
      <c r="W2528"/>
      <c r="X2528"/>
      <c r="Y2528"/>
      <c r="Z2528"/>
      <c r="AA2528"/>
      <c r="AB2528" s="181"/>
    </row>
    <row r="2529" spans="1:28" hidden="1">
      <c r="A2529" s="283"/>
      <c r="B2529"/>
      <c r="C2529"/>
      <c r="D2529"/>
      <c r="E2529"/>
      <c r="F2529"/>
      <c r="G2529"/>
      <c r="H2529"/>
      <c r="I2529"/>
      <c r="J2529"/>
      <c r="K2529"/>
      <c r="L2529"/>
      <c r="M2529"/>
      <c r="N2529"/>
      <c r="O2529"/>
      <c r="P2529"/>
      <c r="Q2529"/>
      <c r="R2529"/>
      <c r="S2529"/>
      <c r="T2529"/>
      <c r="U2529"/>
      <c r="V2529"/>
      <c r="W2529"/>
      <c r="X2529"/>
      <c r="Y2529"/>
      <c r="Z2529"/>
      <c r="AA2529"/>
      <c r="AB2529" s="181"/>
    </row>
    <row r="2530" spans="1:28" hidden="1">
      <c r="A2530" s="283"/>
      <c r="B2530"/>
      <c r="C2530"/>
      <c r="D2530"/>
      <c r="E2530"/>
      <c r="F2530"/>
      <c r="G2530"/>
      <c r="H2530"/>
      <c r="I2530"/>
      <c r="J2530"/>
      <c r="K2530"/>
      <c r="L2530"/>
      <c r="M2530"/>
      <c r="N2530"/>
      <c r="O2530"/>
      <c r="P2530"/>
      <c r="Q2530"/>
      <c r="R2530"/>
      <c r="S2530"/>
      <c r="T2530"/>
      <c r="U2530"/>
      <c r="V2530"/>
      <c r="W2530"/>
      <c r="X2530"/>
      <c r="Y2530"/>
      <c r="Z2530"/>
      <c r="AA2530"/>
      <c r="AB2530" s="181"/>
    </row>
    <row r="2531" spans="1:28" hidden="1">
      <c r="A2531" s="283"/>
      <c r="B2531"/>
      <c r="C2531"/>
      <c r="D2531"/>
      <c r="E2531"/>
      <c r="F2531"/>
      <c r="G2531"/>
      <c r="H2531"/>
      <c r="I2531"/>
      <c r="J2531"/>
      <c r="K2531"/>
      <c r="L2531"/>
      <c r="M2531"/>
      <c r="N2531"/>
      <c r="O2531"/>
      <c r="P2531"/>
      <c r="Q2531"/>
      <c r="R2531"/>
      <c r="S2531"/>
      <c r="T2531"/>
      <c r="U2531"/>
      <c r="V2531"/>
      <c r="W2531"/>
      <c r="X2531"/>
      <c r="Y2531"/>
      <c r="Z2531"/>
      <c r="AA2531"/>
      <c r="AB2531" s="181"/>
    </row>
    <row r="2532" spans="1:28" hidden="1">
      <c r="A2532" s="283"/>
      <c r="B2532"/>
      <c r="C2532"/>
      <c r="D2532"/>
      <c r="E2532"/>
      <c r="F2532"/>
      <c r="G2532"/>
      <c r="H2532"/>
      <c r="I2532"/>
      <c r="J2532"/>
      <c r="K2532"/>
      <c r="L2532"/>
      <c r="M2532"/>
      <c r="N2532"/>
      <c r="O2532"/>
      <c r="P2532"/>
      <c r="Q2532"/>
      <c r="R2532"/>
      <c r="S2532"/>
      <c r="T2532"/>
      <c r="U2532"/>
      <c r="V2532"/>
      <c r="W2532"/>
      <c r="X2532"/>
      <c r="Y2532"/>
      <c r="Z2532"/>
      <c r="AA2532"/>
      <c r="AB2532" s="181"/>
    </row>
    <row r="2533" spans="1:28" hidden="1">
      <c r="A2533" s="283"/>
      <c r="B2533"/>
      <c r="C2533"/>
      <c r="D2533"/>
      <c r="E2533"/>
      <c r="F2533"/>
      <c r="G2533"/>
      <c r="H2533"/>
      <c r="I2533"/>
      <c r="J2533"/>
      <c r="K2533"/>
      <c r="L2533"/>
      <c r="M2533"/>
      <c r="N2533"/>
      <c r="O2533"/>
      <c r="P2533"/>
      <c r="Q2533"/>
      <c r="R2533"/>
      <c r="S2533"/>
      <c r="T2533"/>
      <c r="U2533"/>
      <c r="V2533"/>
      <c r="W2533"/>
      <c r="X2533"/>
      <c r="Y2533"/>
      <c r="Z2533"/>
      <c r="AA2533"/>
      <c r="AB2533" s="181"/>
    </row>
    <row r="2534" spans="1:28" hidden="1">
      <c r="A2534" s="283"/>
      <c r="B2534"/>
      <c r="C2534"/>
      <c r="D2534"/>
      <c r="E2534"/>
      <c r="F2534"/>
      <c r="G2534"/>
      <c r="H2534"/>
      <c r="I2534"/>
      <c r="J2534"/>
      <c r="K2534"/>
      <c r="L2534"/>
      <c r="M2534"/>
      <c r="N2534"/>
      <c r="O2534"/>
      <c r="P2534"/>
      <c r="Q2534"/>
      <c r="R2534"/>
      <c r="S2534"/>
      <c r="T2534"/>
      <c r="U2534"/>
      <c r="V2534"/>
      <c r="W2534"/>
      <c r="X2534"/>
      <c r="Y2534"/>
      <c r="Z2534"/>
      <c r="AA2534"/>
      <c r="AB2534" s="181"/>
    </row>
    <row r="2535" spans="1:28" hidden="1">
      <c r="A2535" s="283"/>
      <c r="B2535"/>
      <c r="C2535"/>
      <c r="D2535"/>
      <c r="E2535"/>
      <c r="F2535"/>
      <c r="G2535"/>
      <c r="H2535"/>
      <c r="I2535"/>
      <c r="J2535"/>
      <c r="K2535"/>
      <c r="L2535"/>
      <c r="M2535"/>
      <c r="N2535"/>
      <c r="O2535"/>
      <c r="P2535"/>
      <c r="Q2535"/>
      <c r="R2535"/>
      <c r="S2535"/>
      <c r="T2535"/>
      <c r="U2535"/>
      <c r="V2535"/>
      <c r="W2535"/>
      <c r="X2535"/>
      <c r="Y2535"/>
      <c r="Z2535"/>
      <c r="AA2535"/>
      <c r="AB2535" s="181"/>
    </row>
    <row r="2536" spans="1:28" hidden="1">
      <c r="A2536" s="283"/>
      <c r="B2536"/>
      <c r="C2536"/>
      <c r="D2536"/>
      <c r="E2536"/>
      <c r="F2536"/>
      <c r="G2536"/>
      <c r="H2536"/>
      <c r="I2536"/>
      <c r="J2536"/>
      <c r="K2536"/>
      <c r="L2536"/>
      <c r="M2536"/>
      <c r="N2536"/>
      <c r="O2536"/>
      <c r="P2536"/>
      <c r="Q2536"/>
      <c r="R2536"/>
      <c r="S2536"/>
      <c r="T2536"/>
      <c r="U2536"/>
      <c r="V2536"/>
      <c r="W2536"/>
      <c r="X2536"/>
      <c r="Y2536"/>
      <c r="Z2536"/>
      <c r="AA2536"/>
      <c r="AB2536" s="181"/>
    </row>
    <row r="2537" spans="1:28" hidden="1">
      <c r="A2537" s="283"/>
      <c r="B2537"/>
      <c r="C2537"/>
      <c r="D2537"/>
      <c r="E2537"/>
      <c r="F2537"/>
      <c r="G2537"/>
      <c r="H2537"/>
      <c r="I2537"/>
      <c r="J2537"/>
      <c r="K2537"/>
      <c r="L2537"/>
      <c r="M2537"/>
      <c r="N2537"/>
      <c r="O2537"/>
      <c r="P2537"/>
      <c r="Q2537"/>
      <c r="R2537"/>
      <c r="S2537"/>
      <c r="T2537"/>
      <c r="U2537"/>
      <c r="V2537"/>
      <c r="W2537"/>
      <c r="X2537"/>
      <c r="Y2537"/>
      <c r="Z2537"/>
      <c r="AA2537"/>
      <c r="AB2537" s="181"/>
    </row>
    <row r="2538" spans="1:28" hidden="1">
      <c r="A2538" s="283"/>
      <c r="B2538"/>
      <c r="C2538"/>
      <c r="D2538"/>
      <c r="E2538"/>
      <c r="F2538"/>
      <c r="G2538"/>
      <c r="H2538"/>
      <c r="I2538"/>
      <c r="J2538"/>
      <c r="K2538"/>
      <c r="L2538"/>
      <c r="M2538"/>
      <c r="N2538"/>
      <c r="O2538"/>
      <c r="P2538"/>
      <c r="Q2538"/>
      <c r="R2538"/>
      <c r="S2538"/>
      <c r="T2538"/>
      <c r="U2538"/>
      <c r="V2538"/>
      <c r="W2538"/>
      <c r="X2538"/>
      <c r="Y2538"/>
      <c r="Z2538"/>
      <c r="AA2538"/>
      <c r="AB2538" s="181"/>
    </row>
    <row r="2539" spans="1:28" hidden="1">
      <c r="A2539" s="283"/>
      <c r="B2539"/>
      <c r="C2539"/>
      <c r="D2539"/>
      <c r="E2539"/>
      <c r="F2539"/>
      <c r="G2539"/>
      <c r="H2539"/>
      <c r="I2539"/>
      <c r="J2539"/>
      <c r="K2539"/>
      <c r="L2539"/>
      <c r="M2539"/>
      <c r="N2539"/>
      <c r="O2539"/>
      <c r="P2539"/>
      <c r="Q2539"/>
      <c r="R2539"/>
      <c r="S2539"/>
      <c r="T2539"/>
      <c r="U2539"/>
      <c r="V2539"/>
      <c r="W2539"/>
      <c r="X2539"/>
      <c r="Y2539"/>
      <c r="Z2539"/>
      <c r="AA2539"/>
      <c r="AB2539" s="181"/>
    </row>
    <row r="2540" spans="1:28" hidden="1">
      <c r="A2540" s="283"/>
      <c r="B2540"/>
      <c r="C2540"/>
      <c r="D2540"/>
      <c r="E2540"/>
      <c r="F2540"/>
      <c r="G2540"/>
      <c r="H2540"/>
      <c r="I2540"/>
      <c r="J2540"/>
      <c r="K2540"/>
      <c r="L2540"/>
      <c r="M2540"/>
      <c r="N2540"/>
      <c r="O2540"/>
      <c r="P2540"/>
      <c r="Q2540"/>
      <c r="R2540"/>
      <c r="S2540"/>
      <c r="T2540"/>
      <c r="U2540"/>
      <c r="V2540"/>
      <c r="W2540"/>
      <c r="X2540"/>
      <c r="Y2540"/>
      <c r="Z2540"/>
      <c r="AA2540"/>
      <c r="AB2540" s="181"/>
    </row>
    <row r="2541" spans="1:28" hidden="1">
      <c r="A2541" s="283"/>
      <c r="B2541"/>
      <c r="C2541"/>
      <c r="D2541"/>
      <c r="E2541"/>
      <c r="F2541"/>
      <c r="G2541"/>
      <c r="H2541"/>
      <c r="I2541"/>
      <c r="J2541"/>
      <c r="K2541"/>
      <c r="L2541"/>
      <c r="M2541"/>
      <c r="N2541"/>
      <c r="O2541"/>
      <c r="P2541"/>
      <c r="Q2541"/>
      <c r="R2541"/>
      <c r="S2541"/>
      <c r="T2541"/>
      <c r="U2541"/>
      <c r="V2541"/>
      <c r="W2541"/>
      <c r="X2541"/>
      <c r="Y2541"/>
      <c r="Z2541"/>
      <c r="AA2541"/>
      <c r="AB2541" s="181"/>
    </row>
    <row r="2542" spans="1:28" hidden="1">
      <c r="A2542" s="283"/>
      <c r="B2542"/>
      <c r="C2542"/>
      <c r="D2542"/>
      <c r="E2542"/>
      <c r="F2542"/>
      <c r="G2542"/>
      <c r="H2542"/>
      <c r="I2542"/>
      <c r="J2542"/>
      <c r="K2542"/>
      <c r="L2542"/>
      <c r="M2542"/>
      <c r="N2542"/>
      <c r="O2542"/>
      <c r="P2542"/>
      <c r="Q2542"/>
      <c r="R2542"/>
      <c r="S2542"/>
      <c r="T2542"/>
      <c r="U2542"/>
      <c r="V2542"/>
      <c r="W2542"/>
      <c r="X2542"/>
      <c r="Y2542"/>
      <c r="Z2542"/>
      <c r="AA2542"/>
      <c r="AB2542" s="181"/>
    </row>
    <row r="2543" spans="1:28" hidden="1">
      <c r="A2543" s="283"/>
      <c r="B2543"/>
      <c r="C2543"/>
      <c r="D2543"/>
      <c r="E2543"/>
      <c r="F2543"/>
      <c r="G2543"/>
      <c r="H2543"/>
      <c r="I2543"/>
      <c r="J2543"/>
      <c r="K2543"/>
      <c r="L2543"/>
      <c r="M2543"/>
      <c r="N2543"/>
      <c r="O2543"/>
      <c r="P2543"/>
      <c r="Q2543"/>
      <c r="R2543"/>
      <c r="S2543"/>
      <c r="T2543"/>
      <c r="U2543"/>
      <c r="V2543"/>
      <c r="W2543"/>
      <c r="X2543"/>
      <c r="Y2543"/>
      <c r="Z2543"/>
      <c r="AA2543"/>
      <c r="AB2543" s="181"/>
    </row>
    <row r="2544" spans="1:28" hidden="1">
      <c r="A2544" s="283"/>
      <c r="B2544"/>
      <c r="C2544"/>
      <c r="D2544"/>
      <c r="E2544"/>
      <c r="F2544"/>
      <c r="G2544"/>
      <c r="H2544"/>
      <c r="I2544"/>
      <c r="J2544"/>
      <c r="K2544"/>
      <c r="L2544"/>
      <c r="M2544"/>
      <c r="N2544"/>
      <c r="O2544"/>
      <c r="P2544"/>
      <c r="Q2544"/>
      <c r="R2544"/>
      <c r="S2544"/>
      <c r="T2544"/>
      <c r="U2544"/>
      <c r="V2544"/>
      <c r="W2544"/>
      <c r="X2544"/>
      <c r="Y2544"/>
      <c r="Z2544"/>
      <c r="AA2544"/>
      <c r="AB2544" s="181"/>
    </row>
    <row r="2545" spans="1:28" hidden="1">
      <c r="A2545" s="283"/>
      <c r="B2545"/>
      <c r="C2545"/>
      <c r="D2545"/>
      <c r="E2545"/>
      <c r="F2545"/>
      <c r="G2545"/>
      <c r="H2545"/>
      <c r="I2545"/>
      <c r="J2545"/>
      <c r="K2545"/>
      <c r="L2545"/>
      <c r="M2545"/>
      <c r="N2545"/>
      <c r="O2545"/>
      <c r="P2545"/>
      <c r="Q2545"/>
      <c r="R2545"/>
      <c r="S2545"/>
      <c r="T2545"/>
      <c r="U2545"/>
      <c r="V2545"/>
      <c r="W2545"/>
      <c r="X2545"/>
      <c r="Y2545"/>
      <c r="Z2545"/>
      <c r="AA2545"/>
      <c r="AB2545" s="181"/>
    </row>
    <row r="2546" spans="1:28" hidden="1">
      <c r="A2546" s="283"/>
      <c r="B2546"/>
      <c r="C2546"/>
      <c r="D2546"/>
      <c r="E2546"/>
      <c r="F2546"/>
      <c r="G2546"/>
      <c r="H2546"/>
      <c r="I2546"/>
      <c r="J2546"/>
      <c r="K2546"/>
      <c r="L2546"/>
      <c r="M2546"/>
      <c r="N2546"/>
      <c r="O2546"/>
      <c r="P2546"/>
      <c r="Q2546"/>
      <c r="R2546"/>
      <c r="S2546"/>
      <c r="T2546"/>
      <c r="U2546"/>
      <c r="V2546"/>
      <c r="W2546"/>
      <c r="X2546"/>
      <c r="Y2546"/>
      <c r="Z2546"/>
      <c r="AA2546"/>
      <c r="AB2546" s="181"/>
    </row>
    <row r="2547" spans="1:28" hidden="1">
      <c r="A2547" s="283"/>
      <c r="B2547"/>
      <c r="C2547"/>
      <c r="D2547"/>
      <c r="E2547"/>
      <c r="F2547"/>
      <c r="G2547"/>
      <c r="H2547"/>
      <c r="I2547"/>
      <c r="J2547"/>
      <c r="K2547"/>
      <c r="L2547"/>
      <c r="M2547"/>
      <c r="N2547"/>
      <c r="O2547"/>
      <c r="P2547"/>
      <c r="Q2547"/>
      <c r="R2547"/>
      <c r="S2547"/>
      <c r="T2547"/>
      <c r="U2547"/>
      <c r="V2547"/>
      <c r="W2547"/>
      <c r="X2547"/>
      <c r="Y2547"/>
      <c r="Z2547"/>
      <c r="AA2547"/>
      <c r="AB2547" s="181"/>
    </row>
    <row r="2548" spans="1:28" hidden="1">
      <c r="A2548" s="283"/>
      <c r="B2548"/>
      <c r="C2548"/>
      <c r="D2548"/>
      <c r="E2548"/>
      <c r="F2548"/>
      <c r="G2548"/>
      <c r="H2548"/>
      <c r="I2548"/>
      <c r="J2548"/>
      <c r="K2548"/>
      <c r="L2548"/>
      <c r="M2548"/>
      <c r="N2548"/>
      <c r="O2548"/>
      <c r="P2548"/>
      <c r="Q2548"/>
      <c r="R2548"/>
      <c r="S2548"/>
      <c r="T2548"/>
      <c r="U2548"/>
      <c r="V2548"/>
      <c r="W2548"/>
      <c r="X2548"/>
      <c r="Y2548"/>
      <c r="Z2548"/>
      <c r="AA2548"/>
      <c r="AB2548" s="181"/>
    </row>
    <row r="2549" spans="1:28" hidden="1">
      <c r="A2549" s="283"/>
      <c r="B2549"/>
      <c r="C2549"/>
      <c r="D2549"/>
      <c r="E2549"/>
      <c r="F2549"/>
      <c r="G2549"/>
      <c r="H2549"/>
      <c r="I2549"/>
      <c r="J2549"/>
      <c r="K2549"/>
      <c r="L2549"/>
      <c r="M2549"/>
      <c r="N2549"/>
      <c r="O2549"/>
      <c r="P2549"/>
      <c r="Q2549"/>
      <c r="R2549"/>
      <c r="S2549"/>
      <c r="T2549"/>
      <c r="U2549"/>
      <c r="V2549"/>
      <c r="W2549"/>
      <c r="X2549"/>
      <c r="Y2549"/>
      <c r="Z2549"/>
      <c r="AA2549"/>
      <c r="AB2549" s="181"/>
    </row>
    <row r="2550" spans="1:28" hidden="1">
      <c r="A2550" s="283"/>
      <c r="B2550"/>
      <c r="C2550"/>
      <c r="D2550"/>
      <c r="E2550"/>
      <c r="F2550"/>
      <c r="G2550"/>
      <c r="H2550"/>
      <c r="I2550"/>
      <c r="J2550"/>
      <c r="K2550"/>
      <c r="L2550"/>
      <c r="M2550"/>
      <c r="N2550"/>
      <c r="O2550"/>
      <c r="P2550"/>
      <c r="Q2550"/>
      <c r="R2550"/>
      <c r="S2550"/>
      <c r="T2550"/>
      <c r="U2550"/>
      <c r="V2550"/>
      <c r="W2550"/>
      <c r="X2550"/>
      <c r="Y2550"/>
      <c r="Z2550"/>
      <c r="AA2550"/>
      <c r="AB2550" s="181"/>
    </row>
    <row r="2551" spans="1:28" hidden="1">
      <c r="A2551" s="283"/>
      <c r="B2551"/>
      <c r="C2551"/>
      <c r="D2551"/>
      <c r="E2551"/>
      <c r="F2551"/>
      <c r="G2551"/>
      <c r="H2551"/>
      <c r="I2551"/>
      <c r="J2551"/>
      <c r="K2551"/>
      <c r="L2551"/>
      <c r="M2551"/>
      <c r="N2551"/>
      <c r="O2551"/>
      <c r="P2551"/>
      <c r="Q2551"/>
      <c r="R2551"/>
      <c r="S2551"/>
      <c r="T2551"/>
      <c r="U2551"/>
      <c r="V2551"/>
      <c r="W2551"/>
      <c r="X2551"/>
      <c r="Y2551"/>
      <c r="Z2551"/>
      <c r="AA2551"/>
      <c r="AB2551" s="181"/>
    </row>
    <row r="2552" spans="1:28" hidden="1">
      <c r="A2552" s="283"/>
      <c r="B2552"/>
      <c r="C2552"/>
      <c r="D2552"/>
      <c r="E2552"/>
      <c r="F2552"/>
      <c r="G2552"/>
      <c r="H2552"/>
      <c r="I2552"/>
      <c r="J2552"/>
      <c r="K2552"/>
      <c r="L2552"/>
      <c r="M2552"/>
      <c r="N2552"/>
      <c r="O2552"/>
      <c r="P2552"/>
      <c r="Q2552"/>
      <c r="R2552"/>
      <c r="S2552"/>
      <c r="T2552"/>
      <c r="U2552"/>
      <c r="V2552"/>
      <c r="W2552"/>
      <c r="X2552"/>
      <c r="Y2552"/>
      <c r="Z2552"/>
      <c r="AA2552"/>
      <c r="AB2552" s="181"/>
    </row>
    <row r="2553" spans="1:28" hidden="1">
      <c r="A2553" s="283"/>
      <c r="B2553"/>
      <c r="C2553"/>
      <c r="D2553"/>
      <c r="E2553"/>
      <c r="F2553"/>
      <c r="G2553"/>
      <c r="H2553"/>
      <c r="I2553"/>
      <c r="J2553"/>
      <c r="K2553"/>
      <c r="L2553"/>
      <c r="M2553"/>
      <c r="N2553"/>
      <c r="O2553"/>
      <c r="P2553"/>
      <c r="Q2553"/>
      <c r="R2553"/>
      <c r="S2553"/>
      <c r="T2553"/>
      <c r="U2553"/>
      <c r="V2553"/>
      <c r="W2553"/>
      <c r="X2553"/>
      <c r="Y2553"/>
      <c r="Z2553"/>
      <c r="AA2553"/>
      <c r="AB2553" s="181"/>
    </row>
    <row r="2554" spans="1:28" hidden="1">
      <c r="A2554" s="283"/>
      <c r="B2554"/>
      <c r="C2554"/>
      <c r="D2554"/>
      <c r="E2554"/>
      <c r="F2554"/>
      <c r="G2554"/>
      <c r="H2554"/>
      <c r="I2554"/>
      <c r="J2554"/>
      <c r="K2554"/>
      <c r="L2554"/>
      <c r="M2554"/>
      <c r="N2554"/>
      <c r="O2554"/>
      <c r="P2554"/>
      <c r="Q2554"/>
      <c r="R2554"/>
      <c r="S2554"/>
      <c r="T2554"/>
      <c r="U2554"/>
      <c r="V2554"/>
      <c r="W2554"/>
      <c r="X2554"/>
      <c r="Y2554"/>
      <c r="Z2554"/>
      <c r="AA2554"/>
      <c r="AB2554" s="181"/>
    </row>
    <row r="2555" spans="1:28" hidden="1">
      <c r="A2555" s="283"/>
      <c r="B2555"/>
      <c r="C2555"/>
      <c r="D2555"/>
      <c r="E2555"/>
      <c r="F2555"/>
      <c r="G2555"/>
      <c r="H2555"/>
      <c r="I2555"/>
      <c r="J2555"/>
      <c r="K2555"/>
      <c r="L2555"/>
      <c r="M2555"/>
      <c r="N2555"/>
      <c r="O2555"/>
      <c r="P2555"/>
      <c r="Q2555"/>
      <c r="R2555"/>
      <c r="S2555"/>
      <c r="T2555"/>
      <c r="U2555"/>
      <c r="V2555"/>
      <c r="W2555"/>
      <c r="X2555"/>
      <c r="Y2555"/>
      <c r="Z2555"/>
      <c r="AA2555"/>
      <c r="AB2555" s="181"/>
    </row>
    <row r="2556" spans="1:28" hidden="1">
      <c r="A2556" s="283"/>
      <c r="B2556"/>
      <c r="C2556"/>
      <c r="D2556"/>
      <c r="E2556"/>
      <c r="F2556"/>
      <c r="G2556"/>
      <c r="H2556"/>
      <c r="I2556"/>
      <c r="J2556"/>
      <c r="K2556"/>
      <c r="L2556"/>
      <c r="M2556"/>
      <c r="N2556"/>
      <c r="O2556"/>
      <c r="P2556"/>
      <c r="Q2556"/>
      <c r="R2556"/>
      <c r="S2556"/>
      <c r="T2556"/>
      <c r="U2556"/>
      <c r="V2556"/>
      <c r="W2556"/>
      <c r="X2556"/>
      <c r="Y2556"/>
      <c r="Z2556"/>
      <c r="AA2556"/>
      <c r="AB2556" s="181"/>
    </row>
    <row r="2557" spans="1:28" hidden="1">
      <c r="A2557" s="283"/>
      <c r="B2557"/>
      <c r="C2557"/>
      <c r="D2557"/>
      <c r="E2557"/>
      <c r="F2557"/>
      <c r="G2557"/>
      <c r="H2557"/>
      <c r="I2557"/>
      <c r="J2557"/>
      <c r="K2557"/>
      <c r="L2557"/>
      <c r="M2557"/>
      <c r="N2557"/>
      <c r="O2557"/>
      <c r="P2557"/>
      <c r="Q2557"/>
      <c r="R2557"/>
      <c r="S2557"/>
      <c r="T2557"/>
      <c r="U2557"/>
      <c r="V2557"/>
      <c r="W2557"/>
      <c r="X2557"/>
      <c r="Y2557"/>
      <c r="Z2557"/>
      <c r="AA2557"/>
      <c r="AB2557" s="181"/>
    </row>
    <row r="2558" spans="1:28" hidden="1">
      <c r="A2558" s="283"/>
      <c r="B2558"/>
      <c r="C2558"/>
      <c r="D2558"/>
      <c r="E2558"/>
      <c r="F2558"/>
      <c r="G2558"/>
      <c r="H2558"/>
      <c r="I2558"/>
      <c r="J2558"/>
      <c r="K2558"/>
      <c r="L2558"/>
      <c r="M2558"/>
      <c r="N2558"/>
      <c r="O2558"/>
      <c r="P2558"/>
      <c r="Q2558"/>
      <c r="R2558"/>
      <c r="S2558"/>
      <c r="T2558"/>
      <c r="U2558"/>
      <c r="V2558"/>
      <c r="W2558"/>
      <c r="X2558"/>
      <c r="Y2558"/>
      <c r="Z2558"/>
      <c r="AA2558"/>
      <c r="AB2558" s="181"/>
    </row>
    <row r="2559" spans="1:28" hidden="1">
      <c r="A2559" s="283"/>
      <c r="B2559"/>
      <c r="C2559"/>
      <c r="D2559"/>
      <c r="E2559"/>
      <c r="F2559"/>
      <c r="G2559"/>
      <c r="H2559"/>
      <c r="I2559"/>
      <c r="J2559"/>
      <c r="K2559"/>
      <c r="L2559"/>
      <c r="M2559"/>
      <c r="N2559"/>
      <c r="O2559"/>
      <c r="P2559"/>
      <c r="Q2559"/>
      <c r="R2559"/>
      <c r="S2559"/>
      <c r="T2559"/>
      <c r="U2559"/>
      <c r="V2559"/>
      <c r="W2559"/>
      <c r="X2559"/>
      <c r="Y2559"/>
      <c r="Z2559"/>
      <c r="AA2559"/>
      <c r="AB2559" s="181"/>
    </row>
    <row r="2560" spans="1:28" hidden="1">
      <c r="A2560" s="283"/>
      <c r="B2560"/>
      <c r="C2560"/>
      <c r="D2560"/>
      <c r="E2560"/>
      <c r="F2560"/>
      <c r="G2560"/>
      <c r="H2560"/>
      <c r="I2560"/>
      <c r="J2560"/>
      <c r="K2560"/>
      <c r="L2560"/>
      <c r="M2560"/>
      <c r="N2560"/>
      <c r="O2560"/>
      <c r="P2560"/>
      <c r="Q2560"/>
      <c r="R2560"/>
      <c r="S2560"/>
      <c r="T2560"/>
      <c r="U2560"/>
      <c r="V2560"/>
      <c r="W2560"/>
      <c r="X2560"/>
      <c r="Y2560"/>
      <c r="Z2560"/>
      <c r="AA2560"/>
      <c r="AB2560" s="181"/>
    </row>
    <row r="2561" spans="1:28" hidden="1">
      <c r="A2561" s="283"/>
      <c r="B2561"/>
      <c r="C2561"/>
      <c r="D2561"/>
      <c r="E2561"/>
      <c r="F2561"/>
      <c r="G2561"/>
      <c r="H2561"/>
      <c r="I2561"/>
      <c r="J2561"/>
      <c r="K2561"/>
      <c r="L2561"/>
      <c r="M2561"/>
      <c r="N2561"/>
      <c r="O2561"/>
      <c r="P2561"/>
      <c r="Q2561"/>
      <c r="R2561"/>
      <c r="S2561"/>
      <c r="T2561"/>
      <c r="U2561"/>
      <c r="V2561"/>
      <c r="W2561"/>
      <c r="X2561"/>
      <c r="Y2561"/>
      <c r="Z2561"/>
      <c r="AA2561"/>
      <c r="AB2561" s="181"/>
    </row>
    <row r="2562" spans="1:28" hidden="1">
      <c r="A2562" s="283"/>
      <c r="B2562"/>
      <c r="C2562"/>
      <c r="D2562"/>
      <c r="E2562"/>
      <c r="F2562"/>
      <c r="G2562"/>
      <c r="H2562"/>
      <c r="I2562"/>
      <c r="J2562"/>
      <c r="K2562"/>
      <c r="L2562"/>
      <c r="M2562"/>
      <c r="N2562"/>
      <c r="O2562"/>
      <c r="P2562"/>
      <c r="Q2562"/>
      <c r="R2562"/>
      <c r="S2562"/>
      <c r="T2562"/>
      <c r="U2562"/>
      <c r="V2562"/>
      <c r="W2562"/>
      <c r="X2562"/>
      <c r="Y2562"/>
      <c r="Z2562"/>
      <c r="AA2562"/>
      <c r="AB2562" s="181"/>
    </row>
    <row r="2563" spans="1:28" hidden="1">
      <c r="A2563" s="283"/>
      <c r="B2563"/>
      <c r="C2563"/>
      <c r="D2563"/>
      <c r="E2563"/>
      <c r="F2563"/>
      <c r="G2563"/>
      <c r="H2563"/>
      <c r="I2563"/>
      <c r="J2563"/>
      <c r="K2563"/>
      <c r="L2563"/>
      <c r="M2563"/>
      <c r="N2563"/>
      <c r="O2563"/>
      <c r="P2563"/>
      <c r="Q2563"/>
      <c r="R2563"/>
      <c r="S2563"/>
      <c r="T2563"/>
      <c r="U2563"/>
      <c r="V2563"/>
      <c r="W2563"/>
      <c r="X2563"/>
      <c r="Y2563"/>
      <c r="Z2563"/>
      <c r="AA2563"/>
      <c r="AB2563" s="181"/>
    </row>
    <row r="2564" spans="1:28" hidden="1">
      <c r="A2564" s="283"/>
      <c r="B2564"/>
      <c r="C2564"/>
      <c r="D2564"/>
      <c r="E2564"/>
      <c r="F2564"/>
      <c r="G2564"/>
      <c r="H2564"/>
      <c r="I2564"/>
      <c r="J2564"/>
      <c r="K2564"/>
      <c r="L2564"/>
      <c r="M2564"/>
      <c r="N2564"/>
      <c r="O2564"/>
      <c r="P2564"/>
      <c r="Q2564"/>
      <c r="R2564"/>
      <c r="S2564"/>
      <c r="T2564"/>
      <c r="U2564"/>
      <c r="V2564"/>
      <c r="W2564"/>
      <c r="X2564"/>
      <c r="Y2564"/>
      <c r="Z2564"/>
      <c r="AA2564"/>
      <c r="AB2564" s="181"/>
    </row>
    <row r="2565" spans="1:28" hidden="1">
      <c r="A2565" s="283"/>
      <c r="B2565"/>
      <c r="C2565"/>
      <c r="D2565"/>
      <c r="E2565"/>
      <c r="F2565"/>
      <c r="G2565"/>
      <c r="H2565"/>
      <c r="I2565"/>
      <c r="J2565"/>
      <c r="K2565"/>
      <c r="L2565"/>
      <c r="M2565"/>
      <c r="N2565"/>
      <c r="O2565"/>
      <c r="P2565"/>
      <c r="Q2565"/>
      <c r="R2565"/>
      <c r="S2565"/>
      <c r="T2565"/>
      <c r="U2565"/>
      <c r="V2565"/>
      <c r="W2565"/>
      <c r="X2565"/>
      <c r="Y2565"/>
      <c r="Z2565"/>
      <c r="AA2565"/>
      <c r="AB2565" s="181"/>
    </row>
    <row r="2566" spans="1:28" hidden="1">
      <c r="A2566" s="283"/>
      <c r="B2566"/>
      <c r="C2566"/>
      <c r="D2566"/>
      <c r="E2566"/>
      <c r="F2566"/>
      <c r="G2566"/>
      <c r="H2566"/>
      <c r="I2566"/>
      <c r="J2566"/>
      <c r="K2566"/>
      <c r="L2566"/>
      <c r="M2566"/>
      <c r="N2566"/>
      <c r="O2566"/>
      <c r="P2566"/>
      <c r="Q2566"/>
      <c r="R2566"/>
      <c r="S2566"/>
      <c r="T2566"/>
      <c r="U2566"/>
      <c r="V2566"/>
      <c r="W2566"/>
      <c r="X2566"/>
      <c r="Y2566"/>
      <c r="Z2566"/>
      <c r="AA2566"/>
      <c r="AB2566" s="181"/>
    </row>
    <row r="2567" spans="1:28" hidden="1">
      <c r="A2567" s="283"/>
      <c r="B2567"/>
      <c r="C2567"/>
      <c r="D2567"/>
      <c r="E2567"/>
      <c r="F2567"/>
      <c r="G2567"/>
      <c r="H2567"/>
      <c r="I2567"/>
      <c r="J2567"/>
      <c r="K2567"/>
      <c r="L2567"/>
      <c r="M2567"/>
      <c r="N2567"/>
      <c r="O2567"/>
      <c r="P2567"/>
      <c r="Q2567"/>
      <c r="R2567"/>
      <c r="S2567"/>
      <c r="T2567"/>
      <c r="U2567"/>
      <c r="V2567"/>
      <c r="W2567"/>
      <c r="X2567"/>
      <c r="Y2567"/>
      <c r="Z2567"/>
      <c r="AA2567"/>
      <c r="AB2567" s="181"/>
    </row>
    <row r="2568" spans="1:28" hidden="1">
      <c r="A2568" s="283"/>
      <c r="B2568"/>
      <c r="C2568"/>
      <c r="D2568"/>
      <c r="E2568"/>
      <c r="F2568"/>
      <c r="G2568"/>
      <c r="H2568"/>
      <c r="I2568"/>
      <c r="J2568"/>
      <c r="K2568"/>
      <c r="L2568"/>
      <c r="M2568"/>
      <c r="N2568"/>
      <c r="O2568"/>
      <c r="P2568"/>
      <c r="Q2568"/>
      <c r="R2568"/>
      <c r="S2568"/>
      <c r="T2568"/>
      <c r="U2568"/>
      <c r="V2568"/>
      <c r="W2568"/>
      <c r="X2568"/>
      <c r="Y2568"/>
      <c r="Z2568"/>
      <c r="AA2568"/>
      <c r="AB2568" s="181"/>
    </row>
    <row r="2569" spans="1:28" hidden="1">
      <c r="A2569" s="283"/>
      <c r="B2569"/>
      <c r="C2569"/>
      <c r="D2569"/>
      <c r="E2569"/>
      <c r="F2569"/>
      <c r="G2569"/>
      <c r="H2569"/>
      <c r="I2569"/>
      <c r="J2569"/>
      <c r="K2569"/>
      <c r="L2569"/>
      <c r="M2569"/>
      <c r="N2569"/>
      <c r="O2569"/>
      <c r="P2569"/>
      <c r="Q2569"/>
      <c r="R2569"/>
      <c r="S2569"/>
      <c r="T2569"/>
      <c r="U2569"/>
      <c r="V2569"/>
      <c r="W2569"/>
      <c r="X2569"/>
      <c r="Y2569"/>
      <c r="Z2569"/>
      <c r="AA2569"/>
      <c r="AB2569" s="181"/>
    </row>
    <row r="2570" spans="1:28" hidden="1">
      <c r="A2570" s="283"/>
      <c r="B2570"/>
      <c r="C2570"/>
      <c r="D2570"/>
      <c r="E2570"/>
      <c r="F2570"/>
      <c r="G2570"/>
      <c r="H2570"/>
      <c r="I2570"/>
      <c r="J2570"/>
      <c r="K2570"/>
      <c r="L2570"/>
      <c r="M2570"/>
      <c r="N2570"/>
      <c r="O2570"/>
      <c r="P2570"/>
      <c r="Q2570"/>
      <c r="R2570"/>
      <c r="S2570"/>
      <c r="T2570"/>
      <c r="U2570"/>
      <c r="V2570"/>
      <c r="W2570"/>
      <c r="X2570"/>
      <c r="Y2570"/>
      <c r="Z2570"/>
      <c r="AA2570"/>
      <c r="AB2570" s="181"/>
    </row>
    <row r="2571" spans="1:28" hidden="1">
      <c r="A2571" s="283"/>
      <c r="B2571"/>
      <c r="C2571"/>
      <c r="D2571"/>
      <c r="E2571"/>
      <c r="F2571"/>
      <c r="G2571"/>
      <c r="H2571"/>
      <c r="I2571"/>
      <c r="J2571"/>
      <c r="K2571"/>
      <c r="L2571"/>
      <c r="M2571"/>
      <c r="N2571"/>
      <c r="O2571"/>
      <c r="P2571"/>
      <c r="Q2571"/>
      <c r="R2571"/>
      <c r="S2571"/>
      <c r="T2571"/>
      <c r="U2571"/>
      <c r="V2571"/>
      <c r="W2571"/>
      <c r="X2571"/>
      <c r="Y2571"/>
      <c r="Z2571"/>
      <c r="AA2571"/>
      <c r="AB2571" s="181"/>
    </row>
    <row r="2572" spans="1:28" hidden="1">
      <c r="A2572" s="283"/>
      <c r="B2572"/>
      <c r="C2572"/>
      <c r="D2572"/>
      <c r="E2572"/>
      <c r="F2572"/>
      <c r="G2572"/>
      <c r="H2572"/>
      <c r="I2572"/>
      <c r="J2572"/>
      <c r="K2572"/>
      <c r="L2572"/>
      <c r="M2572"/>
      <c r="N2572"/>
      <c r="O2572"/>
      <c r="P2572"/>
      <c r="Q2572"/>
      <c r="R2572"/>
      <c r="S2572"/>
      <c r="T2572"/>
      <c r="U2572"/>
      <c r="V2572"/>
      <c r="W2572"/>
      <c r="X2572"/>
      <c r="Y2572"/>
      <c r="Z2572"/>
      <c r="AA2572"/>
      <c r="AB2572" s="181"/>
    </row>
    <row r="2573" spans="1:28" hidden="1">
      <c r="A2573" s="283"/>
      <c r="B2573"/>
      <c r="C2573"/>
      <c r="D2573"/>
      <c r="E2573"/>
      <c r="F2573"/>
      <c r="G2573"/>
      <c r="H2573"/>
      <c r="I2573"/>
      <c r="J2573"/>
      <c r="K2573"/>
      <c r="L2573"/>
      <c r="M2573"/>
      <c r="N2573"/>
      <c r="O2573"/>
      <c r="P2573"/>
      <c r="Q2573"/>
      <c r="R2573"/>
      <c r="S2573"/>
      <c r="T2573"/>
      <c r="U2573"/>
      <c r="V2573"/>
      <c r="W2573"/>
      <c r="X2573"/>
      <c r="Y2573"/>
      <c r="Z2573"/>
      <c r="AA2573"/>
      <c r="AB2573" s="181"/>
    </row>
    <row r="2574" spans="1:28" hidden="1">
      <c r="A2574" s="283"/>
      <c r="B2574"/>
      <c r="C2574"/>
      <c r="D2574"/>
      <c r="E2574"/>
      <c r="F2574"/>
      <c r="G2574"/>
      <c r="H2574"/>
      <c r="I2574"/>
      <c r="J2574"/>
      <c r="K2574"/>
      <c r="L2574"/>
      <c r="M2574"/>
      <c r="N2574"/>
      <c r="O2574"/>
      <c r="P2574"/>
      <c r="Q2574"/>
      <c r="R2574"/>
      <c r="S2574"/>
      <c r="T2574"/>
      <c r="U2574"/>
      <c r="V2574"/>
      <c r="W2574"/>
      <c r="X2574"/>
      <c r="Y2574"/>
      <c r="Z2574"/>
      <c r="AA2574"/>
      <c r="AB2574" s="181"/>
    </row>
    <row r="2575" spans="1:28" hidden="1">
      <c r="A2575" s="283"/>
      <c r="B2575"/>
      <c r="C2575"/>
      <c r="D2575"/>
      <c r="E2575"/>
      <c r="F2575"/>
      <c r="G2575"/>
      <c r="H2575"/>
      <c r="I2575"/>
      <c r="J2575"/>
      <c r="K2575"/>
      <c r="L2575"/>
      <c r="M2575"/>
      <c r="N2575"/>
      <c r="O2575"/>
      <c r="P2575"/>
      <c r="Q2575"/>
      <c r="R2575"/>
      <c r="S2575"/>
      <c r="T2575"/>
      <c r="U2575"/>
      <c r="V2575"/>
      <c r="W2575"/>
      <c r="X2575"/>
      <c r="Y2575"/>
      <c r="Z2575"/>
      <c r="AA2575"/>
      <c r="AB2575" s="181"/>
    </row>
    <row r="2576" spans="1:28" hidden="1">
      <c r="A2576" s="283"/>
      <c r="B2576"/>
      <c r="C2576"/>
      <c r="D2576"/>
      <c r="E2576"/>
      <c r="F2576"/>
      <c r="G2576"/>
      <c r="H2576"/>
      <c r="I2576"/>
      <c r="J2576"/>
      <c r="K2576"/>
      <c r="L2576"/>
      <c r="M2576"/>
      <c r="N2576"/>
      <c r="O2576"/>
      <c r="P2576"/>
      <c r="Q2576"/>
      <c r="R2576"/>
      <c r="S2576"/>
      <c r="T2576"/>
      <c r="U2576"/>
      <c r="V2576"/>
      <c r="W2576"/>
      <c r="X2576"/>
      <c r="Y2576"/>
      <c r="Z2576"/>
      <c r="AA2576"/>
      <c r="AB2576" s="181"/>
    </row>
    <row r="2577" spans="1:28" hidden="1">
      <c r="A2577" s="283"/>
      <c r="B2577"/>
      <c r="C2577"/>
      <c r="D2577"/>
      <c r="E2577"/>
      <c r="F2577"/>
      <c r="G2577"/>
      <c r="H2577"/>
      <c r="I2577"/>
      <c r="J2577"/>
      <c r="K2577"/>
      <c r="L2577"/>
      <c r="M2577"/>
      <c r="N2577"/>
      <c r="O2577"/>
      <c r="P2577"/>
      <c r="Q2577"/>
      <c r="R2577"/>
      <c r="S2577"/>
      <c r="T2577"/>
      <c r="U2577"/>
      <c r="V2577"/>
      <c r="W2577"/>
      <c r="X2577"/>
      <c r="Y2577"/>
      <c r="Z2577"/>
      <c r="AA2577"/>
      <c r="AB2577" s="181"/>
    </row>
    <row r="2578" spans="1:28" hidden="1">
      <c r="A2578" s="283"/>
      <c r="B2578"/>
      <c r="C2578"/>
      <c r="D2578"/>
      <c r="E2578"/>
      <c r="F2578"/>
      <c r="G2578"/>
      <c r="H2578"/>
      <c r="I2578"/>
      <c r="J2578"/>
      <c r="K2578"/>
      <c r="L2578"/>
      <c r="M2578"/>
      <c r="N2578"/>
      <c r="O2578"/>
      <c r="P2578"/>
      <c r="Q2578"/>
      <c r="R2578"/>
      <c r="S2578"/>
      <c r="T2578"/>
      <c r="U2578"/>
      <c r="V2578"/>
      <c r="W2578"/>
      <c r="X2578"/>
      <c r="Y2578"/>
      <c r="Z2578"/>
      <c r="AA2578"/>
      <c r="AB2578" s="181"/>
    </row>
    <row r="2579" spans="1:28" hidden="1">
      <c r="A2579" s="283"/>
      <c r="B2579"/>
      <c r="C2579"/>
      <c r="D2579"/>
      <c r="E2579"/>
      <c r="F2579"/>
      <c r="G2579"/>
      <c r="H2579"/>
      <c r="I2579"/>
      <c r="J2579"/>
      <c r="K2579"/>
      <c r="L2579"/>
      <c r="M2579"/>
      <c r="N2579"/>
      <c r="O2579"/>
      <c r="P2579"/>
      <c r="Q2579"/>
      <c r="R2579"/>
      <c r="S2579"/>
      <c r="T2579"/>
      <c r="U2579"/>
      <c r="V2579"/>
      <c r="W2579"/>
      <c r="X2579"/>
      <c r="Y2579"/>
      <c r="Z2579"/>
      <c r="AA2579"/>
      <c r="AB2579" s="181"/>
    </row>
    <row r="2580" spans="1:28" hidden="1">
      <c r="A2580" s="283"/>
      <c r="B2580"/>
      <c r="C2580"/>
      <c r="D2580"/>
      <c r="E2580"/>
      <c r="F2580"/>
      <c r="G2580"/>
      <c r="H2580"/>
      <c r="I2580"/>
      <c r="J2580"/>
      <c r="K2580"/>
      <c r="L2580"/>
      <c r="M2580"/>
      <c r="N2580"/>
      <c r="O2580"/>
      <c r="P2580"/>
      <c r="Q2580"/>
      <c r="R2580"/>
      <c r="S2580"/>
      <c r="T2580"/>
      <c r="U2580"/>
      <c r="V2580"/>
      <c r="W2580"/>
      <c r="X2580"/>
      <c r="Y2580"/>
      <c r="Z2580"/>
      <c r="AA2580"/>
      <c r="AB2580" s="181"/>
    </row>
    <row r="2581" spans="1:28" hidden="1">
      <c r="A2581" s="283"/>
      <c r="B2581"/>
      <c r="C2581"/>
      <c r="D2581"/>
      <c r="E2581"/>
      <c r="F2581"/>
      <c r="G2581"/>
      <c r="H2581"/>
      <c r="I2581"/>
      <c r="J2581"/>
      <c r="K2581"/>
      <c r="L2581"/>
      <c r="M2581"/>
      <c r="N2581"/>
      <c r="O2581"/>
      <c r="P2581"/>
      <c r="Q2581"/>
      <c r="R2581"/>
      <c r="S2581"/>
      <c r="T2581"/>
      <c r="U2581"/>
      <c r="V2581"/>
      <c r="W2581"/>
      <c r="X2581"/>
      <c r="Y2581"/>
      <c r="Z2581"/>
      <c r="AA2581"/>
      <c r="AB2581" s="181"/>
    </row>
    <row r="2582" spans="1:28" hidden="1">
      <c r="A2582" s="283"/>
      <c r="B2582"/>
      <c r="C2582"/>
      <c r="D2582"/>
      <c r="E2582"/>
      <c r="F2582"/>
      <c r="G2582"/>
      <c r="H2582"/>
      <c r="I2582"/>
      <c r="J2582"/>
      <c r="K2582"/>
      <c r="L2582"/>
      <c r="M2582"/>
      <c r="N2582"/>
      <c r="O2582"/>
      <c r="P2582"/>
      <c r="Q2582"/>
      <c r="R2582"/>
      <c r="S2582"/>
      <c r="T2582"/>
      <c r="U2582"/>
      <c r="V2582"/>
      <c r="W2582"/>
      <c r="X2582"/>
      <c r="Y2582"/>
      <c r="Z2582"/>
      <c r="AA2582"/>
      <c r="AB2582" s="181"/>
    </row>
    <row r="2583" spans="1:28" hidden="1">
      <c r="A2583" s="283"/>
      <c r="B2583"/>
      <c r="C2583"/>
      <c r="D2583"/>
      <c r="E2583"/>
      <c r="F2583"/>
      <c r="G2583"/>
      <c r="H2583"/>
      <c r="I2583"/>
      <c r="J2583"/>
      <c r="K2583"/>
      <c r="L2583"/>
      <c r="M2583"/>
      <c r="N2583"/>
      <c r="O2583"/>
      <c r="P2583"/>
      <c r="Q2583"/>
      <c r="R2583"/>
      <c r="S2583"/>
      <c r="T2583"/>
      <c r="U2583"/>
      <c r="V2583"/>
      <c r="W2583"/>
      <c r="X2583"/>
      <c r="Y2583"/>
      <c r="Z2583"/>
      <c r="AA2583"/>
      <c r="AB2583" s="181"/>
    </row>
    <row r="2584" spans="1:28" hidden="1">
      <c r="A2584" s="283"/>
      <c r="B2584"/>
      <c r="C2584"/>
      <c r="D2584"/>
      <c r="E2584"/>
      <c r="F2584"/>
      <c r="G2584"/>
      <c r="H2584"/>
      <c r="I2584"/>
      <c r="J2584"/>
      <c r="K2584"/>
      <c r="L2584"/>
      <c r="M2584"/>
      <c r="N2584"/>
      <c r="O2584"/>
      <c r="P2584"/>
      <c r="Q2584"/>
      <c r="R2584"/>
      <c r="S2584"/>
      <c r="T2584"/>
      <c r="U2584"/>
      <c r="V2584"/>
      <c r="W2584"/>
      <c r="X2584"/>
      <c r="Y2584"/>
      <c r="Z2584"/>
      <c r="AA2584"/>
      <c r="AB2584" s="181"/>
    </row>
    <row r="2585" spans="1:28" hidden="1">
      <c r="A2585" s="283"/>
      <c r="B2585"/>
      <c r="C2585"/>
      <c r="D2585"/>
      <c r="E2585"/>
      <c r="F2585"/>
      <c r="G2585"/>
      <c r="H2585"/>
      <c r="I2585"/>
      <c r="J2585"/>
      <c r="K2585"/>
      <c r="L2585"/>
      <c r="M2585"/>
      <c r="N2585"/>
      <c r="O2585"/>
      <c r="P2585"/>
      <c r="Q2585"/>
      <c r="R2585"/>
      <c r="S2585"/>
      <c r="T2585"/>
      <c r="U2585"/>
      <c r="V2585"/>
      <c r="W2585"/>
      <c r="X2585"/>
      <c r="Y2585"/>
      <c r="Z2585"/>
      <c r="AA2585"/>
      <c r="AB2585" s="181"/>
    </row>
    <row r="2586" spans="1:28" hidden="1">
      <c r="A2586" s="283"/>
      <c r="B2586"/>
      <c r="C2586"/>
      <c r="D2586"/>
      <c r="E2586"/>
      <c r="F2586"/>
      <c r="G2586"/>
      <c r="H2586"/>
      <c r="I2586"/>
      <c r="J2586"/>
      <c r="K2586"/>
      <c r="L2586"/>
      <c r="M2586"/>
      <c r="N2586"/>
      <c r="O2586"/>
      <c r="P2586"/>
      <c r="Q2586"/>
      <c r="R2586"/>
      <c r="S2586"/>
      <c r="T2586"/>
      <c r="U2586"/>
      <c r="V2586"/>
      <c r="W2586"/>
      <c r="X2586"/>
      <c r="Y2586"/>
      <c r="Z2586"/>
      <c r="AA2586"/>
      <c r="AB2586" s="181"/>
    </row>
    <row r="2587" spans="1:28" hidden="1">
      <c r="A2587" s="283"/>
      <c r="B2587"/>
      <c r="C2587"/>
      <c r="D2587"/>
      <c r="E2587"/>
      <c r="F2587"/>
      <c r="G2587"/>
      <c r="H2587"/>
      <c r="I2587"/>
      <c r="J2587"/>
      <c r="K2587"/>
      <c r="L2587"/>
      <c r="M2587"/>
      <c r="N2587"/>
      <c r="O2587"/>
      <c r="P2587"/>
      <c r="Q2587"/>
      <c r="R2587"/>
      <c r="S2587"/>
      <c r="T2587"/>
      <c r="U2587"/>
      <c r="V2587"/>
      <c r="W2587"/>
      <c r="X2587"/>
      <c r="Y2587"/>
      <c r="Z2587"/>
      <c r="AA2587"/>
      <c r="AB2587" s="181"/>
    </row>
    <row r="2588" spans="1:28" hidden="1">
      <c r="A2588" s="283"/>
      <c r="B2588"/>
      <c r="C2588"/>
      <c r="D2588"/>
      <c r="E2588"/>
      <c r="F2588"/>
      <c r="G2588"/>
      <c r="H2588"/>
      <c r="I2588"/>
      <c r="J2588"/>
      <c r="K2588"/>
      <c r="L2588"/>
      <c r="M2588"/>
      <c r="N2588"/>
      <c r="O2588"/>
      <c r="P2588"/>
      <c r="Q2588"/>
      <c r="R2588"/>
      <c r="S2588"/>
      <c r="T2588"/>
      <c r="U2588"/>
      <c r="V2588"/>
      <c r="W2588"/>
      <c r="X2588"/>
      <c r="Y2588"/>
      <c r="Z2588"/>
      <c r="AA2588"/>
      <c r="AB2588" s="181"/>
    </row>
    <row r="2589" spans="1:28" hidden="1">
      <c r="A2589" s="283"/>
      <c r="B2589"/>
      <c r="C2589"/>
      <c r="D2589"/>
      <c r="E2589"/>
      <c r="F2589"/>
      <c r="G2589"/>
      <c r="H2589"/>
      <c r="I2589"/>
      <c r="J2589"/>
      <c r="K2589"/>
      <c r="L2589"/>
      <c r="M2589"/>
      <c r="N2589"/>
      <c r="O2589"/>
      <c r="P2589"/>
      <c r="Q2589"/>
      <c r="R2589"/>
      <c r="S2589"/>
      <c r="T2589"/>
      <c r="U2589"/>
      <c r="V2589"/>
      <c r="W2589"/>
      <c r="X2589"/>
      <c r="Y2589"/>
      <c r="Z2589"/>
      <c r="AA2589"/>
      <c r="AB2589" s="181"/>
    </row>
    <row r="2590" spans="1:28" hidden="1">
      <c r="A2590" s="283"/>
      <c r="B2590"/>
      <c r="C2590"/>
      <c r="D2590"/>
      <c r="E2590"/>
      <c r="F2590"/>
      <c r="G2590"/>
      <c r="H2590"/>
      <c r="I2590"/>
      <c r="J2590"/>
      <c r="K2590"/>
      <c r="L2590"/>
      <c r="M2590"/>
      <c r="N2590"/>
      <c r="O2590"/>
      <c r="P2590"/>
      <c r="Q2590"/>
      <c r="R2590"/>
      <c r="S2590"/>
      <c r="T2590"/>
      <c r="U2590"/>
      <c r="V2590"/>
      <c r="W2590"/>
      <c r="X2590"/>
      <c r="Y2590"/>
      <c r="Z2590"/>
      <c r="AA2590"/>
      <c r="AB2590" s="181"/>
    </row>
    <row r="2591" spans="1:28" hidden="1">
      <c r="A2591" s="283"/>
      <c r="B2591"/>
      <c r="C2591"/>
      <c r="D2591"/>
      <c r="E2591"/>
      <c r="F2591"/>
      <c r="G2591"/>
      <c r="H2591"/>
      <c r="I2591"/>
      <c r="J2591"/>
      <c r="K2591"/>
      <c r="L2591"/>
      <c r="M2591"/>
      <c r="N2591"/>
      <c r="O2591"/>
      <c r="P2591"/>
      <c r="Q2591"/>
      <c r="R2591"/>
      <c r="S2591"/>
      <c r="T2591"/>
      <c r="U2591"/>
      <c r="V2591"/>
      <c r="W2591"/>
      <c r="X2591"/>
      <c r="Y2591"/>
      <c r="Z2591"/>
      <c r="AA2591"/>
      <c r="AB2591" s="181"/>
    </row>
    <row r="2592" spans="1:28" hidden="1">
      <c r="A2592" s="283"/>
      <c r="B2592"/>
      <c r="C2592"/>
      <c r="D2592"/>
      <c r="E2592"/>
      <c r="F2592"/>
      <c r="G2592"/>
      <c r="H2592"/>
      <c r="I2592"/>
      <c r="J2592"/>
      <c r="K2592"/>
      <c r="L2592"/>
      <c r="M2592"/>
      <c r="N2592"/>
      <c r="O2592"/>
      <c r="P2592"/>
      <c r="Q2592"/>
      <c r="R2592"/>
      <c r="S2592"/>
      <c r="T2592"/>
      <c r="U2592"/>
      <c r="V2592"/>
      <c r="W2592"/>
      <c r="X2592"/>
      <c r="Y2592"/>
      <c r="Z2592"/>
      <c r="AA2592"/>
      <c r="AB2592" s="181"/>
    </row>
    <row r="2593" spans="1:28" hidden="1">
      <c r="A2593" s="283"/>
      <c r="B2593"/>
      <c r="C2593"/>
      <c r="D2593"/>
      <c r="E2593"/>
      <c r="F2593"/>
      <c r="G2593"/>
      <c r="H2593"/>
      <c r="I2593"/>
      <c r="J2593"/>
      <c r="K2593"/>
      <c r="L2593"/>
      <c r="M2593"/>
      <c r="N2593"/>
      <c r="O2593"/>
      <c r="P2593"/>
      <c r="Q2593"/>
      <c r="R2593"/>
      <c r="S2593"/>
      <c r="T2593"/>
      <c r="U2593"/>
      <c r="V2593"/>
      <c r="W2593"/>
      <c r="X2593"/>
      <c r="Y2593"/>
      <c r="Z2593"/>
      <c r="AA2593"/>
      <c r="AB2593" s="181"/>
    </row>
    <row r="2594" spans="1:28" hidden="1">
      <c r="A2594" s="283"/>
      <c r="B2594"/>
      <c r="C2594"/>
      <c r="D2594"/>
      <c r="E2594"/>
      <c r="F2594"/>
      <c r="G2594"/>
      <c r="H2594"/>
      <c r="I2594"/>
      <c r="J2594"/>
      <c r="K2594"/>
      <c r="L2594"/>
      <c r="M2594"/>
      <c r="N2594"/>
      <c r="O2594"/>
      <c r="P2594"/>
      <c r="Q2594"/>
      <c r="R2594"/>
      <c r="S2594"/>
      <c r="T2594"/>
      <c r="U2594"/>
      <c r="V2594"/>
      <c r="W2594"/>
      <c r="X2594"/>
      <c r="Y2594"/>
      <c r="Z2594"/>
      <c r="AA2594"/>
      <c r="AB2594" s="181"/>
    </row>
    <row r="2595" spans="1:28" hidden="1">
      <c r="A2595" s="283"/>
      <c r="B2595"/>
      <c r="C2595"/>
      <c r="D2595"/>
      <c r="E2595"/>
      <c r="F2595"/>
      <c r="G2595"/>
      <c r="H2595"/>
      <c r="I2595"/>
      <c r="J2595"/>
      <c r="K2595"/>
      <c r="L2595"/>
      <c r="M2595"/>
      <c r="N2595"/>
      <c r="O2595"/>
      <c r="P2595"/>
      <c r="Q2595"/>
      <c r="R2595"/>
      <c r="S2595"/>
      <c r="T2595"/>
      <c r="U2595"/>
      <c r="V2595"/>
      <c r="W2595"/>
      <c r="X2595"/>
      <c r="Y2595"/>
      <c r="Z2595"/>
      <c r="AA2595"/>
      <c r="AB2595" s="181"/>
    </row>
    <row r="2596" spans="1:28" hidden="1">
      <c r="A2596" s="283"/>
      <c r="B2596"/>
      <c r="C2596"/>
      <c r="D2596"/>
      <c r="E2596"/>
      <c r="F2596"/>
      <c r="G2596"/>
      <c r="H2596"/>
      <c r="I2596"/>
      <c r="J2596"/>
      <c r="K2596"/>
      <c r="L2596"/>
      <c r="M2596"/>
      <c r="N2596"/>
      <c r="O2596"/>
      <c r="P2596"/>
      <c r="Q2596"/>
      <c r="R2596"/>
      <c r="S2596"/>
      <c r="T2596"/>
      <c r="U2596"/>
      <c r="V2596"/>
      <c r="W2596"/>
      <c r="X2596"/>
      <c r="Y2596"/>
      <c r="Z2596"/>
      <c r="AA2596"/>
      <c r="AB2596" s="181"/>
    </row>
    <row r="2597" spans="1:28" hidden="1">
      <c r="A2597" s="283"/>
      <c r="B2597"/>
      <c r="C2597"/>
      <c r="D2597"/>
      <c r="E2597"/>
      <c r="F2597"/>
      <c r="G2597"/>
      <c r="H2597"/>
      <c r="I2597"/>
      <c r="J2597"/>
      <c r="K2597"/>
      <c r="L2597"/>
      <c r="M2597"/>
      <c r="N2597"/>
      <c r="O2597"/>
      <c r="P2597"/>
      <c r="Q2597"/>
      <c r="R2597"/>
      <c r="S2597"/>
      <c r="T2597"/>
      <c r="U2597"/>
      <c r="V2597"/>
      <c r="W2597"/>
      <c r="X2597"/>
      <c r="Y2597"/>
      <c r="Z2597"/>
      <c r="AA2597"/>
      <c r="AB2597" s="181"/>
    </row>
    <row r="2598" spans="1:28" hidden="1">
      <c r="A2598" s="283"/>
      <c r="B2598"/>
      <c r="C2598"/>
      <c r="D2598"/>
      <c r="E2598"/>
      <c r="F2598"/>
      <c r="G2598"/>
      <c r="H2598"/>
      <c r="I2598"/>
      <c r="J2598"/>
      <c r="K2598"/>
      <c r="L2598"/>
      <c r="M2598"/>
      <c r="N2598"/>
      <c r="O2598"/>
      <c r="P2598"/>
      <c r="Q2598"/>
      <c r="R2598"/>
      <c r="S2598"/>
      <c r="T2598"/>
      <c r="U2598"/>
      <c r="V2598"/>
      <c r="W2598"/>
      <c r="X2598"/>
      <c r="Y2598"/>
      <c r="Z2598"/>
      <c r="AA2598"/>
      <c r="AB2598" s="181"/>
    </row>
    <row r="2599" spans="1:28" hidden="1">
      <c r="A2599" s="283"/>
      <c r="B2599"/>
      <c r="C2599"/>
      <c r="D2599"/>
      <c r="E2599"/>
      <c r="F2599"/>
      <c r="G2599"/>
      <c r="H2599"/>
      <c r="I2599"/>
      <c r="J2599"/>
      <c r="K2599"/>
      <c r="L2599"/>
      <c r="M2599"/>
      <c r="N2599"/>
      <c r="O2599"/>
      <c r="P2599"/>
      <c r="Q2599"/>
      <c r="R2599"/>
      <c r="S2599"/>
      <c r="T2599"/>
      <c r="U2599"/>
      <c r="V2599"/>
      <c r="W2599"/>
      <c r="X2599"/>
      <c r="Y2599"/>
      <c r="Z2599"/>
      <c r="AA2599"/>
      <c r="AB2599" s="181"/>
    </row>
    <row r="2600" spans="1:28" hidden="1">
      <c r="A2600" s="283"/>
      <c r="B2600"/>
      <c r="C2600"/>
      <c r="D2600"/>
      <c r="E2600"/>
      <c r="F2600"/>
      <c r="G2600"/>
      <c r="H2600"/>
      <c r="I2600"/>
      <c r="J2600"/>
      <c r="K2600"/>
      <c r="L2600"/>
      <c r="M2600"/>
      <c r="N2600"/>
      <c r="O2600"/>
      <c r="P2600"/>
      <c r="Q2600"/>
      <c r="R2600"/>
      <c r="S2600"/>
      <c r="T2600"/>
      <c r="U2600"/>
      <c r="V2600"/>
      <c r="W2600"/>
      <c r="X2600"/>
      <c r="Y2600"/>
      <c r="Z2600"/>
      <c r="AA2600"/>
      <c r="AB2600" s="181"/>
    </row>
    <row r="2601" spans="1:28" hidden="1">
      <c r="A2601" s="283"/>
      <c r="B2601"/>
      <c r="C2601"/>
      <c r="D2601"/>
      <c r="E2601"/>
      <c r="F2601"/>
      <c r="G2601"/>
      <c r="H2601"/>
      <c r="I2601"/>
      <c r="J2601"/>
      <c r="K2601"/>
      <c r="L2601"/>
      <c r="M2601"/>
      <c r="N2601"/>
      <c r="O2601"/>
      <c r="P2601"/>
      <c r="Q2601"/>
      <c r="R2601"/>
      <c r="S2601"/>
      <c r="T2601"/>
      <c r="U2601"/>
      <c r="V2601"/>
      <c r="W2601"/>
      <c r="X2601"/>
      <c r="Y2601"/>
      <c r="Z2601"/>
      <c r="AA2601"/>
      <c r="AB2601" s="181"/>
    </row>
    <row r="2602" spans="1:28" hidden="1">
      <c r="A2602" s="283"/>
      <c r="B2602"/>
      <c r="C2602"/>
      <c r="D2602"/>
      <c r="E2602"/>
      <c r="F2602"/>
      <c r="G2602"/>
      <c r="H2602"/>
      <c r="I2602"/>
      <c r="J2602"/>
      <c r="K2602"/>
      <c r="L2602"/>
      <c r="M2602"/>
      <c r="N2602"/>
      <c r="O2602"/>
      <c r="P2602"/>
      <c r="Q2602"/>
      <c r="R2602"/>
      <c r="S2602"/>
      <c r="T2602"/>
      <c r="U2602"/>
      <c r="V2602"/>
      <c r="W2602"/>
      <c r="X2602"/>
      <c r="Y2602"/>
      <c r="Z2602"/>
      <c r="AA2602"/>
      <c r="AB2602" s="181"/>
    </row>
    <row r="2603" spans="1:28" hidden="1">
      <c r="A2603" s="283"/>
      <c r="B2603"/>
      <c r="C2603"/>
      <c r="D2603"/>
      <c r="E2603"/>
      <c r="F2603"/>
      <c r="G2603"/>
      <c r="H2603"/>
      <c r="I2603"/>
      <c r="J2603"/>
      <c r="K2603"/>
      <c r="L2603"/>
      <c r="M2603"/>
      <c r="N2603"/>
      <c r="O2603"/>
      <c r="P2603"/>
      <c r="Q2603"/>
      <c r="R2603"/>
      <c r="S2603"/>
      <c r="T2603"/>
      <c r="U2603"/>
      <c r="V2603"/>
      <c r="W2603"/>
      <c r="X2603"/>
      <c r="Y2603"/>
      <c r="Z2603"/>
      <c r="AA2603"/>
      <c r="AB2603" s="181"/>
    </row>
    <row r="2604" spans="1:28" hidden="1">
      <c r="A2604" s="283"/>
      <c r="B2604"/>
      <c r="C2604"/>
      <c r="D2604"/>
      <c r="E2604"/>
      <c r="F2604"/>
      <c r="G2604"/>
      <c r="H2604"/>
      <c r="I2604"/>
      <c r="J2604"/>
      <c r="K2604"/>
      <c r="L2604"/>
      <c r="M2604"/>
      <c r="N2604"/>
      <c r="O2604"/>
      <c r="P2604"/>
      <c r="Q2604"/>
      <c r="R2604"/>
      <c r="S2604"/>
      <c r="T2604"/>
      <c r="U2604"/>
      <c r="V2604"/>
      <c r="W2604"/>
      <c r="X2604"/>
      <c r="Y2604"/>
      <c r="Z2604"/>
      <c r="AA2604"/>
      <c r="AB2604" s="181"/>
    </row>
    <row r="2605" spans="1:28" hidden="1">
      <c r="A2605" s="283"/>
      <c r="B2605"/>
      <c r="C2605"/>
      <c r="D2605"/>
      <c r="E2605"/>
      <c r="F2605"/>
      <c r="G2605"/>
      <c r="H2605"/>
      <c r="I2605"/>
      <c r="J2605"/>
      <c r="K2605"/>
      <c r="L2605"/>
      <c r="M2605"/>
      <c r="N2605"/>
      <c r="O2605"/>
      <c r="P2605"/>
      <c r="Q2605"/>
      <c r="R2605"/>
      <c r="S2605"/>
      <c r="T2605"/>
      <c r="U2605"/>
      <c r="V2605"/>
      <c r="W2605"/>
      <c r="X2605"/>
      <c r="Y2605"/>
      <c r="Z2605"/>
      <c r="AA2605"/>
      <c r="AB2605" s="181"/>
    </row>
    <row r="2606" spans="1:28" hidden="1">
      <c r="A2606" s="283"/>
      <c r="B2606"/>
      <c r="C2606"/>
      <c r="D2606"/>
      <c r="E2606"/>
      <c r="F2606"/>
      <c r="G2606"/>
      <c r="H2606"/>
      <c r="I2606"/>
      <c r="J2606"/>
      <c r="K2606"/>
      <c r="L2606"/>
      <c r="M2606"/>
      <c r="N2606"/>
      <c r="O2606"/>
      <c r="P2606"/>
      <c r="Q2606"/>
      <c r="R2606"/>
      <c r="S2606"/>
      <c r="T2606"/>
      <c r="U2606"/>
      <c r="V2606"/>
      <c r="W2606"/>
      <c r="X2606"/>
      <c r="Y2606"/>
      <c r="Z2606"/>
      <c r="AA2606"/>
      <c r="AB2606" s="181"/>
    </row>
    <row r="2607" spans="1:28" hidden="1">
      <c r="A2607" s="283"/>
      <c r="B2607"/>
      <c r="C2607"/>
      <c r="D2607"/>
      <c r="E2607"/>
      <c r="F2607"/>
      <c r="G2607"/>
      <c r="H2607"/>
      <c r="I2607"/>
      <c r="J2607"/>
      <c r="K2607"/>
      <c r="L2607"/>
      <c r="M2607"/>
      <c r="N2607"/>
      <c r="O2607"/>
      <c r="P2607"/>
      <c r="Q2607"/>
      <c r="R2607"/>
      <c r="S2607"/>
      <c r="T2607"/>
      <c r="U2607"/>
      <c r="V2607"/>
      <c r="W2607"/>
      <c r="X2607"/>
      <c r="Y2607"/>
      <c r="Z2607"/>
      <c r="AA2607"/>
      <c r="AB2607" s="181"/>
    </row>
    <row r="2608" spans="1:28" hidden="1">
      <c r="A2608" s="283"/>
      <c r="B2608"/>
      <c r="C2608"/>
      <c r="D2608"/>
      <c r="E2608"/>
      <c r="F2608"/>
      <c r="G2608"/>
      <c r="H2608"/>
      <c r="I2608"/>
      <c r="J2608"/>
      <c r="K2608"/>
      <c r="L2608"/>
      <c r="M2608"/>
      <c r="N2608"/>
      <c r="O2608"/>
      <c r="P2608"/>
      <c r="Q2608"/>
      <c r="R2608"/>
      <c r="S2608"/>
      <c r="T2608"/>
      <c r="U2608"/>
      <c r="V2608"/>
      <c r="W2608"/>
      <c r="X2608"/>
      <c r="Y2608"/>
      <c r="Z2608"/>
      <c r="AA2608"/>
      <c r="AB2608" s="181"/>
    </row>
    <row r="2609" spans="1:28" hidden="1">
      <c r="A2609" s="283"/>
      <c r="B2609"/>
      <c r="C2609"/>
      <c r="D2609"/>
      <c r="E2609"/>
      <c r="F2609"/>
      <c r="G2609"/>
      <c r="H2609"/>
      <c r="I2609"/>
      <c r="J2609"/>
      <c r="K2609"/>
      <c r="L2609"/>
      <c r="M2609"/>
      <c r="N2609"/>
      <c r="O2609"/>
      <c r="P2609"/>
      <c r="Q2609"/>
      <c r="R2609"/>
      <c r="S2609"/>
      <c r="T2609"/>
      <c r="U2609"/>
      <c r="V2609"/>
      <c r="W2609"/>
      <c r="X2609"/>
      <c r="Y2609"/>
      <c r="Z2609"/>
      <c r="AA2609"/>
      <c r="AB2609" s="181"/>
    </row>
    <row r="2610" spans="1:28" hidden="1">
      <c r="A2610" s="283"/>
      <c r="B2610"/>
      <c r="C2610"/>
      <c r="D2610"/>
      <c r="E2610"/>
      <c r="F2610"/>
      <c r="G2610"/>
      <c r="H2610"/>
      <c r="I2610"/>
      <c r="J2610"/>
      <c r="K2610"/>
      <c r="L2610"/>
      <c r="M2610"/>
      <c r="N2610"/>
      <c r="O2610"/>
      <c r="P2610"/>
      <c r="Q2610"/>
      <c r="R2610"/>
      <c r="S2610"/>
      <c r="T2610"/>
      <c r="U2610"/>
      <c r="V2610"/>
      <c r="W2610"/>
      <c r="X2610"/>
      <c r="Y2610"/>
      <c r="Z2610"/>
      <c r="AA2610"/>
      <c r="AB2610" s="181"/>
    </row>
    <row r="2611" spans="1:28" hidden="1">
      <c r="A2611" s="283"/>
      <c r="B2611"/>
      <c r="C2611"/>
      <c r="D2611"/>
      <c r="E2611"/>
      <c r="F2611"/>
      <c r="G2611"/>
      <c r="H2611"/>
      <c r="I2611"/>
      <c r="J2611"/>
      <c r="K2611"/>
      <c r="L2611"/>
      <c r="M2611"/>
      <c r="N2611"/>
      <c r="O2611"/>
      <c r="P2611"/>
      <c r="Q2611"/>
      <c r="R2611"/>
      <c r="S2611"/>
      <c r="T2611"/>
      <c r="U2611"/>
      <c r="V2611"/>
      <c r="W2611"/>
      <c r="X2611"/>
      <c r="Y2611"/>
      <c r="Z2611"/>
      <c r="AA2611"/>
      <c r="AB2611" s="181"/>
    </row>
    <row r="2612" spans="1:28" hidden="1">
      <c r="A2612" s="283"/>
      <c r="B2612"/>
      <c r="C2612"/>
      <c r="D2612"/>
      <c r="E2612"/>
      <c r="F2612"/>
      <c r="G2612"/>
      <c r="H2612"/>
      <c r="I2612"/>
      <c r="J2612"/>
      <c r="K2612"/>
      <c r="L2612"/>
      <c r="M2612"/>
      <c r="N2612"/>
      <c r="O2612"/>
      <c r="P2612"/>
      <c r="Q2612"/>
      <c r="R2612"/>
      <c r="S2612"/>
      <c r="T2612"/>
      <c r="U2612"/>
      <c r="V2612"/>
      <c r="W2612"/>
      <c r="X2612"/>
      <c r="Y2612"/>
      <c r="Z2612"/>
      <c r="AA2612"/>
      <c r="AB2612" s="181"/>
    </row>
    <row r="2613" spans="1:28" hidden="1">
      <c r="A2613" s="283"/>
      <c r="B2613"/>
      <c r="C2613"/>
      <c r="D2613"/>
      <c r="E2613"/>
      <c r="F2613"/>
      <c r="G2613"/>
      <c r="H2613"/>
      <c r="I2613"/>
      <c r="J2613"/>
      <c r="K2613"/>
      <c r="L2613"/>
      <c r="M2613"/>
      <c r="N2613"/>
      <c r="O2613"/>
      <c r="P2613"/>
      <c r="Q2613"/>
      <c r="R2613"/>
      <c r="S2613"/>
      <c r="T2613"/>
      <c r="U2613"/>
      <c r="V2613"/>
      <c r="W2613"/>
      <c r="X2613"/>
      <c r="Y2613"/>
      <c r="Z2613"/>
      <c r="AA2613"/>
      <c r="AB2613" s="181"/>
    </row>
    <row r="2614" spans="1:28" hidden="1">
      <c r="A2614" s="283"/>
      <c r="B2614"/>
      <c r="C2614"/>
      <c r="D2614"/>
      <c r="E2614"/>
      <c r="F2614"/>
      <c r="G2614"/>
      <c r="H2614"/>
      <c r="I2614"/>
      <c r="J2614"/>
      <c r="K2614"/>
      <c r="L2614"/>
      <c r="M2614"/>
      <c r="N2614"/>
      <c r="O2614"/>
      <c r="P2614"/>
      <c r="Q2614"/>
      <c r="R2614"/>
      <c r="S2614"/>
      <c r="T2614"/>
      <c r="U2614"/>
      <c r="V2614"/>
      <c r="W2614"/>
      <c r="X2614"/>
      <c r="Y2614"/>
      <c r="Z2614"/>
      <c r="AA2614"/>
      <c r="AB2614" s="181"/>
    </row>
    <row r="2615" spans="1:28" hidden="1">
      <c r="A2615" s="283"/>
      <c r="B2615"/>
      <c r="C2615"/>
      <c r="D2615"/>
      <c r="E2615"/>
      <c r="F2615"/>
      <c r="G2615"/>
      <c r="H2615"/>
      <c r="I2615"/>
      <c r="J2615"/>
      <c r="K2615"/>
      <c r="L2615"/>
      <c r="M2615"/>
      <c r="N2615"/>
      <c r="O2615"/>
      <c r="P2615"/>
      <c r="Q2615"/>
      <c r="R2615"/>
      <c r="S2615"/>
      <c r="T2615"/>
      <c r="U2615"/>
      <c r="V2615"/>
      <c r="W2615"/>
      <c r="X2615"/>
      <c r="Y2615"/>
      <c r="Z2615"/>
      <c r="AA2615"/>
      <c r="AB2615" s="181"/>
    </row>
    <row r="2616" spans="1:28" hidden="1">
      <c r="A2616" s="283"/>
      <c r="B2616"/>
      <c r="C2616"/>
      <c r="D2616"/>
      <c r="E2616"/>
      <c r="F2616"/>
      <c r="G2616"/>
      <c r="H2616"/>
      <c r="I2616"/>
      <c r="J2616"/>
      <c r="K2616"/>
      <c r="L2616"/>
      <c r="M2616"/>
      <c r="N2616"/>
      <c r="O2616"/>
      <c r="P2616"/>
      <c r="Q2616"/>
      <c r="R2616"/>
      <c r="S2616"/>
      <c r="T2616"/>
      <c r="U2616"/>
      <c r="V2616"/>
      <c r="W2616"/>
      <c r="X2616"/>
      <c r="Y2616"/>
      <c r="Z2616"/>
      <c r="AA2616"/>
      <c r="AB2616" s="181"/>
    </row>
    <row r="2617" spans="1:28" hidden="1">
      <c r="A2617" s="283"/>
      <c r="B2617"/>
      <c r="C2617"/>
      <c r="D2617"/>
      <c r="E2617"/>
      <c r="F2617"/>
      <c r="G2617"/>
      <c r="H2617"/>
      <c r="I2617"/>
      <c r="J2617"/>
      <c r="K2617"/>
      <c r="L2617"/>
      <c r="M2617"/>
      <c r="N2617"/>
      <c r="O2617"/>
      <c r="P2617"/>
      <c r="Q2617"/>
      <c r="R2617"/>
      <c r="S2617"/>
      <c r="T2617"/>
      <c r="U2617"/>
      <c r="V2617"/>
      <c r="W2617"/>
      <c r="X2617"/>
      <c r="Y2617"/>
      <c r="Z2617"/>
      <c r="AA2617"/>
      <c r="AB2617" s="181"/>
    </row>
    <row r="2618" spans="1:28" hidden="1">
      <c r="A2618" s="283"/>
      <c r="B2618"/>
      <c r="C2618"/>
      <c r="D2618"/>
      <c r="E2618"/>
      <c r="F2618"/>
      <c r="G2618"/>
      <c r="H2618"/>
      <c r="I2618"/>
      <c r="J2618"/>
      <c r="K2618"/>
      <c r="L2618"/>
      <c r="M2618"/>
      <c r="N2618"/>
      <c r="O2618"/>
      <c r="P2618"/>
      <c r="Q2618"/>
      <c r="R2618"/>
      <c r="S2618"/>
      <c r="T2618"/>
      <c r="U2618"/>
      <c r="V2618"/>
      <c r="W2618"/>
      <c r="X2618"/>
      <c r="Y2618"/>
      <c r="Z2618"/>
      <c r="AA2618"/>
      <c r="AB2618" s="181"/>
    </row>
    <row r="2619" spans="1:28" hidden="1">
      <c r="A2619" s="283"/>
      <c r="B2619"/>
      <c r="C2619"/>
      <c r="D2619"/>
      <c r="E2619"/>
      <c r="F2619"/>
      <c r="G2619"/>
      <c r="H2619"/>
      <c r="I2619"/>
      <c r="J2619"/>
      <c r="K2619"/>
      <c r="L2619"/>
      <c r="M2619"/>
      <c r="N2619"/>
      <c r="O2619"/>
      <c r="P2619"/>
      <c r="Q2619"/>
      <c r="R2619"/>
      <c r="S2619"/>
      <c r="T2619"/>
      <c r="U2619"/>
      <c r="V2619"/>
      <c r="W2619"/>
      <c r="X2619"/>
      <c r="Y2619"/>
      <c r="Z2619"/>
      <c r="AA2619"/>
      <c r="AB2619" s="181"/>
    </row>
    <row r="2620" spans="1:28" hidden="1">
      <c r="A2620" s="283"/>
      <c r="B2620"/>
      <c r="C2620"/>
      <c r="D2620"/>
      <c r="E2620"/>
      <c r="F2620"/>
      <c r="G2620"/>
      <c r="H2620"/>
      <c r="I2620"/>
      <c r="J2620"/>
      <c r="K2620"/>
      <c r="L2620"/>
      <c r="M2620"/>
      <c r="N2620"/>
      <c r="O2620"/>
      <c r="P2620"/>
      <c r="Q2620"/>
      <c r="R2620"/>
      <c r="S2620"/>
      <c r="T2620"/>
      <c r="U2620"/>
      <c r="V2620"/>
      <c r="W2620"/>
      <c r="X2620"/>
      <c r="Y2620"/>
      <c r="Z2620"/>
      <c r="AA2620"/>
      <c r="AB2620" s="181"/>
    </row>
    <row r="2621" spans="1:28" hidden="1">
      <c r="A2621" s="283"/>
      <c r="B2621"/>
      <c r="C2621"/>
      <c r="D2621"/>
      <c r="E2621"/>
      <c r="F2621"/>
      <c r="G2621"/>
      <c r="H2621"/>
      <c r="I2621"/>
      <c r="J2621"/>
      <c r="K2621"/>
      <c r="L2621"/>
      <c r="M2621"/>
      <c r="N2621"/>
      <c r="O2621"/>
      <c r="P2621"/>
      <c r="Q2621"/>
      <c r="R2621"/>
      <c r="S2621"/>
      <c r="T2621"/>
      <c r="U2621"/>
      <c r="V2621"/>
      <c r="W2621"/>
      <c r="X2621"/>
      <c r="Y2621"/>
      <c r="Z2621"/>
      <c r="AA2621"/>
      <c r="AB2621" s="181"/>
    </row>
    <row r="2622" spans="1:28" hidden="1">
      <c r="A2622" s="283"/>
      <c r="B2622"/>
      <c r="C2622"/>
      <c r="D2622"/>
      <c r="E2622"/>
      <c r="F2622"/>
      <c r="G2622"/>
      <c r="H2622"/>
      <c r="I2622"/>
      <c r="J2622"/>
      <c r="K2622"/>
      <c r="L2622"/>
      <c r="M2622"/>
      <c r="N2622"/>
      <c r="O2622"/>
      <c r="P2622"/>
      <c r="Q2622"/>
      <c r="R2622"/>
      <c r="S2622"/>
      <c r="T2622"/>
      <c r="U2622"/>
      <c r="V2622"/>
      <c r="W2622"/>
      <c r="X2622"/>
      <c r="Y2622"/>
      <c r="Z2622"/>
      <c r="AA2622"/>
      <c r="AB2622" s="181"/>
    </row>
    <row r="2623" spans="1:28" hidden="1">
      <c r="A2623" s="283"/>
      <c r="B2623"/>
      <c r="C2623"/>
      <c r="D2623"/>
      <c r="E2623"/>
      <c r="F2623"/>
      <c r="G2623"/>
      <c r="H2623"/>
      <c r="I2623"/>
      <c r="J2623"/>
      <c r="K2623"/>
      <c r="L2623"/>
      <c r="M2623"/>
      <c r="N2623"/>
      <c r="O2623"/>
      <c r="P2623"/>
      <c r="Q2623"/>
      <c r="R2623"/>
      <c r="S2623"/>
      <c r="T2623"/>
      <c r="U2623"/>
      <c r="V2623"/>
      <c r="W2623"/>
      <c r="X2623"/>
      <c r="Y2623"/>
      <c r="Z2623"/>
      <c r="AA2623"/>
      <c r="AB2623" s="181"/>
    </row>
    <row r="2624" spans="1:28" hidden="1">
      <c r="A2624" s="283"/>
      <c r="B2624"/>
      <c r="C2624"/>
      <c r="D2624"/>
      <c r="E2624"/>
      <c r="F2624"/>
      <c r="G2624"/>
      <c r="H2624"/>
      <c r="I2624"/>
      <c r="J2624"/>
      <c r="K2624"/>
      <c r="L2624"/>
      <c r="M2624"/>
      <c r="N2624"/>
      <c r="O2624"/>
      <c r="P2624"/>
      <c r="Q2624"/>
      <c r="R2624"/>
      <c r="S2624"/>
      <c r="T2624"/>
      <c r="U2624"/>
      <c r="V2624"/>
      <c r="W2624"/>
      <c r="X2624"/>
      <c r="Y2624"/>
      <c r="Z2624"/>
      <c r="AA2624"/>
      <c r="AB2624" s="181"/>
    </row>
    <row r="2625" spans="1:28" hidden="1">
      <c r="A2625" s="283"/>
      <c r="B2625"/>
      <c r="C2625"/>
      <c r="D2625"/>
      <c r="E2625"/>
      <c r="F2625"/>
      <c r="G2625"/>
      <c r="H2625"/>
      <c r="I2625"/>
      <c r="J2625"/>
      <c r="K2625"/>
      <c r="L2625"/>
      <c r="M2625"/>
      <c r="N2625"/>
      <c r="O2625"/>
      <c r="P2625"/>
      <c r="Q2625"/>
      <c r="R2625"/>
      <c r="S2625"/>
      <c r="T2625"/>
      <c r="U2625"/>
      <c r="V2625"/>
      <c r="W2625"/>
      <c r="X2625"/>
      <c r="Y2625"/>
      <c r="Z2625"/>
      <c r="AA2625"/>
      <c r="AB2625" s="181"/>
    </row>
    <row r="2626" spans="1:28" hidden="1">
      <c r="A2626" s="283"/>
      <c r="B2626"/>
      <c r="C2626"/>
      <c r="D2626"/>
      <c r="E2626"/>
      <c r="F2626"/>
      <c r="G2626"/>
      <c r="H2626"/>
      <c r="I2626"/>
      <c r="J2626"/>
      <c r="K2626"/>
      <c r="L2626"/>
      <c r="M2626"/>
      <c r="N2626"/>
      <c r="O2626"/>
      <c r="P2626"/>
      <c r="Q2626"/>
      <c r="R2626"/>
      <c r="S2626"/>
      <c r="T2626"/>
      <c r="U2626"/>
      <c r="V2626"/>
      <c r="W2626"/>
      <c r="X2626"/>
      <c r="Y2626"/>
      <c r="Z2626"/>
      <c r="AA2626"/>
      <c r="AB2626" s="181"/>
    </row>
    <row r="2627" spans="1:28" hidden="1">
      <c r="A2627" s="283"/>
      <c r="B2627"/>
      <c r="C2627"/>
      <c r="D2627"/>
      <c r="E2627"/>
      <c r="F2627"/>
      <c r="G2627"/>
      <c r="H2627"/>
      <c r="I2627"/>
      <c r="J2627"/>
      <c r="K2627"/>
      <c r="L2627"/>
      <c r="M2627"/>
      <c r="N2627"/>
      <c r="O2627"/>
      <c r="P2627"/>
      <c r="Q2627"/>
      <c r="R2627"/>
      <c r="S2627"/>
      <c r="T2627"/>
      <c r="U2627"/>
      <c r="V2627"/>
      <c r="W2627"/>
      <c r="X2627"/>
      <c r="Y2627"/>
      <c r="Z2627"/>
      <c r="AA2627"/>
      <c r="AB2627" s="181"/>
    </row>
    <row r="2628" spans="1:28" hidden="1">
      <c r="A2628" s="283"/>
      <c r="B2628"/>
      <c r="C2628"/>
      <c r="D2628"/>
      <c r="E2628"/>
      <c r="F2628"/>
      <c r="G2628"/>
      <c r="H2628"/>
      <c r="I2628"/>
      <c r="J2628"/>
      <c r="K2628"/>
      <c r="L2628"/>
      <c r="M2628"/>
      <c r="N2628"/>
      <c r="O2628"/>
      <c r="P2628"/>
      <c r="Q2628"/>
      <c r="R2628"/>
      <c r="S2628"/>
      <c r="T2628"/>
      <c r="U2628"/>
      <c r="V2628"/>
      <c r="W2628"/>
      <c r="X2628"/>
      <c r="Y2628"/>
      <c r="Z2628"/>
      <c r="AA2628"/>
      <c r="AB2628" s="181"/>
    </row>
    <row r="2629" spans="1:28" hidden="1">
      <c r="A2629" s="283"/>
      <c r="B2629"/>
      <c r="C2629"/>
      <c r="D2629"/>
      <c r="E2629"/>
      <c r="F2629"/>
      <c r="G2629"/>
      <c r="H2629"/>
      <c r="I2629"/>
      <c r="J2629"/>
      <c r="K2629"/>
      <c r="L2629"/>
      <c r="M2629"/>
      <c r="N2629"/>
      <c r="O2629"/>
      <c r="P2629"/>
      <c r="Q2629"/>
      <c r="R2629"/>
      <c r="S2629"/>
      <c r="T2629"/>
      <c r="U2629"/>
      <c r="V2629"/>
      <c r="W2629"/>
      <c r="X2629"/>
      <c r="Y2629"/>
      <c r="Z2629"/>
      <c r="AA2629"/>
      <c r="AB2629" s="181"/>
    </row>
    <row r="2630" spans="1:28" hidden="1">
      <c r="A2630" s="283"/>
      <c r="B2630"/>
      <c r="C2630"/>
      <c r="D2630"/>
      <c r="E2630"/>
      <c r="F2630"/>
      <c r="G2630"/>
      <c r="H2630"/>
      <c r="I2630"/>
      <c r="J2630"/>
      <c r="K2630"/>
      <c r="L2630"/>
      <c r="M2630"/>
      <c r="N2630"/>
      <c r="O2630"/>
      <c r="P2630"/>
      <c r="Q2630"/>
      <c r="R2630"/>
      <c r="S2630"/>
      <c r="T2630"/>
      <c r="U2630"/>
      <c r="V2630"/>
      <c r="W2630"/>
      <c r="X2630"/>
      <c r="Y2630"/>
      <c r="Z2630"/>
      <c r="AA2630"/>
      <c r="AB2630" s="181"/>
    </row>
    <row r="2631" spans="1:28" hidden="1">
      <c r="A2631" s="283"/>
      <c r="B2631"/>
      <c r="C2631"/>
      <c r="D2631"/>
      <c r="E2631"/>
      <c r="F2631"/>
      <c r="G2631"/>
      <c r="H2631"/>
      <c r="I2631"/>
      <c r="J2631"/>
      <c r="K2631"/>
      <c r="L2631"/>
      <c r="M2631"/>
      <c r="N2631"/>
      <c r="O2631"/>
      <c r="P2631"/>
      <c r="Q2631"/>
      <c r="R2631"/>
      <c r="S2631"/>
      <c r="T2631"/>
      <c r="U2631"/>
      <c r="V2631"/>
      <c r="W2631"/>
      <c r="X2631"/>
      <c r="Y2631"/>
      <c r="Z2631"/>
      <c r="AA2631"/>
      <c r="AB2631" s="181"/>
    </row>
    <row r="2632" spans="1:28" hidden="1">
      <c r="A2632" s="283"/>
      <c r="B2632"/>
      <c r="C2632"/>
      <c r="D2632"/>
      <c r="E2632"/>
      <c r="F2632"/>
      <c r="G2632"/>
      <c r="H2632"/>
      <c r="I2632"/>
      <c r="J2632"/>
      <c r="K2632"/>
      <c r="L2632"/>
      <c r="M2632"/>
      <c r="N2632"/>
      <c r="O2632"/>
      <c r="P2632"/>
      <c r="Q2632"/>
      <c r="R2632"/>
      <c r="S2632"/>
      <c r="T2632"/>
      <c r="U2632"/>
      <c r="V2632"/>
      <c r="W2632"/>
      <c r="X2632"/>
      <c r="Y2632"/>
      <c r="Z2632"/>
      <c r="AA2632"/>
      <c r="AB2632" s="181"/>
    </row>
    <row r="2633" spans="1:28" hidden="1">
      <c r="A2633" s="283"/>
      <c r="B2633"/>
      <c r="C2633"/>
      <c r="D2633"/>
      <c r="E2633"/>
      <c r="F2633"/>
      <c r="G2633"/>
      <c r="H2633"/>
      <c r="I2633"/>
      <c r="J2633"/>
      <c r="K2633"/>
      <c r="L2633"/>
      <c r="M2633"/>
      <c r="N2633"/>
      <c r="O2633"/>
      <c r="P2633"/>
      <c r="Q2633"/>
      <c r="R2633"/>
      <c r="S2633"/>
      <c r="T2633"/>
      <c r="U2633"/>
      <c r="V2633"/>
      <c r="W2633"/>
      <c r="X2633"/>
      <c r="Y2633"/>
      <c r="Z2633"/>
      <c r="AA2633"/>
      <c r="AB2633" s="181"/>
    </row>
    <row r="2634" spans="1:28" hidden="1">
      <c r="A2634" s="283"/>
      <c r="B2634"/>
      <c r="C2634"/>
      <c r="D2634"/>
      <c r="E2634"/>
      <c r="F2634"/>
      <c r="G2634"/>
      <c r="H2634"/>
      <c r="I2634"/>
      <c r="J2634"/>
      <c r="K2634"/>
      <c r="L2634"/>
      <c r="M2634"/>
      <c r="N2634"/>
      <c r="O2634"/>
      <c r="P2634"/>
      <c r="Q2634"/>
      <c r="R2634"/>
      <c r="S2634"/>
      <c r="T2634"/>
      <c r="U2634"/>
      <c r="V2634"/>
      <c r="W2634"/>
      <c r="X2634"/>
      <c r="Y2634"/>
      <c r="Z2634"/>
      <c r="AA2634"/>
      <c r="AB2634" s="181"/>
    </row>
    <row r="2635" spans="1:28" hidden="1">
      <c r="A2635" s="283"/>
      <c r="B2635"/>
      <c r="C2635"/>
      <c r="D2635"/>
      <c r="E2635"/>
      <c r="F2635"/>
      <c r="G2635"/>
      <c r="H2635"/>
      <c r="I2635"/>
      <c r="J2635"/>
      <c r="K2635"/>
      <c r="L2635"/>
      <c r="M2635"/>
      <c r="N2635"/>
      <c r="O2635"/>
      <c r="P2635"/>
      <c r="Q2635"/>
      <c r="R2635"/>
      <c r="S2635"/>
      <c r="T2635"/>
      <c r="U2635"/>
      <c r="V2635"/>
      <c r="W2635"/>
      <c r="X2635"/>
      <c r="Y2635"/>
      <c r="Z2635"/>
      <c r="AA2635"/>
      <c r="AB2635" s="181"/>
    </row>
    <row r="2636" spans="1:28" hidden="1">
      <c r="A2636" s="283"/>
      <c r="B2636"/>
      <c r="C2636"/>
      <c r="D2636"/>
      <c r="E2636"/>
      <c r="F2636"/>
      <c r="G2636"/>
      <c r="H2636"/>
      <c r="I2636"/>
      <c r="J2636"/>
      <c r="K2636"/>
      <c r="L2636"/>
      <c r="M2636"/>
      <c r="N2636"/>
      <c r="O2636"/>
      <c r="P2636"/>
      <c r="Q2636"/>
      <c r="R2636"/>
      <c r="S2636"/>
      <c r="T2636"/>
      <c r="U2636"/>
      <c r="V2636"/>
      <c r="W2636"/>
      <c r="X2636"/>
      <c r="Y2636"/>
      <c r="Z2636"/>
      <c r="AA2636"/>
      <c r="AB2636" s="181"/>
    </row>
    <row r="2637" spans="1:28" hidden="1">
      <c r="A2637" s="283"/>
      <c r="B2637"/>
      <c r="C2637"/>
      <c r="D2637"/>
      <c r="E2637"/>
      <c r="F2637"/>
      <c r="G2637"/>
      <c r="H2637"/>
      <c r="I2637"/>
      <c r="J2637"/>
      <c r="K2637"/>
      <c r="L2637"/>
      <c r="M2637"/>
      <c r="N2637"/>
      <c r="O2637"/>
      <c r="P2637"/>
      <c r="Q2637"/>
      <c r="R2637"/>
      <c r="S2637"/>
      <c r="T2637"/>
      <c r="U2637"/>
      <c r="V2637"/>
      <c r="W2637"/>
      <c r="X2637"/>
      <c r="Y2637"/>
      <c r="Z2637"/>
      <c r="AA2637"/>
      <c r="AB2637" s="181"/>
    </row>
    <row r="2638" spans="1:28" hidden="1">
      <c r="A2638" s="283"/>
      <c r="B2638"/>
      <c r="C2638"/>
      <c r="D2638"/>
      <c r="E2638"/>
      <c r="F2638"/>
      <c r="G2638"/>
      <c r="H2638"/>
      <c r="I2638"/>
      <c r="J2638"/>
      <c r="K2638"/>
      <c r="L2638"/>
      <c r="M2638"/>
      <c r="N2638"/>
      <c r="O2638"/>
      <c r="P2638"/>
      <c r="Q2638"/>
      <c r="R2638"/>
      <c r="S2638"/>
      <c r="T2638"/>
      <c r="U2638"/>
      <c r="V2638"/>
      <c r="W2638"/>
      <c r="X2638"/>
      <c r="Y2638"/>
      <c r="Z2638"/>
      <c r="AA2638"/>
      <c r="AB2638" s="181"/>
    </row>
    <row r="2639" spans="1:28" hidden="1">
      <c r="A2639" s="283"/>
      <c r="B2639"/>
      <c r="C2639"/>
      <c r="D2639"/>
      <c r="E2639"/>
      <c r="F2639"/>
      <c r="G2639"/>
      <c r="H2639"/>
      <c r="I2639"/>
      <c r="J2639"/>
      <c r="K2639"/>
      <c r="L2639"/>
      <c r="M2639"/>
      <c r="N2639"/>
      <c r="O2639"/>
      <c r="P2639"/>
      <c r="Q2639"/>
      <c r="R2639"/>
      <c r="S2639"/>
      <c r="T2639"/>
      <c r="U2639"/>
      <c r="V2639"/>
      <c r="W2639"/>
      <c r="X2639"/>
      <c r="Y2639"/>
      <c r="Z2639"/>
      <c r="AA2639"/>
      <c r="AB2639" s="181"/>
    </row>
    <row r="2640" spans="1:28" hidden="1">
      <c r="A2640" s="283"/>
      <c r="B2640"/>
      <c r="C2640"/>
      <c r="D2640"/>
      <c r="E2640"/>
      <c r="F2640"/>
      <c r="G2640"/>
      <c r="H2640"/>
      <c r="I2640"/>
      <c r="J2640"/>
      <c r="K2640"/>
      <c r="L2640"/>
      <c r="M2640"/>
      <c r="N2640"/>
      <c r="O2640"/>
      <c r="P2640"/>
      <c r="Q2640"/>
      <c r="R2640"/>
      <c r="S2640"/>
      <c r="T2640"/>
      <c r="U2640"/>
      <c r="V2640"/>
      <c r="W2640"/>
      <c r="X2640"/>
      <c r="Y2640"/>
      <c r="Z2640"/>
      <c r="AA2640"/>
      <c r="AB2640" s="181"/>
    </row>
    <row r="2641" spans="1:28" hidden="1">
      <c r="A2641" s="283"/>
      <c r="B2641"/>
      <c r="C2641"/>
      <c r="D2641"/>
      <c r="E2641"/>
      <c r="F2641"/>
      <c r="G2641"/>
      <c r="H2641"/>
      <c r="I2641"/>
      <c r="J2641"/>
      <c r="K2641"/>
      <c r="L2641"/>
      <c r="M2641"/>
      <c r="N2641"/>
      <c r="O2641"/>
      <c r="P2641"/>
      <c r="Q2641"/>
      <c r="R2641"/>
      <c r="S2641"/>
      <c r="T2641"/>
      <c r="U2641"/>
      <c r="V2641"/>
      <c r="W2641"/>
      <c r="X2641"/>
      <c r="Y2641"/>
      <c r="Z2641"/>
      <c r="AA2641"/>
      <c r="AB2641" s="181"/>
    </row>
    <row r="2642" spans="1:28" hidden="1">
      <c r="A2642" s="283"/>
      <c r="B2642"/>
      <c r="C2642"/>
      <c r="D2642"/>
      <c r="E2642"/>
      <c r="F2642"/>
      <c r="G2642"/>
      <c r="H2642"/>
      <c r="I2642"/>
      <c r="J2642"/>
      <c r="K2642"/>
      <c r="L2642"/>
      <c r="M2642"/>
      <c r="N2642"/>
      <c r="O2642"/>
      <c r="P2642"/>
      <c r="Q2642"/>
      <c r="R2642"/>
      <c r="S2642"/>
      <c r="T2642"/>
      <c r="U2642"/>
      <c r="V2642"/>
      <c r="W2642"/>
      <c r="X2642"/>
      <c r="Y2642"/>
      <c r="Z2642"/>
      <c r="AA2642"/>
      <c r="AB2642" s="181"/>
    </row>
    <row r="2643" spans="1:28" hidden="1">
      <c r="A2643" s="283"/>
      <c r="B2643"/>
      <c r="C2643"/>
      <c r="D2643"/>
      <c r="E2643"/>
      <c r="F2643"/>
      <c r="G2643"/>
      <c r="H2643"/>
      <c r="I2643"/>
      <c r="J2643"/>
      <c r="K2643"/>
      <c r="L2643"/>
      <c r="M2643"/>
      <c r="N2643"/>
      <c r="O2643"/>
      <c r="P2643"/>
      <c r="Q2643"/>
      <c r="R2643"/>
      <c r="S2643"/>
      <c r="T2643"/>
      <c r="U2643"/>
      <c r="V2643"/>
      <c r="W2643"/>
      <c r="X2643"/>
      <c r="Y2643"/>
      <c r="Z2643"/>
      <c r="AA2643"/>
      <c r="AB2643" s="181"/>
    </row>
    <row r="2644" spans="1:28" hidden="1">
      <c r="A2644" s="283"/>
      <c r="B2644"/>
      <c r="C2644"/>
      <c r="D2644"/>
      <c r="E2644"/>
      <c r="F2644"/>
      <c r="G2644"/>
      <c r="H2644"/>
      <c r="I2644"/>
      <c r="J2644"/>
      <c r="K2644"/>
      <c r="L2644"/>
      <c r="M2644"/>
      <c r="N2644"/>
      <c r="O2644"/>
      <c r="P2644"/>
      <c r="Q2644"/>
      <c r="R2644"/>
      <c r="S2644"/>
      <c r="T2644"/>
      <c r="U2644"/>
      <c r="V2644"/>
      <c r="W2644"/>
      <c r="X2644"/>
      <c r="Y2644"/>
      <c r="Z2644"/>
      <c r="AA2644"/>
      <c r="AB2644" s="181"/>
    </row>
    <row r="2645" spans="1:28" hidden="1">
      <c r="A2645" s="283"/>
      <c r="B2645"/>
      <c r="C2645"/>
      <c r="D2645"/>
      <c r="E2645"/>
      <c r="F2645"/>
      <c r="G2645"/>
      <c r="H2645"/>
      <c r="I2645"/>
      <c r="J2645"/>
      <c r="K2645"/>
      <c r="L2645"/>
      <c r="M2645"/>
      <c r="N2645"/>
      <c r="O2645"/>
      <c r="P2645"/>
      <c r="Q2645"/>
      <c r="R2645"/>
      <c r="S2645"/>
      <c r="T2645"/>
      <c r="U2645"/>
      <c r="V2645"/>
      <c r="W2645"/>
      <c r="X2645"/>
      <c r="Y2645"/>
      <c r="Z2645"/>
      <c r="AA2645"/>
      <c r="AB2645" s="181"/>
    </row>
    <row r="2646" spans="1:28" hidden="1">
      <c r="A2646" s="283"/>
      <c r="B2646"/>
      <c r="C2646"/>
      <c r="D2646"/>
      <c r="E2646"/>
      <c r="F2646"/>
      <c r="G2646"/>
      <c r="H2646"/>
      <c r="I2646"/>
      <c r="J2646"/>
      <c r="K2646"/>
      <c r="L2646"/>
      <c r="M2646"/>
      <c r="N2646"/>
      <c r="O2646"/>
      <c r="P2646"/>
      <c r="Q2646"/>
      <c r="R2646"/>
      <c r="S2646"/>
      <c r="T2646"/>
      <c r="U2646"/>
      <c r="V2646"/>
      <c r="W2646"/>
      <c r="X2646"/>
      <c r="Y2646"/>
      <c r="Z2646"/>
      <c r="AA2646"/>
      <c r="AB2646" s="181"/>
    </row>
    <row r="2647" spans="1:28" hidden="1">
      <c r="A2647" s="283"/>
      <c r="B2647"/>
      <c r="C2647"/>
      <c r="D2647"/>
      <c r="E2647"/>
      <c r="F2647"/>
      <c r="G2647"/>
      <c r="H2647"/>
      <c r="I2647"/>
      <c r="J2647"/>
      <c r="K2647"/>
      <c r="L2647"/>
      <c r="M2647"/>
      <c r="N2647"/>
      <c r="O2647"/>
      <c r="P2647"/>
      <c r="Q2647"/>
      <c r="R2647"/>
      <c r="S2647"/>
      <c r="T2647"/>
      <c r="U2647"/>
      <c r="V2647"/>
      <c r="W2647"/>
      <c r="X2647"/>
      <c r="Y2647"/>
      <c r="Z2647"/>
      <c r="AA2647"/>
      <c r="AB2647" s="181"/>
    </row>
    <row r="2648" spans="1:28" hidden="1">
      <c r="A2648" s="283"/>
      <c r="B2648"/>
      <c r="C2648"/>
      <c r="D2648"/>
      <c r="E2648"/>
      <c r="F2648"/>
      <c r="G2648"/>
      <c r="H2648"/>
      <c r="I2648"/>
      <c r="J2648"/>
      <c r="K2648"/>
      <c r="L2648"/>
      <c r="M2648"/>
      <c r="N2648"/>
      <c r="O2648"/>
      <c r="P2648"/>
      <c r="Q2648"/>
      <c r="R2648"/>
      <c r="S2648"/>
      <c r="T2648"/>
      <c r="U2648"/>
      <c r="V2648"/>
      <c r="W2648"/>
      <c r="X2648"/>
      <c r="Y2648"/>
      <c r="Z2648"/>
      <c r="AA2648"/>
      <c r="AB2648" s="181"/>
    </row>
    <row r="2649" spans="1:28" hidden="1">
      <c r="A2649" s="283"/>
      <c r="B2649"/>
      <c r="C2649"/>
      <c r="D2649"/>
      <c r="E2649"/>
      <c r="F2649"/>
      <c r="G2649"/>
      <c r="H2649"/>
      <c r="I2649"/>
      <c r="J2649"/>
      <c r="K2649"/>
      <c r="L2649"/>
      <c r="M2649"/>
      <c r="N2649"/>
      <c r="O2649"/>
      <c r="P2649"/>
      <c r="Q2649"/>
      <c r="R2649"/>
      <c r="S2649"/>
      <c r="T2649"/>
      <c r="U2649"/>
      <c r="V2649"/>
      <c r="W2649"/>
      <c r="X2649"/>
      <c r="Y2649"/>
      <c r="Z2649"/>
      <c r="AA2649"/>
      <c r="AB2649" s="181"/>
    </row>
    <row r="2650" spans="1:28" hidden="1">
      <c r="A2650" s="283"/>
      <c r="B2650"/>
      <c r="C2650"/>
      <c r="D2650"/>
      <c r="E2650"/>
      <c r="F2650"/>
      <c r="G2650"/>
      <c r="H2650"/>
      <c r="I2650"/>
      <c r="J2650"/>
      <c r="K2650"/>
      <c r="L2650"/>
      <c r="M2650"/>
      <c r="N2650"/>
      <c r="O2650"/>
      <c r="P2650"/>
      <c r="Q2650"/>
      <c r="R2650"/>
      <c r="S2650"/>
      <c r="T2650"/>
      <c r="U2650"/>
      <c r="V2650"/>
      <c r="W2650"/>
      <c r="X2650"/>
      <c r="Y2650"/>
      <c r="Z2650"/>
      <c r="AA2650"/>
      <c r="AB2650" s="181"/>
    </row>
    <row r="2651" spans="1:28" hidden="1">
      <c r="A2651" s="283"/>
      <c r="B2651"/>
      <c r="C2651"/>
      <c r="D2651"/>
      <c r="E2651"/>
      <c r="F2651"/>
      <c r="G2651"/>
      <c r="H2651"/>
      <c r="I2651"/>
      <c r="J2651"/>
      <c r="K2651"/>
      <c r="L2651"/>
      <c r="M2651"/>
      <c r="N2651"/>
      <c r="O2651"/>
      <c r="P2651"/>
      <c r="Q2651"/>
      <c r="R2651"/>
      <c r="S2651"/>
      <c r="T2651"/>
      <c r="U2651"/>
      <c r="V2651"/>
      <c r="W2651"/>
      <c r="X2651"/>
      <c r="Y2651"/>
      <c r="Z2651"/>
      <c r="AA2651"/>
      <c r="AB2651" s="181"/>
    </row>
    <row r="2652" spans="1:28" hidden="1">
      <c r="A2652" s="283"/>
      <c r="B2652"/>
      <c r="C2652"/>
      <c r="D2652"/>
      <c r="E2652"/>
      <c r="F2652"/>
      <c r="G2652"/>
      <c r="H2652"/>
      <c r="I2652"/>
      <c r="J2652"/>
      <c r="K2652"/>
      <c r="L2652"/>
      <c r="M2652"/>
      <c r="N2652"/>
      <c r="O2652"/>
      <c r="P2652"/>
      <c r="Q2652"/>
      <c r="R2652"/>
      <c r="S2652"/>
      <c r="T2652"/>
      <c r="U2652"/>
      <c r="V2652"/>
      <c r="W2652"/>
      <c r="X2652"/>
      <c r="Y2652"/>
      <c r="Z2652"/>
      <c r="AA2652"/>
      <c r="AB2652" s="181"/>
    </row>
    <row r="2653" spans="1:28" hidden="1">
      <c r="A2653" s="283"/>
      <c r="B2653"/>
      <c r="C2653"/>
      <c r="D2653"/>
      <c r="E2653"/>
      <c r="F2653"/>
      <c r="G2653"/>
      <c r="H2653"/>
      <c r="I2653"/>
      <c r="J2653"/>
      <c r="K2653"/>
      <c r="L2653"/>
      <c r="M2653"/>
      <c r="N2653"/>
      <c r="O2653"/>
      <c r="P2653"/>
      <c r="Q2653"/>
      <c r="R2653"/>
      <c r="S2653"/>
      <c r="T2653"/>
      <c r="U2653"/>
      <c r="V2653"/>
      <c r="W2653"/>
      <c r="X2653"/>
      <c r="Y2653"/>
      <c r="Z2653"/>
      <c r="AA2653"/>
      <c r="AB2653" s="181"/>
    </row>
    <row r="2654" spans="1:28" hidden="1">
      <c r="A2654" s="283"/>
      <c r="B2654"/>
      <c r="C2654"/>
      <c r="D2654"/>
      <c r="E2654"/>
      <c r="F2654"/>
      <c r="G2654"/>
      <c r="H2654"/>
      <c r="I2654"/>
      <c r="J2654"/>
      <c r="K2654"/>
      <c r="L2654"/>
      <c r="M2654"/>
      <c r="N2654"/>
      <c r="O2654"/>
      <c r="P2654"/>
      <c r="Q2654"/>
      <c r="R2654"/>
      <c r="S2654"/>
      <c r="T2654"/>
      <c r="U2654"/>
      <c r="V2654"/>
      <c r="W2654"/>
      <c r="X2654"/>
      <c r="Y2654"/>
      <c r="Z2654"/>
      <c r="AA2654"/>
      <c r="AB2654" s="181"/>
    </row>
    <row r="2655" spans="1:28" hidden="1">
      <c r="A2655" s="283"/>
      <c r="B2655"/>
      <c r="C2655"/>
      <c r="D2655"/>
      <c r="E2655"/>
      <c r="F2655"/>
      <c r="G2655"/>
      <c r="H2655"/>
      <c r="I2655"/>
      <c r="J2655"/>
      <c r="K2655"/>
      <c r="L2655"/>
      <c r="M2655"/>
      <c r="N2655"/>
      <c r="O2655"/>
      <c r="P2655"/>
      <c r="Q2655"/>
      <c r="R2655"/>
      <c r="S2655"/>
      <c r="T2655"/>
      <c r="U2655"/>
      <c r="V2655"/>
      <c r="W2655"/>
      <c r="X2655"/>
      <c r="Y2655"/>
      <c r="Z2655"/>
      <c r="AA2655"/>
      <c r="AB2655" s="181"/>
    </row>
    <row r="2656" spans="1:28" hidden="1">
      <c r="A2656" s="283"/>
      <c r="B2656"/>
      <c r="C2656"/>
      <c r="D2656"/>
      <c r="E2656"/>
      <c r="F2656"/>
      <c r="G2656"/>
      <c r="H2656"/>
      <c r="I2656"/>
      <c r="J2656"/>
      <c r="K2656"/>
      <c r="L2656"/>
      <c r="M2656"/>
      <c r="N2656"/>
      <c r="O2656"/>
      <c r="P2656"/>
      <c r="Q2656"/>
      <c r="R2656"/>
      <c r="S2656"/>
      <c r="T2656"/>
      <c r="U2656"/>
      <c r="V2656"/>
      <c r="W2656"/>
      <c r="X2656"/>
      <c r="Y2656"/>
      <c r="Z2656"/>
      <c r="AA2656"/>
      <c r="AB2656" s="181"/>
    </row>
    <row r="2657" spans="1:28" hidden="1">
      <c r="A2657" s="283"/>
      <c r="B2657"/>
      <c r="C2657"/>
      <c r="D2657"/>
      <c r="E2657"/>
      <c r="F2657"/>
      <c r="G2657"/>
      <c r="H2657"/>
      <c r="I2657"/>
      <c r="J2657"/>
      <c r="K2657"/>
      <c r="L2657"/>
      <c r="M2657"/>
      <c r="N2657"/>
      <c r="O2657"/>
      <c r="P2657"/>
      <c r="Q2657"/>
      <c r="R2657"/>
      <c r="S2657"/>
      <c r="T2657"/>
      <c r="U2657"/>
      <c r="V2657"/>
      <c r="W2657"/>
      <c r="X2657"/>
      <c r="Y2657"/>
      <c r="Z2657"/>
      <c r="AA2657"/>
      <c r="AB2657" s="181"/>
    </row>
    <row r="2658" spans="1:28" hidden="1">
      <c r="A2658" s="283"/>
      <c r="B2658"/>
      <c r="C2658"/>
      <c r="D2658"/>
      <c r="E2658"/>
      <c r="F2658"/>
      <c r="G2658"/>
      <c r="H2658"/>
      <c r="I2658"/>
      <c r="J2658"/>
      <c r="K2658"/>
      <c r="L2658"/>
      <c r="M2658"/>
      <c r="N2658"/>
      <c r="O2658"/>
      <c r="P2658"/>
      <c r="Q2658"/>
      <c r="R2658"/>
      <c r="S2658"/>
      <c r="T2658"/>
      <c r="U2658"/>
      <c r="V2658"/>
      <c r="W2658"/>
      <c r="X2658"/>
      <c r="Y2658"/>
      <c r="Z2658"/>
      <c r="AA2658"/>
      <c r="AB2658" s="181"/>
    </row>
    <row r="2659" spans="1:28" hidden="1">
      <c r="A2659" s="283"/>
      <c r="B2659"/>
      <c r="C2659"/>
      <c r="D2659"/>
      <c r="E2659"/>
      <c r="F2659"/>
      <c r="G2659"/>
      <c r="H2659"/>
      <c r="I2659"/>
      <c r="J2659"/>
      <c r="K2659"/>
      <c r="L2659"/>
      <c r="M2659"/>
      <c r="N2659"/>
      <c r="O2659"/>
      <c r="P2659"/>
      <c r="Q2659"/>
      <c r="R2659"/>
      <c r="S2659"/>
      <c r="T2659"/>
      <c r="U2659"/>
      <c r="V2659"/>
      <c r="W2659"/>
      <c r="X2659"/>
      <c r="Y2659"/>
      <c r="Z2659"/>
      <c r="AA2659"/>
      <c r="AB2659" s="181"/>
    </row>
    <row r="2660" spans="1:28" hidden="1">
      <c r="A2660" s="283"/>
      <c r="B2660"/>
      <c r="C2660"/>
      <c r="D2660"/>
      <c r="E2660"/>
      <c r="F2660"/>
      <c r="G2660"/>
      <c r="H2660"/>
      <c r="I2660"/>
      <c r="J2660"/>
      <c r="K2660"/>
      <c r="L2660"/>
      <c r="M2660"/>
      <c r="N2660"/>
      <c r="O2660"/>
      <c r="P2660"/>
      <c r="Q2660"/>
      <c r="R2660"/>
      <c r="S2660"/>
      <c r="T2660"/>
      <c r="U2660"/>
      <c r="V2660"/>
      <c r="W2660"/>
      <c r="X2660"/>
      <c r="Y2660"/>
      <c r="Z2660"/>
      <c r="AA2660"/>
      <c r="AB2660" s="181"/>
    </row>
    <row r="2661" spans="1:28" hidden="1">
      <c r="A2661" s="283"/>
      <c r="B2661"/>
      <c r="C2661"/>
      <c r="D2661"/>
      <c r="E2661"/>
      <c r="F2661"/>
      <c r="G2661"/>
      <c r="H2661"/>
      <c r="I2661"/>
      <c r="J2661"/>
      <c r="K2661"/>
      <c r="L2661"/>
      <c r="M2661"/>
      <c r="N2661"/>
      <c r="O2661"/>
      <c r="P2661"/>
      <c r="Q2661"/>
      <c r="R2661"/>
      <c r="S2661"/>
      <c r="T2661"/>
      <c r="U2661"/>
      <c r="V2661"/>
      <c r="W2661"/>
      <c r="X2661"/>
      <c r="Y2661"/>
      <c r="Z2661"/>
      <c r="AA2661"/>
      <c r="AB2661" s="181"/>
    </row>
    <row r="2662" spans="1:28" hidden="1">
      <c r="A2662" s="283"/>
      <c r="B2662"/>
      <c r="C2662"/>
      <c r="D2662"/>
      <c r="E2662"/>
      <c r="F2662"/>
      <c r="G2662"/>
      <c r="H2662"/>
      <c r="I2662"/>
      <c r="J2662"/>
      <c r="K2662"/>
      <c r="L2662"/>
      <c r="M2662"/>
      <c r="N2662"/>
      <c r="O2662"/>
      <c r="P2662"/>
      <c r="Q2662"/>
      <c r="R2662"/>
      <c r="S2662"/>
      <c r="T2662"/>
      <c r="U2662"/>
      <c r="V2662"/>
      <c r="W2662"/>
      <c r="X2662"/>
      <c r="Y2662"/>
      <c r="Z2662"/>
      <c r="AA2662"/>
      <c r="AB2662" s="181"/>
    </row>
    <row r="2663" spans="1:28" hidden="1">
      <c r="A2663" s="283"/>
      <c r="B2663"/>
      <c r="C2663"/>
      <c r="D2663"/>
      <c r="E2663"/>
      <c r="F2663"/>
      <c r="G2663"/>
      <c r="H2663"/>
      <c r="I2663"/>
      <c r="J2663"/>
      <c r="K2663"/>
      <c r="L2663"/>
      <c r="M2663"/>
      <c r="N2663"/>
      <c r="O2663"/>
      <c r="P2663"/>
      <c r="Q2663"/>
      <c r="R2663"/>
      <c r="S2663"/>
      <c r="T2663"/>
      <c r="U2663"/>
      <c r="V2663"/>
      <c r="W2663"/>
      <c r="X2663"/>
      <c r="Y2663"/>
      <c r="Z2663"/>
      <c r="AA2663"/>
      <c r="AB2663" s="181"/>
    </row>
    <row r="2664" spans="1:28" hidden="1">
      <c r="A2664" s="283"/>
      <c r="B2664"/>
      <c r="C2664"/>
      <c r="D2664"/>
      <c r="E2664"/>
      <c r="F2664"/>
      <c r="G2664"/>
      <c r="H2664"/>
      <c r="I2664"/>
      <c r="J2664"/>
      <c r="K2664"/>
      <c r="L2664"/>
      <c r="M2664"/>
      <c r="N2664"/>
      <c r="O2664"/>
      <c r="P2664"/>
      <c r="Q2664"/>
      <c r="R2664"/>
      <c r="S2664"/>
      <c r="T2664"/>
      <c r="U2664"/>
      <c r="V2664"/>
      <c r="W2664"/>
      <c r="X2664"/>
      <c r="Y2664"/>
      <c r="Z2664"/>
      <c r="AA2664"/>
      <c r="AB2664" s="181"/>
    </row>
    <row r="2665" spans="1:28" hidden="1">
      <c r="A2665" s="283"/>
      <c r="B2665"/>
      <c r="C2665"/>
      <c r="D2665"/>
      <c r="E2665"/>
      <c r="F2665"/>
      <c r="G2665"/>
      <c r="H2665"/>
      <c r="I2665"/>
      <c r="J2665"/>
      <c r="K2665"/>
      <c r="L2665"/>
      <c r="M2665"/>
      <c r="N2665"/>
      <c r="O2665"/>
      <c r="P2665"/>
      <c r="Q2665"/>
      <c r="R2665"/>
      <c r="S2665"/>
      <c r="T2665"/>
      <c r="U2665"/>
      <c r="V2665"/>
      <c r="W2665"/>
      <c r="X2665"/>
      <c r="Y2665"/>
      <c r="Z2665"/>
      <c r="AA2665"/>
      <c r="AB2665" s="181"/>
    </row>
    <row r="2666" spans="1:28" hidden="1">
      <c r="A2666" s="283"/>
      <c r="B2666"/>
      <c r="C2666"/>
      <c r="D2666"/>
      <c r="E2666"/>
      <c r="F2666"/>
      <c r="G2666"/>
      <c r="H2666"/>
      <c r="I2666"/>
      <c r="J2666"/>
      <c r="K2666"/>
      <c r="L2666"/>
      <c r="M2666"/>
      <c r="N2666"/>
      <c r="O2666"/>
      <c r="P2666"/>
      <c r="Q2666"/>
      <c r="R2666"/>
      <c r="S2666"/>
      <c r="T2666"/>
      <c r="U2666"/>
      <c r="V2666"/>
      <c r="W2666"/>
      <c r="X2666"/>
      <c r="Y2666"/>
      <c r="Z2666"/>
      <c r="AA2666"/>
      <c r="AB2666" s="181"/>
    </row>
    <row r="2667" spans="1:28" hidden="1">
      <c r="A2667" s="283"/>
      <c r="B2667"/>
      <c r="C2667"/>
      <c r="D2667"/>
      <c r="E2667"/>
      <c r="F2667"/>
      <c r="G2667"/>
      <c r="H2667"/>
      <c r="I2667"/>
      <c r="J2667"/>
      <c r="K2667"/>
      <c r="L2667"/>
      <c r="M2667"/>
      <c r="N2667"/>
      <c r="O2667"/>
      <c r="P2667"/>
      <c r="Q2667"/>
      <c r="R2667"/>
      <c r="S2667"/>
      <c r="T2667"/>
      <c r="U2667"/>
      <c r="V2667"/>
      <c r="W2667"/>
      <c r="X2667"/>
      <c r="Y2667"/>
      <c r="Z2667"/>
      <c r="AA2667"/>
      <c r="AB2667" s="181"/>
    </row>
    <row r="2668" spans="1:28" hidden="1">
      <c r="A2668" s="283"/>
      <c r="B2668"/>
      <c r="C2668"/>
      <c r="D2668"/>
      <c r="E2668"/>
      <c r="F2668"/>
      <c r="G2668"/>
      <c r="H2668"/>
      <c r="I2668"/>
      <c r="J2668"/>
      <c r="K2668"/>
      <c r="L2668"/>
      <c r="M2668"/>
      <c r="N2668"/>
      <c r="O2668"/>
      <c r="P2668"/>
      <c r="Q2668"/>
      <c r="R2668"/>
      <c r="S2668"/>
      <c r="T2668"/>
      <c r="U2668"/>
      <c r="V2668"/>
      <c r="W2668"/>
      <c r="X2668"/>
      <c r="Y2668"/>
      <c r="Z2668"/>
      <c r="AA2668"/>
      <c r="AB2668" s="181"/>
    </row>
    <row r="2669" spans="1:28" hidden="1">
      <c r="A2669" s="283"/>
      <c r="B2669"/>
      <c r="C2669"/>
      <c r="D2669"/>
      <c r="E2669"/>
      <c r="F2669"/>
      <c r="G2669"/>
      <c r="H2669"/>
      <c r="I2669"/>
      <c r="J2669"/>
      <c r="K2669"/>
      <c r="L2669"/>
      <c r="M2669"/>
      <c r="N2669"/>
      <c r="O2669"/>
      <c r="P2669"/>
      <c r="Q2669"/>
      <c r="R2669"/>
      <c r="S2669"/>
      <c r="T2669"/>
      <c r="U2669"/>
      <c r="V2669"/>
      <c r="W2669"/>
      <c r="X2669"/>
      <c r="Y2669"/>
      <c r="Z2669"/>
      <c r="AA2669"/>
      <c r="AB2669" s="181"/>
    </row>
    <row r="2670" spans="1:28" hidden="1">
      <c r="A2670" s="283"/>
      <c r="B2670"/>
      <c r="C2670"/>
      <c r="D2670"/>
      <c r="E2670"/>
      <c r="F2670"/>
      <c r="G2670"/>
      <c r="H2670"/>
      <c r="I2670"/>
      <c r="J2670"/>
      <c r="K2670"/>
      <c r="L2670"/>
      <c r="M2670"/>
      <c r="N2670"/>
      <c r="O2670"/>
      <c r="P2670"/>
      <c r="Q2670"/>
      <c r="R2670"/>
      <c r="S2670"/>
      <c r="T2670"/>
      <c r="U2670"/>
      <c r="V2670"/>
      <c r="W2670"/>
      <c r="X2670"/>
      <c r="Y2670"/>
      <c r="Z2670"/>
      <c r="AA2670"/>
      <c r="AB2670" s="181"/>
    </row>
    <row r="2671" spans="1:28" hidden="1">
      <c r="A2671" s="283"/>
      <c r="B2671"/>
      <c r="C2671"/>
      <c r="D2671"/>
      <c r="E2671"/>
      <c r="F2671"/>
      <c r="G2671"/>
      <c r="H2671"/>
      <c r="I2671"/>
      <c r="J2671"/>
      <c r="K2671"/>
      <c r="L2671"/>
      <c r="M2671"/>
      <c r="N2671"/>
      <c r="O2671"/>
      <c r="P2671"/>
      <c r="Q2671"/>
      <c r="R2671"/>
      <c r="S2671"/>
      <c r="T2671"/>
      <c r="U2671"/>
      <c r="V2671"/>
      <c r="W2671"/>
      <c r="X2671"/>
      <c r="Y2671"/>
      <c r="Z2671"/>
      <c r="AA2671"/>
      <c r="AB2671" s="181"/>
    </row>
    <row r="2672" spans="1:28" hidden="1">
      <c r="A2672" s="283"/>
      <c r="B2672"/>
      <c r="C2672"/>
      <c r="D2672"/>
      <c r="E2672"/>
      <c r="F2672"/>
      <c r="G2672"/>
      <c r="H2672"/>
      <c r="I2672"/>
      <c r="J2672"/>
      <c r="K2672"/>
      <c r="L2672"/>
      <c r="M2672"/>
      <c r="N2672"/>
      <c r="O2672"/>
      <c r="P2672"/>
      <c r="Q2672"/>
      <c r="R2672"/>
      <c r="S2672"/>
      <c r="T2672"/>
      <c r="U2672"/>
      <c r="V2672"/>
      <c r="W2672"/>
      <c r="X2672"/>
      <c r="Y2672"/>
      <c r="Z2672"/>
      <c r="AA2672"/>
      <c r="AB2672" s="181"/>
    </row>
    <row r="2673" spans="1:28" hidden="1">
      <c r="A2673" s="283"/>
      <c r="B2673"/>
      <c r="C2673"/>
      <c r="D2673"/>
      <c r="E2673"/>
      <c r="F2673"/>
      <c r="G2673"/>
      <c r="H2673"/>
      <c r="I2673"/>
      <c r="J2673"/>
      <c r="K2673"/>
      <c r="L2673"/>
      <c r="M2673"/>
      <c r="N2673"/>
      <c r="O2673"/>
      <c r="P2673"/>
      <c r="Q2673"/>
      <c r="R2673"/>
      <c r="S2673"/>
      <c r="T2673"/>
      <c r="U2673"/>
      <c r="V2673"/>
      <c r="W2673"/>
      <c r="X2673"/>
      <c r="Y2673"/>
      <c r="Z2673"/>
      <c r="AA2673"/>
      <c r="AB2673" s="181"/>
    </row>
    <row r="2674" spans="1:28" hidden="1">
      <c r="A2674" s="283"/>
      <c r="B2674"/>
      <c r="C2674"/>
      <c r="D2674"/>
      <c r="E2674"/>
      <c r="F2674"/>
      <c r="G2674"/>
      <c r="H2674"/>
      <c r="I2674"/>
      <c r="J2674"/>
      <c r="K2674"/>
      <c r="L2674"/>
      <c r="M2674"/>
      <c r="N2674"/>
      <c r="O2674"/>
      <c r="P2674"/>
      <c r="Q2674"/>
      <c r="R2674"/>
      <c r="S2674"/>
      <c r="T2674"/>
      <c r="U2674"/>
      <c r="V2674"/>
      <c r="W2674"/>
      <c r="X2674"/>
      <c r="Y2674"/>
      <c r="Z2674"/>
      <c r="AA2674"/>
      <c r="AB2674" s="181"/>
    </row>
    <row r="2675" spans="1:28" hidden="1">
      <c r="A2675" s="283"/>
      <c r="B2675"/>
      <c r="C2675"/>
      <c r="D2675"/>
      <c r="E2675"/>
      <c r="F2675"/>
      <c r="G2675"/>
      <c r="H2675"/>
      <c r="I2675"/>
      <c r="J2675"/>
      <c r="K2675"/>
      <c r="L2675"/>
      <c r="M2675"/>
      <c r="N2675"/>
      <c r="O2675"/>
      <c r="P2675"/>
      <c r="Q2675"/>
      <c r="R2675"/>
      <c r="S2675"/>
      <c r="T2675"/>
      <c r="U2675"/>
      <c r="V2675"/>
      <c r="W2675"/>
      <c r="X2675"/>
      <c r="Y2675"/>
      <c r="Z2675"/>
      <c r="AA2675"/>
      <c r="AB2675" s="181"/>
    </row>
    <row r="2676" spans="1:28" hidden="1">
      <c r="A2676" s="283"/>
      <c r="B2676"/>
      <c r="C2676"/>
      <c r="D2676"/>
      <c r="E2676"/>
      <c r="F2676"/>
      <c r="G2676"/>
      <c r="H2676"/>
      <c r="I2676"/>
      <c r="J2676"/>
      <c r="K2676"/>
      <c r="L2676"/>
      <c r="M2676"/>
      <c r="N2676"/>
      <c r="O2676"/>
      <c r="P2676"/>
      <c r="Q2676"/>
      <c r="R2676"/>
      <c r="S2676"/>
      <c r="T2676"/>
      <c r="U2676"/>
      <c r="V2676"/>
      <c r="W2676"/>
      <c r="X2676"/>
      <c r="Y2676"/>
      <c r="Z2676"/>
      <c r="AA2676"/>
      <c r="AB2676" s="181"/>
    </row>
    <row r="2677" spans="1:28" hidden="1">
      <c r="A2677" s="283"/>
      <c r="B2677"/>
      <c r="C2677"/>
      <c r="D2677"/>
      <c r="E2677"/>
      <c r="F2677"/>
      <c r="G2677"/>
      <c r="H2677"/>
      <c r="I2677"/>
      <c r="J2677"/>
      <c r="K2677"/>
      <c r="L2677"/>
      <c r="M2677"/>
      <c r="N2677"/>
      <c r="O2677"/>
      <c r="P2677"/>
      <c r="Q2677"/>
      <c r="R2677"/>
      <c r="S2677"/>
      <c r="T2677"/>
      <c r="U2677"/>
      <c r="V2677"/>
      <c r="W2677"/>
      <c r="X2677"/>
      <c r="Y2677"/>
      <c r="Z2677"/>
      <c r="AA2677"/>
      <c r="AB2677" s="181"/>
    </row>
    <row r="2678" spans="1:28" hidden="1">
      <c r="A2678" s="283"/>
      <c r="B2678"/>
      <c r="C2678"/>
      <c r="D2678"/>
      <c r="E2678"/>
      <c r="F2678"/>
      <c r="G2678"/>
      <c r="H2678"/>
      <c r="I2678"/>
      <c r="J2678"/>
      <c r="K2678"/>
      <c r="L2678"/>
      <c r="M2678"/>
      <c r="N2678"/>
      <c r="O2678"/>
      <c r="P2678"/>
      <c r="Q2678"/>
      <c r="R2678"/>
      <c r="S2678"/>
      <c r="T2678"/>
      <c r="U2678"/>
      <c r="V2678"/>
      <c r="W2678"/>
      <c r="X2678"/>
      <c r="Y2678"/>
      <c r="Z2678"/>
      <c r="AA2678"/>
      <c r="AB2678" s="181"/>
    </row>
    <row r="2679" spans="1:28" hidden="1">
      <c r="A2679" s="283"/>
      <c r="B2679"/>
      <c r="C2679"/>
      <c r="D2679"/>
      <c r="E2679"/>
      <c r="F2679"/>
      <c r="G2679"/>
      <c r="H2679"/>
      <c r="I2679"/>
      <c r="J2679"/>
      <c r="K2679"/>
      <c r="L2679"/>
      <c r="M2679"/>
      <c r="N2679"/>
      <c r="O2679"/>
      <c r="P2679"/>
      <c r="Q2679"/>
      <c r="R2679"/>
      <c r="S2679"/>
      <c r="T2679"/>
      <c r="U2679"/>
      <c r="V2679"/>
      <c r="W2679"/>
      <c r="X2679"/>
      <c r="Y2679"/>
      <c r="Z2679"/>
      <c r="AA2679"/>
      <c r="AB2679" s="181"/>
    </row>
    <row r="2680" spans="1:28" hidden="1">
      <c r="A2680" s="283"/>
      <c r="B2680"/>
      <c r="C2680"/>
      <c r="D2680"/>
      <c r="E2680"/>
      <c r="F2680"/>
      <c r="G2680"/>
      <c r="H2680"/>
      <c r="I2680"/>
      <c r="J2680"/>
      <c r="K2680"/>
      <c r="L2680"/>
      <c r="M2680"/>
      <c r="N2680"/>
      <c r="O2680"/>
      <c r="P2680"/>
      <c r="Q2680"/>
      <c r="R2680"/>
      <c r="S2680"/>
      <c r="T2680"/>
      <c r="U2680"/>
      <c r="V2680"/>
      <c r="W2680"/>
      <c r="X2680"/>
      <c r="Y2680"/>
      <c r="Z2680"/>
      <c r="AA2680"/>
      <c r="AB2680" s="181"/>
    </row>
    <row r="2681" spans="1:28" hidden="1">
      <c r="A2681" s="283"/>
      <c r="B2681"/>
      <c r="C2681"/>
      <c r="D2681"/>
      <c r="E2681"/>
      <c r="F2681"/>
      <c r="G2681"/>
      <c r="H2681"/>
      <c r="I2681"/>
      <c r="J2681"/>
      <c r="K2681"/>
      <c r="L2681"/>
      <c r="M2681"/>
      <c r="N2681"/>
      <c r="O2681"/>
      <c r="P2681"/>
      <c r="Q2681"/>
      <c r="R2681"/>
      <c r="S2681"/>
      <c r="T2681"/>
      <c r="U2681"/>
      <c r="V2681"/>
      <c r="W2681"/>
      <c r="X2681"/>
      <c r="Y2681"/>
      <c r="Z2681"/>
      <c r="AA2681"/>
      <c r="AB2681" s="181"/>
    </row>
    <row r="2682" spans="1:28" hidden="1">
      <c r="A2682" s="283"/>
      <c r="B2682"/>
      <c r="C2682"/>
      <c r="D2682"/>
      <c r="E2682"/>
      <c r="F2682"/>
      <c r="G2682"/>
      <c r="H2682"/>
      <c r="I2682"/>
      <c r="J2682"/>
      <c r="K2682"/>
      <c r="L2682"/>
      <c r="M2682"/>
      <c r="N2682"/>
      <c r="O2682"/>
      <c r="P2682"/>
      <c r="Q2682"/>
      <c r="R2682"/>
      <c r="S2682"/>
      <c r="T2682"/>
      <c r="U2682"/>
      <c r="V2682"/>
      <c r="W2682"/>
      <c r="X2682"/>
      <c r="Y2682"/>
      <c r="Z2682"/>
      <c r="AA2682"/>
      <c r="AB2682" s="181"/>
    </row>
    <row r="2683" spans="1:28" hidden="1">
      <c r="A2683" s="283"/>
      <c r="B2683"/>
      <c r="C2683"/>
      <c r="D2683"/>
      <c r="E2683"/>
      <c r="F2683"/>
      <c r="G2683"/>
      <c r="H2683"/>
      <c r="I2683"/>
      <c r="J2683"/>
      <c r="K2683"/>
      <c r="L2683"/>
      <c r="M2683"/>
      <c r="N2683"/>
      <c r="O2683"/>
      <c r="P2683"/>
      <c r="Q2683"/>
      <c r="R2683"/>
      <c r="S2683"/>
      <c r="T2683"/>
      <c r="U2683"/>
      <c r="V2683"/>
      <c r="W2683"/>
      <c r="X2683"/>
      <c r="Y2683"/>
      <c r="Z2683"/>
      <c r="AA2683"/>
      <c r="AB2683" s="181"/>
    </row>
    <row r="2684" spans="1:28" hidden="1">
      <c r="A2684" s="283"/>
      <c r="B2684"/>
      <c r="C2684"/>
      <c r="D2684"/>
      <c r="E2684"/>
      <c r="F2684"/>
      <c r="G2684"/>
      <c r="H2684"/>
      <c r="I2684"/>
      <c r="J2684"/>
      <c r="K2684"/>
      <c r="L2684"/>
      <c r="M2684"/>
      <c r="N2684"/>
      <c r="O2684"/>
      <c r="P2684"/>
      <c r="Q2684"/>
      <c r="R2684"/>
      <c r="S2684"/>
      <c r="T2684"/>
      <c r="U2684"/>
      <c r="V2684"/>
      <c r="W2684"/>
      <c r="X2684"/>
      <c r="Y2684"/>
      <c r="Z2684"/>
      <c r="AA2684"/>
      <c r="AB2684" s="181"/>
    </row>
    <row r="2685" spans="1:28" hidden="1">
      <c r="A2685" s="283"/>
      <c r="B2685"/>
      <c r="C2685"/>
      <c r="D2685"/>
      <c r="E2685"/>
      <c r="F2685"/>
      <c r="G2685"/>
      <c r="H2685"/>
      <c r="I2685"/>
      <c r="J2685"/>
      <c r="K2685"/>
      <c r="L2685"/>
      <c r="M2685"/>
      <c r="N2685"/>
      <c r="O2685"/>
      <c r="P2685"/>
      <c r="Q2685"/>
      <c r="R2685"/>
      <c r="S2685"/>
      <c r="T2685"/>
      <c r="U2685"/>
      <c r="V2685"/>
      <c r="W2685"/>
      <c r="X2685"/>
      <c r="Y2685"/>
      <c r="Z2685"/>
      <c r="AA2685"/>
      <c r="AB2685" s="181"/>
    </row>
    <row r="2686" spans="1:28" hidden="1">
      <c r="A2686" s="283"/>
      <c r="B2686"/>
      <c r="C2686"/>
      <c r="D2686"/>
      <c r="E2686"/>
      <c r="F2686"/>
      <c r="G2686"/>
      <c r="H2686"/>
      <c r="I2686"/>
      <c r="J2686"/>
      <c r="K2686"/>
      <c r="L2686"/>
      <c r="M2686"/>
      <c r="N2686"/>
      <c r="O2686"/>
      <c r="P2686"/>
      <c r="Q2686"/>
      <c r="R2686"/>
      <c r="S2686"/>
      <c r="T2686"/>
      <c r="U2686"/>
      <c r="V2686"/>
      <c r="W2686"/>
      <c r="X2686"/>
      <c r="Y2686"/>
      <c r="Z2686"/>
      <c r="AA2686"/>
      <c r="AB2686" s="181"/>
    </row>
    <row r="2687" spans="1:28" hidden="1">
      <c r="A2687" s="283"/>
      <c r="B2687"/>
      <c r="C2687"/>
      <c r="D2687"/>
      <c r="E2687"/>
      <c r="F2687"/>
      <c r="G2687"/>
      <c r="H2687"/>
      <c r="I2687"/>
      <c r="J2687"/>
      <c r="K2687"/>
      <c r="L2687"/>
      <c r="M2687"/>
      <c r="N2687"/>
      <c r="O2687"/>
      <c r="P2687"/>
      <c r="Q2687"/>
      <c r="R2687"/>
      <c r="S2687"/>
      <c r="T2687"/>
      <c r="U2687"/>
      <c r="V2687"/>
      <c r="W2687"/>
      <c r="X2687"/>
      <c r="Y2687"/>
      <c r="Z2687"/>
      <c r="AA2687"/>
      <c r="AB2687" s="181"/>
    </row>
    <row r="2688" spans="1:28" hidden="1">
      <c r="A2688" s="283"/>
      <c r="B2688"/>
      <c r="C2688"/>
      <c r="D2688"/>
      <c r="E2688"/>
      <c r="F2688"/>
      <c r="G2688"/>
      <c r="H2688"/>
      <c r="I2688"/>
      <c r="J2688"/>
      <c r="K2688"/>
      <c r="L2688"/>
      <c r="M2688"/>
      <c r="N2688"/>
      <c r="O2688"/>
      <c r="P2688"/>
      <c r="Q2688"/>
      <c r="R2688"/>
      <c r="S2688"/>
      <c r="T2688"/>
      <c r="U2688"/>
      <c r="V2688"/>
      <c r="W2688"/>
      <c r="X2688"/>
      <c r="Y2688"/>
      <c r="Z2688"/>
      <c r="AA2688"/>
      <c r="AB2688" s="181"/>
    </row>
    <row r="2689" spans="1:28" hidden="1">
      <c r="A2689" s="283"/>
      <c r="B2689"/>
      <c r="C2689"/>
      <c r="D2689"/>
      <c r="E2689"/>
      <c r="F2689"/>
      <c r="G2689"/>
      <c r="H2689"/>
      <c r="I2689"/>
      <c r="J2689"/>
      <c r="K2689"/>
      <c r="L2689"/>
      <c r="M2689"/>
      <c r="N2689"/>
      <c r="O2689"/>
      <c r="P2689"/>
      <c r="Q2689"/>
      <c r="R2689"/>
      <c r="S2689"/>
      <c r="T2689"/>
      <c r="U2689"/>
      <c r="V2689"/>
      <c r="W2689"/>
      <c r="X2689"/>
      <c r="Y2689"/>
      <c r="Z2689"/>
      <c r="AA2689"/>
      <c r="AB2689" s="181"/>
    </row>
    <row r="2690" spans="1:28" hidden="1">
      <c r="A2690" s="283"/>
      <c r="B2690"/>
      <c r="C2690"/>
      <c r="D2690"/>
      <c r="E2690"/>
      <c r="F2690"/>
      <c r="G2690"/>
      <c r="H2690"/>
      <c r="I2690"/>
      <c r="J2690"/>
      <c r="K2690"/>
      <c r="L2690"/>
      <c r="M2690"/>
      <c r="N2690"/>
      <c r="O2690"/>
      <c r="P2690"/>
      <c r="Q2690"/>
      <c r="R2690"/>
      <c r="S2690"/>
      <c r="T2690"/>
      <c r="U2690"/>
      <c r="V2690"/>
      <c r="W2690"/>
      <c r="X2690"/>
      <c r="Y2690"/>
      <c r="Z2690"/>
      <c r="AA2690"/>
      <c r="AB2690" s="181"/>
    </row>
    <row r="2691" spans="1:28" hidden="1">
      <c r="A2691" s="283"/>
      <c r="B2691"/>
      <c r="C2691"/>
      <c r="D2691"/>
      <c r="E2691"/>
      <c r="F2691"/>
      <c r="G2691"/>
      <c r="H2691"/>
      <c r="I2691"/>
      <c r="J2691"/>
      <c r="K2691"/>
      <c r="L2691"/>
      <c r="M2691"/>
      <c r="N2691"/>
      <c r="O2691"/>
      <c r="P2691"/>
      <c r="Q2691"/>
      <c r="R2691"/>
      <c r="S2691"/>
      <c r="T2691"/>
      <c r="U2691"/>
      <c r="V2691"/>
      <c r="W2691"/>
      <c r="X2691"/>
      <c r="Y2691"/>
      <c r="Z2691"/>
      <c r="AA2691"/>
      <c r="AB2691" s="181"/>
    </row>
    <row r="2692" spans="1:28" hidden="1">
      <c r="A2692" s="283"/>
      <c r="B2692"/>
      <c r="C2692"/>
      <c r="D2692"/>
      <c r="E2692"/>
      <c r="F2692"/>
      <c r="G2692"/>
      <c r="H2692"/>
      <c r="I2692"/>
      <c r="J2692"/>
      <c r="K2692"/>
      <c r="L2692"/>
      <c r="M2692"/>
      <c r="N2692"/>
      <c r="O2692"/>
      <c r="P2692"/>
      <c r="Q2692"/>
      <c r="R2692"/>
      <c r="S2692"/>
      <c r="T2692"/>
      <c r="U2692"/>
      <c r="V2692"/>
      <c r="W2692"/>
      <c r="X2692"/>
      <c r="Y2692"/>
      <c r="Z2692"/>
      <c r="AA2692"/>
      <c r="AB2692" s="181"/>
    </row>
    <row r="2693" spans="1:28" hidden="1">
      <c r="A2693" s="283"/>
      <c r="B2693"/>
      <c r="C2693"/>
      <c r="D2693"/>
      <c r="E2693"/>
      <c r="F2693"/>
      <c r="G2693"/>
      <c r="H2693"/>
      <c r="I2693"/>
      <c r="J2693"/>
      <c r="K2693"/>
      <c r="L2693"/>
      <c r="M2693"/>
      <c r="N2693"/>
      <c r="O2693"/>
      <c r="P2693"/>
      <c r="Q2693"/>
      <c r="R2693"/>
      <c r="S2693"/>
      <c r="T2693"/>
      <c r="U2693"/>
      <c r="V2693"/>
      <c r="W2693"/>
      <c r="X2693"/>
      <c r="Y2693"/>
      <c r="Z2693"/>
      <c r="AA2693"/>
      <c r="AB2693" s="181"/>
    </row>
    <row r="2694" spans="1:28" hidden="1">
      <c r="A2694" s="283"/>
      <c r="B2694"/>
      <c r="C2694"/>
      <c r="D2694"/>
      <c r="E2694"/>
      <c r="F2694"/>
      <c r="G2694"/>
      <c r="H2694"/>
      <c r="I2694"/>
      <c r="J2694"/>
      <c r="K2694"/>
      <c r="L2694"/>
      <c r="M2694"/>
      <c r="N2694"/>
      <c r="O2694"/>
      <c r="P2694"/>
      <c r="Q2694"/>
      <c r="R2694"/>
      <c r="S2694"/>
      <c r="T2694"/>
      <c r="U2694"/>
      <c r="V2694"/>
      <c r="W2694"/>
      <c r="X2694"/>
      <c r="Y2694"/>
      <c r="Z2694"/>
      <c r="AA2694"/>
      <c r="AB2694" s="181"/>
    </row>
    <row r="2695" spans="1:28" hidden="1">
      <c r="A2695" s="283"/>
      <c r="B2695"/>
      <c r="C2695"/>
      <c r="D2695"/>
      <c r="E2695"/>
      <c r="F2695"/>
      <c r="G2695"/>
      <c r="H2695"/>
      <c r="I2695"/>
      <c r="J2695"/>
      <c r="K2695"/>
      <c r="L2695"/>
      <c r="M2695"/>
      <c r="N2695"/>
      <c r="O2695"/>
      <c r="P2695"/>
      <c r="Q2695"/>
      <c r="R2695"/>
      <c r="S2695"/>
      <c r="T2695"/>
      <c r="U2695"/>
      <c r="V2695"/>
      <c r="W2695"/>
      <c r="X2695"/>
      <c r="Y2695"/>
      <c r="Z2695"/>
      <c r="AA2695"/>
      <c r="AB2695" s="181"/>
    </row>
    <row r="2696" spans="1:28" hidden="1">
      <c r="A2696" s="283"/>
      <c r="B2696"/>
      <c r="C2696"/>
      <c r="D2696"/>
      <c r="E2696"/>
      <c r="F2696"/>
      <c r="G2696"/>
      <c r="H2696"/>
      <c r="I2696"/>
      <c r="J2696"/>
      <c r="K2696"/>
      <c r="L2696"/>
      <c r="M2696"/>
      <c r="N2696"/>
      <c r="O2696"/>
      <c r="P2696"/>
      <c r="Q2696"/>
      <c r="R2696"/>
      <c r="S2696"/>
      <c r="T2696"/>
      <c r="U2696"/>
      <c r="V2696"/>
      <c r="W2696"/>
      <c r="X2696"/>
      <c r="Y2696"/>
      <c r="Z2696"/>
      <c r="AA2696"/>
      <c r="AB2696" s="181"/>
    </row>
    <row r="2697" spans="1:28" hidden="1">
      <c r="A2697" s="283"/>
      <c r="B2697"/>
      <c r="C2697"/>
      <c r="D2697"/>
      <c r="E2697"/>
      <c r="F2697"/>
      <c r="G2697"/>
      <c r="H2697"/>
      <c r="I2697"/>
      <c r="J2697"/>
      <c r="K2697"/>
      <c r="L2697"/>
      <c r="M2697"/>
      <c r="N2697"/>
      <c r="O2697"/>
      <c r="P2697"/>
      <c r="Q2697"/>
      <c r="R2697"/>
      <c r="S2697"/>
      <c r="T2697"/>
      <c r="U2697"/>
      <c r="V2697"/>
      <c r="W2697"/>
      <c r="X2697"/>
      <c r="Y2697"/>
      <c r="Z2697"/>
      <c r="AA2697"/>
      <c r="AB2697" s="181"/>
    </row>
    <row r="2698" spans="1:28" hidden="1">
      <c r="A2698" s="283"/>
      <c r="B2698"/>
      <c r="C2698"/>
      <c r="D2698"/>
      <c r="E2698"/>
      <c r="F2698"/>
      <c r="G2698"/>
      <c r="H2698"/>
      <c r="I2698"/>
      <c r="J2698"/>
      <c r="K2698"/>
      <c r="L2698"/>
      <c r="M2698"/>
      <c r="N2698"/>
      <c r="O2698"/>
      <c r="P2698"/>
      <c r="Q2698"/>
      <c r="R2698"/>
      <c r="S2698"/>
      <c r="T2698"/>
      <c r="U2698"/>
      <c r="V2698"/>
      <c r="W2698"/>
      <c r="X2698"/>
      <c r="Y2698"/>
      <c r="Z2698"/>
      <c r="AA2698"/>
      <c r="AB2698" s="181"/>
    </row>
    <row r="2699" spans="1:28" hidden="1">
      <c r="A2699" s="283"/>
      <c r="B2699"/>
      <c r="C2699"/>
      <c r="D2699"/>
      <c r="E2699"/>
      <c r="F2699"/>
      <c r="G2699"/>
      <c r="H2699"/>
      <c r="I2699"/>
      <c r="J2699"/>
      <c r="K2699"/>
      <c r="L2699"/>
      <c r="M2699"/>
      <c r="N2699"/>
      <c r="O2699"/>
      <c r="P2699"/>
      <c r="Q2699"/>
      <c r="R2699"/>
      <c r="S2699"/>
      <c r="T2699"/>
      <c r="U2699"/>
      <c r="V2699"/>
      <c r="W2699"/>
      <c r="X2699"/>
      <c r="Y2699"/>
      <c r="Z2699"/>
      <c r="AA2699"/>
      <c r="AB2699" s="181"/>
    </row>
    <row r="2700" spans="1:28" hidden="1">
      <c r="A2700" s="283"/>
      <c r="B2700"/>
      <c r="C2700"/>
      <c r="D2700"/>
      <c r="E2700"/>
      <c r="F2700"/>
      <c r="G2700"/>
      <c r="H2700"/>
      <c r="I2700"/>
      <c r="J2700"/>
      <c r="K2700"/>
      <c r="L2700"/>
      <c r="M2700"/>
      <c r="N2700"/>
      <c r="O2700"/>
      <c r="P2700"/>
      <c r="Q2700"/>
      <c r="R2700"/>
      <c r="S2700"/>
      <c r="T2700"/>
      <c r="U2700"/>
      <c r="V2700"/>
      <c r="W2700"/>
      <c r="X2700"/>
      <c r="Y2700"/>
      <c r="Z2700"/>
      <c r="AA2700"/>
      <c r="AB2700" s="181"/>
    </row>
    <row r="2701" spans="1:28" hidden="1">
      <c r="A2701" s="283"/>
      <c r="B2701"/>
      <c r="C2701"/>
      <c r="D2701"/>
      <c r="E2701"/>
      <c r="F2701"/>
      <c r="G2701"/>
      <c r="H2701"/>
      <c r="I2701"/>
      <c r="J2701"/>
      <c r="K2701"/>
      <c r="L2701"/>
      <c r="M2701"/>
      <c r="N2701"/>
      <c r="O2701"/>
      <c r="P2701"/>
      <c r="Q2701"/>
      <c r="R2701"/>
      <c r="S2701"/>
      <c r="T2701"/>
      <c r="U2701"/>
      <c r="V2701"/>
      <c r="W2701"/>
      <c r="X2701"/>
      <c r="Y2701"/>
      <c r="Z2701"/>
      <c r="AA2701"/>
      <c r="AB2701" s="181"/>
    </row>
    <row r="2702" spans="1:28" hidden="1">
      <c r="A2702" s="283"/>
      <c r="B2702"/>
      <c r="C2702"/>
      <c r="D2702"/>
      <c r="E2702"/>
      <c r="F2702"/>
      <c r="G2702"/>
      <c r="H2702"/>
      <c r="I2702"/>
      <c r="J2702"/>
      <c r="K2702"/>
      <c r="L2702"/>
      <c r="M2702"/>
      <c r="N2702"/>
      <c r="O2702"/>
      <c r="P2702"/>
      <c r="Q2702"/>
      <c r="R2702"/>
      <c r="S2702"/>
      <c r="T2702"/>
      <c r="U2702"/>
      <c r="V2702"/>
      <c r="W2702"/>
      <c r="X2702"/>
      <c r="Y2702"/>
      <c r="Z2702"/>
      <c r="AA2702"/>
      <c r="AB2702" s="181"/>
    </row>
    <row r="2703" spans="1:28" hidden="1">
      <c r="A2703" s="283"/>
      <c r="B2703"/>
      <c r="C2703"/>
      <c r="D2703"/>
      <c r="E2703"/>
      <c r="F2703"/>
      <c r="G2703"/>
      <c r="H2703"/>
      <c r="I2703"/>
      <c r="J2703"/>
      <c r="K2703"/>
      <c r="L2703"/>
      <c r="M2703"/>
      <c r="N2703"/>
      <c r="O2703"/>
      <c r="P2703"/>
      <c r="Q2703"/>
      <c r="R2703"/>
      <c r="S2703"/>
      <c r="T2703"/>
      <c r="U2703"/>
      <c r="V2703"/>
      <c r="W2703"/>
      <c r="X2703"/>
      <c r="Y2703"/>
      <c r="Z2703"/>
      <c r="AA2703"/>
      <c r="AB2703" s="181"/>
    </row>
    <row r="2704" spans="1:28" hidden="1">
      <c r="A2704" s="283"/>
      <c r="B2704"/>
      <c r="C2704"/>
      <c r="D2704"/>
      <c r="E2704"/>
      <c r="F2704"/>
      <c r="G2704"/>
      <c r="H2704"/>
      <c r="I2704"/>
      <c r="J2704"/>
      <c r="K2704"/>
      <c r="L2704"/>
      <c r="M2704"/>
      <c r="N2704"/>
      <c r="O2704"/>
      <c r="P2704"/>
      <c r="Q2704"/>
      <c r="R2704"/>
      <c r="S2704"/>
      <c r="T2704"/>
      <c r="U2704"/>
      <c r="V2704"/>
      <c r="W2704"/>
      <c r="X2704"/>
      <c r="Y2704"/>
      <c r="Z2704"/>
      <c r="AA2704"/>
      <c r="AB2704" s="181"/>
    </row>
    <row r="2705" spans="1:28" hidden="1">
      <c r="A2705" s="283"/>
      <c r="B2705"/>
      <c r="C2705"/>
      <c r="D2705"/>
      <c r="E2705"/>
      <c r="F2705"/>
      <c r="G2705"/>
      <c r="H2705"/>
      <c r="I2705"/>
      <c r="J2705"/>
      <c r="K2705"/>
      <c r="L2705"/>
      <c r="M2705"/>
      <c r="N2705"/>
      <c r="O2705"/>
      <c r="P2705"/>
      <c r="Q2705"/>
      <c r="R2705"/>
      <c r="S2705"/>
      <c r="T2705"/>
      <c r="U2705"/>
      <c r="V2705"/>
      <c r="W2705"/>
      <c r="X2705"/>
      <c r="Y2705"/>
      <c r="Z2705"/>
      <c r="AA2705"/>
      <c r="AB2705" s="181"/>
    </row>
    <row r="2706" spans="1:28" hidden="1">
      <c r="A2706" s="283"/>
      <c r="B2706"/>
      <c r="C2706"/>
      <c r="D2706"/>
      <c r="E2706"/>
      <c r="F2706"/>
      <c r="G2706"/>
      <c r="H2706"/>
      <c r="I2706"/>
      <c r="J2706"/>
      <c r="K2706"/>
      <c r="L2706"/>
      <c r="M2706"/>
      <c r="N2706"/>
      <c r="O2706"/>
      <c r="P2706"/>
      <c r="Q2706"/>
      <c r="R2706"/>
      <c r="S2706"/>
      <c r="T2706"/>
      <c r="U2706"/>
      <c r="V2706"/>
      <c r="W2706"/>
      <c r="X2706"/>
      <c r="Y2706"/>
      <c r="Z2706"/>
      <c r="AA2706"/>
      <c r="AB2706" s="181"/>
    </row>
    <row r="2707" spans="1:28" hidden="1">
      <c r="A2707" s="283"/>
      <c r="B2707"/>
      <c r="C2707"/>
      <c r="D2707"/>
      <c r="E2707"/>
      <c r="F2707"/>
      <c r="G2707"/>
      <c r="H2707"/>
      <c r="I2707"/>
      <c r="J2707"/>
      <c r="K2707"/>
      <c r="L2707"/>
      <c r="M2707"/>
      <c r="N2707"/>
      <c r="O2707"/>
      <c r="P2707"/>
      <c r="Q2707"/>
      <c r="R2707"/>
      <c r="S2707"/>
      <c r="T2707"/>
      <c r="U2707"/>
      <c r="V2707"/>
      <c r="W2707"/>
      <c r="X2707"/>
      <c r="Y2707"/>
      <c r="Z2707"/>
      <c r="AA2707"/>
      <c r="AB2707" s="181"/>
    </row>
    <row r="2708" spans="1:28" hidden="1">
      <c r="A2708" s="283"/>
      <c r="B2708"/>
      <c r="C2708"/>
      <c r="D2708"/>
      <c r="E2708"/>
      <c r="F2708"/>
      <c r="G2708"/>
      <c r="H2708"/>
      <c r="I2708"/>
      <c r="J2708"/>
      <c r="K2708"/>
      <c r="L2708"/>
      <c r="M2708"/>
      <c r="N2708"/>
      <c r="O2708"/>
      <c r="P2708"/>
      <c r="Q2708"/>
      <c r="R2708"/>
      <c r="S2708"/>
      <c r="T2708"/>
      <c r="U2708"/>
      <c r="V2708"/>
      <c r="W2708"/>
      <c r="X2708"/>
      <c r="Y2708"/>
      <c r="Z2708"/>
      <c r="AA2708"/>
      <c r="AB2708" s="181"/>
    </row>
    <row r="2709" spans="1:28" hidden="1">
      <c r="A2709" s="283"/>
      <c r="B2709"/>
      <c r="C2709"/>
      <c r="D2709"/>
      <c r="E2709"/>
      <c r="F2709"/>
      <c r="G2709"/>
      <c r="H2709"/>
      <c r="I2709"/>
      <c r="J2709"/>
      <c r="K2709"/>
      <c r="L2709"/>
      <c r="M2709"/>
      <c r="N2709"/>
      <c r="O2709"/>
      <c r="P2709"/>
      <c r="Q2709"/>
      <c r="R2709"/>
      <c r="S2709"/>
      <c r="T2709"/>
      <c r="U2709"/>
      <c r="V2709"/>
      <c r="W2709"/>
      <c r="X2709"/>
      <c r="Y2709"/>
      <c r="Z2709"/>
      <c r="AA2709"/>
      <c r="AB2709" s="181"/>
    </row>
    <row r="2710" spans="1:28" hidden="1">
      <c r="A2710" s="283"/>
      <c r="B2710"/>
      <c r="C2710"/>
      <c r="D2710"/>
      <c r="E2710"/>
      <c r="F2710"/>
      <c r="G2710"/>
      <c r="H2710"/>
      <c r="I2710"/>
      <c r="J2710"/>
      <c r="K2710"/>
      <c r="L2710"/>
      <c r="M2710"/>
      <c r="N2710"/>
      <c r="O2710"/>
      <c r="P2710"/>
      <c r="Q2710"/>
      <c r="R2710"/>
      <c r="S2710"/>
      <c r="T2710"/>
      <c r="U2710"/>
      <c r="V2710"/>
      <c r="W2710"/>
      <c r="X2710"/>
      <c r="Y2710"/>
      <c r="Z2710"/>
      <c r="AA2710"/>
      <c r="AB2710" s="181"/>
    </row>
    <row r="2711" spans="1:28" hidden="1">
      <c r="A2711" s="283"/>
      <c r="B2711"/>
      <c r="C2711"/>
      <c r="D2711"/>
      <c r="E2711"/>
      <c r="F2711"/>
      <c r="G2711"/>
      <c r="H2711"/>
      <c r="I2711"/>
      <c r="J2711"/>
      <c r="K2711"/>
      <c r="L2711"/>
      <c r="M2711"/>
      <c r="N2711"/>
      <c r="O2711"/>
      <c r="P2711"/>
      <c r="Q2711"/>
      <c r="R2711"/>
      <c r="S2711"/>
      <c r="T2711"/>
      <c r="U2711"/>
      <c r="V2711"/>
      <c r="W2711"/>
      <c r="X2711"/>
      <c r="Y2711"/>
      <c r="Z2711"/>
      <c r="AA2711"/>
      <c r="AB2711" s="181"/>
    </row>
    <row r="2712" spans="1:28" hidden="1">
      <c r="A2712" s="283"/>
      <c r="B2712"/>
      <c r="C2712"/>
      <c r="D2712"/>
      <c r="E2712"/>
      <c r="F2712"/>
      <c r="G2712"/>
      <c r="H2712"/>
      <c r="I2712"/>
      <c r="J2712"/>
      <c r="K2712"/>
      <c r="L2712"/>
      <c r="M2712"/>
      <c r="N2712"/>
      <c r="O2712"/>
      <c r="P2712"/>
      <c r="Q2712"/>
      <c r="R2712"/>
      <c r="S2712"/>
      <c r="T2712"/>
      <c r="U2712"/>
      <c r="V2712"/>
      <c r="W2712"/>
      <c r="X2712"/>
      <c r="Y2712"/>
      <c r="Z2712"/>
      <c r="AA2712"/>
      <c r="AB2712" s="181"/>
    </row>
    <row r="2713" spans="1:28" hidden="1">
      <c r="A2713" s="283"/>
      <c r="B2713"/>
      <c r="C2713"/>
      <c r="D2713"/>
      <c r="E2713"/>
      <c r="F2713"/>
      <c r="G2713"/>
      <c r="H2713"/>
      <c r="I2713"/>
      <c r="J2713"/>
      <c r="K2713"/>
      <c r="L2713"/>
      <c r="M2713"/>
      <c r="N2713"/>
      <c r="O2713"/>
      <c r="P2713"/>
      <c r="Q2713"/>
      <c r="R2713"/>
      <c r="S2713"/>
      <c r="T2713"/>
      <c r="U2713"/>
      <c r="V2713"/>
      <c r="W2713"/>
      <c r="X2713"/>
      <c r="Y2713"/>
      <c r="Z2713"/>
      <c r="AA2713"/>
      <c r="AB2713" s="181"/>
    </row>
    <row r="2714" spans="1:28" hidden="1">
      <c r="A2714" s="283"/>
      <c r="B2714"/>
      <c r="C2714"/>
      <c r="D2714"/>
      <c r="E2714"/>
      <c r="F2714"/>
      <c r="G2714"/>
      <c r="H2714"/>
      <c r="I2714"/>
      <c r="J2714"/>
      <c r="K2714"/>
      <c r="L2714"/>
      <c r="M2714"/>
      <c r="N2714"/>
      <c r="O2714"/>
      <c r="P2714"/>
      <c r="Q2714"/>
      <c r="R2714"/>
      <c r="S2714"/>
      <c r="T2714"/>
      <c r="U2714"/>
      <c r="V2714"/>
      <c r="W2714"/>
      <c r="X2714"/>
      <c r="Y2714"/>
      <c r="Z2714"/>
      <c r="AA2714"/>
      <c r="AB2714" s="181"/>
    </row>
    <row r="2715" spans="1:28" hidden="1">
      <c r="A2715" s="283"/>
      <c r="B2715"/>
      <c r="C2715"/>
      <c r="D2715"/>
      <c r="E2715"/>
      <c r="F2715"/>
      <c r="G2715"/>
      <c r="H2715"/>
      <c r="I2715"/>
      <c r="J2715"/>
      <c r="K2715"/>
      <c r="L2715"/>
      <c r="M2715"/>
      <c r="N2715"/>
      <c r="O2715"/>
      <c r="P2715"/>
      <c r="Q2715"/>
      <c r="R2715"/>
      <c r="S2715"/>
      <c r="T2715"/>
      <c r="U2715"/>
      <c r="V2715"/>
      <c r="W2715"/>
      <c r="X2715"/>
      <c r="Y2715"/>
      <c r="Z2715"/>
      <c r="AA2715"/>
      <c r="AB2715" s="181"/>
    </row>
    <row r="2716" spans="1:28" hidden="1">
      <c r="A2716" s="283"/>
      <c r="B2716"/>
      <c r="C2716"/>
      <c r="D2716"/>
      <c r="E2716"/>
      <c r="F2716"/>
      <c r="G2716"/>
      <c r="H2716"/>
      <c r="I2716"/>
      <c r="J2716"/>
      <c r="K2716"/>
      <c r="L2716"/>
      <c r="M2716"/>
      <c r="N2716"/>
      <c r="O2716"/>
      <c r="P2716"/>
      <c r="Q2716"/>
      <c r="R2716"/>
      <c r="S2716"/>
      <c r="T2716"/>
      <c r="U2716"/>
      <c r="V2716"/>
      <c r="W2716"/>
      <c r="X2716"/>
      <c r="Y2716"/>
      <c r="Z2716"/>
      <c r="AA2716"/>
      <c r="AB2716" s="181"/>
    </row>
    <row r="2717" spans="1:28" hidden="1">
      <c r="A2717" s="283"/>
      <c r="B2717"/>
      <c r="C2717"/>
      <c r="D2717"/>
      <c r="E2717"/>
      <c r="F2717"/>
      <c r="G2717"/>
      <c r="H2717"/>
      <c r="I2717"/>
      <c r="J2717"/>
      <c r="K2717"/>
      <c r="L2717"/>
      <c r="M2717"/>
      <c r="N2717"/>
      <c r="O2717"/>
      <c r="P2717"/>
      <c r="Q2717"/>
      <c r="R2717"/>
      <c r="S2717"/>
      <c r="T2717"/>
      <c r="U2717"/>
      <c r="V2717"/>
      <c r="W2717"/>
      <c r="X2717"/>
      <c r="Y2717"/>
      <c r="Z2717"/>
      <c r="AA2717"/>
      <c r="AB2717" s="181"/>
    </row>
    <row r="2718" spans="1:28" hidden="1">
      <c r="A2718" s="283"/>
      <c r="B2718"/>
      <c r="C2718"/>
      <c r="D2718"/>
      <c r="E2718"/>
      <c r="F2718"/>
      <c r="G2718"/>
      <c r="H2718"/>
      <c r="I2718"/>
      <c r="J2718"/>
      <c r="K2718"/>
      <c r="L2718"/>
      <c r="M2718"/>
      <c r="N2718"/>
      <c r="O2718"/>
      <c r="P2718"/>
      <c r="Q2718"/>
      <c r="R2718"/>
      <c r="S2718"/>
      <c r="T2718"/>
      <c r="U2718"/>
      <c r="V2718"/>
      <c r="W2718"/>
      <c r="X2718"/>
      <c r="Y2718"/>
      <c r="Z2718"/>
      <c r="AA2718"/>
      <c r="AB2718" s="181"/>
    </row>
    <row r="2719" spans="1:28" hidden="1">
      <c r="A2719" s="283"/>
      <c r="B2719"/>
      <c r="C2719"/>
      <c r="D2719"/>
      <c r="E2719"/>
      <c r="F2719"/>
      <c r="G2719"/>
      <c r="H2719"/>
      <c r="I2719"/>
      <c r="J2719"/>
      <c r="K2719"/>
      <c r="L2719"/>
      <c r="M2719"/>
      <c r="N2719"/>
      <c r="O2719"/>
      <c r="P2719"/>
      <c r="Q2719"/>
      <c r="R2719"/>
      <c r="S2719"/>
      <c r="T2719"/>
      <c r="U2719"/>
      <c r="V2719"/>
      <c r="W2719"/>
      <c r="X2719"/>
      <c r="Y2719"/>
      <c r="Z2719"/>
      <c r="AA2719"/>
      <c r="AB2719" s="181"/>
    </row>
    <row r="2720" spans="1:28" hidden="1">
      <c r="A2720" s="283"/>
      <c r="B2720"/>
      <c r="C2720"/>
      <c r="D2720"/>
      <c r="E2720"/>
      <c r="F2720"/>
      <c r="G2720"/>
      <c r="H2720"/>
      <c r="I2720"/>
      <c r="J2720"/>
      <c r="K2720"/>
      <c r="L2720"/>
      <c r="M2720"/>
      <c r="N2720"/>
      <c r="O2720"/>
      <c r="P2720"/>
      <c r="Q2720"/>
      <c r="R2720"/>
      <c r="S2720"/>
      <c r="T2720"/>
      <c r="U2720"/>
      <c r="V2720"/>
      <c r="W2720"/>
      <c r="X2720"/>
      <c r="Y2720"/>
      <c r="Z2720"/>
      <c r="AA2720"/>
      <c r="AB2720" s="181"/>
    </row>
    <row r="2721" spans="1:28" hidden="1">
      <c r="A2721" s="283"/>
      <c r="B2721"/>
      <c r="C2721"/>
      <c r="D2721"/>
      <c r="E2721"/>
      <c r="F2721"/>
      <c r="G2721"/>
      <c r="H2721"/>
      <c r="I2721"/>
      <c r="J2721"/>
      <c r="K2721"/>
      <c r="L2721"/>
      <c r="M2721"/>
      <c r="N2721"/>
      <c r="O2721"/>
      <c r="P2721"/>
      <c r="Q2721"/>
      <c r="R2721"/>
      <c r="S2721"/>
      <c r="T2721"/>
      <c r="U2721"/>
      <c r="V2721"/>
      <c r="W2721"/>
      <c r="X2721"/>
      <c r="Y2721"/>
      <c r="Z2721"/>
      <c r="AA2721"/>
      <c r="AB2721" s="181"/>
    </row>
    <row r="2722" spans="1:28" hidden="1">
      <c r="A2722" s="283"/>
      <c r="B2722"/>
      <c r="C2722"/>
      <c r="D2722"/>
      <c r="E2722"/>
      <c r="F2722"/>
      <c r="G2722"/>
      <c r="H2722"/>
      <c r="I2722"/>
      <c r="J2722"/>
      <c r="K2722"/>
      <c r="L2722"/>
      <c r="M2722"/>
      <c r="N2722"/>
      <c r="O2722"/>
      <c r="P2722"/>
      <c r="Q2722"/>
      <c r="R2722"/>
      <c r="S2722"/>
      <c r="T2722"/>
      <c r="U2722"/>
      <c r="V2722"/>
      <c r="W2722"/>
      <c r="X2722"/>
      <c r="Y2722"/>
      <c r="Z2722"/>
      <c r="AA2722"/>
      <c r="AB2722" s="181"/>
    </row>
    <row r="2723" spans="1:28" hidden="1">
      <c r="A2723" s="283"/>
      <c r="B2723"/>
      <c r="C2723"/>
      <c r="D2723"/>
      <c r="E2723"/>
      <c r="F2723"/>
      <c r="G2723"/>
      <c r="H2723"/>
      <c r="I2723"/>
      <c r="J2723"/>
      <c r="K2723"/>
      <c r="L2723"/>
      <c r="M2723"/>
      <c r="N2723"/>
      <c r="O2723"/>
      <c r="P2723"/>
      <c r="Q2723"/>
      <c r="R2723"/>
      <c r="S2723"/>
      <c r="T2723"/>
      <c r="U2723"/>
      <c r="V2723"/>
      <c r="W2723"/>
      <c r="X2723"/>
      <c r="Y2723"/>
      <c r="Z2723"/>
      <c r="AA2723"/>
      <c r="AB2723" s="181"/>
    </row>
    <row r="2724" spans="1:28" hidden="1">
      <c r="A2724" s="283"/>
      <c r="B2724"/>
      <c r="C2724"/>
      <c r="D2724"/>
      <c r="E2724"/>
      <c r="F2724"/>
      <c r="G2724"/>
      <c r="H2724"/>
      <c r="I2724"/>
      <c r="J2724"/>
      <c r="K2724"/>
      <c r="L2724"/>
      <c r="M2724"/>
      <c r="N2724"/>
      <c r="O2724"/>
      <c r="P2724"/>
      <c r="Q2724"/>
      <c r="R2724"/>
      <c r="S2724"/>
      <c r="T2724"/>
      <c r="U2724"/>
      <c r="V2724"/>
      <c r="W2724"/>
      <c r="X2724"/>
      <c r="Y2724"/>
      <c r="Z2724"/>
      <c r="AA2724"/>
      <c r="AB2724" s="181"/>
    </row>
    <row r="2725" spans="1:28" hidden="1">
      <c r="A2725" s="283"/>
      <c r="B2725"/>
      <c r="C2725"/>
      <c r="D2725"/>
      <c r="E2725"/>
      <c r="F2725"/>
      <c r="G2725"/>
      <c r="H2725"/>
      <c r="I2725"/>
      <c r="J2725"/>
      <c r="K2725"/>
      <c r="L2725"/>
      <c r="M2725"/>
      <c r="N2725"/>
      <c r="O2725"/>
      <c r="P2725"/>
      <c r="Q2725"/>
      <c r="R2725"/>
      <c r="S2725"/>
      <c r="T2725"/>
      <c r="U2725"/>
      <c r="V2725"/>
      <c r="W2725"/>
      <c r="X2725"/>
      <c r="Y2725"/>
      <c r="Z2725"/>
      <c r="AA2725"/>
      <c r="AB2725" s="181"/>
    </row>
    <row r="2726" spans="1:28" hidden="1">
      <c r="A2726" s="283"/>
      <c r="B2726"/>
      <c r="C2726"/>
      <c r="D2726"/>
      <c r="E2726"/>
      <c r="F2726"/>
      <c r="G2726"/>
      <c r="H2726"/>
      <c r="I2726"/>
      <c r="J2726"/>
      <c r="K2726"/>
      <c r="L2726"/>
      <c r="M2726"/>
      <c r="N2726"/>
      <c r="O2726"/>
      <c r="P2726"/>
      <c r="Q2726"/>
      <c r="R2726"/>
      <c r="S2726"/>
      <c r="T2726"/>
      <c r="U2726"/>
      <c r="V2726"/>
      <c r="W2726"/>
      <c r="X2726"/>
      <c r="Y2726"/>
      <c r="Z2726"/>
      <c r="AA2726"/>
      <c r="AB2726" s="181"/>
    </row>
    <row r="2727" spans="1:28" hidden="1">
      <c r="A2727" s="283"/>
      <c r="B2727"/>
      <c r="C2727"/>
      <c r="D2727"/>
      <c r="E2727"/>
      <c r="F2727"/>
      <c r="G2727"/>
      <c r="H2727"/>
      <c r="I2727"/>
      <c r="J2727"/>
      <c r="K2727"/>
      <c r="L2727"/>
      <c r="M2727"/>
      <c r="N2727"/>
      <c r="O2727"/>
      <c r="P2727"/>
      <c r="Q2727"/>
      <c r="R2727"/>
      <c r="S2727"/>
      <c r="T2727"/>
      <c r="U2727"/>
      <c r="V2727"/>
      <c r="W2727"/>
      <c r="X2727"/>
      <c r="Y2727"/>
      <c r="Z2727"/>
      <c r="AA2727"/>
      <c r="AB2727" s="181"/>
    </row>
    <row r="2728" spans="1:28" hidden="1">
      <c r="A2728" s="283"/>
      <c r="B2728"/>
      <c r="C2728"/>
      <c r="D2728"/>
      <c r="E2728"/>
      <c r="F2728"/>
      <c r="G2728"/>
      <c r="H2728"/>
      <c r="I2728"/>
      <c r="J2728"/>
      <c r="K2728"/>
      <c r="L2728"/>
      <c r="M2728"/>
      <c r="N2728"/>
      <c r="O2728"/>
      <c r="P2728"/>
      <c r="Q2728"/>
      <c r="R2728"/>
      <c r="S2728"/>
      <c r="T2728"/>
      <c r="U2728"/>
      <c r="V2728"/>
      <c r="W2728"/>
      <c r="X2728"/>
      <c r="Y2728"/>
      <c r="Z2728"/>
      <c r="AA2728"/>
      <c r="AB2728" s="181"/>
    </row>
    <row r="2729" spans="1:28" hidden="1">
      <c r="A2729" s="283"/>
      <c r="B2729"/>
      <c r="C2729"/>
      <c r="D2729"/>
      <c r="E2729"/>
      <c r="F2729"/>
      <c r="G2729"/>
      <c r="H2729"/>
      <c r="I2729"/>
      <c r="J2729"/>
      <c r="K2729"/>
      <c r="L2729"/>
      <c r="M2729"/>
      <c r="N2729"/>
      <c r="O2729"/>
      <c r="P2729"/>
      <c r="Q2729"/>
      <c r="R2729"/>
      <c r="S2729"/>
      <c r="T2729"/>
      <c r="U2729"/>
      <c r="V2729"/>
      <c r="W2729"/>
      <c r="X2729"/>
      <c r="Y2729"/>
      <c r="Z2729"/>
      <c r="AA2729"/>
      <c r="AB2729" s="181"/>
    </row>
    <row r="2730" spans="1:28" hidden="1">
      <c r="A2730" s="283"/>
      <c r="B2730"/>
      <c r="C2730"/>
      <c r="D2730"/>
      <c r="E2730"/>
      <c r="F2730"/>
      <c r="G2730"/>
      <c r="H2730"/>
      <c r="I2730"/>
      <c r="J2730"/>
      <c r="K2730"/>
      <c r="L2730"/>
      <c r="M2730"/>
      <c r="N2730"/>
      <c r="O2730"/>
      <c r="P2730"/>
      <c r="Q2730"/>
      <c r="R2730"/>
      <c r="S2730"/>
      <c r="T2730"/>
      <c r="U2730"/>
      <c r="V2730"/>
      <c r="W2730"/>
      <c r="X2730"/>
      <c r="Y2730"/>
      <c r="Z2730"/>
      <c r="AA2730"/>
      <c r="AB2730" s="181"/>
    </row>
    <row r="2731" spans="1:28" hidden="1">
      <c r="A2731" s="283"/>
      <c r="B2731"/>
      <c r="C2731"/>
      <c r="D2731"/>
      <c r="E2731"/>
      <c r="F2731"/>
      <c r="G2731"/>
      <c r="H2731"/>
      <c r="I2731"/>
      <c r="J2731"/>
      <c r="K2731"/>
      <c r="L2731"/>
      <c r="M2731"/>
      <c r="N2731"/>
      <c r="O2731"/>
      <c r="P2731"/>
      <c r="Q2731"/>
      <c r="R2731"/>
      <c r="S2731"/>
      <c r="T2731"/>
      <c r="U2731"/>
      <c r="V2731"/>
      <c r="W2731"/>
      <c r="X2731"/>
      <c r="Y2731"/>
      <c r="Z2731"/>
      <c r="AA2731"/>
      <c r="AB2731" s="181"/>
    </row>
    <row r="2732" spans="1:28" hidden="1">
      <c r="A2732" s="283"/>
      <c r="B2732"/>
      <c r="C2732"/>
      <c r="D2732"/>
      <c r="E2732"/>
      <c r="F2732"/>
      <c r="G2732"/>
      <c r="H2732"/>
      <c r="I2732"/>
      <c r="J2732"/>
      <c r="K2732"/>
      <c r="L2732"/>
      <c r="M2732"/>
      <c r="N2732"/>
      <c r="O2732"/>
      <c r="P2732"/>
      <c r="Q2732"/>
      <c r="R2732"/>
      <c r="S2732"/>
      <c r="T2732"/>
      <c r="U2732"/>
      <c r="V2732"/>
      <c r="W2732"/>
      <c r="X2732"/>
      <c r="Y2732"/>
      <c r="Z2732"/>
      <c r="AA2732"/>
      <c r="AB2732" s="181"/>
    </row>
    <row r="2733" spans="1:28" hidden="1">
      <c r="A2733" s="283"/>
      <c r="B2733"/>
      <c r="C2733"/>
      <c r="D2733"/>
      <c r="E2733"/>
      <c r="F2733"/>
      <c r="G2733"/>
      <c r="H2733"/>
      <c r="I2733"/>
      <c r="J2733"/>
      <c r="K2733"/>
      <c r="L2733"/>
      <c r="M2733"/>
      <c r="N2733"/>
      <c r="O2733"/>
      <c r="P2733"/>
      <c r="Q2733"/>
      <c r="R2733"/>
      <c r="S2733"/>
      <c r="T2733"/>
      <c r="U2733"/>
      <c r="V2733"/>
      <c r="W2733"/>
      <c r="X2733"/>
      <c r="Y2733"/>
      <c r="Z2733"/>
      <c r="AA2733"/>
      <c r="AB2733" s="181"/>
    </row>
    <row r="2734" spans="1:28" hidden="1">
      <c r="A2734" s="283"/>
      <c r="B2734"/>
      <c r="C2734"/>
      <c r="D2734"/>
      <c r="E2734"/>
      <c r="F2734"/>
      <c r="G2734"/>
      <c r="H2734"/>
      <c r="I2734"/>
      <c r="J2734"/>
      <c r="K2734"/>
      <c r="L2734"/>
      <c r="M2734"/>
      <c r="N2734"/>
      <c r="O2734"/>
      <c r="P2734"/>
      <c r="Q2734"/>
      <c r="R2734"/>
      <c r="S2734"/>
      <c r="T2734"/>
      <c r="U2734"/>
      <c r="V2734"/>
      <c r="W2734"/>
      <c r="X2734"/>
      <c r="Y2734"/>
      <c r="Z2734"/>
      <c r="AA2734"/>
      <c r="AB2734" s="181"/>
    </row>
    <row r="2735" spans="1:28" hidden="1">
      <c r="A2735" s="283"/>
      <c r="B2735"/>
      <c r="C2735"/>
      <c r="D2735"/>
      <c r="E2735"/>
      <c r="F2735"/>
      <c r="G2735"/>
      <c r="H2735"/>
      <c r="I2735"/>
      <c r="J2735"/>
      <c r="K2735"/>
      <c r="L2735"/>
      <c r="M2735"/>
      <c r="N2735"/>
      <c r="O2735"/>
      <c r="P2735"/>
      <c r="Q2735"/>
      <c r="R2735"/>
      <c r="S2735"/>
      <c r="T2735"/>
      <c r="U2735"/>
      <c r="V2735"/>
      <c r="W2735"/>
      <c r="X2735"/>
      <c r="Y2735"/>
      <c r="Z2735"/>
      <c r="AA2735"/>
      <c r="AB2735" s="181"/>
    </row>
    <row r="2736" spans="1:28" hidden="1">
      <c r="A2736" s="283"/>
      <c r="B2736"/>
      <c r="C2736"/>
      <c r="D2736"/>
      <c r="E2736"/>
      <c r="F2736"/>
      <c r="G2736"/>
      <c r="H2736"/>
      <c r="I2736"/>
      <c r="J2736"/>
      <c r="K2736"/>
      <c r="L2736"/>
      <c r="M2736"/>
      <c r="N2736"/>
      <c r="O2736"/>
      <c r="P2736"/>
      <c r="Q2736"/>
      <c r="R2736"/>
      <c r="S2736"/>
      <c r="T2736"/>
      <c r="U2736"/>
      <c r="V2736"/>
      <c r="W2736"/>
      <c r="X2736"/>
      <c r="Y2736"/>
      <c r="Z2736"/>
      <c r="AA2736"/>
      <c r="AB2736" s="181"/>
    </row>
    <row r="2737" spans="1:28" hidden="1">
      <c r="A2737" s="283"/>
      <c r="B2737"/>
      <c r="C2737"/>
      <c r="D2737"/>
      <c r="E2737"/>
      <c r="F2737"/>
      <c r="G2737"/>
      <c r="H2737"/>
      <c r="I2737"/>
      <c r="J2737"/>
      <c r="K2737"/>
      <c r="L2737"/>
      <c r="M2737"/>
      <c r="N2737"/>
      <c r="O2737"/>
      <c r="P2737"/>
      <c r="Q2737"/>
      <c r="R2737"/>
      <c r="S2737"/>
      <c r="T2737"/>
      <c r="U2737"/>
      <c r="V2737"/>
      <c r="W2737"/>
      <c r="X2737"/>
      <c r="Y2737"/>
      <c r="Z2737"/>
      <c r="AA2737"/>
      <c r="AB2737" s="181"/>
    </row>
    <row r="2738" spans="1:28" hidden="1">
      <c r="A2738" s="283"/>
      <c r="B2738"/>
      <c r="C2738"/>
      <c r="D2738"/>
      <c r="E2738"/>
      <c r="F2738"/>
      <c r="G2738"/>
      <c r="H2738"/>
      <c r="I2738"/>
      <c r="J2738"/>
      <c r="K2738"/>
      <c r="L2738"/>
      <c r="M2738"/>
      <c r="N2738"/>
      <c r="O2738"/>
      <c r="P2738"/>
      <c r="Q2738"/>
      <c r="R2738"/>
      <c r="S2738"/>
      <c r="T2738"/>
      <c r="U2738"/>
      <c r="V2738"/>
      <c r="W2738"/>
      <c r="X2738"/>
      <c r="Y2738"/>
      <c r="Z2738"/>
      <c r="AA2738"/>
      <c r="AB2738" s="181"/>
    </row>
    <row r="2739" spans="1:28" hidden="1">
      <c r="A2739" s="283"/>
      <c r="B2739"/>
      <c r="C2739"/>
      <c r="D2739"/>
      <c r="E2739"/>
      <c r="F2739"/>
      <c r="G2739"/>
      <c r="H2739"/>
      <c r="I2739"/>
      <c r="J2739"/>
      <c r="K2739"/>
      <c r="L2739"/>
      <c r="M2739"/>
      <c r="N2739"/>
      <c r="O2739"/>
      <c r="P2739"/>
      <c r="Q2739"/>
      <c r="R2739"/>
      <c r="S2739"/>
      <c r="T2739"/>
      <c r="U2739"/>
      <c r="V2739"/>
      <c r="W2739"/>
      <c r="X2739"/>
      <c r="Y2739"/>
      <c r="Z2739"/>
      <c r="AA2739"/>
      <c r="AB2739" s="181"/>
    </row>
    <row r="2740" spans="1:28" hidden="1">
      <c r="A2740" s="283"/>
      <c r="B2740"/>
      <c r="C2740"/>
      <c r="D2740"/>
      <c r="E2740"/>
      <c r="F2740"/>
      <c r="G2740"/>
      <c r="H2740"/>
      <c r="I2740"/>
      <c r="J2740"/>
      <c r="K2740"/>
      <c r="L2740"/>
      <c r="M2740"/>
      <c r="N2740"/>
      <c r="O2740"/>
      <c r="P2740"/>
      <c r="Q2740"/>
      <c r="R2740"/>
      <c r="S2740"/>
      <c r="T2740"/>
      <c r="U2740"/>
      <c r="V2740"/>
      <c r="W2740"/>
      <c r="X2740"/>
      <c r="Y2740"/>
      <c r="Z2740"/>
      <c r="AA2740"/>
      <c r="AB2740" s="181"/>
    </row>
    <row r="2741" spans="1:28" hidden="1">
      <c r="A2741" s="283"/>
      <c r="B2741"/>
      <c r="C2741"/>
      <c r="D2741"/>
      <c r="E2741"/>
      <c r="F2741"/>
      <c r="G2741"/>
      <c r="H2741"/>
      <c r="I2741"/>
      <c r="J2741"/>
      <c r="K2741"/>
      <c r="L2741"/>
      <c r="M2741"/>
      <c r="N2741"/>
      <c r="O2741"/>
      <c r="P2741"/>
      <c r="Q2741"/>
      <c r="R2741"/>
      <c r="S2741"/>
      <c r="T2741"/>
      <c r="U2741"/>
      <c r="V2741"/>
      <c r="W2741"/>
      <c r="X2741"/>
      <c r="Y2741"/>
      <c r="Z2741"/>
      <c r="AA2741"/>
      <c r="AB2741" s="181"/>
    </row>
    <row r="2742" spans="1:28" hidden="1">
      <c r="A2742" s="283"/>
      <c r="B2742"/>
      <c r="C2742"/>
      <c r="D2742"/>
      <c r="E2742"/>
      <c r="F2742"/>
      <c r="G2742"/>
      <c r="H2742"/>
      <c r="I2742"/>
      <c r="J2742"/>
      <c r="K2742"/>
      <c r="L2742"/>
      <c r="M2742"/>
      <c r="N2742"/>
      <c r="O2742"/>
      <c r="P2742"/>
      <c r="Q2742"/>
      <c r="R2742"/>
      <c r="S2742"/>
      <c r="T2742"/>
      <c r="U2742"/>
      <c r="V2742"/>
      <c r="W2742"/>
      <c r="X2742"/>
      <c r="Y2742"/>
      <c r="Z2742"/>
      <c r="AA2742"/>
      <c r="AB2742" s="181"/>
    </row>
    <row r="2743" spans="1:28" hidden="1">
      <c r="A2743" s="283"/>
      <c r="B2743"/>
      <c r="C2743"/>
      <c r="D2743"/>
      <c r="E2743"/>
      <c r="F2743"/>
      <c r="G2743"/>
      <c r="H2743"/>
      <c r="I2743"/>
      <c r="J2743"/>
      <c r="K2743"/>
      <c r="L2743"/>
      <c r="M2743"/>
      <c r="N2743"/>
      <c r="O2743"/>
      <c r="P2743"/>
      <c r="Q2743"/>
      <c r="R2743"/>
      <c r="S2743"/>
      <c r="T2743"/>
      <c r="U2743"/>
      <c r="V2743"/>
      <c r="W2743"/>
      <c r="X2743"/>
      <c r="Y2743"/>
      <c r="Z2743"/>
      <c r="AA2743"/>
      <c r="AB2743" s="181"/>
    </row>
    <row r="2744" spans="1:28" hidden="1">
      <c r="A2744" s="283"/>
      <c r="B2744"/>
      <c r="C2744"/>
      <c r="D2744"/>
      <c r="E2744"/>
      <c r="F2744"/>
      <c r="G2744"/>
      <c r="H2744"/>
      <c r="I2744"/>
      <c r="J2744"/>
      <c r="K2744"/>
      <c r="L2744"/>
      <c r="M2744"/>
      <c r="N2744"/>
      <c r="O2744"/>
      <c r="P2744"/>
      <c r="Q2744"/>
      <c r="R2744"/>
      <c r="S2744"/>
      <c r="T2744"/>
      <c r="U2744"/>
      <c r="V2744"/>
      <c r="W2744"/>
      <c r="X2744"/>
      <c r="Y2744"/>
      <c r="Z2744"/>
      <c r="AA2744"/>
      <c r="AB2744" s="181"/>
    </row>
    <row r="2745" spans="1:28" hidden="1">
      <c r="A2745" s="283"/>
      <c r="B2745"/>
      <c r="C2745"/>
      <c r="D2745"/>
      <c r="E2745"/>
      <c r="F2745"/>
      <c r="G2745"/>
      <c r="H2745"/>
      <c r="I2745"/>
      <c r="J2745"/>
      <c r="K2745"/>
      <c r="L2745"/>
      <c r="M2745"/>
      <c r="N2745"/>
      <c r="O2745"/>
      <c r="P2745"/>
      <c r="Q2745"/>
      <c r="R2745"/>
      <c r="S2745"/>
      <c r="T2745"/>
      <c r="U2745"/>
      <c r="V2745"/>
      <c r="W2745"/>
      <c r="X2745"/>
      <c r="Y2745"/>
      <c r="Z2745"/>
      <c r="AA2745"/>
      <c r="AB2745" s="181"/>
    </row>
    <row r="2746" spans="1:28" hidden="1">
      <c r="A2746" s="283"/>
      <c r="B2746"/>
      <c r="C2746"/>
      <c r="D2746"/>
      <c r="E2746"/>
      <c r="F2746"/>
      <c r="G2746"/>
      <c r="H2746"/>
      <c r="I2746"/>
      <c r="J2746"/>
      <c r="K2746"/>
      <c r="L2746"/>
      <c r="M2746"/>
      <c r="N2746"/>
      <c r="O2746"/>
      <c r="P2746"/>
      <c r="Q2746"/>
      <c r="R2746"/>
      <c r="S2746"/>
      <c r="T2746"/>
      <c r="U2746"/>
      <c r="V2746"/>
      <c r="W2746"/>
      <c r="X2746"/>
      <c r="Y2746"/>
      <c r="Z2746"/>
      <c r="AA2746"/>
      <c r="AB2746" s="181"/>
    </row>
    <row r="2747" spans="1:28" hidden="1">
      <c r="A2747" s="283"/>
      <c r="B2747"/>
      <c r="C2747"/>
      <c r="D2747"/>
      <c r="E2747"/>
      <c r="F2747"/>
      <c r="G2747"/>
      <c r="H2747"/>
      <c r="I2747"/>
      <c r="J2747"/>
      <c r="K2747"/>
      <c r="L2747"/>
      <c r="M2747"/>
      <c r="N2747"/>
      <c r="O2747"/>
      <c r="P2747"/>
      <c r="Q2747"/>
      <c r="R2747"/>
      <c r="S2747"/>
      <c r="T2747"/>
      <c r="U2747"/>
      <c r="V2747"/>
      <c r="W2747"/>
      <c r="X2747"/>
      <c r="Y2747"/>
      <c r="Z2747"/>
      <c r="AA2747"/>
      <c r="AB2747" s="181"/>
    </row>
    <row r="2748" spans="1:28" hidden="1">
      <c r="A2748" s="283"/>
      <c r="B2748"/>
      <c r="C2748"/>
      <c r="D2748"/>
      <c r="E2748"/>
      <c r="F2748"/>
      <c r="G2748"/>
      <c r="H2748"/>
      <c r="I2748"/>
      <c r="J2748"/>
      <c r="K2748"/>
      <c r="L2748"/>
      <c r="M2748"/>
      <c r="N2748"/>
      <c r="O2748"/>
      <c r="P2748"/>
      <c r="Q2748"/>
      <c r="R2748"/>
      <c r="S2748"/>
      <c r="T2748"/>
      <c r="U2748"/>
      <c r="V2748"/>
      <c r="W2748"/>
      <c r="X2748"/>
      <c r="Y2748"/>
      <c r="Z2748"/>
      <c r="AA2748"/>
      <c r="AB2748" s="181"/>
    </row>
    <row r="2749" spans="1:28" hidden="1">
      <c r="A2749" s="283"/>
      <c r="B2749"/>
      <c r="C2749"/>
      <c r="D2749"/>
      <c r="E2749"/>
      <c r="F2749"/>
      <c r="G2749"/>
      <c r="H2749"/>
      <c r="I2749"/>
      <c r="J2749"/>
      <c r="K2749"/>
      <c r="L2749"/>
      <c r="M2749"/>
      <c r="N2749"/>
      <c r="O2749"/>
      <c r="P2749"/>
      <c r="Q2749"/>
      <c r="R2749"/>
      <c r="S2749"/>
      <c r="T2749"/>
      <c r="U2749"/>
      <c r="V2749"/>
      <c r="W2749"/>
      <c r="X2749"/>
      <c r="Y2749"/>
      <c r="Z2749"/>
      <c r="AA2749"/>
      <c r="AB2749" s="181"/>
    </row>
    <row r="2750" spans="1:28" hidden="1">
      <c r="A2750" s="283"/>
      <c r="B2750"/>
      <c r="C2750"/>
      <c r="D2750"/>
      <c r="E2750"/>
      <c r="F2750"/>
      <c r="G2750"/>
      <c r="H2750"/>
      <c r="I2750"/>
      <c r="J2750"/>
      <c r="K2750"/>
      <c r="L2750"/>
      <c r="M2750"/>
      <c r="N2750"/>
      <c r="O2750"/>
      <c r="P2750"/>
      <c r="Q2750"/>
      <c r="R2750"/>
      <c r="S2750"/>
      <c r="T2750"/>
      <c r="U2750"/>
      <c r="V2750"/>
      <c r="W2750"/>
      <c r="X2750"/>
      <c r="Y2750"/>
      <c r="Z2750"/>
      <c r="AA2750"/>
      <c r="AB2750" s="181"/>
    </row>
    <row r="2751" spans="1:28" hidden="1">
      <c r="A2751" s="283"/>
      <c r="B2751"/>
      <c r="C2751"/>
      <c r="D2751"/>
      <c r="E2751"/>
      <c r="F2751"/>
      <c r="G2751"/>
      <c r="H2751"/>
      <c r="I2751"/>
      <c r="J2751"/>
      <c r="K2751"/>
      <c r="L2751"/>
      <c r="M2751"/>
      <c r="N2751"/>
      <c r="O2751"/>
      <c r="P2751"/>
      <c r="Q2751"/>
      <c r="R2751"/>
      <c r="S2751"/>
      <c r="T2751"/>
      <c r="U2751"/>
      <c r="V2751"/>
      <c r="W2751"/>
      <c r="X2751"/>
      <c r="Y2751"/>
      <c r="Z2751"/>
      <c r="AA2751"/>
      <c r="AB2751" s="181"/>
    </row>
    <row r="2752" spans="1:28" hidden="1">
      <c r="A2752" s="283"/>
      <c r="B2752"/>
      <c r="C2752"/>
      <c r="D2752"/>
      <c r="E2752"/>
      <c r="F2752"/>
      <c r="G2752"/>
      <c r="H2752"/>
      <c r="I2752"/>
      <c r="J2752"/>
      <c r="K2752"/>
      <c r="L2752"/>
      <c r="M2752"/>
      <c r="N2752"/>
      <c r="O2752"/>
      <c r="P2752"/>
      <c r="Q2752"/>
      <c r="R2752"/>
      <c r="S2752"/>
      <c r="T2752"/>
      <c r="U2752"/>
      <c r="V2752"/>
      <c r="W2752"/>
      <c r="X2752"/>
      <c r="Y2752"/>
      <c r="Z2752"/>
      <c r="AA2752"/>
      <c r="AB2752" s="181"/>
    </row>
    <row r="2753" spans="1:28" hidden="1">
      <c r="A2753" s="283"/>
      <c r="B2753"/>
      <c r="C2753"/>
      <c r="D2753"/>
      <c r="E2753"/>
      <c r="F2753"/>
      <c r="G2753"/>
      <c r="H2753"/>
      <c r="I2753"/>
      <c r="J2753"/>
      <c r="K2753"/>
      <c r="L2753"/>
      <c r="M2753"/>
      <c r="N2753"/>
      <c r="O2753"/>
      <c r="P2753"/>
      <c r="Q2753"/>
      <c r="R2753"/>
      <c r="S2753"/>
      <c r="T2753"/>
      <c r="U2753"/>
      <c r="V2753"/>
      <c r="W2753"/>
      <c r="X2753"/>
      <c r="Y2753"/>
      <c r="Z2753"/>
      <c r="AA2753"/>
      <c r="AB2753" s="181"/>
    </row>
    <row r="2754" spans="1:28" hidden="1">
      <c r="A2754" s="283"/>
      <c r="B2754"/>
      <c r="C2754"/>
      <c r="D2754"/>
      <c r="E2754"/>
      <c r="F2754"/>
      <c r="G2754"/>
      <c r="H2754"/>
      <c r="I2754"/>
      <c r="J2754"/>
      <c r="K2754"/>
      <c r="L2754"/>
      <c r="M2754"/>
      <c r="N2754"/>
      <c r="O2754"/>
      <c r="P2754"/>
      <c r="Q2754"/>
      <c r="R2754"/>
      <c r="S2754"/>
      <c r="T2754"/>
      <c r="U2754"/>
      <c r="V2754"/>
      <c r="W2754"/>
      <c r="X2754"/>
      <c r="Y2754"/>
      <c r="Z2754"/>
      <c r="AA2754"/>
      <c r="AB2754" s="181"/>
    </row>
    <row r="2755" spans="1:28" hidden="1">
      <c r="A2755" s="283"/>
      <c r="B2755"/>
      <c r="C2755"/>
      <c r="D2755"/>
      <c r="E2755"/>
      <c r="F2755"/>
      <c r="G2755"/>
      <c r="H2755"/>
      <c r="I2755"/>
      <c r="J2755"/>
      <c r="K2755"/>
      <c r="L2755"/>
      <c r="M2755"/>
      <c r="N2755"/>
      <c r="O2755"/>
      <c r="P2755"/>
      <c r="Q2755"/>
      <c r="R2755"/>
      <c r="S2755"/>
      <c r="T2755"/>
      <c r="U2755"/>
      <c r="V2755"/>
      <c r="W2755"/>
      <c r="X2755"/>
      <c r="Y2755"/>
      <c r="Z2755"/>
      <c r="AA2755"/>
      <c r="AB2755" s="181"/>
    </row>
    <row r="2756" spans="1:28" hidden="1">
      <c r="A2756" s="283"/>
      <c r="B2756"/>
      <c r="C2756"/>
      <c r="D2756"/>
      <c r="E2756"/>
      <c r="F2756"/>
      <c r="G2756"/>
      <c r="H2756"/>
      <c r="I2756"/>
      <c r="J2756"/>
      <c r="K2756"/>
      <c r="L2756"/>
      <c r="M2756"/>
      <c r="N2756"/>
      <c r="O2756"/>
      <c r="P2756"/>
      <c r="Q2756"/>
      <c r="R2756"/>
      <c r="S2756"/>
      <c r="T2756"/>
      <c r="U2756"/>
      <c r="V2756"/>
      <c r="W2756"/>
      <c r="X2756"/>
      <c r="Y2756"/>
      <c r="Z2756"/>
      <c r="AA2756"/>
      <c r="AB2756" s="181"/>
    </row>
    <row r="2757" spans="1:28" hidden="1">
      <c r="A2757" s="283"/>
      <c r="B2757"/>
      <c r="C2757"/>
      <c r="D2757"/>
      <c r="E2757"/>
      <c r="F2757"/>
      <c r="G2757"/>
      <c r="H2757"/>
      <c r="I2757"/>
      <c r="J2757"/>
      <c r="K2757"/>
      <c r="L2757"/>
      <c r="M2757"/>
      <c r="N2757"/>
      <c r="O2757"/>
      <c r="P2757"/>
      <c r="Q2757"/>
      <c r="R2757"/>
      <c r="S2757"/>
      <c r="T2757"/>
      <c r="U2757"/>
      <c r="V2757"/>
      <c r="W2757"/>
      <c r="X2757"/>
      <c r="Y2757"/>
      <c r="Z2757"/>
      <c r="AA2757"/>
      <c r="AB2757" s="181"/>
    </row>
    <row r="2758" spans="1:28" hidden="1">
      <c r="A2758" s="283"/>
      <c r="B2758"/>
      <c r="C2758"/>
      <c r="D2758"/>
      <c r="E2758"/>
      <c r="F2758"/>
      <c r="G2758"/>
      <c r="H2758"/>
      <c r="I2758"/>
      <c r="J2758"/>
      <c r="K2758"/>
      <c r="L2758"/>
      <c r="M2758"/>
      <c r="N2758"/>
      <c r="O2758"/>
      <c r="P2758"/>
      <c r="Q2758"/>
      <c r="R2758"/>
      <c r="S2758"/>
      <c r="T2758"/>
      <c r="U2758"/>
      <c r="V2758"/>
      <c r="W2758"/>
      <c r="X2758"/>
      <c r="Y2758"/>
      <c r="Z2758"/>
      <c r="AA2758"/>
      <c r="AB2758" s="181"/>
    </row>
    <row r="2759" spans="1:28" hidden="1">
      <c r="A2759" s="283"/>
      <c r="B2759"/>
      <c r="C2759"/>
      <c r="D2759"/>
      <c r="E2759"/>
      <c r="F2759"/>
      <c r="G2759"/>
      <c r="H2759"/>
      <c r="I2759"/>
      <c r="J2759"/>
      <c r="K2759"/>
      <c r="L2759"/>
      <c r="M2759"/>
      <c r="N2759"/>
      <c r="O2759"/>
      <c r="P2759"/>
      <c r="Q2759"/>
      <c r="R2759"/>
      <c r="S2759"/>
      <c r="T2759"/>
      <c r="U2759"/>
      <c r="V2759"/>
      <c r="W2759"/>
      <c r="X2759"/>
      <c r="Y2759"/>
      <c r="Z2759"/>
      <c r="AA2759"/>
      <c r="AB2759" s="181"/>
    </row>
    <row r="2760" spans="1:28" hidden="1">
      <c r="A2760" s="283"/>
      <c r="B2760"/>
      <c r="C2760"/>
      <c r="D2760"/>
      <c r="E2760"/>
      <c r="F2760"/>
      <c r="G2760"/>
      <c r="H2760"/>
      <c r="I2760"/>
      <c r="J2760"/>
      <c r="K2760"/>
      <c r="L2760"/>
      <c r="M2760"/>
      <c r="N2760"/>
      <c r="O2760"/>
      <c r="P2760"/>
      <c r="Q2760"/>
      <c r="R2760"/>
      <c r="S2760"/>
      <c r="T2760"/>
      <c r="U2760"/>
      <c r="V2760"/>
      <c r="W2760"/>
      <c r="X2760"/>
      <c r="Y2760"/>
      <c r="Z2760"/>
      <c r="AA2760"/>
      <c r="AB2760" s="181"/>
    </row>
    <row r="2761" spans="1:28" hidden="1">
      <c r="A2761" s="283"/>
      <c r="B2761"/>
      <c r="C2761"/>
      <c r="D2761"/>
      <c r="E2761"/>
      <c r="F2761"/>
      <c r="G2761"/>
      <c r="H2761"/>
      <c r="I2761"/>
      <c r="J2761"/>
      <c r="K2761"/>
      <c r="L2761"/>
      <c r="M2761"/>
      <c r="N2761"/>
      <c r="O2761"/>
      <c r="P2761"/>
      <c r="Q2761"/>
      <c r="R2761"/>
      <c r="S2761"/>
      <c r="T2761"/>
      <c r="U2761"/>
      <c r="V2761"/>
      <c r="W2761"/>
      <c r="X2761"/>
      <c r="Y2761"/>
      <c r="Z2761"/>
      <c r="AA2761"/>
      <c r="AB2761" s="181"/>
    </row>
    <row r="2762" spans="1:28" hidden="1">
      <c r="A2762" s="283"/>
      <c r="B2762"/>
      <c r="C2762"/>
      <c r="D2762"/>
      <c r="E2762"/>
      <c r="F2762"/>
      <c r="G2762"/>
      <c r="H2762"/>
      <c r="I2762"/>
      <c r="J2762"/>
      <c r="K2762"/>
      <c r="L2762"/>
      <c r="M2762"/>
      <c r="N2762"/>
      <c r="O2762"/>
      <c r="P2762"/>
      <c r="Q2762"/>
      <c r="R2762"/>
      <c r="S2762"/>
      <c r="T2762"/>
      <c r="U2762"/>
      <c r="V2762"/>
      <c r="W2762"/>
      <c r="X2762"/>
      <c r="Y2762"/>
      <c r="Z2762"/>
      <c r="AA2762"/>
      <c r="AB2762" s="181"/>
    </row>
    <row r="2763" spans="1:28" hidden="1">
      <c r="A2763" s="283"/>
      <c r="B2763"/>
      <c r="C2763"/>
      <c r="D2763"/>
      <c r="E2763"/>
      <c r="F2763"/>
      <c r="G2763"/>
      <c r="H2763"/>
      <c r="I2763"/>
      <c r="J2763"/>
      <c r="K2763"/>
      <c r="L2763"/>
      <c r="M2763"/>
      <c r="N2763"/>
      <c r="O2763"/>
      <c r="P2763"/>
      <c r="Q2763"/>
      <c r="R2763"/>
      <c r="S2763"/>
      <c r="T2763"/>
      <c r="U2763"/>
      <c r="V2763"/>
      <c r="W2763"/>
      <c r="X2763"/>
      <c r="Y2763"/>
      <c r="Z2763"/>
      <c r="AA2763"/>
      <c r="AB2763" s="181"/>
    </row>
    <row r="2764" spans="1:28" hidden="1">
      <c r="A2764" s="283"/>
      <c r="B2764"/>
      <c r="C2764"/>
      <c r="D2764"/>
      <c r="E2764"/>
      <c r="F2764"/>
      <c r="G2764"/>
      <c r="H2764"/>
      <c r="I2764"/>
      <c r="J2764"/>
      <c r="K2764"/>
      <c r="L2764"/>
      <c r="M2764"/>
      <c r="N2764"/>
      <c r="O2764"/>
      <c r="P2764"/>
      <c r="Q2764"/>
      <c r="R2764"/>
      <c r="S2764"/>
      <c r="T2764"/>
      <c r="U2764"/>
      <c r="V2764"/>
      <c r="W2764"/>
      <c r="X2764"/>
      <c r="Y2764"/>
      <c r="Z2764"/>
      <c r="AA2764"/>
      <c r="AB2764" s="181"/>
    </row>
    <row r="2765" spans="1:28" hidden="1">
      <c r="A2765" s="283"/>
      <c r="B2765"/>
      <c r="C2765"/>
      <c r="D2765"/>
      <c r="E2765"/>
      <c r="F2765"/>
      <c r="G2765"/>
      <c r="H2765"/>
      <c r="I2765"/>
      <c r="J2765"/>
      <c r="K2765"/>
      <c r="L2765"/>
      <c r="M2765"/>
      <c r="N2765"/>
      <c r="O2765"/>
      <c r="P2765"/>
      <c r="Q2765"/>
      <c r="R2765"/>
      <c r="S2765"/>
      <c r="T2765"/>
      <c r="U2765"/>
      <c r="V2765"/>
      <c r="W2765"/>
      <c r="X2765"/>
      <c r="Y2765"/>
      <c r="Z2765"/>
      <c r="AA2765"/>
      <c r="AB2765" s="181"/>
    </row>
    <row r="2766" spans="1:28" hidden="1">
      <c r="A2766" s="283"/>
      <c r="B2766"/>
      <c r="C2766"/>
      <c r="D2766"/>
      <c r="E2766"/>
      <c r="F2766"/>
      <c r="G2766"/>
      <c r="H2766"/>
      <c r="I2766"/>
      <c r="J2766"/>
      <c r="K2766"/>
      <c r="L2766"/>
      <c r="M2766"/>
      <c r="N2766"/>
      <c r="O2766"/>
      <c r="P2766"/>
      <c r="Q2766"/>
      <c r="R2766"/>
      <c r="S2766"/>
      <c r="T2766"/>
      <c r="U2766"/>
      <c r="V2766"/>
      <c r="W2766"/>
      <c r="X2766"/>
      <c r="Y2766"/>
      <c r="Z2766"/>
      <c r="AA2766"/>
      <c r="AB2766" s="181"/>
    </row>
    <row r="2767" spans="1:28" hidden="1">
      <c r="A2767" s="283"/>
      <c r="B2767"/>
      <c r="C2767"/>
      <c r="D2767"/>
      <c r="E2767"/>
      <c r="F2767"/>
      <c r="G2767"/>
      <c r="H2767"/>
      <c r="I2767"/>
      <c r="J2767"/>
      <c r="K2767"/>
      <c r="L2767"/>
      <c r="M2767"/>
      <c r="N2767"/>
      <c r="O2767"/>
      <c r="P2767"/>
      <c r="Q2767"/>
      <c r="R2767"/>
      <c r="S2767"/>
      <c r="T2767"/>
      <c r="U2767"/>
      <c r="V2767"/>
      <c r="W2767"/>
      <c r="X2767"/>
      <c r="Y2767"/>
      <c r="Z2767"/>
      <c r="AA2767"/>
      <c r="AB2767" s="181"/>
    </row>
    <row r="2768" spans="1:28" hidden="1">
      <c r="A2768" s="283"/>
      <c r="B2768"/>
      <c r="C2768"/>
      <c r="D2768"/>
      <c r="E2768"/>
      <c r="F2768"/>
      <c r="G2768"/>
      <c r="H2768"/>
      <c r="I2768"/>
      <c r="J2768"/>
      <c r="K2768"/>
      <c r="L2768"/>
      <c r="M2768"/>
      <c r="N2768"/>
      <c r="O2768"/>
      <c r="P2768"/>
      <c r="Q2768"/>
      <c r="R2768"/>
      <c r="S2768"/>
      <c r="T2768"/>
      <c r="U2768"/>
      <c r="V2768"/>
      <c r="W2768"/>
      <c r="X2768"/>
      <c r="Y2768"/>
      <c r="Z2768"/>
      <c r="AA2768"/>
      <c r="AB2768" s="181"/>
    </row>
    <row r="2769" spans="1:28" hidden="1">
      <c r="A2769" s="283"/>
      <c r="B2769"/>
      <c r="C2769"/>
      <c r="D2769"/>
      <c r="E2769"/>
      <c r="F2769"/>
      <c r="G2769"/>
      <c r="H2769"/>
      <c r="I2769"/>
      <c r="J2769"/>
      <c r="K2769"/>
      <c r="L2769"/>
      <c r="M2769"/>
      <c r="N2769"/>
      <c r="O2769"/>
      <c r="P2769"/>
      <c r="Q2769"/>
      <c r="R2769"/>
      <c r="S2769"/>
      <c r="T2769"/>
      <c r="U2769"/>
      <c r="V2769"/>
      <c r="W2769"/>
      <c r="X2769"/>
      <c r="Y2769"/>
      <c r="Z2769"/>
      <c r="AA2769"/>
      <c r="AB2769" s="181"/>
    </row>
    <row r="2770" spans="1:28" hidden="1">
      <c r="A2770" s="283"/>
      <c r="B2770"/>
      <c r="C2770"/>
      <c r="D2770"/>
      <c r="E2770"/>
      <c r="F2770"/>
      <c r="G2770"/>
      <c r="H2770"/>
      <c r="I2770"/>
      <c r="J2770"/>
      <c r="K2770"/>
      <c r="L2770"/>
      <c r="M2770"/>
      <c r="N2770"/>
      <c r="O2770"/>
      <c r="P2770"/>
      <c r="Q2770"/>
      <c r="R2770"/>
      <c r="S2770"/>
      <c r="T2770"/>
      <c r="U2770"/>
      <c r="V2770"/>
      <c r="W2770"/>
      <c r="X2770"/>
      <c r="Y2770"/>
      <c r="Z2770"/>
      <c r="AA2770"/>
      <c r="AB2770" s="181"/>
    </row>
    <row r="2771" spans="1:28" hidden="1">
      <c r="A2771" s="283"/>
      <c r="B2771"/>
      <c r="C2771"/>
      <c r="D2771"/>
      <c r="E2771"/>
      <c r="F2771"/>
      <c r="G2771"/>
      <c r="H2771"/>
      <c r="I2771"/>
      <c r="J2771"/>
      <c r="K2771"/>
      <c r="L2771"/>
      <c r="M2771"/>
      <c r="N2771"/>
      <c r="O2771"/>
      <c r="P2771"/>
      <c r="Q2771"/>
      <c r="R2771"/>
      <c r="S2771"/>
      <c r="T2771"/>
      <c r="U2771"/>
      <c r="V2771"/>
      <c r="W2771"/>
      <c r="X2771"/>
      <c r="Y2771"/>
      <c r="Z2771"/>
      <c r="AA2771"/>
      <c r="AB2771" s="181"/>
    </row>
    <row r="2772" spans="1:28" hidden="1">
      <c r="A2772" s="283"/>
      <c r="B2772"/>
      <c r="C2772"/>
      <c r="D2772"/>
      <c r="E2772"/>
      <c r="F2772"/>
      <c r="G2772"/>
      <c r="H2772"/>
      <c r="I2772"/>
      <c r="J2772"/>
      <c r="K2772"/>
      <c r="L2772"/>
      <c r="M2772"/>
      <c r="N2772"/>
      <c r="O2772"/>
      <c r="P2772"/>
      <c r="Q2772"/>
      <c r="R2772"/>
      <c r="S2772"/>
      <c r="T2772"/>
      <c r="U2772"/>
      <c r="V2772"/>
      <c r="W2772"/>
      <c r="X2772"/>
      <c r="Y2772"/>
      <c r="Z2772"/>
      <c r="AA2772"/>
      <c r="AB2772" s="181"/>
    </row>
    <row r="2773" spans="1:28" hidden="1">
      <c r="A2773" s="283"/>
      <c r="B2773"/>
      <c r="C2773"/>
      <c r="D2773"/>
      <c r="E2773"/>
      <c r="F2773"/>
      <c r="G2773"/>
      <c r="H2773"/>
      <c r="I2773"/>
      <c r="J2773"/>
      <c r="K2773"/>
      <c r="L2773"/>
      <c r="M2773"/>
      <c r="N2773"/>
      <c r="O2773"/>
      <c r="P2773"/>
      <c r="Q2773"/>
      <c r="R2773"/>
      <c r="S2773"/>
      <c r="T2773"/>
      <c r="U2773"/>
      <c r="V2773"/>
      <c r="W2773"/>
      <c r="X2773"/>
      <c r="Y2773"/>
      <c r="Z2773"/>
      <c r="AA2773"/>
      <c r="AB2773" s="181"/>
    </row>
    <row r="2774" spans="1:28" hidden="1">
      <c r="A2774" s="283"/>
      <c r="B2774"/>
      <c r="C2774"/>
      <c r="D2774"/>
      <c r="E2774"/>
      <c r="F2774"/>
      <c r="G2774"/>
      <c r="H2774"/>
      <c r="I2774"/>
      <c r="J2774"/>
      <c r="K2774"/>
      <c r="L2774"/>
      <c r="M2774"/>
      <c r="N2774"/>
      <c r="O2774"/>
      <c r="P2774"/>
      <c r="Q2774"/>
      <c r="R2774"/>
      <c r="S2774"/>
      <c r="T2774"/>
      <c r="U2774"/>
      <c r="V2774"/>
      <c r="W2774"/>
      <c r="X2774"/>
      <c r="Y2774"/>
      <c r="Z2774"/>
      <c r="AA2774"/>
      <c r="AB2774" s="181"/>
    </row>
    <row r="2775" spans="1:28" hidden="1">
      <c r="A2775" s="283"/>
      <c r="B2775"/>
      <c r="C2775"/>
      <c r="D2775"/>
      <c r="E2775"/>
      <c r="F2775"/>
      <c r="G2775"/>
      <c r="H2775"/>
      <c r="I2775"/>
      <c r="J2775"/>
      <c r="K2775"/>
      <c r="L2775"/>
      <c r="M2775"/>
      <c r="N2775"/>
      <c r="O2775"/>
      <c r="P2775"/>
      <c r="Q2775"/>
      <c r="R2775"/>
      <c r="S2775"/>
      <c r="T2775"/>
      <c r="U2775"/>
      <c r="V2775"/>
      <c r="W2775"/>
      <c r="X2775"/>
      <c r="Y2775"/>
      <c r="Z2775"/>
      <c r="AA2775"/>
      <c r="AB2775" s="181"/>
    </row>
    <row r="2776" spans="1:28" hidden="1">
      <c r="A2776" s="283"/>
      <c r="B2776"/>
      <c r="C2776"/>
      <c r="D2776"/>
      <c r="E2776"/>
      <c r="F2776"/>
      <c r="G2776"/>
      <c r="H2776"/>
      <c r="I2776"/>
      <c r="J2776"/>
      <c r="K2776"/>
      <c r="L2776"/>
      <c r="M2776"/>
      <c r="N2776"/>
      <c r="O2776"/>
      <c r="P2776"/>
      <c r="Q2776"/>
      <c r="R2776"/>
      <c r="S2776"/>
      <c r="T2776"/>
      <c r="U2776"/>
      <c r="V2776"/>
      <c r="W2776"/>
      <c r="X2776"/>
      <c r="Y2776"/>
      <c r="Z2776"/>
      <c r="AA2776"/>
      <c r="AB2776" s="181"/>
    </row>
    <row r="2777" spans="1:28" hidden="1">
      <c r="A2777" s="283"/>
      <c r="B2777"/>
      <c r="C2777"/>
      <c r="D2777"/>
      <c r="E2777"/>
      <c r="F2777"/>
      <c r="G2777"/>
      <c r="H2777"/>
      <c r="I2777"/>
      <c r="J2777"/>
      <c r="K2777"/>
      <c r="L2777"/>
      <c r="M2777"/>
      <c r="N2777"/>
      <c r="O2777"/>
      <c r="P2777"/>
      <c r="Q2777"/>
      <c r="R2777"/>
      <c r="S2777"/>
      <c r="T2777"/>
      <c r="U2777"/>
      <c r="V2777"/>
      <c r="W2777"/>
      <c r="X2777"/>
      <c r="Y2777"/>
      <c r="Z2777"/>
      <c r="AA2777"/>
      <c r="AB2777" s="181"/>
    </row>
    <row r="2778" spans="1:28" hidden="1">
      <c r="A2778" s="283"/>
      <c r="B2778"/>
      <c r="C2778"/>
      <c r="D2778"/>
      <c r="E2778"/>
      <c r="F2778"/>
      <c r="G2778"/>
      <c r="H2778"/>
      <c r="I2778"/>
      <c r="J2778"/>
      <c r="K2778"/>
      <c r="L2778"/>
      <c r="M2778"/>
      <c r="N2778"/>
      <c r="O2778"/>
      <c r="P2778"/>
      <c r="Q2778"/>
      <c r="R2778"/>
      <c r="S2778"/>
      <c r="T2778"/>
      <c r="U2778"/>
      <c r="V2778"/>
      <c r="W2778"/>
      <c r="X2778"/>
      <c r="Y2778"/>
      <c r="Z2778"/>
      <c r="AA2778"/>
      <c r="AB2778" s="181"/>
    </row>
    <row r="2779" spans="1:28" hidden="1">
      <c r="A2779" s="283"/>
      <c r="B2779"/>
      <c r="C2779"/>
      <c r="D2779"/>
      <c r="E2779"/>
      <c r="F2779"/>
      <c r="G2779"/>
      <c r="H2779"/>
      <c r="I2779"/>
      <c r="J2779"/>
      <c r="K2779"/>
      <c r="L2779"/>
      <c r="M2779"/>
      <c r="N2779"/>
      <c r="O2779"/>
      <c r="P2779"/>
      <c r="Q2779"/>
      <c r="R2779"/>
      <c r="S2779"/>
      <c r="T2779"/>
      <c r="U2779"/>
      <c r="V2779"/>
      <c r="W2779"/>
      <c r="X2779"/>
      <c r="Y2779"/>
      <c r="Z2779"/>
      <c r="AA2779"/>
      <c r="AB2779" s="181"/>
    </row>
    <row r="2780" spans="1:28" hidden="1">
      <c r="A2780" s="283"/>
      <c r="B2780"/>
      <c r="C2780"/>
      <c r="D2780"/>
      <c r="E2780"/>
      <c r="F2780"/>
      <c r="G2780"/>
      <c r="H2780"/>
      <c r="I2780"/>
      <c r="J2780"/>
      <c r="K2780"/>
      <c r="L2780"/>
      <c r="M2780"/>
      <c r="N2780"/>
      <c r="O2780"/>
      <c r="P2780"/>
      <c r="Q2780"/>
      <c r="R2780"/>
      <c r="S2780"/>
      <c r="T2780"/>
      <c r="U2780"/>
      <c r="V2780"/>
      <c r="W2780"/>
      <c r="X2780"/>
      <c r="Y2780"/>
      <c r="Z2780"/>
      <c r="AA2780"/>
      <c r="AB2780" s="181"/>
    </row>
    <row r="2781" spans="1:28" hidden="1">
      <c r="A2781" s="283"/>
      <c r="B2781"/>
      <c r="C2781"/>
      <c r="D2781"/>
      <c r="E2781"/>
      <c r="F2781"/>
      <c r="G2781"/>
      <c r="H2781"/>
      <c r="I2781"/>
      <c r="J2781"/>
      <c r="K2781"/>
      <c r="L2781"/>
      <c r="M2781"/>
      <c r="N2781"/>
      <c r="O2781"/>
      <c r="P2781"/>
      <c r="Q2781"/>
      <c r="R2781"/>
      <c r="S2781"/>
      <c r="T2781"/>
      <c r="U2781"/>
      <c r="V2781"/>
      <c r="W2781"/>
      <c r="X2781"/>
      <c r="Y2781"/>
      <c r="Z2781"/>
      <c r="AA2781"/>
      <c r="AB2781" s="181"/>
    </row>
    <row r="2782" spans="1:28" hidden="1">
      <c r="A2782" s="283"/>
      <c r="B2782"/>
      <c r="C2782"/>
      <c r="D2782"/>
      <c r="E2782"/>
      <c r="F2782"/>
      <c r="G2782"/>
      <c r="H2782"/>
      <c r="I2782"/>
      <c r="J2782"/>
      <c r="K2782"/>
      <c r="L2782"/>
      <c r="M2782"/>
      <c r="N2782"/>
      <c r="O2782"/>
      <c r="P2782"/>
      <c r="Q2782"/>
      <c r="R2782"/>
      <c r="S2782"/>
      <c r="T2782"/>
      <c r="U2782"/>
      <c r="V2782"/>
      <c r="W2782"/>
      <c r="X2782"/>
      <c r="Y2782"/>
      <c r="Z2782"/>
      <c r="AA2782"/>
      <c r="AB2782" s="181"/>
    </row>
    <row r="2783" spans="1:28" hidden="1">
      <c r="A2783" s="283"/>
      <c r="B2783"/>
      <c r="C2783"/>
      <c r="D2783"/>
      <c r="E2783"/>
      <c r="F2783"/>
      <c r="G2783"/>
      <c r="H2783"/>
      <c r="I2783"/>
      <c r="J2783"/>
      <c r="K2783"/>
      <c r="L2783"/>
      <c r="M2783"/>
      <c r="N2783"/>
      <c r="O2783"/>
      <c r="P2783"/>
      <c r="Q2783"/>
      <c r="R2783"/>
      <c r="S2783"/>
      <c r="T2783"/>
      <c r="U2783"/>
      <c r="V2783"/>
      <c r="W2783"/>
      <c r="X2783"/>
      <c r="Y2783"/>
      <c r="Z2783"/>
      <c r="AA2783"/>
      <c r="AB2783" s="181"/>
    </row>
    <row r="2784" spans="1:28" hidden="1">
      <c r="A2784" s="283"/>
      <c r="B2784"/>
      <c r="C2784"/>
      <c r="D2784"/>
      <c r="E2784"/>
      <c r="F2784"/>
      <c r="G2784"/>
      <c r="H2784"/>
      <c r="I2784"/>
      <c r="J2784"/>
      <c r="K2784"/>
      <c r="L2784"/>
      <c r="M2784"/>
      <c r="N2784"/>
      <c r="O2784"/>
      <c r="P2784"/>
      <c r="Q2784"/>
      <c r="R2784"/>
      <c r="S2784"/>
      <c r="T2784"/>
      <c r="U2784"/>
      <c r="V2784"/>
      <c r="W2784"/>
      <c r="X2784"/>
      <c r="Y2784"/>
      <c r="Z2784"/>
      <c r="AA2784"/>
      <c r="AB2784" s="181"/>
    </row>
    <row r="2785" spans="1:28" hidden="1">
      <c r="A2785" s="283"/>
      <c r="B2785"/>
      <c r="C2785"/>
      <c r="D2785"/>
      <c r="E2785"/>
      <c r="F2785"/>
      <c r="G2785"/>
      <c r="H2785"/>
      <c r="I2785"/>
      <c r="J2785"/>
      <c r="K2785"/>
      <c r="L2785"/>
      <c r="M2785"/>
      <c r="N2785"/>
      <c r="O2785"/>
      <c r="P2785"/>
      <c r="Q2785"/>
      <c r="R2785"/>
      <c r="S2785"/>
      <c r="T2785"/>
      <c r="U2785"/>
      <c r="V2785"/>
      <c r="W2785"/>
      <c r="X2785"/>
      <c r="Y2785"/>
      <c r="Z2785"/>
      <c r="AA2785"/>
      <c r="AB2785" s="181"/>
    </row>
    <row r="2786" spans="1:28" hidden="1">
      <c r="A2786" s="283"/>
      <c r="B2786"/>
      <c r="C2786"/>
      <c r="D2786"/>
      <c r="E2786"/>
      <c r="F2786"/>
      <c r="G2786"/>
      <c r="H2786"/>
      <c r="I2786"/>
      <c r="J2786"/>
      <c r="K2786"/>
      <c r="L2786"/>
      <c r="M2786"/>
      <c r="N2786"/>
      <c r="O2786"/>
      <c r="P2786"/>
      <c r="Q2786"/>
      <c r="R2786"/>
      <c r="S2786"/>
      <c r="T2786"/>
      <c r="U2786"/>
      <c r="V2786"/>
      <c r="W2786"/>
      <c r="X2786"/>
      <c r="Y2786"/>
      <c r="Z2786"/>
      <c r="AA2786"/>
      <c r="AB2786" s="181"/>
    </row>
    <row r="2787" spans="1:28" hidden="1">
      <c r="A2787" s="283"/>
      <c r="B2787"/>
      <c r="C2787"/>
      <c r="D2787"/>
      <c r="E2787"/>
      <c r="F2787"/>
      <c r="G2787"/>
      <c r="H2787"/>
      <c r="I2787"/>
      <c r="J2787"/>
      <c r="K2787"/>
      <c r="L2787"/>
      <c r="M2787"/>
      <c r="N2787"/>
      <c r="O2787"/>
      <c r="P2787"/>
      <c r="Q2787"/>
      <c r="R2787"/>
      <c r="S2787"/>
      <c r="T2787"/>
      <c r="U2787"/>
      <c r="V2787"/>
      <c r="W2787"/>
      <c r="X2787"/>
      <c r="Y2787"/>
      <c r="Z2787"/>
      <c r="AA2787"/>
      <c r="AB2787" s="181"/>
    </row>
    <row r="2788" spans="1:28" hidden="1">
      <c r="A2788" s="283"/>
      <c r="B2788"/>
      <c r="C2788"/>
      <c r="D2788"/>
      <c r="E2788"/>
      <c r="F2788"/>
      <c r="G2788"/>
      <c r="H2788"/>
      <c r="I2788"/>
      <c r="J2788"/>
      <c r="K2788"/>
      <c r="L2788"/>
      <c r="M2788"/>
      <c r="N2788"/>
      <c r="O2788"/>
      <c r="P2788"/>
      <c r="Q2788"/>
      <c r="R2788"/>
      <c r="S2788"/>
      <c r="T2788"/>
      <c r="U2788"/>
      <c r="V2788"/>
      <c r="W2788"/>
      <c r="X2788"/>
      <c r="Y2788"/>
      <c r="Z2788"/>
      <c r="AA2788"/>
      <c r="AB2788" s="181"/>
    </row>
    <row r="2789" spans="1:28" hidden="1">
      <c r="A2789" s="283"/>
      <c r="B2789"/>
      <c r="C2789"/>
      <c r="D2789"/>
      <c r="E2789"/>
      <c r="F2789"/>
      <c r="G2789"/>
      <c r="H2789"/>
      <c r="I2789"/>
      <c r="J2789"/>
      <c r="K2789"/>
      <c r="L2789"/>
      <c r="M2789"/>
      <c r="N2789"/>
      <c r="O2789"/>
      <c r="P2789"/>
      <c r="Q2789"/>
      <c r="R2789"/>
      <c r="S2789"/>
      <c r="T2789"/>
      <c r="U2789"/>
      <c r="V2789"/>
      <c r="W2789"/>
      <c r="X2789"/>
      <c r="Y2789"/>
      <c r="Z2789"/>
      <c r="AA2789"/>
      <c r="AB2789" s="181"/>
    </row>
    <row r="2790" spans="1:28" hidden="1">
      <c r="A2790" s="283"/>
      <c r="B2790"/>
      <c r="C2790"/>
      <c r="D2790"/>
      <c r="E2790"/>
      <c r="F2790"/>
      <c r="G2790"/>
      <c r="H2790"/>
      <c r="I2790"/>
      <c r="J2790"/>
      <c r="K2790"/>
      <c r="L2790"/>
      <c r="M2790"/>
      <c r="N2790"/>
      <c r="O2790"/>
      <c r="P2790"/>
      <c r="Q2790"/>
      <c r="R2790"/>
      <c r="S2790"/>
      <c r="T2790"/>
      <c r="U2790"/>
      <c r="V2790"/>
      <c r="W2790"/>
      <c r="X2790"/>
      <c r="Y2790"/>
      <c r="Z2790"/>
      <c r="AA2790"/>
      <c r="AB2790" s="181"/>
    </row>
    <row r="2791" spans="1:28" hidden="1">
      <c r="A2791" s="283"/>
      <c r="B2791"/>
      <c r="C2791"/>
      <c r="D2791"/>
      <c r="E2791"/>
      <c r="F2791"/>
      <c r="G2791"/>
      <c r="H2791"/>
      <c r="I2791"/>
      <c r="J2791"/>
      <c r="K2791"/>
      <c r="L2791"/>
      <c r="M2791"/>
      <c r="N2791"/>
      <c r="O2791"/>
      <c r="P2791"/>
      <c r="Q2791"/>
      <c r="R2791"/>
      <c r="S2791"/>
      <c r="T2791"/>
      <c r="U2791"/>
      <c r="V2791"/>
      <c r="W2791"/>
      <c r="X2791"/>
      <c r="Y2791"/>
      <c r="Z2791"/>
      <c r="AA2791"/>
      <c r="AB2791" s="181"/>
    </row>
    <row r="2792" spans="1:28" hidden="1">
      <c r="A2792" s="283"/>
      <c r="B2792"/>
      <c r="C2792"/>
      <c r="D2792"/>
      <c r="E2792"/>
      <c r="F2792"/>
      <c r="G2792"/>
      <c r="H2792"/>
      <c r="I2792"/>
      <c r="J2792"/>
      <c r="K2792"/>
      <c r="L2792"/>
      <c r="M2792"/>
      <c r="N2792"/>
      <c r="O2792"/>
      <c r="P2792"/>
      <c r="Q2792"/>
      <c r="R2792"/>
      <c r="S2792"/>
      <c r="T2792"/>
      <c r="U2792"/>
      <c r="V2792"/>
      <c r="W2792"/>
      <c r="X2792"/>
      <c r="Y2792"/>
      <c r="Z2792"/>
      <c r="AA2792"/>
      <c r="AB2792" s="181"/>
    </row>
    <row r="2793" spans="1:28" hidden="1">
      <c r="A2793" s="283"/>
      <c r="B2793"/>
      <c r="C2793"/>
      <c r="D2793"/>
      <c r="E2793"/>
      <c r="F2793"/>
      <c r="G2793"/>
      <c r="H2793"/>
      <c r="I2793"/>
      <c r="J2793"/>
      <c r="K2793"/>
      <c r="L2793"/>
      <c r="M2793"/>
      <c r="N2793"/>
      <c r="O2793"/>
      <c r="P2793"/>
      <c r="Q2793"/>
      <c r="R2793"/>
      <c r="S2793"/>
      <c r="T2793"/>
      <c r="U2793"/>
      <c r="V2793"/>
      <c r="W2793"/>
      <c r="X2793"/>
      <c r="Y2793"/>
      <c r="Z2793"/>
      <c r="AA2793"/>
      <c r="AB2793" s="181"/>
    </row>
    <row r="2794" spans="1:28" hidden="1">
      <c r="A2794" s="283"/>
      <c r="B2794"/>
      <c r="C2794"/>
      <c r="D2794"/>
      <c r="E2794"/>
      <c r="F2794"/>
      <c r="G2794"/>
      <c r="H2794"/>
      <c r="I2794"/>
      <c r="J2794"/>
      <c r="K2794"/>
      <c r="L2794"/>
      <c r="M2794"/>
      <c r="N2794"/>
      <c r="O2794"/>
      <c r="P2794"/>
      <c r="Q2794"/>
      <c r="R2794"/>
      <c r="S2794"/>
      <c r="T2794"/>
      <c r="U2794"/>
      <c r="V2794"/>
      <c r="W2794"/>
      <c r="X2794"/>
      <c r="Y2794"/>
      <c r="Z2794"/>
      <c r="AA2794"/>
      <c r="AB2794" s="181"/>
    </row>
    <row r="2795" spans="1:28" hidden="1">
      <c r="A2795" s="283"/>
      <c r="B2795"/>
      <c r="C2795"/>
      <c r="D2795"/>
      <c r="E2795"/>
      <c r="F2795"/>
      <c r="G2795"/>
      <c r="H2795"/>
      <c r="I2795"/>
      <c r="J2795"/>
      <c r="K2795"/>
      <c r="L2795"/>
      <c r="M2795"/>
      <c r="N2795"/>
      <c r="O2795"/>
      <c r="P2795"/>
      <c r="Q2795"/>
      <c r="R2795"/>
      <c r="S2795"/>
      <c r="T2795"/>
      <c r="U2795"/>
      <c r="V2795"/>
      <c r="W2795"/>
      <c r="X2795"/>
      <c r="Y2795"/>
      <c r="Z2795"/>
      <c r="AA2795"/>
      <c r="AB2795" s="181"/>
    </row>
    <row r="2796" spans="1:28" hidden="1">
      <c r="A2796" s="283"/>
      <c r="B2796"/>
      <c r="C2796"/>
      <c r="D2796"/>
      <c r="E2796"/>
      <c r="F2796"/>
      <c r="G2796"/>
      <c r="H2796"/>
      <c r="I2796"/>
      <c r="J2796"/>
      <c r="K2796"/>
      <c r="L2796"/>
      <c r="M2796"/>
      <c r="N2796"/>
      <c r="O2796"/>
      <c r="P2796"/>
      <c r="Q2796"/>
      <c r="R2796"/>
      <c r="S2796"/>
      <c r="T2796"/>
      <c r="U2796"/>
      <c r="V2796"/>
      <c r="W2796"/>
      <c r="X2796"/>
      <c r="Y2796"/>
      <c r="Z2796"/>
      <c r="AA2796"/>
      <c r="AB2796" s="181"/>
    </row>
    <row r="2797" spans="1:28" hidden="1">
      <c r="A2797" s="283"/>
      <c r="B2797"/>
      <c r="C2797"/>
      <c r="D2797"/>
      <c r="E2797"/>
      <c r="F2797"/>
      <c r="G2797"/>
      <c r="H2797"/>
      <c r="I2797"/>
      <c r="J2797"/>
      <c r="K2797"/>
      <c r="L2797"/>
      <c r="M2797"/>
      <c r="N2797"/>
      <c r="O2797"/>
      <c r="P2797"/>
      <c r="Q2797"/>
      <c r="R2797"/>
      <c r="S2797"/>
      <c r="T2797"/>
      <c r="U2797"/>
      <c r="V2797"/>
      <c r="W2797"/>
      <c r="X2797"/>
      <c r="Y2797"/>
      <c r="Z2797"/>
      <c r="AA2797"/>
      <c r="AB2797" s="181"/>
    </row>
    <row r="2798" spans="1:28" hidden="1">
      <c r="A2798" s="283"/>
      <c r="B2798"/>
      <c r="C2798"/>
      <c r="D2798"/>
      <c r="E2798"/>
      <c r="F2798"/>
      <c r="G2798"/>
      <c r="H2798"/>
      <c r="I2798"/>
      <c r="J2798"/>
      <c r="K2798"/>
      <c r="L2798"/>
      <c r="M2798"/>
      <c r="N2798"/>
      <c r="O2798"/>
      <c r="P2798"/>
      <c r="Q2798"/>
      <c r="R2798"/>
      <c r="S2798"/>
      <c r="T2798"/>
      <c r="U2798"/>
      <c r="V2798"/>
      <c r="W2798"/>
      <c r="X2798"/>
      <c r="Y2798"/>
      <c r="Z2798"/>
      <c r="AA2798"/>
      <c r="AB2798" s="181"/>
    </row>
    <row r="2799" spans="1:28" hidden="1">
      <c r="A2799" s="283"/>
      <c r="B2799"/>
      <c r="C2799"/>
      <c r="D2799"/>
      <c r="E2799"/>
      <c r="F2799"/>
      <c r="G2799"/>
      <c r="H2799"/>
      <c r="I2799"/>
      <c r="J2799"/>
      <c r="K2799"/>
      <c r="L2799"/>
      <c r="M2799"/>
      <c r="N2799"/>
      <c r="O2799"/>
      <c r="P2799"/>
      <c r="Q2799"/>
      <c r="R2799"/>
      <c r="S2799"/>
      <c r="T2799"/>
      <c r="U2799"/>
      <c r="V2799"/>
      <c r="W2799"/>
      <c r="X2799"/>
      <c r="Y2799"/>
      <c r="Z2799"/>
      <c r="AA2799"/>
      <c r="AB2799" s="181"/>
    </row>
    <row r="2800" spans="1:28" hidden="1">
      <c r="A2800" s="283"/>
      <c r="B2800"/>
      <c r="C2800"/>
      <c r="D2800"/>
      <c r="E2800"/>
      <c r="F2800"/>
      <c r="G2800"/>
      <c r="H2800"/>
      <c r="I2800"/>
      <c r="J2800"/>
      <c r="K2800"/>
      <c r="L2800"/>
      <c r="M2800"/>
      <c r="N2800"/>
      <c r="O2800"/>
      <c r="P2800"/>
      <c r="Q2800"/>
      <c r="R2800"/>
      <c r="S2800"/>
      <c r="T2800"/>
      <c r="U2800"/>
      <c r="V2800"/>
      <c r="W2800"/>
      <c r="X2800"/>
      <c r="Y2800"/>
      <c r="Z2800"/>
      <c r="AA2800"/>
      <c r="AB2800" s="181"/>
    </row>
    <row r="2801" spans="1:28" hidden="1">
      <c r="A2801" s="283"/>
      <c r="B2801"/>
      <c r="C2801"/>
      <c r="D2801"/>
      <c r="E2801"/>
      <c r="F2801"/>
      <c r="G2801"/>
      <c r="H2801"/>
      <c r="I2801"/>
      <c r="J2801"/>
      <c r="K2801"/>
      <c r="L2801"/>
      <c r="M2801"/>
      <c r="N2801"/>
      <c r="O2801"/>
      <c r="P2801"/>
      <c r="Q2801"/>
      <c r="R2801"/>
      <c r="S2801"/>
      <c r="T2801"/>
      <c r="U2801"/>
      <c r="V2801"/>
      <c r="W2801"/>
      <c r="X2801"/>
      <c r="Y2801"/>
      <c r="Z2801"/>
      <c r="AA2801"/>
      <c r="AB2801" s="181"/>
    </row>
    <row r="2802" spans="1:28" hidden="1">
      <c r="A2802" s="283"/>
      <c r="B2802"/>
      <c r="C2802"/>
      <c r="D2802"/>
      <c r="E2802"/>
      <c r="F2802"/>
      <c r="G2802"/>
      <c r="H2802"/>
      <c r="I2802"/>
      <c r="J2802"/>
      <c r="K2802"/>
      <c r="L2802"/>
      <c r="M2802"/>
      <c r="N2802"/>
      <c r="O2802"/>
      <c r="P2802"/>
      <c r="Q2802"/>
      <c r="R2802"/>
      <c r="S2802"/>
      <c r="T2802"/>
      <c r="U2802"/>
      <c r="V2802"/>
      <c r="W2802"/>
      <c r="X2802"/>
      <c r="Y2802"/>
      <c r="Z2802"/>
      <c r="AA2802"/>
      <c r="AB2802" s="181"/>
    </row>
    <row r="2803" spans="1:28" hidden="1">
      <c r="A2803" s="283"/>
      <c r="B2803"/>
      <c r="C2803"/>
      <c r="D2803"/>
      <c r="E2803"/>
      <c r="F2803"/>
      <c r="G2803"/>
      <c r="H2803"/>
      <c r="I2803"/>
      <c r="J2803"/>
      <c r="K2803"/>
      <c r="L2803"/>
      <c r="M2803"/>
      <c r="N2803"/>
      <c r="O2803"/>
      <c r="P2803"/>
      <c r="Q2803"/>
      <c r="R2803"/>
      <c r="S2803"/>
      <c r="T2803"/>
      <c r="U2803"/>
      <c r="V2803"/>
      <c r="W2803"/>
      <c r="X2803"/>
      <c r="Y2803"/>
      <c r="Z2803"/>
      <c r="AA2803"/>
      <c r="AB2803" s="181"/>
    </row>
    <row r="2804" spans="1:28" hidden="1">
      <c r="A2804" s="283"/>
      <c r="B2804"/>
      <c r="C2804"/>
      <c r="D2804"/>
      <c r="E2804"/>
      <c r="F2804"/>
      <c r="G2804"/>
      <c r="H2804"/>
      <c r="I2804"/>
      <c r="J2804"/>
      <c r="K2804"/>
      <c r="L2804"/>
      <c r="M2804"/>
      <c r="N2804"/>
      <c r="O2804"/>
      <c r="P2804"/>
      <c r="Q2804"/>
      <c r="R2804"/>
      <c r="S2804"/>
      <c r="T2804"/>
      <c r="U2804"/>
      <c r="V2804"/>
      <c r="W2804"/>
      <c r="X2804"/>
      <c r="Y2804"/>
      <c r="Z2804"/>
      <c r="AA2804"/>
      <c r="AB2804" s="181"/>
    </row>
    <row r="2805" spans="1:28" hidden="1">
      <c r="A2805" s="283"/>
      <c r="B2805"/>
      <c r="C2805"/>
      <c r="D2805"/>
      <c r="E2805"/>
      <c r="F2805"/>
      <c r="G2805"/>
      <c r="H2805"/>
      <c r="I2805"/>
      <c r="J2805"/>
      <c r="K2805"/>
      <c r="L2805"/>
      <c r="M2805"/>
      <c r="N2805"/>
      <c r="O2805"/>
      <c r="P2805"/>
      <c r="Q2805"/>
      <c r="R2805"/>
      <c r="S2805"/>
      <c r="T2805"/>
      <c r="U2805"/>
      <c r="V2805"/>
      <c r="W2805"/>
      <c r="X2805"/>
      <c r="Y2805"/>
      <c r="Z2805"/>
      <c r="AA2805"/>
      <c r="AB2805" s="181"/>
    </row>
    <row r="2806" spans="1:28" hidden="1">
      <c r="A2806" s="283"/>
      <c r="B2806"/>
      <c r="C2806"/>
      <c r="D2806"/>
      <c r="E2806"/>
      <c r="F2806"/>
      <c r="G2806"/>
      <c r="H2806"/>
      <c r="I2806"/>
      <c r="J2806"/>
      <c r="K2806"/>
      <c r="L2806"/>
      <c r="M2806"/>
      <c r="N2806"/>
      <c r="O2806"/>
      <c r="P2806"/>
      <c r="Q2806"/>
      <c r="R2806"/>
      <c r="S2806"/>
      <c r="T2806"/>
      <c r="U2806"/>
      <c r="V2806"/>
      <c r="W2806"/>
      <c r="X2806"/>
      <c r="Y2806"/>
      <c r="Z2806"/>
      <c r="AA2806"/>
      <c r="AB2806" s="181"/>
    </row>
    <row r="2807" spans="1:28" hidden="1">
      <c r="A2807" s="283"/>
      <c r="B2807"/>
      <c r="C2807"/>
      <c r="D2807"/>
      <c r="E2807"/>
      <c r="F2807"/>
      <c r="G2807"/>
      <c r="H2807"/>
      <c r="I2807"/>
      <c r="J2807"/>
      <c r="K2807"/>
      <c r="L2807"/>
      <c r="M2807"/>
      <c r="N2807"/>
      <c r="O2807"/>
      <c r="P2807"/>
      <c r="Q2807"/>
      <c r="R2807"/>
      <c r="S2807"/>
      <c r="T2807"/>
      <c r="U2807"/>
      <c r="V2807"/>
      <c r="W2807"/>
      <c r="X2807"/>
      <c r="Y2807"/>
      <c r="Z2807"/>
      <c r="AA2807"/>
      <c r="AB2807" s="181"/>
    </row>
    <row r="2808" spans="1:28" hidden="1">
      <c r="A2808" s="283"/>
      <c r="B2808"/>
      <c r="C2808"/>
      <c r="D2808"/>
      <c r="E2808"/>
      <c r="F2808"/>
      <c r="G2808"/>
      <c r="H2808"/>
      <c r="I2808"/>
      <c r="J2808"/>
      <c r="K2808"/>
      <c r="L2808"/>
      <c r="M2808"/>
      <c r="N2808"/>
      <c r="O2808"/>
      <c r="P2808"/>
      <c r="Q2808"/>
      <c r="R2808"/>
      <c r="S2808"/>
      <c r="T2808"/>
      <c r="U2808"/>
      <c r="V2808"/>
      <c r="W2808"/>
      <c r="X2808"/>
      <c r="Y2808"/>
      <c r="Z2808"/>
      <c r="AA2808"/>
      <c r="AB2808" s="181"/>
    </row>
    <row r="2809" spans="1:28" hidden="1">
      <c r="A2809" s="283"/>
      <c r="B2809"/>
      <c r="C2809"/>
      <c r="D2809"/>
      <c r="E2809"/>
      <c r="F2809"/>
      <c r="G2809"/>
      <c r="H2809"/>
      <c r="I2809"/>
      <c r="J2809"/>
      <c r="K2809"/>
      <c r="L2809"/>
      <c r="M2809"/>
      <c r="N2809"/>
      <c r="O2809"/>
      <c r="P2809"/>
      <c r="Q2809"/>
      <c r="R2809"/>
      <c r="S2809"/>
      <c r="T2809"/>
      <c r="U2809"/>
      <c r="V2809"/>
      <c r="W2809"/>
      <c r="X2809"/>
      <c r="Y2809"/>
      <c r="Z2809"/>
      <c r="AA2809"/>
      <c r="AB2809" s="181"/>
    </row>
    <row r="2810" spans="1:28" hidden="1">
      <c r="A2810" s="283"/>
      <c r="B2810"/>
      <c r="C2810"/>
      <c r="D2810"/>
      <c r="E2810"/>
      <c r="F2810"/>
      <c r="G2810"/>
      <c r="H2810"/>
      <c r="I2810"/>
      <c r="J2810"/>
      <c r="K2810"/>
      <c r="L2810"/>
      <c r="M2810"/>
      <c r="N2810"/>
      <c r="O2810"/>
      <c r="P2810"/>
      <c r="Q2810"/>
      <c r="R2810"/>
      <c r="S2810"/>
      <c r="T2810"/>
      <c r="U2810"/>
      <c r="V2810"/>
      <c r="W2810"/>
      <c r="X2810"/>
      <c r="Y2810"/>
      <c r="Z2810"/>
      <c r="AA2810"/>
      <c r="AB2810" s="181"/>
    </row>
    <row r="2811" spans="1:28" hidden="1">
      <c r="A2811" s="283"/>
      <c r="B2811"/>
      <c r="C2811"/>
      <c r="D2811"/>
      <c r="E2811"/>
      <c r="F2811"/>
      <c r="G2811"/>
      <c r="H2811"/>
      <c r="I2811"/>
      <c r="J2811"/>
      <c r="K2811"/>
      <c r="L2811"/>
      <c r="M2811"/>
      <c r="N2811"/>
      <c r="O2811"/>
      <c r="P2811"/>
      <c r="Q2811"/>
      <c r="R2811"/>
      <c r="S2811"/>
      <c r="T2811"/>
      <c r="U2811"/>
      <c r="V2811"/>
      <c r="W2811"/>
      <c r="X2811"/>
      <c r="Y2811"/>
      <c r="Z2811"/>
      <c r="AA2811"/>
      <c r="AB2811" s="181"/>
    </row>
    <row r="2812" spans="1:28" hidden="1">
      <c r="A2812" s="283"/>
      <c r="B2812"/>
      <c r="C2812"/>
      <c r="D2812"/>
      <c r="E2812"/>
      <c r="F2812"/>
      <c r="G2812"/>
      <c r="H2812"/>
      <c r="I2812"/>
      <c r="J2812"/>
      <c r="K2812"/>
      <c r="L2812"/>
      <c r="M2812"/>
      <c r="N2812"/>
      <c r="O2812"/>
      <c r="P2812"/>
      <c r="Q2812"/>
      <c r="R2812"/>
      <c r="S2812"/>
      <c r="T2812"/>
      <c r="U2812"/>
      <c r="V2812"/>
      <c r="W2812"/>
      <c r="X2812"/>
      <c r="Y2812"/>
      <c r="Z2812"/>
      <c r="AA2812"/>
      <c r="AB2812" s="181"/>
    </row>
    <row r="2813" spans="1:28" hidden="1">
      <c r="A2813" s="283"/>
      <c r="B2813"/>
      <c r="C2813"/>
      <c r="D2813"/>
      <c r="E2813"/>
      <c r="F2813"/>
      <c r="G2813"/>
      <c r="H2813"/>
      <c r="I2813"/>
      <c r="J2813"/>
      <c r="K2813"/>
      <c r="L2813"/>
      <c r="M2813"/>
      <c r="N2813"/>
      <c r="O2813"/>
      <c r="P2813"/>
      <c r="Q2813"/>
      <c r="R2813"/>
      <c r="S2813"/>
      <c r="T2813"/>
      <c r="U2813"/>
      <c r="V2813"/>
      <c r="W2813"/>
      <c r="X2813"/>
      <c r="Y2813"/>
      <c r="Z2813"/>
      <c r="AA2813"/>
      <c r="AB2813" s="181"/>
    </row>
    <row r="2814" spans="1:28" hidden="1">
      <c r="A2814" s="283"/>
      <c r="B2814"/>
      <c r="C2814"/>
      <c r="D2814"/>
      <c r="E2814"/>
      <c r="F2814"/>
      <c r="G2814"/>
      <c r="H2814"/>
      <c r="I2814"/>
      <c r="J2814"/>
      <c r="K2814"/>
      <c r="L2814"/>
      <c r="M2814"/>
      <c r="N2814"/>
      <c r="O2814"/>
      <c r="P2814"/>
      <c r="Q2814"/>
      <c r="R2814"/>
      <c r="S2814"/>
      <c r="T2814"/>
      <c r="U2814"/>
      <c r="V2814"/>
      <c r="W2814"/>
      <c r="X2814"/>
      <c r="Y2814"/>
      <c r="Z2814"/>
      <c r="AA2814"/>
      <c r="AB2814" s="181"/>
    </row>
    <row r="2815" spans="1:28" hidden="1">
      <c r="A2815" s="283"/>
      <c r="B2815"/>
      <c r="C2815"/>
      <c r="D2815"/>
      <c r="E2815"/>
      <c r="F2815"/>
      <c r="G2815"/>
      <c r="H2815"/>
      <c r="I2815"/>
      <c r="J2815"/>
      <c r="K2815"/>
      <c r="L2815"/>
      <c r="M2815"/>
      <c r="N2815"/>
      <c r="O2815"/>
      <c r="P2815"/>
      <c r="Q2815"/>
      <c r="R2815"/>
      <c r="S2815"/>
      <c r="T2815"/>
      <c r="U2815"/>
      <c r="V2815"/>
      <c r="W2815"/>
      <c r="X2815"/>
      <c r="Y2815"/>
      <c r="Z2815"/>
      <c r="AA2815"/>
      <c r="AB2815" s="181"/>
    </row>
    <row r="2816" spans="1:28" hidden="1">
      <c r="A2816" s="283"/>
      <c r="B2816"/>
      <c r="C2816"/>
      <c r="D2816"/>
      <c r="E2816"/>
      <c r="F2816"/>
      <c r="G2816"/>
      <c r="H2816"/>
      <c r="I2816"/>
      <c r="J2816"/>
      <c r="K2816"/>
      <c r="L2816"/>
      <c r="M2816"/>
      <c r="N2816"/>
      <c r="O2816"/>
      <c r="P2816"/>
      <c r="Q2816"/>
      <c r="R2816"/>
      <c r="S2816"/>
      <c r="T2816"/>
      <c r="U2816"/>
      <c r="V2816"/>
      <c r="W2816"/>
      <c r="X2816"/>
      <c r="Y2816"/>
      <c r="Z2816"/>
      <c r="AA2816"/>
      <c r="AB2816" s="181"/>
    </row>
    <row r="2817" spans="1:28" hidden="1">
      <c r="A2817" s="283"/>
      <c r="B2817"/>
      <c r="C2817"/>
      <c r="D2817"/>
      <c r="E2817"/>
      <c r="F2817"/>
      <c r="G2817"/>
      <c r="H2817"/>
      <c r="I2817"/>
      <c r="J2817"/>
      <c r="K2817"/>
      <c r="L2817"/>
      <c r="M2817"/>
      <c r="N2817"/>
      <c r="O2817"/>
      <c r="P2817"/>
      <c r="Q2817"/>
      <c r="R2817"/>
      <c r="S2817"/>
      <c r="T2817"/>
      <c r="U2817"/>
      <c r="V2817"/>
      <c r="W2817"/>
      <c r="X2817"/>
      <c r="Y2817"/>
      <c r="Z2817"/>
      <c r="AA2817"/>
      <c r="AB2817" s="181"/>
    </row>
    <row r="2818" spans="1:28" hidden="1">
      <c r="A2818" s="283"/>
      <c r="B2818"/>
      <c r="C2818"/>
      <c r="D2818"/>
      <c r="E2818"/>
      <c r="F2818"/>
      <c r="G2818"/>
      <c r="H2818"/>
      <c r="I2818"/>
      <c r="J2818"/>
      <c r="K2818"/>
      <c r="L2818"/>
      <c r="M2818"/>
      <c r="N2818"/>
      <c r="O2818"/>
      <c r="P2818"/>
      <c r="Q2818"/>
      <c r="R2818"/>
      <c r="S2818"/>
      <c r="T2818"/>
      <c r="U2818"/>
      <c r="V2818"/>
      <c r="W2818"/>
      <c r="X2818"/>
      <c r="Y2818"/>
      <c r="Z2818"/>
      <c r="AA2818"/>
      <c r="AB2818" s="181"/>
    </row>
    <row r="2819" spans="1:28" hidden="1">
      <c r="A2819" s="283"/>
      <c r="B2819"/>
      <c r="C2819"/>
      <c r="D2819"/>
      <c r="E2819"/>
      <c r="F2819"/>
      <c r="G2819"/>
      <c r="H2819"/>
      <c r="I2819"/>
      <c r="J2819"/>
      <c r="K2819"/>
      <c r="L2819"/>
      <c r="M2819"/>
      <c r="N2819"/>
      <c r="O2819"/>
      <c r="P2819"/>
      <c r="Q2819"/>
      <c r="R2819"/>
      <c r="S2819"/>
      <c r="T2819"/>
      <c r="U2819"/>
      <c r="V2819"/>
      <c r="W2819"/>
      <c r="X2819"/>
      <c r="Y2819"/>
      <c r="Z2819"/>
      <c r="AA2819"/>
      <c r="AB2819" s="181"/>
    </row>
    <row r="2820" spans="1:28" hidden="1">
      <c r="A2820" s="283"/>
      <c r="B2820"/>
      <c r="C2820"/>
      <c r="D2820"/>
      <c r="E2820"/>
      <c r="F2820"/>
      <c r="G2820"/>
      <c r="H2820"/>
      <c r="I2820"/>
      <c r="J2820"/>
      <c r="K2820"/>
      <c r="L2820"/>
      <c r="M2820"/>
      <c r="N2820"/>
      <c r="O2820"/>
      <c r="P2820"/>
      <c r="Q2820"/>
      <c r="R2820"/>
      <c r="S2820"/>
      <c r="T2820"/>
      <c r="U2820"/>
      <c r="V2820"/>
      <c r="W2820"/>
      <c r="X2820"/>
      <c r="Y2820"/>
      <c r="Z2820"/>
      <c r="AA2820"/>
      <c r="AB2820" s="181"/>
    </row>
    <row r="2821" spans="1:28" hidden="1">
      <c r="A2821" s="283"/>
      <c r="B2821"/>
      <c r="C2821"/>
      <c r="D2821"/>
      <c r="E2821"/>
      <c r="F2821"/>
      <c r="G2821"/>
      <c r="H2821"/>
      <c r="I2821"/>
      <c r="J2821"/>
      <c r="K2821"/>
      <c r="L2821"/>
      <c r="M2821"/>
      <c r="N2821"/>
      <c r="O2821"/>
      <c r="P2821"/>
      <c r="Q2821"/>
      <c r="R2821"/>
      <c r="S2821"/>
      <c r="T2821"/>
      <c r="U2821"/>
      <c r="V2821"/>
      <c r="W2821"/>
      <c r="X2821"/>
      <c r="Y2821"/>
      <c r="Z2821"/>
      <c r="AA2821"/>
      <c r="AB2821" s="181"/>
    </row>
    <row r="2822" spans="1:28" hidden="1">
      <c r="A2822" s="283"/>
      <c r="B2822"/>
      <c r="C2822"/>
      <c r="D2822"/>
      <c r="E2822"/>
      <c r="F2822"/>
      <c r="G2822"/>
      <c r="H2822"/>
      <c r="I2822"/>
      <c r="J2822"/>
      <c r="K2822"/>
      <c r="L2822"/>
      <c r="M2822"/>
      <c r="N2822"/>
      <c r="O2822"/>
      <c r="P2822"/>
      <c r="Q2822"/>
      <c r="R2822"/>
      <c r="S2822"/>
      <c r="T2822"/>
      <c r="U2822"/>
      <c r="V2822"/>
      <c r="W2822"/>
      <c r="X2822"/>
      <c r="Y2822"/>
      <c r="Z2822"/>
      <c r="AA2822"/>
      <c r="AB2822" s="181"/>
    </row>
    <row r="2823" spans="1:28" hidden="1">
      <c r="A2823" s="283"/>
      <c r="B2823"/>
      <c r="C2823"/>
      <c r="D2823"/>
      <c r="E2823"/>
      <c r="F2823"/>
      <c r="G2823"/>
      <c r="H2823"/>
      <c r="I2823"/>
      <c r="J2823"/>
      <c r="K2823"/>
      <c r="L2823"/>
      <c r="M2823"/>
      <c r="N2823"/>
      <c r="O2823"/>
      <c r="P2823"/>
      <c r="Q2823"/>
      <c r="R2823"/>
      <c r="S2823"/>
      <c r="T2823"/>
      <c r="U2823"/>
      <c r="V2823"/>
      <c r="W2823"/>
      <c r="X2823"/>
      <c r="Y2823"/>
      <c r="Z2823"/>
      <c r="AA2823"/>
      <c r="AB2823" s="181"/>
    </row>
    <row r="2824" spans="1:28" hidden="1">
      <c r="A2824" s="283"/>
      <c r="B2824"/>
      <c r="C2824"/>
      <c r="D2824"/>
      <c r="E2824"/>
      <c r="F2824"/>
      <c r="G2824"/>
      <c r="H2824"/>
      <c r="I2824"/>
      <c r="J2824"/>
      <c r="K2824"/>
      <c r="L2824"/>
      <c r="M2824"/>
      <c r="N2824"/>
      <c r="O2824"/>
      <c r="P2824"/>
      <c r="Q2824"/>
      <c r="R2824"/>
      <c r="S2824"/>
      <c r="T2824"/>
      <c r="U2824"/>
      <c r="V2824"/>
      <c r="W2824"/>
      <c r="X2824"/>
      <c r="Y2824"/>
      <c r="Z2824"/>
      <c r="AA2824"/>
      <c r="AB2824" s="181"/>
    </row>
    <row r="2825" spans="1:28" hidden="1">
      <c r="A2825" s="283"/>
      <c r="B2825"/>
      <c r="C2825"/>
      <c r="D2825"/>
      <c r="E2825"/>
      <c r="F2825"/>
      <c r="G2825"/>
      <c r="H2825"/>
      <c r="I2825"/>
      <c r="J2825"/>
      <c r="K2825"/>
      <c r="L2825"/>
      <c r="M2825"/>
      <c r="N2825"/>
      <c r="O2825"/>
      <c r="P2825"/>
      <c r="Q2825"/>
      <c r="R2825"/>
      <c r="S2825"/>
      <c r="T2825"/>
      <c r="U2825"/>
      <c r="V2825"/>
      <c r="W2825"/>
      <c r="X2825"/>
      <c r="Y2825"/>
      <c r="Z2825"/>
      <c r="AA2825"/>
      <c r="AB2825" s="181"/>
    </row>
    <row r="2826" spans="1:28" hidden="1">
      <c r="A2826" s="283"/>
      <c r="B2826"/>
      <c r="C2826"/>
      <c r="D2826"/>
      <c r="E2826"/>
      <c r="F2826"/>
      <c r="G2826"/>
      <c r="H2826"/>
      <c r="I2826"/>
      <c r="J2826"/>
      <c r="K2826"/>
      <c r="L2826"/>
      <c r="M2826"/>
      <c r="N2826"/>
      <c r="O2826"/>
      <c r="P2826"/>
      <c r="Q2826"/>
      <c r="R2826"/>
      <c r="S2826"/>
      <c r="T2826"/>
      <c r="U2826"/>
      <c r="V2826"/>
      <c r="W2826"/>
      <c r="X2826"/>
      <c r="Y2826"/>
      <c r="Z2826"/>
      <c r="AA2826"/>
      <c r="AB2826" s="181"/>
    </row>
    <row r="2827" spans="1:28" hidden="1">
      <c r="A2827" s="283"/>
      <c r="B2827"/>
      <c r="C2827"/>
      <c r="D2827"/>
      <c r="E2827"/>
      <c r="F2827"/>
      <c r="G2827"/>
      <c r="H2827"/>
      <c r="I2827"/>
      <c r="J2827"/>
      <c r="K2827"/>
      <c r="L2827"/>
      <c r="M2827"/>
      <c r="N2827"/>
      <c r="O2827"/>
      <c r="P2827"/>
      <c r="Q2827"/>
      <c r="R2827"/>
      <c r="S2827"/>
      <c r="T2827"/>
      <c r="U2827"/>
      <c r="V2827"/>
      <c r="W2827"/>
      <c r="X2827"/>
      <c r="Y2827"/>
      <c r="Z2827"/>
      <c r="AA2827"/>
      <c r="AB2827" s="181"/>
    </row>
    <row r="2828" spans="1:28" hidden="1">
      <c r="A2828" s="283"/>
      <c r="B2828"/>
      <c r="C2828"/>
      <c r="D2828"/>
      <c r="E2828"/>
      <c r="F2828"/>
      <c r="G2828"/>
      <c r="H2828"/>
      <c r="I2828"/>
      <c r="J2828"/>
      <c r="K2828"/>
      <c r="L2828"/>
      <c r="M2828"/>
      <c r="N2828"/>
      <c r="O2828"/>
      <c r="P2828"/>
      <c r="Q2828"/>
      <c r="R2828"/>
      <c r="S2828"/>
      <c r="T2828"/>
      <c r="U2828"/>
      <c r="V2828"/>
      <c r="W2828"/>
      <c r="X2828"/>
      <c r="Y2828"/>
      <c r="Z2828"/>
      <c r="AA2828"/>
      <c r="AB2828" s="181"/>
    </row>
    <row r="2829" spans="1:28" hidden="1">
      <c r="A2829" s="283"/>
      <c r="B2829"/>
      <c r="C2829"/>
      <c r="D2829"/>
      <c r="E2829"/>
      <c r="F2829"/>
      <c r="G2829"/>
      <c r="H2829"/>
      <c r="I2829"/>
      <c r="J2829"/>
      <c r="K2829"/>
      <c r="L2829"/>
      <c r="M2829"/>
      <c r="N2829"/>
      <c r="O2829"/>
      <c r="P2829"/>
      <c r="Q2829"/>
      <c r="R2829"/>
      <c r="S2829"/>
      <c r="T2829"/>
      <c r="U2829"/>
      <c r="V2829"/>
      <c r="W2829"/>
      <c r="X2829"/>
      <c r="Y2829"/>
      <c r="Z2829"/>
      <c r="AA2829"/>
      <c r="AB2829" s="181"/>
    </row>
    <row r="2830" spans="1:28" hidden="1">
      <c r="A2830" s="283"/>
      <c r="B2830"/>
      <c r="C2830"/>
      <c r="D2830"/>
      <c r="E2830"/>
      <c r="F2830"/>
      <c r="G2830"/>
      <c r="H2830"/>
      <c r="I2830"/>
      <c r="J2830"/>
      <c r="K2830"/>
      <c r="L2830"/>
      <c r="M2830"/>
      <c r="N2830"/>
      <c r="O2830"/>
      <c r="P2830"/>
      <c r="Q2830"/>
      <c r="R2830"/>
      <c r="S2830"/>
      <c r="T2830"/>
      <c r="U2830"/>
      <c r="V2830"/>
      <c r="W2830"/>
      <c r="X2830"/>
      <c r="Y2830"/>
      <c r="Z2830"/>
      <c r="AA2830"/>
      <c r="AB2830" s="181"/>
    </row>
    <row r="2831" spans="1:28" hidden="1">
      <c r="A2831" s="283"/>
      <c r="B2831"/>
      <c r="C2831"/>
      <c r="D2831"/>
      <c r="E2831"/>
      <c r="F2831"/>
      <c r="G2831"/>
      <c r="H2831"/>
      <c r="I2831"/>
      <c r="J2831"/>
      <c r="K2831"/>
      <c r="L2831"/>
      <c r="M2831"/>
      <c r="N2831"/>
      <c r="O2831"/>
      <c r="P2831"/>
      <c r="Q2831"/>
      <c r="R2831"/>
      <c r="S2831"/>
      <c r="T2831"/>
      <c r="U2831"/>
      <c r="V2831"/>
      <c r="W2831"/>
      <c r="X2831"/>
      <c r="Y2831"/>
      <c r="Z2831"/>
      <c r="AA2831"/>
      <c r="AB2831" s="181"/>
    </row>
    <row r="2832" spans="1:28" hidden="1">
      <c r="A2832" s="283"/>
      <c r="B2832"/>
      <c r="C2832"/>
      <c r="D2832"/>
      <c r="E2832"/>
      <c r="F2832"/>
      <c r="G2832"/>
      <c r="H2832"/>
      <c r="I2832"/>
      <c r="J2832"/>
      <c r="K2832"/>
      <c r="L2832"/>
      <c r="M2832"/>
      <c r="N2832"/>
      <c r="O2832"/>
      <c r="P2832"/>
      <c r="Q2832"/>
      <c r="R2832"/>
      <c r="S2832"/>
      <c r="T2832"/>
      <c r="U2832"/>
      <c r="V2832"/>
      <c r="W2832"/>
      <c r="X2832"/>
      <c r="Y2832"/>
      <c r="Z2832"/>
      <c r="AA2832"/>
      <c r="AB2832" s="181"/>
    </row>
    <row r="2833" spans="1:28" hidden="1">
      <c r="A2833" s="283"/>
      <c r="B2833"/>
      <c r="C2833"/>
      <c r="D2833"/>
      <c r="E2833"/>
      <c r="F2833"/>
      <c r="G2833"/>
      <c r="H2833"/>
      <c r="I2833"/>
      <c r="J2833"/>
      <c r="K2833"/>
      <c r="L2833"/>
      <c r="M2833"/>
      <c r="N2833"/>
      <c r="O2833"/>
      <c r="P2833"/>
      <c r="Q2833"/>
      <c r="R2833"/>
      <c r="S2833"/>
      <c r="T2833"/>
      <c r="U2833"/>
      <c r="V2833"/>
      <c r="W2833"/>
      <c r="X2833"/>
      <c r="Y2833"/>
      <c r="Z2833"/>
      <c r="AA2833"/>
      <c r="AB2833" s="181"/>
    </row>
    <row r="2834" spans="1:28" hidden="1">
      <c r="A2834" s="283"/>
      <c r="B2834"/>
      <c r="C2834"/>
      <c r="D2834"/>
      <c r="E2834"/>
      <c r="F2834"/>
      <c r="G2834"/>
      <c r="H2834"/>
      <c r="I2834"/>
      <c r="J2834"/>
      <c r="K2834"/>
      <c r="L2834"/>
      <c r="M2834"/>
      <c r="N2834"/>
      <c r="O2834"/>
      <c r="P2834"/>
      <c r="Q2834"/>
      <c r="R2834"/>
      <c r="S2834"/>
      <c r="T2834"/>
      <c r="U2834"/>
      <c r="V2834"/>
      <c r="W2834"/>
      <c r="X2834"/>
      <c r="Y2834"/>
      <c r="Z2834"/>
      <c r="AA2834"/>
      <c r="AB2834" s="181"/>
    </row>
    <row r="2835" spans="1:28" hidden="1">
      <c r="A2835" s="283"/>
      <c r="B2835"/>
      <c r="C2835"/>
      <c r="D2835"/>
      <c r="E2835"/>
      <c r="F2835"/>
      <c r="G2835"/>
      <c r="H2835"/>
      <c r="I2835"/>
      <c r="J2835"/>
      <c r="K2835"/>
      <c r="L2835"/>
      <c r="M2835"/>
      <c r="N2835"/>
      <c r="O2835"/>
      <c r="P2835"/>
      <c r="Q2835"/>
      <c r="R2835"/>
      <c r="S2835"/>
      <c r="T2835"/>
      <c r="U2835"/>
      <c r="V2835"/>
      <c r="W2835"/>
      <c r="X2835"/>
      <c r="Y2835"/>
      <c r="Z2835"/>
      <c r="AA2835"/>
      <c r="AB2835" s="181"/>
    </row>
    <row r="2836" spans="1:28" hidden="1">
      <c r="A2836" s="283"/>
      <c r="B2836"/>
      <c r="C2836"/>
      <c r="D2836"/>
      <c r="E2836"/>
      <c r="F2836"/>
      <c r="G2836"/>
      <c r="H2836"/>
      <c r="I2836"/>
      <c r="J2836"/>
      <c r="K2836"/>
      <c r="L2836"/>
      <c r="M2836"/>
      <c r="N2836"/>
      <c r="O2836"/>
      <c r="P2836"/>
      <c r="Q2836"/>
      <c r="R2836"/>
      <c r="S2836"/>
      <c r="T2836"/>
      <c r="U2836"/>
      <c r="V2836"/>
      <c r="W2836"/>
      <c r="X2836"/>
      <c r="Y2836"/>
      <c r="Z2836"/>
      <c r="AA2836"/>
      <c r="AB2836" s="181"/>
    </row>
    <row r="2837" spans="1:28" hidden="1">
      <c r="A2837" s="283"/>
      <c r="B2837"/>
      <c r="C2837"/>
      <c r="D2837"/>
      <c r="E2837"/>
      <c r="F2837"/>
      <c r="G2837"/>
      <c r="H2837"/>
      <c r="I2837"/>
      <c r="J2837"/>
      <c r="K2837"/>
      <c r="L2837"/>
      <c r="M2837"/>
      <c r="N2837"/>
      <c r="O2837"/>
      <c r="P2837"/>
      <c r="Q2837"/>
      <c r="R2837"/>
      <c r="S2837"/>
      <c r="T2837"/>
      <c r="U2837"/>
      <c r="V2837"/>
      <c r="W2837"/>
      <c r="X2837"/>
      <c r="Y2837"/>
      <c r="Z2837"/>
      <c r="AA2837"/>
      <c r="AB2837" s="181"/>
    </row>
    <row r="2838" spans="1:28" hidden="1">
      <c r="A2838" s="283"/>
      <c r="B2838"/>
      <c r="C2838"/>
      <c r="D2838"/>
      <c r="E2838"/>
      <c r="F2838"/>
      <c r="G2838"/>
      <c r="H2838"/>
      <c r="I2838"/>
      <c r="J2838"/>
      <c r="K2838"/>
      <c r="L2838"/>
      <c r="M2838"/>
      <c r="N2838"/>
      <c r="O2838"/>
      <c r="P2838"/>
      <c r="Q2838"/>
      <c r="R2838"/>
      <c r="S2838"/>
      <c r="T2838"/>
      <c r="U2838"/>
      <c r="V2838"/>
      <c r="W2838"/>
      <c r="X2838"/>
      <c r="Y2838"/>
      <c r="Z2838"/>
      <c r="AA2838"/>
      <c r="AB2838" s="181"/>
    </row>
    <row r="2839" spans="1:28" hidden="1">
      <c r="A2839" s="283"/>
      <c r="B2839"/>
      <c r="C2839"/>
      <c r="D2839"/>
      <c r="E2839"/>
      <c r="F2839"/>
      <c r="G2839"/>
      <c r="H2839"/>
      <c r="I2839"/>
      <c r="J2839"/>
      <c r="K2839"/>
      <c r="L2839"/>
      <c r="M2839"/>
      <c r="N2839"/>
      <c r="O2839"/>
      <c r="P2839"/>
      <c r="Q2839"/>
      <c r="R2839"/>
      <c r="S2839"/>
      <c r="T2839"/>
      <c r="U2839"/>
      <c r="V2839"/>
      <c r="W2839"/>
      <c r="X2839"/>
      <c r="Y2839"/>
      <c r="Z2839"/>
      <c r="AA2839"/>
      <c r="AB2839" s="181"/>
    </row>
    <row r="2840" spans="1:28" hidden="1">
      <c r="A2840" s="283"/>
      <c r="B2840"/>
      <c r="C2840"/>
      <c r="D2840"/>
      <c r="E2840"/>
      <c r="F2840"/>
      <c r="G2840"/>
      <c r="H2840"/>
      <c r="I2840"/>
      <c r="J2840"/>
      <c r="K2840"/>
      <c r="L2840"/>
      <c r="M2840"/>
      <c r="N2840"/>
      <c r="O2840"/>
      <c r="P2840"/>
      <c r="Q2840"/>
      <c r="R2840"/>
      <c r="S2840"/>
      <c r="T2840"/>
      <c r="U2840"/>
      <c r="V2840"/>
      <c r="W2840"/>
      <c r="X2840"/>
      <c r="Y2840"/>
      <c r="Z2840"/>
      <c r="AA2840"/>
      <c r="AB2840" s="181"/>
    </row>
    <row r="2841" spans="1:28" hidden="1">
      <c r="A2841" s="283"/>
      <c r="B2841"/>
      <c r="C2841"/>
      <c r="D2841"/>
      <c r="E2841"/>
      <c r="F2841"/>
      <c r="G2841"/>
      <c r="H2841"/>
      <c r="I2841"/>
      <c r="J2841"/>
      <c r="K2841"/>
      <c r="L2841"/>
      <c r="M2841"/>
      <c r="N2841"/>
      <c r="O2841"/>
      <c r="P2841"/>
      <c r="Q2841"/>
      <c r="R2841"/>
      <c r="S2841"/>
      <c r="T2841"/>
      <c r="U2841"/>
      <c r="V2841"/>
      <c r="W2841"/>
      <c r="X2841"/>
      <c r="Y2841"/>
      <c r="Z2841"/>
      <c r="AA2841"/>
      <c r="AB2841" s="181"/>
    </row>
    <row r="2842" spans="1:28" hidden="1">
      <c r="A2842" s="283"/>
      <c r="B2842"/>
      <c r="C2842"/>
      <c r="D2842"/>
      <c r="E2842"/>
      <c r="F2842"/>
      <c r="G2842"/>
      <c r="H2842"/>
      <c r="I2842"/>
      <c r="J2842"/>
      <c r="K2842"/>
      <c r="L2842"/>
      <c r="M2842"/>
      <c r="N2842"/>
      <c r="O2842"/>
      <c r="P2842"/>
      <c r="Q2842"/>
      <c r="R2842"/>
      <c r="S2842"/>
      <c r="T2842"/>
      <c r="U2842"/>
      <c r="V2842"/>
      <c r="W2842"/>
      <c r="X2842"/>
      <c r="Y2842"/>
      <c r="Z2842"/>
      <c r="AA2842"/>
      <c r="AB2842" s="181"/>
    </row>
    <row r="2843" spans="1:28" hidden="1">
      <c r="A2843" s="283"/>
      <c r="B2843"/>
      <c r="C2843"/>
      <c r="D2843"/>
      <c r="E2843"/>
      <c r="F2843"/>
      <c r="G2843"/>
      <c r="H2843"/>
      <c r="I2843"/>
      <c r="J2843"/>
      <c r="K2843"/>
      <c r="L2843"/>
      <c r="M2843"/>
      <c r="N2843"/>
      <c r="O2843"/>
      <c r="P2843"/>
      <c r="Q2843"/>
      <c r="R2843"/>
      <c r="S2843"/>
      <c r="T2843"/>
      <c r="U2843"/>
      <c r="V2843"/>
      <c r="W2843"/>
      <c r="X2843"/>
      <c r="Y2843"/>
      <c r="Z2843"/>
      <c r="AA2843"/>
      <c r="AB2843" s="181"/>
    </row>
    <row r="2844" spans="1:28" hidden="1">
      <c r="A2844" s="283"/>
      <c r="B2844"/>
      <c r="C2844"/>
      <c r="D2844"/>
      <c r="E2844"/>
      <c r="F2844"/>
      <c r="G2844"/>
      <c r="H2844"/>
      <c r="I2844"/>
      <c r="J2844"/>
      <c r="K2844"/>
      <c r="L2844"/>
      <c r="M2844"/>
      <c r="N2844"/>
      <c r="O2844"/>
      <c r="P2844"/>
      <c r="Q2844"/>
      <c r="R2844"/>
      <c r="S2844"/>
      <c r="T2844"/>
      <c r="U2844"/>
      <c r="V2844"/>
      <c r="W2844"/>
      <c r="X2844"/>
      <c r="Y2844"/>
      <c r="Z2844"/>
      <c r="AA2844"/>
      <c r="AB2844" s="181"/>
    </row>
    <row r="2845" spans="1:28" hidden="1">
      <c r="A2845" s="283"/>
      <c r="B2845"/>
      <c r="C2845"/>
      <c r="D2845"/>
      <c r="E2845"/>
      <c r="F2845"/>
      <c r="G2845"/>
      <c r="H2845"/>
      <c r="I2845"/>
      <c r="J2845"/>
      <c r="K2845"/>
      <c r="L2845"/>
      <c r="M2845"/>
      <c r="N2845"/>
      <c r="O2845"/>
      <c r="P2845"/>
      <c r="Q2845"/>
      <c r="R2845"/>
      <c r="S2845"/>
      <c r="T2845"/>
      <c r="U2845"/>
      <c r="V2845"/>
      <c r="W2845"/>
      <c r="X2845"/>
      <c r="Y2845"/>
      <c r="Z2845"/>
      <c r="AA2845"/>
      <c r="AB2845" s="181"/>
    </row>
    <row r="2846" spans="1:28" hidden="1">
      <c r="A2846" s="283"/>
      <c r="B2846"/>
      <c r="C2846"/>
      <c r="D2846"/>
      <c r="E2846"/>
      <c r="F2846"/>
      <c r="G2846"/>
      <c r="H2846"/>
      <c r="I2846"/>
      <c r="J2846"/>
      <c r="K2846"/>
      <c r="L2846"/>
      <c r="M2846"/>
      <c r="N2846"/>
      <c r="O2846"/>
      <c r="P2846"/>
      <c r="Q2846"/>
      <c r="R2846"/>
      <c r="S2846"/>
      <c r="T2846"/>
      <c r="U2846"/>
      <c r="V2846"/>
      <c r="W2846"/>
      <c r="X2846"/>
      <c r="Y2846"/>
      <c r="Z2846"/>
      <c r="AA2846"/>
      <c r="AB2846" s="181"/>
    </row>
    <row r="2847" spans="1:28" hidden="1">
      <c r="A2847" s="283"/>
      <c r="B2847"/>
      <c r="C2847"/>
      <c r="D2847"/>
      <c r="E2847"/>
      <c r="F2847"/>
      <c r="G2847"/>
      <c r="H2847"/>
      <c r="I2847"/>
      <c r="J2847"/>
      <c r="K2847"/>
      <c r="L2847"/>
      <c r="M2847"/>
      <c r="N2847"/>
      <c r="O2847"/>
      <c r="P2847"/>
      <c r="Q2847"/>
      <c r="R2847"/>
      <c r="S2847"/>
      <c r="T2847"/>
      <c r="U2847"/>
      <c r="V2847"/>
      <c r="W2847"/>
      <c r="X2847"/>
      <c r="Y2847"/>
      <c r="Z2847"/>
      <c r="AA2847"/>
      <c r="AB2847" s="181"/>
    </row>
    <row r="2848" spans="1:28" hidden="1">
      <c r="A2848" s="283"/>
      <c r="B2848"/>
      <c r="C2848"/>
      <c r="D2848"/>
      <c r="E2848"/>
      <c r="F2848"/>
      <c r="G2848"/>
      <c r="H2848"/>
      <c r="I2848"/>
      <c r="J2848"/>
      <c r="K2848"/>
      <c r="L2848"/>
      <c r="M2848"/>
      <c r="N2848"/>
      <c r="O2848"/>
      <c r="P2848"/>
      <c r="Q2848"/>
      <c r="R2848"/>
      <c r="S2848"/>
      <c r="T2848"/>
      <c r="U2848"/>
      <c r="V2848"/>
      <c r="W2848"/>
      <c r="X2848"/>
      <c r="Y2848"/>
      <c r="Z2848"/>
      <c r="AA2848"/>
      <c r="AB2848" s="181"/>
    </row>
    <row r="2849" spans="1:28" hidden="1">
      <c r="A2849" s="283"/>
      <c r="B2849"/>
      <c r="C2849"/>
      <c r="D2849"/>
      <c r="E2849"/>
      <c r="F2849"/>
      <c r="G2849"/>
      <c r="H2849"/>
      <c r="I2849"/>
      <c r="J2849"/>
      <c r="K2849"/>
      <c r="L2849"/>
      <c r="M2849"/>
      <c r="N2849"/>
      <c r="O2849"/>
      <c r="P2849"/>
      <c r="Q2849"/>
      <c r="R2849"/>
      <c r="S2849"/>
      <c r="T2849"/>
      <c r="U2849"/>
      <c r="V2849"/>
      <c r="W2849"/>
      <c r="X2849"/>
      <c r="Y2849"/>
      <c r="Z2849"/>
      <c r="AA2849"/>
      <c r="AB2849" s="181"/>
    </row>
    <row r="2850" spans="1:28" hidden="1">
      <c r="A2850" s="283"/>
      <c r="B2850"/>
      <c r="C2850"/>
      <c r="D2850"/>
      <c r="E2850"/>
      <c r="F2850"/>
      <c r="G2850"/>
      <c r="H2850"/>
      <c r="I2850"/>
      <c r="J2850"/>
      <c r="K2850"/>
      <c r="L2850"/>
      <c r="M2850"/>
      <c r="N2850"/>
      <c r="O2850"/>
      <c r="P2850"/>
      <c r="Q2850"/>
      <c r="R2850"/>
      <c r="S2850"/>
      <c r="T2850"/>
      <c r="U2850"/>
      <c r="V2850"/>
      <c r="W2850"/>
      <c r="X2850"/>
      <c r="Y2850"/>
      <c r="Z2850"/>
      <c r="AA2850"/>
      <c r="AB2850" s="181"/>
    </row>
    <row r="2851" spans="1:28" hidden="1">
      <c r="A2851" s="283"/>
      <c r="B2851"/>
      <c r="C2851"/>
      <c r="D2851"/>
      <c r="E2851"/>
      <c r="F2851"/>
      <c r="G2851"/>
      <c r="H2851"/>
      <c r="I2851"/>
      <c r="J2851"/>
      <c r="K2851"/>
      <c r="L2851"/>
      <c r="M2851"/>
      <c r="N2851"/>
      <c r="O2851"/>
      <c r="P2851"/>
      <c r="Q2851"/>
      <c r="R2851"/>
      <c r="S2851"/>
      <c r="T2851"/>
      <c r="U2851"/>
      <c r="V2851"/>
      <c r="W2851"/>
      <c r="X2851"/>
      <c r="Y2851"/>
      <c r="Z2851"/>
      <c r="AA2851"/>
      <c r="AB2851" s="181"/>
    </row>
    <row r="2852" spans="1:28" hidden="1">
      <c r="A2852" s="283"/>
      <c r="B2852"/>
      <c r="C2852"/>
      <c r="D2852"/>
      <c r="E2852"/>
      <c r="F2852"/>
      <c r="G2852"/>
      <c r="H2852"/>
      <c r="I2852"/>
      <c r="J2852"/>
      <c r="K2852"/>
      <c r="L2852"/>
      <c r="M2852"/>
      <c r="N2852"/>
      <c r="O2852"/>
      <c r="P2852"/>
      <c r="Q2852"/>
      <c r="R2852"/>
      <c r="S2852"/>
      <c r="T2852"/>
      <c r="U2852"/>
      <c r="V2852"/>
      <c r="W2852"/>
      <c r="X2852"/>
      <c r="Y2852"/>
      <c r="Z2852"/>
      <c r="AA2852"/>
      <c r="AB2852" s="181"/>
    </row>
    <row r="2853" spans="1:28" hidden="1">
      <c r="A2853" s="283"/>
      <c r="B2853"/>
      <c r="C2853"/>
      <c r="D2853"/>
      <c r="E2853"/>
      <c r="F2853"/>
      <c r="G2853"/>
      <c r="H2853"/>
      <c r="I2853"/>
      <c r="J2853"/>
      <c r="K2853"/>
      <c r="L2853"/>
      <c r="M2853"/>
      <c r="N2853"/>
      <c r="O2853"/>
      <c r="P2853"/>
      <c r="Q2853"/>
      <c r="R2853"/>
      <c r="S2853"/>
      <c r="T2853"/>
      <c r="U2853"/>
      <c r="V2853"/>
      <c r="W2853"/>
      <c r="X2853"/>
      <c r="Y2853"/>
      <c r="Z2853"/>
      <c r="AA2853"/>
      <c r="AB2853" s="181"/>
    </row>
    <row r="2854" spans="1:28" hidden="1">
      <c r="A2854" s="283"/>
      <c r="B2854"/>
      <c r="C2854"/>
      <c r="D2854"/>
      <c r="E2854"/>
      <c r="F2854"/>
      <c r="G2854"/>
      <c r="H2854"/>
      <c r="I2854"/>
      <c r="J2854"/>
      <c r="K2854"/>
      <c r="L2854"/>
      <c r="M2854"/>
      <c r="N2854"/>
      <c r="O2854"/>
      <c r="P2854"/>
      <c r="Q2854"/>
      <c r="R2854"/>
      <c r="S2854"/>
      <c r="T2854"/>
      <c r="U2854"/>
      <c r="V2854"/>
      <c r="W2854"/>
      <c r="X2854"/>
      <c r="Y2854"/>
      <c r="Z2854"/>
      <c r="AA2854"/>
      <c r="AB2854" s="181"/>
    </row>
    <row r="2855" spans="1:28" hidden="1">
      <c r="A2855" s="283"/>
      <c r="B2855"/>
      <c r="C2855"/>
      <c r="D2855"/>
      <c r="E2855"/>
      <c r="F2855"/>
      <c r="G2855"/>
      <c r="H2855"/>
      <c r="I2855"/>
      <c r="J2855"/>
      <c r="K2855"/>
      <c r="L2855"/>
      <c r="M2855"/>
      <c r="N2855"/>
      <c r="O2855"/>
      <c r="P2855"/>
      <c r="Q2855"/>
      <c r="R2855"/>
      <c r="S2855"/>
      <c r="T2855"/>
      <c r="U2855"/>
      <c r="V2855"/>
      <c r="W2855"/>
      <c r="X2855"/>
      <c r="Y2855"/>
      <c r="Z2855"/>
      <c r="AA2855"/>
      <c r="AB2855" s="181"/>
    </row>
    <row r="2856" spans="1:28" hidden="1">
      <c r="A2856" s="283"/>
      <c r="B2856"/>
      <c r="C2856"/>
      <c r="D2856"/>
      <c r="E2856"/>
      <c r="F2856"/>
      <c r="G2856"/>
      <c r="H2856"/>
      <c r="I2856"/>
      <c r="J2856"/>
      <c r="K2856"/>
      <c r="L2856"/>
      <c r="M2856"/>
      <c r="N2856"/>
      <c r="O2856"/>
      <c r="P2856"/>
      <c r="Q2856"/>
      <c r="R2856"/>
      <c r="S2856"/>
      <c r="T2856"/>
      <c r="U2856"/>
      <c r="V2856"/>
      <c r="W2856"/>
      <c r="X2856"/>
      <c r="Y2856"/>
      <c r="Z2856"/>
      <c r="AA2856"/>
      <c r="AB2856" s="181"/>
    </row>
    <row r="2857" spans="1:28" hidden="1">
      <c r="A2857" s="283"/>
      <c r="B2857"/>
      <c r="C2857"/>
      <c r="D2857"/>
      <c r="E2857"/>
      <c r="F2857"/>
      <c r="G2857"/>
      <c r="H2857"/>
      <c r="I2857"/>
      <c r="J2857"/>
      <c r="K2857"/>
      <c r="L2857"/>
      <c r="M2857"/>
      <c r="N2857"/>
      <c r="O2857"/>
      <c r="P2857"/>
      <c r="Q2857"/>
      <c r="R2857"/>
      <c r="S2857"/>
      <c r="T2857"/>
      <c r="U2857"/>
      <c r="V2857"/>
      <c r="W2857"/>
      <c r="X2857"/>
      <c r="Y2857"/>
      <c r="Z2857"/>
      <c r="AA2857"/>
      <c r="AB2857" s="181"/>
    </row>
    <row r="2858" spans="1:28" hidden="1">
      <c r="A2858" s="283"/>
      <c r="B2858"/>
      <c r="C2858"/>
      <c r="D2858"/>
      <c r="E2858"/>
      <c r="F2858"/>
      <c r="G2858"/>
      <c r="H2858"/>
      <c r="I2858"/>
      <c r="J2858"/>
      <c r="K2858"/>
      <c r="L2858"/>
      <c r="M2858"/>
      <c r="N2858"/>
      <c r="O2858"/>
      <c r="P2858"/>
      <c r="Q2858"/>
      <c r="R2858"/>
      <c r="S2858"/>
      <c r="T2858"/>
      <c r="U2858"/>
      <c r="V2858"/>
      <c r="W2858"/>
      <c r="X2858"/>
      <c r="Y2858"/>
      <c r="Z2858"/>
      <c r="AA2858"/>
      <c r="AB2858" s="181"/>
    </row>
    <row r="2859" spans="1:28" hidden="1">
      <c r="A2859" s="283"/>
      <c r="B2859"/>
      <c r="C2859"/>
      <c r="D2859"/>
      <c r="E2859"/>
      <c r="F2859"/>
      <c r="G2859"/>
      <c r="H2859"/>
      <c r="I2859"/>
      <c r="J2859"/>
      <c r="K2859"/>
      <c r="L2859"/>
      <c r="M2859"/>
      <c r="N2859"/>
      <c r="O2859"/>
      <c r="P2859"/>
      <c r="Q2859"/>
      <c r="R2859"/>
      <c r="S2859"/>
      <c r="T2859"/>
      <c r="U2859"/>
      <c r="V2859"/>
      <c r="W2859"/>
      <c r="X2859"/>
      <c r="Y2859"/>
      <c r="Z2859"/>
      <c r="AA2859"/>
      <c r="AB2859" s="181"/>
    </row>
    <row r="2860" spans="1:28" hidden="1">
      <c r="A2860" s="283"/>
      <c r="B2860"/>
      <c r="C2860"/>
      <c r="D2860"/>
      <c r="E2860"/>
      <c r="F2860"/>
      <c r="G2860"/>
      <c r="H2860"/>
      <c r="I2860"/>
      <c r="J2860"/>
      <c r="K2860"/>
      <c r="L2860"/>
      <c r="M2860"/>
      <c r="N2860"/>
      <c r="O2860"/>
      <c r="P2860"/>
      <c r="Q2860"/>
      <c r="R2860"/>
      <c r="S2860"/>
      <c r="T2860"/>
      <c r="U2860"/>
      <c r="V2860"/>
      <c r="W2860"/>
      <c r="X2860"/>
      <c r="Y2860"/>
      <c r="Z2860"/>
      <c r="AA2860"/>
      <c r="AB2860" s="181"/>
    </row>
    <row r="2861" spans="1:28" hidden="1">
      <c r="A2861" s="283"/>
      <c r="B2861"/>
      <c r="C2861"/>
      <c r="D2861"/>
      <c r="E2861"/>
      <c r="F2861"/>
      <c r="G2861"/>
      <c r="H2861"/>
      <c r="I2861"/>
      <c r="J2861"/>
      <c r="K2861"/>
      <c r="L2861"/>
      <c r="M2861"/>
      <c r="N2861"/>
      <c r="O2861"/>
      <c r="P2861"/>
      <c r="Q2861"/>
      <c r="R2861"/>
      <c r="S2861"/>
      <c r="T2861"/>
      <c r="U2861"/>
      <c r="V2861"/>
      <c r="W2861"/>
      <c r="X2861"/>
      <c r="Y2861"/>
      <c r="Z2861"/>
      <c r="AA2861"/>
      <c r="AB2861" s="181"/>
    </row>
    <row r="2862" spans="1:28" hidden="1">
      <c r="A2862" s="283"/>
      <c r="B2862"/>
      <c r="C2862"/>
      <c r="D2862"/>
      <c r="E2862"/>
      <c r="F2862"/>
      <c r="G2862"/>
      <c r="H2862"/>
      <c r="I2862"/>
      <c r="J2862"/>
      <c r="K2862"/>
      <c r="L2862"/>
      <c r="M2862"/>
      <c r="N2862"/>
      <c r="O2862"/>
      <c r="P2862"/>
      <c r="Q2862"/>
      <c r="R2862"/>
      <c r="S2862"/>
      <c r="T2862"/>
      <c r="U2862"/>
      <c r="V2862"/>
      <c r="W2862"/>
      <c r="X2862"/>
      <c r="Y2862"/>
      <c r="Z2862"/>
      <c r="AA2862"/>
      <c r="AB2862" s="181"/>
    </row>
    <row r="2863" spans="1:28" hidden="1">
      <c r="A2863" s="283"/>
      <c r="B2863"/>
      <c r="C2863"/>
      <c r="D2863"/>
      <c r="E2863"/>
      <c r="F2863"/>
      <c r="G2863"/>
      <c r="H2863"/>
      <c r="I2863"/>
      <c r="J2863"/>
      <c r="K2863"/>
      <c r="L2863"/>
      <c r="M2863"/>
      <c r="N2863"/>
      <c r="O2863"/>
      <c r="P2863"/>
      <c r="Q2863"/>
      <c r="R2863"/>
      <c r="S2863"/>
      <c r="T2863"/>
      <c r="U2863"/>
      <c r="V2863"/>
      <c r="W2863"/>
      <c r="X2863"/>
      <c r="Y2863"/>
      <c r="Z2863"/>
      <c r="AA2863"/>
      <c r="AB2863" s="181"/>
    </row>
    <row r="2864" spans="1:28" hidden="1">
      <c r="A2864" s="283"/>
      <c r="B2864"/>
      <c r="C2864"/>
      <c r="D2864"/>
      <c r="E2864"/>
      <c r="F2864"/>
      <c r="G2864"/>
      <c r="H2864"/>
      <c r="I2864"/>
      <c r="J2864"/>
      <c r="K2864"/>
      <c r="L2864"/>
      <c r="M2864"/>
      <c r="N2864"/>
      <c r="O2864"/>
      <c r="P2864"/>
      <c r="Q2864"/>
      <c r="R2864"/>
      <c r="S2864"/>
      <c r="T2864"/>
      <c r="U2864"/>
      <c r="V2864"/>
      <c r="W2864"/>
      <c r="X2864"/>
      <c r="Y2864"/>
      <c r="Z2864"/>
      <c r="AA2864"/>
      <c r="AB2864" s="181"/>
    </row>
    <row r="2865" spans="1:28" hidden="1">
      <c r="A2865" s="283"/>
      <c r="B2865"/>
      <c r="C2865"/>
      <c r="D2865"/>
      <c r="E2865"/>
      <c r="F2865"/>
      <c r="G2865"/>
      <c r="H2865"/>
      <c r="I2865"/>
      <c r="J2865"/>
      <c r="K2865"/>
      <c r="L2865"/>
      <c r="M2865"/>
      <c r="N2865"/>
      <c r="O2865"/>
      <c r="P2865"/>
      <c r="Q2865"/>
      <c r="R2865"/>
      <c r="S2865"/>
      <c r="T2865"/>
      <c r="U2865"/>
      <c r="V2865"/>
      <c r="W2865"/>
      <c r="X2865"/>
      <c r="Y2865"/>
      <c r="Z2865"/>
      <c r="AA2865"/>
      <c r="AB2865" s="181"/>
    </row>
    <row r="2866" spans="1:28" hidden="1">
      <c r="A2866" s="283"/>
      <c r="B2866"/>
      <c r="C2866"/>
      <c r="D2866"/>
      <c r="E2866"/>
      <c r="F2866"/>
      <c r="G2866"/>
      <c r="H2866"/>
      <c r="I2866"/>
      <c r="J2866"/>
      <c r="K2866"/>
      <c r="L2866"/>
      <c r="M2866"/>
      <c r="N2866"/>
      <c r="O2866"/>
      <c r="P2866"/>
      <c r="Q2866"/>
      <c r="R2866"/>
      <c r="S2866"/>
      <c r="T2866"/>
      <c r="U2866"/>
      <c r="V2866"/>
      <c r="W2866"/>
      <c r="X2866"/>
      <c r="Y2866"/>
      <c r="Z2866"/>
      <c r="AA2866"/>
      <c r="AB2866" s="181"/>
    </row>
    <row r="2867" spans="1:28" hidden="1">
      <c r="A2867" s="283"/>
      <c r="B2867"/>
      <c r="C2867"/>
      <c r="D2867"/>
      <c r="E2867"/>
      <c r="F2867"/>
      <c r="G2867"/>
      <c r="H2867"/>
      <c r="I2867"/>
      <c r="J2867"/>
      <c r="K2867"/>
      <c r="L2867"/>
      <c r="M2867"/>
      <c r="N2867"/>
      <c r="O2867"/>
      <c r="P2867"/>
      <c r="Q2867"/>
      <c r="R2867"/>
      <c r="S2867"/>
      <c r="T2867"/>
      <c r="U2867"/>
      <c r="V2867"/>
      <c r="W2867"/>
      <c r="X2867"/>
      <c r="Y2867"/>
      <c r="Z2867"/>
      <c r="AA2867"/>
      <c r="AB2867" s="181"/>
    </row>
    <row r="2868" spans="1:28" hidden="1">
      <c r="A2868" s="283"/>
      <c r="B2868"/>
      <c r="C2868"/>
      <c r="D2868"/>
      <c r="E2868"/>
      <c r="F2868"/>
      <c r="G2868"/>
      <c r="H2868"/>
      <c r="I2868"/>
      <c r="J2868"/>
      <c r="K2868"/>
      <c r="L2868"/>
      <c r="M2868"/>
      <c r="N2868"/>
      <c r="O2868"/>
      <c r="P2868"/>
      <c r="Q2868"/>
      <c r="R2868"/>
      <c r="S2868"/>
      <c r="T2868"/>
      <c r="U2868"/>
      <c r="V2868"/>
      <c r="W2868"/>
      <c r="X2868"/>
      <c r="Y2868"/>
      <c r="Z2868"/>
      <c r="AA2868"/>
      <c r="AB2868" s="181"/>
    </row>
    <row r="2869" spans="1:28" hidden="1">
      <c r="A2869" s="283"/>
      <c r="B2869"/>
      <c r="C2869"/>
      <c r="D2869"/>
      <c r="E2869"/>
      <c r="F2869"/>
      <c r="G2869"/>
      <c r="H2869"/>
      <c r="I2869"/>
      <c r="J2869"/>
      <c r="K2869"/>
      <c r="L2869"/>
      <c r="M2869"/>
      <c r="N2869"/>
      <c r="O2869"/>
      <c r="P2869"/>
      <c r="Q2869"/>
      <c r="R2869"/>
      <c r="S2869"/>
      <c r="T2869"/>
      <c r="U2869"/>
      <c r="V2869"/>
      <c r="W2869"/>
      <c r="X2869"/>
      <c r="Y2869"/>
      <c r="Z2869"/>
      <c r="AA2869"/>
      <c r="AB2869" s="181"/>
    </row>
    <row r="2870" spans="1:28" hidden="1">
      <c r="A2870" s="283"/>
      <c r="B2870"/>
      <c r="C2870"/>
      <c r="D2870"/>
      <c r="E2870"/>
      <c r="F2870"/>
      <c r="G2870"/>
      <c r="H2870"/>
      <c r="I2870"/>
      <c r="J2870"/>
      <c r="K2870"/>
      <c r="L2870"/>
      <c r="M2870"/>
      <c r="N2870"/>
      <c r="O2870"/>
      <c r="P2870"/>
      <c r="Q2870"/>
      <c r="R2870"/>
      <c r="S2870"/>
      <c r="T2870"/>
      <c r="U2870"/>
      <c r="V2870"/>
      <c r="W2870"/>
      <c r="X2870"/>
      <c r="Y2870"/>
      <c r="Z2870"/>
      <c r="AA2870"/>
      <c r="AB2870" s="181"/>
    </row>
    <row r="2871" spans="1:28" hidden="1">
      <c r="A2871" s="283"/>
      <c r="B2871"/>
      <c r="C2871"/>
      <c r="D2871"/>
      <c r="E2871"/>
      <c r="F2871"/>
      <c r="G2871"/>
      <c r="H2871"/>
      <c r="I2871"/>
      <c r="J2871"/>
      <c r="K2871"/>
      <c r="L2871"/>
      <c r="M2871"/>
      <c r="N2871"/>
      <c r="O2871"/>
      <c r="P2871"/>
      <c r="Q2871"/>
      <c r="R2871"/>
      <c r="S2871"/>
      <c r="T2871"/>
      <c r="U2871"/>
      <c r="V2871"/>
      <c r="W2871"/>
      <c r="X2871"/>
      <c r="Y2871"/>
      <c r="Z2871"/>
      <c r="AA2871"/>
      <c r="AB2871" s="181"/>
    </row>
    <row r="2872" spans="1:28" hidden="1">
      <c r="A2872" s="283"/>
      <c r="B2872"/>
      <c r="C2872"/>
      <c r="D2872"/>
      <c r="E2872"/>
      <c r="F2872"/>
      <c r="G2872"/>
      <c r="H2872"/>
      <c r="I2872"/>
      <c r="J2872"/>
      <c r="K2872"/>
      <c r="L2872"/>
      <c r="M2872"/>
      <c r="N2872"/>
      <c r="O2872"/>
      <c r="P2872"/>
      <c r="Q2872"/>
      <c r="R2872"/>
      <c r="S2872"/>
      <c r="T2872"/>
      <c r="U2872"/>
      <c r="V2872"/>
      <c r="W2872"/>
      <c r="X2872"/>
      <c r="Y2872"/>
      <c r="Z2872"/>
      <c r="AA2872"/>
      <c r="AB2872" s="181"/>
    </row>
    <row r="2873" spans="1:28" hidden="1">
      <c r="A2873" s="283"/>
      <c r="B2873"/>
      <c r="C2873"/>
      <c r="D2873"/>
      <c r="E2873"/>
      <c r="F2873"/>
      <c r="G2873"/>
      <c r="H2873"/>
      <c r="I2873"/>
      <c r="J2873"/>
      <c r="K2873"/>
      <c r="L2873"/>
      <c r="M2873"/>
      <c r="N2873"/>
      <c r="O2873"/>
      <c r="P2873"/>
      <c r="Q2873"/>
      <c r="R2873"/>
      <c r="S2873"/>
      <c r="T2873"/>
      <c r="U2873"/>
      <c r="V2873"/>
      <c r="W2873"/>
      <c r="X2873"/>
      <c r="Y2873"/>
      <c r="Z2873"/>
      <c r="AA2873"/>
      <c r="AB2873" s="181"/>
    </row>
    <row r="2874" spans="1:28" hidden="1">
      <c r="A2874" s="283"/>
      <c r="B2874"/>
      <c r="C2874"/>
      <c r="D2874"/>
      <c r="E2874"/>
      <c r="F2874"/>
      <c r="G2874"/>
      <c r="H2874"/>
      <c r="I2874"/>
      <c r="J2874"/>
      <c r="K2874"/>
      <c r="L2874"/>
      <c r="M2874"/>
      <c r="N2874"/>
      <c r="O2874"/>
      <c r="P2874"/>
      <c r="Q2874"/>
      <c r="R2874"/>
      <c r="S2874"/>
      <c r="T2874"/>
      <c r="U2874"/>
      <c r="V2874"/>
      <c r="W2874"/>
      <c r="X2874"/>
      <c r="Y2874"/>
      <c r="Z2874"/>
      <c r="AA2874"/>
      <c r="AB2874" s="181"/>
    </row>
    <row r="2875" spans="1:28" hidden="1">
      <c r="A2875" s="283"/>
      <c r="B2875"/>
      <c r="C2875"/>
      <c r="D2875"/>
      <c r="E2875"/>
      <c r="F2875"/>
      <c r="G2875"/>
      <c r="H2875"/>
      <c r="I2875"/>
      <c r="J2875"/>
      <c r="K2875"/>
      <c r="L2875"/>
      <c r="M2875"/>
      <c r="N2875"/>
      <c r="O2875"/>
      <c r="P2875"/>
      <c r="Q2875"/>
      <c r="R2875"/>
      <c r="S2875"/>
      <c r="T2875"/>
      <c r="U2875"/>
      <c r="V2875"/>
      <c r="W2875"/>
      <c r="X2875"/>
      <c r="Y2875"/>
      <c r="Z2875"/>
      <c r="AA2875"/>
      <c r="AB2875" s="181"/>
    </row>
    <row r="2876" spans="1:28" hidden="1">
      <c r="A2876" s="283"/>
      <c r="B2876"/>
      <c r="C2876"/>
      <c r="D2876"/>
      <c r="E2876"/>
      <c r="F2876"/>
      <c r="G2876"/>
      <c r="H2876"/>
      <c r="I2876"/>
      <c r="J2876"/>
      <c r="K2876"/>
      <c r="L2876"/>
      <c r="M2876"/>
      <c r="N2876"/>
      <c r="O2876"/>
      <c r="P2876"/>
      <c r="Q2876"/>
      <c r="R2876"/>
      <c r="S2876"/>
      <c r="T2876"/>
      <c r="U2876"/>
      <c r="V2876"/>
      <c r="W2876"/>
      <c r="X2876"/>
      <c r="Y2876"/>
      <c r="Z2876"/>
      <c r="AA2876"/>
      <c r="AB2876" s="181"/>
    </row>
    <row r="2877" spans="1:28" hidden="1">
      <c r="A2877" s="283"/>
      <c r="B2877"/>
      <c r="C2877"/>
      <c r="D2877"/>
      <c r="E2877"/>
      <c r="F2877"/>
      <c r="G2877"/>
      <c r="H2877"/>
      <c r="I2877"/>
      <c r="J2877"/>
      <c r="K2877"/>
      <c r="L2877"/>
      <c r="M2877"/>
      <c r="N2877"/>
      <c r="O2877"/>
      <c r="P2877"/>
      <c r="Q2877"/>
      <c r="R2877"/>
      <c r="S2877"/>
      <c r="T2877"/>
      <c r="U2877"/>
      <c r="V2877"/>
      <c r="W2877"/>
      <c r="X2877"/>
      <c r="Y2877"/>
      <c r="Z2877"/>
      <c r="AA2877"/>
      <c r="AB2877" s="181"/>
    </row>
    <row r="2878" spans="1:28" hidden="1">
      <c r="A2878" s="283"/>
      <c r="B2878"/>
      <c r="C2878"/>
      <c r="D2878"/>
      <c r="E2878"/>
      <c r="F2878"/>
      <c r="G2878"/>
      <c r="H2878"/>
      <c r="I2878"/>
      <c r="J2878"/>
      <c r="K2878"/>
      <c r="L2878"/>
      <c r="M2878"/>
      <c r="N2878"/>
      <c r="O2878"/>
      <c r="P2878"/>
      <c r="Q2878"/>
      <c r="R2878"/>
      <c r="S2878"/>
      <c r="T2878"/>
      <c r="U2878"/>
      <c r="V2878"/>
      <c r="W2878"/>
      <c r="X2878"/>
      <c r="Y2878"/>
      <c r="Z2878"/>
      <c r="AA2878"/>
      <c r="AB2878" s="181"/>
    </row>
    <row r="2879" spans="1:28" hidden="1">
      <c r="A2879" s="283"/>
      <c r="B2879"/>
      <c r="C2879"/>
      <c r="D2879"/>
      <c r="E2879"/>
      <c r="F2879"/>
      <c r="G2879"/>
      <c r="H2879"/>
      <c r="I2879"/>
      <c r="J2879"/>
      <c r="K2879"/>
      <c r="L2879"/>
      <c r="M2879"/>
      <c r="N2879"/>
      <c r="O2879"/>
      <c r="P2879"/>
      <c r="Q2879"/>
      <c r="R2879"/>
      <c r="S2879"/>
      <c r="T2879"/>
      <c r="U2879"/>
      <c r="V2879"/>
      <c r="W2879"/>
      <c r="X2879"/>
      <c r="Y2879"/>
      <c r="Z2879"/>
      <c r="AA2879"/>
      <c r="AB2879" s="181"/>
    </row>
    <row r="2880" spans="1:28" hidden="1">
      <c r="A2880" s="283"/>
      <c r="B2880"/>
      <c r="C2880"/>
      <c r="D2880"/>
      <c r="E2880"/>
      <c r="F2880"/>
      <c r="G2880"/>
      <c r="H2880"/>
      <c r="I2880"/>
      <c r="J2880"/>
      <c r="K2880"/>
      <c r="L2880"/>
      <c r="M2880"/>
      <c r="N2880"/>
      <c r="O2880"/>
      <c r="P2880"/>
      <c r="Q2880"/>
      <c r="R2880"/>
      <c r="S2880"/>
      <c r="T2880"/>
      <c r="U2880"/>
      <c r="V2880"/>
      <c r="W2880"/>
      <c r="X2880"/>
      <c r="Y2880"/>
      <c r="Z2880"/>
      <c r="AA2880"/>
      <c r="AB2880" s="181"/>
    </row>
    <row r="2881" spans="1:28" hidden="1">
      <c r="A2881" s="283"/>
      <c r="B2881"/>
      <c r="C2881"/>
      <c r="D2881"/>
      <c r="E2881"/>
      <c r="F2881"/>
      <c r="G2881"/>
      <c r="H2881"/>
      <c r="I2881"/>
      <c r="J2881"/>
      <c r="K2881"/>
      <c r="L2881"/>
      <c r="M2881"/>
      <c r="N2881"/>
      <c r="O2881"/>
      <c r="P2881"/>
      <c r="Q2881"/>
      <c r="R2881"/>
      <c r="S2881"/>
      <c r="T2881"/>
      <c r="U2881"/>
      <c r="V2881"/>
      <c r="W2881"/>
      <c r="X2881"/>
      <c r="Y2881"/>
      <c r="Z2881"/>
      <c r="AA2881"/>
      <c r="AB2881" s="181"/>
    </row>
    <row r="2882" spans="1:28" hidden="1">
      <c r="A2882" s="283"/>
      <c r="B2882"/>
      <c r="C2882"/>
      <c r="D2882"/>
      <c r="E2882"/>
      <c r="F2882"/>
      <c r="G2882"/>
      <c r="H2882"/>
      <c r="I2882"/>
      <c r="J2882"/>
      <c r="K2882"/>
      <c r="L2882"/>
      <c r="M2882"/>
      <c r="N2882"/>
      <c r="O2882"/>
      <c r="P2882"/>
      <c r="Q2882"/>
      <c r="R2882"/>
      <c r="S2882"/>
      <c r="T2882"/>
      <c r="U2882"/>
      <c r="V2882"/>
      <c r="W2882"/>
      <c r="X2882"/>
      <c r="Y2882"/>
      <c r="Z2882"/>
      <c r="AA2882"/>
      <c r="AB2882" s="181"/>
    </row>
    <row r="2883" spans="1:28" hidden="1">
      <c r="A2883" s="283"/>
      <c r="B2883"/>
      <c r="C2883"/>
      <c r="D2883"/>
      <c r="E2883"/>
      <c r="F2883"/>
      <c r="G2883"/>
      <c r="H2883"/>
      <c r="I2883"/>
      <c r="J2883"/>
      <c r="K2883"/>
      <c r="L2883"/>
      <c r="M2883"/>
      <c r="N2883"/>
      <c r="O2883"/>
      <c r="P2883"/>
      <c r="Q2883"/>
      <c r="R2883"/>
      <c r="S2883"/>
      <c r="T2883"/>
      <c r="U2883"/>
      <c r="V2883"/>
      <c r="W2883"/>
      <c r="X2883"/>
      <c r="Y2883"/>
      <c r="Z2883"/>
      <c r="AA2883"/>
      <c r="AB2883" s="181"/>
    </row>
    <row r="2884" spans="1:28" hidden="1">
      <c r="A2884" s="283"/>
      <c r="B2884"/>
      <c r="C2884"/>
      <c r="D2884"/>
      <c r="E2884"/>
      <c r="F2884"/>
      <c r="G2884"/>
      <c r="H2884"/>
      <c r="I2884"/>
      <c r="J2884"/>
      <c r="K2884"/>
      <c r="L2884"/>
      <c r="M2884"/>
      <c r="N2884"/>
      <c r="O2884"/>
      <c r="P2884"/>
      <c r="Q2884"/>
      <c r="R2884"/>
      <c r="S2884"/>
      <c r="T2884"/>
      <c r="U2884"/>
      <c r="V2884"/>
      <c r="W2884"/>
      <c r="X2884"/>
      <c r="Y2884"/>
      <c r="Z2884"/>
      <c r="AA2884"/>
      <c r="AB2884" s="181"/>
    </row>
    <row r="2885" spans="1:28" hidden="1">
      <c r="A2885" s="283"/>
      <c r="B2885"/>
      <c r="C2885"/>
      <c r="D2885"/>
      <c r="E2885"/>
      <c r="F2885"/>
      <c r="G2885"/>
      <c r="H2885"/>
      <c r="I2885"/>
      <c r="J2885"/>
      <c r="K2885"/>
      <c r="L2885"/>
      <c r="M2885"/>
      <c r="N2885"/>
      <c r="O2885"/>
      <c r="P2885"/>
      <c r="Q2885"/>
      <c r="R2885"/>
      <c r="S2885"/>
      <c r="T2885"/>
      <c r="U2885"/>
      <c r="V2885"/>
      <c r="W2885"/>
      <c r="X2885"/>
      <c r="Y2885"/>
      <c r="Z2885"/>
      <c r="AA2885"/>
      <c r="AB2885" s="181"/>
    </row>
    <row r="2886" spans="1:28" hidden="1">
      <c r="A2886" s="283"/>
      <c r="B2886"/>
      <c r="C2886"/>
      <c r="D2886"/>
      <c r="E2886"/>
      <c r="F2886"/>
      <c r="G2886"/>
      <c r="H2886"/>
      <c r="I2886"/>
      <c r="J2886"/>
      <c r="K2886"/>
      <c r="L2886"/>
      <c r="M2886"/>
      <c r="N2886"/>
      <c r="O2886"/>
      <c r="P2886"/>
      <c r="Q2886"/>
      <c r="R2886"/>
      <c r="S2886"/>
      <c r="T2886"/>
      <c r="U2886"/>
      <c r="V2886"/>
      <c r="W2886"/>
      <c r="X2886"/>
      <c r="Y2886"/>
      <c r="Z2886"/>
      <c r="AA2886"/>
      <c r="AB2886" s="181"/>
    </row>
    <row r="2887" spans="1:28" hidden="1">
      <c r="A2887" s="283"/>
      <c r="B2887"/>
      <c r="C2887"/>
      <c r="D2887"/>
      <c r="E2887"/>
      <c r="F2887"/>
      <c r="G2887"/>
      <c r="H2887"/>
      <c r="I2887"/>
      <c r="J2887"/>
      <c r="K2887"/>
      <c r="L2887"/>
      <c r="M2887"/>
      <c r="N2887"/>
      <c r="O2887"/>
      <c r="P2887"/>
      <c r="Q2887"/>
      <c r="R2887"/>
      <c r="S2887"/>
      <c r="T2887"/>
      <c r="U2887"/>
      <c r="V2887"/>
      <c r="W2887"/>
      <c r="X2887"/>
      <c r="Y2887"/>
      <c r="Z2887"/>
      <c r="AA2887"/>
      <c r="AB2887" s="181"/>
    </row>
    <row r="2888" spans="1:28" hidden="1">
      <c r="A2888" s="283"/>
      <c r="B2888"/>
      <c r="C2888"/>
      <c r="D2888"/>
      <c r="E2888"/>
      <c r="F2888"/>
      <c r="G2888"/>
      <c r="H2888"/>
      <c r="I2888"/>
      <c r="J2888"/>
      <c r="K2888"/>
      <c r="L2888"/>
      <c r="M2888"/>
      <c r="N2888"/>
      <c r="O2888"/>
      <c r="P2888"/>
      <c r="Q2888"/>
      <c r="R2888"/>
      <c r="S2888"/>
      <c r="T2888"/>
      <c r="U2888"/>
      <c r="V2888"/>
      <c r="W2888"/>
      <c r="X2888"/>
      <c r="Y2888"/>
      <c r="Z2888"/>
      <c r="AA2888"/>
      <c r="AB2888" s="181"/>
    </row>
    <row r="2889" spans="1:28" hidden="1">
      <c r="A2889" s="283"/>
      <c r="B2889"/>
      <c r="C2889"/>
      <c r="D2889"/>
      <c r="E2889"/>
      <c r="F2889"/>
      <c r="G2889"/>
      <c r="H2889"/>
      <c r="I2889"/>
      <c r="J2889"/>
      <c r="K2889"/>
      <c r="L2889"/>
      <c r="M2889"/>
      <c r="N2889"/>
      <c r="O2889"/>
      <c r="P2889"/>
      <c r="Q2889"/>
      <c r="R2889"/>
      <c r="S2889"/>
      <c r="T2889"/>
      <c r="U2889"/>
      <c r="V2889"/>
      <c r="W2889"/>
      <c r="X2889"/>
      <c r="Y2889"/>
      <c r="Z2889"/>
      <c r="AA2889"/>
      <c r="AB2889" s="181"/>
    </row>
    <row r="2890" spans="1:28" hidden="1">
      <c r="A2890" s="283"/>
      <c r="B2890"/>
      <c r="C2890"/>
      <c r="D2890"/>
      <c r="E2890"/>
      <c r="F2890"/>
      <c r="G2890"/>
      <c r="H2890"/>
      <c r="I2890"/>
      <c r="J2890"/>
      <c r="K2890"/>
      <c r="L2890"/>
      <c r="M2890"/>
      <c r="N2890"/>
      <c r="O2890"/>
      <c r="P2890"/>
      <c r="Q2890"/>
      <c r="R2890"/>
      <c r="S2890"/>
      <c r="T2890"/>
      <c r="U2890"/>
      <c r="V2890"/>
      <c r="W2890"/>
      <c r="X2890"/>
      <c r="Y2890"/>
      <c r="Z2890"/>
      <c r="AA2890"/>
      <c r="AB2890" s="181"/>
    </row>
    <row r="2891" spans="1:28" hidden="1">
      <c r="A2891" s="283"/>
      <c r="B2891"/>
      <c r="C2891"/>
      <c r="D2891"/>
      <c r="E2891"/>
      <c r="F2891"/>
      <c r="G2891"/>
      <c r="H2891"/>
      <c r="I2891"/>
      <c r="J2891"/>
      <c r="K2891"/>
      <c r="L2891"/>
      <c r="M2891"/>
      <c r="N2891"/>
      <c r="O2891"/>
      <c r="P2891"/>
      <c r="Q2891"/>
      <c r="R2891"/>
      <c r="S2891"/>
      <c r="T2891"/>
      <c r="U2891"/>
      <c r="V2891"/>
      <c r="W2891"/>
      <c r="X2891"/>
      <c r="Y2891"/>
      <c r="Z2891"/>
      <c r="AA2891"/>
      <c r="AB2891" s="181"/>
    </row>
    <row r="2892" spans="1:28" hidden="1">
      <c r="A2892" s="283"/>
      <c r="B2892"/>
      <c r="C2892"/>
      <c r="D2892"/>
      <c r="E2892"/>
      <c r="F2892"/>
      <c r="G2892"/>
      <c r="H2892"/>
      <c r="I2892"/>
      <c r="J2892"/>
      <c r="K2892"/>
      <c r="L2892"/>
      <c r="M2892"/>
      <c r="N2892"/>
      <c r="O2892"/>
      <c r="P2892"/>
      <c r="Q2892"/>
      <c r="R2892"/>
      <c r="S2892"/>
      <c r="T2892"/>
      <c r="U2892"/>
      <c r="V2892"/>
      <c r="W2892"/>
      <c r="X2892"/>
      <c r="Y2892"/>
      <c r="Z2892"/>
      <c r="AA2892"/>
      <c r="AB2892" s="181"/>
    </row>
    <row r="2893" spans="1:28" hidden="1">
      <c r="A2893" s="283"/>
      <c r="B2893"/>
      <c r="C2893"/>
      <c r="D2893"/>
      <c r="E2893"/>
      <c r="F2893"/>
      <c r="G2893"/>
      <c r="H2893"/>
      <c r="I2893"/>
      <c r="J2893"/>
      <c r="K2893"/>
      <c r="L2893"/>
      <c r="M2893"/>
      <c r="N2893"/>
      <c r="O2893"/>
      <c r="P2893"/>
      <c r="Q2893"/>
      <c r="R2893"/>
      <c r="S2893"/>
      <c r="T2893"/>
      <c r="U2893"/>
      <c r="V2893"/>
      <c r="W2893"/>
      <c r="X2893"/>
      <c r="Y2893"/>
      <c r="Z2893"/>
      <c r="AA2893"/>
      <c r="AB2893" s="181"/>
    </row>
    <row r="2894" spans="1:28" hidden="1">
      <c r="A2894" s="283"/>
      <c r="B2894"/>
      <c r="C2894"/>
      <c r="D2894"/>
      <c r="E2894"/>
      <c r="F2894"/>
      <c r="G2894"/>
      <c r="H2894"/>
      <c r="I2894"/>
      <c r="J2894"/>
      <c r="K2894"/>
      <c r="L2894"/>
      <c r="M2894"/>
      <c r="N2894"/>
      <c r="O2894"/>
      <c r="P2894"/>
      <c r="Q2894"/>
      <c r="R2894"/>
      <c r="S2894"/>
      <c r="T2894"/>
      <c r="U2894"/>
      <c r="V2894"/>
      <c r="W2894"/>
      <c r="X2894"/>
      <c r="Y2894"/>
      <c r="Z2894"/>
      <c r="AA2894"/>
      <c r="AB2894" s="181"/>
    </row>
    <row r="2895" spans="1:28" hidden="1">
      <c r="A2895" s="283"/>
      <c r="B2895"/>
      <c r="C2895"/>
      <c r="D2895"/>
      <c r="E2895"/>
      <c r="F2895"/>
      <c r="G2895"/>
      <c r="H2895"/>
      <c r="I2895"/>
      <c r="J2895"/>
      <c r="K2895"/>
      <c r="L2895"/>
      <c r="M2895"/>
      <c r="N2895"/>
      <c r="O2895"/>
      <c r="P2895"/>
      <c r="Q2895"/>
      <c r="R2895"/>
      <c r="S2895"/>
      <c r="T2895"/>
      <c r="U2895"/>
      <c r="V2895"/>
      <c r="W2895"/>
      <c r="X2895"/>
      <c r="Y2895"/>
      <c r="Z2895"/>
      <c r="AA2895"/>
      <c r="AB2895" s="181"/>
    </row>
    <row r="2896" spans="1:28" hidden="1">
      <c r="A2896" s="283"/>
      <c r="B2896"/>
      <c r="C2896"/>
      <c r="D2896"/>
      <c r="E2896"/>
      <c r="F2896"/>
      <c r="G2896"/>
      <c r="H2896"/>
      <c r="I2896"/>
      <c r="J2896"/>
      <c r="K2896"/>
      <c r="L2896"/>
      <c r="M2896"/>
      <c r="N2896"/>
      <c r="O2896"/>
      <c r="P2896"/>
      <c r="Q2896"/>
      <c r="R2896"/>
      <c r="S2896"/>
      <c r="T2896"/>
      <c r="U2896"/>
      <c r="V2896"/>
      <c r="W2896"/>
      <c r="X2896"/>
      <c r="Y2896"/>
      <c r="Z2896"/>
      <c r="AA2896"/>
      <c r="AB2896" s="181"/>
    </row>
    <row r="2897" spans="1:28" hidden="1">
      <c r="A2897" s="283"/>
      <c r="B2897"/>
      <c r="C2897"/>
      <c r="D2897"/>
      <c r="E2897"/>
      <c r="F2897"/>
      <c r="G2897"/>
      <c r="H2897"/>
      <c r="I2897"/>
      <c r="J2897"/>
      <c r="K2897"/>
      <c r="L2897"/>
      <c r="M2897"/>
      <c r="N2897"/>
      <c r="O2897"/>
      <c r="P2897"/>
      <c r="Q2897"/>
      <c r="R2897"/>
      <c r="S2897"/>
      <c r="T2897"/>
      <c r="U2897"/>
      <c r="V2897"/>
      <c r="W2897"/>
      <c r="X2897"/>
      <c r="Y2897"/>
      <c r="Z2897"/>
      <c r="AA2897"/>
      <c r="AB2897" s="181"/>
    </row>
    <row r="2898" spans="1:28" hidden="1">
      <c r="A2898" s="283"/>
      <c r="B2898"/>
      <c r="C2898"/>
      <c r="D2898"/>
      <c r="E2898"/>
      <c r="F2898"/>
      <c r="G2898"/>
      <c r="H2898"/>
      <c r="I2898"/>
      <c r="J2898"/>
      <c r="K2898"/>
      <c r="L2898"/>
      <c r="M2898"/>
      <c r="N2898"/>
      <c r="O2898"/>
      <c r="P2898"/>
      <c r="Q2898"/>
      <c r="R2898"/>
      <c r="S2898"/>
      <c r="T2898"/>
      <c r="U2898"/>
      <c r="V2898"/>
      <c r="W2898"/>
      <c r="X2898"/>
      <c r="Y2898"/>
      <c r="Z2898"/>
      <c r="AA2898"/>
      <c r="AB2898" s="181"/>
    </row>
    <row r="2899" spans="1:28" hidden="1">
      <c r="A2899" s="283"/>
      <c r="B2899"/>
      <c r="C2899"/>
      <c r="D2899"/>
      <c r="E2899"/>
      <c r="F2899"/>
      <c r="G2899"/>
      <c r="H2899"/>
      <c r="I2899"/>
      <c r="J2899"/>
      <c r="K2899"/>
      <c r="L2899"/>
      <c r="M2899"/>
      <c r="N2899"/>
      <c r="O2899"/>
      <c r="P2899"/>
      <c r="Q2899"/>
      <c r="R2899"/>
      <c r="S2899"/>
      <c r="T2899"/>
      <c r="U2899"/>
      <c r="V2899"/>
      <c r="W2899"/>
      <c r="X2899"/>
      <c r="Y2899"/>
      <c r="Z2899"/>
      <c r="AA2899"/>
      <c r="AB2899" s="181"/>
    </row>
    <row r="2900" spans="1:28" hidden="1">
      <c r="A2900" s="283"/>
      <c r="B2900"/>
      <c r="C2900"/>
      <c r="D2900"/>
      <c r="E2900"/>
      <c r="F2900"/>
      <c r="G2900"/>
      <c r="H2900"/>
      <c r="I2900"/>
      <c r="J2900"/>
      <c r="K2900"/>
      <c r="L2900"/>
      <c r="M2900"/>
      <c r="N2900"/>
      <c r="O2900"/>
      <c r="P2900"/>
      <c r="Q2900"/>
      <c r="R2900"/>
      <c r="S2900"/>
      <c r="T2900"/>
      <c r="U2900"/>
      <c r="V2900"/>
      <c r="W2900"/>
      <c r="X2900"/>
      <c r="Y2900"/>
      <c r="Z2900"/>
      <c r="AA2900"/>
      <c r="AB2900" s="181"/>
    </row>
    <row r="2901" spans="1:28" hidden="1">
      <c r="A2901" s="283"/>
      <c r="B2901"/>
      <c r="C2901"/>
      <c r="D2901"/>
      <c r="E2901"/>
      <c r="F2901"/>
      <c r="G2901"/>
      <c r="H2901"/>
      <c r="I2901"/>
      <c r="J2901"/>
      <c r="K2901"/>
      <c r="L2901"/>
      <c r="M2901"/>
      <c r="N2901"/>
      <c r="O2901"/>
      <c r="P2901"/>
      <c r="Q2901"/>
      <c r="R2901"/>
      <c r="S2901"/>
      <c r="T2901"/>
      <c r="U2901"/>
      <c r="V2901"/>
      <c r="W2901"/>
      <c r="X2901"/>
      <c r="Y2901"/>
      <c r="Z2901"/>
      <c r="AA2901"/>
      <c r="AB2901" s="181"/>
    </row>
    <row r="2902" spans="1:28" hidden="1">
      <c r="A2902" s="283"/>
      <c r="B2902"/>
      <c r="C2902"/>
      <c r="D2902"/>
      <c r="E2902"/>
      <c r="F2902"/>
      <c r="G2902"/>
      <c r="H2902"/>
      <c r="I2902"/>
      <c r="J2902"/>
      <c r="K2902"/>
      <c r="L2902"/>
      <c r="M2902"/>
      <c r="N2902"/>
      <c r="O2902"/>
      <c r="P2902"/>
      <c r="Q2902"/>
      <c r="R2902"/>
      <c r="S2902"/>
      <c r="T2902"/>
      <c r="U2902"/>
      <c r="V2902"/>
      <c r="W2902"/>
      <c r="X2902"/>
      <c r="Y2902"/>
      <c r="Z2902"/>
      <c r="AA2902"/>
      <c r="AB2902" s="181"/>
    </row>
    <row r="2903" spans="1:28" hidden="1">
      <c r="A2903" s="283"/>
      <c r="B2903"/>
      <c r="C2903"/>
      <c r="D2903"/>
      <c r="E2903"/>
      <c r="F2903"/>
      <c r="G2903"/>
      <c r="H2903"/>
      <c r="I2903"/>
      <c r="J2903"/>
      <c r="K2903"/>
      <c r="L2903"/>
      <c r="M2903"/>
      <c r="N2903"/>
      <c r="O2903"/>
      <c r="P2903"/>
      <c r="Q2903"/>
      <c r="R2903"/>
      <c r="S2903"/>
      <c r="T2903"/>
      <c r="U2903"/>
      <c r="V2903"/>
      <c r="W2903"/>
      <c r="X2903"/>
      <c r="Y2903"/>
      <c r="Z2903"/>
      <c r="AA2903"/>
      <c r="AB2903" s="181"/>
    </row>
    <row r="2904" spans="1:28" hidden="1">
      <c r="A2904" s="283"/>
      <c r="B2904"/>
      <c r="C2904"/>
      <c r="D2904"/>
      <c r="E2904"/>
      <c r="F2904"/>
      <c r="G2904"/>
      <c r="H2904"/>
      <c r="I2904"/>
      <c r="J2904"/>
      <c r="K2904"/>
      <c r="L2904"/>
      <c r="M2904"/>
      <c r="N2904"/>
      <c r="O2904"/>
      <c r="P2904"/>
      <c r="Q2904"/>
      <c r="R2904"/>
      <c r="S2904"/>
      <c r="T2904"/>
      <c r="U2904"/>
      <c r="V2904"/>
      <c r="W2904"/>
      <c r="X2904"/>
      <c r="Y2904"/>
      <c r="Z2904"/>
      <c r="AA2904"/>
      <c r="AB2904" s="181"/>
    </row>
    <row r="2905" spans="1:28" hidden="1">
      <c r="A2905" s="283"/>
      <c r="B2905"/>
      <c r="C2905"/>
      <c r="D2905"/>
      <c r="E2905"/>
      <c r="F2905"/>
      <c r="G2905"/>
      <c r="H2905"/>
      <c r="I2905"/>
      <c r="J2905"/>
      <c r="K2905"/>
      <c r="L2905"/>
      <c r="M2905"/>
      <c r="N2905"/>
      <c r="O2905"/>
      <c r="P2905"/>
      <c r="Q2905"/>
      <c r="R2905"/>
      <c r="S2905"/>
      <c r="T2905"/>
      <c r="U2905"/>
      <c r="V2905"/>
      <c r="W2905"/>
      <c r="X2905"/>
      <c r="Y2905"/>
      <c r="Z2905"/>
      <c r="AA2905"/>
      <c r="AB2905" s="181"/>
    </row>
    <row r="2906" spans="1:28" hidden="1">
      <c r="A2906" s="283"/>
      <c r="B2906"/>
      <c r="C2906"/>
      <c r="D2906"/>
      <c r="E2906"/>
      <c r="F2906"/>
      <c r="G2906"/>
      <c r="H2906"/>
      <c r="I2906"/>
      <c r="J2906"/>
      <c r="K2906"/>
      <c r="L2906"/>
      <c r="M2906"/>
      <c r="N2906"/>
      <c r="O2906"/>
      <c r="P2906"/>
      <c r="Q2906"/>
      <c r="R2906"/>
      <c r="S2906"/>
      <c r="T2906"/>
      <c r="U2906"/>
      <c r="V2906"/>
      <c r="W2906"/>
      <c r="X2906"/>
      <c r="Y2906"/>
      <c r="Z2906"/>
      <c r="AA2906"/>
      <c r="AB2906" s="181"/>
    </row>
    <row r="2907" spans="1:28" hidden="1">
      <c r="A2907" s="283"/>
      <c r="B2907"/>
      <c r="C2907"/>
      <c r="D2907"/>
      <c r="E2907"/>
      <c r="F2907"/>
      <c r="G2907"/>
      <c r="H2907"/>
      <c r="I2907"/>
      <c r="J2907"/>
      <c r="K2907"/>
      <c r="L2907"/>
      <c r="M2907"/>
      <c r="N2907"/>
      <c r="O2907"/>
      <c r="P2907"/>
      <c r="Q2907"/>
      <c r="R2907"/>
      <c r="S2907"/>
      <c r="T2907"/>
      <c r="U2907"/>
      <c r="V2907"/>
      <c r="W2907"/>
      <c r="X2907"/>
      <c r="Y2907"/>
      <c r="Z2907"/>
      <c r="AA2907"/>
      <c r="AB2907" s="181"/>
    </row>
    <row r="2908" spans="1:28" hidden="1">
      <c r="A2908" s="283"/>
      <c r="B2908"/>
      <c r="C2908"/>
      <c r="D2908"/>
      <c r="E2908"/>
      <c r="F2908"/>
      <c r="G2908"/>
      <c r="H2908"/>
      <c r="I2908"/>
      <c r="J2908"/>
      <c r="K2908"/>
      <c r="L2908"/>
      <c r="M2908"/>
      <c r="N2908"/>
      <c r="O2908"/>
      <c r="P2908"/>
      <c r="Q2908"/>
      <c r="R2908"/>
      <c r="S2908"/>
      <c r="T2908"/>
      <c r="U2908"/>
      <c r="V2908"/>
      <c r="W2908"/>
      <c r="X2908"/>
      <c r="Y2908"/>
      <c r="Z2908"/>
      <c r="AA2908"/>
      <c r="AB2908" s="181"/>
    </row>
    <row r="2909" spans="1:28" hidden="1">
      <c r="A2909" s="283"/>
      <c r="B2909"/>
      <c r="C2909"/>
      <c r="D2909"/>
      <c r="E2909"/>
      <c r="F2909"/>
      <c r="G2909"/>
      <c r="H2909"/>
      <c r="I2909"/>
      <c r="J2909"/>
      <c r="K2909"/>
      <c r="L2909"/>
      <c r="M2909"/>
      <c r="N2909"/>
      <c r="O2909"/>
      <c r="P2909"/>
      <c r="Q2909"/>
      <c r="R2909"/>
      <c r="S2909"/>
      <c r="T2909"/>
      <c r="U2909"/>
      <c r="V2909"/>
      <c r="W2909"/>
      <c r="X2909"/>
      <c r="Y2909"/>
      <c r="Z2909"/>
      <c r="AA2909"/>
      <c r="AB2909" s="181"/>
    </row>
    <row r="2910" spans="1:28" hidden="1">
      <c r="A2910" s="283"/>
      <c r="B2910"/>
      <c r="C2910"/>
      <c r="D2910"/>
      <c r="E2910"/>
      <c r="F2910"/>
      <c r="G2910"/>
      <c r="H2910"/>
      <c r="I2910"/>
      <c r="J2910"/>
      <c r="K2910"/>
      <c r="L2910"/>
      <c r="M2910"/>
      <c r="N2910"/>
      <c r="O2910"/>
      <c r="P2910"/>
      <c r="Q2910"/>
      <c r="R2910"/>
      <c r="S2910"/>
      <c r="T2910"/>
      <c r="U2910"/>
      <c r="V2910"/>
      <c r="W2910"/>
      <c r="X2910"/>
      <c r="Y2910"/>
      <c r="Z2910"/>
      <c r="AA2910"/>
      <c r="AB2910" s="181"/>
    </row>
    <row r="2911" spans="1:28" hidden="1">
      <c r="A2911" s="283"/>
      <c r="B2911"/>
      <c r="C2911"/>
      <c r="D2911"/>
      <c r="E2911"/>
      <c r="F2911"/>
      <c r="G2911"/>
      <c r="H2911"/>
      <c r="I2911"/>
      <c r="J2911"/>
      <c r="K2911"/>
      <c r="L2911"/>
      <c r="M2911"/>
      <c r="N2911"/>
      <c r="O2911"/>
      <c r="P2911"/>
      <c r="Q2911"/>
      <c r="R2911"/>
      <c r="S2911"/>
      <c r="T2911"/>
      <c r="U2911"/>
      <c r="V2911"/>
      <c r="W2911"/>
      <c r="X2911"/>
      <c r="Y2911"/>
      <c r="Z2911"/>
      <c r="AA2911"/>
      <c r="AB2911" s="181"/>
    </row>
    <row r="2912" spans="1:28" hidden="1">
      <c r="A2912" s="283"/>
      <c r="B2912"/>
      <c r="C2912"/>
      <c r="D2912"/>
      <c r="E2912"/>
      <c r="F2912"/>
      <c r="G2912"/>
      <c r="H2912"/>
      <c r="I2912"/>
      <c r="J2912"/>
      <c r="K2912"/>
      <c r="L2912"/>
      <c r="M2912"/>
      <c r="N2912"/>
      <c r="O2912"/>
      <c r="P2912"/>
      <c r="Q2912"/>
      <c r="R2912"/>
      <c r="S2912"/>
      <c r="T2912"/>
      <c r="U2912"/>
      <c r="V2912"/>
      <c r="W2912"/>
      <c r="X2912"/>
      <c r="Y2912"/>
      <c r="Z2912"/>
      <c r="AA2912"/>
      <c r="AB2912" s="181"/>
    </row>
    <row r="2913" spans="1:28" hidden="1">
      <c r="A2913" s="283"/>
      <c r="B2913"/>
      <c r="C2913"/>
      <c r="D2913"/>
      <c r="E2913"/>
      <c r="F2913"/>
      <c r="G2913"/>
      <c r="H2913"/>
      <c r="I2913"/>
      <c r="J2913"/>
      <c r="K2913"/>
      <c r="L2913"/>
      <c r="M2913"/>
      <c r="N2913"/>
      <c r="O2913"/>
      <c r="P2913"/>
      <c r="Q2913"/>
      <c r="R2913"/>
      <c r="S2913"/>
      <c r="T2913"/>
      <c r="U2913"/>
      <c r="V2913"/>
      <c r="W2913"/>
      <c r="X2913"/>
      <c r="Y2913"/>
      <c r="Z2913"/>
      <c r="AA2913"/>
      <c r="AB2913" s="181"/>
    </row>
    <row r="2914" spans="1:28" hidden="1">
      <c r="A2914" s="283"/>
      <c r="B2914"/>
      <c r="C2914"/>
      <c r="D2914"/>
      <c r="E2914"/>
      <c r="F2914"/>
      <c r="G2914"/>
      <c r="H2914"/>
      <c r="I2914"/>
      <c r="J2914"/>
      <c r="K2914"/>
      <c r="L2914"/>
      <c r="M2914"/>
      <c r="N2914"/>
      <c r="O2914"/>
      <c r="P2914"/>
      <c r="Q2914"/>
      <c r="R2914"/>
      <c r="S2914"/>
      <c r="T2914"/>
      <c r="U2914"/>
      <c r="V2914"/>
      <c r="W2914"/>
      <c r="X2914"/>
      <c r="Y2914"/>
      <c r="Z2914"/>
      <c r="AA2914"/>
      <c r="AB2914" s="181"/>
    </row>
    <row r="2915" spans="1:28" hidden="1">
      <c r="A2915" s="283"/>
      <c r="B2915"/>
      <c r="C2915"/>
      <c r="D2915"/>
      <c r="E2915"/>
      <c r="F2915"/>
      <c r="G2915"/>
      <c r="H2915"/>
      <c r="I2915"/>
      <c r="J2915"/>
      <c r="K2915"/>
      <c r="L2915"/>
      <c r="M2915"/>
      <c r="N2915"/>
      <c r="O2915"/>
      <c r="P2915"/>
      <c r="Q2915"/>
      <c r="R2915"/>
      <c r="S2915"/>
      <c r="T2915"/>
      <c r="U2915"/>
      <c r="V2915"/>
      <c r="W2915"/>
      <c r="X2915"/>
      <c r="Y2915"/>
      <c r="Z2915"/>
      <c r="AA2915"/>
      <c r="AB2915" s="181"/>
    </row>
    <row r="2916" spans="1:28" hidden="1">
      <c r="A2916" s="283"/>
      <c r="B2916"/>
      <c r="C2916"/>
      <c r="D2916"/>
      <c r="E2916"/>
      <c r="F2916"/>
      <c r="G2916"/>
      <c r="H2916"/>
      <c r="I2916"/>
      <c r="J2916"/>
      <c r="K2916"/>
      <c r="L2916"/>
      <c r="M2916"/>
      <c r="N2916"/>
      <c r="O2916"/>
      <c r="P2916"/>
      <c r="Q2916"/>
      <c r="R2916"/>
      <c r="S2916"/>
      <c r="T2916"/>
      <c r="U2916"/>
      <c r="V2916"/>
      <c r="W2916"/>
      <c r="X2916"/>
      <c r="Y2916"/>
      <c r="Z2916"/>
      <c r="AA2916"/>
      <c r="AB2916" s="181"/>
    </row>
    <row r="2917" spans="1:28" hidden="1">
      <c r="A2917" s="283"/>
      <c r="B2917"/>
      <c r="C2917"/>
      <c r="D2917"/>
      <c r="E2917"/>
      <c r="F2917"/>
      <c r="G2917"/>
      <c r="H2917"/>
      <c r="I2917"/>
      <c r="J2917"/>
      <c r="K2917"/>
      <c r="L2917"/>
      <c r="M2917"/>
      <c r="N2917"/>
      <c r="O2917"/>
      <c r="P2917"/>
      <c r="Q2917"/>
      <c r="R2917"/>
      <c r="S2917"/>
      <c r="T2917"/>
      <c r="U2917"/>
      <c r="V2917"/>
      <c r="W2917"/>
      <c r="X2917"/>
      <c r="Y2917"/>
      <c r="Z2917"/>
      <c r="AA2917"/>
      <c r="AB2917" s="181"/>
    </row>
    <row r="2918" spans="1:28" hidden="1">
      <c r="A2918" s="283"/>
      <c r="B2918"/>
      <c r="C2918"/>
      <c r="D2918"/>
      <c r="E2918"/>
      <c r="F2918"/>
      <c r="G2918"/>
      <c r="H2918"/>
      <c r="I2918"/>
      <c r="J2918"/>
      <c r="K2918"/>
      <c r="L2918"/>
      <c r="M2918"/>
      <c r="N2918"/>
      <c r="O2918"/>
      <c r="P2918"/>
      <c r="Q2918"/>
      <c r="R2918"/>
      <c r="S2918"/>
      <c r="T2918"/>
      <c r="U2918"/>
      <c r="V2918"/>
      <c r="W2918"/>
      <c r="X2918"/>
      <c r="Y2918"/>
      <c r="Z2918"/>
      <c r="AA2918"/>
      <c r="AB2918" s="181"/>
    </row>
    <row r="2919" spans="1:28" hidden="1">
      <c r="A2919" s="283"/>
      <c r="B2919"/>
      <c r="C2919"/>
      <c r="D2919"/>
      <c r="E2919"/>
      <c r="F2919"/>
      <c r="G2919"/>
      <c r="H2919"/>
      <c r="I2919"/>
      <c r="J2919"/>
      <c r="K2919"/>
      <c r="L2919"/>
      <c r="M2919"/>
      <c r="N2919"/>
      <c r="O2919"/>
      <c r="P2919"/>
      <c r="Q2919"/>
      <c r="R2919"/>
      <c r="S2919"/>
      <c r="T2919"/>
      <c r="U2919"/>
      <c r="V2919"/>
      <c r="W2919"/>
      <c r="X2919"/>
      <c r="Y2919"/>
      <c r="Z2919"/>
      <c r="AA2919"/>
      <c r="AB2919" s="181"/>
    </row>
    <row r="2920" spans="1:28" hidden="1">
      <c r="A2920" s="283"/>
      <c r="B2920"/>
      <c r="C2920"/>
      <c r="D2920"/>
      <c r="E2920"/>
      <c r="F2920"/>
      <c r="G2920"/>
      <c r="H2920"/>
      <c r="I2920"/>
      <c r="J2920"/>
      <c r="K2920"/>
      <c r="L2920"/>
      <c r="M2920"/>
      <c r="N2920"/>
      <c r="O2920"/>
      <c r="P2920"/>
      <c r="Q2920"/>
      <c r="R2920"/>
      <c r="S2920"/>
      <c r="T2920"/>
      <c r="U2920"/>
      <c r="V2920"/>
      <c r="W2920"/>
      <c r="X2920"/>
      <c r="Y2920"/>
      <c r="Z2920"/>
      <c r="AA2920"/>
      <c r="AB2920" s="181"/>
    </row>
    <row r="2921" spans="1:28" hidden="1">
      <c r="A2921" s="283"/>
      <c r="B2921"/>
      <c r="C2921"/>
      <c r="D2921"/>
      <c r="E2921"/>
      <c r="F2921"/>
      <c r="G2921"/>
      <c r="H2921"/>
      <c r="I2921"/>
      <c r="J2921"/>
      <c r="K2921"/>
      <c r="L2921"/>
      <c r="M2921"/>
      <c r="N2921"/>
      <c r="O2921"/>
      <c r="P2921"/>
      <c r="Q2921"/>
      <c r="R2921"/>
      <c r="S2921"/>
      <c r="T2921"/>
      <c r="U2921"/>
      <c r="V2921"/>
      <c r="W2921"/>
      <c r="X2921"/>
      <c r="Y2921"/>
      <c r="Z2921"/>
      <c r="AA2921"/>
      <c r="AB2921" s="181"/>
    </row>
    <row r="2922" spans="1:28" hidden="1">
      <c r="A2922" s="283"/>
      <c r="B2922"/>
      <c r="C2922"/>
      <c r="D2922"/>
      <c r="E2922"/>
      <c r="F2922"/>
      <c r="G2922"/>
      <c r="H2922"/>
      <c r="I2922"/>
      <c r="J2922"/>
      <c r="K2922"/>
      <c r="L2922"/>
      <c r="M2922"/>
      <c r="N2922"/>
      <c r="O2922"/>
      <c r="P2922"/>
      <c r="Q2922"/>
      <c r="R2922"/>
      <c r="S2922"/>
      <c r="T2922"/>
      <c r="U2922"/>
      <c r="V2922"/>
      <c r="W2922"/>
      <c r="X2922"/>
      <c r="Y2922"/>
      <c r="Z2922"/>
      <c r="AA2922"/>
      <c r="AB2922" s="181"/>
    </row>
    <row r="2923" spans="1:28" hidden="1">
      <c r="A2923" s="283"/>
      <c r="B2923"/>
      <c r="C2923"/>
      <c r="D2923"/>
      <c r="E2923"/>
      <c r="F2923"/>
      <c r="G2923"/>
      <c r="H2923"/>
      <c r="I2923"/>
      <c r="J2923"/>
      <c r="K2923"/>
      <c r="L2923"/>
      <c r="M2923"/>
      <c r="N2923"/>
      <c r="O2923"/>
      <c r="P2923"/>
      <c r="Q2923"/>
      <c r="R2923"/>
      <c r="S2923"/>
      <c r="T2923"/>
      <c r="U2923"/>
      <c r="V2923"/>
      <c r="W2923"/>
      <c r="X2923"/>
      <c r="Y2923"/>
      <c r="Z2923"/>
      <c r="AA2923"/>
      <c r="AB2923" s="181"/>
    </row>
    <row r="2924" spans="1:28" hidden="1">
      <c r="A2924" s="283"/>
      <c r="B2924"/>
      <c r="C2924"/>
      <c r="D2924"/>
      <c r="E2924"/>
      <c r="F2924"/>
      <c r="G2924"/>
      <c r="H2924"/>
      <c r="I2924"/>
      <c r="J2924"/>
      <c r="K2924"/>
      <c r="L2924"/>
      <c r="M2924"/>
      <c r="N2924"/>
      <c r="O2924"/>
      <c r="P2924"/>
      <c r="Q2924"/>
      <c r="R2924"/>
      <c r="S2924"/>
      <c r="T2924"/>
      <c r="U2924"/>
      <c r="V2924"/>
      <c r="W2924"/>
      <c r="X2924"/>
      <c r="Y2924"/>
      <c r="Z2924"/>
      <c r="AA2924"/>
      <c r="AB2924" s="181"/>
    </row>
    <row r="2925" spans="1:28" hidden="1">
      <c r="A2925" s="283"/>
      <c r="B2925"/>
      <c r="C2925"/>
      <c r="D2925"/>
      <c r="E2925"/>
      <c r="F2925"/>
      <c r="G2925"/>
      <c r="H2925"/>
      <c r="I2925"/>
      <c r="J2925"/>
      <c r="K2925"/>
      <c r="L2925"/>
      <c r="M2925"/>
      <c r="N2925"/>
      <c r="O2925"/>
      <c r="P2925"/>
      <c r="Q2925"/>
      <c r="R2925"/>
      <c r="S2925"/>
      <c r="T2925"/>
      <c r="U2925"/>
      <c r="V2925"/>
      <c r="W2925"/>
      <c r="X2925"/>
      <c r="Y2925"/>
      <c r="Z2925"/>
      <c r="AA2925"/>
      <c r="AB2925" s="181"/>
    </row>
    <row r="2926" spans="1:28" hidden="1">
      <c r="A2926" s="283"/>
      <c r="B2926"/>
      <c r="C2926"/>
      <c r="D2926"/>
      <c r="E2926"/>
      <c r="F2926"/>
      <c r="G2926"/>
      <c r="H2926"/>
      <c r="I2926"/>
      <c r="J2926"/>
      <c r="K2926"/>
      <c r="L2926"/>
      <c r="M2926"/>
      <c r="N2926"/>
      <c r="O2926"/>
      <c r="P2926"/>
      <c r="Q2926"/>
      <c r="R2926"/>
      <c r="S2926"/>
      <c r="T2926"/>
      <c r="U2926"/>
      <c r="V2926"/>
      <c r="W2926"/>
      <c r="X2926"/>
      <c r="Y2926"/>
      <c r="Z2926"/>
      <c r="AA2926"/>
      <c r="AB2926" s="181"/>
    </row>
    <row r="2927" spans="1:28" hidden="1">
      <c r="A2927" s="283"/>
      <c r="B2927"/>
      <c r="C2927"/>
      <c r="D2927"/>
      <c r="E2927"/>
      <c r="F2927"/>
      <c r="G2927"/>
      <c r="H2927"/>
      <c r="I2927"/>
      <c r="J2927"/>
      <c r="K2927"/>
      <c r="L2927"/>
      <c r="M2927"/>
      <c r="N2927"/>
      <c r="O2927"/>
      <c r="P2927"/>
      <c r="Q2927"/>
      <c r="R2927"/>
      <c r="S2927"/>
      <c r="T2927"/>
      <c r="U2927"/>
      <c r="V2927"/>
      <c r="W2927"/>
      <c r="X2927"/>
      <c r="Y2927"/>
      <c r="Z2927"/>
      <c r="AA2927"/>
      <c r="AB2927" s="181"/>
    </row>
    <row r="2928" spans="1:28" hidden="1">
      <c r="A2928" s="283"/>
      <c r="B2928"/>
      <c r="C2928"/>
      <c r="D2928"/>
      <c r="E2928"/>
      <c r="F2928"/>
      <c r="G2928"/>
      <c r="H2928"/>
      <c r="I2928"/>
      <c r="J2928"/>
      <c r="K2928"/>
      <c r="L2928"/>
      <c r="M2928"/>
      <c r="N2928"/>
      <c r="O2928"/>
      <c r="P2928"/>
      <c r="Q2928"/>
      <c r="R2928"/>
      <c r="S2928"/>
      <c r="T2928"/>
      <c r="U2928"/>
      <c r="V2928"/>
      <c r="W2928"/>
      <c r="X2928"/>
      <c r="Y2928"/>
      <c r="Z2928"/>
      <c r="AA2928"/>
      <c r="AB2928" s="181"/>
    </row>
    <row r="2929" spans="1:28" hidden="1">
      <c r="A2929" s="283"/>
      <c r="B2929"/>
      <c r="C2929"/>
      <c r="D2929"/>
      <c r="E2929"/>
      <c r="F2929"/>
      <c r="G2929"/>
      <c r="H2929"/>
      <c r="I2929"/>
      <c r="J2929"/>
      <c r="K2929"/>
      <c r="L2929"/>
      <c r="M2929"/>
      <c r="N2929"/>
      <c r="O2929"/>
      <c r="P2929"/>
      <c r="Q2929"/>
      <c r="R2929"/>
      <c r="S2929"/>
      <c r="T2929"/>
      <c r="U2929"/>
      <c r="V2929"/>
      <c r="W2929"/>
      <c r="X2929"/>
      <c r="Y2929"/>
      <c r="Z2929"/>
      <c r="AA2929"/>
      <c r="AB2929" s="181"/>
    </row>
    <row r="2930" spans="1:28" hidden="1">
      <c r="A2930" s="283"/>
      <c r="B2930"/>
      <c r="C2930"/>
      <c r="D2930"/>
      <c r="E2930"/>
      <c r="F2930"/>
      <c r="G2930"/>
      <c r="H2930"/>
      <c r="I2930"/>
      <c r="J2930"/>
      <c r="K2930"/>
      <c r="L2930"/>
      <c r="M2930"/>
      <c r="N2930"/>
      <c r="O2930"/>
      <c r="P2930"/>
      <c r="Q2930"/>
      <c r="R2930"/>
      <c r="S2930"/>
      <c r="T2930"/>
      <c r="U2930"/>
      <c r="V2930"/>
      <c r="W2930"/>
      <c r="X2930"/>
      <c r="Y2930"/>
      <c r="Z2930"/>
      <c r="AA2930"/>
      <c r="AB2930" s="181"/>
    </row>
    <row r="2931" spans="1:28" hidden="1">
      <c r="A2931" s="283"/>
      <c r="B2931"/>
      <c r="C2931"/>
      <c r="D2931"/>
      <c r="E2931"/>
      <c r="F2931"/>
      <c r="G2931"/>
      <c r="H2931"/>
      <c r="I2931"/>
      <c r="J2931"/>
      <c r="K2931"/>
      <c r="L2931"/>
      <c r="M2931"/>
      <c r="N2931"/>
      <c r="O2931"/>
      <c r="P2931"/>
      <c r="Q2931"/>
      <c r="R2931"/>
      <c r="S2931"/>
      <c r="T2931"/>
      <c r="U2931"/>
      <c r="V2931"/>
      <c r="W2931"/>
      <c r="X2931"/>
      <c r="Y2931"/>
      <c r="Z2931"/>
      <c r="AA2931"/>
      <c r="AB2931" s="181"/>
    </row>
    <row r="2932" spans="1:28" hidden="1">
      <c r="A2932" s="283"/>
      <c r="B2932"/>
      <c r="C2932"/>
      <c r="D2932"/>
      <c r="E2932"/>
      <c r="F2932"/>
      <c r="G2932"/>
      <c r="H2932"/>
      <c r="I2932"/>
      <c r="J2932"/>
      <c r="K2932"/>
      <c r="L2932"/>
      <c r="M2932"/>
      <c r="N2932"/>
      <c r="O2932"/>
      <c r="P2932"/>
      <c r="Q2932"/>
      <c r="R2932"/>
      <c r="S2932"/>
      <c r="T2932"/>
      <c r="U2932"/>
      <c r="V2932"/>
      <c r="W2932"/>
      <c r="X2932"/>
      <c r="Y2932"/>
      <c r="Z2932"/>
      <c r="AA2932"/>
      <c r="AB2932" s="181"/>
    </row>
    <row r="2933" spans="1:28" hidden="1">
      <c r="A2933" s="283"/>
      <c r="B2933"/>
      <c r="C2933"/>
      <c r="D2933"/>
      <c r="E2933"/>
      <c r="F2933"/>
      <c r="G2933"/>
      <c r="H2933"/>
      <c r="I2933"/>
      <c r="J2933"/>
      <c r="K2933"/>
      <c r="L2933"/>
      <c r="M2933"/>
      <c r="N2933"/>
      <c r="O2933"/>
      <c r="P2933"/>
      <c r="Q2933"/>
      <c r="R2933"/>
      <c r="S2933"/>
      <c r="T2933"/>
      <c r="U2933"/>
      <c r="V2933"/>
      <c r="W2933"/>
      <c r="X2933"/>
      <c r="Y2933"/>
      <c r="Z2933"/>
      <c r="AA2933"/>
      <c r="AB2933" s="181"/>
    </row>
    <row r="2934" spans="1:28" hidden="1">
      <c r="A2934" s="283"/>
      <c r="B2934"/>
      <c r="C2934"/>
      <c r="D2934"/>
      <c r="E2934"/>
      <c r="F2934"/>
      <c r="G2934"/>
      <c r="H2934"/>
      <c r="I2934"/>
      <c r="J2934"/>
      <c r="K2934"/>
      <c r="L2934"/>
      <c r="M2934"/>
      <c r="N2934"/>
      <c r="O2934"/>
      <c r="P2934"/>
      <c r="Q2934"/>
      <c r="R2934"/>
      <c r="S2934"/>
      <c r="T2934"/>
      <c r="U2934"/>
      <c r="V2934"/>
      <c r="W2934"/>
      <c r="X2934"/>
      <c r="Y2934"/>
      <c r="Z2934"/>
      <c r="AA2934"/>
      <c r="AB2934" s="181"/>
    </row>
    <row r="2935" spans="1:28" hidden="1">
      <c r="A2935" s="283"/>
      <c r="B2935"/>
      <c r="C2935"/>
      <c r="D2935"/>
      <c r="E2935"/>
      <c r="F2935"/>
      <c r="G2935"/>
      <c r="H2935"/>
      <c r="I2935"/>
      <c r="J2935"/>
      <c r="K2935"/>
      <c r="L2935"/>
      <c r="M2935"/>
      <c r="N2935"/>
      <c r="O2935"/>
      <c r="P2935"/>
      <c r="Q2935"/>
      <c r="R2935"/>
      <c r="S2935"/>
      <c r="T2935"/>
      <c r="U2935"/>
      <c r="V2935"/>
      <c r="W2935"/>
      <c r="X2935"/>
      <c r="Y2935"/>
      <c r="Z2935"/>
      <c r="AA2935"/>
      <c r="AB2935" s="181"/>
    </row>
    <row r="2936" spans="1:28" hidden="1">
      <c r="A2936" s="283"/>
      <c r="B2936"/>
      <c r="C2936"/>
      <c r="D2936"/>
      <c r="E2936"/>
      <c r="F2936"/>
      <c r="G2936"/>
      <c r="H2936"/>
      <c r="I2936"/>
      <c r="J2936"/>
      <c r="K2936"/>
      <c r="L2936"/>
      <c r="M2936"/>
      <c r="N2936"/>
      <c r="O2936"/>
      <c r="P2936"/>
      <c r="Q2936"/>
      <c r="R2936"/>
      <c r="S2936"/>
      <c r="T2936"/>
      <c r="U2936"/>
      <c r="V2936"/>
      <c r="W2936"/>
      <c r="X2936"/>
      <c r="Y2936"/>
      <c r="Z2936"/>
      <c r="AA2936"/>
      <c r="AB2936" s="181"/>
    </row>
    <row r="2937" spans="1:28" hidden="1">
      <c r="A2937" s="283"/>
      <c r="B2937"/>
      <c r="C2937"/>
      <c r="D2937"/>
      <c r="E2937"/>
      <c r="F2937"/>
      <c r="G2937"/>
      <c r="H2937"/>
      <c r="I2937"/>
      <c r="J2937"/>
      <c r="K2937"/>
      <c r="L2937"/>
      <c r="M2937"/>
      <c r="N2937"/>
      <c r="O2937"/>
      <c r="P2937"/>
      <c r="Q2937"/>
      <c r="R2937"/>
      <c r="S2937"/>
      <c r="T2937"/>
      <c r="U2937"/>
      <c r="V2937"/>
      <c r="W2937"/>
      <c r="X2937"/>
      <c r="Y2937"/>
      <c r="Z2937"/>
      <c r="AA2937"/>
      <c r="AB2937" s="181"/>
    </row>
    <row r="2938" spans="1:28" hidden="1">
      <c r="A2938" s="283"/>
      <c r="B2938"/>
      <c r="C2938"/>
      <c r="D2938"/>
      <c r="E2938"/>
      <c r="F2938"/>
      <c r="G2938"/>
      <c r="H2938"/>
      <c r="I2938"/>
      <c r="J2938"/>
      <c r="K2938"/>
      <c r="L2938"/>
      <c r="M2938"/>
      <c r="N2938"/>
      <c r="O2938"/>
      <c r="P2938"/>
      <c r="Q2938"/>
      <c r="R2938"/>
      <c r="S2938"/>
      <c r="T2938"/>
      <c r="U2938"/>
      <c r="V2938"/>
      <c r="W2938"/>
      <c r="X2938"/>
      <c r="Y2938"/>
      <c r="Z2938"/>
      <c r="AA2938"/>
      <c r="AB2938" s="181"/>
    </row>
    <row r="2939" spans="1:28" hidden="1">
      <c r="A2939" s="283"/>
      <c r="B2939"/>
      <c r="C2939"/>
      <c r="D2939"/>
      <c r="E2939"/>
      <c r="F2939"/>
      <c r="G2939"/>
      <c r="H2939"/>
      <c r="I2939"/>
      <c r="J2939"/>
      <c r="K2939"/>
      <c r="L2939"/>
      <c r="M2939"/>
      <c r="N2939"/>
      <c r="O2939"/>
      <c r="P2939"/>
      <c r="Q2939"/>
      <c r="R2939"/>
      <c r="S2939"/>
      <c r="T2939"/>
      <c r="U2939"/>
      <c r="V2939"/>
      <c r="W2939"/>
      <c r="X2939"/>
      <c r="Y2939"/>
      <c r="Z2939"/>
      <c r="AA2939"/>
      <c r="AB2939" s="181"/>
    </row>
    <row r="2940" spans="1:28" hidden="1">
      <c r="A2940" s="283"/>
      <c r="B2940"/>
      <c r="C2940"/>
      <c r="D2940"/>
      <c r="E2940"/>
      <c r="F2940"/>
      <c r="G2940"/>
      <c r="H2940"/>
      <c r="I2940"/>
      <c r="J2940"/>
      <c r="K2940"/>
      <c r="L2940"/>
      <c r="M2940"/>
      <c r="N2940"/>
      <c r="O2940"/>
      <c r="P2940"/>
      <c r="Q2940"/>
      <c r="R2940"/>
      <c r="S2940"/>
      <c r="T2940"/>
      <c r="U2940"/>
      <c r="V2940"/>
      <c r="W2940"/>
      <c r="X2940"/>
      <c r="Y2940"/>
      <c r="Z2940"/>
      <c r="AA2940"/>
      <c r="AB2940" s="181"/>
    </row>
    <row r="2941" spans="1:28" hidden="1">
      <c r="A2941" s="283"/>
      <c r="B2941"/>
      <c r="C2941"/>
      <c r="D2941"/>
      <c r="E2941"/>
      <c r="F2941"/>
      <c r="G2941"/>
      <c r="H2941"/>
      <c r="I2941"/>
      <c r="J2941"/>
      <c r="K2941"/>
      <c r="L2941"/>
      <c r="M2941"/>
      <c r="N2941"/>
      <c r="O2941"/>
      <c r="P2941"/>
      <c r="Q2941"/>
      <c r="R2941"/>
      <c r="S2941"/>
      <c r="T2941"/>
      <c r="U2941"/>
      <c r="V2941"/>
      <c r="W2941"/>
      <c r="X2941"/>
      <c r="Y2941"/>
      <c r="Z2941"/>
      <c r="AA2941"/>
      <c r="AB2941" s="181"/>
    </row>
    <row r="2942" spans="1:28" hidden="1">
      <c r="A2942" s="283"/>
      <c r="B2942"/>
      <c r="C2942"/>
      <c r="D2942"/>
      <c r="E2942"/>
      <c r="F2942"/>
      <c r="G2942"/>
      <c r="H2942"/>
      <c r="I2942"/>
      <c r="J2942"/>
      <c r="K2942"/>
      <c r="L2942"/>
      <c r="M2942"/>
      <c r="N2942"/>
      <c r="O2942"/>
      <c r="P2942"/>
      <c r="Q2942"/>
      <c r="R2942"/>
      <c r="S2942"/>
      <c r="T2942"/>
      <c r="U2942"/>
      <c r="V2942"/>
      <c r="W2942"/>
      <c r="X2942"/>
      <c r="Y2942"/>
      <c r="Z2942"/>
      <c r="AA2942"/>
      <c r="AB2942" s="181"/>
    </row>
    <row r="2943" spans="1:28" hidden="1">
      <c r="A2943" s="283"/>
      <c r="B2943"/>
      <c r="C2943"/>
      <c r="D2943"/>
      <c r="E2943"/>
      <c r="F2943"/>
      <c r="G2943"/>
      <c r="H2943"/>
      <c r="I2943"/>
      <c r="J2943"/>
      <c r="K2943"/>
      <c r="L2943"/>
      <c r="M2943"/>
      <c r="N2943"/>
      <c r="O2943"/>
      <c r="P2943"/>
      <c r="Q2943"/>
      <c r="R2943"/>
      <c r="S2943"/>
      <c r="T2943"/>
      <c r="U2943"/>
      <c r="V2943"/>
      <c r="W2943"/>
      <c r="X2943"/>
      <c r="Y2943"/>
      <c r="Z2943"/>
      <c r="AA2943"/>
      <c r="AB2943" s="181"/>
    </row>
    <row r="2944" spans="1:28" hidden="1">
      <c r="A2944" s="283"/>
      <c r="B2944"/>
      <c r="C2944"/>
      <c r="D2944"/>
      <c r="E2944"/>
      <c r="F2944"/>
      <c r="G2944"/>
      <c r="H2944"/>
      <c r="I2944"/>
      <c r="J2944"/>
      <c r="K2944"/>
      <c r="L2944"/>
      <c r="M2944"/>
      <c r="N2944"/>
      <c r="O2944"/>
      <c r="P2944"/>
      <c r="Q2944"/>
      <c r="R2944"/>
      <c r="S2944"/>
      <c r="T2944"/>
      <c r="U2944"/>
      <c r="V2944"/>
      <c r="W2944"/>
      <c r="X2944"/>
      <c r="Y2944"/>
      <c r="Z2944"/>
      <c r="AA2944"/>
      <c r="AB2944" s="181"/>
    </row>
    <row r="2945" spans="1:28" hidden="1">
      <c r="A2945" s="283"/>
      <c r="B2945"/>
      <c r="C2945"/>
      <c r="D2945"/>
      <c r="E2945"/>
      <c r="F2945"/>
      <c r="G2945"/>
      <c r="H2945"/>
      <c r="I2945"/>
      <c r="J2945"/>
      <c r="K2945"/>
      <c r="L2945"/>
      <c r="M2945"/>
      <c r="N2945"/>
      <c r="O2945"/>
      <c r="P2945"/>
      <c r="Q2945"/>
      <c r="R2945"/>
      <c r="S2945"/>
      <c r="T2945"/>
      <c r="U2945"/>
      <c r="V2945"/>
      <c r="W2945"/>
      <c r="X2945"/>
      <c r="Y2945"/>
      <c r="Z2945"/>
      <c r="AA2945"/>
      <c r="AB2945" s="181"/>
    </row>
    <row r="2946" spans="1:28" hidden="1">
      <c r="A2946" s="283"/>
      <c r="B2946"/>
      <c r="C2946"/>
      <c r="D2946"/>
      <c r="E2946"/>
      <c r="F2946"/>
      <c r="G2946"/>
      <c r="H2946"/>
      <c r="I2946"/>
      <c r="J2946"/>
      <c r="K2946"/>
      <c r="L2946"/>
      <c r="M2946"/>
      <c r="N2946"/>
      <c r="O2946"/>
      <c r="P2946"/>
      <c r="Q2946"/>
      <c r="R2946"/>
      <c r="S2946"/>
      <c r="T2946"/>
      <c r="U2946"/>
      <c r="V2946"/>
      <c r="W2946"/>
      <c r="X2946"/>
      <c r="Y2946"/>
      <c r="Z2946"/>
      <c r="AA2946"/>
      <c r="AB2946" s="181"/>
    </row>
    <row r="2947" spans="1:28" hidden="1">
      <c r="A2947" s="283"/>
      <c r="B2947"/>
      <c r="C2947"/>
      <c r="D2947"/>
      <c r="E2947"/>
      <c r="F2947"/>
      <c r="G2947"/>
      <c r="H2947"/>
      <c r="I2947"/>
      <c r="J2947"/>
      <c r="K2947"/>
      <c r="L2947"/>
      <c r="M2947"/>
      <c r="N2947"/>
      <c r="O2947"/>
      <c r="P2947"/>
      <c r="Q2947"/>
      <c r="R2947"/>
      <c r="S2947"/>
      <c r="T2947"/>
      <c r="U2947"/>
      <c r="V2947"/>
      <c r="W2947"/>
      <c r="X2947"/>
      <c r="Y2947"/>
      <c r="Z2947"/>
      <c r="AA2947"/>
      <c r="AB2947" s="181"/>
    </row>
    <row r="2948" spans="1:28" hidden="1">
      <c r="A2948" s="283"/>
      <c r="B2948"/>
      <c r="C2948"/>
      <c r="D2948"/>
      <c r="E2948"/>
      <c r="F2948"/>
      <c r="G2948"/>
      <c r="H2948"/>
      <c r="I2948"/>
      <c r="J2948"/>
      <c r="K2948"/>
      <c r="L2948"/>
      <c r="M2948"/>
      <c r="N2948"/>
      <c r="O2948"/>
      <c r="P2948"/>
      <c r="Q2948"/>
      <c r="R2948"/>
      <c r="S2948"/>
      <c r="T2948"/>
      <c r="U2948"/>
      <c r="V2948"/>
      <c r="W2948"/>
      <c r="X2948"/>
      <c r="Y2948"/>
      <c r="Z2948"/>
      <c r="AA2948"/>
      <c r="AB2948" s="181"/>
    </row>
    <row r="2949" spans="1:28" hidden="1">
      <c r="A2949" s="283"/>
      <c r="B2949"/>
      <c r="C2949"/>
      <c r="D2949"/>
      <c r="E2949"/>
      <c r="F2949"/>
      <c r="G2949"/>
      <c r="H2949"/>
      <c r="I2949"/>
      <c r="J2949"/>
      <c r="K2949"/>
      <c r="L2949"/>
      <c r="M2949"/>
      <c r="N2949"/>
      <c r="O2949"/>
      <c r="P2949"/>
      <c r="Q2949"/>
      <c r="R2949"/>
      <c r="S2949"/>
      <c r="T2949"/>
      <c r="U2949"/>
      <c r="V2949"/>
      <c r="W2949"/>
      <c r="X2949"/>
      <c r="Y2949"/>
      <c r="Z2949"/>
      <c r="AA2949"/>
      <c r="AB2949" s="181"/>
    </row>
    <row r="2950" spans="1:28" hidden="1">
      <c r="A2950" s="283"/>
      <c r="B2950"/>
      <c r="C2950"/>
      <c r="D2950"/>
      <c r="E2950"/>
      <c r="F2950"/>
      <c r="G2950"/>
      <c r="H2950"/>
      <c r="I2950"/>
      <c r="J2950"/>
      <c r="K2950"/>
      <c r="L2950"/>
      <c r="M2950"/>
      <c r="N2950"/>
      <c r="O2950"/>
      <c r="P2950"/>
      <c r="Q2950"/>
      <c r="R2950"/>
      <c r="S2950"/>
      <c r="T2950"/>
      <c r="U2950"/>
      <c r="V2950"/>
      <c r="W2950"/>
      <c r="X2950"/>
      <c r="Y2950"/>
      <c r="Z2950"/>
      <c r="AA2950"/>
      <c r="AB2950" s="181"/>
    </row>
    <row r="2951" spans="1:28" hidden="1">
      <c r="A2951" s="283"/>
      <c r="B2951"/>
      <c r="C2951"/>
      <c r="D2951"/>
      <c r="E2951"/>
      <c r="F2951"/>
      <c r="G2951"/>
      <c r="H2951"/>
      <c r="I2951"/>
      <c r="J2951"/>
      <c r="K2951"/>
      <c r="L2951"/>
      <c r="M2951"/>
      <c r="N2951"/>
      <c r="O2951"/>
      <c r="P2951"/>
      <c r="Q2951"/>
      <c r="R2951"/>
      <c r="S2951"/>
      <c r="T2951"/>
      <c r="U2951"/>
      <c r="V2951"/>
      <c r="W2951"/>
      <c r="X2951"/>
      <c r="Y2951"/>
      <c r="Z2951"/>
      <c r="AA2951"/>
      <c r="AB2951" s="181"/>
    </row>
    <row r="2952" spans="1:28" hidden="1">
      <c r="A2952" s="283"/>
      <c r="B2952"/>
      <c r="C2952"/>
      <c r="D2952"/>
      <c r="E2952"/>
      <c r="F2952"/>
      <c r="G2952"/>
      <c r="H2952"/>
      <c r="I2952"/>
      <c r="J2952"/>
      <c r="K2952"/>
      <c r="L2952"/>
      <c r="M2952"/>
      <c r="N2952"/>
      <c r="O2952"/>
      <c r="P2952"/>
      <c r="Q2952"/>
      <c r="R2952"/>
      <c r="S2952"/>
      <c r="T2952"/>
      <c r="U2952"/>
      <c r="V2952"/>
      <c r="W2952"/>
      <c r="X2952"/>
      <c r="Y2952"/>
      <c r="Z2952"/>
      <c r="AA2952"/>
      <c r="AB2952" s="181"/>
    </row>
    <row r="2953" spans="1:28" hidden="1">
      <c r="A2953" s="283"/>
      <c r="B2953"/>
      <c r="C2953"/>
      <c r="D2953"/>
      <c r="E2953"/>
      <c r="F2953"/>
      <c r="G2953"/>
      <c r="H2953"/>
      <c r="I2953"/>
      <c r="J2953"/>
      <c r="K2953"/>
      <c r="L2953"/>
      <c r="M2953"/>
      <c r="N2953"/>
      <c r="O2953"/>
      <c r="P2953"/>
      <c r="Q2953"/>
      <c r="R2953"/>
      <c r="S2953"/>
      <c r="T2953"/>
      <c r="U2953"/>
      <c r="V2953"/>
      <c r="W2953"/>
      <c r="X2953"/>
      <c r="Y2953"/>
      <c r="Z2953"/>
      <c r="AA2953"/>
      <c r="AB2953" s="181"/>
    </row>
    <row r="2954" spans="1:28" hidden="1">
      <c r="A2954" s="283"/>
      <c r="B2954"/>
      <c r="C2954"/>
      <c r="D2954"/>
      <c r="E2954"/>
      <c r="F2954"/>
      <c r="G2954"/>
      <c r="H2954"/>
      <c r="I2954"/>
      <c r="J2954"/>
      <c r="K2954"/>
      <c r="L2954"/>
      <c r="M2954"/>
      <c r="N2954"/>
      <c r="O2954"/>
      <c r="P2954"/>
      <c r="Q2954"/>
      <c r="R2954"/>
      <c r="S2954"/>
      <c r="T2954"/>
      <c r="U2954"/>
      <c r="V2954"/>
      <c r="W2954"/>
      <c r="X2954"/>
      <c r="Y2954"/>
      <c r="Z2954"/>
      <c r="AA2954"/>
      <c r="AB2954" s="181"/>
    </row>
    <row r="2955" spans="1:28" hidden="1">
      <c r="A2955" s="283"/>
      <c r="B2955"/>
      <c r="C2955"/>
      <c r="D2955"/>
      <c r="E2955"/>
      <c r="F2955"/>
      <c r="G2955"/>
      <c r="H2955"/>
      <c r="I2955"/>
      <c r="J2955"/>
      <c r="K2955"/>
      <c r="L2955"/>
      <c r="M2955"/>
      <c r="N2955"/>
      <c r="O2955"/>
      <c r="P2955"/>
      <c r="Q2955"/>
      <c r="R2955"/>
      <c r="S2955"/>
      <c r="T2955"/>
      <c r="U2955"/>
      <c r="V2955"/>
      <c r="W2955"/>
      <c r="X2955"/>
      <c r="Y2955"/>
      <c r="Z2955"/>
      <c r="AA2955"/>
      <c r="AB2955" s="181"/>
    </row>
    <row r="2956" spans="1:28" hidden="1">
      <c r="A2956" s="283"/>
      <c r="B2956"/>
      <c r="C2956"/>
      <c r="D2956"/>
      <c r="E2956"/>
      <c r="F2956"/>
      <c r="G2956"/>
      <c r="H2956"/>
      <c r="I2956"/>
      <c r="J2956"/>
      <c r="K2956"/>
      <c r="L2956"/>
      <c r="M2956"/>
      <c r="N2956"/>
      <c r="O2956"/>
      <c r="P2956"/>
      <c r="Q2956"/>
      <c r="R2956"/>
      <c r="S2956"/>
      <c r="T2956"/>
      <c r="U2956"/>
      <c r="V2956"/>
      <c r="W2956"/>
      <c r="X2956"/>
      <c r="Y2956"/>
      <c r="Z2956"/>
      <c r="AA2956"/>
      <c r="AB2956" s="181"/>
    </row>
    <row r="2957" spans="1:28" hidden="1">
      <c r="A2957" s="283"/>
      <c r="B2957"/>
      <c r="C2957"/>
      <c r="D2957"/>
      <c r="E2957"/>
      <c r="F2957"/>
      <c r="G2957"/>
      <c r="H2957"/>
      <c r="I2957"/>
      <c r="J2957"/>
      <c r="K2957"/>
      <c r="L2957"/>
      <c r="M2957"/>
      <c r="N2957"/>
      <c r="O2957"/>
      <c r="P2957"/>
      <c r="Q2957"/>
      <c r="R2957"/>
      <c r="S2957"/>
      <c r="T2957"/>
      <c r="U2957"/>
      <c r="V2957"/>
      <c r="W2957"/>
      <c r="X2957"/>
      <c r="Y2957"/>
      <c r="Z2957"/>
      <c r="AA2957"/>
      <c r="AB2957" s="181"/>
    </row>
    <row r="2958" spans="1:28" hidden="1">
      <c r="A2958" s="283"/>
      <c r="B2958"/>
      <c r="C2958"/>
      <c r="D2958"/>
      <c r="E2958"/>
      <c r="F2958"/>
      <c r="G2958"/>
      <c r="H2958"/>
      <c r="I2958"/>
      <c r="J2958"/>
      <c r="K2958"/>
      <c r="L2958"/>
      <c r="M2958"/>
      <c r="N2958"/>
      <c r="O2958"/>
      <c r="P2958"/>
      <c r="Q2958"/>
      <c r="R2958"/>
      <c r="S2958"/>
      <c r="T2958"/>
      <c r="U2958"/>
      <c r="V2958"/>
      <c r="W2958"/>
      <c r="X2958"/>
      <c r="Y2958"/>
      <c r="Z2958"/>
      <c r="AA2958"/>
      <c r="AB2958" s="181"/>
    </row>
    <row r="2959" spans="1:28" hidden="1">
      <c r="A2959" s="283"/>
      <c r="B2959"/>
      <c r="C2959"/>
      <c r="D2959"/>
      <c r="E2959"/>
      <c r="F2959"/>
      <c r="G2959"/>
      <c r="H2959"/>
      <c r="I2959"/>
      <c r="J2959"/>
      <c r="K2959"/>
      <c r="L2959"/>
      <c r="M2959"/>
      <c r="N2959"/>
      <c r="O2959"/>
      <c r="P2959"/>
      <c r="Q2959"/>
      <c r="R2959"/>
      <c r="S2959"/>
      <c r="T2959"/>
      <c r="U2959"/>
      <c r="V2959"/>
      <c r="W2959"/>
      <c r="X2959"/>
      <c r="Y2959"/>
      <c r="Z2959"/>
      <c r="AA2959"/>
      <c r="AB2959" s="181"/>
    </row>
    <row r="2960" spans="1:28" hidden="1">
      <c r="A2960" s="283"/>
      <c r="B2960"/>
      <c r="C2960"/>
      <c r="D2960"/>
      <c r="E2960"/>
      <c r="F2960"/>
      <c r="G2960"/>
      <c r="H2960"/>
      <c r="I2960"/>
      <c r="J2960"/>
      <c r="K2960"/>
      <c r="L2960"/>
      <c r="M2960"/>
      <c r="N2960"/>
      <c r="O2960"/>
      <c r="P2960"/>
      <c r="Q2960"/>
      <c r="R2960"/>
      <c r="S2960"/>
      <c r="T2960"/>
      <c r="U2960"/>
      <c r="V2960"/>
      <c r="W2960"/>
      <c r="X2960"/>
      <c r="Y2960"/>
      <c r="Z2960"/>
      <c r="AA2960"/>
      <c r="AB2960" s="181"/>
    </row>
    <row r="2961" spans="1:28" hidden="1">
      <c r="A2961" s="283"/>
      <c r="B2961"/>
      <c r="C2961"/>
      <c r="D2961"/>
      <c r="E2961"/>
      <c r="F2961"/>
      <c r="G2961"/>
      <c r="H2961"/>
      <c r="I2961"/>
      <c r="J2961"/>
      <c r="K2961"/>
      <c r="L2961"/>
      <c r="M2961"/>
      <c r="N2961"/>
      <c r="O2961"/>
      <c r="P2961"/>
      <c r="Q2961"/>
      <c r="R2961"/>
      <c r="S2961"/>
      <c r="T2961"/>
      <c r="U2961"/>
      <c r="V2961"/>
      <c r="W2961"/>
      <c r="X2961"/>
      <c r="Y2961"/>
      <c r="Z2961"/>
      <c r="AA2961"/>
      <c r="AB2961" s="181"/>
    </row>
    <row r="2962" spans="1:28" hidden="1">
      <c r="A2962" s="283"/>
      <c r="B2962"/>
      <c r="C2962"/>
      <c r="D2962"/>
      <c r="E2962"/>
      <c r="F2962"/>
      <c r="G2962"/>
      <c r="H2962"/>
      <c r="I2962"/>
      <c r="J2962"/>
      <c r="K2962"/>
      <c r="L2962"/>
      <c r="M2962"/>
      <c r="N2962"/>
      <c r="O2962"/>
      <c r="P2962"/>
      <c r="Q2962"/>
      <c r="R2962"/>
      <c r="S2962"/>
      <c r="T2962"/>
      <c r="U2962"/>
      <c r="V2962"/>
      <c r="W2962"/>
      <c r="X2962"/>
      <c r="Y2962"/>
      <c r="Z2962"/>
      <c r="AA2962"/>
      <c r="AB2962" s="181"/>
    </row>
    <row r="2963" spans="1:28" hidden="1">
      <c r="A2963" s="283"/>
      <c r="B2963"/>
      <c r="C2963"/>
      <c r="D2963"/>
      <c r="E2963"/>
      <c r="F2963"/>
      <c r="G2963"/>
      <c r="H2963"/>
      <c r="I2963"/>
      <c r="J2963"/>
      <c r="K2963"/>
      <c r="L2963"/>
      <c r="M2963"/>
      <c r="N2963"/>
      <c r="O2963"/>
      <c r="P2963"/>
      <c r="Q2963"/>
      <c r="R2963"/>
      <c r="S2963"/>
      <c r="T2963"/>
      <c r="U2963"/>
      <c r="V2963"/>
      <c r="W2963"/>
      <c r="X2963"/>
      <c r="Y2963"/>
      <c r="Z2963"/>
      <c r="AA2963"/>
      <c r="AB2963" s="181"/>
    </row>
    <row r="2964" spans="1:28" hidden="1">
      <c r="A2964" s="283"/>
      <c r="B2964"/>
      <c r="C2964"/>
      <c r="D2964"/>
      <c r="E2964"/>
      <c r="F2964"/>
      <c r="G2964"/>
      <c r="H2964"/>
      <c r="I2964"/>
      <c r="J2964"/>
      <c r="K2964"/>
      <c r="L2964"/>
      <c r="M2964"/>
      <c r="N2964"/>
      <c r="O2964"/>
      <c r="P2964"/>
      <c r="Q2964"/>
      <c r="R2964"/>
      <c r="S2964"/>
      <c r="T2964"/>
      <c r="U2964"/>
      <c r="V2964"/>
      <c r="W2964"/>
      <c r="X2964"/>
      <c r="Y2964"/>
      <c r="Z2964"/>
      <c r="AA2964"/>
      <c r="AB2964" s="181"/>
    </row>
    <row r="2965" spans="1:28" hidden="1">
      <c r="A2965" s="283"/>
      <c r="B2965"/>
      <c r="C2965"/>
      <c r="D2965"/>
      <c r="E2965"/>
      <c r="F2965"/>
      <c r="G2965"/>
      <c r="H2965"/>
      <c r="I2965"/>
      <c r="J2965"/>
      <c r="K2965"/>
      <c r="L2965"/>
      <c r="M2965"/>
      <c r="N2965"/>
      <c r="O2965"/>
      <c r="P2965"/>
      <c r="Q2965"/>
      <c r="R2965"/>
      <c r="S2965"/>
      <c r="T2965"/>
      <c r="U2965"/>
      <c r="V2965"/>
      <c r="W2965"/>
      <c r="X2965"/>
      <c r="Y2965"/>
      <c r="Z2965"/>
      <c r="AA2965"/>
      <c r="AB2965" s="181"/>
    </row>
    <row r="2966" spans="1:28" hidden="1">
      <c r="A2966" s="283"/>
      <c r="B2966"/>
      <c r="C2966"/>
      <c r="D2966"/>
      <c r="E2966"/>
      <c r="F2966"/>
      <c r="G2966"/>
      <c r="H2966"/>
      <c r="I2966"/>
      <c r="J2966"/>
      <c r="K2966"/>
      <c r="L2966"/>
      <c r="M2966"/>
      <c r="N2966"/>
      <c r="O2966"/>
      <c r="P2966"/>
      <c r="Q2966"/>
      <c r="R2966"/>
      <c r="S2966"/>
      <c r="T2966"/>
      <c r="U2966"/>
      <c r="V2966"/>
      <c r="W2966"/>
      <c r="X2966"/>
      <c r="Y2966"/>
      <c r="Z2966"/>
      <c r="AA2966"/>
      <c r="AB2966" s="181"/>
    </row>
    <row r="2967" spans="1:28" hidden="1">
      <c r="A2967" s="283"/>
      <c r="B2967"/>
      <c r="C2967"/>
      <c r="D2967"/>
      <c r="E2967"/>
      <c r="F2967"/>
      <c r="G2967"/>
      <c r="H2967"/>
      <c r="I2967"/>
      <c r="J2967"/>
      <c r="K2967"/>
      <c r="L2967"/>
      <c r="M2967"/>
      <c r="N2967"/>
      <c r="O2967"/>
      <c r="P2967"/>
      <c r="Q2967"/>
      <c r="R2967"/>
      <c r="S2967"/>
      <c r="T2967"/>
      <c r="U2967"/>
      <c r="V2967"/>
      <c r="W2967"/>
      <c r="X2967"/>
      <c r="Y2967"/>
      <c r="Z2967"/>
      <c r="AA2967"/>
      <c r="AB2967" s="181"/>
    </row>
    <row r="2968" spans="1:28" hidden="1">
      <c r="A2968" s="283"/>
      <c r="B2968"/>
      <c r="C2968"/>
      <c r="D2968"/>
      <c r="E2968"/>
      <c r="F2968"/>
      <c r="G2968"/>
      <c r="H2968"/>
      <c r="I2968"/>
      <c r="J2968"/>
      <c r="K2968"/>
      <c r="L2968"/>
      <c r="M2968"/>
      <c r="N2968"/>
      <c r="O2968"/>
      <c r="P2968"/>
      <c r="Q2968"/>
      <c r="R2968"/>
      <c r="S2968"/>
      <c r="T2968"/>
      <c r="U2968"/>
      <c r="V2968"/>
      <c r="W2968"/>
      <c r="X2968"/>
      <c r="Y2968"/>
      <c r="Z2968"/>
      <c r="AA2968"/>
      <c r="AB2968" s="181"/>
    </row>
    <row r="2969" spans="1:28" hidden="1">
      <c r="A2969" s="283"/>
      <c r="B2969"/>
      <c r="C2969"/>
      <c r="D2969"/>
      <c r="E2969"/>
      <c r="F2969"/>
      <c r="G2969"/>
      <c r="H2969"/>
      <c r="I2969"/>
      <c r="J2969"/>
      <c r="K2969"/>
      <c r="L2969"/>
      <c r="M2969"/>
      <c r="N2969"/>
      <c r="O2969"/>
      <c r="P2969"/>
      <c r="Q2969"/>
      <c r="R2969"/>
      <c r="S2969"/>
      <c r="T2969"/>
      <c r="U2969"/>
      <c r="V2969"/>
      <c r="W2969"/>
      <c r="X2969"/>
      <c r="Y2969"/>
      <c r="Z2969"/>
      <c r="AA2969"/>
      <c r="AB2969" s="181"/>
    </row>
    <row r="2970" spans="1:28" hidden="1">
      <c r="A2970" s="283"/>
      <c r="B2970"/>
      <c r="C2970"/>
      <c r="D2970"/>
      <c r="E2970"/>
      <c r="F2970"/>
      <c r="G2970"/>
      <c r="H2970"/>
      <c r="I2970"/>
      <c r="J2970"/>
      <c r="K2970"/>
      <c r="L2970"/>
      <c r="M2970"/>
      <c r="N2970"/>
      <c r="O2970"/>
      <c r="P2970"/>
      <c r="Q2970"/>
      <c r="R2970"/>
      <c r="S2970"/>
      <c r="T2970"/>
      <c r="U2970"/>
      <c r="V2970"/>
      <c r="W2970"/>
      <c r="X2970"/>
      <c r="Y2970"/>
      <c r="Z2970"/>
      <c r="AA2970"/>
      <c r="AB2970" s="181"/>
    </row>
    <row r="2971" spans="1:28" hidden="1">
      <c r="A2971" s="283"/>
      <c r="B2971"/>
      <c r="C2971"/>
      <c r="D2971"/>
      <c r="E2971"/>
      <c r="F2971"/>
      <c r="G2971"/>
      <c r="H2971"/>
      <c r="I2971"/>
      <c r="J2971"/>
      <c r="K2971"/>
      <c r="L2971"/>
      <c r="M2971"/>
      <c r="N2971"/>
      <c r="O2971"/>
      <c r="P2971"/>
      <c r="Q2971"/>
      <c r="R2971"/>
      <c r="S2971"/>
      <c r="T2971"/>
      <c r="U2971"/>
      <c r="V2971"/>
      <c r="W2971"/>
      <c r="X2971"/>
      <c r="Y2971"/>
      <c r="Z2971"/>
      <c r="AA2971"/>
      <c r="AB2971" s="181"/>
    </row>
    <row r="2972" spans="1:28" hidden="1">
      <c r="A2972" s="283"/>
      <c r="B2972"/>
      <c r="C2972"/>
      <c r="D2972"/>
      <c r="E2972"/>
      <c r="F2972"/>
      <c r="G2972"/>
      <c r="H2972"/>
      <c r="I2972"/>
      <c r="J2972"/>
      <c r="K2972"/>
      <c r="L2972"/>
      <c r="M2972"/>
      <c r="N2972"/>
      <c r="O2972"/>
      <c r="P2972"/>
      <c r="Q2972"/>
      <c r="R2972"/>
      <c r="S2972"/>
      <c r="T2972"/>
      <c r="U2972"/>
      <c r="V2972"/>
      <c r="W2972"/>
      <c r="X2972"/>
      <c r="Y2972"/>
      <c r="Z2972"/>
      <c r="AA2972"/>
      <c r="AB2972" s="181"/>
    </row>
    <row r="2973" spans="1:28" hidden="1">
      <c r="A2973" s="283"/>
      <c r="B2973"/>
      <c r="C2973"/>
      <c r="D2973"/>
      <c r="E2973"/>
      <c r="F2973"/>
      <c r="G2973"/>
      <c r="H2973"/>
      <c r="I2973"/>
      <c r="J2973"/>
      <c r="K2973"/>
      <c r="L2973"/>
      <c r="M2973"/>
      <c r="N2973"/>
      <c r="O2973"/>
      <c r="P2973"/>
      <c r="Q2973"/>
      <c r="R2973"/>
      <c r="S2973"/>
      <c r="T2973"/>
      <c r="U2973"/>
      <c r="V2973"/>
      <c r="W2973"/>
      <c r="X2973"/>
      <c r="Y2973"/>
      <c r="Z2973"/>
      <c r="AA2973"/>
      <c r="AB2973" s="181"/>
    </row>
    <row r="2974" spans="1:28" hidden="1">
      <c r="A2974" s="283"/>
      <c r="B2974"/>
      <c r="C2974"/>
      <c r="D2974"/>
      <c r="E2974"/>
      <c r="F2974"/>
      <c r="G2974"/>
      <c r="H2974"/>
      <c r="I2974"/>
      <c r="J2974"/>
      <c r="K2974"/>
      <c r="L2974"/>
      <c r="M2974"/>
      <c r="N2974"/>
      <c r="O2974"/>
      <c r="P2974"/>
      <c r="Q2974"/>
      <c r="R2974"/>
      <c r="S2974"/>
      <c r="T2974"/>
      <c r="U2974"/>
      <c r="V2974"/>
      <c r="W2974"/>
      <c r="X2974"/>
      <c r="Y2974"/>
      <c r="Z2974"/>
      <c r="AA2974"/>
      <c r="AB2974" s="181"/>
    </row>
    <row r="2975" spans="1:28" hidden="1">
      <c r="A2975" s="283"/>
      <c r="B2975"/>
      <c r="C2975"/>
      <c r="D2975"/>
      <c r="E2975"/>
      <c r="F2975"/>
      <c r="G2975"/>
      <c r="H2975"/>
      <c r="I2975"/>
      <c r="J2975"/>
      <c r="K2975"/>
      <c r="L2975"/>
      <c r="M2975"/>
      <c r="N2975"/>
      <c r="O2975"/>
      <c r="P2975"/>
      <c r="Q2975"/>
      <c r="R2975"/>
      <c r="S2975"/>
      <c r="T2975"/>
      <c r="U2975"/>
      <c r="V2975"/>
      <c r="W2975"/>
      <c r="X2975"/>
      <c r="Y2975"/>
      <c r="Z2975"/>
      <c r="AA2975"/>
      <c r="AB2975" s="181"/>
    </row>
    <row r="2976" spans="1:28" hidden="1">
      <c r="A2976" s="283"/>
      <c r="B2976"/>
      <c r="C2976"/>
      <c r="D2976"/>
      <c r="E2976"/>
      <c r="F2976"/>
      <c r="G2976"/>
      <c r="H2976"/>
      <c r="I2976"/>
      <c r="J2976"/>
      <c r="K2976"/>
      <c r="L2976"/>
      <c r="M2976"/>
      <c r="N2976"/>
      <c r="O2976"/>
      <c r="P2976"/>
      <c r="Q2976"/>
      <c r="R2976"/>
      <c r="S2976"/>
      <c r="T2976"/>
      <c r="U2976"/>
      <c r="V2976"/>
      <c r="W2976"/>
      <c r="X2976"/>
      <c r="Y2976"/>
      <c r="Z2976"/>
      <c r="AA2976"/>
      <c r="AB2976" s="181"/>
    </row>
    <row r="2977" spans="1:28" hidden="1">
      <c r="A2977" s="283"/>
      <c r="B2977"/>
      <c r="C2977"/>
      <c r="D2977"/>
      <c r="E2977"/>
      <c r="F2977"/>
      <c r="G2977"/>
      <c r="H2977"/>
      <c r="I2977"/>
      <c r="J2977"/>
      <c r="K2977"/>
      <c r="L2977"/>
      <c r="M2977"/>
      <c r="N2977"/>
      <c r="O2977"/>
      <c r="P2977"/>
      <c r="Q2977"/>
      <c r="R2977"/>
      <c r="S2977"/>
      <c r="T2977"/>
      <c r="U2977"/>
      <c r="V2977"/>
      <c r="W2977"/>
      <c r="X2977"/>
      <c r="Y2977"/>
      <c r="Z2977"/>
      <c r="AA2977"/>
      <c r="AB2977" s="181"/>
    </row>
    <row r="2978" spans="1:28" hidden="1">
      <c r="A2978" s="283"/>
      <c r="B2978"/>
      <c r="C2978"/>
      <c r="D2978"/>
      <c r="E2978"/>
      <c r="F2978"/>
      <c r="G2978"/>
      <c r="H2978"/>
      <c r="I2978"/>
      <c r="J2978"/>
      <c r="K2978"/>
      <c r="L2978"/>
      <c r="M2978"/>
      <c r="N2978"/>
      <c r="O2978"/>
      <c r="P2978"/>
      <c r="Q2978"/>
      <c r="R2978"/>
      <c r="S2978"/>
      <c r="T2978"/>
      <c r="U2978"/>
      <c r="V2978"/>
      <c r="W2978"/>
      <c r="X2978"/>
      <c r="Y2978"/>
      <c r="Z2978"/>
      <c r="AA2978"/>
      <c r="AB2978" s="181"/>
    </row>
    <row r="2979" spans="1:28" hidden="1">
      <c r="A2979" s="283"/>
      <c r="B2979"/>
      <c r="C2979"/>
      <c r="D2979"/>
      <c r="E2979"/>
      <c r="F2979"/>
      <c r="G2979"/>
      <c r="H2979"/>
      <c r="I2979"/>
      <c r="J2979"/>
      <c r="K2979"/>
      <c r="L2979"/>
      <c r="M2979"/>
      <c r="N2979"/>
      <c r="O2979"/>
      <c r="P2979"/>
      <c r="Q2979"/>
      <c r="R2979"/>
      <c r="S2979"/>
      <c r="T2979"/>
      <c r="U2979"/>
      <c r="V2979"/>
      <c r="W2979"/>
      <c r="X2979"/>
      <c r="Y2979"/>
      <c r="Z2979"/>
      <c r="AA2979"/>
      <c r="AB2979" s="181"/>
    </row>
    <row r="2980" spans="1:28" hidden="1">
      <c r="A2980" s="283"/>
      <c r="B2980"/>
      <c r="C2980"/>
      <c r="D2980"/>
      <c r="E2980"/>
      <c r="F2980"/>
      <c r="G2980"/>
      <c r="H2980"/>
      <c r="I2980"/>
      <c r="J2980"/>
      <c r="K2980"/>
      <c r="L2980"/>
      <c r="M2980"/>
      <c r="N2980"/>
      <c r="O2980"/>
      <c r="P2980"/>
      <c r="Q2980"/>
      <c r="R2980"/>
      <c r="S2980"/>
      <c r="T2980"/>
      <c r="U2980"/>
      <c r="V2980"/>
      <c r="W2980"/>
      <c r="X2980"/>
      <c r="Y2980"/>
      <c r="Z2980"/>
      <c r="AA2980"/>
      <c r="AB2980" s="181"/>
    </row>
    <row r="2981" spans="1:28" hidden="1">
      <c r="A2981" s="283"/>
      <c r="B2981"/>
      <c r="C2981"/>
      <c r="D2981"/>
      <c r="E2981"/>
      <c r="F2981"/>
      <c r="G2981"/>
      <c r="H2981"/>
      <c r="I2981"/>
      <c r="J2981"/>
      <c r="K2981"/>
      <c r="L2981"/>
      <c r="M2981"/>
      <c r="N2981"/>
      <c r="O2981"/>
      <c r="P2981"/>
      <c r="Q2981"/>
      <c r="R2981"/>
      <c r="S2981"/>
      <c r="T2981"/>
      <c r="U2981"/>
      <c r="V2981"/>
      <c r="W2981"/>
      <c r="X2981"/>
      <c r="Y2981"/>
      <c r="Z2981"/>
      <c r="AA2981"/>
      <c r="AB2981" s="181"/>
    </row>
    <row r="2982" spans="1:28" hidden="1">
      <c r="A2982" s="283"/>
      <c r="B2982"/>
      <c r="C2982"/>
      <c r="D2982"/>
      <c r="E2982"/>
      <c r="F2982"/>
      <c r="G2982"/>
      <c r="H2982"/>
      <c r="I2982"/>
      <c r="J2982"/>
      <c r="K2982"/>
      <c r="L2982"/>
      <c r="M2982"/>
      <c r="N2982"/>
      <c r="O2982"/>
      <c r="P2982"/>
      <c r="Q2982"/>
      <c r="R2982"/>
      <c r="S2982"/>
      <c r="T2982"/>
      <c r="U2982"/>
      <c r="V2982"/>
      <c r="W2982"/>
      <c r="X2982"/>
      <c r="Y2982"/>
      <c r="Z2982"/>
      <c r="AA2982"/>
      <c r="AB2982" s="181"/>
    </row>
    <row r="2983" spans="1:28" hidden="1">
      <c r="A2983" s="283"/>
      <c r="B2983"/>
      <c r="C2983"/>
      <c r="D2983"/>
      <c r="E2983"/>
      <c r="F2983"/>
      <c r="G2983"/>
      <c r="H2983"/>
      <c r="I2983"/>
      <c r="J2983"/>
      <c r="K2983"/>
      <c r="L2983"/>
      <c r="M2983"/>
      <c r="N2983"/>
      <c r="O2983"/>
      <c r="P2983"/>
      <c r="Q2983"/>
      <c r="R2983"/>
      <c r="S2983"/>
      <c r="T2983"/>
      <c r="U2983"/>
      <c r="V2983"/>
      <c r="W2983"/>
      <c r="X2983"/>
      <c r="Y2983"/>
      <c r="Z2983"/>
      <c r="AA2983"/>
      <c r="AB2983" s="181"/>
    </row>
    <row r="2984" spans="1:28" hidden="1">
      <c r="A2984" s="283"/>
      <c r="B2984"/>
      <c r="C2984"/>
      <c r="D2984"/>
      <c r="E2984"/>
      <c r="F2984"/>
      <c r="G2984"/>
      <c r="H2984"/>
      <c r="I2984"/>
      <c r="J2984"/>
      <c r="K2984"/>
      <c r="L2984"/>
      <c r="M2984"/>
      <c r="N2984"/>
      <c r="O2984"/>
      <c r="P2984"/>
      <c r="Q2984"/>
      <c r="R2984"/>
      <c r="S2984"/>
      <c r="T2984"/>
      <c r="U2984"/>
      <c r="V2984"/>
      <c r="W2984"/>
      <c r="X2984"/>
      <c r="Y2984"/>
      <c r="Z2984"/>
      <c r="AA2984"/>
      <c r="AB2984" s="181"/>
    </row>
    <row r="2985" spans="1:28" hidden="1">
      <c r="A2985" s="283"/>
      <c r="B2985"/>
      <c r="C2985"/>
      <c r="D2985"/>
      <c r="E2985"/>
      <c r="F2985"/>
      <c r="G2985"/>
      <c r="H2985"/>
      <c r="I2985"/>
      <c r="J2985"/>
      <c r="K2985"/>
      <c r="L2985"/>
      <c r="M2985"/>
      <c r="N2985"/>
      <c r="O2985"/>
      <c r="P2985"/>
      <c r="Q2985"/>
      <c r="R2985"/>
      <c r="S2985"/>
      <c r="T2985"/>
      <c r="U2985"/>
      <c r="V2985"/>
      <c r="W2985"/>
      <c r="X2985"/>
      <c r="Y2985"/>
      <c r="Z2985"/>
      <c r="AA2985"/>
      <c r="AB2985" s="181"/>
    </row>
    <row r="2986" spans="1:28" hidden="1">
      <c r="A2986" s="283"/>
      <c r="B2986"/>
      <c r="C2986"/>
      <c r="D2986"/>
      <c r="E2986"/>
      <c r="F2986"/>
      <c r="G2986"/>
      <c r="H2986"/>
      <c r="I2986"/>
      <c r="J2986"/>
      <c r="K2986"/>
      <c r="L2986"/>
      <c r="M2986"/>
      <c r="N2986"/>
      <c r="O2986"/>
      <c r="P2986"/>
      <c r="Q2986"/>
      <c r="R2986"/>
      <c r="S2986"/>
      <c r="T2986"/>
      <c r="U2986"/>
      <c r="V2986"/>
      <c r="W2986"/>
      <c r="X2986"/>
      <c r="Y2986"/>
      <c r="Z2986"/>
      <c r="AA2986"/>
      <c r="AB2986" s="181"/>
    </row>
    <row r="2987" spans="1:28" hidden="1">
      <c r="A2987" s="283"/>
      <c r="B2987"/>
      <c r="C2987"/>
      <c r="D2987"/>
      <c r="E2987"/>
      <c r="F2987"/>
      <c r="G2987"/>
      <c r="H2987"/>
      <c r="I2987"/>
      <c r="J2987"/>
      <c r="K2987"/>
      <c r="L2987"/>
      <c r="M2987"/>
      <c r="N2987"/>
      <c r="O2987"/>
      <c r="P2987"/>
      <c r="Q2987"/>
      <c r="R2987"/>
      <c r="S2987"/>
      <c r="T2987"/>
      <c r="U2987"/>
      <c r="V2987"/>
      <c r="W2987"/>
      <c r="X2987"/>
      <c r="Y2987"/>
      <c r="Z2987"/>
      <c r="AA2987"/>
      <c r="AB2987" s="181"/>
    </row>
    <row r="2988" spans="1:28" hidden="1">
      <c r="A2988" s="283"/>
      <c r="B2988"/>
      <c r="C2988"/>
      <c r="D2988"/>
      <c r="E2988"/>
      <c r="F2988"/>
      <c r="G2988"/>
      <c r="H2988"/>
      <c r="I2988"/>
      <c r="J2988"/>
      <c r="K2988"/>
      <c r="L2988"/>
      <c r="M2988"/>
      <c r="N2988"/>
      <c r="O2988"/>
      <c r="P2988"/>
      <c r="Q2988"/>
      <c r="R2988"/>
      <c r="S2988"/>
      <c r="T2988"/>
      <c r="U2988"/>
      <c r="V2988"/>
      <c r="W2988"/>
      <c r="X2988"/>
      <c r="Y2988"/>
      <c r="Z2988"/>
      <c r="AA2988"/>
      <c r="AB2988" s="181"/>
    </row>
    <row r="2989" spans="1:28" hidden="1">
      <c r="A2989" s="283"/>
      <c r="B2989"/>
      <c r="C2989"/>
      <c r="D2989"/>
      <c r="E2989"/>
      <c r="F2989"/>
      <c r="G2989"/>
      <c r="H2989"/>
      <c r="I2989"/>
      <c r="J2989"/>
      <c r="K2989"/>
      <c r="L2989"/>
      <c r="M2989"/>
      <c r="N2989"/>
      <c r="O2989"/>
      <c r="P2989"/>
      <c r="Q2989"/>
      <c r="R2989"/>
      <c r="S2989"/>
      <c r="T2989"/>
      <c r="U2989"/>
      <c r="V2989"/>
      <c r="W2989"/>
      <c r="X2989"/>
      <c r="Y2989"/>
      <c r="Z2989"/>
      <c r="AA2989"/>
      <c r="AB2989" s="181"/>
    </row>
    <row r="2990" spans="1:28" hidden="1">
      <c r="A2990" s="283"/>
      <c r="B2990"/>
      <c r="C2990"/>
      <c r="D2990"/>
      <c r="E2990"/>
      <c r="F2990"/>
      <c r="G2990"/>
      <c r="H2990"/>
      <c r="I2990"/>
      <c r="J2990"/>
      <c r="K2990"/>
      <c r="L2990"/>
      <c r="M2990"/>
      <c r="N2990"/>
      <c r="O2990"/>
      <c r="P2990"/>
      <c r="Q2990"/>
      <c r="R2990"/>
      <c r="S2990"/>
      <c r="T2990"/>
      <c r="U2990"/>
      <c r="V2990"/>
      <c r="W2990"/>
      <c r="X2990"/>
      <c r="Y2990"/>
      <c r="Z2990"/>
      <c r="AA2990"/>
      <c r="AB2990" s="181"/>
    </row>
    <row r="2991" spans="1:28" hidden="1">
      <c r="A2991" s="283"/>
      <c r="B2991"/>
      <c r="C2991"/>
      <c r="D2991"/>
      <c r="E2991"/>
      <c r="F2991"/>
      <c r="G2991"/>
      <c r="H2991"/>
      <c r="I2991"/>
      <c r="J2991"/>
      <c r="K2991"/>
      <c r="L2991"/>
      <c r="M2991"/>
      <c r="N2991"/>
      <c r="O2991"/>
      <c r="P2991"/>
      <c r="Q2991"/>
      <c r="R2991"/>
      <c r="S2991"/>
      <c r="T2991"/>
      <c r="U2991"/>
      <c r="V2991"/>
      <c r="W2991"/>
      <c r="X2991"/>
      <c r="Y2991"/>
      <c r="Z2991"/>
      <c r="AA2991"/>
      <c r="AB2991" s="181"/>
    </row>
    <row r="2992" spans="1:28" hidden="1">
      <c r="A2992" s="283"/>
      <c r="B2992"/>
      <c r="C2992"/>
      <c r="D2992"/>
      <c r="E2992"/>
      <c r="F2992"/>
      <c r="G2992"/>
      <c r="H2992"/>
      <c r="I2992"/>
      <c r="J2992"/>
      <c r="K2992"/>
      <c r="L2992"/>
      <c r="M2992"/>
      <c r="N2992"/>
      <c r="O2992"/>
      <c r="P2992"/>
      <c r="Q2992"/>
      <c r="R2992"/>
      <c r="S2992"/>
      <c r="T2992"/>
      <c r="U2992"/>
      <c r="V2992"/>
      <c r="W2992"/>
      <c r="X2992"/>
      <c r="Y2992"/>
      <c r="Z2992"/>
      <c r="AA2992"/>
      <c r="AB2992" s="181"/>
    </row>
    <row r="2993" spans="1:28" hidden="1">
      <c r="A2993" s="283"/>
      <c r="B2993"/>
      <c r="C2993"/>
      <c r="D2993"/>
      <c r="E2993"/>
      <c r="F2993"/>
      <c r="G2993"/>
      <c r="H2993"/>
      <c r="I2993"/>
      <c r="J2993"/>
      <c r="K2993"/>
      <c r="L2993"/>
      <c r="M2993"/>
      <c r="N2993"/>
      <c r="O2993"/>
      <c r="P2993"/>
      <c r="Q2993"/>
      <c r="R2993"/>
      <c r="S2993"/>
      <c r="T2993"/>
      <c r="U2993"/>
      <c r="V2993"/>
      <c r="W2993"/>
      <c r="X2993"/>
      <c r="Y2993"/>
      <c r="Z2993"/>
      <c r="AA2993"/>
      <c r="AB2993" s="181"/>
    </row>
    <row r="2994" spans="1:28" hidden="1">
      <c r="A2994" s="283"/>
      <c r="B2994"/>
      <c r="C2994"/>
      <c r="D2994"/>
      <c r="E2994"/>
      <c r="F2994"/>
      <c r="G2994"/>
      <c r="H2994"/>
      <c r="I2994"/>
      <c r="J2994"/>
      <c r="K2994"/>
      <c r="L2994"/>
      <c r="M2994"/>
      <c r="N2994"/>
      <c r="O2994"/>
      <c r="P2994"/>
      <c r="Q2994"/>
      <c r="R2994"/>
      <c r="S2994"/>
      <c r="T2994"/>
      <c r="U2994"/>
      <c r="V2994"/>
      <c r="W2994"/>
      <c r="X2994"/>
      <c r="Y2994"/>
      <c r="Z2994"/>
      <c r="AA2994"/>
      <c r="AB2994" s="181"/>
    </row>
    <row r="2995" spans="1:28" hidden="1">
      <c r="A2995" s="283"/>
      <c r="B2995"/>
      <c r="C2995"/>
      <c r="D2995"/>
      <c r="E2995"/>
      <c r="F2995"/>
      <c r="G2995"/>
      <c r="H2995"/>
      <c r="I2995"/>
      <c r="J2995"/>
      <c r="K2995"/>
      <c r="L2995"/>
      <c r="M2995"/>
      <c r="N2995"/>
      <c r="O2995"/>
      <c r="P2995"/>
      <c r="Q2995"/>
      <c r="R2995"/>
      <c r="S2995"/>
      <c r="T2995"/>
      <c r="U2995"/>
      <c r="V2995"/>
      <c r="W2995"/>
      <c r="X2995"/>
      <c r="Y2995"/>
      <c r="Z2995"/>
      <c r="AA2995"/>
      <c r="AB2995" s="181"/>
    </row>
    <row r="2996" spans="1:28" hidden="1">
      <c r="A2996" s="283"/>
      <c r="B2996"/>
      <c r="C2996"/>
      <c r="D2996"/>
      <c r="E2996"/>
      <c r="F2996"/>
      <c r="G2996"/>
      <c r="H2996"/>
      <c r="I2996"/>
      <c r="J2996"/>
      <c r="K2996"/>
      <c r="L2996"/>
      <c r="M2996"/>
      <c r="N2996"/>
      <c r="O2996"/>
      <c r="P2996"/>
      <c r="Q2996"/>
      <c r="R2996"/>
      <c r="S2996"/>
      <c r="T2996"/>
      <c r="U2996"/>
      <c r="V2996"/>
      <c r="W2996"/>
      <c r="X2996"/>
      <c r="Y2996"/>
      <c r="Z2996"/>
      <c r="AA2996"/>
      <c r="AB2996" s="181"/>
    </row>
    <row r="2997" spans="1:28" hidden="1">
      <c r="A2997" s="283"/>
      <c r="B2997"/>
      <c r="C2997"/>
      <c r="D2997"/>
      <c r="E2997"/>
      <c r="F2997"/>
      <c r="G2997"/>
      <c r="H2997"/>
      <c r="I2997"/>
      <c r="J2997"/>
      <c r="K2997"/>
      <c r="L2997"/>
      <c r="M2997"/>
      <c r="N2997"/>
      <c r="O2997"/>
      <c r="P2997"/>
      <c r="Q2997"/>
      <c r="R2997"/>
      <c r="S2997"/>
      <c r="T2997"/>
      <c r="U2997"/>
      <c r="V2997"/>
      <c r="W2997"/>
      <c r="X2997"/>
      <c r="Y2997"/>
      <c r="Z2997"/>
      <c r="AA2997"/>
      <c r="AB2997" s="181"/>
    </row>
    <row r="2998" spans="1:28" hidden="1">
      <c r="A2998" s="283"/>
      <c r="B2998"/>
      <c r="C2998"/>
      <c r="D2998"/>
      <c r="E2998"/>
      <c r="F2998"/>
      <c r="G2998"/>
      <c r="H2998"/>
      <c r="I2998"/>
      <c r="J2998"/>
      <c r="K2998"/>
      <c r="L2998"/>
      <c r="M2998"/>
      <c r="N2998"/>
      <c r="O2998"/>
      <c r="P2998"/>
      <c r="Q2998"/>
      <c r="R2998"/>
      <c r="S2998"/>
      <c r="T2998"/>
      <c r="U2998"/>
      <c r="V2998"/>
      <c r="W2998"/>
      <c r="X2998"/>
      <c r="Y2998"/>
      <c r="Z2998"/>
      <c r="AA2998"/>
      <c r="AB2998" s="181"/>
    </row>
    <row r="2999" spans="1:28" hidden="1">
      <c r="A2999" s="283"/>
      <c r="B2999"/>
      <c r="C2999"/>
      <c r="D2999"/>
      <c r="E2999"/>
      <c r="F2999"/>
      <c r="G2999"/>
      <c r="H2999"/>
      <c r="I2999"/>
      <c r="J2999"/>
      <c r="K2999"/>
      <c r="L2999"/>
      <c r="M2999"/>
      <c r="N2999"/>
      <c r="O2999"/>
      <c r="P2999"/>
      <c r="Q2999"/>
      <c r="R2999"/>
      <c r="S2999"/>
      <c r="T2999"/>
      <c r="U2999"/>
      <c r="V2999"/>
      <c r="W2999"/>
      <c r="X2999"/>
      <c r="Y2999"/>
      <c r="Z2999"/>
      <c r="AA2999"/>
      <c r="AB2999" s="181"/>
    </row>
    <row r="3000" spans="1:28" hidden="1">
      <c r="A3000" s="283"/>
      <c r="B3000"/>
      <c r="C3000"/>
      <c r="D3000"/>
      <c r="E3000"/>
      <c r="F3000"/>
      <c r="G3000"/>
      <c r="H3000"/>
      <c r="I3000"/>
      <c r="J3000"/>
      <c r="K3000"/>
      <c r="L3000"/>
      <c r="M3000"/>
      <c r="N3000"/>
      <c r="O3000"/>
      <c r="P3000"/>
      <c r="Q3000"/>
      <c r="R3000"/>
      <c r="S3000"/>
      <c r="T3000"/>
      <c r="U3000"/>
      <c r="V3000"/>
      <c r="W3000"/>
      <c r="X3000"/>
      <c r="Y3000"/>
      <c r="Z3000"/>
      <c r="AA3000"/>
      <c r="AB3000" s="181"/>
    </row>
    <row r="3001" spans="1:28" hidden="1">
      <c r="A3001" s="283"/>
      <c r="B3001"/>
      <c r="C3001"/>
      <c r="D3001"/>
      <c r="E3001"/>
      <c r="F3001"/>
      <c r="G3001"/>
      <c r="H3001"/>
      <c r="I3001"/>
      <c r="J3001"/>
      <c r="K3001"/>
      <c r="L3001"/>
      <c r="M3001"/>
      <c r="N3001"/>
      <c r="O3001"/>
      <c r="P3001"/>
      <c r="Q3001"/>
      <c r="R3001"/>
      <c r="S3001"/>
      <c r="T3001"/>
      <c r="U3001"/>
      <c r="V3001"/>
      <c r="W3001"/>
      <c r="X3001"/>
      <c r="Y3001"/>
      <c r="Z3001"/>
      <c r="AA3001"/>
      <c r="AB3001" s="181"/>
    </row>
    <row r="3002" spans="1:28" hidden="1">
      <c r="A3002" s="283"/>
      <c r="B3002"/>
      <c r="C3002"/>
      <c r="D3002"/>
      <c r="E3002"/>
      <c r="F3002"/>
      <c r="G3002"/>
      <c r="H3002"/>
      <c r="I3002"/>
      <c r="J3002"/>
      <c r="K3002"/>
      <c r="L3002"/>
      <c r="M3002"/>
      <c r="N3002"/>
      <c r="O3002"/>
      <c r="P3002"/>
      <c r="Q3002"/>
      <c r="R3002"/>
      <c r="S3002"/>
      <c r="T3002"/>
      <c r="U3002"/>
      <c r="V3002"/>
      <c r="W3002"/>
      <c r="X3002"/>
      <c r="Y3002"/>
      <c r="Z3002"/>
      <c r="AA3002"/>
      <c r="AB3002" s="181"/>
    </row>
    <row r="3003" spans="1:28" hidden="1">
      <c r="A3003" s="283"/>
      <c r="B3003"/>
      <c r="C3003"/>
      <c r="D3003"/>
      <c r="E3003"/>
      <c r="F3003"/>
      <c r="G3003"/>
      <c r="H3003"/>
      <c r="I3003"/>
      <c r="J3003"/>
      <c r="K3003"/>
      <c r="L3003"/>
      <c r="M3003"/>
      <c r="N3003"/>
      <c r="O3003"/>
      <c r="P3003"/>
      <c r="Q3003"/>
      <c r="R3003"/>
      <c r="S3003"/>
      <c r="T3003"/>
      <c r="U3003"/>
      <c r="V3003"/>
      <c r="W3003"/>
      <c r="X3003"/>
      <c r="Y3003"/>
      <c r="Z3003"/>
      <c r="AA3003"/>
      <c r="AB3003" s="181"/>
    </row>
    <row r="3004" spans="1:28" hidden="1">
      <c r="A3004" s="283"/>
      <c r="B3004"/>
      <c r="C3004"/>
      <c r="D3004"/>
      <c r="E3004"/>
      <c r="F3004"/>
      <c r="G3004"/>
      <c r="H3004"/>
      <c r="I3004"/>
      <c r="J3004"/>
      <c r="K3004"/>
      <c r="L3004"/>
      <c r="M3004"/>
      <c r="N3004"/>
      <c r="O3004"/>
      <c r="P3004"/>
      <c r="Q3004"/>
      <c r="R3004"/>
      <c r="S3004"/>
      <c r="T3004"/>
      <c r="U3004"/>
      <c r="V3004"/>
      <c r="W3004"/>
      <c r="X3004"/>
      <c r="Y3004"/>
      <c r="Z3004"/>
      <c r="AA3004"/>
      <c r="AB3004" s="181"/>
    </row>
    <row r="3005" spans="1:28" hidden="1">
      <c r="A3005" s="283"/>
      <c r="B3005"/>
      <c r="C3005"/>
      <c r="D3005"/>
      <c r="E3005"/>
      <c r="F3005"/>
      <c r="G3005"/>
      <c r="H3005"/>
      <c r="I3005"/>
      <c r="J3005"/>
      <c r="K3005"/>
      <c r="L3005"/>
      <c r="M3005"/>
      <c r="N3005"/>
      <c r="O3005"/>
      <c r="P3005"/>
      <c r="Q3005"/>
      <c r="R3005"/>
      <c r="S3005"/>
      <c r="T3005"/>
      <c r="U3005"/>
      <c r="V3005"/>
      <c r="W3005"/>
      <c r="X3005"/>
      <c r="Y3005"/>
      <c r="Z3005"/>
      <c r="AA3005"/>
      <c r="AB3005" s="181"/>
    </row>
    <row r="3006" spans="1:28" hidden="1">
      <c r="A3006" s="283"/>
      <c r="B3006"/>
      <c r="C3006"/>
      <c r="D3006"/>
      <c r="E3006"/>
      <c r="F3006"/>
      <c r="G3006"/>
      <c r="H3006"/>
      <c r="I3006"/>
      <c r="J3006"/>
      <c r="K3006"/>
      <c r="L3006"/>
      <c r="M3006"/>
      <c r="N3006"/>
      <c r="O3006"/>
      <c r="P3006"/>
      <c r="Q3006"/>
      <c r="R3006"/>
      <c r="S3006"/>
      <c r="T3006"/>
      <c r="U3006"/>
      <c r="V3006"/>
      <c r="W3006"/>
      <c r="X3006"/>
      <c r="Y3006"/>
      <c r="Z3006"/>
      <c r="AA3006"/>
      <c r="AB3006" s="181"/>
    </row>
    <row r="3007" spans="1:28" hidden="1">
      <c r="A3007" s="283"/>
      <c r="B3007"/>
      <c r="C3007"/>
      <c r="D3007"/>
      <c r="E3007"/>
      <c r="F3007"/>
      <c r="G3007"/>
      <c r="H3007"/>
      <c r="I3007"/>
      <c r="J3007"/>
      <c r="K3007"/>
      <c r="L3007"/>
      <c r="M3007"/>
      <c r="N3007"/>
      <c r="O3007"/>
      <c r="P3007"/>
      <c r="Q3007"/>
      <c r="R3007"/>
      <c r="S3007"/>
      <c r="T3007"/>
      <c r="U3007"/>
      <c r="V3007"/>
      <c r="W3007"/>
      <c r="X3007"/>
      <c r="Y3007"/>
      <c r="Z3007"/>
      <c r="AA3007"/>
      <c r="AB3007" s="181"/>
    </row>
    <row r="3008" spans="1:28" hidden="1">
      <c r="A3008" s="283"/>
      <c r="B3008"/>
      <c r="C3008"/>
      <c r="D3008"/>
      <c r="E3008"/>
      <c r="F3008"/>
      <c r="G3008"/>
      <c r="H3008"/>
      <c r="I3008"/>
      <c r="J3008"/>
      <c r="K3008"/>
      <c r="L3008"/>
      <c r="M3008"/>
      <c r="N3008"/>
      <c r="O3008"/>
      <c r="P3008"/>
      <c r="Q3008"/>
      <c r="R3008"/>
      <c r="S3008"/>
      <c r="T3008"/>
      <c r="U3008"/>
      <c r="V3008"/>
      <c r="W3008"/>
      <c r="X3008"/>
      <c r="Y3008"/>
      <c r="Z3008"/>
      <c r="AA3008"/>
      <c r="AB3008" s="181"/>
    </row>
    <row r="3009" spans="1:28" hidden="1">
      <c r="A3009" s="283"/>
      <c r="B3009"/>
      <c r="C3009"/>
      <c r="D3009"/>
      <c r="E3009"/>
      <c r="F3009"/>
      <c r="G3009"/>
      <c r="H3009"/>
      <c r="I3009"/>
      <c r="J3009"/>
      <c r="K3009"/>
      <c r="L3009"/>
      <c r="M3009"/>
      <c r="N3009"/>
      <c r="O3009"/>
      <c r="P3009"/>
      <c r="Q3009"/>
      <c r="R3009"/>
      <c r="S3009"/>
      <c r="T3009"/>
      <c r="U3009"/>
      <c r="V3009"/>
      <c r="W3009"/>
      <c r="X3009"/>
      <c r="Y3009"/>
      <c r="Z3009"/>
      <c r="AA3009"/>
      <c r="AB3009" s="181"/>
    </row>
    <row r="3010" spans="1:28" hidden="1">
      <c r="A3010" s="283"/>
      <c r="B3010"/>
      <c r="C3010"/>
      <c r="D3010"/>
      <c r="E3010"/>
      <c r="F3010"/>
      <c r="G3010"/>
      <c r="H3010"/>
      <c r="I3010"/>
      <c r="J3010"/>
      <c r="K3010"/>
      <c r="L3010"/>
      <c r="M3010"/>
      <c r="N3010"/>
      <c r="O3010"/>
      <c r="P3010"/>
      <c r="Q3010"/>
      <c r="R3010"/>
      <c r="S3010"/>
      <c r="T3010"/>
      <c r="U3010"/>
      <c r="V3010"/>
      <c r="W3010"/>
      <c r="X3010"/>
      <c r="Y3010"/>
      <c r="Z3010"/>
      <c r="AA3010"/>
      <c r="AB3010" s="181"/>
    </row>
    <row r="3011" spans="1:28" hidden="1">
      <c r="A3011" s="283"/>
      <c r="B3011"/>
      <c r="C3011"/>
      <c r="D3011"/>
      <c r="E3011"/>
      <c r="F3011"/>
      <c r="G3011"/>
      <c r="H3011"/>
      <c r="I3011"/>
      <c r="J3011"/>
      <c r="K3011"/>
      <c r="L3011"/>
      <c r="M3011"/>
      <c r="N3011"/>
      <c r="O3011"/>
      <c r="P3011"/>
      <c r="Q3011"/>
      <c r="R3011"/>
      <c r="S3011"/>
      <c r="T3011"/>
      <c r="U3011"/>
      <c r="V3011"/>
      <c r="W3011"/>
      <c r="X3011"/>
      <c r="Y3011"/>
      <c r="Z3011"/>
      <c r="AA3011"/>
      <c r="AB3011" s="181"/>
    </row>
    <row r="3012" spans="1:28" hidden="1">
      <c r="A3012" s="283"/>
      <c r="B3012"/>
      <c r="C3012"/>
      <c r="D3012"/>
      <c r="E3012"/>
      <c r="F3012"/>
      <c r="G3012"/>
      <c r="H3012"/>
      <c r="I3012"/>
      <c r="J3012"/>
      <c r="K3012"/>
      <c r="L3012"/>
      <c r="M3012"/>
      <c r="N3012"/>
      <c r="O3012"/>
      <c r="P3012"/>
      <c r="Q3012"/>
      <c r="R3012"/>
      <c r="S3012"/>
      <c r="T3012"/>
      <c r="U3012"/>
      <c r="V3012"/>
      <c r="W3012"/>
      <c r="X3012"/>
      <c r="Y3012"/>
      <c r="Z3012"/>
      <c r="AA3012"/>
      <c r="AB3012" s="181"/>
    </row>
    <row r="3013" spans="1:28" hidden="1">
      <c r="A3013" s="283"/>
      <c r="B3013"/>
      <c r="C3013"/>
      <c r="D3013"/>
      <c r="E3013"/>
      <c r="F3013"/>
      <c r="G3013"/>
      <c r="H3013"/>
      <c r="I3013"/>
      <c r="J3013"/>
      <c r="K3013"/>
      <c r="L3013"/>
      <c r="M3013"/>
      <c r="N3013"/>
      <c r="O3013"/>
      <c r="P3013"/>
      <c r="Q3013"/>
      <c r="R3013"/>
      <c r="S3013"/>
      <c r="T3013"/>
      <c r="U3013"/>
      <c r="V3013"/>
      <c r="W3013"/>
      <c r="X3013"/>
      <c r="Y3013"/>
      <c r="Z3013"/>
      <c r="AA3013"/>
      <c r="AB3013" s="181"/>
    </row>
    <row r="3014" spans="1:28" hidden="1">
      <c r="A3014" s="283"/>
      <c r="B3014"/>
      <c r="C3014"/>
      <c r="D3014"/>
      <c r="E3014"/>
      <c r="F3014"/>
      <c r="G3014"/>
      <c r="H3014"/>
      <c r="I3014"/>
      <c r="J3014"/>
      <c r="K3014"/>
      <c r="L3014"/>
      <c r="M3014"/>
      <c r="N3014"/>
      <c r="O3014"/>
      <c r="P3014"/>
      <c r="Q3014"/>
      <c r="R3014"/>
      <c r="S3014"/>
      <c r="T3014"/>
      <c r="U3014"/>
      <c r="V3014"/>
      <c r="W3014"/>
      <c r="X3014"/>
      <c r="Y3014"/>
      <c r="Z3014"/>
      <c r="AA3014"/>
      <c r="AB3014" s="181"/>
    </row>
    <row r="3015" spans="1:28" hidden="1">
      <c r="A3015" s="283"/>
      <c r="B3015"/>
      <c r="C3015"/>
      <c r="D3015"/>
      <c r="E3015"/>
      <c r="F3015"/>
      <c r="G3015"/>
      <c r="H3015"/>
      <c r="I3015"/>
      <c r="J3015"/>
      <c r="K3015"/>
      <c r="L3015"/>
      <c r="M3015"/>
      <c r="N3015"/>
      <c r="O3015"/>
      <c r="P3015"/>
      <c r="Q3015"/>
      <c r="R3015"/>
      <c r="S3015"/>
      <c r="T3015"/>
      <c r="U3015"/>
      <c r="V3015"/>
      <c r="W3015"/>
      <c r="X3015"/>
      <c r="Y3015"/>
      <c r="Z3015"/>
      <c r="AA3015"/>
      <c r="AB3015" s="181"/>
    </row>
    <row r="3016" spans="1:28" hidden="1">
      <c r="A3016" s="283"/>
      <c r="B3016"/>
      <c r="C3016"/>
      <c r="D3016"/>
      <c r="E3016"/>
      <c r="F3016"/>
      <c r="G3016"/>
      <c r="H3016"/>
      <c r="I3016"/>
      <c r="J3016"/>
      <c r="K3016"/>
      <c r="L3016"/>
      <c r="M3016"/>
      <c r="N3016"/>
      <c r="O3016"/>
      <c r="P3016"/>
      <c r="Q3016"/>
      <c r="R3016"/>
      <c r="S3016"/>
      <c r="T3016"/>
      <c r="U3016"/>
      <c r="V3016"/>
      <c r="W3016"/>
      <c r="X3016"/>
      <c r="Y3016"/>
      <c r="Z3016"/>
      <c r="AA3016"/>
      <c r="AB3016" s="181"/>
    </row>
    <row r="3017" spans="1:28" hidden="1">
      <c r="A3017" s="283"/>
      <c r="B3017"/>
      <c r="C3017"/>
      <c r="D3017"/>
      <c r="E3017"/>
      <c r="F3017"/>
      <c r="G3017"/>
      <c r="H3017"/>
      <c r="I3017"/>
      <c r="J3017"/>
      <c r="K3017"/>
      <c r="L3017"/>
      <c r="M3017"/>
      <c r="N3017"/>
      <c r="O3017"/>
      <c r="P3017"/>
      <c r="Q3017"/>
      <c r="R3017"/>
      <c r="S3017"/>
      <c r="T3017"/>
      <c r="U3017"/>
      <c r="V3017"/>
      <c r="W3017"/>
      <c r="X3017"/>
      <c r="Y3017"/>
      <c r="Z3017"/>
      <c r="AA3017"/>
      <c r="AB3017" s="181"/>
    </row>
    <row r="3018" spans="1:28" hidden="1">
      <c r="A3018" s="283"/>
      <c r="B3018"/>
      <c r="C3018"/>
      <c r="D3018"/>
      <c r="E3018"/>
      <c r="F3018"/>
      <c r="G3018"/>
      <c r="H3018"/>
      <c r="I3018"/>
      <c r="J3018"/>
      <c r="K3018"/>
      <c r="L3018"/>
      <c r="M3018"/>
      <c r="N3018"/>
      <c r="O3018"/>
      <c r="P3018"/>
      <c r="Q3018"/>
      <c r="R3018"/>
      <c r="S3018"/>
      <c r="T3018"/>
      <c r="U3018"/>
      <c r="V3018"/>
      <c r="W3018"/>
      <c r="X3018"/>
      <c r="Y3018"/>
      <c r="Z3018"/>
      <c r="AA3018"/>
      <c r="AB3018" s="181"/>
    </row>
    <row r="3019" spans="1:28" hidden="1">
      <c r="A3019" s="283"/>
      <c r="B3019"/>
      <c r="C3019"/>
      <c r="D3019"/>
      <c r="E3019"/>
      <c r="F3019"/>
      <c r="G3019"/>
      <c r="H3019"/>
      <c r="I3019"/>
      <c r="J3019"/>
      <c r="K3019"/>
      <c r="L3019"/>
      <c r="M3019"/>
      <c r="N3019"/>
      <c r="O3019"/>
      <c r="P3019"/>
      <c r="Q3019"/>
      <c r="R3019"/>
      <c r="S3019"/>
      <c r="T3019"/>
      <c r="U3019"/>
      <c r="V3019"/>
      <c r="W3019"/>
      <c r="X3019"/>
      <c r="Y3019"/>
      <c r="Z3019"/>
      <c r="AA3019"/>
      <c r="AB3019" s="181"/>
    </row>
    <row r="3020" spans="1:28" hidden="1">
      <c r="A3020" s="283"/>
      <c r="B3020"/>
      <c r="C3020"/>
      <c r="D3020"/>
      <c r="E3020"/>
      <c r="F3020"/>
      <c r="G3020"/>
      <c r="H3020"/>
      <c r="I3020"/>
      <c r="J3020"/>
      <c r="K3020"/>
      <c r="L3020"/>
      <c r="M3020"/>
      <c r="N3020"/>
      <c r="O3020"/>
      <c r="P3020"/>
      <c r="Q3020"/>
      <c r="R3020"/>
      <c r="S3020"/>
      <c r="T3020"/>
      <c r="U3020"/>
      <c r="V3020"/>
      <c r="W3020"/>
      <c r="X3020"/>
      <c r="Y3020"/>
      <c r="Z3020"/>
      <c r="AA3020"/>
      <c r="AB3020" s="181"/>
    </row>
    <row r="3021" spans="1:28" hidden="1">
      <c r="A3021" s="283"/>
      <c r="B3021"/>
      <c r="C3021"/>
      <c r="D3021"/>
      <c r="E3021"/>
      <c r="F3021"/>
      <c r="G3021"/>
      <c r="H3021"/>
      <c r="I3021"/>
      <c r="J3021"/>
      <c r="K3021"/>
      <c r="L3021"/>
      <c r="M3021"/>
      <c r="N3021"/>
      <c r="O3021"/>
      <c r="P3021"/>
      <c r="Q3021"/>
      <c r="R3021"/>
      <c r="S3021"/>
      <c r="T3021"/>
      <c r="U3021"/>
      <c r="V3021"/>
      <c r="W3021"/>
      <c r="X3021"/>
      <c r="Y3021"/>
      <c r="Z3021"/>
      <c r="AA3021"/>
      <c r="AB3021" s="181"/>
    </row>
    <row r="3022" spans="1:28" hidden="1">
      <c r="A3022" s="283"/>
      <c r="B3022"/>
      <c r="C3022"/>
      <c r="D3022"/>
      <c r="E3022"/>
      <c r="F3022"/>
      <c r="G3022"/>
      <c r="H3022"/>
      <c r="I3022"/>
      <c r="J3022"/>
      <c r="K3022"/>
      <c r="L3022"/>
      <c r="M3022"/>
      <c r="N3022"/>
      <c r="O3022"/>
      <c r="P3022"/>
      <c r="Q3022"/>
      <c r="R3022"/>
      <c r="S3022"/>
      <c r="T3022"/>
      <c r="U3022"/>
      <c r="V3022"/>
      <c r="W3022"/>
      <c r="X3022"/>
      <c r="Y3022"/>
      <c r="Z3022"/>
      <c r="AA3022"/>
      <c r="AB3022" s="181"/>
    </row>
    <row r="3023" spans="1:28" hidden="1">
      <c r="A3023" s="283"/>
      <c r="B3023"/>
      <c r="C3023"/>
      <c r="D3023"/>
      <c r="E3023"/>
      <c r="F3023"/>
      <c r="G3023"/>
      <c r="H3023"/>
      <c r="I3023"/>
      <c r="J3023"/>
      <c r="K3023"/>
      <c r="L3023"/>
      <c r="M3023"/>
      <c r="N3023"/>
      <c r="O3023"/>
      <c r="P3023"/>
      <c r="Q3023"/>
      <c r="R3023"/>
      <c r="S3023"/>
      <c r="T3023"/>
      <c r="U3023"/>
      <c r="V3023"/>
      <c r="W3023"/>
      <c r="X3023"/>
      <c r="Y3023"/>
      <c r="Z3023"/>
      <c r="AA3023"/>
      <c r="AB3023" s="181"/>
    </row>
    <row r="3024" spans="1:28" hidden="1">
      <c r="A3024" s="283"/>
      <c r="B3024"/>
      <c r="C3024"/>
      <c r="D3024"/>
      <c r="E3024"/>
      <c r="F3024"/>
      <c r="G3024"/>
      <c r="H3024"/>
      <c r="I3024"/>
      <c r="J3024"/>
      <c r="K3024"/>
      <c r="L3024"/>
      <c r="M3024"/>
      <c r="N3024"/>
      <c r="O3024"/>
      <c r="P3024"/>
      <c r="Q3024"/>
      <c r="R3024"/>
      <c r="S3024"/>
      <c r="T3024"/>
      <c r="U3024"/>
      <c r="V3024"/>
      <c r="W3024"/>
      <c r="X3024"/>
      <c r="Y3024"/>
      <c r="Z3024"/>
      <c r="AA3024"/>
      <c r="AB3024" s="181"/>
    </row>
    <row r="3025" spans="1:28" hidden="1">
      <c r="A3025" s="283"/>
      <c r="B3025"/>
      <c r="C3025"/>
      <c r="D3025"/>
      <c r="E3025"/>
      <c r="F3025"/>
      <c r="G3025"/>
      <c r="H3025"/>
      <c r="I3025"/>
      <c r="J3025"/>
      <c r="K3025"/>
      <c r="L3025"/>
      <c r="M3025"/>
      <c r="N3025"/>
      <c r="O3025"/>
      <c r="P3025"/>
      <c r="Q3025"/>
      <c r="R3025"/>
      <c r="S3025"/>
      <c r="T3025"/>
      <c r="U3025"/>
      <c r="V3025"/>
      <c r="W3025"/>
      <c r="X3025"/>
      <c r="Y3025"/>
      <c r="Z3025"/>
      <c r="AA3025"/>
      <c r="AB3025" s="181"/>
    </row>
    <row r="3026" spans="1:28" hidden="1">
      <c r="A3026" s="283"/>
      <c r="B3026"/>
      <c r="C3026"/>
      <c r="D3026"/>
      <c r="E3026"/>
      <c r="F3026"/>
      <c r="G3026"/>
      <c r="H3026"/>
      <c r="I3026"/>
      <c r="J3026"/>
      <c r="K3026"/>
      <c r="L3026"/>
      <c r="M3026"/>
      <c r="N3026"/>
      <c r="O3026"/>
      <c r="P3026"/>
      <c r="Q3026"/>
      <c r="R3026"/>
      <c r="S3026"/>
      <c r="T3026"/>
      <c r="U3026"/>
      <c r="V3026"/>
      <c r="W3026"/>
      <c r="X3026"/>
      <c r="Y3026"/>
      <c r="Z3026"/>
      <c r="AA3026"/>
      <c r="AB3026" s="181"/>
    </row>
    <row r="3027" spans="1:28" hidden="1">
      <c r="A3027" s="283"/>
      <c r="B3027"/>
      <c r="C3027"/>
      <c r="D3027"/>
      <c r="E3027"/>
      <c r="F3027"/>
      <c r="G3027"/>
      <c r="H3027"/>
      <c r="I3027"/>
      <c r="J3027"/>
      <c r="K3027"/>
      <c r="L3027"/>
      <c r="M3027"/>
      <c r="N3027"/>
      <c r="O3027"/>
      <c r="P3027"/>
      <c r="Q3027"/>
      <c r="R3027"/>
      <c r="S3027"/>
      <c r="T3027"/>
      <c r="U3027"/>
      <c r="V3027"/>
      <c r="W3027"/>
      <c r="X3027"/>
      <c r="Y3027"/>
      <c r="Z3027"/>
      <c r="AA3027"/>
      <c r="AB3027" s="181"/>
    </row>
    <row r="3028" spans="1:28" hidden="1">
      <c r="A3028" s="283"/>
      <c r="B3028"/>
      <c r="C3028"/>
      <c r="D3028"/>
      <c r="E3028"/>
      <c r="F3028"/>
      <c r="G3028"/>
      <c r="H3028"/>
      <c r="I3028"/>
      <c r="J3028"/>
      <c r="K3028"/>
      <c r="L3028"/>
      <c r="M3028"/>
      <c r="N3028"/>
      <c r="O3028"/>
      <c r="P3028"/>
      <c r="Q3028"/>
      <c r="R3028"/>
      <c r="S3028"/>
      <c r="T3028"/>
      <c r="U3028"/>
      <c r="V3028"/>
      <c r="W3028"/>
      <c r="X3028"/>
      <c r="Y3028"/>
      <c r="Z3028"/>
      <c r="AA3028"/>
      <c r="AB3028" s="181"/>
    </row>
    <row r="3029" spans="1:28" hidden="1">
      <c r="A3029" s="283"/>
      <c r="B3029"/>
      <c r="C3029"/>
      <c r="D3029"/>
      <c r="E3029"/>
      <c r="F3029"/>
      <c r="G3029"/>
      <c r="H3029"/>
      <c r="I3029"/>
      <c r="J3029"/>
      <c r="K3029"/>
      <c r="L3029"/>
      <c r="M3029"/>
      <c r="N3029"/>
      <c r="O3029"/>
      <c r="P3029"/>
      <c r="Q3029"/>
      <c r="R3029"/>
      <c r="S3029"/>
      <c r="T3029"/>
      <c r="U3029"/>
      <c r="V3029"/>
      <c r="W3029"/>
      <c r="X3029"/>
      <c r="Y3029"/>
      <c r="Z3029"/>
      <c r="AA3029"/>
      <c r="AB3029" s="181"/>
    </row>
    <row r="3030" spans="1:28" hidden="1">
      <c r="A3030" s="283"/>
      <c r="B3030"/>
      <c r="C3030"/>
      <c r="D3030"/>
      <c r="E3030"/>
      <c r="F3030"/>
      <c r="G3030"/>
      <c r="H3030"/>
      <c r="I3030"/>
      <c r="J3030"/>
      <c r="K3030"/>
      <c r="L3030"/>
      <c r="M3030"/>
      <c r="N3030"/>
      <c r="O3030"/>
      <c r="P3030"/>
      <c r="Q3030"/>
      <c r="R3030"/>
      <c r="S3030"/>
      <c r="T3030"/>
      <c r="U3030"/>
      <c r="V3030"/>
      <c r="W3030"/>
      <c r="X3030"/>
      <c r="Y3030"/>
      <c r="Z3030"/>
      <c r="AA3030"/>
      <c r="AB3030" s="181"/>
    </row>
    <row r="3031" spans="1:28" hidden="1">
      <c r="A3031" s="283"/>
      <c r="B3031"/>
      <c r="C3031"/>
      <c r="D3031"/>
      <c r="E3031"/>
      <c r="F3031"/>
      <c r="G3031"/>
      <c r="H3031"/>
      <c r="I3031"/>
      <c r="J3031"/>
      <c r="K3031"/>
      <c r="L3031"/>
      <c r="M3031"/>
      <c r="N3031"/>
      <c r="O3031"/>
      <c r="P3031"/>
      <c r="Q3031"/>
      <c r="R3031"/>
      <c r="S3031"/>
      <c r="T3031"/>
      <c r="U3031"/>
      <c r="V3031"/>
      <c r="W3031"/>
      <c r="X3031"/>
      <c r="Y3031"/>
      <c r="Z3031"/>
      <c r="AA3031"/>
      <c r="AB3031" s="181"/>
    </row>
    <row r="3032" spans="1:28" hidden="1">
      <c r="A3032" s="283"/>
      <c r="B3032"/>
      <c r="C3032"/>
      <c r="D3032"/>
      <c r="E3032"/>
      <c r="F3032"/>
      <c r="G3032"/>
      <c r="H3032"/>
      <c r="I3032"/>
      <c r="J3032"/>
      <c r="K3032"/>
      <c r="L3032"/>
      <c r="M3032"/>
      <c r="N3032"/>
      <c r="O3032"/>
      <c r="P3032"/>
      <c r="Q3032"/>
      <c r="R3032"/>
      <c r="S3032"/>
      <c r="T3032"/>
      <c r="U3032"/>
      <c r="V3032"/>
      <c r="W3032"/>
      <c r="X3032"/>
      <c r="Y3032"/>
      <c r="Z3032"/>
      <c r="AA3032"/>
      <c r="AB3032" s="181"/>
    </row>
    <row r="3033" spans="1:28" hidden="1">
      <c r="A3033" s="283"/>
      <c r="B3033"/>
      <c r="C3033"/>
      <c r="D3033"/>
      <c r="E3033"/>
      <c r="F3033"/>
      <c r="G3033"/>
      <c r="H3033"/>
      <c r="I3033"/>
      <c r="J3033"/>
      <c r="K3033"/>
      <c r="L3033"/>
      <c r="M3033"/>
      <c r="N3033"/>
      <c r="O3033"/>
      <c r="P3033"/>
      <c r="Q3033"/>
      <c r="R3033"/>
      <c r="S3033"/>
      <c r="T3033"/>
      <c r="U3033"/>
      <c r="V3033"/>
      <c r="W3033"/>
      <c r="X3033"/>
      <c r="Y3033"/>
      <c r="Z3033"/>
      <c r="AA3033"/>
      <c r="AB3033" s="181"/>
    </row>
    <row r="3034" spans="1:28" hidden="1">
      <c r="A3034" s="283"/>
      <c r="B3034"/>
      <c r="C3034"/>
      <c r="D3034"/>
      <c r="E3034"/>
      <c r="F3034"/>
      <c r="G3034"/>
      <c r="H3034"/>
      <c r="I3034"/>
      <c r="J3034"/>
      <c r="K3034"/>
      <c r="L3034"/>
      <c r="M3034"/>
      <c r="N3034"/>
      <c r="O3034"/>
      <c r="P3034"/>
      <c r="Q3034"/>
      <c r="R3034"/>
      <c r="S3034"/>
      <c r="T3034"/>
      <c r="U3034"/>
      <c r="V3034"/>
      <c r="W3034"/>
      <c r="X3034"/>
      <c r="Y3034"/>
      <c r="Z3034"/>
      <c r="AA3034"/>
      <c r="AB3034" s="181"/>
    </row>
    <row r="3035" spans="1:28" hidden="1">
      <c r="A3035" s="283"/>
      <c r="B3035"/>
      <c r="C3035"/>
      <c r="D3035"/>
      <c r="E3035"/>
      <c r="F3035"/>
      <c r="G3035"/>
      <c r="H3035"/>
      <c r="I3035"/>
      <c r="J3035"/>
      <c r="K3035"/>
      <c r="L3035"/>
      <c r="M3035"/>
      <c r="N3035"/>
      <c r="O3035"/>
      <c r="P3035"/>
      <c r="Q3035"/>
      <c r="R3035"/>
      <c r="S3035"/>
      <c r="T3035"/>
      <c r="U3035"/>
      <c r="V3035"/>
      <c r="W3035"/>
      <c r="X3035"/>
      <c r="Y3035"/>
      <c r="Z3035"/>
      <c r="AA3035"/>
      <c r="AB3035" s="181"/>
    </row>
    <row r="3036" spans="1:28" hidden="1">
      <c r="A3036" s="283"/>
      <c r="B3036"/>
      <c r="C3036"/>
      <c r="D3036"/>
      <c r="E3036"/>
      <c r="F3036"/>
      <c r="G3036"/>
      <c r="H3036"/>
      <c r="I3036"/>
      <c r="J3036"/>
      <c r="K3036"/>
      <c r="L3036"/>
      <c r="M3036"/>
      <c r="N3036"/>
      <c r="O3036"/>
      <c r="P3036"/>
      <c r="Q3036"/>
      <c r="R3036"/>
      <c r="S3036"/>
      <c r="T3036"/>
      <c r="U3036"/>
      <c r="V3036"/>
      <c r="W3036"/>
      <c r="X3036"/>
      <c r="Y3036"/>
      <c r="Z3036"/>
      <c r="AA3036"/>
      <c r="AB3036" s="181"/>
    </row>
    <row r="3037" spans="1:28" hidden="1">
      <c r="A3037" s="283"/>
      <c r="B3037"/>
      <c r="C3037"/>
      <c r="D3037"/>
      <c r="E3037"/>
      <c r="F3037"/>
      <c r="G3037"/>
      <c r="H3037"/>
      <c r="I3037"/>
      <c r="J3037"/>
      <c r="K3037"/>
      <c r="L3037"/>
      <c r="M3037"/>
      <c r="N3037"/>
      <c r="O3037"/>
      <c r="P3037"/>
      <c r="Q3037"/>
      <c r="R3037"/>
      <c r="S3037"/>
      <c r="T3037"/>
      <c r="U3037"/>
      <c r="V3037"/>
      <c r="W3037"/>
      <c r="X3037"/>
      <c r="Y3037"/>
      <c r="Z3037"/>
      <c r="AA3037"/>
      <c r="AB3037" s="181"/>
    </row>
    <row r="3038" spans="1:28" hidden="1">
      <c r="A3038" s="283"/>
      <c r="B3038"/>
      <c r="C3038"/>
      <c r="D3038"/>
      <c r="E3038"/>
      <c r="F3038"/>
      <c r="G3038"/>
      <c r="H3038"/>
      <c r="I3038"/>
      <c r="J3038"/>
      <c r="K3038"/>
      <c r="L3038"/>
      <c r="M3038"/>
      <c r="N3038"/>
      <c r="O3038"/>
      <c r="P3038"/>
      <c r="Q3038"/>
      <c r="R3038"/>
      <c r="S3038"/>
      <c r="T3038"/>
      <c r="U3038"/>
      <c r="V3038"/>
      <c r="W3038"/>
      <c r="X3038"/>
      <c r="Y3038"/>
      <c r="Z3038"/>
      <c r="AA3038"/>
      <c r="AB3038" s="181"/>
    </row>
    <row r="3039" spans="1:28" hidden="1">
      <c r="A3039" s="283"/>
      <c r="B3039"/>
      <c r="C3039"/>
      <c r="D3039"/>
      <c r="E3039"/>
      <c r="F3039"/>
      <c r="G3039"/>
      <c r="H3039"/>
      <c r="I3039"/>
      <c r="J3039"/>
      <c r="K3039"/>
      <c r="L3039"/>
      <c r="M3039"/>
      <c r="N3039"/>
      <c r="O3039"/>
      <c r="P3039"/>
      <c r="Q3039"/>
      <c r="R3039"/>
      <c r="S3039"/>
      <c r="T3039"/>
      <c r="U3039"/>
      <c r="V3039"/>
      <c r="W3039"/>
      <c r="X3039"/>
      <c r="Y3039"/>
      <c r="Z3039"/>
      <c r="AA3039"/>
      <c r="AB3039" s="181"/>
    </row>
    <row r="3040" spans="1:28" hidden="1">
      <c r="A3040" s="283"/>
      <c r="B3040"/>
      <c r="C3040"/>
      <c r="D3040"/>
      <c r="E3040"/>
      <c r="F3040"/>
      <c r="G3040"/>
      <c r="H3040"/>
      <c r="I3040"/>
      <c r="J3040"/>
      <c r="K3040"/>
      <c r="L3040"/>
      <c r="M3040"/>
      <c r="N3040"/>
      <c r="O3040"/>
      <c r="P3040"/>
      <c r="Q3040"/>
      <c r="R3040"/>
      <c r="S3040"/>
      <c r="T3040"/>
      <c r="U3040"/>
      <c r="V3040"/>
      <c r="W3040"/>
      <c r="X3040"/>
      <c r="Y3040"/>
      <c r="Z3040"/>
      <c r="AA3040"/>
      <c r="AB3040" s="181"/>
    </row>
    <row r="3041" spans="1:28" hidden="1">
      <c r="A3041" s="283"/>
      <c r="B3041"/>
      <c r="C3041"/>
      <c r="D3041"/>
      <c r="E3041"/>
      <c r="F3041"/>
      <c r="G3041"/>
      <c r="H3041"/>
      <c r="I3041"/>
      <c r="J3041"/>
      <c r="K3041"/>
      <c r="L3041"/>
      <c r="M3041"/>
      <c r="N3041"/>
      <c r="O3041"/>
      <c r="P3041"/>
      <c r="Q3041"/>
      <c r="R3041"/>
      <c r="S3041"/>
      <c r="T3041"/>
      <c r="U3041"/>
      <c r="V3041"/>
      <c r="W3041"/>
      <c r="X3041"/>
      <c r="Y3041"/>
      <c r="Z3041"/>
      <c r="AA3041"/>
      <c r="AB3041" s="181"/>
    </row>
    <row r="3042" spans="1:28" hidden="1">
      <c r="A3042" s="283"/>
      <c r="B3042"/>
      <c r="C3042"/>
      <c r="D3042"/>
      <c r="E3042"/>
      <c r="F3042"/>
      <c r="G3042"/>
      <c r="H3042"/>
      <c r="I3042"/>
      <c r="J3042"/>
      <c r="K3042"/>
      <c r="L3042"/>
      <c r="M3042"/>
      <c r="N3042"/>
      <c r="O3042"/>
      <c r="P3042"/>
      <c r="Q3042"/>
      <c r="R3042"/>
      <c r="S3042"/>
      <c r="T3042"/>
      <c r="U3042"/>
      <c r="V3042"/>
      <c r="W3042"/>
      <c r="X3042"/>
      <c r="Y3042"/>
      <c r="Z3042"/>
      <c r="AA3042"/>
      <c r="AB3042" s="181"/>
    </row>
    <row r="3043" spans="1:28" hidden="1">
      <c r="A3043" s="283"/>
      <c r="B3043"/>
      <c r="C3043"/>
      <c r="D3043"/>
      <c r="E3043"/>
      <c r="F3043"/>
      <c r="G3043"/>
      <c r="H3043"/>
      <c r="I3043"/>
      <c r="J3043"/>
      <c r="K3043"/>
      <c r="L3043"/>
      <c r="M3043"/>
      <c r="N3043"/>
      <c r="O3043"/>
      <c r="P3043"/>
      <c r="Q3043"/>
      <c r="R3043"/>
      <c r="S3043"/>
      <c r="T3043"/>
      <c r="U3043"/>
      <c r="V3043"/>
      <c r="W3043"/>
      <c r="X3043"/>
      <c r="Y3043"/>
      <c r="Z3043"/>
      <c r="AA3043"/>
      <c r="AB3043" s="181"/>
    </row>
    <row r="3044" spans="1:28" hidden="1">
      <c r="A3044" s="283"/>
      <c r="B3044"/>
      <c r="C3044"/>
      <c r="D3044"/>
      <c r="E3044"/>
      <c r="F3044"/>
      <c r="G3044"/>
      <c r="H3044"/>
      <c r="I3044"/>
      <c r="J3044"/>
      <c r="K3044"/>
      <c r="L3044"/>
      <c r="M3044"/>
      <c r="N3044"/>
      <c r="O3044"/>
      <c r="P3044"/>
      <c r="Q3044"/>
      <c r="R3044"/>
      <c r="S3044"/>
      <c r="T3044"/>
      <c r="U3044"/>
      <c r="V3044"/>
      <c r="W3044"/>
      <c r="X3044"/>
      <c r="Y3044"/>
      <c r="Z3044"/>
      <c r="AA3044"/>
      <c r="AB3044" s="181"/>
    </row>
    <row r="3045" spans="1:28" hidden="1">
      <c r="A3045" s="283"/>
      <c r="B3045"/>
      <c r="C3045"/>
      <c r="D3045"/>
      <c r="E3045"/>
      <c r="F3045"/>
      <c r="G3045"/>
      <c r="H3045"/>
      <c r="I3045"/>
      <c r="J3045"/>
      <c r="K3045"/>
      <c r="L3045"/>
      <c r="M3045"/>
      <c r="N3045"/>
      <c r="O3045"/>
      <c r="P3045"/>
      <c r="Q3045"/>
      <c r="R3045"/>
      <c r="S3045"/>
      <c r="T3045"/>
      <c r="U3045"/>
      <c r="V3045"/>
      <c r="W3045"/>
      <c r="X3045"/>
      <c r="Y3045"/>
      <c r="Z3045"/>
      <c r="AA3045"/>
      <c r="AB3045" s="181"/>
    </row>
    <row r="3046" spans="1:28" hidden="1">
      <c r="A3046" s="283"/>
      <c r="B3046"/>
      <c r="C3046"/>
      <c r="D3046"/>
      <c r="E3046"/>
      <c r="F3046"/>
      <c r="G3046"/>
      <c r="H3046"/>
      <c r="I3046"/>
      <c r="J3046"/>
      <c r="K3046"/>
      <c r="L3046"/>
      <c r="M3046"/>
      <c r="N3046"/>
      <c r="O3046"/>
      <c r="P3046"/>
      <c r="Q3046"/>
      <c r="R3046"/>
      <c r="S3046"/>
      <c r="T3046"/>
      <c r="U3046"/>
      <c r="V3046"/>
      <c r="W3046"/>
      <c r="X3046"/>
      <c r="Y3046"/>
      <c r="Z3046"/>
      <c r="AA3046"/>
      <c r="AB3046" s="181"/>
    </row>
    <row r="3047" spans="1:28" hidden="1">
      <c r="A3047" s="283"/>
      <c r="B3047"/>
      <c r="C3047"/>
      <c r="D3047"/>
      <c r="E3047"/>
      <c r="F3047"/>
      <c r="G3047"/>
      <c r="H3047"/>
      <c r="I3047"/>
      <c r="J3047"/>
      <c r="K3047"/>
      <c r="L3047"/>
      <c r="M3047"/>
      <c r="N3047"/>
      <c r="O3047"/>
      <c r="P3047"/>
      <c r="Q3047"/>
      <c r="R3047"/>
      <c r="S3047"/>
      <c r="T3047"/>
      <c r="U3047"/>
      <c r="V3047"/>
      <c r="W3047"/>
      <c r="X3047"/>
      <c r="Y3047"/>
      <c r="Z3047"/>
      <c r="AA3047"/>
      <c r="AB3047" s="181"/>
    </row>
    <row r="3048" spans="1:28" hidden="1">
      <c r="A3048" s="283"/>
      <c r="B3048"/>
      <c r="C3048"/>
      <c r="D3048"/>
      <c r="E3048"/>
      <c r="F3048"/>
      <c r="G3048"/>
      <c r="H3048"/>
      <c r="I3048"/>
      <c r="J3048"/>
      <c r="K3048"/>
      <c r="L3048"/>
      <c r="M3048"/>
      <c r="N3048"/>
      <c r="O3048"/>
      <c r="P3048"/>
      <c r="Q3048"/>
      <c r="R3048"/>
      <c r="S3048"/>
      <c r="T3048"/>
      <c r="U3048"/>
      <c r="V3048"/>
      <c r="W3048"/>
      <c r="X3048"/>
      <c r="Y3048"/>
      <c r="Z3048"/>
      <c r="AA3048"/>
      <c r="AB3048" s="181"/>
    </row>
    <row r="3049" spans="1:28" hidden="1">
      <c r="A3049" s="283"/>
      <c r="B3049"/>
      <c r="C3049"/>
      <c r="D3049"/>
      <c r="E3049"/>
      <c r="F3049"/>
      <c r="G3049"/>
      <c r="H3049"/>
      <c r="I3049"/>
      <c r="J3049"/>
      <c r="K3049"/>
      <c r="L3049"/>
      <c r="M3049"/>
      <c r="N3049"/>
      <c r="O3049"/>
      <c r="P3049"/>
      <c r="Q3049"/>
      <c r="R3049"/>
      <c r="S3049"/>
      <c r="T3049"/>
      <c r="U3049"/>
      <c r="V3049"/>
      <c r="W3049"/>
      <c r="X3049"/>
      <c r="Y3049"/>
      <c r="Z3049"/>
      <c r="AA3049"/>
      <c r="AB3049" s="181"/>
    </row>
    <row r="3050" spans="1:28" hidden="1">
      <c r="A3050" s="283"/>
      <c r="B3050"/>
      <c r="C3050"/>
      <c r="D3050"/>
      <c r="E3050"/>
      <c r="F3050"/>
      <c r="G3050"/>
      <c r="H3050"/>
      <c r="I3050"/>
      <c r="J3050"/>
      <c r="K3050"/>
      <c r="L3050"/>
      <c r="M3050"/>
      <c r="N3050"/>
      <c r="O3050"/>
      <c r="P3050"/>
      <c r="Q3050"/>
      <c r="R3050"/>
      <c r="S3050"/>
      <c r="T3050"/>
      <c r="U3050"/>
      <c r="V3050"/>
      <c r="W3050"/>
      <c r="X3050"/>
      <c r="Y3050"/>
      <c r="Z3050"/>
      <c r="AA3050"/>
      <c r="AB3050" s="181"/>
    </row>
    <row r="3051" spans="1:28" hidden="1">
      <c r="A3051" s="283"/>
      <c r="B3051"/>
      <c r="C3051"/>
      <c r="D3051"/>
      <c r="E3051"/>
      <c r="F3051"/>
      <c r="G3051"/>
      <c r="H3051"/>
      <c r="I3051"/>
      <c r="J3051"/>
      <c r="K3051"/>
      <c r="L3051"/>
      <c r="M3051"/>
      <c r="N3051"/>
      <c r="O3051"/>
      <c r="P3051"/>
      <c r="Q3051"/>
      <c r="R3051"/>
      <c r="S3051"/>
      <c r="T3051"/>
      <c r="U3051"/>
      <c r="V3051"/>
      <c r="W3051"/>
      <c r="X3051"/>
      <c r="Y3051"/>
      <c r="Z3051"/>
      <c r="AA3051"/>
      <c r="AB3051" s="181"/>
    </row>
    <row r="3052" spans="1:28" hidden="1">
      <c r="A3052" s="283"/>
      <c r="B3052"/>
      <c r="C3052"/>
      <c r="D3052"/>
      <c r="E3052"/>
      <c r="F3052"/>
      <c r="G3052"/>
      <c r="H3052"/>
      <c r="I3052"/>
      <c r="J3052"/>
      <c r="K3052"/>
      <c r="L3052"/>
      <c r="M3052"/>
      <c r="N3052"/>
      <c r="O3052"/>
      <c r="P3052"/>
      <c r="Q3052"/>
      <c r="R3052"/>
      <c r="S3052"/>
      <c r="T3052"/>
      <c r="U3052"/>
      <c r="V3052"/>
      <c r="W3052"/>
      <c r="X3052"/>
      <c r="Y3052"/>
      <c r="Z3052"/>
      <c r="AA3052"/>
      <c r="AB3052" s="181"/>
    </row>
    <row r="3053" spans="1:28" hidden="1">
      <c r="A3053" s="283"/>
      <c r="B3053"/>
      <c r="C3053"/>
      <c r="D3053"/>
      <c r="E3053"/>
      <c r="F3053"/>
      <c r="G3053"/>
      <c r="H3053"/>
      <c r="I3053"/>
      <c r="J3053"/>
      <c r="K3053"/>
      <c r="L3053"/>
      <c r="M3053"/>
      <c r="N3053"/>
      <c r="O3053"/>
      <c r="P3053"/>
      <c r="Q3053"/>
      <c r="R3053"/>
      <c r="S3053"/>
      <c r="T3053"/>
      <c r="U3053"/>
      <c r="V3053"/>
      <c r="W3053"/>
      <c r="X3053"/>
      <c r="Y3053"/>
      <c r="Z3053"/>
      <c r="AA3053"/>
      <c r="AB3053" s="181"/>
    </row>
    <row r="3054" spans="1:28" hidden="1">
      <c r="A3054" s="283"/>
      <c r="B3054"/>
      <c r="C3054"/>
      <c r="D3054"/>
      <c r="E3054"/>
      <c r="F3054"/>
      <c r="G3054"/>
      <c r="H3054"/>
      <c r="I3054"/>
      <c r="J3054"/>
      <c r="K3054"/>
      <c r="L3054"/>
      <c r="M3054"/>
      <c r="N3054"/>
      <c r="O3054"/>
      <c r="P3054"/>
      <c r="Q3054"/>
      <c r="R3054"/>
      <c r="S3054"/>
      <c r="T3054"/>
      <c r="U3054"/>
      <c r="V3054"/>
      <c r="W3054"/>
      <c r="X3054"/>
      <c r="Y3054"/>
      <c r="Z3054"/>
      <c r="AA3054"/>
      <c r="AB3054" s="181"/>
    </row>
    <row r="3055" spans="1:28" hidden="1">
      <c r="A3055" s="283"/>
      <c r="B3055"/>
      <c r="C3055"/>
      <c r="D3055"/>
      <c r="E3055"/>
      <c r="F3055"/>
      <c r="G3055"/>
      <c r="H3055"/>
      <c r="I3055"/>
      <c r="J3055"/>
      <c r="K3055"/>
      <c r="L3055"/>
      <c r="M3055"/>
      <c r="N3055"/>
      <c r="O3055"/>
      <c r="P3055"/>
      <c r="Q3055"/>
      <c r="R3055"/>
      <c r="S3055"/>
      <c r="T3055"/>
      <c r="U3055"/>
      <c r="V3055"/>
      <c r="W3055"/>
      <c r="X3055"/>
      <c r="Y3055"/>
      <c r="Z3055"/>
      <c r="AA3055"/>
      <c r="AB3055" s="181"/>
    </row>
    <row r="3056" spans="1:28" hidden="1">
      <c r="A3056" s="283"/>
      <c r="B3056"/>
      <c r="C3056"/>
      <c r="D3056"/>
      <c r="E3056"/>
      <c r="F3056"/>
      <c r="G3056"/>
      <c r="H3056"/>
      <c r="I3056"/>
      <c r="J3056"/>
      <c r="K3056"/>
      <c r="L3056"/>
      <c r="M3056"/>
      <c r="N3056"/>
      <c r="O3056"/>
      <c r="P3056"/>
      <c r="Q3056"/>
      <c r="R3056"/>
      <c r="S3056"/>
      <c r="T3056"/>
      <c r="U3056"/>
      <c r="V3056"/>
      <c r="W3056"/>
      <c r="X3056"/>
      <c r="Y3056"/>
      <c r="Z3056"/>
      <c r="AA3056"/>
      <c r="AB3056" s="181"/>
    </row>
    <row r="3057" spans="1:28" hidden="1">
      <c r="A3057" s="283"/>
      <c r="B3057"/>
      <c r="C3057"/>
      <c r="D3057"/>
      <c r="E3057"/>
      <c r="F3057"/>
      <c r="G3057"/>
      <c r="H3057"/>
      <c r="I3057"/>
      <c r="J3057"/>
      <c r="K3057"/>
      <c r="L3057"/>
      <c r="M3057"/>
      <c r="N3057"/>
      <c r="O3057"/>
      <c r="P3057"/>
      <c r="Q3057"/>
      <c r="R3057"/>
      <c r="S3057"/>
      <c r="T3057"/>
      <c r="U3057"/>
      <c r="V3057"/>
      <c r="W3057"/>
      <c r="X3057"/>
      <c r="Y3057"/>
      <c r="Z3057"/>
      <c r="AA3057"/>
      <c r="AB3057" s="181"/>
    </row>
    <row r="3058" spans="1:28" hidden="1">
      <c r="A3058" s="283"/>
      <c r="B3058"/>
      <c r="C3058"/>
      <c r="D3058"/>
      <c r="E3058"/>
      <c r="F3058"/>
      <c r="G3058"/>
      <c r="H3058"/>
      <c r="I3058"/>
      <c r="J3058"/>
      <c r="K3058"/>
      <c r="L3058"/>
      <c r="M3058"/>
      <c r="N3058"/>
      <c r="O3058"/>
      <c r="P3058"/>
      <c r="Q3058"/>
      <c r="R3058"/>
      <c r="S3058"/>
      <c r="T3058"/>
      <c r="U3058"/>
      <c r="V3058"/>
      <c r="W3058"/>
      <c r="X3058"/>
      <c r="Y3058"/>
      <c r="Z3058"/>
      <c r="AA3058"/>
      <c r="AB3058" s="181"/>
    </row>
    <row r="3059" spans="1:28" hidden="1">
      <c r="A3059" s="283"/>
      <c r="B3059"/>
      <c r="C3059"/>
      <c r="D3059"/>
      <c r="E3059"/>
      <c r="F3059"/>
      <c r="G3059"/>
      <c r="H3059"/>
      <c r="I3059"/>
      <c r="J3059"/>
      <c r="K3059"/>
      <c r="L3059"/>
      <c r="M3059"/>
      <c r="N3059"/>
      <c r="O3059"/>
      <c r="P3059"/>
      <c r="Q3059"/>
      <c r="R3059"/>
      <c r="S3059"/>
      <c r="T3059"/>
      <c r="U3059"/>
      <c r="V3059"/>
      <c r="W3059"/>
      <c r="X3059"/>
      <c r="Y3059"/>
      <c r="Z3059"/>
      <c r="AA3059"/>
      <c r="AB3059" s="181"/>
    </row>
    <row r="3060" spans="1:28" hidden="1">
      <c r="A3060" s="283"/>
      <c r="B3060"/>
      <c r="C3060"/>
      <c r="D3060"/>
      <c r="E3060"/>
      <c r="F3060"/>
      <c r="G3060"/>
      <c r="H3060"/>
      <c r="I3060"/>
      <c r="J3060"/>
      <c r="K3060"/>
      <c r="L3060"/>
      <c r="M3060"/>
      <c r="N3060"/>
      <c r="O3060"/>
      <c r="P3060"/>
      <c r="Q3060"/>
      <c r="R3060"/>
      <c r="S3060"/>
      <c r="T3060"/>
      <c r="U3060"/>
      <c r="V3060"/>
      <c r="W3060"/>
      <c r="X3060"/>
      <c r="Y3060"/>
      <c r="Z3060"/>
      <c r="AA3060"/>
      <c r="AB3060" s="181"/>
    </row>
    <row r="3061" spans="1:28" hidden="1">
      <c r="A3061" s="283"/>
      <c r="B3061"/>
      <c r="C3061"/>
      <c r="D3061"/>
      <c r="E3061"/>
      <c r="F3061"/>
      <c r="G3061"/>
      <c r="H3061"/>
      <c r="I3061"/>
      <c r="J3061"/>
      <c r="K3061"/>
      <c r="L3061"/>
      <c r="M3061"/>
      <c r="N3061"/>
      <c r="O3061"/>
      <c r="P3061"/>
      <c r="Q3061"/>
      <c r="R3061"/>
      <c r="S3061"/>
      <c r="T3061"/>
      <c r="U3061"/>
      <c r="V3061"/>
      <c r="W3061"/>
      <c r="X3061"/>
      <c r="Y3061"/>
      <c r="Z3061"/>
      <c r="AA3061"/>
      <c r="AB3061" s="181"/>
    </row>
    <row r="3062" spans="1:28" hidden="1">
      <c r="A3062" s="283"/>
      <c r="B3062"/>
      <c r="C3062"/>
      <c r="D3062"/>
      <c r="E3062"/>
      <c r="F3062"/>
      <c r="G3062"/>
      <c r="H3062"/>
      <c r="I3062"/>
      <c r="J3062"/>
      <c r="K3062"/>
      <c r="L3062"/>
      <c r="M3062"/>
      <c r="N3062"/>
      <c r="O3062"/>
      <c r="P3062"/>
      <c r="Q3062"/>
      <c r="R3062"/>
      <c r="S3062"/>
      <c r="T3062"/>
      <c r="U3062"/>
      <c r="V3062"/>
      <c r="W3062"/>
      <c r="X3062"/>
      <c r="Y3062"/>
      <c r="Z3062"/>
      <c r="AA3062"/>
      <c r="AB3062" s="181"/>
    </row>
    <row r="3063" spans="1:28" hidden="1">
      <c r="A3063" s="283"/>
      <c r="B3063"/>
      <c r="C3063"/>
      <c r="D3063"/>
      <c r="E3063"/>
      <c r="F3063"/>
      <c r="G3063"/>
      <c r="H3063"/>
      <c r="I3063"/>
      <c r="J3063"/>
      <c r="K3063"/>
      <c r="L3063"/>
      <c r="M3063"/>
      <c r="N3063"/>
      <c r="O3063"/>
      <c r="P3063"/>
      <c r="Q3063"/>
      <c r="R3063"/>
      <c r="S3063"/>
      <c r="T3063"/>
      <c r="U3063"/>
      <c r="V3063"/>
      <c r="W3063"/>
      <c r="X3063"/>
      <c r="Y3063"/>
      <c r="Z3063"/>
      <c r="AA3063"/>
      <c r="AB3063" s="181"/>
    </row>
    <row r="3064" spans="1:28" hidden="1">
      <c r="A3064" s="283"/>
      <c r="B3064"/>
      <c r="C3064"/>
      <c r="D3064"/>
      <c r="E3064"/>
      <c r="F3064"/>
      <c r="G3064"/>
      <c r="H3064"/>
      <c r="I3064"/>
      <c r="J3064"/>
      <c r="K3064"/>
      <c r="L3064"/>
      <c r="M3064"/>
      <c r="N3064"/>
      <c r="O3064"/>
      <c r="P3064"/>
      <c r="Q3064"/>
      <c r="R3064"/>
      <c r="S3064"/>
      <c r="T3064"/>
      <c r="U3064"/>
      <c r="V3064"/>
      <c r="W3064"/>
      <c r="X3064"/>
      <c r="Y3064"/>
      <c r="Z3064"/>
      <c r="AA3064"/>
      <c r="AB3064" s="181"/>
    </row>
    <row r="3065" spans="1:28" hidden="1">
      <c r="A3065" s="283"/>
      <c r="B3065"/>
      <c r="C3065"/>
      <c r="D3065"/>
      <c r="E3065"/>
      <c r="F3065"/>
      <c r="G3065"/>
      <c r="H3065"/>
      <c r="I3065"/>
      <c r="J3065"/>
      <c r="K3065"/>
      <c r="L3065"/>
      <c r="M3065"/>
      <c r="N3065"/>
      <c r="O3065"/>
      <c r="P3065"/>
      <c r="Q3065"/>
      <c r="R3065"/>
      <c r="S3065"/>
      <c r="T3065"/>
      <c r="U3065"/>
      <c r="V3065"/>
      <c r="W3065"/>
      <c r="X3065"/>
      <c r="Y3065"/>
      <c r="Z3065"/>
      <c r="AA3065"/>
      <c r="AB3065" s="181"/>
    </row>
    <row r="3066" spans="1:28" hidden="1">
      <c r="A3066" s="283"/>
      <c r="B3066"/>
      <c r="C3066"/>
      <c r="D3066"/>
      <c r="E3066"/>
      <c r="F3066"/>
      <c r="G3066"/>
      <c r="H3066"/>
      <c r="I3066"/>
      <c r="J3066"/>
      <c r="K3066"/>
      <c r="L3066"/>
      <c r="M3066"/>
      <c r="N3066"/>
      <c r="O3066"/>
      <c r="P3066"/>
      <c r="Q3066"/>
      <c r="R3066"/>
      <c r="S3066"/>
      <c r="T3066"/>
      <c r="U3066"/>
      <c r="V3066"/>
      <c r="W3066"/>
      <c r="X3066"/>
      <c r="Y3066"/>
      <c r="Z3066"/>
      <c r="AA3066"/>
      <c r="AB3066" s="181"/>
    </row>
    <row r="3067" spans="1:28" hidden="1">
      <c r="A3067" s="283"/>
      <c r="B3067"/>
      <c r="C3067"/>
      <c r="D3067"/>
      <c r="E3067"/>
      <c r="F3067"/>
      <c r="G3067"/>
      <c r="H3067"/>
      <c r="I3067"/>
      <c r="J3067"/>
      <c r="K3067"/>
      <c r="L3067"/>
      <c r="M3067"/>
      <c r="N3067"/>
      <c r="O3067"/>
      <c r="P3067"/>
      <c r="Q3067"/>
      <c r="R3067"/>
      <c r="S3067"/>
      <c r="T3067"/>
      <c r="U3067"/>
      <c r="V3067"/>
      <c r="W3067"/>
      <c r="X3067"/>
      <c r="Y3067"/>
      <c r="Z3067"/>
      <c r="AA3067"/>
      <c r="AB3067" s="181"/>
    </row>
    <row r="3068" spans="1:28" hidden="1">
      <c r="A3068" s="283"/>
      <c r="B3068"/>
      <c r="C3068"/>
      <c r="D3068"/>
      <c r="E3068"/>
      <c r="F3068"/>
      <c r="G3068"/>
      <c r="H3068"/>
      <c r="I3068"/>
      <c r="J3068"/>
      <c r="K3068"/>
      <c r="L3068"/>
      <c r="M3068"/>
      <c r="N3068"/>
      <c r="O3068"/>
      <c r="P3068"/>
      <c r="Q3068"/>
      <c r="R3068"/>
      <c r="S3068"/>
      <c r="T3068"/>
      <c r="U3068"/>
      <c r="V3068"/>
      <c r="W3068"/>
      <c r="X3068"/>
      <c r="Y3068"/>
      <c r="Z3068"/>
      <c r="AA3068"/>
      <c r="AB3068" s="181"/>
    </row>
    <row r="3069" spans="1:28" hidden="1">
      <c r="A3069" s="283"/>
      <c r="B3069"/>
      <c r="C3069"/>
      <c r="D3069"/>
      <c r="E3069"/>
      <c r="F3069"/>
      <c r="G3069"/>
      <c r="H3069"/>
      <c r="I3069"/>
      <c r="J3069"/>
      <c r="K3069"/>
      <c r="L3069"/>
      <c r="M3069"/>
      <c r="N3069"/>
      <c r="O3069"/>
      <c r="P3069"/>
      <c r="Q3069"/>
      <c r="R3069"/>
      <c r="S3069"/>
      <c r="T3069"/>
      <c r="U3069"/>
      <c r="V3069"/>
      <c r="W3069"/>
      <c r="X3069"/>
      <c r="Y3069"/>
      <c r="Z3069"/>
      <c r="AA3069"/>
      <c r="AB3069" s="181"/>
    </row>
    <row r="3070" spans="1:28" hidden="1">
      <c r="A3070" s="283"/>
      <c r="B3070"/>
      <c r="C3070"/>
      <c r="D3070"/>
      <c r="E3070"/>
      <c r="F3070"/>
      <c r="G3070"/>
      <c r="H3070"/>
      <c r="I3070"/>
      <c r="J3070"/>
      <c r="K3070"/>
      <c r="L3070"/>
      <c r="M3070"/>
      <c r="N3070"/>
      <c r="O3070"/>
      <c r="P3070"/>
      <c r="Q3070"/>
      <c r="R3070"/>
      <c r="S3070"/>
      <c r="T3070"/>
      <c r="U3070"/>
      <c r="V3070"/>
      <c r="W3070"/>
      <c r="X3070"/>
      <c r="Y3070"/>
      <c r="Z3070"/>
      <c r="AA3070"/>
      <c r="AB3070" s="181"/>
    </row>
    <row r="3071" spans="1:28" hidden="1">
      <c r="A3071" s="283"/>
      <c r="B3071"/>
      <c r="C3071"/>
      <c r="D3071"/>
      <c r="E3071"/>
      <c r="F3071"/>
      <c r="G3071"/>
      <c r="H3071"/>
      <c r="I3071"/>
      <c r="J3071"/>
      <c r="K3071"/>
      <c r="L3071"/>
      <c r="M3071"/>
      <c r="N3071"/>
      <c r="O3071"/>
      <c r="P3071"/>
      <c r="Q3071"/>
      <c r="R3071"/>
      <c r="S3071"/>
      <c r="T3071"/>
      <c r="U3071"/>
      <c r="V3071"/>
      <c r="W3071"/>
      <c r="X3071"/>
      <c r="Y3071"/>
      <c r="Z3071"/>
      <c r="AA3071"/>
      <c r="AB3071" s="181"/>
    </row>
    <row r="3072" spans="1:28" hidden="1">
      <c r="A3072" s="283"/>
      <c r="B3072"/>
      <c r="C3072"/>
      <c r="D3072"/>
      <c r="E3072"/>
      <c r="F3072"/>
      <c r="G3072"/>
      <c r="H3072"/>
      <c r="I3072"/>
      <c r="J3072"/>
      <c r="K3072"/>
      <c r="L3072"/>
      <c r="M3072"/>
      <c r="N3072"/>
      <c r="O3072"/>
      <c r="P3072"/>
      <c r="Q3072"/>
      <c r="R3072"/>
      <c r="S3072"/>
      <c r="T3072"/>
      <c r="U3072"/>
      <c r="V3072"/>
      <c r="W3072"/>
      <c r="X3072"/>
      <c r="Y3072"/>
      <c r="Z3072"/>
      <c r="AA3072"/>
      <c r="AB3072" s="181"/>
    </row>
    <row r="3073" spans="1:28" hidden="1">
      <c r="A3073" s="283"/>
      <c r="B3073"/>
      <c r="C3073"/>
      <c r="D3073"/>
      <c r="E3073"/>
      <c r="F3073"/>
      <c r="G3073"/>
      <c r="H3073"/>
      <c r="I3073"/>
      <c r="J3073"/>
      <c r="K3073"/>
      <c r="L3073"/>
      <c r="M3073"/>
      <c r="N3073"/>
      <c r="O3073"/>
      <c r="P3073"/>
      <c r="Q3073"/>
      <c r="R3073"/>
      <c r="S3073"/>
      <c r="T3073"/>
      <c r="U3073"/>
      <c r="V3073"/>
      <c r="W3073"/>
      <c r="X3073"/>
      <c r="Y3073"/>
      <c r="Z3073"/>
      <c r="AA3073"/>
      <c r="AB3073" s="181"/>
    </row>
    <row r="3074" spans="1:28" hidden="1">
      <c r="A3074" s="283"/>
      <c r="B3074"/>
      <c r="C3074"/>
      <c r="D3074"/>
      <c r="E3074"/>
      <c r="F3074"/>
      <c r="G3074"/>
      <c r="H3074"/>
      <c r="I3074"/>
      <c r="J3074"/>
      <c r="K3074"/>
      <c r="L3074"/>
      <c r="M3074"/>
      <c r="N3074"/>
      <c r="O3074"/>
      <c r="P3074"/>
      <c r="Q3074"/>
      <c r="R3074"/>
      <c r="S3074"/>
      <c r="T3074"/>
      <c r="U3074"/>
      <c r="V3074"/>
      <c r="W3074"/>
      <c r="X3074"/>
      <c r="Y3074"/>
      <c r="Z3074"/>
      <c r="AA3074"/>
      <c r="AB3074" s="181"/>
    </row>
    <row r="3075" spans="1:28" hidden="1">
      <c r="A3075" s="283"/>
      <c r="B3075"/>
      <c r="C3075"/>
      <c r="D3075"/>
      <c r="E3075"/>
      <c r="F3075"/>
      <c r="G3075"/>
      <c r="H3075"/>
      <c r="I3075"/>
      <c r="J3075"/>
      <c r="K3075"/>
      <c r="L3075"/>
      <c r="M3075"/>
      <c r="N3075"/>
      <c r="O3075"/>
      <c r="P3075"/>
      <c r="Q3075"/>
      <c r="R3075"/>
      <c r="S3075"/>
      <c r="T3075"/>
      <c r="U3075"/>
      <c r="V3075"/>
      <c r="W3075"/>
      <c r="X3075"/>
      <c r="Y3075"/>
      <c r="Z3075"/>
      <c r="AA3075"/>
      <c r="AB3075" s="181"/>
    </row>
    <row r="3076" spans="1:28" hidden="1">
      <c r="A3076" s="283"/>
      <c r="B3076"/>
      <c r="C3076"/>
      <c r="D3076"/>
      <c r="E3076"/>
      <c r="F3076"/>
      <c r="G3076"/>
      <c r="H3076"/>
      <c r="I3076"/>
      <c r="J3076"/>
      <c r="K3076"/>
      <c r="L3076"/>
      <c r="M3076"/>
      <c r="N3076"/>
      <c r="O3076"/>
      <c r="P3076"/>
      <c r="Q3076"/>
      <c r="R3076"/>
      <c r="S3076"/>
      <c r="T3076"/>
      <c r="U3076"/>
      <c r="V3076"/>
      <c r="W3076"/>
      <c r="X3076"/>
      <c r="Y3076"/>
      <c r="Z3076"/>
      <c r="AA3076"/>
      <c r="AB3076" s="181"/>
    </row>
    <row r="3077" spans="1:28" hidden="1">
      <c r="A3077" s="283"/>
      <c r="B3077"/>
      <c r="C3077"/>
      <c r="D3077"/>
      <c r="E3077"/>
      <c r="F3077"/>
      <c r="G3077"/>
      <c r="H3077"/>
      <c r="I3077"/>
      <c r="J3077"/>
      <c r="K3077"/>
      <c r="L3077"/>
      <c r="M3077"/>
      <c r="N3077"/>
      <c r="O3077"/>
      <c r="P3077"/>
      <c r="Q3077"/>
      <c r="R3077"/>
      <c r="S3077"/>
      <c r="T3077"/>
      <c r="U3077"/>
      <c r="V3077"/>
      <c r="W3077"/>
      <c r="X3077"/>
      <c r="Y3077"/>
      <c r="Z3077"/>
      <c r="AA3077"/>
      <c r="AB3077" s="181"/>
    </row>
    <row r="3078" spans="1:28" hidden="1">
      <c r="A3078" s="283"/>
      <c r="B3078"/>
      <c r="C3078"/>
      <c r="D3078"/>
      <c r="E3078"/>
      <c r="F3078"/>
      <c r="G3078"/>
      <c r="H3078"/>
      <c r="I3078"/>
      <c r="J3078"/>
      <c r="K3078"/>
      <c r="L3078"/>
      <c r="M3078"/>
      <c r="N3078"/>
      <c r="O3078"/>
      <c r="P3078"/>
      <c r="Q3078"/>
      <c r="R3078"/>
      <c r="S3078"/>
      <c r="T3078"/>
      <c r="U3078"/>
      <c r="V3078"/>
      <c r="W3078"/>
      <c r="X3078"/>
      <c r="Y3078"/>
      <c r="Z3078"/>
      <c r="AA3078"/>
      <c r="AB3078" s="181"/>
    </row>
    <row r="3079" spans="1:28" hidden="1">
      <c r="A3079" s="283"/>
      <c r="B3079"/>
      <c r="C3079"/>
      <c r="D3079"/>
      <c r="E3079"/>
      <c r="F3079"/>
      <c r="G3079"/>
      <c r="H3079"/>
      <c r="I3079"/>
      <c r="J3079"/>
      <c r="K3079"/>
      <c r="L3079"/>
      <c r="M3079"/>
      <c r="N3079"/>
      <c r="O3079"/>
      <c r="P3079"/>
      <c r="Q3079"/>
      <c r="R3079"/>
      <c r="S3079"/>
      <c r="T3079"/>
      <c r="U3079"/>
      <c r="V3079"/>
      <c r="W3079"/>
      <c r="X3079"/>
      <c r="Y3079"/>
      <c r="Z3079"/>
      <c r="AA3079"/>
      <c r="AB3079" s="181"/>
    </row>
    <row r="3080" spans="1:28" hidden="1">
      <c r="A3080" s="283"/>
      <c r="B3080"/>
      <c r="C3080"/>
      <c r="D3080"/>
      <c r="E3080"/>
      <c r="F3080"/>
      <c r="G3080"/>
      <c r="H3080"/>
      <c r="I3080"/>
      <c r="J3080"/>
      <c r="K3080"/>
      <c r="L3080"/>
      <c r="M3080"/>
      <c r="N3080"/>
      <c r="O3080"/>
      <c r="P3080"/>
      <c r="Q3080"/>
      <c r="R3080"/>
      <c r="S3080"/>
      <c r="T3080"/>
      <c r="U3080"/>
      <c r="V3080"/>
      <c r="W3080"/>
      <c r="X3080"/>
      <c r="Y3080"/>
      <c r="Z3080"/>
      <c r="AA3080"/>
      <c r="AB3080" s="181"/>
    </row>
    <row r="3081" spans="1:28" hidden="1">
      <c r="A3081" s="283"/>
      <c r="B3081"/>
      <c r="C3081"/>
      <c r="D3081"/>
      <c r="E3081"/>
      <c r="F3081"/>
      <c r="G3081"/>
      <c r="H3081"/>
      <c r="I3081"/>
      <c r="J3081"/>
      <c r="K3081"/>
      <c r="L3081"/>
      <c r="M3081"/>
      <c r="N3081"/>
      <c r="O3081"/>
      <c r="P3081"/>
      <c r="Q3081"/>
      <c r="R3081"/>
      <c r="S3081"/>
      <c r="T3081"/>
      <c r="U3081"/>
      <c r="V3081"/>
      <c r="W3081"/>
      <c r="X3081"/>
      <c r="Y3081"/>
      <c r="Z3081"/>
      <c r="AA3081"/>
      <c r="AB3081" s="181"/>
    </row>
    <row r="3082" spans="1:28" hidden="1">
      <c r="A3082" s="283"/>
      <c r="B3082"/>
      <c r="C3082"/>
      <c r="D3082"/>
      <c r="E3082"/>
      <c r="F3082"/>
      <c r="G3082"/>
      <c r="H3082"/>
      <c r="I3082"/>
      <c r="J3082"/>
      <c r="K3082"/>
      <c r="L3082"/>
      <c r="M3082"/>
      <c r="N3082"/>
      <c r="O3082"/>
      <c r="P3082"/>
      <c r="Q3082"/>
      <c r="R3082"/>
      <c r="S3082"/>
      <c r="T3082"/>
      <c r="U3082"/>
      <c r="V3082"/>
      <c r="W3082"/>
      <c r="X3082"/>
      <c r="Y3082"/>
      <c r="Z3082"/>
      <c r="AA3082"/>
      <c r="AB3082" s="181"/>
    </row>
    <row r="3083" spans="1:28" hidden="1">
      <c r="A3083" s="283"/>
      <c r="B3083"/>
      <c r="C3083"/>
      <c r="D3083"/>
      <c r="E3083"/>
      <c r="F3083"/>
      <c r="G3083"/>
      <c r="H3083"/>
      <c r="I3083"/>
      <c r="J3083"/>
      <c r="K3083"/>
      <c r="L3083"/>
      <c r="M3083"/>
      <c r="N3083"/>
      <c r="O3083"/>
      <c r="P3083"/>
      <c r="Q3083"/>
      <c r="R3083"/>
      <c r="S3083"/>
      <c r="T3083"/>
      <c r="U3083"/>
      <c r="V3083"/>
      <c r="W3083"/>
      <c r="X3083"/>
      <c r="Y3083"/>
      <c r="Z3083"/>
      <c r="AA3083"/>
      <c r="AB3083" s="181"/>
    </row>
    <row r="3084" spans="1:28" hidden="1">
      <c r="A3084" s="283"/>
      <c r="B3084"/>
      <c r="C3084"/>
      <c r="D3084"/>
      <c r="E3084"/>
      <c r="F3084"/>
      <c r="G3084"/>
      <c r="H3084"/>
      <c r="I3084"/>
      <c r="J3084"/>
      <c r="K3084"/>
      <c r="L3084"/>
      <c r="M3084"/>
      <c r="N3084"/>
      <c r="O3084"/>
      <c r="P3084"/>
      <c r="Q3084"/>
      <c r="R3084"/>
      <c r="S3084"/>
      <c r="T3084"/>
      <c r="U3084"/>
      <c r="V3084"/>
      <c r="W3084"/>
      <c r="X3084"/>
      <c r="Y3084"/>
      <c r="Z3084"/>
      <c r="AA3084"/>
      <c r="AB3084" s="181"/>
    </row>
    <row r="3085" spans="1:28" hidden="1">
      <c r="A3085" s="283"/>
      <c r="B3085"/>
      <c r="C3085"/>
      <c r="D3085"/>
      <c r="E3085"/>
      <c r="F3085"/>
      <c r="G3085"/>
      <c r="H3085"/>
      <c r="I3085"/>
      <c r="J3085"/>
      <c r="K3085"/>
      <c r="L3085"/>
      <c r="M3085"/>
      <c r="N3085"/>
      <c r="O3085"/>
      <c r="P3085"/>
      <c r="Q3085"/>
      <c r="R3085"/>
      <c r="S3085"/>
      <c r="T3085"/>
      <c r="U3085"/>
      <c r="V3085"/>
      <c r="W3085"/>
      <c r="X3085"/>
      <c r="Y3085"/>
      <c r="Z3085"/>
      <c r="AA3085"/>
      <c r="AB3085" s="181"/>
    </row>
    <row r="3086" spans="1:28" hidden="1">
      <c r="A3086" s="283"/>
      <c r="B3086"/>
      <c r="C3086"/>
      <c r="D3086"/>
      <c r="E3086"/>
      <c r="F3086"/>
      <c r="G3086"/>
      <c r="H3086"/>
      <c r="I3086"/>
      <c r="J3086"/>
      <c r="K3086"/>
      <c r="L3086"/>
      <c r="M3086"/>
      <c r="N3086"/>
      <c r="O3086"/>
      <c r="P3086"/>
      <c r="Q3086"/>
      <c r="R3086"/>
      <c r="S3086"/>
      <c r="T3086"/>
      <c r="U3086"/>
      <c r="V3086"/>
      <c r="W3086"/>
      <c r="X3086"/>
      <c r="Y3086"/>
      <c r="Z3086"/>
      <c r="AA3086"/>
      <c r="AB3086" s="181"/>
    </row>
    <row r="3087" spans="1:28" hidden="1">
      <c r="A3087" s="283"/>
      <c r="B3087"/>
      <c r="C3087"/>
      <c r="D3087"/>
      <c r="E3087"/>
      <c r="F3087"/>
      <c r="G3087"/>
      <c r="H3087"/>
      <c r="I3087"/>
      <c r="J3087"/>
      <c r="K3087"/>
      <c r="L3087"/>
      <c r="M3087"/>
      <c r="N3087"/>
      <c r="O3087"/>
      <c r="P3087"/>
      <c r="Q3087"/>
      <c r="R3087"/>
      <c r="S3087"/>
      <c r="T3087"/>
      <c r="U3087"/>
      <c r="V3087"/>
      <c r="W3087"/>
      <c r="X3087"/>
      <c r="Y3087"/>
      <c r="Z3087"/>
      <c r="AA3087"/>
      <c r="AB3087" s="181"/>
    </row>
    <row r="3088" spans="1:28" hidden="1">
      <c r="A3088" s="283"/>
      <c r="B3088"/>
      <c r="C3088"/>
      <c r="D3088"/>
      <c r="E3088"/>
      <c r="F3088"/>
      <c r="G3088"/>
      <c r="H3088"/>
      <c r="I3088"/>
      <c r="J3088"/>
      <c r="K3088"/>
      <c r="L3088"/>
      <c r="M3088"/>
      <c r="N3088"/>
      <c r="O3088"/>
      <c r="P3088"/>
      <c r="Q3088"/>
      <c r="R3088"/>
      <c r="S3088"/>
      <c r="T3088"/>
      <c r="U3088"/>
      <c r="V3088"/>
      <c r="W3088"/>
      <c r="X3088"/>
      <c r="Y3088"/>
      <c r="Z3088"/>
      <c r="AA3088"/>
      <c r="AB3088" s="181"/>
    </row>
    <row r="3089" spans="1:28" hidden="1">
      <c r="A3089" s="283"/>
      <c r="B3089"/>
      <c r="C3089"/>
      <c r="D3089"/>
      <c r="E3089"/>
      <c r="F3089"/>
      <c r="G3089"/>
      <c r="H3089"/>
      <c r="I3089"/>
      <c r="J3089"/>
      <c r="K3089"/>
      <c r="L3089"/>
      <c r="M3089"/>
      <c r="N3089"/>
      <c r="O3089"/>
      <c r="P3089"/>
      <c r="Q3089"/>
      <c r="R3089"/>
      <c r="S3089"/>
      <c r="T3089"/>
      <c r="U3089"/>
      <c r="V3089"/>
      <c r="W3089"/>
      <c r="X3089"/>
      <c r="Y3089"/>
      <c r="Z3089"/>
      <c r="AA3089"/>
      <c r="AB3089" s="181"/>
    </row>
    <row r="3090" spans="1:28" hidden="1">
      <c r="A3090" s="283"/>
      <c r="B3090"/>
      <c r="C3090"/>
      <c r="D3090"/>
      <c r="E3090"/>
      <c r="F3090"/>
      <c r="G3090"/>
      <c r="H3090"/>
      <c r="I3090"/>
      <c r="J3090"/>
      <c r="K3090"/>
      <c r="L3090"/>
      <c r="M3090"/>
      <c r="N3090"/>
      <c r="O3090"/>
      <c r="P3090"/>
      <c r="Q3090"/>
      <c r="R3090"/>
      <c r="S3090"/>
      <c r="T3090"/>
      <c r="U3090"/>
      <c r="V3090"/>
      <c r="W3090"/>
      <c r="X3090"/>
      <c r="Y3090"/>
      <c r="Z3090"/>
      <c r="AA3090"/>
      <c r="AB3090" s="181"/>
    </row>
    <row r="3091" spans="1:28" hidden="1">
      <c r="A3091" s="283"/>
      <c r="B3091"/>
      <c r="C3091"/>
      <c r="D3091"/>
      <c r="E3091"/>
      <c r="F3091"/>
      <c r="G3091"/>
      <c r="H3091"/>
      <c r="I3091"/>
      <c r="J3091"/>
      <c r="K3091"/>
      <c r="L3091"/>
      <c r="M3091"/>
      <c r="N3091"/>
      <c r="O3091"/>
      <c r="P3091"/>
      <c r="Q3091"/>
      <c r="R3091"/>
      <c r="S3091"/>
      <c r="T3091"/>
      <c r="U3091"/>
      <c r="V3091"/>
      <c r="W3091"/>
      <c r="X3091"/>
      <c r="Y3091"/>
      <c r="Z3091"/>
      <c r="AA3091"/>
      <c r="AB3091" s="181"/>
    </row>
    <row r="3092" spans="1:28" hidden="1">
      <c r="A3092" s="283"/>
      <c r="B3092"/>
      <c r="C3092"/>
      <c r="D3092"/>
      <c r="E3092"/>
      <c r="F3092"/>
      <c r="G3092"/>
      <c r="H3092"/>
      <c r="I3092"/>
      <c r="J3092"/>
      <c r="K3092"/>
      <c r="L3092"/>
      <c r="M3092"/>
      <c r="N3092"/>
      <c r="O3092"/>
      <c r="P3092"/>
      <c r="Q3092"/>
      <c r="R3092"/>
      <c r="S3092"/>
      <c r="T3092"/>
      <c r="U3092"/>
      <c r="V3092"/>
      <c r="W3092"/>
      <c r="X3092"/>
      <c r="Y3092"/>
      <c r="Z3092"/>
      <c r="AA3092"/>
      <c r="AB3092" s="181"/>
    </row>
    <row r="3093" spans="1:28" hidden="1">
      <c r="A3093" s="283"/>
      <c r="B3093"/>
      <c r="C3093"/>
      <c r="D3093"/>
      <c r="E3093"/>
      <c r="F3093"/>
      <c r="G3093"/>
      <c r="H3093"/>
      <c r="I3093"/>
      <c r="J3093"/>
      <c r="K3093"/>
      <c r="L3093"/>
      <c r="M3093"/>
      <c r="N3093"/>
      <c r="O3093"/>
      <c r="P3093"/>
      <c r="Q3093"/>
      <c r="R3093"/>
      <c r="S3093"/>
      <c r="T3093"/>
      <c r="U3093"/>
      <c r="V3093"/>
      <c r="W3093"/>
      <c r="X3093"/>
      <c r="Y3093"/>
      <c r="Z3093"/>
      <c r="AA3093"/>
      <c r="AB3093" s="181"/>
    </row>
    <row r="3094" spans="1:28" hidden="1">
      <c r="A3094" s="283"/>
      <c r="B3094"/>
      <c r="C3094"/>
      <c r="D3094"/>
      <c r="E3094"/>
      <c r="F3094"/>
      <c r="G3094"/>
      <c r="H3094"/>
      <c r="I3094"/>
      <c r="J3094"/>
      <c r="K3094"/>
      <c r="L3094"/>
      <c r="M3094"/>
      <c r="N3094"/>
      <c r="O3094"/>
      <c r="P3094"/>
      <c r="Q3094"/>
      <c r="R3094"/>
      <c r="S3094"/>
      <c r="T3094"/>
      <c r="U3094"/>
      <c r="V3094"/>
      <c r="W3094"/>
      <c r="X3094"/>
      <c r="Y3094"/>
      <c r="Z3094"/>
      <c r="AA3094"/>
      <c r="AB3094" s="181"/>
    </row>
    <row r="3095" spans="1:28" hidden="1">
      <c r="A3095" s="283"/>
      <c r="B3095"/>
      <c r="C3095"/>
      <c r="D3095"/>
      <c r="E3095"/>
      <c r="F3095"/>
      <c r="G3095"/>
      <c r="H3095"/>
      <c r="I3095"/>
      <c r="J3095"/>
      <c r="K3095"/>
      <c r="L3095"/>
      <c r="M3095"/>
      <c r="N3095"/>
      <c r="O3095"/>
      <c r="P3095"/>
      <c r="Q3095"/>
      <c r="R3095"/>
      <c r="S3095"/>
      <c r="T3095"/>
      <c r="U3095"/>
      <c r="V3095"/>
      <c r="W3095"/>
      <c r="X3095"/>
      <c r="Y3095"/>
      <c r="Z3095"/>
      <c r="AA3095"/>
      <c r="AB3095" s="181"/>
    </row>
    <row r="3096" spans="1:28" hidden="1">
      <c r="A3096" s="283"/>
      <c r="B3096"/>
      <c r="C3096"/>
      <c r="D3096"/>
      <c r="E3096"/>
      <c r="F3096"/>
      <c r="G3096"/>
      <c r="H3096"/>
      <c r="I3096"/>
      <c r="J3096"/>
      <c r="K3096"/>
      <c r="L3096"/>
      <c r="M3096"/>
      <c r="N3096"/>
      <c r="O3096"/>
      <c r="P3096"/>
      <c r="Q3096"/>
      <c r="R3096"/>
      <c r="S3096"/>
      <c r="T3096"/>
      <c r="U3096"/>
      <c r="V3096"/>
      <c r="W3096"/>
      <c r="X3096"/>
      <c r="Y3096"/>
      <c r="Z3096"/>
      <c r="AA3096"/>
      <c r="AB3096" s="181"/>
    </row>
    <row r="3097" spans="1:28" hidden="1">
      <c r="A3097" s="283"/>
      <c r="B3097"/>
      <c r="C3097"/>
      <c r="D3097"/>
      <c r="E3097"/>
      <c r="F3097"/>
      <c r="G3097"/>
      <c r="H3097"/>
      <c r="I3097"/>
      <c r="J3097"/>
      <c r="K3097"/>
      <c r="L3097"/>
      <c r="M3097"/>
      <c r="N3097"/>
      <c r="O3097"/>
      <c r="P3097"/>
      <c r="Q3097"/>
      <c r="R3097"/>
      <c r="S3097"/>
      <c r="T3097"/>
      <c r="U3097"/>
      <c r="V3097"/>
      <c r="W3097"/>
      <c r="X3097"/>
      <c r="Y3097"/>
      <c r="Z3097"/>
      <c r="AA3097"/>
      <c r="AB3097" s="181"/>
    </row>
    <row r="3098" spans="1:28" hidden="1">
      <c r="A3098" s="283"/>
      <c r="B3098"/>
      <c r="C3098"/>
      <c r="D3098"/>
      <c r="E3098"/>
      <c r="F3098"/>
      <c r="G3098"/>
      <c r="H3098"/>
      <c r="I3098"/>
      <c r="J3098"/>
      <c r="K3098"/>
      <c r="L3098"/>
      <c r="M3098"/>
      <c r="N3098"/>
      <c r="O3098"/>
      <c r="P3098"/>
      <c r="Q3098"/>
      <c r="R3098"/>
      <c r="S3098"/>
      <c r="T3098"/>
      <c r="U3098"/>
      <c r="V3098"/>
      <c r="W3098"/>
      <c r="X3098"/>
      <c r="Y3098"/>
      <c r="Z3098"/>
      <c r="AA3098"/>
      <c r="AB3098" s="181"/>
    </row>
    <row r="3099" spans="1:28" hidden="1">
      <c r="A3099" s="283"/>
      <c r="B3099"/>
      <c r="C3099"/>
      <c r="D3099"/>
      <c r="E3099"/>
      <c r="F3099"/>
      <c r="G3099"/>
      <c r="H3099"/>
      <c r="I3099"/>
      <c r="J3099"/>
      <c r="K3099"/>
      <c r="L3099"/>
      <c r="M3099"/>
      <c r="N3099"/>
      <c r="O3099"/>
      <c r="P3099"/>
      <c r="Q3099"/>
      <c r="R3099"/>
      <c r="S3099"/>
      <c r="T3099"/>
      <c r="U3099"/>
      <c r="V3099"/>
      <c r="W3099"/>
      <c r="X3099"/>
      <c r="Y3099"/>
      <c r="Z3099"/>
      <c r="AA3099"/>
      <c r="AB3099" s="181"/>
    </row>
    <row r="3100" spans="1:28" hidden="1">
      <c r="A3100" s="283"/>
      <c r="B3100"/>
      <c r="C3100"/>
      <c r="D3100"/>
      <c r="E3100"/>
      <c r="F3100"/>
      <c r="G3100"/>
      <c r="H3100"/>
      <c r="I3100"/>
      <c r="J3100"/>
      <c r="K3100"/>
      <c r="L3100"/>
      <c r="M3100"/>
      <c r="N3100"/>
      <c r="O3100"/>
      <c r="P3100"/>
      <c r="Q3100"/>
      <c r="R3100"/>
      <c r="S3100"/>
      <c r="T3100"/>
      <c r="U3100"/>
      <c r="V3100"/>
      <c r="W3100"/>
      <c r="X3100"/>
      <c r="Y3100"/>
      <c r="Z3100"/>
      <c r="AA3100"/>
      <c r="AB3100" s="181"/>
    </row>
    <row r="3101" spans="1:28" hidden="1">
      <c r="A3101" s="283"/>
      <c r="B3101"/>
      <c r="C3101"/>
      <c r="D3101"/>
      <c r="E3101"/>
      <c r="F3101"/>
      <c r="G3101"/>
      <c r="H3101"/>
      <c r="I3101"/>
      <c r="J3101"/>
      <c r="K3101"/>
      <c r="L3101"/>
      <c r="M3101"/>
      <c r="N3101"/>
      <c r="O3101"/>
      <c r="P3101"/>
      <c r="Q3101"/>
      <c r="R3101"/>
      <c r="S3101"/>
      <c r="T3101"/>
      <c r="U3101"/>
      <c r="V3101"/>
      <c r="W3101"/>
      <c r="X3101"/>
      <c r="Y3101"/>
      <c r="Z3101"/>
      <c r="AA3101"/>
      <c r="AB3101" s="181"/>
    </row>
    <row r="3102" spans="1:28" hidden="1">
      <c r="A3102" s="283"/>
      <c r="B3102"/>
      <c r="C3102"/>
      <c r="D3102"/>
      <c r="E3102"/>
      <c r="F3102"/>
      <c r="G3102"/>
      <c r="H3102"/>
      <c r="I3102"/>
      <c r="J3102"/>
      <c r="K3102"/>
      <c r="L3102"/>
      <c r="M3102"/>
      <c r="N3102"/>
      <c r="O3102"/>
      <c r="P3102"/>
      <c r="Q3102"/>
      <c r="R3102"/>
      <c r="S3102"/>
      <c r="T3102"/>
      <c r="U3102"/>
      <c r="V3102"/>
      <c r="W3102"/>
      <c r="X3102"/>
      <c r="Y3102"/>
      <c r="Z3102"/>
      <c r="AA3102"/>
      <c r="AB3102" s="181"/>
    </row>
    <row r="3103" spans="1:28" hidden="1">
      <c r="A3103" s="283"/>
      <c r="B3103"/>
      <c r="C3103"/>
      <c r="D3103"/>
      <c r="E3103"/>
      <c r="F3103"/>
      <c r="G3103"/>
      <c r="H3103"/>
      <c r="I3103"/>
      <c r="J3103"/>
      <c r="K3103"/>
      <c r="L3103"/>
      <c r="M3103"/>
      <c r="N3103"/>
      <c r="O3103"/>
      <c r="P3103"/>
      <c r="Q3103"/>
      <c r="R3103"/>
      <c r="S3103"/>
      <c r="T3103"/>
      <c r="U3103"/>
      <c r="V3103"/>
      <c r="W3103"/>
      <c r="X3103"/>
      <c r="Y3103"/>
      <c r="Z3103"/>
      <c r="AA3103"/>
      <c r="AB3103" s="181"/>
    </row>
    <row r="3104" spans="1:28" hidden="1">
      <c r="A3104" s="283"/>
      <c r="B3104"/>
      <c r="C3104"/>
      <c r="D3104"/>
      <c r="E3104"/>
      <c r="F3104"/>
      <c r="G3104"/>
      <c r="H3104"/>
      <c r="I3104"/>
      <c r="J3104"/>
      <c r="K3104"/>
      <c r="L3104"/>
      <c r="M3104"/>
      <c r="N3104"/>
      <c r="O3104"/>
      <c r="P3104"/>
      <c r="Q3104"/>
      <c r="R3104"/>
      <c r="S3104"/>
      <c r="T3104"/>
      <c r="U3104"/>
      <c r="V3104"/>
      <c r="W3104"/>
      <c r="X3104"/>
      <c r="Y3104"/>
      <c r="Z3104"/>
      <c r="AA3104"/>
      <c r="AB3104" s="181"/>
    </row>
    <row r="3105" spans="1:28" hidden="1">
      <c r="A3105" s="283"/>
      <c r="B3105"/>
      <c r="C3105"/>
      <c r="D3105"/>
      <c r="E3105"/>
      <c r="F3105"/>
      <c r="G3105"/>
      <c r="H3105"/>
      <c r="I3105"/>
      <c r="J3105"/>
      <c r="K3105"/>
      <c r="L3105"/>
      <c r="M3105"/>
      <c r="N3105"/>
      <c r="O3105"/>
      <c r="P3105"/>
      <c r="Q3105"/>
      <c r="R3105"/>
      <c r="S3105"/>
      <c r="T3105"/>
      <c r="U3105"/>
      <c r="V3105"/>
      <c r="W3105"/>
      <c r="X3105"/>
      <c r="Y3105"/>
      <c r="Z3105"/>
      <c r="AA3105"/>
      <c r="AB3105" s="181"/>
    </row>
    <row r="3106" spans="1:28" hidden="1">
      <c r="A3106" s="283"/>
      <c r="B3106"/>
      <c r="C3106"/>
      <c r="D3106"/>
      <c r="E3106"/>
      <c r="F3106"/>
      <c r="G3106"/>
      <c r="H3106"/>
      <c r="I3106"/>
      <c r="J3106"/>
      <c r="K3106"/>
      <c r="L3106"/>
      <c r="M3106"/>
      <c r="N3106"/>
      <c r="O3106"/>
      <c r="P3106"/>
      <c r="Q3106"/>
      <c r="R3106"/>
      <c r="S3106"/>
      <c r="T3106"/>
      <c r="U3106"/>
      <c r="V3106"/>
      <c r="W3106"/>
      <c r="X3106"/>
      <c r="Y3106"/>
      <c r="Z3106"/>
      <c r="AA3106"/>
      <c r="AB3106" s="181"/>
    </row>
    <row r="3107" spans="1:28" hidden="1">
      <c r="A3107" s="283"/>
      <c r="B3107"/>
      <c r="C3107"/>
      <c r="D3107"/>
      <c r="E3107"/>
      <c r="F3107"/>
      <c r="G3107"/>
      <c r="H3107"/>
      <c r="I3107"/>
      <c r="J3107"/>
      <c r="K3107"/>
      <c r="L3107"/>
      <c r="M3107"/>
      <c r="N3107"/>
      <c r="O3107"/>
      <c r="P3107"/>
      <c r="Q3107"/>
      <c r="R3107"/>
      <c r="S3107"/>
      <c r="T3107"/>
      <c r="U3107"/>
      <c r="V3107"/>
      <c r="W3107"/>
      <c r="X3107"/>
      <c r="Y3107"/>
      <c r="Z3107"/>
      <c r="AA3107"/>
      <c r="AB3107" s="181"/>
    </row>
    <row r="3108" spans="1:28" hidden="1">
      <c r="A3108" s="283"/>
      <c r="B3108"/>
      <c r="C3108"/>
      <c r="D3108"/>
      <c r="E3108"/>
      <c r="F3108"/>
      <c r="G3108"/>
      <c r="H3108"/>
      <c r="I3108"/>
      <c r="J3108"/>
      <c r="K3108"/>
      <c r="L3108"/>
      <c r="M3108"/>
      <c r="N3108"/>
      <c r="O3108"/>
      <c r="P3108"/>
      <c r="Q3108"/>
      <c r="R3108"/>
      <c r="S3108"/>
      <c r="T3108"/>
      <c r="U3108"/>
      <c r="V3108"/>
      <c r="W3108"/>
      <c r="X3108"/>
      <c r="Y3108"/>
      <c r="Z3108"/>
      <c r="AA3108"/>
      <c r="AB3108" s="181"/>
    </row>
    <row r="3109" spans="1:28" hidden="1">
      <c r="A3109" s="283"/>
      <c r="B3109"/>
      <c r="C3109"/>
      <c r="D3109"/>
      <c r="E3109"/>
      <c r="F3109"/>
      <c r="G3109"/>
      <c r="H3109"/>
      <c r="I3109"/>
      <c r="J3109"/>
      <c r="K3109"/>
      <c r="L3109"/>
      <c r="M3109"/>
      <c r="N3109"/>
      <c r="O3109"/>
      <c r="P3109"/>
      <c r="Q3109"/>
      <c r="R3109"/>
      <c r="S3109"/>
      <c r="T3109"/>
      <c r="U3109"/>
      <c r="V3109"/>
      <c r="W3109"/>
      <c r="X3109"/>
      <c r="Y3109"/>
      <c r="Z3109"/>
      <c r="AA3109"/>
      <c r="AB3109" s="181"/>
    </row>
    <row r="3110" spans="1:28" hidden="1">
      <c r="A3110" s="283"/>
      <c r="B3110"/>
      <c r="C3110"/>
      <c r="D3110"/>
      <c r="E3110"/>
      <c r="F3110"/>
      <c r="G3110"/>
      <c r="H3110"/>
      <c r="I3110"/>
      <c r="J3110"/>
      <c r="K3110"/>
      <c r="L3110"/>
      <c r="M3110"/>
      <c r="N3110"/>
      <c r="O3110"/>
      <c r="P3110"/>
      <c r="Q3110"/>
      <c r="R3110"/>
      <c r="S3110"/>
      <c r="T3110"/>
      <c r="U3110"/>
      <c r="V3110"/>
      <c r="W3110"/>
      <c r="X3110"/>
      <c r="Y3110"/>
      <c r="Z3110"/>
      <c r="AA3110"/>
      <c r="AB3110" s="181"/>
    </row>
    <row r="3111" spans="1:28" hidden="1">
      <c r="A3111" s="283"/>
      <c r="B3111"/>
      <c r="C3111"/>
      <c r="D3111"/>
      <c r="E3111"/>
      <c r="F3111"/>
      <c r="G3111"/>
      <c r="H3111"/>
      <c r="I3111"/>
      <c r="J3111"/>
      <c r="K3111"/>
      <c r="L3111"/>
      <c r="M3111"/>
      <c r="N3111"/>
      <c r="O3111"/>
      <c r="P3111"/>
      <c r="Q3111"/>
      <c r="R3111"/>
      <c r="S3111"/>
      <c r="T3111"/>
      <c r="U3111"/>
      <c r="V3111"/>
      <c r="W3111"/>
      <c r="X3111"/>
      <c r="Y3111"/>
      <c r="Z3111"/>
      <c r="AA3111"/>
      <c r="AB3111" s="181"/>
    </row>
    <row r="3112" spans="1:28" hidden="1">
      <c r="A3112" s="283"/>
      <c r="B3112"/>
      <c r="C3112"/>
      <c r="D3112"/>
      <c r="E3112"/>
      <c r="F3112"/>
      <c r="G3112"/>
      <c r="H3112"/>
      <c r="I3112"/>
      <c r="J3112"/>
      <c r="K3112"/>
      <c r="L3112"/>
      <c r="M3112"/>
      <c r="N3112"/>
      <c r="O3112"/>
      <c r="P3112"/>
      <c r="Q3112"/>
      <c r="R3112"/>
      <c r="S3112"/>
      <c r="T3112"/>
      <c r="U3112"/>
      <c r="V3112"/>
      <c r="W3112"/>
      <c r="X3112"/>
      <c r="Y3112"/>
      <c r="Z3112"/>
      <c r="AA3112"/>
      <c r="AB3112" s="181"/>
    </row>
    <row r="3113" spans="1:28" hidden="1">
      <c r="A3113" s="283"/>
      <c r="B3113"/>
      <c r="C3113"/>
      <c r="D3113"/>
      <c r="E3113"/>
      <c r="F3113"/>
      <c r="G3113"/>
      <c r="H3113"/>
      <c r="I3113"/>
      <c r="J3113"/>
      <c r="K3113"/>
      <c r="L3113"/>
      <c r="M3113"/>
      <c r="N3113"/>
      <c r="O3113"/>
      <c r="P3113"/>
      <c r="Q3113"/>
      <c r="R3113"/>
      <c r="S3113"/>
      <c r="T3113"/>
      <c r="U3113"/>
      <c r="V3113"/>
      <c r="W3113"/>
      <c r="X3113"/>
      <c r="Y3113"/>
      <c r="Z3113"/>
      <c r="AA3113"/>
      <c r="AB3113" s="181"/>
    </row>
    <row r="3114" spans="1:28" hidden="1">
      <c r="A3114" s="283"/>
      <c r="B3114"/>
      <c r="C3114"/>
      <c r="D3114"/>
      <c r="E3114"/>
      <c r="F3114"/>
      <c r="G3114"/>
      <c r="H3114"/>
      <c r="I3114"/>
      <c r="J3114"/>
      <c r="K3114"/>
      <c r="L3114"/>
      <c r="M3114"/>
      <c r="N3114"/>
      <c r="O3114"/>
      <c r="P3114"/>
      <c r="Q3114"/>
      <c r="R3114"/>
      <c r="S3114"/>
      <c r="T3114"/>
      <c r="U3114"/>
      <c r="V3114"/>
      <c r="W3114"/>
      <c r="X3114"/>
      <c r="Y3114"/>
      <c r="Z3114"/>
      <c r="AA3114"/>
      <c r="AB3114" s="181"/>
    </row>
    <row r="3115" spans="1:28" hidden="1">
      <c r="A3115" s="283"/>
      <c r="B3115"/>
      <c r="C3115"/>
      <c r="D3115"/>
      <c r="E3115"/>
      <c r="F3115"/>
      <c r="G3115"/>
      <c r="H3115"/>
      <c r="I3115"/>
      <c r="J3115"/>
      <c r="K3115"/>
      <c r="L3115"/>
      <c r="M3115"/>
      <c r="N3115"/>
      <c r="O3115"/>
      <c r="P3115"/>
      <c r="Q3115"/>
      <c r="R3115"/>
      <c r="S3115"/>
      <c r="T3115"/>
      <c r="U3115"/>
      <c r="V3115"/>
      <c r="W3115"/>
      <c r="X3115"/>
      <c r="Y3115"/>
      <c r="Z3115"/>
      <c r="AA3115"/>
      <c r="AB3115" s="181"/>
    </row>
    <row r="3116" spans="1:28" hidden="1">
      <c r="A3116" s="283"/>
      <c r="B3116"/>
      <c r="C3116"/>
      <c r="D3116"/>
      <c r="E3116"/>
      <c r="F3116"/>
      <c r="G3116"/>
      <c r="H3116"/>
      <c r="I3116"/>
      <c r="J3116"/>
      <c r="K3116"/>
      <c r="L3116"/>
      <c r="M3116"/>
      <c r="N3116"/>
      <c r="O3116"/>
      <c r="P3116"/>
      <c r="Q3116"/>
      <c r="R3116"/>
      <c r="S3116"/>
      <c r="T3116"/>
      <c r="U3116"/>
      <c r="V3116"/>
      <c r="W3116"/>
      <c r="X3116"/>
      <c r="Y3116"/>
      <c r="Z3116"/>
      <c r="AA3116"/>
      <c r="AB3116" s="181"/>
    </row>
    <row r="3117" spans="1:28" hidden="1">
      <c r="A3117" s="283"/>
      <c r="B3117"/>
      <c r="C3117"/>
      <c r="D3117"/>
      <c r="E3117"/>
      <c r="F3117"/>
      <c r="G3117"/>
      <c r="H3117"/>
      <c r="I3117"/>
      <c r="J3117"/>
      <c r="K3117"/>
      <c r="L3117"/>
      <c r="M3117"/>
      <c r="N3117"/>
      <c r="O3117"/>
      <c r="P3117"/>
      <c r="Q3117"/>
      <c r="R3117"/>
      <c r="S3117"/>
      <c r="T3117"/>
      <c r="U3117"/>
      <c r="V3117"/>
      <c r="W3117"/>
      <c r="X3117"/>
      <c r="Y3117"/>
      <c r="Z3117"/>
      <c r="AA3117"/>
      <c r="AB3117" s="181"/>
    </row>
    <row r="3118" spans="1:28" hidden="1">
      <c r="A3118" s="283"/>
      <c r="B3118"/>
      <c r="C3118"/>
      <c r="D3118"/>
      <c r="E3118"/>
      <c r="F3118"/>
      <c r="G3118"/>
      <c r="H3118"/>
      <c r="I3118"/>
      <c r="J3118"/>
      <c r="K3118"/>
      <c r="L3118"/>
      <c r="M3118"/>
      <c r="N3118"/>
      <c r="O3118"/>
      <c r="P3118"/>
      <c r="Q3118"/>
      <c r="R3118"/>
      <c r="S3118"/>
      <c r="T3118"/>
      <c r="U3118"/>
      <c r="V3118"/>
      <c r="W3118"/>
      <c r="X3118"/>
      <c r="Y3118"/>
      <c r="Z3118"/>
      <c r="AA3118"/>
      <c r="AB3118" s="181"/>
    </row>
    <row r="3119" spans="1:28" hidden="1">
      <c r="A3119" s="283"/>
      <c r="B3119"/>
      <c r="C3119"/>
      <c r="D3119"/>
      <c r="E3119"/>
      <c r="F3119"/>
      <c r="G3119"/>
      <c r="H3119"/>
      <c r="I3119"/>
      <c r="J3119"/>
      <c r="K3119"/>
      <c r="L3119"/>
      <c r="M3119"/>
      <c r="N3119"/>
      <c r="O3119"/>
      <c r="P3119"/>
      <c r="Q3119"/>
      <c r="R3119"/>
      <c r="S3119"/>
      <c r="T3119"/>
      <c r="U3119"/>
      <c r="V3119"/>
      <c r="W3119"/>
      <c r="X3119"/>
      <c r="Y3119"/>
      <c r="Z3119"/>
      <c r="AA3119"/>
      <c r="AB3119" s="181"/>
    </row>
    <row r="3120" spans="1:28" hidden="1">
      <c r="A3120" s="283"/>
      <c r="B3120"/>
      <c r="C3120"/>
      <c r="D3120"/>
      <c r="E3120"/>
      <c r="F3120"/>
      <c r="G3120"/>
      <c r="H3120"/>
      <c r="I3120"/>
      <c r="J3120"/>
      <c r="K3120"/>
      <c r="L3120"/>
      <c r="M3120"/>
      <c r="N3120"/>
      <c r="O3120"/>
      <c r="P3120"/>
      <c r="Q3120"/>
      <c r="R3120"/>
      <c r="S3120"/>
      <c r="T3120"/>
      <c r="U3120"/>
      <c r="V3120"/>
      <c r="W3120"/>
      <c r="X3120"/>
      <c r="Y3120"/>
      <c r="Z3120"/>
      <c r="AA3120"/>
      <c r="AB3120" s="181"/>
    </row>
    <row r="3121" spans="1:28" hidden="1">
      <c r="A3121" s="283"/>
      <c r="B3121"/>
      <c r="C3121"/>
      <c r="D3121"/>
      <c r="E3121"/>
      <c r="F3121"/>
      <c r="G3121"/>
      <c r="H3121"/>
      <c r="I3121"/>
      <c r="J3121"/>
      <c r="K3121"/>
      <c r="L3121"/>
      <c r="M3121"/>
      <c r="N3121"/>
      <c r="O3121"/>
      <c r="P3121"/>
      <c r="Q3121"/>
      <c r="R3121"/>
      <c r="S3121"/>
      <c r="T3121"/>
      <c r="U3121"/>
      <c r="V3121"/>
      <c r="W3121"/>
      <c r="X3121"/>
      <c r="Y3121"/>
      <c r="Z3121"/>
      <c r="AA3121"/>
      <c r="AB3121" s="181"/>
    </row>
    <row r="3122" spans="1:28" hidden="1">
      <c r="A3122" s="283"/>
      <c r="B3122"/>
      <c r="C3122"/>
      <c r="D3122"/>
      <c r="E3122"/>
      <c r="F3122"/>
      <c r="G3122"/>
      <c r="H3122"/>
      <c r="I3122"/>
      <c r="J3122"/>
      <c r="K3122"/>
      <c r="L3122"/>
      <c r="M3122"/>
      <c r="N3122"/>
      <c r="O3122"/>
      <c r="P3122"/>
      <c r="Q3122"/>
      <c r="R3122"/>
      <c r="S3122"/>
      <c r="T3122"/>
      <c r="U3122"/>
      <c r="V3122"/>
      <c r="W3122"/>
      <c r="X3122"/>
      <c r="Y3122"/>
      <c r="Z3122"/>
      <c r="AA3122"/>
      <c r="AB3122" s="181"/>
    </row>
    <row r="3123" spans="1:28" hidden="1">
      <c r="A3123" s="283"/>
      <c r="B3123"/>
      <c r="C3123"/>
      <c r="D3123"/>
      <c r="E3123"/>
      <c r="F3123"/>
      <c r="G3123"/>
      <c r="H3123"/>
      <c r="I3123"/>
      <c r="J3123"/>
      <c r="K3123"/>
      <c r="L3123"/>
      <c r="M3123"/>
      <c r="N3123"/>
      <c r="O3123"/>
      <c r="P3123"/>
      <c r="Q3123"/>
      <c r="R3123"/>
      <c r="S3123"/>
      <c r="T3123"/>
      <c r="U3123"/>
      <c r="V3123"/>
      <c r="W3123"/>
      <c r="X3123"/>
      <c r="Y3123"/>
      <c r="Z3123"/>
      <c r="AA3123"/>
      <c r="AB3123" s="181"/>
    </row>
    <row r="3124" spans="1:28" hidden="1">
      <c r="A3124" s="283"/>
      <c r="B3124"/>
      <c r="C3124"/>
      <c r="D3124"/>
      <c r="E3124"/>
      <c r="F3124"/>
      <c r="G3124"/>
      <c r="H3124"/>
      <c r="I3124"/>
      <c r="J3124"/>
      <c r="K3124"/>
      <c r="L3124"/>
      <c r="M3124"/>
      <c r="N3124"/>
      <c r="O3124"/>
      <c r="P3124"/>
      <c r="Q3124"/>
      <c r="R3124"/>
      <c r="S3124"/>
      <c r="T3124"/>
      <c r="U3124"/>
      <c r="V3124"/>
      <c r="W3124"/>
      <c r="X3124"/>
      <c r="Y3124"/>
      <c r="Z3124"/>
      <c r="AA3124"/>
      <c r="AB3124" s="181"/>
    </row>
    <row r="3125" spans="1:28" hidden="1">
      <c r="A3125" s="283"/>
      <c r="B3125"/>
      <c r="C3125"/>
      <c r="D3125"/>
      <c r="E3125"/>
      <c r="F3125"/>
      <c r="G3125"/>
      <c r="H3125"/>
      <c r="I3125"/>
      <c r="J3125"/>
      <c r="K3125"/>
      <c r="L3125"/>
      <c r="M3125"/>
      <c r="N3125"/>
      <c r="O3125"/>
      <c r="P3125"/>
      <c r="Q3125"/>
      <c r="R3125"/>
      <c r="S3125"/>
      <c r="T3125"/>
      <c r="U3125"/>
      <c r="V3125"/>
      <c r="W3125"/>
      <c r="X3125"/>
      <c r="Y3125"/>
      <c r="Z3125"/>
      <c r="AA3125"/>
      <c r="AB3125" s="181"/>
    </row>
    <row r="3126" spans="1:28" hidden="1">
      <c r="A3126" s="283"/>
      <c r="B3126"/>
      <c r="C3126"/>
      <c r="D3126"/>
      <c r="E3126"/>
      <c r="F3126"/>
      <c r="G3126"/>
      <c r="H3126"/>
      <c r="I3126"/>
      <c r="J3126"/>
      <c r="K3126"/>
      <c r="L3126"/>
      <c r="M3126"/>
      <c r="N3126"/>
      <c r="O3126"/>
      <c r="P3126"/>
      <c r="Q3126"/>
      <c r="R3126"/>
      <c r="S3126"/>
      <c r="T3126"/>
      <c r="U3126"/>
      <c r="V3126"/>
      <c r="W3126"/>
      <c r="X3126"/>
      <c r="Y3126"/>
      <c r="Z3126"/>
      <c r="AA3126"/>
      <c r="AB3126" s="181"/>
    </row>
    <row r="3127" spans="1:28" hidden="1">
      <c r="A3127" s="283"/>
      <c r="B3127"/>
      <c r="C3127"/>
      <c r="D3127"/>
      <c r="E3127"/>
      <c r="F3127"/>
      <c r="G3127"/>
      <c r="H3127"/>
      <c r="I3127"/>
      <c r="J3127"/>
      <c r="K3127"/>
      <c r="L3127"/>
      <c r="M3127"/>
      <c r="N3127"/>
      <c r="O3127"/>
      <c r="P3127"/>
      <c r="Q3127"/>
      <c r="R3127"/>
      <c r="S3127"/>
      <c r="T3127"/>
      <c r="U3127"/>
      <c r="V3127"/>
      <c r="W3127"/>
      <c r="X3127"/>
      <c r="Y3127"/>
      <c r="Z3127"/>
      <c r="AA3127"/>
      <c r="AB3127" s="181"/>
    </row>
    <row r="3128" spans="1:28" hidden="1">
      <c r="A3128" s="283"/>
      <c r="B3128"/>
      <c r="C3128"/>
      <c r="D3128"/>
      <c r="E3128"/>
      <c r="F3128"/>
      <c r="G3128"/>
      <c r="H3128"/>
      <c r="I3128"/>
      <c r="J3128"/>
      <c r="K3128"/>
      <c r="L3128"/>
      <c r="M3128"/>
      <c r="N3128"/>
      <c r="O3128"/>
      <c r="P3128"/>
      <c r="Q3128"/>
      <c r="R3128"/>
      <c r="S3128"/>
      <c r="T3128"/>
      <c r="U3128"/>
      <c r="V3128"/>
      <c r="W3128"/>
      <c r="X3128"/>
      <c r="Y3128"/>
      <c r="Z3128"/>
      <c r="AA3128"/>
      <c r="AB3128" s="181"/>
    </row>
    <row r="3129" spans="1:28" hidden="1">
      <c r="A3129" s="283"/>
      <c r="B3129"/>
      <c r="C3129"/>
      <c r="D3129"/>
      <c r="E3129"/>
      <c r="F3129"/>
      <c r="G3129"/>
      <c r="H3129"/>
      <c r="I3129"/>
      <c r="J3129"/>
      <c r="K3129"/>
      <c r="L3129"/>
      <c r="M3129"/>
      <c r="N3129"/>
      <c r="O3129"/>
      <c r="P3129"/>
      <c r="Q3129"/>
      <c r="R3129"/>
      <c r="S3129"/>
      <c r="T3129"/>
      <c r="U3129"/>
      <c r="V3129"/>
      <c r="W3129"/>
      <c r="X3129"/>
      <c r="Y3129"/>
      <c r="Z3129"/>
      <c r="AA3129"/>
      <c r="AB3129" s="181"/>
    </row>
    <row r="3130" spans="1:28" hidden="1">
      <c r="A3130" s="283"/>
      <c r="B3130"/>
      <c r="C3130"/>
      <c r="D3130"/>
      <c r="E3130"/>
      <c r="F3130"/>
      <c r="G3130"/>
      <c r="H3130"/>
      <c r="I3130"/>
      <c r="J3130"/>
      <c r="K3130"/>
      <c r="L3130"/>
      <c r="M3130"/>
      <c r="N3130"/>
      <c r="O3130"/>
      <c r="P3130"/>
      <c r="Q3130"/>
      <c r="R3130"/>
      <c r="S3130"/>
      <c r="T3130"/>
      <c r="U3130"/>
      <c r="V3130"/>
      <c r="W3130"/>
      <c r="X3130"/>
      <c r="Y3130"/>
      <c r="Z3130"/>
      <c r="AA3130"/>
      <c r="AB3130" s="181"/>
    </row>
    <row r="3131" spans="1:28" hidden="1">
      <c r="A3131" s="283"/>
      <c r="B3131"/>
      <c r="C3131"/>
      <c r="D3131"/>
      <c r="E3131"/>
      <c r="F3131"/>
      <c r="G3131"/>
      <c r="H3131"/>
      <c r="I3131"/>
      <c r="J3131"/>
      <c r="K3131"/>
      <c r="L3131"/>
      <c r="M3131"/>
      <c r="N3131"/>
      <c r="O3131"/>
      <c r="P3131"/>
      <c r="Q3131"/>
      <c r="R3131"/>
      <c r="S3131"/>
      <c r="T3131"/>
      <c r="U3131"/>
      <c r="V3131"/>
      <c r="W3131"/>
      <c r="X3131"/>
      <c r="Y3131"/>
      <c r="Z3131"/>
      <c r="AA3131"/>
      <c r="AB3131" s="181"/>
    </row>
    <row r="3132" spans="1:28" hidden="1">
      <c r="A3132" s="283"/>
      <c r="B3132"/>
      <c r="C3132"/>
      <c r="D3132"/>
      <c r="E3132"/>
      <c r="F3132"/>
      <c r="G3132"/>
      <c r="H3132"/>
      <c r="I3132"/>
      <c r="J3132"/>
      <c r="K3132"/>
      <c r="L3132"/>
      <c r="M3132"/>
      <c r="N3132"/>
      <c r="O3132"/>
      <c r="P3132"/>
      <c r="Q3132"/>
      <c r="R3132"/>
      <c r="S3132"/>
      <c r="T3132"/>
      <c r="U3132"/>
      <c r="V3132"/>
      <c r="W3132"/>
      <c r="X3132"/>
      <c r="Y3132"/>
      <c r="Z3132"/>
      <c r="AA3132"/>
      <c r="AB3132" s="181"/>
    </row>
    <row r="3133" spans="1:28" hidden="1">
      <c r="A3133" s="283"/>
      <c r="B3133"/>
      <c r="C3133"/>
      <c r="D3133"/>
      <c r="E3133"/>
      <c r="F3133"/>
      <c r="G3133"/>
      <c r="H3133"/>
      <c r="I3133"/>
      <c r="J3133"/>
      <c r="K3133"/>
      <c r="L3133"/>
      <c r="M3133"/>
      <c r="N3133"/>
      <c r="O3133"/>
      <c r="P3133"/>
      <c r="Q3133"/>
      <c r="R3133"/>
      <c r="S3133"/>
      <c r="T3133"/>
      <c r="U3133"/>
      <c r="V3133"/>
      <c r="W3133"/>
      <c r="X3133"/>
      <c r="Y3133"/>
      <c r="Z3133"/>
      <c r="AA3133"/>
      <c r="AB3133" s="181"/>
    </row>
    <row r="3134" spans="1:28" hidden="1">
      <c r="A3134" s="283"/>
      <c r="B3134"/>
      <c r="C3134"/>
      <c r="D3134"/>
      <c r="E3134"/>
      <c r="F3134"/>
      <c r="G3134"/>
      <c r="H3134"/>
      <c r="I3134"/>
      <c r="J3134"/>
      <c r="K3134"/>
      <c r="L3134"/>
      <c r="M3134"/>
      <c r="N3134"/>
      <c r="O3134"/>
      <c r="P3134"/>
      <c r="Q3134"/>
      <c r="R3134"/>
      <c r="S3134"/>
      <c r="T3134"/>
      <c r="U3134"/>
      <c r="V3134"/>
      <c r="W3134"/>
      <c r="X3134"/>
      <c r="Y3134"/>
      <c r="Z3134"/>
      <c r="AA3134"/>
      <c r="AB3134" s="181"/>
    </row>
    <row r="3135" spans="1:28" hidden="1">
      <c r="A3135" s="283"/>
      <c r="B3135"/>
      <c r="C3135"/>
      <c r="D3135"/>
      <c r="E3135"/>
      <c r="F3135"/>
      <c r="G3135"/>
      <c r="H3135"/>
      <c r="I3135"/>
      <c r="J3135"/>
      <c r="K3135"/>
      <c r="L3135"/>
      <c r="M3135"/>
      <c r="N3135"/>
      <c r="O3135"/>
      <c r="P3135"/>
      <c r="Q3135"/>
      <c r="R3135"/>
      <c r="S3135"/>
      <c r="T3135"/>
      <c r="U3135"/>
      <c r="V3135"/>
      <c r="W3135"/>
      <c r="X3135"/>
      <c r="Y3135"/>
      <c r="Z3135"/>
      <c r="AA3135"/>
      <c r="AB3135" s="181"/>
    </row>
    <row r="3136" spans="1:28" hidden="1">
      <c r="A3136" s="283"/>
      <c r="B3136"/>
      <c r="C3136"/>
      <c r="D3136"/>
      <c r="E3136"/>
      <c r="F3136"/>
      <c r="G3136"/>
      <c r="H3136"/>
      <c r="I3136"/>
      <c r="J3136"/>
      <c r="K3136"/>
      <c r="L3136"/>
      <c r="M3136"/>
      <c r="N3136"/>
      <c r="O3136"/>
      <c r="P3136"/>
      <c r="Q3136"/>
      <c r="R3136"/>
      <c r="S3136"/>
      <c r="T3136"/>
      <c r="U3136"/>
      <c r="V3136"/>
      <c r="W3136"/>
      <c r="X3136"/>
      <c r="Y3136"/>
      <c r="Z3136"/>
      <c r="AA3136"/>
      <c r="AB3136" s="181"/>
    </row>
    <row r="3137" spans="1:28" hidden="1">
      <c r="A3137" s="283"/>
      <c r="B3137"/>
      <c r="C3137"/>
      <c r="D3137"/>
      <c r="E3137"/>
      <c r="F3137"/>
      <c r="G3137"/>
      <c r="H3137"/>
      <c r="I3137"/>
      <c r="J3137"/>
      <c r="K3137"/>
      <c r="L3137"/>
      <c r="M3137"/>
      <c r="N3137"/>
      <c r="O3137"/>
      <c r="P3137"/>
      <c r="Q3137"/>
      <c r="R3137"/>
      <c r="S3137"/>
      <c r="T3137"/>
      <c r="U3137"/>
      <c r="V3137"/>
      <c r="W3137"/>
      <c r="X3137"/>
      <c r="Y3137"/>
      <c r="Z3137"/>
      <c r="AA3137"/>
      <c r="AB3137" s="181"/>
    </row>
    <row r="3138" spans="1:28" hidden="1">
      <c r="A3138" s="283"/>
      <c r="B3138"/>
      <c r="C3138"/>
      <c r="D3138"/>
      <c r="E3138"/>
      <c r="F3138"/>
      <c r="G3138"/>
      <c r="H3138"/>
      <c r="I3138"/>
      <c r="J3138"/>
      <c r="K3138"/>
      <c r="L3138"/>
      <c r="M3138"/>
      <c r="N3138"/>
      <c r="O3138"/>
      <c r="P3138"/>
      <c r="Q3138"/>
      <c r="R3138"/>
      <c r="S3138"/>
      <c r="T3138"/>
      <c r="U3138"/>
      <c r="V3138"/>
      <c r="W3138"/>
      <c r="X3138"/>
      <c r="Y3138"/>
      <c r="Z3138"/>
      <c r="AA3138"/>
      <c r="AB3138" s="181"/>
    </row>
    <row r="3139" spans="1:28" hidden="1">
      <c r="A3139" s="283"/>
      <c r="B3139"/>
      <c r="C3139"/>
      <c r="D3139"/>
      <c r="E3139"/>
      <c r="F3139"/>
      <c r="G3139"/>
      <c r="H3139"/>
      <c r="I3139"/>
      <c r="J3139"/>
      <c r="K3139"/>
      <c r="L3139"/>
      <c r="M3139"/>
      <c r="N3139"/>
      <c r="O3139"/>
      <c r="P3139"/>
      <c r="Q3139"/>
      <c r="R3139"/>
      <c r="S3139"/>
      <c r="T3139"/>
      <c r="U3139"/>
      <c r="V3139"/>
      <c r="W3139"/>
      <c r="X3139"/>
      <c r="Y3139"/>
      <c r="Z3139"/>
      <c r="AA3139"/>
      <c r="AB3139" s="181"/>
    </row>
    <row r="3140" spans="1:28" hidden="1">
      <c r="A3140" s="283"/>
      <c r="B3140"/>
      <c r="C3140"/>
      <c r="D3140"/>
      <c r="E3140"/>
      <c r="F3140"/>
      <c r="G3140"/>
      <c r="H3140"/>
      <c r="I3140"/>
      <c r="J3140"/>
      <c r="K3140"/>
      <c r="L3140"/>
      <c r="M3140"/>
      <c r="N3140"/>
      <c r="O3140"/>
      <c r="P3140"/>
      <c r="Q3140"/>
      <c r="R3140"/>
      <c r="S3140"/>
      <c r="T3140"/>
      <c r="U3140"/>
      <c r="V3140"/>
      <c r="W3140"/>
      <c r="X3140"/>
      <c r="Y3140"/>
      <c r="Z3140"/>
      <c r="AA3140"/>
      <c r="AB3140" s="181"/>
    </row>
    <row r="3141" spans="1:28" hidden="1">
      <c r="A3141" s="283"/>
      <c r="B3141"/>
      <c r="C3141"/>
      <c r="D3141"/>
      <c r="E3141"/>
      <c r="F3141"/>
      <c r="G3141"/>
      <c r="H3141"/>
      <c r="I3141"/>
      <c r="J3141"/>
      <c r="K3141"/>
      <c r="L3141"/>
      <c r="M3141"/>
      <c r="N3141"/>
      <c r="O3141"/>
      <c r="P3141"/>
      <c r="Q3141"/>
      <c r="R3141"/>
      <c r="S3141"/>
      <c r="T3141"/>
      <c r="U3141"/>
      <c r="V3141"/>
      <c r="W3141"/>
      <c r="X3141"/>
      <c r="Y3141"/>
      <c r="Z3141"/>
      <c r="AA3141"/>
      <c r="AB3141" s="181"/>
    </row>
    <row r="3142" spans="1:28" hidden="1">
      <c r="A3142" s="283"/>
      <c r="B3142"/>
      <c r="C3142"/>
      <c r="D3142"/>
      <c r="E3142"/>
      <c r="F3142"/>
      <c r="G3142"/>
      <c r="H3142"/>
      <c r="I3142"/>
      <c r="J3142"/>
      <c r="K3142"/>
      <c r="L3142"/>
      <c r="M3142"/>
      <c r="N3142"/>
      <c r="O3142"/>
      <c r="P3142"/>
      <c r="Q3142"/>
      <c r="R3142"/>
      <c r="S3142"/>
      <c r="T3142"/>
      <c r="U3142"/>
      <c r="V3142"/>
      <c r="W3142"/>
      <c r="X3142"/>
      <c r="Y3142"/>
      <c r="Z3142"/>
      <c r="AA3142"/>
      <c r="AB3142" s="181"/>
    </row>
    <row r="3143" spans="1:28" hidden="1">
      <c r="A3143" s="283"/>
      <c r="B3143"/>
      <c r="C3143"/>
      <c r="D3143"/>
      <c r="E3143"/>
      <c r="F3143"/>
      <c r="G3143"/>
      <c r="H3143"/>
      <c r="I3143"/>
      <c r="J3143"/>
      <c r="K3143"/>
      <c r="L3143"/>
      <c r="M3143"/>
      <c r="N3143"/>
      <c r="O3143"/>
      <c r="P3143"/>
      <c r="Q3143"/>
      <c r="R3143"/>
      <c r="S3143"/>
      <c r="T3143"/>
      <c r="U3143"/>
      <c r="V3143"/>
      <c r="W3143"/>
      <c r="X3143"/>
      <c r="Y3143"/>
      <c r="Z3143"/>
      <c r="AA3143"/>
      <c r="AB3143" s="181"/>
    </row>
    <row r="3144" spans="1:28" hidden="1">
      <c r="A3144" s="283"/>
      <c r="B3144"/>
      <c r="C3144"/>
      <c r="D3144"/>
      <c r="E3144"/>
      <c r="F3144"/>
      <c r="G3144"/>
      <c r="H3144"/>
      <c r="I3144"/>
      <c r="J3144"/>
      <c r="K3144"/>
      <c r="L3144"/>
      <c r="M3144"/>
      <c r="N3144"/>
      <c r="O3144"/>
      <c r="P3144"/>
      <c r="Q3144"/>
      <c r="R3144"/>
      <c r="S3144"/>
      <c r="T3144"/>
      <c r="U3144"/>
      <c r="V3144"/>
      <c r="W3144"/>
      <c r="X3144"/>
      <c r="Y3144"/>
      <c r="Z3144"/>
      <c r="AA3144"/>
      <c r="AB3144" s="181"/>
    </row>
    <row r="3145" spans="1:28" hidden="1">
      <c r="A3145" s="283"/>
      <c r="B3145"/>
      <c r="C3145"/>
      <c r="D3145"/>
      <c r="E3145"/>
      <c r="F3145"/>
      <c r="G3145"/>
      <c r="H3145"/>
      <c r="I3145"/>
      <c r="J3145"/>
      <c r="K3145"/>
      <c r="L3145"/>
      <c r="M3145"/>
      <c r="N3145"/>
      <c r="O3145"/>
      <c r="P3145"/>
      <c r="Q3145"/>
      <c r="R3145"/>
      <c r="S3145"/>
      <c r="T3145"/>
      <c r="U3145"/>
      <c r="V3145"/>
      <c r="W3145"/>
      <c r="X3145"/>
      <c r="Y3145"/>
      <c r="Z3145"/>
      <c r="AA3145"/>
      <c r="AB3145" s="181"/>
    </row>
    <row r="3146" spans="1:28" hidden="1">
      <c r="A3146" s="283"/>
      <c r="B3146"/>
      <c r="C3146"/>
      <c r="D3146"/>
      <c r="E3146"/>
      <c r="F3146"/>
      <c r="G3146"/>
      <c r="H3146"/>
      <c r="I3146"/>
      <c r="J3146"/>
      <c r="K3146"/>
      <c r="L3146"/>
      <c r="M3146"/>
      <c r="N3146"/>
      <c r="O3146"/>
      <c r="P3146"/>
      <c r="Q3146"/>
      <c r="R3146"/>
      <c r="S3146"/>
      <c r="T3146"/>
      <c r="U3146"/>
      <c r="V3146"/>
      <c r="W3146"/>
      <c r="X3146"/>
      <c r="Y3146"/>
      <c r="Z3146"/>
      <c r="AA3146"/>
      <c r="AB3146" s="181"/>
    </row>
    <row r="3147" spans="1:28" hidden="1">
      <c r="A3147" s="283"/>
      <c r="B3147"/>
      <c r="C3147"/>
      <c r="D3147"/>
      <c r="E3147"/>
      <c r="F3147"/>
      <c r="G3147"/>
      <c r="H3147"/>
      <c r="I3147"/>
      <c r="J3147"/>
      <c r="K3147"/>
      <c r="L3147"/>
      <c r="M3147"/>
      <c r="N3147"/>
      <c r="O3147"/>
      <c r="P3147"/>
      <c r="Q3147"/>
      <c r="R3147"/>
      <c r="S3147"/>
      <c r="T3147"/>
      <c r="U3147"/>
      <c r="V3147"/>
      <c r="W3147"/>
      <c r="X3147"/>
      <c r="Y3147"/>
      <c r="Z3147"/>
      <c r="AA3147"/>
      <c r="AB3147" s="181"/>
    </row>
    <row r="3148" spans="1:28" hidden="1">
      <c r="A3148" s="283"/>
      <c r="B3148"/>
      <c r="C3148"/>
      <c r="D3148"/>
      <c r="E3148"/>
      <c r="F3148"/>
      <c r="G3148"/>
      <c r="H3148"/>
      <c r="I3148"/>
      <c r="J3148"/>
      <c r="K3148"/>
      <c r="L3148"/>
      <c r="M3148"/>
      <c r="N3148"/>
      <c r="O3148"/>
      <c r="P3148"/>
      <c r="Q3148"/>
      <c r="R3148"/>
      <c r="S3148"/>
      <c r="T3148"/>
      <c r="U3148"/>
      <c r="V3148"/>
      <c r="W3148"/>
      <c r="X3148"/>
      <c r="Y3148"/>
      <c r="Z3148"/>
      <c r="AA3148"/>
      <c r="AB3148" s="181"/>
    </row>
    <row r="3149" spans="1:28" hidden="1">
      <c r="A3149" s="283"/>
      <c r="B3149"/>
      <c r="C3149"/>
      <c r="D3149"/>
      <c r="E3149"/>
      <c r="F3149"/>
      <c r="G3149"/>
      <c r="H3149"/>
      <c r="I3149"/>
      <c r="J3149"/>
      <c r="K3149"/>
      <c r="L3149"/>
      <c r="M3149"/>
      <c r="N3149"/>
      <c r="O3149"/>
      <c r="P3149"/>
      <c r="Q3149"/>
      <c r="R3149"/>
      <c r="S3149"/>
      <c r="T3149"/>
      <c r="U3149"/>
      <c r="V3149"/>
      <c r="W3149"/>
      <c r="X3149"/>
      <c r="Y3149"/>
      <c r="Z3149"/>
      <c r="AA3149"/>
      <c r="AB3149" s="181"/>
    </row>
    <row r="3150" spans="1:28" hidden="1">
      <c r="A3150" s="283"/>
      <c r="B3150"/>
      <c r="C3150"/>
      <c r="D3150"/>
      <c r="E3150"/>
      <c r="F3150"/>
      <c r="G3150"/>
      <c r="H3150"/>
      <c r="I3150"/>
      <c r="J3150"/>
      <c r="K3150"/>
      <c r="L3150"/>
      <c r="M3150"/>
      <c r="N3150"/>
      <c r="O3150"/>
      <c r="P3150"/>
      <c r="Q3150"/>
      <c r="R3150"/>
      <c r="S3150"/>
      <c r="T3150"/>
      <c r="U3150"/>
      <c r="V3150"/>
      <c r="W3150"/>
      <c r="X3150"/>
      <c r="Y3150"/>
      <c r="Z3150"/>
      <c r="AA3150"/>
      <c r="AB3150" s="181"/>
    </row>
    <row r="3151" spans="1:28" hidden="1">
      <c r="A3151" s="283"/>
      <c r="B3151"/>
      <c r="C3151"/>
      <c r="D3151"/>
      <c r="E3151"/>
      <c r="F3151"/>
      <c r="G3151"/>
      <c r="H3151"/>
      <c r="I3151"/>
      <c r="J3151"/>
      <c r="K3151"/>
      <c r="L3151"/>
      <c r="M3151"/>
      <c r="N3151"/>
      <c r="O3151"/>
      <c r="P3151"/>
      <c r="Q3151"/>
      <c r="R3151"/>
      <c r="S3151"/>
      <c r="T3151"/>
      <c r="U3151"/>
      <c r="V3151"/>
      <c r="W3151"/>
      <c r="X3151"/>
      <c r="Y3151"/>
      <c r="Z3151"/>
      <c r="AA3151"/>
      <c r="AB3151" s="181"/>
    </row>
    <row r="3152" spans="1:28" hidden="1">
      <c r="A3152" s="283"/>
      <c r="B3152"/>
      <c r="C3152"/>
      <c r="D3152"/>
      <c r="E3152"/>
      <c r="F3152"/>
      <c r="G3152"/>
      <c r="H3152"/>
      <c r="I3152"/>
      <c r="J3152"/>
      <c r="K3152"/>
      <c r="L3152"/>
      <c r="M3152"/>
      <c r="N3152"/>
      <c r="O3152"/>
      <c r="P3152"/>
      <c r="Q3152"/>
      <c r="R3152"/>
      <c r="S3152"/>
      <c r="T3152"/>
      <c r="U3152"/>
      <c r="V3152"/>
      <c r="W3152"/>
      <c r="X3152"/>
      <c r="Y3152"/>
      <c r="Z3152"/>
      <c r="AA3152"/>
      <c r="AB3152" s="181"/>
    </row>
    <row r="3153" spans="1:28" hidden="1">
      <c r="A3153" s="283"/>
      <c r="B3153"/>
      <c r="C3153"/>
      <c r="D3153"/>
      <c r="E3153"/>
      <c r="F3153"/>
      <c r="G3153"/>
      <c r="H3153"/>
      <c r="I3153"/>
      <c r="J3153"/>
      <c r="K3153"/>
      <c r="L3153"/>
      <c r="M3153"/>
      <c r="N3153"/>
      <c r="O3153"/>
      <c r="P3153"/>
      <c r="Q3153"/>
      <c r="R3153"/>
      <c r="S3153"/>
      <c r="T3153"/>
      <c r="U3153"/>
      <c r="V3153"/>
      <c r="W3153"/>
      <c r="X3153"/>
      <c r="Y3153"/>
      <c r="Z3153"/>
      <c r="AA3153"/>
      <c r="AB3153" s="181"/>
    </row>
    <row r="3154" spans="1:28" hidden="1">
      <c r="A3154" s="283"/>
      <c r="B3154"/>
      <c r="C3154"/>
      <c r="D3154"/>
      <c r="E3154"/>
      <c r="F3154"/>
      <c r="G3154"/>
      <c r="H3154"/>
      <c r="I3154"/>
      <c r="J3154"/>
      <c r="K3154"/>
      <c r="L3154"/>
      <c r="M3154"/>
      <c r="N3154"/>
      <c r="O3154"/>
      <c r="P3154"/>
      <c r="Q3154"/>
      <c r="R3154"/>
      <c r="S3154"/>
      <c r="T3154"/>
      <c r="U3154"/>
      <c r="V3154"/>
      <c r="W3154"/>
      <c r="X3154"/>
      <c r="Y3154"/>
      <c r="Z3154"/>
      <c r="AA3154"/>
      <c r="AB3154" s="181"/>
    </row>
    <row r="3155" spans="1:28" hidden="1">
      <c r="A3155" s="283"/>
      <c r="B3155"/>
      <c r="C3155"/>
      <c r="D3155"/>
      <c r="E3155"/>
      <c r="F3155"/>
      <c r="G3155"/>
      <c r="H3155"/>
      <c r="I3155"/>
      <c r="J3155"/>
      <c r="K3155"/>
      <c r="L3155"/>
      <c r="M3155"/>
      <c r="N3155"/>
      <c r="O3155"/>
      <c r="P3155"/>
      <c r="Q3155"/>
      <c r="R3155"/>
      <c r="S3155"/>
      <c r="T3155"/>
      <c r="U3155"/>
      <c r="V3155"/>
      <c r="W3155"/>
      <c r="X3155"/>
      <c r="Y3155"/>
      <c r="Z3155"/>
      <c r="AA3155"/>
      <c r="AB3155" s="181"/>
    </row>
    <row r="3156" spans="1:28" hidden="1">
      <c r="A3156" s="283"/>
      <c r="B3156"/>
      <c r="C3156"/>
      <c r="D3156"/>
      <c r="E3156"/>
      <c r="F3156"/>
      <c r="G3156"/>
      <c r="H3156"/>
      <c r="I3156"/>
      <c r="J3156"/>
      <c r="K3156"/>
      <c r="L3156"/>
      <c r="M3156"/>
      <c r="N3156"/>
      <c r="O3156"/>
      <c r="P3156"/>
      <c r="Q3156"/>
      <c r="R3156"/>
      <c r="S3156"/>
      <c r="T3156"/>
      <c r="U3156"/>
      <c r="V3156"/>
      <c r="W3156"/>
      <c r="X3156"/>
      <c r="Y3156"/>
      <c r="Z3156"/>
      <c r="AA3156"/>
      <c r="AB3156" s="181"/>
    </row>
    <row r="3157" spans="1:28" hidden="1">
      <c r="A3157" s="283"/>
      <c r="B3157"/>
      <c r="C3157"/>
      <c r="D3157"/>
      <c r="E3157"/>
      <c r="F3157"/>
      <c r="G3157"/>
      <c r="H3157"/>
      <c r="I3157"/>
      <c r="J3157"/>
      <c r="K3157"/>
      <c r="L3157"/>
      <c r="M3157"/>
      <c r="N3157"/>
      <c r="O3157"/>
      <c r="P3157"/>
      <c r="Q3157"/>
      <c r="R3157"/>
      <c r="S3157"/>
      <c r="T3157"/>
      <c r="U3157"/>
      <c r="V3157"/>
      <c r="W3157"/>
      <c r="X3157"/>
      <c r="Y3157"/>
      <c r="Z3157"/>
      <c r="AA3157"/>
      <c r="AB3157" s="181"/>
    </row>
    <row r="3158" spans="1:28" hidden="1">
      <c r="A3158" s="283"/>
      <c r="B3158"/>
      <c r="C3158"/>
      <c r="D3158"/>
      <c r="E3158"/>
      <c r="F3158"/>
      <c r="G3158"/>
      <c r="H3158"/>
      <c r="I3158"/>
      <c r="J3158"/>
      <c r="K3158"/>
      <c r="L3158"/>
      <c r="M3158"/>
      <c r="N3158"/>
      <c r="O3158"/>
      <c r="P3158"/>
      <c r="Q3158"/>
      <c r="R3158"/>
      <c r="S3158"/>
      <c r="T3158"/>
      <c r="U3158"/>
      <c r="V3158"/>
      <c r="W3158"/>
      <c r="X3158"/>
      <c r="Y3158"/>
      <c r="Z3158"/>
      <c r="AA3158"/>
      <c r="AB3158" s="181"/>
    </row>
    <row r="3159" spans="1:28" hidden="1">
      <c r="A3159" s="283"/>
      <c r="B3159"/>
      <c r="C3159"/>
      <c r="D3159"/>
      <c r="E3159"/>
      <c r="F3159"/>
      <c r="G3159"/>
      <c r="H3159"/>
      <c r="I3159"/>
      <c r="J3159"/>
      <c r="K3159"/>
      <c r="L3159"/>
      <c r="M3159"/>
      <c r="N3159"/>
      <c r="O3159"/>
      <c r="P3159"/>
      <c r="Q3159"/>
      <c r="R3159"/>
      <c r="S3159"/>
      <c r="T3159"/>
      <c r="U3159"/>
      <c r="V3159"/>
      <c r="W3159"/>
      <c r="X3159"/>
      <c r="Y3159"/>
      <c r="Z3159"/>
      <c r="AA3159"/>
      <c r="AB3159" s="181"/>
    </row>
    <row r="3160" spans="1:28" hidden="1">
      <c r="A3160" s="283"/>
      <c r="B3160"/>
      <c r="C3160"/>
      <c r="D3160"/>
      <c r="E3160"/>
      <c r="F3160"/>
      <c r="G3160"/>
      <c r="H3160"/>
      <c r="I3160"/>
      <c r="J3160"/>
      <c r="K3160"/>
      <c r="L3160"/>
      <c r="M3160"/>
      <c r="N3160"/>
      <c r="O3160"/>
      <c r="P3160"/>
      <c r="Q3160"/>
      <c r="R3160"/>
      <c r="S3160"/>
      <c r="T3160"/>
      <c r="U3160"/>
      <c r="V3160"/>
      <c r="W3160"/>
      <c r="X3160"/>
      <c r="Y3160"/>
      <c r="Z3160"/>
      <c r="AA3160"/>
      <c r="AB3160" s="181"/>
    </row>
    <row r="3161" spans="1:28" hidden="1">
      <c r="A3161" s="283"/>
      <c r="B3161"/>
      <c r="C3161"/>
      <c r="D3161"/>
      <c r="E3161"/>
      <c r="F3161"/>
      <c r="G3161"/>
      <c r="H3161"/>
      <c r="I3161"/>
      <c r="J3161"/>
      <c r="K3161"/>
      <c r="L3161"/>
      <c r="M3161"/>
      <c r="N3161"/>
      <c r="O3161"/>
      <c r="P3161"/>
      <c r="Q3161"/>
      <c r="R3161"/>
      <c r="S3161"/>
      <c r="T3161"/>
      <c r="U3161"/>
      <c r="V3161"/>
      <c r="W3161"/>
      <c r="X3161"/>
      <c r="Y3161"/>
      <c r="Z3161"/>
      <c r="AA3161"/>
      <c r="AB3161" s="181"/>
    </row>
    <row r="3162" spans="1:28" hidden="1">
      <c r="A3162" s="283"/>
      <c r="B3162"/>
      <c r="C3162"/>
      <c r="D3162"/>
      <c r="E3162"/>
      <c r="F3162"/>
      <c r="G3162"/>
      <c r="H3162"/>
      <c r="I3162"/>
      <c r="J3162"/>
      <c r="K3162"/>
      <c r="L3162"/>
      <c r="M3162"/>
      <c r="N3162"/>
      <c r="O3162"/>
      <c r="P3162"/>
      <c r="Q3162"/>
      <c r="R3162"/>
      <c r="S3162"/>
      <c r="T3162"/>
      <c r="U3162"/>
      <c r="V3162"/>
      <c r="W3162"/>
      <c r="X3162"/>
      <c r="Y3162"/>
      <c r="Z3162"/>
      <c r="AA3162"/>
      <c r="AB3162" s="181"/>
    </row>
    <row r="3163" spans="1:28" hidden="1">
      <c r="A3163" s="283"/>
      <c r="B3163"/>
      <c r="C3163"/>
      <c r="D3163"/>
      <c r="E3163"/>
      <c r="F3163"/>
      <c r="G3163"/>
      <c r="H3163"/>
      <c r="I3163"/>
      <c r="J3163"/>
      <c r="K3163"/>
      <c r="L3163"/>
      <c r="M3163"/>
      <c r="N3163"/>
      <c r="O3163"/>
      <c r="P3163"/>
      <c r="Q3163"/>
      <c r="R3163"/>
      <c r="S3163"/>
      <c r="T3163"/>
      <c r="U3163"/>
      <c r="V3163"/>
      <c r="W3163"/>
      <c r="X3163"/>
      <c r="Y3163"/>
      <c r="Z3163"/>
      <c r="AA3163"/>
      <c r="AB3163" s="181"/>
    </row>
    <row r="3164" spans="1:28" hidden="1">
      <c r="A3164" s="283"/>
      <c r="B3164"/>
      <c r="C3164"/>
      <c r="D3164"/>
      <c r="E3164"/>
      <c r="F3164"/>
      <c r="G3164"/>
      <c r="H3164"/>
      <c r="I3164"/>
      <c r="J3164"/>
      <c r="K3164"/>
      <c r="L3164"/>
      <c r="M3164"/>
      <c r="N3164"/>
      <c r="O3164"/>
      <c r="P3164"/>
      <c r="Q3164"/>
      <c r="R3164"/>
      <c r="S3164"/>
      <c r="T3164"/>
      <c r="U3164"/>
      <c r="V3164"/>
      <c r="W3164"/>
      <c r="X3164"/>
      <c r="Y3164"/>
      <c r="Z3164"/>
      <c r="AA3164"/>
      <c r="AB3164" s="181"/>
    </row>
    <row r="3165" spans="1:28" hidden="1">
      <c r="A3165" s="283"/>
      <c r="B3165"/>
      <c r="C3165"/>
      <c r="D3165"/>
      <c r="E3165"/>
      <c r="F3165"/>
      <c r="G3165"/>
      <c r="H3165"/>
      <c r="I3165"/>
      <c r="J3165"/>
      <c r="K3165"/>
      <c r="L3165"/>
      <c r="M3165"/>
      <c r="N3165"/>
      <c r="O3165"/>
      <c r="P3165"/>
      <c r="Q3165"/>
      <c r="R3165"/>
      <c r="S3165"/>
      <c r="T3165"/>
      <c r="U3165"/>
      <c r="V3165"/>
      <c r="W3165"/>
      <c r="X3165"/>
      <c r="Y3165"/>
      <c r="Z3165"/>
      <c r="AA3165"/>
      <c r="AB3165" s="181"/>
    </row>
    <row r="3166" spans="1:28" hidden="1">
      <c r="A3166" s="283"/>
      <c r="B3166"/>
      <c r="C3166"/>
      <c r="D3166"/>
      <c r="E3166"/>
      <c r="F3166"/>
      <c r="G3166"/>
      <c r="H3166"/>
      <c r="I3166"/>
      <c r="J3166"/>
      <c r="K3166"/>
      <c r="L3166"/>
      <c r="M3166"/>
      <c r="N3166"/>
      <c r="O3166"/>
      <c r="P3166"/>
      <c r="Q3166"/>
      <c r="R3166"/>
      <c r="S3166"/>
      <c r="T3166"/>
      <c r="U3166"/>
      <c r="V3166"/>
      <c r="W3166"/>
      <c r="X3166"/>
      <c r="Y3166"/>
      <c r="Z3166"/>
      <c r="AA3166"/>
      <c r="AB3166" s="181"/>
    </row>
    <row r="3167" spans="1:28" hidden="1">
      <c r="A3167" s="283"/>
      <c r="B3167"/>
      <c r="C3167"/>
      <c r="D3167"/>
      <c r="E3167"/>
      <c r="F3167"/>
      <c r="G3167"/>
      <c r="H3167"/>
      <c r="I3167"/>
      <c r="J3167"/>
      <c r="K3167"/>
      <c r="L3167"/>
      <c r="M3167"/>
      <c r="N3167"/>
      <c r="O3167"/>
      <c r="P3167"/>
      <c r="Q3167"/>
      <c r="R3167"/>
      <c r="S3167"/>
      <c r="T3167"/>
      <c r="U3167"/>
      <c r="V3167"/>
      <c r="W3167"/>
      <c r="X3167"/>
      <c r="Y3167"/>
      <c r="Z3167"/>
      <c r="AA3167"/>
      <c r="AB3167" s="181"/>
    </row>
    <row r="3168" spans="1:28" hidden="1">
      <c r="A3168" s="283"/>
      <c r="B3168"/>
      <c r="C3168"/>
      <c r="D3168"/>
      <c r="E3168"/>
      <c r="F3168"/>
      <c r="G3168"/>
      <c r="H3168"/>
      <c r="I3168"/>
      <c r="J3168"/>
      <c r="K3168"/>
      <c r="L3168"/>
      <c r="M3168"/>
      <c r="N3168"/>
      <c r="O3168"/>
      <c r="P3168"/>
      <c r="Q3168"/>
      <c r="R3168"/>
      <c r="S3168"/>
      <c r="T3168"/>
      <c r="U3168"/>
      <c r="V3168"/>
      <c r="W3168"/>
      <c r="X3168"/>
      <c r="Y3168"/>
      <c r="Z3168"/>
      <c r="AA3168"/>
      <c r="AB3168" s="181"/>
    </row>
    <row r="3169" spans="1:28" hidden="1">
      <c r="A3169" s="283"/>
      <c r="B3169"/>
      <c r="C3169"/>
      <c r="D3169"/>
      <c r="E3169"/>
      <c r="F3169"/>
      <c r="G3169"/>
      <c r="H3169"/>
      <c r="I3169"/>
      <c r="J3169"/>
      <c r="K3169"/>
      <c r="L3169"/>
      <c r="M3169"/>
      <c r="N3169"/>
      <c r="O3169"/>
      <c r="P3169"/>
      <c r="Q3169"/>
      <c r="R3169"/>
      <c r="S3169"/>
      <c r="T3169"/>
      <c r="U3169"/>
      <c r="V3169"/>
      <c r="W3169"/>
      <c r="X3169"/>
      <c r="Y3169"/>
      <c r="Z3169"/>
      <c r="AA3169"/>
      <c r="AB3169" s="181"/>
    </row>
    <row r="3170" spans="1:28" hidden="1">
      <c r="A3170" s="283"/>
      <c r="B3170"/>
      <c r="C3170"/>
      <c r="D3170"/>
      <c r="E3170"/>
      <c r="F3170"/>
      <c r="G3170"/>
      <c r="H3170"/>
      <c r="I3170"/>
      <c r="J3170"/>
      <c r="K3170"/>
      <c r="L3170"/>
      <c r="M3170"/>
      <c r="N3170"/>
      <c r="O3170"/>
      <c r="P3170"/>
      <c r="Q3170"/>
      <c r="R3170"/>
      <c r="S3170"/>
      <c r="T3170"/>
      <c r="U3170"/>
      <c r="V3170"/>
      <c r="W3170"/>
      <c r="X3170"/>
      <c r="Y3170"/>
      <c r="Z3170"/>
      <c r="AA3170"/>
      <c r="AB3170" s="181"/>
    </row>
    <row r="3171" spans="1:28" hidden="1">
      <c r="A3171" s="283"/>
      <c r="B3171"/>
      <c r="C3171"/>
      <c r="D3171"/>
      <c r="E3171"/>
      <c r="F3171"/>
      <c r="G3171"/>
      <c r="H3171"/>
      <c r="I3171"/>
      <c r="J3171"/>
      <c r="K3171"/>
      <c r="L3171"/>
      <c r="M3171"/>
      <c r="N3171"/>
      <c r="O3171"/>
      <c r="P3171"/>
      <c r="Q3171"/>
      <c r="R3171"/>
      <c r="S3171"/>
      <c r="T3171"/>
      <c r="U3171"/>
      <c r="V3171"/>
      <c r="W3171"/>
      <c r="X3171"/>
      <c r="Y3171"/>
      <c r="Z3171"/>
      <c r="AA3171"/>
      <c r="AB3171" s="181"/>
    </row>
    <row r="3172" spans="1:28" hidden="1">
      <c r="A3172" s="283"/>
      <c r="B3172"/>
      <c r="C3172"/>
      <c r="D3172"/>
      <c r="E3172"/>
      <c r="F3172"/>
      <c r="G3172"/>
      <c r="H3172"/>
      <c r="I3172"/>
      <c r="J3172"/>
      <c r="K3172"/>
      <c r="L3172"/>
      <c r="M3172"/>
      <c r="N3172"/>
      <c r="O3172"/>
      <c r="P3172"/>
      <c r="Q3172"/>
      <c r="R3172"/>
      <c r="S3172"/>
      <c r="T3172"/>
      <c r="U3172"/>
      <c r="V3172"/>
      <c r="W3172"/>
      <c r="X3172"/>
      <c r="Y3172"/>
      <c r="Z3172"/>
      <c r="AA3172"/>
      <c r="AB3172" s="181"/>
    </row>
    <row r="3173" spans="1:28" hidden="1">
      <c r="A3173" s="283"/>
      <c r="B3173"/>
      <c r="C3173"/>
      <c r="D3173"/>
      <c r="E3173"/>
      <c r="F3173"/>
      <c r="G3173"/>
      <c r="H3173"/>
      <c r="I3173"/>
      <c r="J3173"/>
      <c r="K3173"/>
      <c r="L3173"/>
      <c r="M3173"/>
      <c r="N3173"/>
      <c r="O3173"/>
      <c r="P3173"/>
      <c r="Q3173"/>
      <c r="R3173"/>
      <c r="S3173"/>
      <c r="T3173"/>
      <c r="U3173"/>
      <c r="V3173"/>
      <c r="W3173"/>
      <c r="X3173"/>
      <c r="Y3173"/>
      <c r="Z3173"/>
      <c r="AA3173"/>
      <c r="AB3173" s="181"/>
    </row>
    <row r="3174" spans="1:28" hidden="1">
      <c r="A3174" s="283"/>
      <c r="B3174"/>
      <c r="C3174"/>
      <c r="D3174"/>
      <c r="E3174"/>
      <c r="F3174"/>
      <c r="G3174"/>
      <c r="H3174"/>
      <c r="I3174"/>
      <c r="J3174"/>
      <c r="K3174"/>
      <c r="L3174"/>
      <c r="M3174"/>
      <c r="N3174"/>
      <c r="O3174"/>
      <c r="P3174"/>
      <c r="Q3174"/>
      <c r="R3174"/>
      <c r="S3174"/>
      <c r="T3174"/>
      <c r="U3174"/>
      <c r="V3174"/>
      <c r="W3174"/>
      <c r="X3174"/>
      <c r="Y3174"/>
      <c r="Z3174"/>
      <c r="AA3174"/>
      <c r="AB3174" s="181"/>
    </row>
    <row r="3175" spans="1:28" hidden="1">
      <c r="A3175" s="283"/>
      <c r="B3175"/>
      <c r="C3175"/>
      <c r="D3175"/>
      <c r="E3175"/>
      <c r="F3175"/>
      <c r="G3175"/>
      <c r="H3175"/>
      <c r="I3175"/>
      <c r="J3175"/>
      <c r="K3175"/>
      <c r="L3175"/>
      <c r="M3175"/>
      <c r="N3175"/>
      <c r="O3175"/>
      <c r="P3175"/>
      <c r="Q3175"/>
      <c r="R3175"/>
      <c r="S3175"/>
      <c r="T3175"/>
      <c r="U3175"/>
      <c r="V3175"/>
      <c r="W3175"/>
      <c r="X3175"/>
      <c r="Y3175"/>
      <c r="Z3175"/>
      <c r="AA3175"/>
      <c r="AB3175" s="181"/>
    </row>
    <row r="3176" spans="1:28" hidden="1">
      <c r="A3176" s="283"/>
      <c r="B3176"/>
      <c r="C3176"/>
      <c r="D3176"/>
      <c r="E3176"/>
      <c r="F3176"/>
      <c r="G3176"/>
      <c r="H3176"/>
      <c r="I3176"/>
      <c r="J3176"/>
      <c r="K3176"/>
      <c r="L3176"/>
      <c r="M3176"/>
      <c r="N3176"/>
      <c r="O3176"/>
      <c r="P3176"/>
      <c r="Q3176"/>
      <c r="R3176"/>
      <c r="S3176"/>
      <c r="T3176"/>
      <c r="U3176"/>
      <c r="V3176"/>
      <c r="W3176"/>
      <c r="X3176"/>
      <c r="Y3176"/>
      <c r="Z3176"/>
      <c r="AA3176"/>
      <c r="AB3176" s="181"/>
    </row>
    <row r="3177" spans="1:28" hidden="1">
      <c r="A3177" s="283"/>
      <c r="B3177"/>
      <c r="C3177"/>
      <c r="D3177"/>
      <c r="E3177"/>
      <c r="F3177"/>
      <c r="G3177"/>
      <c r="H3177"/>
      <c r="I3177"/>
      <c r="J3177"/>
      <c r="K3177"/>
      <c r="L3177"/>
      <c r="M3177"/>
      <c r="N3177"/>
      <c r="O3177"/>
      <c r="P3177"/>
      <c r="Q3177"/>
      <c r="R3177"/>
      <c r="S3177"/>
      <c r="T3177"/>
      <c r="U3177"/>
      <c r="V3177"/>
      <c r="W3177"/>
      <c r="X3177"/>
      <c r="Y3177"/>
      <c r="Z3177"/>
      <c r="AA3177"/>
      <c r="AB3177" s="181"/>
    </row>
    <row r="3178" spans="1:28" hidden="1">
      <c r="A3178" s="283"/>
      <c r="B3178"/>
      <c r="C3178"/>
      <c r="D3178"/>
      <c r="E3178"/>
      <c r="F3178"/>
      <c r="G3178"/>
      <c r="H3178"/>
      <c r="I3178"/>
      <c r="J3178"/>
      <c r="K3178"/>
      <c r="L3178"/>
      <c r="M3178"/>
      <c r="N3178"/>
      <c r="O3178"/>
      <c r="P3178"/>
      <c r="Q3178"/>
      <c r="R3178"/>
      <c r="S3178"/>
      <c r="T3178"/>
      <c r="U3178"/>
      <c r="V3178"/>
      <c r="W3178"/>
      <c r="X3178"/>
      <c r="Y3178"/>
      <c r="Z3178"/>
      <c r="AA3178"/>
      <c r="AB3178" s="181"/>
    </row>
    <row r="3179" spans="1:28" hidden="1">
      <c r="A3179" s="283"/>
      <c r="B3179"/>
      <c r="C3179"/>
      <c r="D3179"/>
      <c r="E3179"/>
      <c r="F3179"/>
      <c r="G3179"/>
      <c r="H3179"/>
      <c r="I3179"/>
      <c r="J3179"/>
      <c r="K3179"/>
      <c r="L3179"/>
      <c r="M3179"/>
      <c r="N3179"/>
      <c r="O3179"/>
      <c r="P3179"/>
      <c r="Q3179"/>
      <c r="R3179"/>
      <c r="S3179"/>
      <c r="T3179"/>
      <c r="U3179"/>
      <c r="V3179"/>
      <c r="W3179"/>
      <c r="X3179"/>
      <c r="Y3179"/>
      <c r="Z3179"/>
      <c r="AA3179"/>
      <c r="AB3179" s="181"/>
    </row>
    <row r="3180" spans="1:28" hidden="1">
      <c r="A3180" s="283"/>
      <c r="B3180"/>
      <c r="C3180"/>
      <c r="D3180"/>
      <c r="E3180"/>
      <c r="F3180"/>
      <c r="G3180"/>
      <c r="H3180"/>
      <c r="I3180"/>
      <c r="J3180"/>
      <c r="K3180"/>
      <c r="L3180"/>
      <c r="M3180"/>
      <c r="N3180"/>
      <c r="O3180"/>
      <c r="P3180"/>
      <c r="Q3180"/>
      <c r="R3180"/>
      <c r="S3180"/>
      <c r="T3180"/>
      <c r="U3180"/>
      <c r="V3180"/>
      <c r="W3180"/>
      <c r="X3180"/>
      <c r="Y3180"/>
      <c r="Z3180"/>
      <c r="AA3180"/>
      <c r="AB3180" s="181"/>
    </row>
    <row r="3181" spans="1:28" hidden="1">
      <c r="A3181" s="283"/>
      <c r="B3181"/>
      <c r="C3181"/>
      <c r="D3181"/>
      <c r="E3181"/>
      <c r="F3181"/>
      <c r="G3181"/>
      <c r="H3181"/>
      <c r="I3181"/>
      <c r="J3181"/>
      <c r="K3181"/>
      <c r="L3181"/>
      <c r="M3181"/>
      <c r="N3181"/>
      <c r="O3181"/>
      <c r="P3181"/>
      <c r="Q3181"/>
      <c r="R3181"/>
      <c r="S3181"/>
      <c r="T3181"/>
      <c r="U3181"/>
      <c r="V3181"/>
      <c r="W3181"/>
      <c r="X3181"/>
      <c r="Y3181"/>
      <c r="Z3181"/>
      <c r="AA3181"/>
      <c r="AB3181" s="181"/>
    </row>
    <row r="3182" spans="1:28" hidden="1">
      <c r="A3182" s="283"/>
      <c r="B3182"/>
      <c r="C3182"/>
      <c r="D3182"/>
      <c r="E3182"/>
      <c r="F3182"/>
      <c r="G3182"/>
      <c r="H3182"/>
      <c r="I3182"/>
      <c r="J3182"/>
      <c r="K3182"/>
      <c r="L3182"/>
      <c r="M3182"/>
      <c r="N3182"/>
      <c r="O3182"/>
      <c r="P3182"/>
      <c r="Q3182"/>
      <c r="R3182"/>
      <c r="S3182"/>
      <c r="T3182"/>
      <c r="U3182"/>
      <c r="V3182"/>
      <c r="W3182"/>
      <c r="X3182"/>
      <c r="Y3182"/>
      <c r="Z3182"/>
      <c r="AA3182"/>
      <c r="AB3182" s="181"/>
    </row>
    <row r="3183" spans="1:28" hidden="1">
      <c r="A3183" s="283"/>
      <c r="B3183"/>
      <c r="C3183"/>
      <c r="D3183"/>
      <c r="E3183"/>
      <c r="F3183"/>
      <c r="G3183"/>
      <c r="H3183"/>
      <c r="I3183"/>
      <c r="J3183"/>
      <c r="K3183"/>
      <c r="L3183"/>
      <c r="M3183"/>
      <c r="N3183"/>
      <c r="O3183"/>
      <c r="P3183"/>
      <c r="Q3183"/>
      <c r="R3183"/>
      <c r="S3183"/>
      <c r="T3183"/>
      <c r="U3183"/>
      <c r="V3183"/>
      <c r="W3183"/>
      <c r="X3183"/>
      <c r="Y3183"/>
      <c r="Z3183"/>
      <c r="AA3183"/>
      <c r="AB3183" s="181"/>
    </row>
    <row r="3184" spans="1:28" hidden="1">
      <c r="A3184" s="283"/>
      <c r="B3184"/>
      <c r="C3184"/>
      <c r="D3184"/>
      <c r="E3184"/>
      <c r="F3184"/>
      <c r="G3184"/>
      <c r="H3184"/>
      <c r="I3184"/>
      <c r="J3184"/>
      <c r="K3184"/>
      <c r="L3184"/>
      <c r="M3184"/>
      <c r="N3184"/>
      <c r="O3184"/>
      <c r="P3184"/>
      <c r="Q3184"/>
      <c r="R3184"/>
      <c r="S3184"/>
      <c r="T3184"/>
      <c r="U3184"/>
      <c r="V3184"/>
      <c r="W3184"/>
      <c r="X3184"/>
      <c r="Y3184"/>
      <c r="Z3184"/>
      <c r="AA3184"/>
      <c r="AB3184" s="181"/>
    </row>
    <row r="3185" spans="1:28" hidden="1">
      <c r="A3185" s="283"/>
      <c r="B3185"/>
      <c r="C3185"/>
      <c r="D3185"/>
      <c r="E3185"/>
      <c r="F3185"/>
      <c r="G3185"/>
      <c r="H3185"/>
      <c r="I3185"/>
      <c r="J3185"/>
      <c r="K3185"/>
      <c r="L3185"/>
      <c r="M3185"/>
      <c r="N3185"/>
      <c r="O3185"/>
      <c r="P3185"/>
      <c r="Q3185"/>
      <c r="R3185"/>
      <c r="S3185"/>
      <c r="T3185"/>
      <c r="U3185"/>
      <c r="V3185"/>
      <c r="W3185"/>
      <c r="X3185"/>
      <c r="Y3185"/>
      <c r="Z3185"/>
      <c r="AA3185"/>
      <c r="AB3185" s="181"/>
    </row>
    <row r="3186" spans="1:28" hidden="1">
      <c r="A3186" s="283"/>
      <c r="B3186"/>
      <c r="C3186"/>
      <c r="D3186"/>
      <c r="E3186"/>
      <c r="F3186"/>
      <c r="G3186"/>
      <c r="H3186"/>
      <c r="I3186"/>
      <c r="J3186"/>
      <c r="K3186"/>
      <c r="L3186"/>
      <c r="M3186"/>
      <c r="N3186"/>
      <c r="O3186"/>
      <c r="P3186"/>
      <c r="Q3186"/>
      <c r="R3186"/>
      <c r="S3186"/>
      <c r="T3186"/>
      <c r="U3186"/>
      <c r="V3186"/>
      <c r="W3186"/>
      <c r="X3186"/>
      <c r="Y3186"/>
      <c r="Z3186"/>
      <c r="AA3186"/>
      <c r="AB3186" s="181"/>
    </row>
    <row r="3187" spans="1:28" hidden="1">
      <c r="A3187" s="283"/>
      <c r="B3187"/>
      <c r="C3187"/>
      <c r="D3187"/>
      <c r="E3187"/>
      <c r="F3187"/>
      <c r="G3187"/>
      <c r="H3187"/>
      <c r="I3187"/>
      <c r="J3187"/>
      <c r="K3187"/>
      <c r="L3187"/>
      <c r="M3187"/>
      <c r="N3187"/>
      <c r="O3187"/>
      <c r="P3187"/>
      <c r="Q3187"/>
      <c r="R3187"/>
      <c r="S3187"/>
      <c r="T3187"/>
      <c r="U3187"/>
      <c r="V3187"/>
      <c r="W3187"/>
      <c r="X3187"/>
      <c r="Y3187"/>
      <c r="Z3187"/>
      <c r="AA3187"/>
      <c r="AB3187" s="181"/>
    </row>
    <row r="3188" spans="1:28" hidden="1">
      <c r="A3188" s="283"/>
      <c r="B3188"/>
      <c r="C3188"/>
      <c r="D3188"/>
      <c r="E3188"/>
      <c r="F3188"/>
      <c r="G3188"/>
      <c r="H3188"/>
      <c r="I3188"/>
      <c r="J3188"/>
      <c r="K3188"/>
      <c r="L3188"/>
      <c r="M3188"/>
      <c r="N3188"/>
      <c r="O3188"/>
      <c r="P3188"/>
      <c r="Q3188"/>
      <c r="R3188"/>
      <c r="S3188"/>
      <c r="T3188"/>
      <c r="U3188"/>
      <c r="V3188"/>
      <c r="W3188"/>
      <c r="X3188"/>
      <c r="Y3188"/>
      <c r="Z3188"/>
      <c r="AA3188"/>
      <c r="AB3188" s="181"/>
    </row>
    <row r="3189" spans="1:28" hidden="1">
      <c r="A3189" s="283"/>
      <c r="B3189"/>
      <c r="C3189"/>
      <c r="D3189"/>
      <c r="E3189"/>
      <c r="F3189"/>
      <c r="G3189"/>
      <c r="H3189"/>
      <c r="I3189"/>
      <c r="J3189"/>
      <c r="K3189"/>
      <c r="L3189"/>
      <c r="M3189"/>
      <c r="N3189"/>
      <c r="O3189"/>
      <c r="P3189"/>
      <c r="Q3189"/>
      <c r="R3189"/>
      <c r="S3189"/>
      <c r="T3189"/>
      <c r="U3189"/>
      <c r="V3189"/>
      <c r="W3189"/>
      <c r="X3189"/>
      <c r="Y3189"/>
      <c r="Z3189"/>
      <c r="AA3189"/>
      <c r="AB3189" s="181"/>
    </row>
    <row r="3190" spans="1:28" hidden="1">
      <c r="A3190" s="283"/>
      <c r="B3190"/>
      <c r="C3190"/>
      <c r="D3190"/>
      <c r="E3190"/>
      <c r="F3190"/>
      <c r="G3190"/>
      <c r="H3190"/>
      <c r="I3190"/>
      <c r="J3190"/>
      <c r="K3190"/>
      <c r="L3190"/>
      <c r="M3190"/>
      <c r="N3190"/>
      <c r="O3190"/>
      <c r="P3190"/>
      <c r="Q3190"/>
      <c r="R3190"/>
      <c r="S3190"/>
      <c r="T3190"/>
      <c r="U3190"/>
      <c r="V3190"/>
      <c r="W3190"/>
      <c r="X3190"/>
      <c r="Y3190"/>
      <c r="Z3190"/>
      <c r="AA3190"/>
      <c r="AB3190" s="181"/>
    </row>
    <row r="3191" spans="1:28" hidden="1">
      <c r="A3191" s="283"/>
      <c r="B3191"/>
      <c r="C3191"/>
      <c r="D3191"/>
      <c r="E3191"/>
      <c r="F3191"/>
      <c r="G3191"/>
      <c r="H3191"/>
      <c r="I3191"/>
      <c r="J3191"/>
      <c r="K3191"/>
      <c r="L3191"/>
      <c r="M3191"/>
      <c r="N3191"/>
      <c r="O3191"/>
      <c r="P3191"/>
      <c r="Q3191"/>
      <c r="R3191"/>
      <c r="S3191"/>
      <c r="T3191"/>
      <c r="U3191"/>
      <c r="V3191"/>
      <c r="W3191"/>
      <c r="X3191"/>
      <c r="Y3191"/>
      <c r="Z3191"/>
      <c r="AA3191"/>
      <c r="AB3191" s="181"/>
    </row>
    <row r="3192" spans="1:28" hidden="1">
      <c r="A3192" s="283"/>
      <c r="B3192"/>
      <c r="C3192"/>
      <c r="D3192"/>
      <c r="E3192"/>
      <c r="F3192"/>
      <c r="G3192"/>
      <c r="H3192"/>
      <c r="I3192"/>
      <c r="J3192"/>
      <c r="K3192"/>
      <c r="L3192"/>
      <c r="M3192"/>
      <c r="N3192"/>
      <c r="O3192"/>
      <c r="P3192"/>
      <c r="Q3192"/>
      <c r="R3192"/>
      <c r="S3192"/>
      <c r="T3192"/>
      <c r="U3192"/>
      <c r="V3192"/>
      <c r="W3192"/>
      <c r="X3192"/>
      <c r="Y3192"/>
      <c r="Z3192"/>
      <c r="AA3192"/>
      <c r="AB3192" s="181"/>
    </row>
    <row r="3193" spans="1:28" hidden="1">
      <c r="A3193" s="283"/>
      <c r="B3193"/>
      <c r="C3193"/>
      <c r="D3193"/>
      <c r="E3193"/>
      <c r="F3193"/>
      <c r="G3193"/>
      <c r="H3193"/>
      <c r="I3193"/>
      <c r="J3193"/>
      <c r="K3193"/>
      <c r="L3193"/>
      <c r="M3193"/>
      <c r="N3193"/>
      <c r="O3193"/>
      <c r="P3193"/>
      <c r="Q3193"/>
      <c r="R3193"/>
      <c r="S3193"/>
      <c r="T3193"/>
      <c r="U3193"/>
      <c r="V3193"/>
      <c r="W3193"/>
      <c r="X3193"/>
      <c r="Y3193"/>
      <c r="Z3193"/>
      <c r="AA3193"/>
      <c r="AB3193" s="181"/>
    </row>
    <row r="3194" spans="1:28" hidden="1">
      <c r="A3194" s="283"/>
      <c r="B3194"/>
      <c r="C3194"/>
      <c r="D3194"/>
      <c r="E3194"/>
      <c r="F3194"/>
      <c r="G3194"/>
      <c r="H3194"/>
      <c r="I3194"/>
      <c r="J3194"/>
      <c r="K3194"/>
      <c r="L3194"/>
      <c r="M3194"/>
      <c r="N3194"/>
      <c r="O3194"/>
      <c r="P3194"/>
      <c r="Q3194"/>
      <c r="R3194"/>
      <c r="S3194"/>
      <c r="T3194"/>
      <c r="U3194"/>
      <c r="V3194"/>
      <c r="W3194"/>
      <c r="X3194"/>
      <c r="Y3194"/>
      <c r="Z3194"/>
      <c r="AA3194"/>
      <c r="AB3194" s="181"/>
    </row>
    <row r="3195" spans="1:28" hidden="1">
      <c r="A3195" s="283"/>
      <c r="B3195"/>
      <c r="C3195"/>
      <c r="D3195"/>
      <c r="E3195"/>
      <c r="F3195"/>
      <c r="G3195"/>
      <c r="H3195"/>
      <c r="I3195"/>
      <c r="J3195"/>
      <c r="K3195"/>
      <c r="L3195"/>
      <c r="M3195"/>
      <c r="N3195"/>
      <c r="O3195"/>
      <c r="P3195"/>
      <c r="Q3195"/>
      <c r="R3195"/>
      <c r="S3195"/>
      <c r="T3195"/>
      <c r="U3195"/>
      <c r="V3195"/>
      <c r="W3195"/>
      <c r="X3195"/>
      <c r="Y3195"/>
      <c r="Z3195"/>
      <c r="AA3195"/>
      <c r="AB3195" s="181"/>
    </row>
    <row r="3196" spans="1:28" hidden="1">
      <c r="A3196" s="283"/>
      <c r="B3196"/>
      <c r="C3196"/>
      <c r="D3196"/>
      <c r="E3196"/>
      <c r="F3196"/>
      <c r="G3196"/>
      <c r="H3196"/>
      <c r="I3196"/>
      <c r="J3196"/>
      <c r="K3196"/>
      <c r="L3196"/>
      <c r="M3196"/>
      <c r="N3196"/>
      <c r="O3196"/>
      <c r="P3196"/>
      <c r="Q3196"/>
      <c r="R3196"/>
      <c r="S3196"/>
      <c r="T3196"/>
      <c r="U3196"/>
      <c r="V3196"/>
      <c r="W3196"/>
      <c r="X3196"/>
      <c r="Y3196"/>
      <c r="Z3196"/>
      <c r="AA3196"/>
      <c r="AB3196" s="181"/>
    </row>
    <row r="3197" spans="1:28" hidden="1">
      <c r="A3197" s="283"/>
      <c r="B3197"/>
      <c r="C3197"/>
      <c r="D3197"/>
      <c r="E3197"/>
      <c r="F3197"/>
      <c r="G3197"/>
      <c r="H3197"/>
      <c r="I3197"/>
      <c r="J3197"/>
      <c r="K3197"/>
      <c r="L3197"/>
      <c r="M3197"/>
      <c r="N3197"/>
      <c r="O3197"/>
      <c r="P3197"/>
      <c r="Q3197"/>
      <c r="R3197"/>
      <c r="S3197"/>
      <c r="T3197"/>
      <c r="U3197"/>
      <c r="V3197"/>
      <c r="W3197"/>
      <c r="X3197"/>
      <c r="Y3197"/>
      <c r="Z3197"/>
      <c r="AA3197"/>
      <c r="AB3197" s="181"/>
    </row>
    <row r="3198" spans="1:28" hidden="1">
      <c r="A3198" s="283"/>
      <c r="B3198"/>
      <c r="C3198"/>
      <c r="D3198"/>
      <c r="E3198"/>
      <c r="F3198"/>
      <c r="G3198"/>
      <c r="H3198"/>
      <c r="I3198"/>
      <c r="J3198"/>
      <c r="K3198"/>
      <c r="L3198"/>
      <c r="M3198"/>
      <c r="N3198"/>
      <c r="O3198"/>
      <c r="P3198"/>
      <c r="Q3198"/>
      <c r="R3198"/>
      <c r="S3198"/>
      <c r="T3198"/>
      <c r="U3198"/>
      <c r="V3198"/>
      <c r="W3198"/>
      <c r="X3198"/>
      <c r="Y3198"/>
      <c r="Z3198"/>
      <c r="AA3198"/>
      <c r="AB3198" s="181"/>
    </row>
    <row r="3199" spans="1:28" hidden="1">
      <c r="A3199" s="283"/>
      <c r="B3199"/>
      <c r="C3199"/>
      <c r="D3199"/>
      <c r="E3199"/>
      <c r="F3199"/>
      <c r="G3199"/>
      <c r="H3199"/>
      <c r="I3199"/>
      <c r="J3199"/>
      <c r="K3199"/>
      <c r="L3199"/>
      <c r="M3199"/>
      <c r="N3199"/>
      <c r="O3199"/>
      <c r="P3199"/>
      <c r="Q3199"/>
      <c r="R3199"/>
      <c r="S3199"/>
      <c r="T3199"/>
      <c r="U3199"/>
      <c r="V3199"/>
      <c r="W3199"/>
      <c r="X3199"/>
      <c r="Y3199"/>
      <c r="Z3199"/>
      <c r="AA3199"/>
      <c r="AB3199" s="181"/>
    </row>
    <row r="3200" spans="1:28" hidden="1">
      <c r="A3200" s="283"/>
      <c r="B3200"/>
      <c r="C3200"/>
      <c r="D3200"/>
      <c r="E3200"/>
      <c r="F3200"/>
      <c r="G3200"/>
      <c r="H3200"/>
      <c r="I3200"/>
      <c r="J3200"/>
      <c r="K3200"/>
      <c r="L3200"/>
      <c r="M3200"/>
      <c r="N3200"/>
      <c r="O3200"/>
      <c r="P3200"/>
      <c r="Q3200"/>
      <c r="R3200"/>
      <c r="S3200"/>
      <c r="T3200"/>
      <c r="U3200"/>
      <c r="V3200"/>
      <c r="W3200"/>
      <c r="X3200"/>
      <c r="Y3200"/>
      <c r="Z3200"/>
      <c r="AA3200"/>
      <c r="AB3200" s="181"/>
    </row>
    <row r="3201" spans="1:28" hidden="1">
      <c r="A3201" s="283"/>
      <c r="B3201"/>
      <c r="C3201"/>
      <c r="D3201"/>
      <c r="E3201"/>
      <c r="F3201"/>
      <c r="G3201"/>
      <c r="H3201"/>
      <c r="I3201"/>
      <c r="J3201"/>
      <c r="K3201"/>
      <c r="L3201"/>
      <c r="M3201"/>
      <c r="N3201"/>
      <c r="O3201"/>
      <c r="P3201"/>
      <c r="Q3201"/>
      <c r="R3201"/>
      <c r="S3201"/>
      <c r="T3201"/>
      <c r="U3201"/>
      <c r="V3201"/>
      <c r="W3201"/>
      <c r="X3201"/>
      <c r="Y3201"/>
      <c r="Z3201"/>
      <c r="AA3201"/>
      <c r="AB3201" s="181"/>
    </row>
    <row r="3202" spans="1:28" hidden="1">
      <c r="A3202" s="283"/>
      <c r="B3202"/>
      <c r="C3202"/>
      <c r="D3202"/>
      <c r="E3202"/>
      <c r="F3202"/>
      <c r="G3202"/>
      <c r="H3202"/>
      <c r="I3202"/>
      <c r="J3202"/>
      <c r="K3202"/>
      <c r="L3202"/>
      <c r="M3202"/>
      <c r="N3202"/>
      <c r="O3202"/>
      <c r="P3202"/>
      <c r="Q3202"/>
      <c r="R3202"/>
      <c r="S3202"/>
      <c r="T3202"/>
      <c r="U3202"/>
      <c r="V3202"/>
      <c r="W3202"/>
      <c r="X3202"/>
      <c r="Y3202"/>
      <c r="Z3202"/>
      <c r="AA3202"/>
      <c r="AB3202" s="181"/>
    </row>
    <row r="3203" spans="1:28" hidden="1">
      <c r="A3203" s="283"/>
      <c r="B3203"/>
      <c r="C3203"/>
      <c r="D3203"/>
      <c r="E3203"/>
      <c r="F3203"/>
      <c r="G3203"/>
      <c r="H3203"/>
      <c r="I3203"/>
      <c r="J3203"/>
      <c r="K3203"/>
      <c r="L3203"/>
      <c r="M3203"/>
      <c r="N3203"/>
      <c r="O3203"/>
      <c r="P3203"/>
      <c r="Q3203"/>
      <c r="R3203"/>
      <c r="S3203"/>
      <c r="T3203"/>
      <c r="U3203"/>
      <c r="V3203"/>
      <c r="W3203"/>
      <c r="X3203"/>
      <c r="Y3203"/>
      <c r="Z3203"/>
      <c r="AA3203"/>
      <c r="AB3203" s="181"/>
    </row>
    <row r="3204" spans="1:28" hidden="1">
      <c r="A3204" s="283"/>
      <c r="B3204"/>
      <c r="C3204"/>
      <c r="D3204"/>
      <c r="E3204"/>
      <c r="F3204"/>
      <c r="G3204"/>
      <c r="H3204"/>
      <c r="I3204"/>
      <c r="J3204"/>
      <c r="K3204"/>
      <c r="L3204"/>
      <c r="M3204"/>
      <c r="N3204"/>
      <c r="O3204"/>
      <c r="P3204"/>
      <c r="Q3204"/>
      <c r="R3204"/>
      <c r="S3204"/>
      <c r="T3204"/>
      <c r="U3204"/>
      <c r="V3204"/>
      <c r="W3204"/>
      <c r="X3204"/>
      <c r="Y3204"/>
      <c r="Z3204"/>
      <c r="AA3204"/>
      <c r="AB3204" s="181"/>
    </row>
    <row r="3205" spans="1:28" hidden="1">
      <c r="A3205" s="283"/>
      <c r="B3205"/>
      <c r="C3205"/>
      <c r="D3205"/>
      <c r="E3205"/>
      <c r="F3205"/>
      <c r="G3205"/>
      <c r="H3205"/>
      <c r="I3205"/>
      <c r="J3205"/>
      <c r="K3205"/>
      <c r="L3205"/>
      <c r="M3205"/>
      <c r="N3205"/>
      <c r="O3205"/>
      <c r="P3205"/>
      <c r="Q3205"/>
      <c r="R3205"/>
      <c r="S3205"/>
      <c r="T3205"/>
      <c r="U3205"/>
      <c r="V3205"/>
      <c r="W3205"/>
      <c r="X3205"/>
      <c r="Y3205"/>
      <c r="Z3205"/>
      <c r="AA3205"/>
      <c r="AB3205" s="181"/>
    </row>
    <row r="3206" spans="1:28" hidden="1">
      <c r="A3206" s="283"/>
      <c r="B3206"/>
      <c r="C3206"/>
      <c r="D3206"/>
      <c r="E3206"/>
      <c r="F3206"/>
      <c r="G3206"/>
      <c r="H3206"/>
      <c r="I3206"/>
      <c r="J3206"/>
      <c r="K3206"/>
      <c r="L3206"/>
      <c r="M3206"/>
      <c r="N3206"/>
      <c r="O3206"/>
      <c r="P3206"/>
      <c r="Q3206"/>
      <c r="R3206"/>
      <c r="S3206"/>
      <c r="T3206"/>
      <c r="U3206"/>
      <c r="V3206"/>
      <c r="W3206"/>
      <c r="X3206"/>
      <c r="Y3206"/>
      <c r="Z3206"/>
      <c r="AA3206"/>
      <c r="AB3206" s="181"/>
    </row>
    <row r="3207" spans="1:28" hidden="1">
      <c r="A3207" s="283"/>
      <c r="B3207"/>
      <c r="C3207"/>
      <c r="D3207"/>
      <c r="E3207"/>
      <c r="F3207"/>
      <c r="G3207"/>
      <c r="H3207"/>
      <c r="I3207"/>
      <c r="J3207"/>
      <c r="K3207"/>
      <c r="L3207"/>
      <c r="M3207"/>
      <c r="N3207"/>
      <c r="O3207"/>
      <c r="P3207"/>
      <c r="Q3207"/>
      <c r="R3207"/>
      <c r="S3207"/>
      <c r="T3207"/>
      <c r="U3207"/>
      <c r="V3207"/>
      <c r="W3207"/>
      <c r="X3207"/>
      <c r="Y3207"/>
      <c r="Z3207"/>
      <c r="AA3207"/>
      <c r="AB3207" s="181"/>
    </row>
    <row r="3208" spans="1:28" hidden="1">
      <c r="A3208" s="283"/>
      <c r="B3208"/>
      <c r="C3208"/>
      <c r="D3208"/>
      <c r="E3208"/>
      <c r="F3208"/>
      <c r="G3208"/>
      <c r="H3208"/>
      <c r="I3208"/>
      <c r="J3208"/>
      <c r="K3208"/>
      <c r="L3208"/>
      <c r="M3208"/>
      <c r="N3208"/>
      <c r="O3208"/>
      <c r="P3208"/>
      <c r="Q3208"/>
      <c r="R3208"/>
      <c r="S3208"/>
      <c r="T3208"/>
      <c r="U3208"/>
      <c r="V3208"/>
      <c r="W3208"/>
      <c r="X3208"/>
      <c r="Y3208"/>
      <c r="Z3208"/>
      <c r="AA3208"/>
      <c r="AB3208" s="181"/>
    </row>
    <row r="3209" spans="1:28" hidden="1">
      <c r="A3209" s="283"/>
      <c r="B3209"/>
      <c r="C3209"/>
      <c r="D3209"/>
      <c r="E3209"/>
      <c r="F3209"/>
      <c r="G3209"/>
      <c r="H3209"/>
      <c r="I3209"/>
      <c r="J3209"/>
      <c r="K3209"/>
      <c r="L3209"/>
      <c r="M3209"/>
      <c r="N3209"/>
      <c r="O3209"/>
      <c r="P3209"/>
      <c r="Q3209"/>
      <c r="R3209"/>
      <c r="S3209"/>
      <c r="T3209"/>
      <c r="U3209"/>
      <c r="V3209"/>
      <c r="W3209"/>
      <c r="X3209"/>
      <c r="Y3209"/>
      <c r="Z3209"/>
      <c r="AA3209"/>
      <c r="AB3209" s="181"/>
    </row>
    <row r="3210" spans="1:28" hidden="1">
      <c r="A3210" s="283"/>
      <c r="B3210"/>
      <c r="C3210"/>
      <c r="D3210"/>
      <c r="E3210"/>
      <c r="F3210"/>
      <c r="G3210"/>
      <c r="H3210"/>
      <c r="I3210"/>
      <c r="J3210"/>
      <c r="K3210"/>
      <c r="L3210"/>
      <c r="M3210"/>
      <c r="N3210"/>
      <c r="O3210"/>
      <c r="P3210"/>
      <c r="Q3210"/>
      <c r="R3210"/>
      <c r="S3210"/>
      <c r="T3210"/>
      <c r="U3210"/>
      <c r="V3210"/>
      <c r="W3210"/>
      <c r="X3210"/>
      <c r="Y3210"/>
      <c r="Z3210"/>
      <c r="AA3210"/>
      <c r="AB3210" s="181"/>
    </row>
    <row r="3211" spans="1:28" hidden="1">
      <c r="A3211" s="283"/>
      <c r="B3211"/>
      <c r="C3211"/>
      <c r="D3211"/>
      <c r="E3211"/>
      <c r="F3211"/>
      <c r="G3211"/>
      <c r="H3211"/>
      <c r="I3211"/>
      <c r="J3211"/>
      <c r="K3211"/>
      <c r="L3211"/>
      <c r="M3211"/>
      <c r="N3211"/>
      <c r="O3211"/>
      <c r="P3211"/>
      <c r="Q3211"/>
      <c r="R3211"/>
      <c r="S3211"/>
      <c r="T3211"/>
      <c r="U3211"/>
      <c r="V3211"/>
      <c r="W3211"/>
      <c r="X3211"/>
      <c r="Y3211"/>
      <c r="Z3211"/>
      <c r="AA3211"/>
      <c r="AB3211" s="181"/>
    </row>
    <row r="3212" spans="1:28" hidden="1">
      <c r="A3212" s="283"/>
      <c r="B3212"/>
      <c r="C3212"/>
      <c r="D3212"/>
      <c r="E3212"/>
      <c r="F3212"/>
      <c r="G3212"/>
      <c r="H3212"/>
      <c r="I3212"/>
      <c r="J3212"/>
      <c r="K3212"/>
      <c r="L3212"/>
      <c r="M3212"/>
      <c r="N3212"/>
      <c r="O3212"/>
      <c r="P3212"/>
      <c r="Q3212"/>
      <c r="R3212"/>
      <c r="S3212"/>
      <c r="T3212"/>
      <c r="U3212"/>
      <c r="V3212"/>
      <c r="W3212"/>
      <c r="X3212"/>
      <c r="Y3212"/>
      <c r="Z3212"/>
      <c r="AA3212"/>
      <c r="AB3212" s="181"/>
    </row>
    <row r="3213" spans="1:28" hidden="1">
      <c r="A3213" s="283"/>
      <c r="B3213"/>
      <c r="C3213"/>
      <c r="D3213"/>
      <c r="E3213"/>
      <c r="F3213"/>
      <c r="G3213"/>
      <c r="H3213"/>
      <c r="I3213"/>
      <c r="J3213"/>
      <c r="K3213"/>
      <c r="L3213"/>
      <c r="M3213"/>
      <c r="N3213"/>
      <c r="O3213"/>
      <c r="P3213"/>
      <c r="Q3213"/>
      <c r="R3213"/>
      <c r="S3213"/>
      <c r="T3213"/>
      <c r="U3213"/>
      <c r="V3213"/>
      <c r="W3213"/>
      <c r="X3213"/>
      <c r="Y3213"/>
      <c r="Z3213"/>
      <c r="AA3213"/>
      <c r="AB3213" s="181"/>
    </row>
    <row r="3214" spans="1:28" hidden="1">
      <c r="A3214" s="283"/>
      <c r="B3214"/>
      <c r="C3214"/>
      <c r="D3214"/>
      <c r="E3214"/>
      <c r="F3214"/>
      <c r="G3214"/>
      <c r="H3214"/>
      <c r="I3214"/>
      <c r="J3214"/>
      <c r="K3214"/>
      <c r="L3214"/>
      <c r="M3214"/>
      <c r="N3214"/>
      <c r="O3214"/>
      <c r="P3214"/>
      <c r="Q3214"/>
      <c r="R3214"/>
      <c r="S3214"/>
      <c r="T3214"/>
      <c r="U3214"/>
      <c r="V3214"/>
      <c r="W3214"/>
      <c r="X3214"/>
      <c r="Y3214"/>
      <c r="Z3214"/>
      <c r="AA3214"/>
      <c r="AB3214" s="181"/>
    </row>
    <row r="3215" spans="1:28" hidden="1">
      <c r="A3215" s="283"/>
      <c r="B3215"/>
      <c r="C3215"/>
      <c r="D3215"/>
      <c r="E3215"/>
      <c r="F3215"/>
      <c r="G3215"/>
      <c r="H3215"/>
      <c r="I3215"/>
      <c r="J3215"/>
      <c r="K3215"/>
      <c r="L3215"/>
      <c r="M3215"/>
      <c r="N3215"/>
      <c r="O3215"/>
      <c r="P3215"/>
      <c r="Q3215"/>
      <c r="R3215"/>
      <c r="S3215"/>
      <c r="T3215"/>
      <c r="U3215"/>
      <c r="V3215"/>
      <c r="W3215"/>
      <c r="X3215"/>
      <c r="Y3215"/>
      <c r="Z3215"/>
      <c r="AA3215"/>
      <c r="AB3215" s="181"/>
    </row>
    <row r="3216" spans="1:28" hidden="1">
      <c r="A3216" s="283"/>
      <c r="B3216"/>
      <c r="C3216"/>
      <c r="D3216"/>
      <c r="E3216"/>
      <c r="F3216"/>
      <c r="G3216"/>
      <c r="H3216"/>
      <c r="I3216"/>
      <c r="J3216"/>
      <c r="K3216"/>
      <c r="L3216"/>
      <c r="M3216"/>
      <c r="N3216"/>
      <c r="O3216"/>
      <c r="P3216"/>
      <c r="Q3216"/>
      <c r="R3216"/>
      <c r="S3216"/>
      <c r="T3216"/>
      <c r="U3216"/>
      <c r="V3216"/>
      <c r="W3216"/>
      <c r="X3216"/>
      <c r="Y3216"/>
      <c r="Z3216"/>
      <c r="AA3216"/>
      <c r="AB3216" s="181"/>
    </row>
    <row r="3217" spans="1:28" hidden="1">
      <c r="A3217" s="283"/>
      <c r="B3217"/>
      <c r="C3217"/>
      <c r="D3217"/>
      <c r="E3217"/>
      <c r="F3217"/>
      <c r="G3217"/>
      <c r="H3217"/>
      <c r="I3217"/>
      <c r="J3217"/>
      <c r="K3217"/>
      <c r="L3217"/>
      <c r="M3217"/>
      <c r="N3217"/>
      <c r="O3217"/>
      <c r="P3217"/>
      <c r="Q3217"/>
      <c r="R3217"/>
      <c r="S3217"/>
      <c r="T3217"/>
      <c r="U3217"/>
      <c r="V3217"/>
      <c r="W3217"/>
      <c r="X3217"/>
      <c r="Y3217"/>
      <c r="Z3217"/>
      <c r="AA3217"/>
      <c r="AB3217" s="181"/>
    </row>
    <row r="3218" spans="1:28" hidden="1">
      <c r="A3218" s="283"/>
      <c r="B3218"/>
      <c r="C3218"/>
      <c r="D3218"/>
      <c r="E3218"/>
      <c r="F3218"/>
      <c r="G3218"/>
      <c r="H3218"/>
      <c r="I3218"/>
      <c r="J3218"/>
      <c r="K3218"/>
      <c r="L3218"/>
      <c r="M3218"/>
      <c r="N3218"/>
      <c r="O3218"/>
      <c r="P3218"/>
      <c r="Q3218"/>
      <c r="R3218"/>
      <c r="S3218"/>
      <c r="T3218"/>
      <c r="U3218"/>
      <c r="V3218"/>
      <c r="W3218"/>
      <c r="X3218"/>
      <c r="Y3218"/>
      <c r="Z3218"/>
      <c r="AA3218"/>
      <c r="AB3218" s="181"/>
    </row>
    <row r="3219" spans="1:28" hidden="1">
      <c r="A3219" s="283"/>
      <c r="B3219"/>
      <c r="C3219"/>
      <c r="D3219"/>
      <c r="E3219"/>
      <c r="F3219"/>
      <c r="G3219"/>
      <c r="H3219"/>
      <c r="I3219"/>
      <c r="J3219"/>
      <c r="K3219"/>
      <c r="L3219"/>
      <c r="M3219"/>
      <c r="N3219"/>
      <c r="O3219"/>
      <c r="P3219"/>
      <c r="Q3219"/>
      <c r="R3219"/>
      <c r="S3219"/>
      <c r="T3219"/>
      <c r="U3219"/>
      <c r="V3219"/>
      <c r="W3219"/>
      <c r="X3219"/>
      <c r="Y3219"/>
      <c r="Z3219"/>
      <c r="AA3219"/>
      <c r="AB3219" s="181"/>
    </row>
    <row r="3220" spans="1:28" hidden="1">
      <c r="A3220" s="283"/>
      <c r="B3220"/>
      <c r="C3220"/>
      <c r="D3220"/>
      <c r="E3220"/>
      <c r="F3220"/>
      <c r="G3220"/>
      <c r="H3220"/>
      <c r="I3220"/>
      <c r="J3220"/>
      <c r="K3220"/>
      <c r="L3220"/>
      <c r="M3220"/>
      <c r="N3220"/>
      <c r="O3220"/>
      <c r="P3220"/>
      <c r="Q3220"/>
      <c r="R3220"/>
      <c r="S3220"/>
      <c r="T3220"/>
      <c r="U3220"/>
      <c r="V3220"/>
      <c r="W3220"/>
      <c r="X3220"/>
      <c r="Y3220"/>
      <c r="Z3220"/>
      <c r="AA3220"/>
      <c r="AB3220" s="181"/>
    </row>
    <row r="3221" spans="1:28" hidden="1">
      <c r="A3221" s="283"/>
      <c r="B3221"/>
      <c r="C3221"/>
      <c r="D3221"/>
      <c r="E3221"/>
      <c r="F3221"/>
      <c r="G3221"/>
      <c r="H3221"/>
      <c r="I3221"/>
      <c r="J3221"/>
      <c r="K3221"/>
      <c r="L3221"/>
      <c r="M3221"/>
      <c r="N3221"/>
      <c r="O3221"/>
      <c r="P3221"/>
      <c r="Q3221"/>
      <c r="R3221"/>
      <c r="S3221"/>
      <c r="T3221"/>
      <c r="U3221"/>
      <c r="V3221"/>
      <c r="W3221"/>
      <c r="X3221"/>
      <c r="Y3221"/>
      <c r="Z3221"/>
      <c r="AA3221"/>
      <c r="AB3221" s="181"/>
    </row>
    <row r="3222" spans="1:28" hidden="1">
      <c r="A3222" s="283"/>
      <c r="B3222"/>
      <c r="C3222"/>
      <c r="D3222"/>
      <c r="E3222"/>
      <c r="F3222"/>
      <c r="G3222"/>
      <c r="H3222"/>
      <c r="I3222"/>
      <c r="J3222"/>
      <c r="K3222"/>
      <c r="L3222"/>
      <c r="M3222"/>
      <c r="N3222"/>
      <c r="O3222"/>
      <c r="P3222"/>
      <c r="Q3222"/>
      <c r="R3222"/>
      <c r="S3222"/>
      <c r="T3222"/>
      <c r="U3222"/>
      <c r="V3222"/>
      <c r="W3222"/>
      <c r="X3222"/>
      <c r="Y3222"/>
      <c r="Z3222"/>
      <c r="AA3222"/>
      <c r="AB3222" s="181"/>
    </row>
    <row r="3223" spans="1:28" hidden="1">
      <c r="A3223" s="283"/>
      <c r="B3223"/>
      <c r="C3223"/>
      <c r="D3223"/>
      <c r="E3223"/>
      <c r="F3223"/>
      <c r="G3223"/>
      <c r="H3223"/>
      <c r="I3223"/>
      <c r="J3223"/>
      <c r="K3223"/>
      <c r="L3223"/>
      <c r="M3223"/>
      <c r="N3223"/>
      <c r="O3223"/>
      <c r="P3223"/>
      <c r="Q3223"/>
      <c r="R3223"/>
      <c r="S3223"/>
      <c r="T3223"/>
      <c r="U3223"/>
      <c r="V3223"/>
      <c r="W3223"/>
      <c r="X3223"/>
      <c r="Y3223"/>
      <c r="Z3223"/>
      <c r="AA3223"/>
      <c r="AB3223" s="181"/>
    </row>
    <row r="3224" spans="1:28" hidden="1">
      <c r="A3224" s="283"/>
      <c r="B3224"/>
      <c r="C3224"/>
      <c r="D3224"/>
      <c r="E3224"/>
      <c r="F3224"/>
      <c r="G3224"/>
      <c r="H3224"/>
      <c r="I3224"/>
      <c r="J3224"/>
      <c r="K3224"/>
      <c r="L3224"/>
      <c r="M3224"/>
      <c r="N3224"/>
      <c r="O3224"/>
      <c r="P3224"/>
      <c r="Q3224"/>
      <c r="R3224"/>
      <c r="S3224"/>
      <c r="T3224"/>
      <c r="U3224"/>
      <c r="V3224"/>
      <c r="W3224"/>
      <c r="X3224"/>
      <c r="Y3224"/>
      <c r="Z3224"/>
      <c r="AA3224"/>
      <c r="AB3224" s="181"/>
    </row>
    <row r="3225" spans="1:28" hidden="1">
      <c r="A3225" s="283"/>
      <c r="B3225"/>
      <c r="C3225"/>
      <c r="D3225"/>
      <c r="E3225"/>
      <c r="F3225"/>
      <c r="G3225"/>
      <c r="H3225"/>
      <c r="I3225"/>
      <c r="J3225"/>
      <c r="K3225"/>
      <c r="L3225"/>
      <c r="M3225"/>
      <c r="N3225"/>
      <c r="O3225"/>
      <c r="P3225"/>
      <c r="Q3225"/>
      <c r="R3225"/>
      <c r="S3225"/>
      <c r="T3225"/>
      <c r="U3225"/>
      <c r="V3225"/>
      <c r="W3225"/>
      <c r="X3225"/>
      <c r="Y3225"/>
      <c r="Z3225"/>
      <c r="AA3225"/>
      <c r="AB3225" s="181"/>
    </row>
    <row r="3226" spans="1:28" hidden="1">
      <c r="A3226" s="283"/>
      <c r="B3226"/>
      <c r="C3226"/>
      <c r="D3226"/>
      <c r="E3226"/>
      <c r="F3226"/>
      <c r="G3226"/>
      <c r="H3226"/>
      <c r="I3226"/>
      <c r="J3226"/>
      <c r="K3226"/>
      <c r="L3226"/>
      <c r="M3226"/>
      <c r="N3226"/>
      <c r="O3226"/>
      <c r="P3226"/>
      <c r="Q3226"/>
      <c r="R3226"/>
      <c r="S3226"/>
      <c r="T3226"/>
      <c r="U3226"/>
      <c r="V3226"/>
      <c r="W3226"/>
      <c r="X3226"/>
      <c r="Y3226"/>
      <c r="Z3226"/>
      <c r="AA3226"/>
      <c r="AB3226" s="181"/>
    </row>
    <row r="3227" spans="1:28" hidden="1">
      <c r="A3227" s="283"/>
      <c r="B3227"/>
      <c r="C3227"/>
      <c r="D3227"/>
      <c r="E3227"/>
      <c r="F3227"/>
      <c r="G3227"/>
      <c r="H3227"/>
      <c r="I3227"/>
      <c r="J3227"/>
      <c r="K3227"/>
      <c r="L3227"/>
      <c r="M3227"/>
      <c r="N3227"/>
      <c r="O3227"/>
      <c r="P3227"/>
      <c r="Q3227"/>
      <c r="R3227"/>
      <c r="S3227"/>
      <c r="T3227"/>
      <c r="U3227"/>
      <c r="V3227"/>
      <c r="W3227"/>
      <c r="X3227"/>
      <c r="Y3227"/>
      <c r="Z3227"/>
      <c r="AA3227"/>
      <c r="AB3227" s="181"/>
    </row>
    <row r="3228" spans="1:28" hidden="1">
      <c r="A3228" s="283"/>
      <c r="B3228"/>
      <c r="C3228"/>
      <c r="D3228"/>
      <c r="E3228"/>
      <c r="F3228"/>
      <c r="G3228"/>
      <c r="H3228"/>
      <c r="I3228"/>
      <c r="J3228"/>
      <c r="K3228"/>
      <c r="L3228"/>
      <c r="M3228"/>
      <c r="N3228"/>
      <c r="O3228"/>
      <c r="P3228"/>
      <c r="Q3228"/>
      <c r="R3228"/>
      <c r="S3228"/>
      <c r="T3228"/>
      <c r="U3228"/>
      <c r="V3228"/>
      <c r="W3228"/>
      <c r="X3228"/>
      <c r="Y3228"/>
      <c r="Z3228"/>
      <c r="AA3228"/>
      <c r="AB3228" s="181"/>
    </row>
    <row r="3229" spans="1:28" hidden="1">
      <c r="A3229" s="283"/>
      <c r="B3229"/>
      <c r="C3229"/>
      <c r="D3229"/>
      <c r="E3229"/>
      <c r="F3229"/>
      <c r="G3229"/>
      <c r="H3229"/>
      <c r="I3229"/>
      <c r="J3229"/>
      <c r="K3229"/>
      <c r="L3229"/>
      <c r="M3229"/>
      <c r="N3229"/>
      <c r="O3229"/>
      <c r="P3229"/>
      <c r="Q3229"/>
      <c r="R3229"/>
      <c r="S3229"/>
      <c r="T3229"/>
      <c r="U3229"/>
      <c r="V3229"/>
      <c r="W3229"/>
      <c r="X3229"/>
      <c r="Y3229"/>
      <c r="Z3229"/>
      <c r="AA3229"/>
      <c r="AB3229" s="181"/>
    </row>
    <row r="3230" spans="1:28" hidden="1">
      <c r="A3230" s="283"/>
      <c r="B3230"/>
      <c r="C3230"/>
      <c r="D3230"/>
      <c r="E3230"/>
      <c r="F3230"/>
      <c r="G3230"/>
      <c r="H3230"/>
      <c r="I3230"/>
      <c r="J3230"/>
      <c r="K3230"/>
      <c r="L3230"/>
      <c r="M3230"/>
      <c r="N3230"/>
      <c r="O3230"/>
      <c r="P3230"/>
      <c r="Q3230"/>
      <c r="R3230"/>
      <c r="S3230"/>
      <c r="T3230"/>
      <c r="U3230"/>
      <c r="V3230"/>
      <c r="W3230"/>
      <c r="X3230"/>
      <c r="Y3230"/>
      <c r="Z3230"/>
      <c r="AA3230"/>
      <c r="AB3230" s="181"/>
    </row>
    <row r="3231" spans="1:28" hidden="1">
      <c r="A3231" s="283"/>
      <c r="B3231"/>
      <c r="C3231"/>
      <c r="D3231"/>
      <c r="E3231"/>
      <c r="F3231"/>
      <c r="G3231"/>
      <c r="H3231"/>
      <c r="I3231"/>
      <c r="J3231"/>
      <c r="K3231"/>
      <c r="L3231"/>
      <c r="M3231"/>
      <c r="N3231"/>
      <c r="O3231"/>
      <c r="P3231"/>
      <c r="Q3231"/>
      <c r="R3231"/>
      <c r="S3231"/>
      <c r="T3231"/>
      <c r="U3231"/>
      <c r="V3231"/>
      <c r="W3231"/>
      <c r="X3231"/>
      <c r="Y3231"/>
      <c r="Z3231"/>
      <c r="AA3231"/>
      <c r="AB3231" s="181"/>
    </row>
    <row r="3232" spans="1:28" hidden="1">
      <c r="A3232" s="283"/>
      <c r="B3232"/>
      <c r="C3232"/>
      <c r="D3232"/>
      <c r="E3232"/>
      <c r="F3232"/>
      <c r="G3232"/>
      <c r="H3232"/>
      <c r="I3232"/>
      <c r="J3232"/>
      <c r="K3232"/>
      <c r="L3232"/>
      <c r="M3232"/>
      <c r="N3232"/>
      <c r="O3232"/>
      <c r="P3232"/>
      <c r="Q3232"/>
      <c r="R3232"/>
      <c r="S3232"/>
      <c r="T3232"/>
      <c r="U3232"/>
      <c r="V3232"/>
      <c r="W3232"/>
      <c r="X3232"/>
      <c r="Y3232"/>
      <c r="Z3232"/>
      <c r="AA3232"/>
      <c r="AB3232" s="181"/>
    </row>
    <row r="3233" spans="1:28" hidden="1">
      <c r="A3233" s="283"/>
      <c r="B3233"/>
      <c r="C3233"/>
      <c r="D3233"/>
      <c r="E3233"/>
      <c r="F3233"/>
      <c r="G3233"/>
      <c r="H3233"/>
      <c r="I3233"/>
      <c r="J3233"/>
      <c r="K3233"/>
      <c r="L3233"/>
      <c r="M3233"/>
      <c r="N3233"/>
      <c r="O3233"/>
      <c r="P3233"/>
      <c r="Q3233"/>
      <c r="R3233"/>
      <c r="S3233"/>
      <c r="T3233"/>
      <c r="U3233"/>
      <c r="V3233"/>
      <c r="W3233"/>
      <c r="X3233"/>
      <c r="Y3233"/>
      <c r="Z3233"/>
      <c r="AA3233"/>
      <c r="AB3233" s="181"/>
    </row>
    <row r="3234" spans="1:28" hidden="1">
      <c r="A3234" s="283"/>
      <c r="B3234"/>
      <c r="C3234"/>
      <c r="D3234"/>
      <c r="E3234"/>
      <c r="F3234"/>
      <c r="G3234"/>
      <c r="H3234"/>
      <c r="I3234"/>
      <c r="J3234"/>
      <c r="K3234"/>
      <c r="L3234"/>
      <c r="M3234"/>
      <c r="N3234"/>
      <c r="O3234"/>
      <c r="P3234"/>
      <c r="Q3234"/>
      <c r="R3234"/>
      <c r="S3234"/>
      <c r="T3234"/>
      <c r="U3234"/>
      <c r="V3234"/>
      <c r="W3234"/>
      <c r="X3234"/>
      <c r="Y3234"/>
      <c r="Z3234"/>
      <c r="AA3234"/>
      <c r="AB3234" s="181"/>
    </row>
    <row r="3235" spans="1:28" hidden="1">
      <c r="A3235" s="283"/>
      <c r="B3235"/>
      <c r="C3235"/>
      <c r="D3235"/>
      <c r="E3235"/>
      <c r="F3235"/>
      <c r="G3235"/>
      <c r="H3235"/>
      <c r="I3235"/>
      <c r="J3235"/>
      <c r="K3235"/>
      <c r="L3235"/>
      <c r="M3235"/>
      <c r="N3235"/>
      <c r="O3235"/>
      <c r="P3235"/>
      <c r="Q3235"/>
      <c r="R3235"/>
      <c r="S3235"/>
      <c r="T3235"/>
      <c r="U3235"/>
      <c r="V3235"/>
      <c r="W3235"/>
      <c r="X3235"/>
      <c r="Y3235"/>
      <c r="Z3235"/>
      <c r="AA3235"/>
      <c r="AB3235" s="181"/>
    </row>
    <row r="3236" spans="1:28" hidden="1">
      <c r="A3236" s="283"/>
      <c r="B3236"/>
      <c r="C3236"/>
      <c r="D3236"/>
      <c r="E3236"/>
      <c r="F3236"/>
      <c r="G3236"/>
      <c r="H3236"/>
      <c r="I3236"/>
      <c r="J3236"/>
      <c r="K3236"/>
      <c r="L3236"/>
      <c r="M3236"/>
      <c r="N3236"/>
      <c r="O3236"/>
      <c r="P3236"/>
      <c r="Q3236"/>
      <c r="R3236"/>
      <c r="S3236"/>
      <c r="T3236"/>
      <c r="U3236"/>
      <c r="V3236"/>
      <c r="W3236"/>
      <c r="X3236"/>
      <c r="Y3236"/>
      <c r="Z3236"/>
      <c r="AA3236"/>
      <c r="AB3236" s="181"/>
    </row>
    <row r="3237" spans="1:28" hidden="1">
      <c r="A3237" s="283"/>
      <c r="B3237"/>
      <c r="C3237"/>
      <c r="D3237"/>
      <c r="E3237"/>
      <c r="F3237"/>
      <c r="G3237"/>
      <c r="H3237"/>
      <c r="I3237"/>
      <c r="J3237"/>
      <c r="K3237"/>
      <c r="L3237"/>
      <c r="M3237"/>
      <c r="N3237"/>
      <c r="O3237"/>
      <c r="P3237"/>
      <c r="Q3237"/>
      <c r="R3237"/>
      <c r="S3237"/>
      <c r="T3237"/>
      <c r="U3237"/>
      <c r="V3237"/>
      <c r="W3237"/>
      <c r="X3237"/>
      <c r="Y3237"/>
      <c r="Z3237"/>
      <c r="AA3237"/>
      <c r="AB3237" s="181"/>
    </row>
    <row r="3238" spans="1:28" hidden="1">
      <c r="A3238" s="283"/>
      <c r="B3238"/>
      <c r="C3238"/>
      <c r="D3238"/>
      <c r="E3238"/>
      <c r="F3238"/>
      <c r="G3238"/>
      <c r="H3238"/>
      <c r="I3238"/>
      <c r="J3238"/>
      <c r="K3238"/>
      <c r="L3238"/>
      <c r="M3238"/>
      <c r="N3238"/>
      <c r="O3238"/>
      <c r="P3238"/>
      <c r="Q3238"/>
      <c r="R3238"/>
      <c r="S3238"/>
      <c r="T3238"/>
      <c r="U3238"/>
      <c r="V3238"/>
      <c r="W3238"/>
      <c r="X3238"/>
      <c r="Y3238"/>
      <c r="Z3238"/>
      <c r="AA3238"/>
      <c r="AB3238" s="181"/>
    </row>
    <row r="3239" spans="1:28" hidden="1">
      <c r="A3239" s="283"/>
      <c r="B3239"/>
      <c r="C3239"/>
      <c r="D3239"/>
      <c r="E3239"/>
      <c r="F3239"/>
      <c r="G3239"/>
      <c r="H3239"/>
      <c r="I3239"/>
      <c r="J3239"/>
      <c r="K3239"/>
      <c r="L3239"/>
      <c r="M3239"/>
      <c r="N3239"/>
      <c r="O3239"/>
      <c r="P3239"/>
      <c r="Q3239"/>
      <c r="R3239"/>
      <c r="S3239"/>
      <c r="T3239"/>
      <c r="U3239"/>
      <c r="V3239"/>
      <c r="W3239"/>
      <c r="X3239"/>
      <c r="Y3239"/>
      <c r="Z3239"/>
      <c r="AA3239"/>
      <c r="AB3239" s="181"/>
    </row>
    <row r="3240" spans="1:28" hidden="1">
      <c r="A3240" s="283"/>
      <c r="B3240"/>
      <c r="C3240"/>
      <c r="D3240"/>
      <c r="E3240"/>
      <c r="F3240"/>
      <c r="G3240"/>
      <c r="H3240"/>
      <c r="I3240"/>
      <c r="J3240"/>
      <c r="K3240"/>
      <c r="L3240"/>
      <c r="M3240"/>
      <c r="N3240"/>
      <c r="O3240"/>
      <c r="P3240"/>
      <c r="Q3240"/>
      <c r="R3240"/>
      <c r="S3240"/>
      <c r="T3240"/>
      <c r="U3240"/>
      <c r="V3240"/>
      <c r="W3240"/>
      <c r="X3240"/>
      <c r="Y3240"/>
      <c r="Z3240"/>
      <c r="AA3240"/>
      <c r="AB3240" s="181"/>
    </row>
    <row r="3241" spans="1:28" hidden="1">
      <c r="A3241" s="283"/>
      <c r="B3241"/>
      <c r="C3241"/>
      <c r="D3241"/>
      <c r="E3241"/>
      <c r="F3241"/>
      <c r="G3241"/>
      <c r="H3241"/>
      <c r="I3241"/>
      <c r="J3241"/>
      <c r="K3241"/>
      <c r="L3241"/>
      <c r="M3241"/>
      <c r="N3241"/>
      <c r="O3241"/>
      <c r="P3241"/>
      <c r="Q3241"/>
      <c r="R3241"/>
      <c r="S3241"/>
      <c r="T3241"/>
      <c r="U3241"/>
      <c r="V3241"/>
      <c r="W3241"/>
      <c r="X3241"/>
      <c r="Y3241"/>
      <c r="Z3241"/>
      <c r="AA3241"/>
      <c r="AB3241" s="181"/>
    </row>
    <row r="3242" spans="1:28" hidden="1">
      <c r="A3242" s="283"/>
      <c r="B3242"/>
      <c r="C3242"/>
      <c r="D3242"/>
      <c r="E3242"/>
      <c r="F3242"/>
      <c r="G3242"/>
      <c r="H3242"/>
      <c r="I3242"/>
      <c r="J3242"/>
      <c r="K3242"/>
      <c r="L3242"/>
      <c r="M3242"/>
      <c r="N3242"/>
      <c r="O3242"/>
      <c r="P3242"/>
      <c r="Q3242"/>
      <c r="R3242"/>
      <c r="S3242"/>
      <c r="T3242"/>
      <c r="U3242"/>
      <c r="V3242"/>
      <c r="W3242"/>
      <c r="X3242"/>
      <c r="Y3242"/>
      <c r="Z3242"/>
      <c r="AA3242"/>
      <c r="AB3242" s="181"/>
    </row>
    <row r="3243" spans="1:28" hidden="1">
      <c r="A3243" s="283"/>
      <c r="B3243"/>
      <c r="C3243"/>
      <c r="D3243"/>
      <c r="E3243"/>
      <c r="F3243"/>
      <c r="G3243"/>
      <c r="H3243"/>
      <c r="I3243"/>
      <c r="J3243"/>
      <c r="K3243"/>
      <c r="L3243"/>
      <c r="M3243"/>
      <c r="N3243"/>
      <c r="O3243"/>
      <c r="P3243"/>
      <c r="Q3243"/>
      <c r="R3243"/>
      <c r="S3243"/>
      <c r="T3243"/>
      <c r="U3243"/>
      <c r="V3243"/>
      <c r="W3243"/>
      <c r="X3243"/>
      <c r="Y3243"/>
      <c r="Z3243"/>
      <c r="AA3243"/>
      <c r="AB3243" s="181"/>
    </row>
    <row r="3244" spans="1:28" hidden="1">
      <c r="A3244" s="283"/>
      <c r="B3244"/>
      <c r="C3244"/>
      <c r="D3244"/>
      <c r="E3244"/>
      <c r="F3244"/>
      <c r="G3244"/>
      <c r="H3244"/>
      <c r="I3244"/>
      <c r="J3244"/>
      <c r="K3244"/>
      <c r="L3244"/>
      <c r="M3244"/>
      <c r="N3244"/>
      <c r="O3244"/>
      <c r="P3244"/>
      <c r="Q3244"/>
      <c r="R3244"/>
      <c r="S3244"/>
      <c r="T3244"/>
      <c r="U3244"/>
      <c r="V3244"/>
      <c r="W3244"/>
      <c r="X3244"/>
      <c r="Y3244"/>
      <c r="Z3244"/>
      <c r="AA3244"/>
      <c r="AB3244" s="181"/>
    </row>
    <row r="3245" spans="1:28" hidden="1">
      <c r="A3245" s="283"/>
      <c r="B3245"/>
      <c r="C3245"/>
      <c r="D3245"/>
      <c r="E3245"/>
      <c r="F3245"/>
      <c r="G3245"/>
      <c r="H3245"/>
      <c r="I3245"/>
      <c r="J3245"/>
      <c r="K3245"/>
      <c r="L3245"/>
      <c r="M3245"/>
      <c r="N3245"/>
      <c r="O3245"/>
      <c r="P3245"/>
      <c r="Q3245"/>
      <c r="R3245"/>
      <c r="S3245"/>
      <c r="T3245"/>
      <c r="U3245"/>
      <c r="V3245"/>
      <c r="W3245"/>
      <c r="X3245"/>
      <c r="Y3245"/>
      <c r="Z3245"/>
      <c r="AA3245"/>
      <c r="AB3245" s="181"/>
    </row>
    <row r="3246" spans="1:28" hidden="1">
      <c r="A3246" s="283"/>
      <c r="B3246"/>
      <c r="C3246"/>
      <c r="D3246"/>
      <c r="E3246"/>
      <c r="F3246"/>
      <c r="G3246"/>
      <c r="H3246"/>
      <c r="I3246"/>
      <c r="J3246"/>
      <c r="K3246"/>
      <c r="L3246"/>
      <c r="M3246"/>
      <c r="N3246"/>
      <c r="O3246"/>
      <c r="P3246"/>
      <c r="Q3246"/>
      <c r="R3246"/>
      <c r="S3246"/>
      <c r="T3246"/>
      <c r="U3246"/>
      <c r="V3246"/>
      <c r="W3246"/>
      <c r="X3246"/>
      <c r="Y3246"/>
      <c r="Z3246"/>
      <c r="AA3246"/>
      <c r="AB3246" s="181"/>
    </row>
    <row r="3247" spans="1:28" hidden="1">
      <c r="A3247" s="283"/>
      <c r="B3247"/>
      <c r="C3247"/>
      <c r="D3247"/>
      <c r="E3247"/>
      <c r="F3247"/>
      <c r="G3247"/>
      <c r="H3247"/>
      <c r="I3247"/>
      <c r="J3247"/>
      <c r="K3247"/>
      <c r="L3247"/>
      <c r="M3247"/>
      <c r="N3247"/>
      <c r="O3247"/>
      <c r="P3247"/>
      <c r="Q3247"/>
      <c r="R3247"/>
      <c r="S3247"/>
      <c r="T3247"/>
      <c r="U3247"/>
      <c r="V3247"/>
      <c r="W3247"/>
      <c r="X3247"/>
      <c r="Y3247"/>
      <c r="Z3247"/>
      <c r="AA3247"/>
      <c r="AB3247" s="181"/>
    </row>
    <row r="3248" spans="1:28" hidden="1">
      <c r="A3248" s="283"/>
      <c r="B3248"/>
      <c r="C3248"/>
      <c r="D3248"/>
      <c r="E3248"/>
      <c r="F3248"/>
      <c r="G3248"/>
      <c r="H3248"/>
      <c r="I3248"/>
      <c r="J3248"/>
      <c r="K3248"/>
      <c r="L3248"/>
      <c r="M3248"/>
      <c r="N3248"/>
      <c r="O3248"/>
      <c r="P3248"/>
      <c r="Q3248"/>
      <c r="R3248"/>
      <c r="S3248"/>
      <c r="T3248"/>
      <c r="U3248"/>
      <c r="V3248"/>
      <c r="W3248"/>
      <c r="X3248"/>
      <c r="Y3248"/>
      <c r="Z3248"/>
      <c r="AA3248"/>
      <c r="AB3248" s="181"/>
    </row>
    <row r="3249" spans="1:28" hidden="1">
      <c r="A3249" s="283"/>
      <c r="B3249"/>
      <c r="C3249"/>
      <c r="D3249"/>
      <c r="E3249"/>
      <c r="F3249"/>
      <c r="G3249"/>
      <c r="H3249"/>
      <c r="I3249"/>
      <c r="J3249"/>
      <c r="K3249"/>
      <c r="L3249"/>
      <c r="M3249"/>
      <c r="N3249"/>
      <c r="O3249"/>
      <c r="P3249"/>
      <c r="Q3249"/>
      <c r="R3249"/>
      <c r="S3249"/>
      <c r="T3249"/>
      <c r="U3249"/>
      <c r="V3249"/>
      <c r="W3249"/>
      <c r="X3249"/>
      <c r="Y3249"/>
      <c r="Z3249"/>
      <c r="AA3249"/>
      <c r="AB3249" s="181"/>
    </row>
    <row r="3250" spans="1:28" hidden="1">
      <c r="A3250" s="283"/>
      <c r="B3250"/>
      <c r="C3250"/>
      <c r="D3250"/>
      <c r="E3250"/>
      <c r="F3250"/>
      <c r="G3250"/>
      <c r="H3250"/>
      <c r="I3250"/>
      <c r="J3250"/>
      <c r="K3250"/>
      <c r="L3250"/>
      <c r="M3250"/>
      <c r="N3250"/>
      <c r="O3250"/>
      <c r="P3250"/>
      <c r="Q3250"/>
      <c r="R3250"/>
      <c r="S3250"/>
      <c r="T3250"/>
      <c r="U3250"/>
      <c r="V3250"/>
      <c r="W3250"/>
      <c r="X3250"/>
      <c r="Y3250"/>
      <c r="Z3250"/>
      <c r="AA3250"/>
      <c r="AB3250" s="181"/>
    </row>
    <row r="3251" spans="1:28" hidden="1">
      <c r="A3251" s="283"/>
      <c r="B3251"/>
      <c r="C3251"/>
      <c r="D3251"/>
      <c r="E3251"/>
      <c r="F3251"/>
      <c r="G3251"/>
      <c r="H3251"/>
      <c r="I3251"/>
      <c r="J3251"/>
      <c r="K3251"/>
      <c r="L3251"/>
      <c r="M3251"/>
      <c r="N3251"/>
      <c r="O3251"/>
      <c r="P3251"/>
      <c r="Q3251"/>
      <c r="R3251"/>
      <c r="S3251"/>
      <c r="T3251"/>
      <c r="U3251"/>
      <c r="V3251"/>
      <c r="W3251"/>
      <c r="X3251"/>
      <c r="Y3251"/>
      <c r="Z3251"/>
      <c r="AA3251"/>
      <c r="AB3251" s="181"/>
    </row>
    <row r="3252" spans="1:28" hidden="1">
      <c r="A3252" s="283"/>
      <c r="B3252"/>
      <c r="C3252"/>
      <c r="D3252"/>
      <c r="E3252"/>
      <c r="F3252"/>
      <c r="G3252"/>
      <c r="H3252"/>
      <c r="I3252"/>
      <c r="J3252"/>
      <c r="K3252"/>
      <c r="L3252"/>
      <c r="M3252"/>
      <c r="N3252"/>
      <c r="O3252"/>
      <c r="P3252"/>
      <c r="Q3252"/>
      <c r="R3252"/>
      <c r="S3252"/>
      <c r="T3252"/>
      <c r="U3252"/>
      <c r="V3252"/>
      <c r="W3252"/>
      <c r="X3252"/>
      <c r="Y3252"/>
      <c r="Z3252"/>
      <c r="AA3252"/>
      <c r="AB3252" s="181"/>
    </row>
    <row r="3253" spans="1:28" hidden="1">
      <c r="A3253" s="283"/>
      <c r="B3253"/>
      <c r="C3253"/>
      <c r="D3253"/>
      <c r="E3253"/>
      <c r="F3253"/>
      <c r="G3253"/>
      <c r="H3253"/>
      <c r="I3253"/>
      <c r="J3253"/>
      <c r="K3253"/>
      <c r="L3253"/>
      <c r="M3253"/>
      <c r="N3253"/>
      <c r="O3253"/>
      <c r="P3253"/>
      <c r="Q3253"/>
      <c r="R3253"/>
      <c r="S3253"/>
      <c r="T3253"/>
      <c r="U3253"/>
      <c r="V3253"/>
      <c r="W3253"/>
      <c r="X3253"/>
      <c r="Y3253"/>
      <c r="Z3253"/>
      <c r="AA3253"/>
      <c r="AB3253" s="181"/>
    </row>
    <row r="3254" spans="1:28" hidden="1">
      <c r="A3254" s="283"/>
      <c r="B3254"/>
      <c r="C3254"/>
      <c r="D3254"/>
      <c r="E3254"/>
      <c r="F3254"/>
      <c r="G3254"/>
      <c r="H3254"/>
      <c r="I3254"/>
      <c r="J3254"/>
      <c r="K3254"/>
      <c r="L3254"/>
      <c r="M3254"/>
      <c r="N3254"/>
      <c r="O3254"/>
      <c r="P3254"/>
      <c r="Q3254"/>
      <c r="R3254"/>
      <c r="S3254"/>
      <c r="T3254"/>
      <c r="U3254"/>
      <c r="V3254"/>
      <c r="W3254"/>
      <c r="X3254"/>
      <c r="Y3254"/>
      <c r="Z3254"/>
      <c r="AA3254"/>
      <c r="AB3254" s="181"/>
    </row>
    <row r="3255" spans="1:28" hidden="1">
      <c r="A3255" s="283"/>
      <c r="B3255"/>
      <c r="C3255"/>
      <c r="D3255"/>
      <c r="E3255"/>
      <c r="F3255"/>
      <c r="G3255"/>
      <c r="H3255"/>
      <c r="I3255"/>
      <c r="J3255"/>
      <c r="K3255"/>
      <c r="L3255"/>
      <c r="M3255"/>
      <c r="N3255"/>
      <c r="O3255"/>
      <c r="P3255"/>
      <c r="Q3255"/>
      <c r="R3255"/>
      <c r="S3255"/>
      <c r="T3255"/>
      <c r="U3255"/>
      <c r="V3255"/>
      <c r="W3255"/>
      <c r="X3255"/>
      <c r="Y3255"/>
      <c r="Z3255"/>
      <c r="AA3255"/>
      <c r="AB3255" s="181"/>
    </row>
    <row r="3256" spans="1:28" hidden="1">
      <c r="A3256" s="283"/>
      <c r="B3256"/>
      <c r="C3256"/>
      <c r="D3256"/>
      <c r="E3256"/>
      <c r="F3256"/>
      <c r="G3256"/>
      <c r="H3256"/>
      <c r="I3256"/>
      <c r="J3256"/>
      <c r="K3256"/>
      <c r="L3256"/>
      <c r="M3256"/>
      <c r="N3256"/>
      <c r="O3256"/>
      <c r="P3256"/>
      <c r="Q3256"/>
      <c r="R3256"/>
      <c r="S3256"/>
      <c r="T3256"/>
      <c r="U3256"/>
      <c r="V3256"/>
      <c r="W3256"/>
      <c r="X3256"/>
      <c r="Y3256"/>
      <c r="Z3256"/>
      <c r="AA3256"/>
      <c r="AB3256" s="181"/>
    </row>
    <row r="3257" spans="1:28" hidden="1">
      <c r="A3257" s="283"/>
      <c r="B3257"/>
      <c r="C3257"/>
      <c r="D3257"/>
      <c r="E3257"/>
      <c r="F3257"/>
      <c r="G3257"/>
      <c r="H3257"/>
      <c r="I3257"/>
      <c r="J3257"/>
      <c r="K3257"/>
      <c r="L3257"/>
      <c r="M3257"/>
      <c r="N3257"/>
      <c r="O3257"/>
      <c r="P3257"/>
      <c r="Q3257"/>
      <c r="R3257"/>
      <c r="S3257"/>
      <c r="T3257"/>
      <c r="U3257"/>
      <c r="V3257"/>
      <c r="W3257"/>
      <c r="X3257"/>
      <c r="Y3257"/>
      <c r="Z3257"/>
      <c r="AA3257"/>
      <c r="AB3257" s="181"/>
    </row>
    <row r="3258" spans="1:28" hidden="1">
      <c r="A3258" s="283"/>
      <c r="B3258"/>
      <c r="C3258"/>
      <c r="D3258"/>
      <c r="E3258"/>
      <c r="F3258"/>
      <c r="G3258"/>
      <c r="H3258"/>
      <c r="I3258"/>
      <c r="J3258"/>
      <c r="K3258"/>
      <c r="L3258"/>
      <c r="M3258"/>
      <c r="N3258"/>
      <c r="O3258"/>
      <c r="P3258"/>
      <c r="Q3258"/>
      <c r="R3258"/>
      <c r="S3258"/>
      <c r="T3258"/>
      <c r="U3258"/>
      <c r="V3258"/>
      <c r="W3258"/>
      <c r="X3258"/>
      <c r="Y3258"/>
      <c r="Z3258"/>
      <c r="AA3258"/>
      <c r="AB3258" s="181"/>
    </row>
    <row r="3259" spans="1:28" hidden="1">
      <c r="A3259" s="283"/>
      <c r="B3259"/>
      <c r="C3259"/>
      <c r="D3259"/>
      <c r="E3259"/>
      <c r="F3259"/>
      <c r="G3259"/>
      <c r="H3259"/>
      <c r="I3259"/>
      <c r="J3259"/>
      <c r="K3259"/>
      <c r="L3259"/>
      <c r="M3259"/>
      <c r="N3259"/>
      <c r="O3259"/>
      <c r="P3259"/>
      <c r="Q3259"/>
      <c r="R3259"/>
      <c r="S3259"/>
      <c r="T3259"/>
      <c r="U3259"/>
      <c r="V3259"/>
      <c r="W3259"/>
      <c r="X3259"/>
      <c r="Y3259"/>
      <c r="Z3259"/>
      <c r="AA3259"/>
      <c r="AB3259" s="181"/>
    </row>
    <row r="3260" spans="1:28" hidden="1">
      <c r="A3260" s="283"/>
      <c r="B3260"/>
      <c r="C3260"/>
      <c r="D3260"/>
      <c r="E3260"/>
      <c r="F3260"/>
      <c r="G3260"/>
      <c r="H3260"/>
      <c r="I3260"/>
      <c r="J3260"/>
      <c r="K3260"/>
      <c r="L3260"/>
      <c r="M3260"/>
      <c r="N3260"/>
      <c r="O3260"/>
      <c r="P3260"/>
      <c r="Q3260"/>
      <c r="R3260"/>
      <c r="S3260"/>
      <c r="T3260"/>
      <c r="U3260"/>
      <c r="V3260"/>
      <c r="W3260"/>
      <c r="X3260"/>
      <c r="Y3260"/>
      <c r="Z3260"/>
      <c r="AA3260"/>
      <c r="AB3260" s="181"/>
    </row>
    <row r="3261" spans="1:28" hidden="1">
      <c r="A3261" s="283"/>
      <c r="B3261"/>
      <c r="C3261"/>
      <c r="D3261"/>
      <c r="E3261"/>
      <c r="F3261"/>
      <c r="G3261"/>
      <c r="H3261"/>
      <c r="I3261"/>
      <c r="J3261"/>
      <c r="K3261"/>
      <c r="L3261"/>
      <c r="M3261"/>
      <c r="N3261"/>
      <c r="O3261"/>
      <c r="P3261"/>
      <c r="Q3261"/>
      <c r="R3261"/>
      <c r="S3261"/>
      <c r="T3261"/>
      <c r="U3261"/>
      <c r="V3261"/>
      <c r="W3261"/>
      <c r="X3261"/>
      <c r="Y3261"/>
      <c r="Z3261"/>
      <c r="AA3261"/>
      <c r="AB3261" s="181"/>
    </row>
    <row r="3262" spans="1:28" hidden="1">
      <c r="A3262" s="283"/>
      <c r="B3262"/>
      <c r="C3262"/>
      <c r="D3262"/>
      <c r="E3262"/>
      <c r="F3262"/>
      <c r="G3262"/>
      <c r="H3262"/>
      <c r="I3262"/>
      <c r="J3262"/>
      <c r="K3262"/>
      <c r="L3262"/>
      <c r="M3262"/>
      <c r="N3262"/>
      <c r="O3262"/>
      <c r="P3262"/>
      <c r="Q3262"/>
      <c r="R3262"/>
      <c r="S3262"/>
      <c r="T3262"/>
      <c r="U3262"/>
      <c r="V3262"/>
      <c r="W3262"/>
      <c r="X3262"/>
      <c r="Y3262"/>
      <c r="Z3262"/>
      <c r="AA3262"/>
      <c r="AB3262" s="181"/>
    </row>
    <row r="3263" spans="1:28" hidden="1">
      <c r="A3263" s="283"/>
      <c r="B3263"/>
      <c r="C3263"/>
      <c r="D3263"/>
      <c r="E3263"/>
      <c r="F3263"/>
      <c r="G3263"/>
      <c r="H3263"/>
      <c r="I3263"/>
      <c r="J3263"/>
      <c r="K3263"/>
      <c r="L3263"/>
      <c r="M3263"/>
      <c r="N3263"/>
      <c r="O3263"/>
      <c r="P3263"/>
      <c r="Q3263"/>
      <c r="R3263"/>
      <c r="S3263"/>
      <c r="T3263"/>
      <c r="U3263"/>
      <c r="V3263"/>
      <c r="W3263"/>
      <c r="X3263"/>
      <c r="Y3263"/>
      <c r="Z3263"/>
      <c r="AA3263"/>
      <c r="AB3263" s="181"/>
    </row>
    <row r="3264" spans="1:28" hidden="1">
      <c r="A3264" s="283"/>
      <c r="B3264"/>
      <c r="C3264"/>
      <c r="D3264"/>
      <c r="E3264"/>
      <c r="F3264"/>
      <c r="G3264"/>
      <c r="H3264"/>
      <c r="I3264"/>
      <c r="J3264"/>
      <c r="K3264"/>
      <c r="L3264"/>
      <c r="M3264"/>
      <c r="N3264"/>
      <c r="O3264"/>
      <c r="P3264"/>
      <c r="Q3264"/>
      <c r="R3264"/>
      <c r="S3264"/>
      <c r="T3264"/>
      <c r="U3264"/>
      <c r="V3264"/>
      <c r="W3264"/>
      <c r="X3264"/>
      <c r="Y3264"/>
      <c r="Z3264"/>
      <c r="AA3264"/>
      <c r="AB3264" s="181"/>
    </row>
    <row r="3265" spans="1:28" hidden="1">
      <c r="A3265" s="283"/>
      <c r="B3265"/>
      <c r="C3265"/>
      <c r="D3265"/>
      <c r="E3265"/>
      <c r="F3265"/>
      <c r="G3265"/>
      <c r="H3265"/>
      <c r="I3265"/>
      <c r="J3265"/>
      <c r="K3265"/>
      <c r="L3265"/>
      <c r="M3265"/>
      <c r="N3265"/>
      <c r="O3265"/>
      <c r="P3265"/>
      <c r="Q3265"/>
      <c r="R3265"/>
      <c r="S3265"/>
      <c r="T3265"/>
      <c r="U3265"/>
      <c r="V3265"/>
      <c r="W3265"/>
      <c r="X3265"/>
      <c r="Y3265"/>
      <c r="Z3265"/>
      <c r="AA3265"/>
      <c r="AB3265" s="181"/>
    </row>
    <row r="3266" spans="1:28" hidden="1">
      <c r="A3266" s="283"/>
      <c r="B3266"/>
      <c r="C3266"/>
      <c r="D3266"/>
      <c r="E3266"/>
      <c r="F3266"/>
      <c r="G3266"/>
      <c r="H3266"/>
      <c r="I3266"/>
      <c r="J3266"/>
      <c r="K3266"/>
      <c r="L3266"/>
      <c r="M3266"/>
      <c r="N3266"/>
      <c r="O3266"/>
      <c r="P3266"/>
      <c r="Q3266"/>
      <c r="R3266"/>
      <c r="S3266"/>
      <c r="T3266"/>
      <c r="U3266"/>
      <c r="V3266"/>
      <c r="W3266"/>
      <c r="X3266"/>
      <c r="Y3266"/>
      <c r="Z3266"/>
      <c r="AA3266"/>
      <c r="AB3266" s="181"/>
    </row>
    <row r="3267" spans="1:28" hidden="1">
      <c r="A3267" s="283"/>
      <c r="B3267"/>
      <c r="C3267"/>
      <c r="D3267"/>
      <c r="E3267"/>
      <c r="F3267"/>
      <c r="G3267"/>
      <c r="H3267"/>
      <c r="I3267"/>
      <c r="J3267"/>
      <c r="K3267"/>
      <c r="L3267"/>
      <c r="M3267"/>
      <c r="N3267"/>
      <c r="O3267"/>
      <c r="P3267"/>
      <c r="Q3267"/>
      <c r="R3267"/>
      <c r="S3267"/>
      <c r="T3267"/>
      <c r="U3267"/>
      <c r="V3267"/>
      <c r="W3267"/>
      <c r="X3267"/>
      <c r="Y3267"/>
      <c r="Z3267"/>
      <c r="AA3267"/>
      <c r="AB3267" s="181"/>
    </row>
    <row r="3268" spans="1:28" hidden="1">
      <c r="A3268" s="283"/>
      <c r="B3268"/>
      <c r="C3268"/>
      <c r="D3268"/>
      <c r="E3268"/>
      <c r="F3268"/>
      <c r="G3268"/>
      <c r="H3268"/>
      <c r="I3268"/>
      <c r="J3268"/>
      <c r="K3268"/>
      <c r="L3268"/>
      <c r="M3268"/>
      <c r="N3268"/>
      <c r="O3268"/>
      <c r="P3268"/>
      <c r="Q3268"/>
      <c r="R3268"/>
      <c r="S3268"/>
      <c r="T3268"/>
      <c r="U3268"/>
      <c r="V3268"/>
      <c r="W3268"/>
      <c r="X3268"/>
      <c r="Y3268"/>
      <c r="Z3268"/>
      <c r="AA3268"/>
      <c r="AB3268" s="181"/>
    </row>
    <row r="3269" spans="1:28" hidden="1">
      <c r="A3269" s="283"/>
      <c r="B3269"/>
      <c r="C3269"/>
      <c r="D3269"/>
      <c r="E3269"/>
      <c r="F3269"/>
      <c r="G3269"/>
      <c r="H3269"/>
      <c r="I3269"/>
      <c r="J3269"/>
      <c r="K3269"/>
      <c r="L3269"/>
      <c r="M3269"/>
      <c r="N3269"/>
      <c r="O3269"/>
      <c r="P3269"/>
      <c r="Q3269"/>
      <c r="R3269"/>
      <c r="S3269"/>
      <c r="T3269"/>
      <c r="U3269"/>
      <c r="V3269"/>
      <c r="W3269"/>
      <c r="X3269"/>
      <c r="Y3269"/>
      <c r="Z3269"/>
      <c r="AA3269"/>
      <c r="AB3269" s="181"/>
    </row>
    <row r="3270" spans="1:28" hidden="1">
      <c r="A3270" s="283"/>
      <c r="B3270"/>
      <c r="C3270"/>
      <c r="D3270"/>
      <c r="E3270"/>
      <c r="F3270"/>
      <c r="G3270"/>
      <c r="H3270"/>
      <c r="I3270"/>
      <c r="J3270"/>
      <c r="K3270"/>
      <c r="L3270"/>
      <c r="M3270"/>
      <c r="N3270"/>
      <c r="O3270"/>
      <c r="P3270"/>
      <c r="Q3270"/>
      <c r="R3270"/>
      <c r="S3270"/>
      <c r="T3270"/>
      <c r="U3270"/>
      <c r="V3270"/>
      <c r="W3270"/>
      <c r="X3270"/>
      <c r="Y3270"/>
      <c r="Z3270"/>
      <c r="AA3270"/>
      <c r="AB3270" s="181"/>
    </row>
    <row r="3271" spans="1:28" hidden="1">
      <c r="A3271" s="283"/>
      <c r="B3271"/>
      <c r="C3271"/>
      <c r="D3271"/>
      <c r="E3271"/>
      <c r="F3271"/>
      <c r="G3271"/>
      <c r="H3271"/>
      <c r="I3271"/>
      <c r="J3271"/>
      <c r="K3271"/>
      <c r="L3271"/>
      <c r="M3271"/>
      <c r="N3271"/>
      <c r="O3271"/>
      <c r="P3271"/>
      <c r="Q3271"/>
      <c r="R3271"/>
      <c r="S3271"/>
      <c r="T3271"/>
      <c r="U3271"/>
      <c r="V3271"/>
      <c r="W3271"/>
      <c r="X3271"/>
      <c r="Y3271"/>
      <c r="Z3271"/>
      <c r="AA3271"/>
      <c r="AB3271" s="181"/>
    </row>
    <row r="3272" spans="1:28" hidden="1">
      <c r="A3272" s="283"/>
      <c r="B3272"/>
      <c r="C3272"/>
      <c r="D3272"/>
      <c r="E3272"/>
      <c r="F3272"/>
      <c r="G3272"/>
      <c r="H3272"/>
      <c r="I3272"/>
      <c r="J3272"/>
      <c r="K3272"/>
      <c r="L3272"/>
      <c r="M3272"/>
      <c r="N3272"/>
      <c r="O3272"/>
      <c r="P3272"/>
      <c r="Q3272"/>
      <c r="R3272"/>
      <c r="S3272"/>
      <c r="T3272"/>
      <c r="U3272"/>
      <c r="V3272"/>
      <c r="W3272"/>
      <c r="X3272"/>
      <c r="Y3272"/>
      <c r="Z3272"/>
      <c r="AA3272"/>
      <c r="AB3272" s="181"/>
    </row>
    <row r="3273" spans="1:28" hidden="1">
      <c r="A3273" s="283"/>
      <c r="B3273"/>
      <c r="C3273"/>
      <c r="D3273"/>
      <c r="E3273"/>
      <c r="F3273"/>
      <c r="G3273"/>
      <c r="H3273"/>
      <c r="I3273"/>
      <c r="J3273"/>
      <c r="K3273"/>
      <c r="L3273"/>
      <c r="M3273"/>
      <c r="N3273"/>
      <c r="O3273"/>
      <c r="P3273"/>
      <c r="Q3273"/>
      <c r="R3273"/>
      <c r="S3273"/>
      <c r="T3273"/>
      <c r="U3273"/>
      <c r="V3273"/>
      <c r="W3273"/>
      <c r="X3273"/>
      <c r="Y3273"/>
      <c r="Z3273"/>
      <c r="AA3273"/>
      <c r="AB3273" s="181"/>
    </row>
    <row r="3274" spans="1:28" hidden="1">
      <c r="A3274" s="283"/>
      <c r="B3274"/>
      <c r="C3274"/>
      <c r="D3274"/>
      <c r="E3274"/>
      <c r="F3274"/>
      <c r="G3274"/>
      <c r="H3274"/>
      <c r="I3274"/>
      <c r="J3274"/>
      <c r="K3274"/>
      <c r="L3274"/>
      <c r="M3274"/>
      <c r="N3274"/>
      <c r="O3274"/>
      <c r="P3274"/>
      <c r="Q3274"/>
      <c r="R3274"/>
      <c r="S3274"/>
      <c r="T3274"/>
      <c r="U3274"/>
      <c r="V3274"/>
      <c r="W3274"/>
      <c r="X3274"/>
      <c r="Y3274"/>
      <c r="Z3274"/>
      <c r="AA3274"/>
      <c r="AB3274" s="181"/>
    </row>
    <row r="3275" spans="1:28" hidden="1">
      <c r="A3275" s="283"/>
      <c r="B3275"/>
      <c r="C3275"/>
      <c r="D3275"/>
      <c r="E3275"/>
      <c r="F3275"/>
      <c r="G3275"/>
      <c r="H3275"/>
      <c r="I3275"/>
      <c r="J3275"/>
      <c r="K3275"/>
      <c r="L3275"/>
      <c r="M3275"/>
      <c r="N3275"/>
      <c r="O3275"/>
      <c r="P3275"/>
      <c r="Q3275"/>
      <c r="R3275"/>
      <c r="S3275"/>
      <c r="T3275"/>
      <c r="U3275"/>
      <c r="V3275"/>
      <c r="W3275"/>
      <c r="X3275"/>
      <c r="Y3275"/>
      <c r="Z3275"/>
      <c r="AA3275"/>
      <c r="AB3275" s="181"/>
    </row>
    <row r="3276" spans="1:28" hidden="1">
      <c r="A3276" s="283"/>
      <c r="B3276"/>
      <c r="C3276"/>
      <c r="D3276"/>
      <c r="E3276"/>
      <c r="F3276"/>
      <c r="G3276"/>
      <c r="H3276"/>
      <c r="I3276"/>
      <c r="J3276"/>
      <c r="K3276"/>
      <c r="L3276"/>
      <c r="M3276"/>
      <c r="N3276"/>
      <c r="O3276"/>
      <c r="P3276"/>
      <c r="Q3276"/>
      <c r="R3276"/>
      <c r="S3276"/>
      <c r="T3276"/>
      <c r="U3276"/>
      <c r="V3276"/>
      <c r="W3276"/>
      <c r="X3276"/>
      <c r="Y3276"/>
      <c r="Z3276"/>
      <c r="AA3276"/>
      <c r="AB3276" s="181"/>
    </row>
    <row r="3277" spans="1:28" hidden="1">
      <c r="A3277" s="283"/>
      <c r="B3277"/>
      <c r="C3277"/>
      <c r="D3277"/>
      <c r="E3277"/>
      <c r="F3277"/>
      <c r="G3277"/>
      <c r="H3277"/>
      <c r="I3277"/>
      <c r="J3277"/>
      <c r="K3277"/>
      <c r="L3277"/>
      <c r="M3277"/>
      <c r="N3277"/>
      <c r="O3277"/>
      <c r="P3277"/>
      <c r="Q3277"/>
      <c r="R3277"/>
      <c r="S3277"/>
      <c r="T3277"/>
      <c r="U3277"/>
      <c r="V3277"/>
      <c r="W3277"/>
      <c r="X3277"/>
      <c r="Y3277"/>
      <c r="Z3277"/>
      <c r="AA3277"/>
      <c r="AB3277" s="181"/>
    </row>
    <row r="3278" spans="1:28" hidden="1">
      <c r="A3278" s="283"/>
      <c r="B3278"/>
      <c r="C3278"/>
      <c r="D3278"/>
      <c r="E3278"/>
      <c r="F3278"/>
      <c r="G3278"/>
      <c r="H3278"/>
      <c r="I3278"/>
      <c r="J3278"/>
      <c r="K3278"/>
      <c r="L3278"/>
      <c r="M3278"/>
      <c r="N3278"/>
      <c r="O3278"/>
      <c r="P3278"/>
      <c r="Q3278"/>
      <c r="R3278"/>
      <c r="S3278"/>
      <c r="T3278"/>
      <c r="U3278"/>
      <c r="V3278"/>
      <c r="W3278"/>
      <c r="X3278"/>
      <c r="Y3278"/>
      <c r="Z3278"/>
      <c r="AA3278"/>
      <c r="AB3278" s="181"/>
    </row>
    <row r="3279" spans="1:28" hidden="1">
      <c r="A3279" s="283"/>
      <c r="B3279"/>
      <c r="C3279"/>
      <c r="D3279"/>
      <c r="E3279"/>
      <c r="F3279"/>
      <c r="G3279"/>
      <c r="H3279"/>
      <c r="I3279"/>
      <c r="J3279"/>
      <c r="K3279"/>
      <c r="L3279"/>
      <c r="M3279"/>
      <c r="N3279"/>
      <c r="O3279"/>
      <c r="P3279"/>
      <c r="Q3279"/>
      <c r="R3279"/>
      <c r="S3279"/>
      <c r="T3279"/>
      <c r="U3279"/>
      <c r="V3279"/>
      <c r="W3279"/>
      <c r="X3279"/>
      <c r="Y3279"/>
      <c r="Z3279"/>
      <c r="AA3279"/>
      <c r="AB3279" s="181"/>
    </row>
    <row r="3280" spans="1:28" hidden="1">
      <c r="A3280" s="283"/>
      <c r="B3280"/>
      <c r="C3280"/>
      <c r="D3280"/>
      <c r="E3280"/>
      <c r="F3280"/>
      <c r="G3280"/>
      <c r="H3280"/>
      <c r="I3280"/>
      <c r="J3280"/>
      <c r="K3280"/>
      <c r="L3280"/>
      <c r="M3280"/>
      <c r="N3280"/>
      <c r="O3280"/>
      <c r="P3280"/>
      <c r="Q3280"/>
      <c r="R3280"/>
      <c r="S3280"/>
      <c r="T3280"/>
      <c r="U3280"/>
      <c r="V3280"/>
      <c r="W3280"/>
      <c r="X3280"/>
      <c r="Y3280"/>
      <c r="Z3280"/>
      <c r="AA3280"/>
      <c r="AB3280" s="181"/>
    </row>
    <row r="3281" spans="1:28" hidden="1">
      <c r="A3281" s="283"/>
      <c r="B3281"/>
      <c r="C3281"/>
      <c r="D3281"/>
      <c r="E3281"/>
      <c r="F3281"/>
      <c r="G3281"/>
      <c r="H3281"/>
      <c r="I3281"/>
      <c r="J3281"/>
      <c r="K3281"/>
      <c r="L3281"/>
      <c r="M3281"/>
      <c r="N3281"/>
      <c r="O3281"/>
      <c r="P3281"/>
      <c r="Q3281"/>
      <c r="R3281"/>
      <c r="S3281"/>
      <c r="T3281"/>
      <c r="U3281"/>
      <c r="V3281"/>
      <c r="W3281"/>
      <c r="X3281"/>
      <c r="Y3281"/>
      <c r="Z3281"/>
      <c r="AA3281"/>
      <c r="AB3281" s="181"/>
    </row>
    <row r="3282" spans="1:28" hidden="1">
      <c r="A3282" s="283"/>
      <c r="B3282"/>
      <c r="C3282"/>
      <c r="D3282"/>
      <c r="E3282"/>
      <c r="F3282"/>
      <c r="G3282"/>
      <c r="H3282"/>
      <c r="I3282"/>
      <c r="J3282"/>
      <c r="K3282"/>
      <c r="L3282"/>
      <c r="M3282"/>
      <c r="N3282"/>
      <c r="O3282"/>
      <c r="P3282"/>
      <c r="Q3282"/>
      <c r="R3282"/>
      <c r="S3282"/>
      <c r="T3282"/>
      <c r="U3282"/>
      <c r="V3282"/>
      <c r="W3282"/>
      <c r="X3282"/>
      <c r="Y3282"/>
      <c r="Z3282"/>
      <c r="AA3282"/>
      <c r="AB3282" s="181"/>
    </row>
    <row r="3283" spans="1:28" hidden="1">
      <c r="A3283" s="283"/>
      <c r="B3283"/>
      <c r="C3283"/>
      <c r="D3283"/>
      <c r="E3283"/>
      <c r="F3283"/>
      <c r="G3283"/>
      <c r="H3283"/>
      <c r="I3283"/>
      <c r="J3283"/>
      <c r="K3283"/>
      <c r="L3283"/>
      <c r="M3283"/>
      <c r="N3283"/>
      <c r="O3283"/>
      <c r="P3283"/>
      <c r="Q3283"/>
      <c r="R3283"/>
      <c r="S3283"/>
      <c r="T3283"/>
      <c r="U3283"/>
      <c r="V3283"/>
      <c r="W3283"/>
      <c r="X3283"/>
      <c r="Y3283"/>
      <c r="Z3283"/>
      <c r="AA3283"/>
      <c r="AB3283" s="181"/>
    </row>
    <row r="3284" spans="1:28" hidden="1">
      <c r="A3284" s="283"/>
      <c r="B3284"/>
      <c r="C3284"/>
      <c r="D3284"/>
      <c r="E3284"/>
      <c r="F3284"/>
      <c r="G3284"/>
      <c r="H3284"/>
      <c r="I3284"/>
      <c r="J3284"/>
      <c r="K3284"/>
      <c r="L3284"/>
      <c r="M3284"/>
      <c r="N3284"/>
      <c r="O3284"/>
      <c r="P3284"/>
      <c r="Q3284"/>
      <c r="R3284"/>
      <c r="S3284"/>
      <c r="T3284"/>
      <c r="U3284"/>
      <c r="V3284"/>
      <c r="W3284"/>
      <c r="X3284"/>
      <c r="Y3284"/>
      <c r="Z3284"/>
      <c r="AA3284"/>
      <c r="AB3284" s="181"/>
    </row>
    <row r="3285" spans="1:28" hidden="1">
      <c r="A3285" s="283"/>
      <c r="B3285"/>
      <c r="C3285"/>
      <c r="D3285"/>
      <c r="E3285"/>
      <c r="F3285"/>
      <c r="G3285"/>
      <c r="H3285"/>
      <c r="I3285"/>
      <c r="J3285"/>
      <c r="K3285"/>
      <c r="L3285"/>
      <c r="M3285"/>
      <c r="N3285"/>
      <c r="O3285"/>
      <c r="P3285"/>
      <c r="Q3285"/>
      <c r="R3285"/>
      <c r="S3285"/>
      <c r="T3285"/>
      <c r="U3285"/>
      <c r="V3285"/>
      <c r="W3285"/>
      <c r="X3285"/>
      <c r="Y3285"/>
      <c r="Z3285"/>
      <c r="AA3285"/>
      <c r="AB3285" s="181"/>
    </row>
    <row r="3286" spans="1:28" hidden="1">
      <c r="A3286" s="283"/>
      <c r="B3286"/>
      <c r="C3286"/>
      <c r="D3286"/>
      <c r="E3286"/>
      <c r="F3286"/>
      <c r="G3286"/>
      <c r="H3286"/>
      <c r="I3286"/>
      <c r="J3286"/>
      <c r="K3286"/>
      <c r="L3286"/>
      <c r="M3286"/>
      <c r="N3286"/>
      <c r="O3286"/>
      <c r="P3286"/>
      <c r="Q3286"/>
      <c r="R3286"/>
      <c r="S3286"/>
      <c r="T3286"/>
      <c r="U3286"/>
      <c r="V3286"/>
      <c r="W3286"/>
      <c r="X3286"/>
      <c r="Y3286"/>
      <c r="Z3286"/>
      <c r="AA3286"/>
      <c r="AB3286" s="181"/>
    </row>
    <row r="3287" spans="1:28" hidden="1">
      <c r="A3287" s="283"/>
      <c r="B3287"/>
      <c r="C3287"/>
      <c r="D3287"/>
      <c r="E3287"/>
      <c r="F3287"/>
      <c r="G3287"/>
      <c r="H3287"/>
      <c r="I3287"/>
      <c r="J3287"/>
      <c r="K3287"/>
      <c r="L3287"/>
      <c r="M3287"/>
      <c r="N3287"/>
      <c r="O3287"/>
      <c r="P3287"/>
      <c r="Q3287"/>
      <c r="R3287"/>
      <c r="S3287"/>
      <c r="T3287"/>
      <c r="U3287"/>
      <c r="V3287"/>
      <c r="W3287"/>
      <c r="X3287"/>
      <c r="Y3287"/>
      <c r="Z3287"/>
      <c r="AA3287"/>
      <c r="AB3287" s="181"/>
    </row>
    <row r="3288" spans="1:28" hidden="1">
      <c r="A3288" s="283"/>
      <c r="B3288"/>
      <c r="C3288"/>
      <c r="D3288"/>
      <c r="E3288"/>
      <c r="F3288"/>
      <c r="G3288"/>
      <c r="H3288"/>
      <c r="I3288"/>
      <c r="J3288"/>
      <c r="K3288"/>
      <c r="L3288"/>
      <c r="M3288"/>
      <c r="N3288"/>
      <c r="O3288"/>
      <c r="P3288"/>
      <c r="Q3288"/>
      <c r="R3288"/>
      <c r="S3288"/>
      <c r="T3288"/>
      <c r="U3288"/>
      <c r="V3288"/>
      <c r="W3288"/>
      <c r="X3288"/>
      <c r="Y3288"/>
      <c r="Z3288"/>
      <c r="AA3288"/>
      <c r="AB3288" s="181"/>
    </row>
    <row r="3289" spans="1:28" hidden="1">
      <c r="A3289" s="283"/>
      <c r="B3289"/>
      <c r="C3289"/>
      <c r="D3289"/>
      <c r="E3289"/>
      <c r="F3289"/>
      <c r="G3289"/>
      <c r="H3289"/>
      <c r="I3289"/>
      <c r="J3289"/>
      <c r="K3289"/>
      <c r="L3289"/>
      <c r="M3289"/>
      <c r="N3289"/>
      <c r="O3289"/>
      <c r="P3289"/>
      <c r="Q3289"/>
      <c r="R3289"/>
      <c r="S3289"/>
      <c r="T3289"/>
      <c r="U3289"/>
      <c r="V3289"/>
      <c r="W3289"/>
      <c r="X3289"/>
      <c r="Y3289"/>
      <c r="Z3289"/>
      <c r="AA3289"/>
      <c r="AB3289" s="181"/>
    </row>
    <row r="3290" spans="1:28" hidden="1">
      <c r="A3290" s="283"/>
      <c r="B3290"/>
      <c r="C3290"/>
      <c r="D3290"/>
      <c r="E3290"/>
      <c r="F3290"/>
      <c r="G3290"/>
      <c r="H3290"/>
      <c r="I3290"/>
      <c r="J3290"/>
      <c r="K3290"/>
      <c r="L3290"/>
      <c r="M3290"/>
      <c r="N3290"/>
      <c r="O3290"/>
      <c r="P3290"/>
      <c r="Q3290"/>
      <c r="R3290"/>
      <c r="S3290"/>
      <c r="T3290"/>
      <c r="U3290"/>
      <c r="V3290"/>
      <c r="W3290"/>
      <c r="X3290"/>
      <c r="Y3290"/>
      <c r="Z3290"/>
      <c r="AA3290"/>
      <c r="AB3290" s="181"/>
    </row>
    <row r="3291" spans="1:28" hidden="1">
      <c r="A3291" s="283"/>
      <c r="B3291"/>
      <c r="C3291"/>
      <c r="D3291"/>
      <c r="E3291"/>
      <c r="F3291"/>
      <c r="G3291"/>
      <c r="H3291"/>
      <c r="I3291"/>
      <c r="J3291"/>
      <c r="K3291"/>
      <c r="L3291"/>
      <c r="M3291"/>
      <c r="N3291"/>
      <c r="O3291"/>
      <c r="P3291"/>
      <c r="Q3291"/>
      <c r="R3291"/>
      <c r="S3291"/>
      <c r="T3291"/>
      <c r="U3291"/>
      <c r="V3291"/>
      <c r="W3291"/>
      <c r="X3291"/>
      <c r="Y3291"/>
      <c r="Z3291"/>
      <c r="AA3291"/>
      <c r="AB3291" s="181"/>
    </row>
    <row r="3292" spans="1:28" hidden="1">
      <c r="A3292" s="283"/>
      <c r="B3292"/>
      <c r="C3292"/>
      <c r="D3292"/>
      <c r="E3292"/>
      <c r="F3292"/>
      <c r="G3292"/>
      <c r="H3292"/>
      <c r="I3292"/>
      <c r="J3292"/>
      <c r="K3292"/>
      <c r="L3292"/>
      <c r="M3292"/>
      <c r="N3292"/>
      <c r="O3292"/>
      <c r="P3292"/>
      <c r="Q3292"/>
      <c r="R3292"/>
      <c r="S3292"/>
      <c r="T3292"/>
      <c r="U3292"/>
      <c r="V3292"/>
      <c r="W3292"/>
      <c r="X3292"/>
      <c r="Y3292"/>
      <c r="Z3292"/>
      <c r="AA3292"/>
      <c r="AB3292" s="181"/>
    </row>
    <row r="3293" spans="1:28" hidden="1">
      <c r="A3293" s="283"/>
      <c r="B3293"/>
      <c r="C3293"/>
      <c r="D3293"/>
      <c r="E3293"/>
      <c r="F3293"/>
      <c r="G3293"/>
      <c r="H3293"/>
      <c r="I3293"/>
      <c r="J3293"/>
      <c r="K3293"/>
      <c r="L3293"/>
      <c r="M3293"/>
      <c r="N3293"/>
      <c r="O3293"/>
      <c r="P3293"/>
      <c r="Q3293"/>
      <c r="R3293"/>
      <c r="S3293"/>
      <c r="T3293"/>
      <c r="U3293"/>
      <c r="V3293"/>
      <c r="W3293"/>
      <c r="X3293"/>
      <c r="Y3293"/>
      <c r="Z3293"/>
      <c r="AA3293"/>
      <c r="AB3293" s="181"/>
    </row>
    <row r="3294" spans="1:28" hidden="1">
      <c r="A3294" s="283"/>
      <c r="B3294"/>
      <c r="C3294"/>
      <c r="D3294"/>
      <c r="E3294"/>
      <c r="F3294"/>
      <c r="G3294"/>
      <c r="H3294"/>
      <c r="I3294"/>
      <c r="J3294"/>
      <c r="K3294"/>
      <c r="L3294"/>
      <c r="M3294"/>
      <c r="N3294"/>
      <c r="O3294"/>
      <c r="P3294"/>
      <c r="Q3294"/>
      <c r="R3294"/>
      <c r="S3294"/>
      <c r="T3294"/>
      <c r="U3294"/>
      <c r="V3294"/>
      <c r="W3294"/>
      <c r="X3294"/>
      <c r="Y3294"/>
      <c r="Z3294"/>
      <c r="AA3294"/>
      <c r="AB3294" s="181"/>
    </row>
    <row r="3295" spans="1:28" hidden="1">
      <c r="A3295" s="283"/>
      <c r="B3295"/>
      <c r="C3295"/>
      <c r="D3295"/>
      <c r="E3295"/>
      <c r="F3295"/>
      <c r="G3295"/>
      <c r="H3295"/>
      <c r="I3295"/>
      <c r="J3295"/>
      <c r="K3295"/>
      <c r="L3295"/>
      <c r="M3295"/>
      <c r="N3295"/>
      <c r="O3295"/>
      <c r="P3295"/>
      <c r="Q3295"/>
      <c r="R3295"/>
      <c r="S3295"/>
      <c r="T3295"/>
      <c r="U3295"/>
      <c r="V3295"/>
      <c r="W3295"/>
      <c r="X3295"/>
      <c r="Y3295"/>
      <c r="Z3295"/>
      <c r="AA3295"/>
      <c r="AB3295" s="181"/>
    </row>
    <row r="3296" spans="1:28" hidden="1">
      <c r="A3296" s="283"/>
      <c r="B3296"/>
      <c r="C3296"/>
      <c r="D3296"/>
      <c r="E3296"/>
      <c r="F3296"/>
      <c r="G3296"/>
      <c r="H3296"/>
      <c r="I3296"/>
      <c r="J3296"/>
      <c r="K3296"/>
      <c r="L3296"/>
      <c r="M3296"/>
      <c r="N3296"/>
      <c r="O3296"/>
      <c r="P3296"/>
      <c r="Q3296"/>
      <c r="R3296"/>
      <c r="S3296"/>
      <c r="T3296"/>
      <c r="U3296"/>
      <c r="V3296"/>
      <c r="W3296"/>
      <c r="X3296"/>
      <c r="Y3296"/>
      <c r="Z3296"/>
      <c r="AA3296"/>
      <c r="AB3296" s="181"/>
    </row>
    <row r="3297" spans="1:28" hidden="1">
      <c r="A3297" s="283"/>
      <c r="B3297"/>
      <c r="C3297"/>
      <c r="D3297"/>
      <c r="E3297"/>
      <c r="F3297"/>
      <c r="G3297"/>
      <c r="H3297"/>
      <c r="I3297"/>
      <c r="J3297"/>
      <c r="K3297"/>
      <c r="L3297"/>
      <c r="M3297"/>
      <c r="N3297"/>
      <c r="O3297"/>
      <c r="P3297"/>
      <c r="Q3297"/>
      <c r="R3297"/>
      <c r="S3297"/>
      <c r="T3297"/>
      <c r="U3297"/>
      <c r="V3297"/>
      <c r="W3297"/>
      <c r="X3297"/>
      <c r="Y3297"/>
      <c r="Z3297"/>
      <c r="AA3297"/>
      <c r="AB3297" s="181"/>
    </row>
    <row r="3298" spans="1:28" hidden="1">
      <c r="A3298" s="283"/>
      <c r="B3298"/>
      <c r="C3298"/>
      <c r="D3298"/>
      <c r="E3298"/>
      <c r="F3298"/>
      <c r="G3298"/>
      <c r="H3298"/>
      <c r="I3298"/>
      <c r="J3298"/>
      <c r="K3298"/>
      <c r="L3298"/>
      <c r="M3298"/>
      <c r="N3298"/>
      <c r="O3298"/>
      <c r="P3298"/>
      <c r="Q3298"/>
      <c r="R3298"/>
      <c r="S3298"/>
      <c r="T3298"/>
      <c r="U3298"/>
      <c r="V3298"/>
      <c r="W3298"/>
      <c r="X3298"/>
      <c r="Y3298"/>
      <c r="Z3298"/>
      <c r="AA3298"/>
      <c r="AB3298" s="181"/>
    </row>
    <row r="3299" spans="1:28" hidden="1">
      <c r="A3299" s="283"/>
      <c r="B3299"/>
      <c r="C3299"/>
      <c r="D3299"/>
      <c r="E3299"/>
      <c r="F3299"/>
      <c r="G3299"/>
      <c r="H3299"/>
      <c r="I3299"/>
      <c r="J3299"/>
      <c r="K3299"/>
      <c r="L3299"/>
      <c r="M3299"/>
      <c r="N3299"/>
      <c r="O3299"/>
      <c r="P3299"/>
      <c r="Q3299"/>
      <c r="R3299"/>
      <c r="S3299"/>
      <c r="T3299"/>
      <c r="U3299"/>
      <c r="V3299"/>
      <c r="W3299"/>
      <c r="X3299"/>
      <c r="Y3299"/>
      <c r="Z3299"/>
      <c r="AA3299"/>
      <c r="AB3299" s="181"/>
    </row>
    <row r="3300" spans="1:28" hidden="1">
      <c r="A3300" s="283"/>
      <c r="B3300"/>
      <c r="C3300"/>
      <c r="D3300"/>
      <c r="E3300"/>
      <c r="F3300"/>
      <c r="G3300"/>
      <c r="H3300"/>
      <c r="I3300"/>
      <c r="J3300"/>
      <c r="K3300"/>
      <c r="L3300"/>
      <c r="M3300"/>
      <c r="N3300"/>
      <c r="O3300"/>
      <c r="P3300"/>
      <c r="Q3300"/>
      <c r="R3300"/>
      <c r="S3300"/>
      <c r="T3300"/>
      <c r="U3300"/>
      <c r="V3300"/>
      <c r="W3300"/>
      <c r="X3300"/>
      <c r="Y3300"/>
      <c r="Z3300"/>
      <c r="AA3300"/>
      <c r="AB3300" s="181"/>
    </row>
    <row r="3301" spans="1:28" hidden="1">
      <c r="A3301" s="283"/>
      <c r="B3301"/>
      <c r="C3301"/>
      <c r="D3301"/>
      <c r="E3301"/>
      <c r="F3301"/>
      <c r="G3301"/>
      <c r="H3301"/>
      <c r="I3301"/>
      <c r="J3301"/>
      <c r="K3301"/>
      <c r="L3301"/>
      <c r="M3301"/>
      <c r="N3301"/>
      <c r="O3301"/>
      <c r="P3301"/>
      <c r="Q3301"/>
      <c r="R3301"/>
      <c r="S3301"/>
      <c r="T3301"/>
      <c r="U3301"/>
      <c r="V3301"/>
      <c r="W3301"/>
      <c r="X3301"/>
      <c r="Y3301"/>
      <c r="Z3301"/>
      <c r="AA3301"/>
      <c r="AB3301" s="181"/>
    </row>
    <row r="3302" spans="1:28" hidden="1">
      <c r="A3302" s="283"/>
      <c r="B3302"/>
      <c r="C3302"/>
      <c r="D3302"/>
      <c r="E3302"/>
      <c r="F3302"/>
      <c r="G3302"/>
      <c r="H3302"/>
      <c r="I3302"/>
      <c r="J3302"/>
      <c r="K3302"/>
      <c r="L3302"/>
      <c r="M3302"/>
      <c r="N3302"/>
      <c r="O3302"/>
      <c r="P3302"/>
      <c r="Q3302"/>
      <c r="R3302"/>
      <c r="S3302"/>
      <c r="T3302"/>
      <c r="U3302"/>
      <c r="V3302"/>
      <c r="W3302"/>
      <c r="X3302"/>
      <c r="Y3302"/>
      <c r="Z3302"/>
      <c r="AA3302"/>
      <c r="AB3302" s="181"/>
    </row>
    <row r="3303" spans="1:28" hidden="1">
      <c r="A3303" s="283"/>
      <c r="B3303"/>
      <c r="C3303"/>
      <c r="D3303"/>
      <c r="E3303"/>
      <c r="F3303"/>
      <c r="G3303"/>
      <c r="H3303"/>
      <c r="I3303"/>
      <c r="J3303"/>
      <c r="K3303"/>
      <c r="L3303"/>
      <c r="M3303"/>
      <c r="N3303"/>
      <c r="O3303"/>
      <c r="P3303"/>
      <c r="Q3303"/>
      <c r="R3303"/>
      <c r="S3303"/>
      <c r="T3303"/>
      <c r="U3303"/>
      <c r="V3303"/>
      <c r="W3303"/>
      <c r="X3303"/>
      <c r="Y3303"/>
      <c r="Z3303"/>
      <c r="AA3303"/>
      <c r="AB3303" s="181"/>
    </row>
    <row r="3304" spans="1:28" hidden="1">
      <c r="A3304" s="283"/>
      <c r="B3304"/>
      <c r="C3304"/>
      <c r="D3304"/>
      <c r="E3304"/>
      <c r="F3304"/>
      <c r="G3304"/>
      <c r="H3304"/>
      <c r="I3304"/>
      <c r="J3304"/>
      <c r="K3304"/>
      <c r="L3304"/>
      <c r="M3304"/>
      <c r="N3304"/>
      <c r="O3304"/>
      <c r="P3304"/>
      <c r="Q3304"/>
      <c r="R3304"/>
      <c r="S3304"/>
      <c r="T3304"/>
      <c r="U3304"/>
      <c r="V3304"/>
      <c r="W3304"/>
      <c r="X3304"/>
      <c r="Y3304"/>
      <c r="Z3304"/>
      <c r="AA3304"/>
      <c r="AB3304" s="181"/>
    </row>
    <row r="3305" spans="1:28" hidden="1">
      <c r="A3305" s="283"/>
      <c r="B3305"/>
      <c r="C3305"/>
      <c r="D3305"/>
      <c r="E3305"/>
      <c r="F3305"/>
      <c r="G3305"/>
      <c r="H3305"/>
      <c r="I3305"/>
      <c r="J3305"/>
      <c r="K3305"/>
      <c r="L3305"/>
      <c r="M3305"/>
      <c r="N3305"/>
      <c r="O3305"/>
      <c r="P3305"/>
      <c r="Q3305"/>
      <c r="R3305"/>
      <c r="S3305"/>
      <c r="T3305"/>
      <c r="U3305"/>
      <c r="V3305"/>
      <c r="W3305"/>
      <c r="X3305"/>
      <c r="Y3305"/>
      <c r="Z3305"/>
      <c r="AA3305"/>
      <c r="AB3305" s="181"/>
    </row>
    <row r="3306" spans="1:28" hidden="1">
      <c r="A3306" s="283"/>
      <c r="B3306"/>
      <c r="C3306"/>
      <c r="D3306"/>
      <c r="E3306"/>
      <c r="F3306"/>
      <c r="G3306"/>
      <c r="H3306"/>
      <c r="I3306"/>
      <c r="J3306"/>
      <c r="K3306"/>
      <c r="L3306"/>
      <c r="M3306"/>
      <c r="N3306"/>
      <c r="O3306"/>
      <c r="P3306"/>
      <c r="Q3306"/>
      <c r="R3306"/>
      <c r="S3306"/>
      <c r="T3306"/>
      <c r="U3306"/>
      <c r="V3306"/>
      <c r="W3306"/>
      <c r="X3306"/>
      <c r="Y3306"/>
      <c r="Z3306"/>
      <c r="AA3306"/>
      <c r="AB3306" s="181"/>
    </row>
    <row r="3307" spans="1:28" hidden="1">
      <c r="A3307" s="283"/>
      <c r="B3307"/>
      <c r="C3307"/>
      <c r="D3307"/>
      <c r="E3307"/>
      <c r="F3307"/>
      <c r="G3307"/>
      <c r="H3307"/>
      <c r="I3307"/>
      <c r="J3307"/>
      <c r="K3307"/>
      <c r="L3307"/>
      <c r="M3307"/>
      <c r="N3307"/>
      <c r="O3307"/>
      <c r="P3307"/>
      <c r="Q3307"/>
      <c r="R3307"/>
      <c r="S3307"/>
      <c r="T3307"/>
      <c r="U3307"/>
      <c r="V3307"/>
      <c r="W3307"/>
      <c r="X3307"/>
      <c r="Y3307"/>
      <c r="Z3307"/>
      <c r="AA3307"/>
      <c r="AB3307" s="181"/>
    </row>
    <row r="3308" spans="1:28" hidden="1">
      <c r="A3308" s="283"/>
      <c r="B3308"/>
      <c r="C3308"/>
      <c r="D3308"/>
      <c r="E3308"/>
      <c r="F3308"/>
      <c r="G3308"/>
      <c r="H3308"/>
      <c r="I3308"/>
      <c r="J3308"/>
      <c r="K3308"/>
      <c r="L3308"/>
      <c r="M3308"/>
      <c r="N3308"/>
      <c r="O3308"/>
      <c r="P3308"/>
      <c r="Q3308"/>
      <c r="R3308"/>
      <c r="S3308"/>
      <c r="T3308"/>
      <c r="U3308"/>
      <c r="V3308"/>
      <c r="W3308"/>
      <c r="X3308"/>
      <c r="Y3308"/>
      <c r="Z3308"/>
      <c r="AA3308"/>
      <c r="AB3308" s="181"/>
    </row>
    <row r="3309" spans="1:28" hidden="1">
      <c r="A3309" s="283"/>
      <c r="B3309"/>
      <c r="C3309"/>
      <c r="D3309"/>
      <c r="E3309"/>
      <c r="F3309"/>
      <c r="G3309"/>
      <c r="H3309"/>
      <c r="I3309"/>
      <c r="J3309"/>
      <c r="K3309"/>
      <c r="L3309"/>
      <c r="M3309"/>
      <c r="N3309"/>
      <c r="O3309"/>
      <c r="P3309"/>
      <c r="Q3309"/>
      <c r="R3309"/>
      <c r="S3309"/>
      <c r="T3309"/>
      <c r="U3309"/>
      <c r="V3309"/>
      <c r="W3309"/>
      <c r="X3309"/>
      <c r="Y3309"/>
      <c r="Z3309"/>
      <c r="AA3309"/>
      <c r="AB3309" s="181"/>
    </row>
    <row r="3310" spans="1:28" hidden="1">
      <c r="A3310" s="283"/>
      <c r="B3310"/>
      <c r="C3310"/>
      <c r="D3310"/>
      <c r="E3310"/>
      <c r="F3310"/>
      <c r="G3310"/>
      <c r="H3310"/>
      <c r="I3310"/>
      <c r="J3310"/>
      <c r="K3310"/>
      <c r="L3310"/>
      <c r="M3310"/>
      <c r="N3310"/>
      <c r="O3310"/>
      <c r="P3310"/>
      <c r="Q3310"/>
      <c r="R3310"/>
      <c r="S3310"/>
      <c r="T3310"/>
      <c r="U3310"/>
      <c r="V3310"/>
      <c r="W3310"/>
      <c r="X3310"/>
      <c r="Y3310"/>
      <c r="Z3310"/>
      <c r="AA3310"/>
      <c r="AB3310" s="181"/>
    </row>
    <row r="3311" spans="1:28" hidden="1">
      <c r="A3311" s="283"/>
      <c r="B3311"/>
      <c r="C3311"/>
      <c r="D3311"/>
      <c r="E3311"/>
      <c r="F3311"/>
      <c r="G3311"/>
      <c r="H3311"/>
      <c r="I3311"/>
      <c r="J3311"/>
      <c r="K3311"/>
      <c r="L3311"/>
      <c r="M3311"/>
      <c r="N3311"/>
      <c r="O3311"/>
      <c r="P3311"/>
      <c r="Q3311"/>
      <c r="R3311"/>
      <c r="S3311"/>
      <c r="T3311"/>
      <c r="U3311"/>
      <c r="V3311"/>
      <c r="W3311"/>
      <c r="X3311"/>
      <c r="Y3311"/>
      <c r="Z3311"/>
      <c r="AA3311"/>
      <c r="AB3311" s="181"/>
    </row>
    <row r="3312" spans="1:28" hidden="1">
      <c r="A3312" s="283"/>
      <c r="B3312"/>
      <c r="C3312"/>
      <c r="D3312"/>
      <c r="E3312"/>
      <c r="F3312"/>
      <c r="G3312"/>
      <c r="H3312"/>
      <c r="I3312"/>
      <c r="J3312"/>
      <c r="K3312"/>
      <c r="L3312"/>
      <c r="M3312"/>
      <c r="N3312"/>
      <c r="O3312"/>
      <c r="P3312"/>
      <c r="Q3312"/>
      <c r="R3312"/>
      <c r="S3312"/>
      <c r="T3312"/>
      <c r="U3312"/>
      <c r="V3312"/>
      <c r="W3312"/>
      <c r="X3312"/>
      <c r="Y3312"/>
      <c r="Z3312"/>
      <c r="AA3312"/>
      <c r="AB3312" s="181"/>
    </row>
    <row r="3313" spans="1:28" hidden="1">
      <c r="A3313" s="283"/>
      <c r="B3313"/>
      <c r="C3313"/>
      <c r="D3313"/>
      <c r="E3313"/>
      <c r="F3313"/>
      <c r="G3313"/>
      <c r="H3313"/>
      <c r="I3313"/>
      <c r="J3313"/>
      <c r="K3313"/>
      <c r="L3313"/>
      <c r="M3313"/>
      <c r="N3313"/>
      <c r="O3313"/>
      <c r="P3313"/>
      <c r="Q3313"/>
      <c r="R3313"/>
      <c r="S3313"/>
      <c r="T3313"/>
      <c r="U3313"/>
      <c r="V3313"/>
      <c r="W3313"/>
      <c r="X3313"/>
      <c r="Y3313"/>
      <c r="Z3313"/>
      <c r="AA3313"/>
      <c r="AB3313" s="181"/>
    </row>
    <row r="3314" spans="1:28" hidden="1">
      <c r="A3314" s="283"/>
      <c r="B3314"/>
      <c r="C3314"/>
      <c r="D3314"/>
      <c r="E3314"/>
      <c r="F3314"/>
      <c r="G3314"/>
      <c r="H3314"/>
      <c r="I3314"/>
      <c r="J3314"/>
      <c r="K3314"/>
      <c r="L3314"/>
      <c r="M3314"/>
      <c r="N3314"/>
      <c r="O3314"/>
      <c r="P3314"/>
      <c r="Q3314"/>
      <c r="R3314"/>
      <c r="S3314"/>
      <c r="T3314"/>
      <c r="U3314"/>
      <c r="V3314"/>
      <c r="W3314"/>
      <c r="X3314"/>
      <c r="Y3314"/>
      <c r="Z3314"/>
      <c r="AA3314"/>
      <c r="AB3314" s="181"/>
    </row>
    <row r="3315" spans="1:28" hidden="1">
      <c r="A3315" s="283"/>
      <c r="B3315"/>
      <c r="C3315"/>
      <c r="D3315"/>
      <c r="E3315"/>
      <c r="F3315"/>
      <c r="G3315"/>
      <c r="H3315"/>
      <c r="I3315"/>
      <c r="J3315"/>
      <c r="K3315"/>
      <c r="L3315"/>
      <c r="M3315"/>
      <c r="N3315"/>
      <c r="O3315"/>
      <c r="P3315"/>
      <c r="Q3315"/>
      <c r="R3315"/>
      <c r="S3315"/>
      <c r="T3315"/>
      <c r="U3315"/>
      <c r="V3315"/>
      <c r="W3315"/>
      <c r="X3315"/>
      <c r="Y3315"/>
      <c r="Z3315"/>
      <c r="AA3315"/>
      <c r="AB3315" s="181"/>
    </row>
    <row r="3316" spans="1:28" hidden="1">
      <c r="A3316" s="283"/>
      <c r="B3316"/>
      <c r="C3316"/>
      <c r="D3316"/>
      <c r="E3316"/>
      <c r="F3316"/>
      <c r="G3316"/>
      <c r="H3316"/>
      <c r="I3316"/>
      <c r="J3316"/>
      <c r="K3316"/>
      <c r="L3316"/>
      <c r="M3316"/>
      <c r="N3316"/>
      <c r="O3316"/>
      <c r="P3316"/>
      <c r="Q3316"/>
      <c r="R3316"/>
      <c r="S3316"/>
      <c r="T3316"/>
      <c r="U3316"/>
      <c r="V3316"/>
      <c r="W3316"/>
      <c r="X3316"/>
      <c r="Y3316"/>
      <c r="Z3316"/>
      <c r="AA3316"/>
      <c r="AB3316" s="181"/>
    </row>
    <row r="3317" spans="1:28" hidden="1">
      <c r="A3317" s="283"/>
      <c r="B3317"/>
      <c r="C3317"/>
      <c r="D3317"/>
      <c r="E3317"/>
      <c r="F3317"/>
      <c r="G3317"/>
      <c r="H3317"/>
      <c r="I3317"/>
      <c r="J3317"/>
      <c r="K3317"/>
      <c r="L3317"/>
      <c r="M3317"/>
      <c r="N3317"/>
      <c r="O3317"/>
      <c r="P3317"/>
      <c r="Q3317"/>
      <c r="R3317"/>
      <c r="S3317"/>
      <c r="T3317"/>
      <c r="U3317"/>
      <c r="V3317"/>
      <c r="W3317"/>
      <c r="X3317"/>
      <c r="Y3317"/>
      <c r="Z3317"/>
      <c r="AA3317"/>
      <c r="AB3317" s="181"/>
    </row>
    <row r="3318" spans="1:28" hidden="1">
      <c r="A3318" s="283"/>
      <c r="B3318"/>
      <c r="C3318"/>
      <c r="D3318"/>
      <c r="E3318"/>
      <c r="F3318"/>
      <c r="G3318"/>
      <c r="H3318"/>
      <c r="I3318"/>
      <c r="J3318"/>
      <c r="K3318"/>
      <c r="L3318"/>
      <c r="M3318"/>
      <c r="N3318"/>
      <c r="O3318"/>
      <c r="P3318"/>
      <c r="Q3318"/>
      <c r="R3318"/>
      <c r="S3318"/>
      <c r="T3318"/>
      <c r="U3318"/>
      <c r="V3318"/>
      <c r="W3318"/>
      <c r="X3318"/>
      <c r="Y3318"/>
      <c r="Z3318"/>
      <c r="AA3318"/>
      <c r="AB3318" s="181"/>
    </row>
    <row r="3319" spans="1:28" hidden="1">
      <c r="A3319" s="283"/>
      <c r="B3319"/>
      <c r="C3319"/>
      <c r="D3319"/>
      <c r="E3319"/>
      <c r="F3319"/>
      <c r="G3319"/>
      <c r="H3319"/>
      <c r="I3319"/>
      <c r="J3319"/>
      <c r="K3319"/>
      <c r="L3319"/>
      <c r="M3319"/>
      <c r="N3319"/>
      <c r="O3319"/>
      <c r="P3319"/>
      <c r="Q3319"/>
      <c r="R3319"/>
      <c r="S3319"/>
      <c r="T3319"/>
      <c r="U3319"/>
      <c r="V3319"/>
      <c r="W3319"/>
      <c r="X3319"/>
      <c r="Y3319"/>
      <c r="Z3319"/>
      <c r="AA3319"/>
      <c r="AB3319" s="181"/>
    </row>
    <row r="3320" spans="1:28" hidden="1">
      <c r="A3320" s="283"/>
      <c r="B3320"/>
      <c r="C3320"/>
      <c r="D3320"/>
      <c r="E3320"/>
      <c r="F3320"/>
      <c r="G3320"/>
      <c r="H3320"/>
      <c r="I3320"/>
      <c r="J3320"/>
      <c r="K3320"/>
      <c r="L3320"/>
      <c r="M3320"/>
      <c r="N3320"/>
      <c r="O3320"/>
      <c r="P3320"/>
      <c r="Q3320"/>
      <c r="R3320"/>
      <c r="S3320"/>
      <c r="T3320"/>
      <c r="U3320"/>
      <c r="V3320"/>
      <c r="W3320"/>
      <c r="X3320"/>
      <c r="Y3320"/>
      <c r="Z3320"/>
      <c r="AA3320"/>
      <c r="AB3320" s="181"/>
    </row>
    <row r="3321" spans="1:28" hidden="1">
      <c r="A3321" s="283"/>
      <c r="B3321"/>
      <c r="C3321"/>
      <c r="D3321"/>
      <c r="E3321"/>
      <c r="F3321"/>
      <c r="G3321"/>
      <c r="H3321"/>
      <c r="I3321"/>
      <c r="J3321"/>
      <c r="K3321"/>
      <c r="L3321"/>
      <c r="M3321"/>
      <c r="N3321"/>
      <c r="O3321"/>
      <c r="P3321"/>
      <c r="Q3321"/>
      <c r="R3321"/>
      <c r="S3321"/>
      <c r="T3321"/>
      <c r="U3321"/>
      <c r="V3321"/>
      <c r="W3321"/>
      <c r="X3321"/>
      <c r="Y3321"/>
      <c r="Z3321"/>
      <c r="AA3321"/>
      <c r="AB3321" s="181"/>
    </row>
    <row r="3322" spans="1:28" hidden="1">
      <c r="A3322" s="283"/>
      <c r="B3322"/>
      <c r="C3322"/>
      <c r="D3322"/>
      <c r="E3322"/>
      <c r="F3322"/>
      <c r="G3322"/>
      <c r="H3322"/>
      <c r="I3322"/>
      <c r="J3322"/>
      <c r="K3322"/>
      <c r="L3322"/>
      <c r="M3322"/>
      <c r="N3322"/>
      <c r="O3322"/>
      <c r="P3322"/>
      <c r="Q3322"/>
      <c r="R3322"/>
      <c r="S3322"/>
      <c r="T3322"/>
      <c r="U3322"/>
      <c r="V3322"/>
      <c r="W3322"/>
      <c r="X3322"/>
      <c r="Y3322"/>
      <c r="Z3322"/>
      <c r="AA3322"/>
      <c r="AB3322" s="181"/>
    </row>
    <row r="3323" spans="1:28" hidden="1">
      <c r="A3323" s="283"/>
      <c r="B3323"/>
      <c r="C3323"/>
      <c r="D3323"/>
      <c r="E3323"/>
      <c r="F3323"/>
      <c r="G3323"/>
      <c r="H3323"/>
      <c r="I3323"/>
      <c r="J3323"/>
      <c r="K3323"/>
      <c r="L3323"/>
      <c r="M3323"/>
      <c r="N3323"/>
      <c r="O3323"/>
      <c r="P3323"/>
      <c r="Q3323"/>
      <c r="R3323"/>
      <c r="S3323"/>
      <c r="T3323"/>
      <c r="U3323"/>
      <c r="V3323"/>
      <c r="W3323"/>
      <c r="X3323"/>
      <c r="Y3323"/>
      <c r="Z3323"/>
      <c r="AA3323"/>
      <c r="AB3323" s="181"/>
    </row>
    <row r="3324" spans="1:28" hidden="1">
      <c r="A3324" s="283"/>
      <c r="B3324"/>
      <c r="C3324"/>
      <c r="D3324"/>
      <c r="E3324"/>
      <c r="F3324"/>
      <c r="G3324"/>
      <c r="H3324"/>
      <c r="I3324"/>
      <c r="J3324"/>
      <c r="K3324"/>
      <c r="L3324"/>
      <c r="M3324"/>
      <c r="N3324"/>
      <c r="O3324"/>
      <c r="P3324"/>
      <c r="Q3324"/>
      <c r="R3324"/>
      <c r="S3324"/>
      <c r="T3324"/>
      <c r="U3324"/>
      <c r="V3324"/>
      <c r="W3324"/>
      <c r="X3324"/>
      <c r="Y3324"/>
      <c r="Z3324"/>
      <c r="AA3324"/>
      <c r="AB3324" s="181"/>
    </row>
    <row r="3325" spans="1:28" hidden="1">
      <c r="A3325" s="283"/>
      <c r="B3325"/>
      <c r="C3325"/>
      <c r="D3325"/>
      <c r="E3325"/>
      <c r="F3325"/>
      <c r="G3325"/>
      <c r="H3325"/>
      <c r="I3325"/>
      <c r="J3325"/>
      <c r="K3325"/>
      <c r="L3325"/>
      <c r="M3325"/>
      <c r="N3325"/>
      <c r="O3325"/>
      <c r="P3325"/>
      <c r="Q3325"/>
      <c r="R3325"/>
      <c r="S3325"/>
      <c r="T3325"/>
      <c r="U3325"/>
      <c r="V3325"/>
      <c r="W3325"/>
      <c r="X3325"/>
      <c r="Y3325"/>
      <c r="Z3325"/>
      <c r="AA3325"/>
      <c r="AB3325" s="181"/>
    </row>
    <row r="3326" spans="1:28" hidden="1">
      <c r="A3326" s="283"/>
      <c r="B3326"/>
      <c r="C3326"/>
      <c r="D3326"/>
      <c r="E3326"/>
      <c r="F3326"/>
      <c r="G3326"/>
      <c r="H3326"/>
      <c r="I3326"/>
      <c r="J3326"/>
      <c r="K3326"/>
      <c r="L3326"/>
      <c r="M3326"/>
      <c r="N3326"/>
      <c r="O3326"/>
      <c r="P3326"/>
      <c r="Q3326"/>
      <c r="R3326"/>
      <c r="S3326"/>
      <c r="T3326"/>
      <c r="U3326"/>
      <c r="V3326"/>
      <c r="W3326"/>
      <c r="X3326"/>
      <c r="Y3326"/>
      <c r="Z3326"/>
      <c r="AA3326"/>
      <c r="AB3326" s="181"/>
    </row>
    <row r="3327" spans="1:28" hidden="1">
      <c r="A3327" s="283"/>
      <c r="B3327"/>
      <c r="C3327"/>
      <c r="D3327"/>
      <c r="E3327"/>
      <c r="F3327"/>
      <c r="G3327"/>
      <c r="H3327"/>
      <c r="I3327"/>
      <c r="J3327"/>
      <c r="K3327"/>
      <c r="L3327"/>
      <c r="M3327"/>
      <c r="N3327"/>
      <c r="O3327"/>
      <c r="P3327"/>
      <c r="Q3327"/>
      <c r="R3327"/>
      <c r="S3327"/>
      <c r="T3327"/>
      <c r="U3327"/>
      <c r="V3327"/>
      <c r="W3327"/>
      <c r="X3327"/>
      <c r="Y3327"/>
      <c r="Z3327"/>
      <c r="AA3327"/>
      <c r="AB3327" s="181"/>
    </row>
    <row r="3328" spans="1:28" hidden="1">
      <c r="A3328" s="283"/>
      <c r="B3328"/>
      <c r="C3328"/>
      <c r="D3328"/>
      <c r="E3328"/>
      <c r="F3328"/>
      <c r="G3328"/>
      <c r="H3328"/>
      <c r="I3328"/>
      <c r="J3328"/>
      <c r="K3328"/>
      <c r="L3328"/>
      <c r="M3328"/>
      <c r="N3328"/>
      <c r="O3328"/>
      <c r="P3328"/>
      <c r="Q3328"/>
      <c r="R3328"/>
      <c r="S3328"/>
      <c r="T3328"/>
      <c r="U3328"/>
      <c r="V3328"/>
      <c r="W3328"/>
      <c r="X3328"/>
      <c r="Y3328"/>
      <c r="Z3328"/>
      <c r="AA3328"/>
      <c r="AB3328" s="181"/>
    </row>
    <row r="3329" spans="1:28" hidden="1">
      <c r="A3329" s="283"/>
      <c r="B3329"/>
      <c r="C3329"/>
      <c r="D3329"/>
      <c r="E3329"/>
      <c r="F3329"/>
      <c r="G3329"/>
      <c r="H3329"/>
      <c r="I3329"/>
      <c r="J3329"/>
      <c r="K3329"/>
      <c r="L3329"/>
      <c r="M3329"/>
      <c r="N3329"/>
      <c r="O3329"/>
      <c r="P3329"/>
      <c r="Q3329"/>
      <c r="R3329"/>
      <c r="S3329"/>
      <c r="T3329"/>
      <c r="U3329"/>
      <c r="V3329"/>
      <c r="W3329"/>
      <c r="X3329"/>
      <c r="Y3329"/>
      <c r="Z3329"/>
      <c r="AA3329"/>
      <c r="AB3329" s="181"/>
    </row>
    <row r="3330" spans="1:28" hidden="1">
      <c r="A3330" s="283"/>
      <c r="B3330"/>
      <c r="C3330"/>
      <c r="D3330"/>
      <c r="E3330"/>
      <c r="F3330"/>
      <c r="G3330"/>
      <c r="H3330"/>
      <c r="I3330"/>
      <c r="J3330"/>
      <c r="K3330"/>
      <c r="L3330"/>
      <c r="M3330"/>
      <c r="N3330"/>
      <c r="O3330"/>
      <c r="P3330"/>
      <c r="Q3330"/>
      <c r="R3330"/>
      <c r="S3330"/>
      <c r="T3330"/>
      <c r="U3330"/>
      <c r="V3330"/>
      <c r="W3330"/>
      <c r="X3330"/>
      <c r="Y3330"/>
      <c r="Z3330"/>
      <c r="AA3330"/>
      <c r="AB3330" s="181"/>
    </row>
    <row r="3331" spans="1:28" hidden="1">
      <c r="A3331" s="283"/>
      <c r="B3331"/>
      <c r="C3331"/>
      <c r="D3331"/>
      <c r="E3331"/>
      <c r="F3331"/>
      <c r="G3331"/>
      <c r="H3331"/>
      <c r="I3331"/>
      <c r="J3331"/>
      <c r="K3331"/>
      <c r="L3331"/>
      <c r="M3331"/>
      <c r="N3331"/>
      <c r="O3331"/>
      <c r="P3331"/>
      <c r="Q3331"/>
      <c r="R3331"/>
      <c r="S3331"/>
      <c r="T3331"/>
      <c r="U3331"/>
      <c r="V3331"/>
      <c r="W3331"/>
      <c r="X3331"/>
      <c r="Y3331"/>
      <c r="Z3331"/>
      <c r="AA3331"/>
      <c r="AB3331" s="181"/>
    </row>
    <row r="3332" spans="1:28" hidden="1">
      <c r="A3332" s="283"/>
      <c r="B3332"/>
      <c r="C3332"/>
      <c r="D3332"/>
      <c r="E3332"/>
      <c r="F3332"/>
      <c r="G3332"/>
      <c r="H3332"/>
      <c r="I3332"/>
      <c r="J3332"/>
      <c r="K3332"/>
      <c r="L3332"/>
      <c r="M3332"/>
      <c r="N3332"/>
      <c r="O3332"/>
      <c r="P3332"/>
      <c r="Q3332"/>
      <c r="R3332"/>
      <c r="S3332"/>
      <c r="T3332"/>
      <c r="U3332"/>
      <c r="V3332"/>
      <c r="W3332"/>
      <c r="X3332"/>
      <c r="Y3332"/>
      <c r="Z3332"/>
      <c r="AA3332"/>
      <c r="AB3332" s="181"/>
    </row>
    <row r="3333" spans="1:28" hidden="1">
      <c r="A3333" s="283"/>
      <c r="B3333"/>
      <c r="C3333"/>
      <c r="D3333"/>
      <c r="E3333"/>
      <c r="F3333"/>
      <c r="G3333"/>
      <c r="H3333"/>
      <c r="I3333"/>
      <c r="J3333"/>
      <c r="K3333"/>
      <c r="L3333"/>
      <c r="M3333"/>
      <c r="N3333"/>
      <c r="O3333"/>
      <c r="P3333"/>
      <c r="Q3333"/>
      <c r="R3333"/>
      <c r="S3333"/>
      <c r="T3333"/>
      <c r="U3333"/>
      <c r="V3333"/>
      <c r="W3333"/>
      <c r="X3333"/>
      <c r="Y3333"/>
      <c r="Z3333"/>
      <c r="AA3333"/>
      <c r="AB3333" s="181"/>
    </row>
    <row r="3334" spans="1:28" hidden="1">
      <c r="A3334" s="283"/>
      <c r="B3334"/>
      <c r="C3334"/>
      <c r="D3334"/>
      <c r="E3334"/>
      <c r="F3334"/>
      <c r="G3334"/>
      <c r="H3334"/>
      <c r="I3334"/>
      <c r="J3334"/>
      <c r="K3334"/>
      <c r="L3334"/>
      <c r="M3334"/>
      <c r="N3334"/>
      <c r="O3334"/>
      <c r="P3334"/>
      <c r="Q3334"/>
      <c r="R3334"/>
      <c r="S3334"/>
      <c r="T3334"/>
      <c r="U3334"/>
      <c r="V3334"/>
      <c r="W3334"/>
      <c r="X3334"/>
      <c r="Y3334"/>
      <c r="Z3334"/>
      <c r="AA3334"/>
      <c r="AB3334" s="181"/>
    </row>
    <row r="3335" spans="1:28" hidden="1">
      <c r="A3335" s="283"/>
      <c r="B3335"/>
      <c r="C3335"/>
      <c r="D3335"/>
      <c r="E3335"/>
      <c r="F3335"/>
      <c r="G3335"/>
      <c r="H3335"/>
      <c r="I3335"/>
      <c r="J3335"/>
      <c r="K3335"/>
      <c r="L3335"/>
      <c r="M3335"/>
      <c r="N3335"/>
      <c r="O3335"/>
      <c r="P3335"/>
      <c r="Q3335"/>
      <c r="R3335"/>
      <c r="S3335"/>
      <c r="T3335"/>
      <c r="U3335"/>
      <c r="V3335"/>
      <c r="W3335"/>
      <c r="X3335"/>
      <c r="Y3335"/>
      <c r="Z3335"/>
      <c r="AA3335"/>
      <c r="AB3335" s="181"/>
    </row>
    <row r="3336" spans="1:28" hidden="1">
      <c r="A3336" s="283"/>
      <c r="B3336"/>
      <c r="C3336"/>
      <c r="D3336"/>
      <c r="E3336"/>
      <c r="F3336"/>
      <c r="G3336"/>
      <c r="H3336"/>
      <c r="I3336"/>
      <c r="J3336"/>
      <c r="K3336"/>
      <c r="L3336"/>
      <c r="M3336"/>
      <c r="N3336"/>
      <c r="O3336"/>
      <c r="P3336"/>
      <c r="Q3336"/>
      <c r="R3336"/>
      <c r="S3336"/>
      <c r="T3336"/>
      <c r="U3336"/>
      <c r="V3336"/>
      <c r="W3336"/>
      <c r="X3336"/>
      <c r="Y3336"/>
      <c r="Z3336"/>
      <c r="AA3336"/>
      <c r="AB3336" s="181"/>
    </row>
    <row r="3337" spans="1:28" hidden="1">
      <c r="A3337" s="283"/>
      <c r="B3337"/>
      <c r="C3337"/>
      <c r="D3337"/>
      <c r="E3337"/>
      <c r="F3337"/>
      <c r="G3337"/>
      <c r="H3337"/>
      <c r="I3337"/>
      <c r="J3337"/>
      <c r="K3337"/>
      <c r="L3337"/>
      <c r="M3337"/>
      <c r="N3337"/>
      <c r="O3337"/>
      <c r="P3337"/>
      <c r="Q3337"/>
      <c r="R3337"/>
      <c r="S3337"/>
      <c r="T3337"/>
      <c r="U3337"/>
      <c r="V3337"/>
      <c r="W3337"/>
      <c r="X3337"/>
      <c r="Y3337"/>
      <c r="Z3337"/>
      <c r="AA3337"/>
      <c r="AB3337" s="181"/>
    </row>
    <row r="3338" spans="1:28" hidden="1">
      <c r="A3338" s="283"/>
      <c r="B3338"/>
      <c r="C3338"/>
      <c r="D3338"/>
      <c r="E3338"/>
      <c r="F3338"/>
      <c r="G3338"/>
      <c r="H3338"/>
      <c r="I3338"/>
      <c r="J3338"/>
      <c r="K3338"/>
      <c r="L3338"/>
      <c r="M3338"/>
      <c r="N3338"/>
      <c r="O3338"/>
      <c r="P3338"/>
      <c r="Q3338"/>
      <c r="R3338"/>
      <c r="S3338"/>
      <c r="T3338"/>
      <c r="U3338"/>
      <c r="V3338"/>
      <c r="W3338"/>
      <c r="X3338"/>
      <c r="Y3338"/>
      <c r="Z3338"/>
      <c r="AA3338"/>
      <c r="AB3338" s="181"/>
    </row>
    <row r="3339" spans="1:28" hidden="1">
      <c r="A3339" s="283"/>
      <c r="B3339"/>
      <c r="C3339"/>
      <c r="D3339"/>
      <c r="E3339"/>
      <c r="F3339"/>
      <c r="G3339"/>
      <c r="H3339"/>
      <c r="I3339"/>
      <c r="J3339"/>
      <c r="K3339"/>
      <c r="L3339"/>
      <c r="M3339"/>
      <c r="N3339"/>
      <c r="O3339"/>
      <c r="P3339"/>
      <c r="Q3339"/>
      <c r="R3339"/>
      <c r="S3339"/>
      <c r="T3339"/>
      <c r="U3339"/>
      <c r="V3339"/>
      <c r="W3339"/>
      <c r="X3339"/>
      <c r="Y3339"/>
      <c r="Z3339"/>
      <c r="AA3339"/>
      <c r="AB3339" s="181"/>
    </row>
    <row r="3340" spans="1:28" hidden="1">
      <c r="A3340" s="283"/>
      <c r="B3340"/>
      <c r="C3340"/>
      <c r="D3340"/>
      <c r="E3340"/>
      <c r="F3340"/>
      <c r="G3340"/>
      <c r="H3340"/>
      <c r="I3340"/>
      <c r="J3340"/>
      <c r="K3340"/>
      <c r="L3340"/>
      <c r="M3340"/>
      <c r="N3340"/>
      <c r="O3340"/>
      <c r="P3340"/>
      <c r="Q3340"/>
      <c r="R3340"/>
      <c r="S3340"/>
      <c r="T3340"/>
      <c r="U3340"/>
      <c r="V3340"/>
      <c r="W3340"/>
      <c r="X3340"/>
      <c r="Y3340"/>
      <c r="Z3340"/>
      <c r="AA3340"/>
      <c r="AB3340" s="181"/>
    </row>
    <row r="3341" spans="1:28" hidden="1">
      <c r="A3341" s="283"/>
      <c r="B3341"/>
      <c r="C3341"/>
      <c r="D3341"/>
      <c r="E3341"/>
      <c r="F3341"/>
      <c r="G3341"/>
      <c r="H3341"/>
      <c r="I3341"/>
      <c r="J3341"/>
      <c r="K3341"/>
      <c r="L3341"/>
      <c r="M3341"/>
      <c r="N3341"/>
      <c r="O3341"/>
      <c r="P3341"/>
      <c r="Q3341"/>
      <c r="R3341"/>
      <c r="S3341"/>
      <c r="T3341"/>
      <c r="U3341"/>
      <c r="V3341"/>
      <c r="W3341"/>
      <c r="X3341"/>
      <c r="Y3341"/>
      <c r="Z3341"/>
      <c r="AA3341"/>
      <c r="AB3341" s="181"/>
    </row>
    <row r="3342" spans="1:28" hidden="1">
      <c r="A3342" s="283"/>
      <c r="B3342"/>
      <c r="C3342"/>
      <c r="D3342"/>
      <c r="E3342"/>
      <c r="F3342"/>
      <c r="G3342"/>
      <c r="H3342"/>
      <c r="I3342"/>
      <c r="J3342"/>
      <c r="K3342"/>
      <c r="L3342"/>
      <c r="M3342"/>
      <c r="N3342"/>
      <c r="O3342"/>
      <c r="P3342"/>
      <c r="Q3342"/>
      <c r="R3342"/>
      <c r="S3342"/>
      <c r="T3342"/>
      <c r="U3342"/>
      <c r="V3342"/>
      <c r="W3342"/>
      <c r="X3342"/>
      <c r="Y3342"/>
      <c r="Z3342"/>
      <c r="AA3342"/>
      <c r="AB3342" s="181"/>
    </row>
    <row r="3343" spans="1:28" hidden="1">
      <c r="A3343" s="283"/>
      <c r="B3343"/>
      <c r="C3343"/>
      <c r="D3343"/>
      <c r="E3343"/>
      <c r="F3343"/>
      <c r="G3343"/>
      <c r="H3343"/>
      <c r="I3343"/>
      <c r="J3343"/>
      <c r="K3343"/>
      <c r="L3343"/>
      <c r="M3343"/>
      <c r="N3343"/>
      <c r="O3343"/>
      <c r="P3343"/>
      <c r="Q3343"/>
      <c r="R3343"/>
      <c r="S3343"/>
      <c r="T3343"/>
      <c r="U3343"/>
      <c r="V3343"/>
      <c r="W3343"/>
      <c r="X3343"/>
      <c r="Y3343"/>
      <c r="Z3343"/>
      <c r="AA3343"/>
      <c r="AB3343" s="181"/>
    </row>
    <row r="3344" spans="1:28" hidden="1">
      <c r="A3344" s="283"/>
      <c r="B3344"/>
      <c r="C3344"/>
      <c r="D3344"/>
      <c r="E3344"/>
      <c r="F3344"/>
      <c r="G3344"/>
      <c r="H3344"/>
      <c r="I3344"/>
      <c r="J3344"/>
      <c r="K3344"/>
      <c r="L3344"/>
      <c r="M3344"/>
      <c r="N3344"/>
      <c r="O3344"/>
      <c r="P3344"/>
      <c r="Q3344"/>
      <c r="R3344"/>
      <c r="S3344"/>
      <c r="T3344"/>
      <c r="U3344"/>
      <c r="V3344"/>
      <c r="W3344"/>
      <c r="X3344"/>
      <c r="Y3344"/>
      <c r="Z3344"/>
      <c r="AA3344"/>
      <c r="AB3344" s="181"/>
    </row>
    <row r="3345" spans="1:28" hidden="1">
      <c r="A3345" s="283"/>
      <c r="B3345"/>
      <c r="C3345"/>
      <c r="D3345"/>
      <c r="E3345"/>
      <c r="F3345"/>
      <c r="G3345"/>
      <c r="H3345"/>
      <c r="I3345"/>
      <c r="J3345"/>
      <c r="K3345"/>
      <c r="L3345"/>
      <c r="M3345"/>
      <c r="N3345"/>
      <c r="O3345"/>
      <c r="P3345"/>
      <c r="Q3345"/>
      <c r="R3345"/>
      <c r="S3345"/>
      <c r="T3345"/>
      <c r="U3345"/>
      <c r="V3345"/>
      <c r="W3345"/>
      <c r="X3345"/>
      <c r="Y3345"/>
      <c r="Z3345"/>
      <c r="AA3345"/>
      <c r="AB3345" s="181"/>
    </row>
    <row r="3346" spans="1:28" hidden="1">
      <c r="A3346" s="283"/>
      <c r="B3346"/>
      <c r="C3346"/>
      <c r="D3346"/>
      <c r="E3346"/>
      <c r="F3346"/>
      <c r="G3346"/>
      <c r="H3346"/>
      <c r="I3346"/>
      <c r="J3346"/>
      <c r="K3346"/>
      <c r="L3346"/>
      <c r="M3346"/>
      <c r="N3346"/>
      <c r="O3346"/>
      <c r="P3346"/>
      <c r="Q3346"/>
      <c r="R3346"/>
      <c r="S3346"/>
      <c r="T3346"/>
      <c r="U3346"/>
      <c r="V3346"/>
      <c r="W3346"/>
      <c r="X3346"/>
      <c r="Y3346"/>
      <c r="Z3346"/>
      <c r="AA3346"/>
      <c r="AB3346" s="181"/>
    </row>
    <row r="3347" spans="1:28" hidden="1">
      <c r="A3347" s="283"/>
      <c r="B3347"/>
      <c r="C3347"/>
      <c r="D3347"/>
      <c r="E3347"/>
      <c r="F3347"/>
      <c r="G3347"/>
      <c r="H3347"/>
      <c r="I3347"/>
      <c r="J3347"/>
      <c r="K3347"/>
      <c r="L3347"/>
      <c r="M3347"/>
      <c r="N3347"/>
      <c r="O3347"/>
      <c r="P3347"/>
      <c r="Q3347"/>
      <c r="R3347"/>
      <c r="S3347"/>
      <c r="T3347"/>
      <c r="U3347"/>
      <c r="V3347"/>
      <c r="W3347"/>
      <c r="X3347"/>
      <c r="Y3347"/>
      <c r="Z3347"/>
      <c r="AA3347"/>
      <c r="AB3347" s="181"/>
    </row>
    <row r="3348" spans="1:28" hidden="1">
      <c r="A3348" s="283"/>
      <c r="B3348"/>
      <c r="C3348"/>
      <c r="D3348"/>
      <c r="E3348"/>
      <c r="F3348"/>
      <c r="G3348"/>
      <c r="H3348"/>
      <c r="I3348"/>
      <c r="J3348"/>
      <c r="K3348"/>
      <c r="L3348"/>
      <c r="M3348"/>
      <c r="N3348"/>
      <c r="O3348"/>
      <c r="P3348"/>
      <c r="Q3348"/>
      <c r="R3348"/>
      <c r="S3348"/>
      <c r="T3348"/>
      <c r="U3348"/>
      <c r="V3348"/>
      <c r="W3348"/>
      <c r="X3348"/>
      <c r="Y3348"/>
      <c r="Z3348"/>
      <c r="AA3348"/>
      <c r="AB3348" s="181"/>
    </row>
    <row r="3349" spans="1:28" hidden="1">
      <c r="A3349" s="283"/>
      <c r="B3349"/>
      <c r="C3349"/>
      <c r="D3349"/>
      <c r="E3349"/>
      <c r="F3349"/>
      <c r="G3349"/>
      <c r="H3349"/>
      <c r="I3349"/>
      <c r="J3349"/>
      <c r="K3349"/>
      <c r="L3349"/>
      <c r="M3349"/>
      <c r="N3349"/>
      <c r="O3349"/>
      <c r="P3349"/>
      <c r="Q3349"/>
      <c r="R3349"/>
      <c r="S3349"/>
      <c r="T3349"/>
      <c r="U3349"/>
      <c r="V3349"/>
      <c r="W3349"/>
      <c r="X3349"/>
      <c r="Y3349"/>
      <c r="Z3349"/>
      <c r="AA3349"/>
      <c r="AB3349" s="181"/>
    </row>
    <row r="3350" spans="1:28" hidden="1">
      <c r="A3350" s="283"/>
      <c r="B3350"/>
      <c r="C3350"/>
      <c r="D3350"/>
      <c r="E3350"/>
      <c r="F3350"/>
      <c r="G3350"/>
      <c r="H3350"/>
      <c r="I3350"/>
      <c r="J3350"/>
      <c r="K3350"/>
      <c r="L3350"/>
      <c r="M3350"/>
      <c r="N3350"/>
      <c r="O3350"/>
      <c r="P3350"/>
      <c r="Q3350"/>
      <c r="R3350"/>
      <c r="S3350"/>
      <c r="T3350"/>
      <c r="U3350"/>
      <c r="V3350"/>
      <c r="W3350"/>
      <c r="X3350"/>
      <c r="Y3350"/>
      <c r="Z3350"/>
      <c r="AA3350"/>
      <c r="AB3350" s="181"/>
    </row>
    <row r="3351" spans="1:28" hidden="1">
      <c r="A3351" s="283"/>
      <c r="B3351"/>
      <c r="C3351"/>
      <c r="D3351"/>
      <c r="E3351"/>
      <c r="F3351"/>
      <c r="G3351"/>
      <c r="H3351"/>
      <c r="I3351"/>
      <c r="J3351"/>
      <c r="K3351"/>
      <c r="L3351"/>
      <c r="M3351"/>
      <c r="N3351"/>
      <c r="O3351"/>
      <c r="P3351"/>
      <c r="Q3351"/>
      <c r="R3351"/>
      <c r="S3351"/>
      <c r="T3351"/>
      <c r="U3351"/>
      <c r="V3351"/>
      <c r="W3351"/>
      <c r="X3351"/>
      <c r="Y3351"/>
      <c r="Z3351"/>
      <c r="AA3351"/>
      <c r="AB3351" s="181"/>
    </row>
    <row r="3352" spans="1:28" hidden="1">
      <c r="A3352" s="283"/>
      <c r="B3352"/>
      <c r="C3352"/>
      <c r="D3352"/>
      <c r="E3352"/>
      <c r="F3352"/>
      <c r="G3352"/>
      <c r="H3352"/>
      <c r="I3352"/>
      <c r="J3352"/>
      <c r="K3352"/>
      <c r="L3352"/>
      <c r="M3352"/>
      <c r="N3352"/>
      <c r="O3352"/>
      <c r="P3352"/>
      <c r="Q3352"/>
      <c r="R3352"/>
      <c r="S3352"/>
      <c r="T3352"/>
      <c r="U3352"/>
      <c r="V3352"/>
      <c r="W3352"/>
      <c r="X3352"/>
      <c r="Y3352"/>
      <c r="Z3352"/>
      <c r="AA3352"/>
      <c r="AB3352" s="181"/>
    </row>
    <row r="3353" spans="1:28" hidden="1">
      <c r="A3353" s="283"/>
      <c r="B3353"/>
      <c r="C3353"/>
      <c r="D3353"/>
      <c r="E3353"/>
      <c r="F3353"/>
      <c r="G3353"/>
      <c r="H3353"/>
      <c r="I3353"/>
      <c r="J3353"/>
      <c r="K3353"/>
      <c r="L3353"/>
      <c r="M3353"/>
      <c r="N3353"/>
      <c r="O3353"/>
      <c r="P3353"/>
      <c r="Q3353"/>
      <c r="R3353"/>
      <c r="S3353"/>
      <c r="T3353"/>
      <c r="U3353"/>
      <c r="V3353"/>
      <c r="W3353"/>
      <c r="X3353"/>
      <c r="Y3353"/>
      <c r="Z3353"/>
      <c r="AA3353"/>
      <c r="AB3353" s="181"/>
    </row>
    <row r="3354" spans="1:28" hidden="1">
      <c r="A3354" s="283"/>
      <c r="B3354"/>
      <c r="C3354"/>
      <c r="D3354"/>
      <c r="E3354"/>
      <c r="F3354"/>
      <c r="G3354"/>
      <c r="H3354"/>
      <c r="I3354"/>
      <c r="J3354"/>
      <c r="K3354"/>
      <c r="L3354"/>
      <c r="M3354"/>
      <c r="N3354"/>
      <c r="O3354"/>
      <c r="P3354"/>
      <c r="Q3354"/>
      <c r="R3354"/>
      <c r="S3354"/>
      <c r="T3354"/>
      <c r="U3354"/>
      <c r="V3354"/>
      <c r="W3354"/>
      <c r="X3354"/>
      <c r="Y3354"/>
      <c r="Z3354"/>
      <c r="AA3354"/>
      <c r="AB3354" s="181"/>
    </row>
    <row r="3355" spans="1:28" hidden="1">
      <c r="A3355" s="283"/>
      <c r="B3355"/>
      <c r="C3355"/>
      <c r="D3355"/>
      <c r="E3355"/>
      <c r="F3355"/>
      <c r="G3355"/>
      <c r="H3355"/>
      <c r="I3355"/>
      <c r="J3355"/>
      <c r="K3355"/>
      <c r="L3355"/>
      <c r="M3355"/>
      <c r="N3355"/>
      <c r="O3355"/>
      <c r="P3355"/>
      <c r="Q3355"/>
      <c r="R3355"/>
      <c r="S3355"/>
      <c r="T3355"/>
      <c r="U3355"/>
      <c r="V3355"/>
      <c r="W3355"/>
      <c r="X3355"/>
      <c r="Y3355"/>
      <c r="Z3355"/>
      <c r="AA3355"/>
      <c r="AB3355" s="181"/>
    </row>
    <row r="3356" spans="1:28" hidden="1">
      <c r="A3356" s="283"/>
      <c r="B3356"/>
      <c r="C3356"/>
      <c r="D3356"/>
      <c r="E3356"/>
      <c r="F3356"/>
      <c r="G3356"/>
      <c r="H3356"/>
      <c r="I3356"/>
      <c r="J3356"/>
      <c r="K3356"/>
      <c r="L3356"/>
      <c r="M3356"/>
      <c r="N3356"/>
      <c r="O3356"/>
      <c r="P3356"/>
      <c r="Q3356"/>
      <c r="R3356"/>
      <c r="S3356"/>
      <c r="T3356"/>
      <c r="U3356"/>
      <c r="V3356"/>
      <c r="W3356"/>
      <c r="X3356"/>
      <c r="Y3356"/>
      <c r="Z3356"/>
      <c r="AA3356"/>
      <c r="AB3356" s="181"/>
    </row>
    <row r="3357" spans="1:28" hidden="1">
      <c r="A3357" s="283"/>
      <c r="B3357"/>
      <c r="C3357"/>
      <c r="D3357"/>
      <c r="E3357"/>
      <c r="F3357"/>
      <c r="G3357"/>
      <c r="H3357"/>
      <c r="I3357"/>
      <c r="J3357"/>
      <c r="K3357"/>
      <c r="L3357"/>
      <c r="M3357"/>
      <c r="N3357"/>
      <c r="O3357"/>
      <c r="P3357"/>
      <c r="Q3357"/>
      <c r="R3357"/>
      <c r="S3357"/>
      <c r="T3357"/>
      <c r="U3357"/>
      <c r="V3357"/>
      <c r="W3357"/>
      <c r="X3357"/>
      <c r="Y3357"/>
      <c r="Z3357"/>
      <c r="AA3357"/>
      <c r="AB3357" s="181"/>
    </row>
    <row r="3358" spans="1:28" hidden="1">
      <c r="A3358" s="283"/>
      <c r="B3358"/>
      <c r="C3358"/>
      <c r="D3358"/>
      <c r="E3358"/>
      <c r="F3358"/>
      <c r="G3358"/>
      <c r="H3358"/>
      <c r="I3358"/>
      <c r="J3358"/>
      <c r="K3358"/>
      <c r="L3358"/>
      <c r="M3358"/>
      <c r="N3358"/>
      <c r="O3358"/>
      <c r="P3358"/>
      <c r="Q3358"/>
      <c r="R3358"/>
      <c r="S3358"/>
      <c r="T3358"/>
      <c r="U3358"/>
      <c r="V3358"/>
      <c r="W3358"/>
      <c r="X3358"/>
      <c r="Y3358"/>
      <c r="Z3358"/>
      <c r="AA3358"/>
      <c r="AB3358" s="181"/>
    </row>
    <row r="3359" spans="1:28" hidden="1">
      <c r="A3359" s="283"/>
      <c r="B3359"/>
      <c r="C3359"/>
      <c r="D3359"/>
      <c r="E3359"/>
      <c r="F3359"/>
      <c r="G3359"/>
      <c r="H3359"/>
      <c r="I3359"/>
      <c r="J3359"/>
      <c r="K3359"/>
      <c r="L3359"/>
      <c r="M3359"/>
      <c r="N3359"/>
      <c r="O3359"/>
      <c r="P3359"/>
      <c r="Q3359"/>
      <c r="R3359"/>
      <c r="S3359"/>
      <c r="T3359"/>
      <c r="U3359"/>
      <c r="V3359"/>
      <c r="W3359"/>
      <c r="X3359"/>
      <c r="Y3359"/>
      <c r="Z3359"/>
      <c r="AA3359"/>
      <c r="AB3359" s="181"/>
    </row>
    <row r="3360" spans="1:28" hidden="1">
      <c r="A3360" s="283"/>
      <c r="B3360"/>
      <c r="C3360"/>
      <c r="D3360"/>
      <c r="E3360"/>
      <c r="F3360"/>
      <c r="G3360"/>
      <c r="H3360"/>
      <c r="I3360"/>
      <c r="J3360"/>
      <c r="K3360"/>
      <c r="L3360"/>
      <c r="M3360"/>
      <c r="N3360"/>
      <c r="O3360"/>
      <c r="P3360"/>
      <c r="Q3360"/>
      <c r="R3360"/>
      <c r="S3360"/>
      <c r="T3360"/>
      <c r="U3360"/>
      <c r="V3360"/>
      <c r="W3360"/>
      <c r="X3360"/>
      <c r="Y3360"/>
      <c r="Z3360"/>
      <c r="AA3360"/>
      <c r="AB3360" s="181"/>
    </row>
    <row r="3361" spans="1:28" hidden="1">
      <c r="A3361" s="283"/>
      <c r="B3361"/>
      <c r="C3361"/>
      <c r="D3361"/>
      <c r="E3361"/>
      <c r="F3361"/>
      <c r="G3361"/>
      <c r="H3361"/>
      <c r="I3361"/>
      <c r="J3361"/>
      <c r="K3361"/>
      <c r="L3361"/>
      <c r="M3361"/>
      <c r="N3361"/>
      <c r="O3361"/>
      <c r="P3361"/>
      <c r="Q3361"/>
      <c r="R3361"/>
      <c r="S3361"/>
      <c r="T3361"/>
      <c r="U3361"/>
      <c r="V3361"/>
      <c r="W3361"/>
      <c r="X3361"/>
      <c r="Y3361"/>
      <c r="Z3361"/>
      <c r="AA3361"/>
      <c r="AB3361" s="181"/>
    </row>
    <row r="3362" spans="1:28" hidden="1">
      <c r="A3362" s="283"/>
      <c r="B3362"/>
      <c r="C3362"/>
      <c r="D3362"/>
      <c r="E3362"/>
      <c r="F3362"/>
      <c r="G3362"/>
      <c r="H3362"/>
      <c r="I3362"/>
      <c r="J3362"/>
      <c r="K3362"/>
      <c r="L3362"/>
      <c r="M3362"/>
      <c r="N3362"/>
      <c r="O3362"/>
      <c r="P3362"/>
      <c r="Q3362"/>
      <c r="R3362"/>
      <c r="S3362"/>
      <c r="T3362"/>
      <c r="U3362"/>
      <c r="V3362"/>
      <c r="W3362"/>
      <c r="X3362"/>
      <c r="Y3362"/>
      <c r="Z3362"/>
      <c r="AA3362"/>
      <c r="AB3362" s="181"/>
    </row>
    <row r="3363" spans="1:28" hidden="1">
      <c r="A3363" s="283"/>
      <c r="B3363"/>
      <c r="C3363"/>
      <c r="D3363"/>
      <c r="E3363"/>
      <c r="F3363"/>
      <c r="G3363"/>
      <c r="H3363"/>
      <c r="I3363"/>
      <c r="J3363"/>
      <c r="K3363"/>
      <c r="L3363"/>
      <c r="M3363"/>
      <c r="N3363"/>
      <c r="O3363"/>
      <c r="P3363"/>
      <c r="Q3363"/>
      <c r="R3363"/>
      <c r="S3363"/>
      <c r="T3363"/>
      <c r="U3363"/>
      <c r="V3363"/>
      <c r="W3363"/>
      <c r="X3363"/>
      <c r="Y3363"/>
      <c r="Z3363"/>
      <c r="AA3363"/>
      <c r="AB3363" s="181"/>
    </row>
    <row r="3364" spans="1:28" hidden="1">
      <c r="A3364" s="283"/>
      <c r="B3364"/>
      <c r="C3364"/>
      <c r="D3364"/>
      <c r="E3364"/>
      <c r="F3364"/>
      <c r="G3364"/>
      <c r="H3364"/>
      <c r="I3364"/>
      <c r="J3364"/>
      <c r="K3364"/>
      <c r="L3364"/>
      <c r="M3364"/>
      <c r="N3364"/>
      <c r="O3364"/>
      <c r="P3364"/>
      <c r="Q3364"/>
      <c r="R3364"/>
      <c r="S3364"/>
      <c r="T3364"/>
      <c r="U3364"/>
      <c r="V3364"/>
      <c r="W3364"/>
      <c r="X3364"/>
      <c r="Y3364"/>
      <c r="Z3364"/>
      <c r="AA3364"/>
      <c r="AB3364" s="181"/>
    </row>
    <row r="3365" spans="1:28" hidden="1">
      <c r="A3365" s="283"/>
      <c r="B3365"/>
      <c r="C3365"/>
      <c r="D3365"/>
      <c r="E3365"/>
      <c r="F3365"/>
      <c r="G3365"/>
      <c r="H3365"/>
      <c r="I3365"/>
      <c r="J3365"/>
      <c r="K3365"/>
      <c r="L3365"/>
      <c r="M3365"/>
      <c r="N3365"/>
      <c r="O3365"/>
      <c r="P3365"/>
      <c r="Q3365"/>
      <c r="R3365"/>
      <c r="S3365"/>
      <c r="T3365"/>
      <c r="U3365"/>
      <c r="V3365"/>
      <c r="W3365"/>
      <c r="X3365"/>
      <c r="Y3365"/>
      <c r="Z3365"/>
      <c r="AA3365"/>
      <c r="AB3365" s="181"/>
    </row>
    <row r="3366" spans="1:28" hidden="1">
      <c r="A3366" s="283"/>
      <c r="B3366"/>
      <c r="C3366"/>
      <c r="D3366"/>
      <c r="E3366"/>
      <c r="F3366"/>
      <c r="G3366"/>
      <c r="H3366"/>
      <c r="I3366"/>
      <c r="J3366"/>
      <c r="K3366"/>
      <c r="L3366"/>
      <c r="M3366"/>
      <c r="N3366"/>
      <c r="O3366"/>
      <c r="P3366"/>
      <c r="Q3366"/>
      <c r="R3366"/>
      <c r="S3366"/>
      <c r="T3366"/>
      <c r="U3366"/>
      <c r="V3366"/>
      <c r="W3366"/>
      <c r="X3366"/>
      <c r="Y3366"/>
      <c r="Z3366"/>
      <c r="AA3366"/>
      <c r="AB3366" s="181"/>
    </row>
    <row r="3367" spans="1:28" hidden="1">
      <c r="A3367" s="283"/>
      <c r="B3367"/>
      <c r="C3367"/>
      <c r="D3367"/>
      <c r="E3367"/>
      <c r="F3367"/>
      <c r="G3367"/>
      <c r="H3367"/>
      <c r="I3367"/>
      <c r="J3367"/>
      <c r="K3367"/>
      <c r="L3367"/>
      <c r="M3367"/>
      <c r="N3367"/>
      <c r="O3367"/>
      <c r="P3367"/>
      <c r="Q3367"/>
      <c r="R3367"/>
      <c r="S3367"/>
      <c r="T3367"/>
      <c r="U3367"/>
      <c r="V3367"/>
      <c r="W3367"/>
      <c r="X3367"/>
      <c r="Y3367"/>
      <c r="Z3367"/>
      <c r="AA3367"/>
      <c r="AB3367" s="181"/>
    </row>
    <row r="3368" spans="1:28" hidden="1">
      <c r="A3368" s="283"/>
      <c r="B3368"/>
      <c r="C3368"/>
      <c r="D3368"/>
      <c r="E3368"/>
      <c r="F3368"/>
      <c r="G3368"/>
      <c r="H3368"/>
      <c r="I3368"/>
      <c r="J3368"/>
      <c r="K3368"/>
      <c r="L3368"/>
      <c r="M3368"/>
      <c r="N3368"/>
      <c r="O3368"/>
      <c r="P3368"/>
      <c r="Q3368"/>
      <c r="R3368"/>
      <c r="S3368"/>
      <c r="T3368"/>
      <c r="U3368"/>
      <c r="V3368"/>
      <c r="W3368"/>
      <c r="X3368"/>
      <c r="Y3368"/>
      <c r="Z3368"/>
      <c r="AA3368"/>
      <c r="AB3368" s="181"/>
    </row>
    <row r="3369" spans="1:28" hidden="1">
      <c r="A3369" s="283"/>
      <c r="B3369"/>
      <c r="C3369"/>
      <c r="D3369"/>
      <c r="E3369"/>
      <c r="F3369"/>
      <c r="G3369"/>
      <c r="H3369"/>
      <c r="I3369"/>
      <c r="J3369"/>
      <c r="K3369"/>
      <c r="L3369"/>
      <c r="M3369"/>
      <c r="N3369"/>
      <c r="O3369"/>
      <c r="P3369"/>
      <c r="Q3369"/>
      <c r="R3369"/>
      <c r="S3369"/>
      <c r="T3369"/>
      <c r="U3369"/>
      <c r="V3369"/>
      <c r="W3369"/>
      <c r="X3369"/>
      <c r="Y3369"/>
      <c r="Z3369"/>
      <c r="AA3369"/>
      <c r="AB3369" s="181"/>
    </row>
    <row r="3370" spans="1:28" hidden="1">
      <c r="A3370" s="283"/>
      <c r="B3370"/>
      <c r="C3370"/>
      <c r="D3370"/>
      <c r="E3370"/>
      <c r="F3370"/>
      <c r="G3370"/>
      <c r="H3370"/>
      <c r="I3370"/>
      <c r="J3370"/>
      <c r="K3370"/>
      <c r="L3370"/>
      <c r="M3370"/>
      <c r="N3370"/>
      <c r="O3370"/>
      <c r="P3370"/>
      <c r="Q3370"/>
      <c r="R3370"/>
      <c r="S3370"/>
      <c r="T3370"/>
      <c r="U3370"/>
      <c r="V3370"/>
      <c r="W3370"/>
      <c r="X3370"/>
      <c r="Y3370"/>
      <c r="Z3370"/>
      <c r="AA3370"/>
      <c r="AB3370" s="181"/>
    </row>
    <row r="3371" spans="1:28" hidden="1">
      <c r="A3371" s="283"/>
      <c r="B3371"/>
      <c r="C3371"/>
      <c r="D3371"/>
      <c r="E3371"/>
      <c r="F3371"/>
      <c r="G3371"/>
      <c r="H3371"/>
      <c r="I3371"/>
      <c r="J3371"/>
      <c r="K3371"/>
      <c r="L3371"/>
      <c r="M3371"/>
      <c r="N3371"/>
      <c r="O3371"/>
      <c r="P3371"/>
      <c r="Q3371"/>
      <c r="R3371"/>
      <c r="S3371"/>
      <c r="T3371"/>
      <c r="U3371"/>
      <c r="V3371"/>
      <c r="W3371"/>
      <c r="X3371"/>
      <c r="Y3371"/>
      <c r="Z3371"/>
      <c r="AA3371"/>
      <c r="AB3371" s="181"/>
    </row>
    <row r="3372" spans="1:28" hidden="1">
      <c r="A3372" s="283"/>
      <c r="B3372"/>
      <c r="C3372"/>
      <c r="D3372"/>
      <c r="E3372"/>
      <c r="F3372"/>
      <c r="G3372"/>
      <c r="H3372"/>
      <c r="I3372"/>
      <c r="J3372"/>
      <c r="K3372"/>
      <c r="L3372"/>
      <c r="M3372"/>
      <c r="N3372"/>
      <c r="O3372"/>
      <c r="P3372"/>
      <c r="Q3372"/>
      <c r="R3372"/>
      <c r="S3372"/>
      <c r="T3372"/>
      <c r="U3372"/>
      <c r="V3372"/>
      <c r="W3372"/>
      <c r="X3372"/>
      <c r="Y3372"/>
      <c r="Z3372"/>
      <c r="AA3372"/>
      <c r="AB3372" s="181"/>
    </row>
    <row r="3373" spans="1:28" hidden="1">
      <c r="A3373" s="283"/>
      <c r="B3373"/>
      <c r="C3373"/>
      <c r="D3373"/>
      <c r="E3373"/>
      <c r="F3373"/>
      <c r="G3373"/>
      <c r="H3373"/>
      <c r="I3373"/>
      <c r="J3373"/>
      <c r="K3373"/>
      <c r="L3373"/>
      <c r="M3373"/>
      <c r="N3373"/>
      <c r="O3373"/>
      <c r="P3373"/>
      <c r="Q3373"/>
      <c r="R3373"/>
      <c r="S3373"/>
      <c r="T3373"/>
      <c r="U3373"/>
      <c r="V3373"/>
      <c r="W3373"/>
      <c r="X3373"/>
      <c r="Y3373"/>
      <c r="Z3373"/>
      <c r="AA3373"/>
      <c r="AB3373" s="181"/>
    </row>
    <row r="3374" spans="1:28" hidden="1">
      <c r="A3374" s="283"/>
      <c r="B3374"/>
      <c r="C3374"/>
      <c r="D3374"/>
      <c r="E3374"/>
      <c r="F3374"/>
      <c r="G3374"/>
      <c r="H3374"/>
      <c r="I3374"/>
      <c r="J3374"/>
      <c r="K3374"/>
      <c r="L3374"/>
      <c r="M3374"/>
      <c r="N3374"/>
      <c r="O3374"/>
      <c r="P3374"/>
      <c r="Q3374"/>
      <c r="R3374"/>
      <c r="S3374"/>
      <c r="T3374"/>
      <c r="U3374"/>
      <c r="V3374"/>
      <c r="W3374"/>
      <c r="X3374"/>
      <c r="Y3374"/>
      <c r="Z3374"/>
      <c r="AA3374"/>
      <c r="AB3374" s="181"/>
    </row>
    <row r="3375" spans="1:28" hidden="1">
      <c r="A3375" s="283"/>
      <c r="B3375"/>
      <c r="C3375"/>
      <c r="D3375"/>
      <c r="E3375"/>
      <c r="F3375"/>
      <c r="G3375"/>
      <c r="H3375"/>
      <c r="I3375"/>
      <c r="J3375"/>
      <c r="K3375"/>
      <c r="L3375"/>
      <c r="M3375"/>
      <c r="N3375"/>
      <c r="O3375"/>
      <c r="P3375"/>
      <c r="Q3375"/>
      <c r="R3375"/>
      <c r="S3375"/>
      <c r="T3375"/>
      <c r="U3375"/>
      <c r="V3375"/>
      <c r="W3375"/>
      <c r="X3375"/>
      <c r="Y3375"/>
      <c r="Z3375"/>
      <c r="AA3375"/>
      <c r="AB3375" s="181"/>
    </row>
    <row r="3376" spans="1:28" hidden="1">
      <c r="A3376" s="283"/>
      <c r="B3376"/>
      <c r="C3376"/>
      <c r="D3376"/>
      <c r="E3376"/>
      <c r="F3376"/>
      <c r="G3376"/>
      <c r="H3376"/>
      <c r="I3376"/>
      <c r="J3376"/>
      <c r="K3376"/>
      <c r="L3376"/>
      <c r="M3376"/>
      <c r="N3376"/>
      <c r="O3376"/>
      <c r="P3376"/>
      <c r="Q3376"/>
      <c r="R3376"/>
      <c r="S3376"/>
      <c r="T3376"/>
      <c r="U3376"/>
      <c r="V3376"/>
      <c r="W3376"/>
      <c r="X3376"/>
      <c r="Y3376"/>
      <c r="Z3376"/>
      <c r="AA3376"/>
      <c r="AB3376" s="181"/>
    </row>
    <row r="3377" spans="1:28" hidden="1">
      <c r="A3377" s="283"/>
      <c r="B3377"/>
      <c r="C3377"/>
      <c r="D3377"/>
      <c r="E3377"/>
      <c r="F3377"/>
      <c r="G3377"/>
      <c r="H3377"/>
      <c r="I3377"/>
      <c r="J3377"/>
      <c r="K3377"/>
      <c r="L3377"/>
      <c r="M3377"/>
      <c r="N3377"/>
      <c r="O3377"/>
      <c r="P3377"/>
      <c r="Q3377"/>
      <c r="R3377"/>
      <c r="S3377"/>
      <c r="T3377"/>
      <c r="U3377"/>
      <c r="V3377"/>
      <c r="W3377"/>
      <c r="X3377"/>
      <c r="Y3377"/>
      <c r="Z3377"/>
      <c r="AA3377"/>
      <c r="AB3377" s="181"/>
    </row>
    <row r="3378" spans="1:28" hidden="1">
      <c r="A3378" s="283"/>
      <c r="B3378"/>
      <c r="C3378"/>
      <c r="D3378"/>
      <c r="E3378"/>
      <c r="F3378"/>
      <c r="G3378"/>
      <c r="H3378"/>
      <c r="I3378"/>
      <c r="J3378"/>
      <c r="K3378"/>
      <c r="L3378"/>
      <c r="M3378"/>
      <c r="N3378"/>
      <c r="O3378"/>
      <c r="P3378"/>
      <c r="Q3378"/>
      <c r="R3378"/>
      <c r="S3378"/>
      <c r="T3378"/>
      <c r="U3378"/>
      <c r="V3378"/>
      <c r="W3378"/>
      <c r="X3378"/>
      <c r="Y3378"/>
      <c r="Z3378"/>
      <c r="AA3378"/>
      <c r="AB3378" s="181"/>
    </row>
    <row r="3379" spans="1:28" hidden="1">
      <c r="A3379" s="283"/>
      <c r="B3379"/>
      <c r="C3379"/>
      <c r="D3379"/>
      <c r="E3379"/>
      <c r="F3379"/>
      <c r="G3379"/>
      <c r="H3379"/>
      <c r="I3379"/>
      <c r="J3379"/>
      <c r="K3379"/>
      <c r="L3379"/>
      <c r="M3379"/>
      <c r="N3379"/>
      <c r="O3379"/>
      <c r="P3379"/>
      <c r="Q3379"/>
      <c r="R3379"/>
      <c r="S3379"/>
      <c r="T3379"/>
      <c r="U3379"/>
      <c r="V3379"/>
      <c r="W3379"/>
      <c r="X3379"/>
      <c r="Y3379"/>
      <c r="Z3379"/>
      <c r="AA3379"/>
      <c r="AB3379" s="181"/>
    </row>
    <row r="3380" spans="1:28" hidden="1">
      <c r="A3380" s="283"/>
      <c r="B3380"/>
      <c r="C3380"/>
      <c r="D3380"/>
      <c r="E3380"/>
      <c r="F3380"/>
      <c r="G3380"/>
      <c r="H3380"/>
      <c r="I3380"/>
      <c r="J3380"/>
      <c r="K3380"/>
      <c r="L3380"/>
      <c r="M3380"/>
      <c r="N3380"/>
      <c r="O3380"/>
      <c r="P3380"/>
      <c r="Q3380"/>
      <c r="R3380"/>
      <c r="S3380"/>
      <c r="T3380"/>
      <c r="U3380"/>
      <c r="V3380"/>
      <c r="W3380"/>
      <c r="X3380"/>
      <c r="Y3380"/>
      <c r="Z3380"/>
      <c r="AA3380"/>
      <c r="AB3380" s="181"/>
    </row>
    <row r="3381" spans="1:28" hidden="1">
      <c r="A3381" s="283"/>
      <c r="B3381"/>
      <c r="C3381"/>
      <c r="D3381"/>
      <c r="E3381"/>
      <c r="F3381"/>
      <c r="G3381"/>
      <c r="H3381"/>
      <c r="I3381"/>
      <c r="J3381"/>
      <c r="K3381"/>
      <c r="L3381"/>
      <c r="M3381"/>
      <c r="N3381"/>
      <c r="O3381"/>
      <c r="P3381"/>
      <c r="Q3381"/>
      <c r="R3381"/>
      <c r="S3381"/>
      <c r="T3381"/>
      <c r="U3381"/>
      <c r="V3381"/>
      <c r="W3381"/>
      <c r="X3381"/>
      <c r="Y3381"/>
      <c r="Z3381"/>
      <c r="AA3381"/>
      <c r="AB3381" s="181"/>
    </row>
    <row r="3382" spans="1:28" hidden="1">
      <c r="A3382" s="283"/>
      <c r="B3382"/>
      <c r="C3382"/>
      <c r="D3382"/>
      <c r="E3382"/>
      <c r="F3382"/>
      <c r="G3382"/>
      <c r="H3382"/>
      <c r="I3382"/>
      <c r="J3382"/>
      <c r="K3382"/>
      <c r="L3382"/>
      <c r="M3382"/>
      <c r="N3382"/>
      <c r="O3382"/>
      <c r="P3382"/>
      <c r="Q3382"/>
      <c r="R3382"/>
      <c r="S3382"/>
      <c r="T3382"/>
      <c r="U3382"/>
      <c r="V3382"/>
      <c r="W3382"/>
      <c r="X3382"/>
      <c r="Y3382"/>
      <c r="Z3382"/>
      <c r="AA3382"/>
      <c r="AB3382" s="181"/>
    </row>
    <row r="3383" spans="1:28" hidden="1">
      <c r="A3383" s="283"/>
      <c r="B3383"/>
      <c r="C3383"/>
      <c r="D3383"/>
      <c r="E3383"/>
      <c r="F3383"/>
      <c r="G3383"/>
      <c r="H3383"/>
      <c r="I3383"/>
      <c r="J3383"/>
      <c r="K3383"/>
      <c r="L3383"/>
      <c r="M3383"/>
      <c r="N3383"/>
      <c r="O3383"/>
      <c r="P3383"/>
      <c r="Q3383"/>
      <c r="R3383"/>
      <c r="S3383"/>
      <c r="T3383"/>
      <c r="U3383"/>
      <c r="V3383"/>
      <c r="W3383"/>
      <c r="X3383"/>
      <c r="Y3383"/>
      <c r="Z3383"/>
      <c r="AA3383"/>
      <c r="AB3383" s="181"/>
    </row>
    <row r="3384" spans="1:28" hidden="1">
      <c r="A3384" s="283"/>
      <c r="B3384"/>
      <c r="C3384"/>
      <c r="D3384"/>
      <c r="E3384"/>
      <c r="F3384"/>
      <c r="G3384"/>
      <c r="H3384"/>
      <c r="I3384"/>
      <c r="J3384"/>
      <c r="K3384"/>
      <c r="L3384"/>
      <c r="M3384"/>
      <c r="N3384"/>
      <c r="O3384"/>
      <c r="P3384"/>
      <c r="Q3384"/>
      <c r="R3384"/>
      <c r="S3384"/>
      <c r="T3384"/>
      <c r="U3384"/>
      <c r="V3384"/>
      <c r="W3384"/>
      <c r="X3384"/>
      <c r="Y3384"/>
      <c r="Z3384"/>
      <c r="AA3384"/>
      <c r="AB3384" s="181"/>
    </row>
    <row r="3385" spans="1:28" hidden="1">
      <c r="A3385" s="283"/>
      <c r="B3385"/>
      <c r="C3385"/>
      <c r="D3385"/>
      <c r="E3385"/>
      <c r="F3385"/>
      <c r="G3385"/>
      <c r="H3385"/>
      <c r="I3385"/>
      <c r="J3385"/>
      <c r="K3385"/>
      <c r="L3385"/>
      <c r="M3385"/>
      <c r="N3385"/>
      <c r="O3385"/>
      <c r="P3385"/>
      <c r="Q3385"/>
      <c r="R3385"/>
      <c r="S3385"/>
      <c r="T3385"/>
      <c r="U3385"/>
      <c r="V3385"/>
      <c r="W3385"/>
      <c r="X3385"/>
      <c r="Y3385"/>
      <c r="Z3385"/>
      <c r="AA3385"/>
      <c r="AB3385" s="181"/>
    </row>
    <row r="3386" spans="1:28" hidden="1">
      <c r="A3386" s="283"/>
      <c r="B3386"/>
      <c r="C3386"/>
      <c r="D3386"/>
      <c r="E3386"/>
      <c r="F3386"/>
      <c r="G3386"/>
      <c r="H3386"/>
      <c r="I3386"/>
      <c r="J3386"/>
      <c r="K3386"/>
      <c r="L3386"/>
      <c r="M3386"/>
      <c r="N3386"/>
      <c r="O3386"/>
      <c r="P3386"/>
      <c r="Q3386"/>
      <c r="R3386"/>
      <c r="S3386"/>
      <c r="T3386"/>
      <c r="U3386"/>
      <c r="V3386"/>
      <c r="W3386"/>
      <c r="X3386"/>
      <c r="Y3386"/>
      <c r="Z3386"/>
      <c r="AA3386"/>
      <c r="AB3386" s="181"/>
    </row>
    <row r="3387" spans="1:28" hidden="1">
      <c r="A3387" s="283"/>
      <c r="B3387"/>
      <c r="C3387"/>
      <c r="D3387"/>
      <c r="E3387"/>
      <c r="F3387"/>
      <c r="G3387"/>
      <c r="H3387"/>
      <c r="I3387"/>
      <c r="J3387"/>
      <c r="K3387"/>
      <c r="L3387"/>
      <c r="M3387"/>
      <c r="N3387"/>
      <c r="O3387"/>
      <c r="P3387"/>
      <c r="Q3387"/>
      <c r="R3387"/>
      <c r="S3387"/>
      <c r="T3387"/>
      <c r="U3387"/>
      <c r="V3387"/>
      <c r="W3387"/>
      <c r="X3387"/>
      <c r="Y3387"/>
      <c r="Z3387"/>
      <c r="AA3387"/>
      <c r="AB3387" s="181"/>
    </row>
    <row r="3388" spans="1:28" hidden="1">
      <c r="A3388" s="283"/>
      <c r="B3388"/>
      <c r="C3388"/>
      <c r="D3388"/>
      <c r="E3388"/>
      <c r="F3388"/>
      <c r="G3388"/>
      <c r="H3388"/>
      <c r="I3388"/>
      <c r="J3388"/>
      <c r="K3388"/>
      <c r="L3388"/>
      <c r="M3388"/>
      <c r="N3388"/>
      <c r="O3388"/>
      <c r="P3388"/>
      <c r="Q3388"/>
      <c r="R3388"/>
      <c r="S3388"/>
      <c r="T3388"/>
      <c r="U3388"/>
      <c r="V3388"/>
      <c r="W3388"/>
      <c r="X3388"/>
      <c r="Y3388"/>
      <c r="Z3388"/>
      <c r="AA3388"/>
      <c r="AB3388" s="181"/>
    </row>
    <row r="3389" spans="1:28" hidden="1">
      <c r="A3389" s="283"/>
      <c r="B3389"/>
      <c r="C3389"/>
      <c r="D3389"/>
      <c r="E3389"/>
      <c r="F3389"/>
      <c r="G3389"/>
      <c r="H3389"/>
      <c r="I3389"/>
      <c r="J3389"/>
      <c r="K3389"/>
      <c r="L3389"/>
      <c r="M3389"/>
      <c r="N3389"/>
      <c r="O3389"/>
      <c r="P3389"/>
      <c r="Q3389"/>
      <c r="R3389"/>
      <c r="S3389"/>
      <c r="T3389"/>
      <c r="U3389"/>
      <c r="V3389"/>
      <c r="W3389"/>
      <c r="X3389"/>
      <c r="Y3389"/>
      <c r="Z3389"/>
      <c r="AA3389"/>
      <c r="AB3389" s="181"/>
    </row>
    <row r="3390" spans="1:28" hidden="1">
      <c r="A3390" s="283"/>
      <c r="B3390"/>
      <c r="C3390"/>
      <c r="D3390"/>
      <c r="E3390"/>
      <c r="F3390"/>
      <c r="G3390"/>
      <c r="H3390"/>
      <c r="I3390"/>
      <c r="J3390"/>
      <c r="K3390"/>
      <c r="L3390"/>
      <c r="M3390"/>
      <c r="N3390"/>
      <c r="O3390"/>
      <c r="P3390"/>
      <c r="Q3390"/>
      <c r="R3390"/>
      <c r="S3390"/>
      <c r="T3390"/>
      <c r="U3390"/>
      <c r="V3390"/>
      <c r="W3390"/>
      <c r="X3390"/>
      <c r="Y3390"/>
      <c r="Z3390"/>
      <c r="AA3390"/>
      <c r="AB3390" s="181"/>
    </row>
    <row r="3391" spans="1:28" hidden="1">
      <c r="A3391" s="283"/>
      <c r="B3391"/>
      <c r="C3391"/>
      <c r="D3391"/>
      <c r="E3391"/>
      <c r="F3391"/>
      <c r="G3391"/>
      <c r="H3391"/>
      <c r="I3391"/>
      <c r="J3391"/>
      <c r="K3391"/>
      <c r="L3391"/>
      <c r="M3391"/>
      <c r="N3391"/>
      <c r="O3391"/>
      <c r="P3391"/>
      <c r="Q3391"/>
      <c r="R3391"/>
      <c r="S3391"/>
      <c r="T3391"/>
      <c r="U3391"/>
      <c r="V3391"/>
      <c r="W3391"/>
      <c r="X3391"/>
      <c r="Y3391"/>
      <c r="Z3391"/>
      <c r="AA3391"/>
      <c r="AB3391" s="181"/>
    </row>
    <row r="3392" spans="1:28" hidden="1">
      <c r="A3392" s="283"/>
      <c r="B3392"/>
      <c r="C3392"/>
      <c r="D3392"/>
      <c r="E3392"/>
      <c r="F3392"/>
      <c r="G3392"/>
      <c r="H3392"/>
      <c r="I3392"/>
      <c r="J3392"/>
      <c r="K3392"/>
      <c r="L3392"/>
      <c r="M3392"/>
      <c r="N3392"/>
      <c r="O3392"/>
      <c r="P3392"/>
      <c r="Q3392"/>
      <c r="R3392"/>
      <c r="S3392"/>
      <c r="T3392"/>
      <c r="U3392"/>
      <c r="V3392"/>
      <c r="W3392"/>
      <c r="X3392"/>
      <c r="Y3392"/>
      <c r="Z3392"/>
      <c r="AA3392"/>
      <c r="AB3392" s="181"/>
    </row>
    <row r="3393" spans="1:28" hidden="1">
      <c r="A3393" s="283"/>
      <c r="B3393"/>
      <c r="C3393"/>
      <c r="D3393"/>
      <c r="E3393"/>
      <c r="F3393"/>
      <c r="G3393"/>
      <c r="H3393"/>
      <c r="I3393"/>
      <c r="J3393"/>
      <c r="K3393"/>
      <c r="L3393"/>
      <c r="M3393"/>
      <c r="N3393"/>
      <c r="O3393"/>
      <c r="P3393"/>
      <c r="Q3393"/>
      <c r="R3393"/>
      <c r="S3393"/>
      <c r="T3393"/>
      <c r="U3393"/>
      <c r="V3393"/>
      <c r="W3393"/>
      <c r="X3393"/>
      <c r="Y3393"/>
      <c r="Z3393"/>
      <c r="AA3393"/>
      <c r="AB3393" s="181"/>
    </row>
    <row r="3394" spans="1:28" hidden="1">
      <c r="A3394" s="283"/>
      <c r="B3394"/>
      <c r="C3394"/>
      <c r="D3394"/>
      <c r="E3394"/>
      <c r="F3394"/>
      <c r="G3394"/>
      <c r="H3394"/>
      <c r="I3394"/>
      <c r="J3394"/>
      <c r="K3394"/>
      <c r="L3394"/>
      <c r="M3394"/>
      <c r="N3394"/>
      <c r="O3394"/>
      <c r="P3394"/>
      <c r="Q3394"/>
      <c r="R3394"/>
      <c r="S3394"/>
      <c r="T3394"/>
      <c r="U3394"/>
      <c r="V3394"/>
      <c r="W3394"/>
      <c r="X3394"/>
      <c r="Y3394"/>
      <c r="Z3394"/>
      <c r="AA3394"/>
      <c r="AB3394" s="181"/>
    </row>
    <row r="3395" spans="1:28" hidden="1">
      <c r="A3395" s="283"/>
      <c r="B3395"/>
      <c r="C3395"/>
      <c r="D3395"/>
      <c r="E3395"/>
      <c r="F3395"/>
      <c r="G3395"/>
      <c r="H3395"/>
      <c r="I3395"/>
      <c r="J3395"/>
      <c r="K3395"/>
      <c r="L3395"/>
      <c r="M3395"/>
      <c r="N3395"/>
      <c r="O3395"/>
      <c r="P3395"/>
      <c r="Q3395"/>
      <c r="R3395"/>
      <c r="S3395"/>
      <c r="T3395"/>
      <c r="U3395"/>
      <c r="V3395"/>
      <c r="W3395"/>
      <c r="X3395"/>
      <c r="Y3395"/>
      <c r="Z3395"/>
      <c r="AA3395"/>
      <c r="AB3395" s="181"/>
    </row>
    <row r="3396" spans="1:28" hidden="1">
      <c r="A3396" s="283"/>
      <c r="B3396"/>
      <c r="C3396"/>
      <c r="D3396"/>
      <c r="E3396"/>
      <c r="F3396"/>
      <c r="G3396"/>
      <c r="H3396"/>
      <c r="I3396"/>
      <c r="J3396"/>
      <c r="K3396"/>
      <c r="L3396"/>
      <c r="M3396"/>
      <c r="N3396"/>
      <c r="O3396"/>
      <c r="P3396"/>
      <c r="Q3396"/>
      <c r="R3396"/>
      <c r="S3396"/>
      <c r="T3396"/>
      <c r="U3396"/>
      <c r="V3396"/>
      <c r="W3396"/>
      <c r="X3396"/>
      <c r="Y3396"/>
      <c r="Z3396"/>
      <c r="AA3396"/>
      <c r="AB3396" s="181"/>
    </row>
    <row r="3397" spans="1:28" hidden="1">
      <c r="A3397" s="283"/>
      <c r="B3397"/>
      <c r="C3397"/>
      <c r="D3397"/>
      <c r="E3397"/>
      <c r="F3397"/>
      <c r="G3397"/>
      <c r="H3397"/>
      <c r="I3397"/>
      <c r="J3397"/>
      <c r="K3397"/>
      <c r="L3397"/>
      <c r="M3397"/>
      <c r="N3397"/>
      <c r="O3397"/>
      <c r="P3397"/>
      <c r="Q3397"/>
      <c r="R3397"/>
      <c r="S3397"/>
      <c r="T3397"/>
      <c r="U3397"/>
      <c r="V3397"/>
      <c r="W3397"/>
      <c r="X3397"/>
      <c r="Y3397"/>
      <c r="Z3397"/>
      <c r="AA3397"/>
      <c r="AB3397" s="181"/>
    </row>
    <row r="3398" spans="1:28" hidden="1">
      <c r="A3398" s="283"/>
      <c r="B3398"/>
      <c r="C3398"/>
      <c r="D3398"/>
      <c r="E3398"/>
      <c r="F3398"/>
      <c r="G3398"/>
      <c r="H3398"/>
      <c r="I3398"/>
      <c r="J3398"/>
      <c r="K3398"/>
      <c r="L3398"/>
      <c r="M3398"/>
      <c r="N3398"/>
      <c r="O3398"/>
      <c r="P3398"/>
      <c r="Q3398"/>
      <c r="R3398"/>
      <c r="S3398"/>
      <c r="T3398"/>
      <c r="U3398"/>
      <c r="V3398"/>
      <c r="W3398"/>
      <c r="X3398"/>
      <c r="Y3398"/>
      <c r="Z3398"/>
      <c r="AA3398"/>
      <c r="AB3398" s="181"/>
    </row>
    <row r="3399" spans="1:28" hidden="1">
      <c r="A3399" s="283"/>
      <c r="B3399"/>
      <c r="C3399"/>
      <c r="D3399"/>
      <c r="E3399"/>
      <c r="F3399"/>
      <c r="G3399"/>
      <c r="H3399"/>
      <c r="I3399"/>
      <c r="J3399"/>
      <c r="K3399"/>
      <c r="L3399"/>
      <c r="M3399"/>
      <c r="N3399"/>
      <c r="O3399"/>
      <c r="P3399"/>
      <c r="Q3399"/>
      <c r="R3399"/>
      <c r="S3399"/>
      <c r="T3399"/>
      <c r="U3399"/>
      <c r="V3399"/>
      <c r="W3399"/>
      <c r="X3399"/>
      <c r="Y3399"/>
      <c r="Z3399"/>
      <c r="AA3399"/>
      <c r="AB3399" s="181"/>
    </row>
    <row r="3400" spans="1:28" hidden="1">
      <c r="A3400" s="283"/>
      <c r="B3400"/>
      <c r="C3400"/>
      <c r="D3400"/>
      <c r="E3400"/>
      <c r="F3400"/>
      <c r="G3400"/>
      <c r="H3400"/>
      <c r="I3400"/>
      <c r="J3400"/>
      <c r="K3400"/>
      <c r="L3400"/>
      <c r="M3400"/>
      <c r="N3400"/>
      <c r="O3400"/>
      <c r="P3400"/>
      <c r="Q3400"/>
      <c r="R3400"/>
      <c r="S3400"/>
      <c r="T3400"/>
      <c r="U3400"/>
      <c r="V3400"/>
      <c r="W3400"/>
      <c r="X3400"/>
      <c r="Y3400"/>
      <c r="Z3400"/>
      <c r="AA3400"/>
      <c r="AB3400" s="181"/>
    </row>
    <row r="3401" spans="1:28" hidden="1">
      <c r="A3401" s="283"/>
      <c r="B3401"/>
      <c r="C3401"/>
      <c r="D3401"/>
      <c r="E3401"/>
      <c r="F3401"/>
      <c r="G3401"/>
      <c r="H3401"/>
      <c r="I3401"/>
      <c r="J3401"/>
      <c r="K3401"/>
      <c r="L3401"/>
      <c r="M3401"/>
      <c r="N3401"/>
      <c r="O3401"/>
      <c r="P3401"/>
      <c r="Q3401"/>
      <c r="R3401"/>
      <c r="S3401"/>
      <c r="T3401"/>
      <c r="U3401"/>
      <c r="V3401"/>
      <c r="W3401"/>
      <c r="X3401"/>
      <c r="Y3401"/>
      <c r="Z3401"/>
      <c r="AA3401"/>
      <c r="AB3401" s="181"/>
    </row>
    <row r="3402" spans="1:28" hidden="1">
      <c r="A3402" s="283"/>
      <c r="B3402"/>
      <c r="C3402"/>
      <c r="D3402"/>
      <c r="E3402"/>
      <c r="F3402"/>
      <c r="G3402"/>
      <c r="H3402"/>
      <c r="I3402"/>
      <c r="J3402"/>
      <c r="K3402"/>
      <c r="L3402"/>
      <c r="M3402"/>
      <c r="N3402"/>
      <c r="O3402"/>
      <c r="P3402"/>
      <c r="Q3402"/>
      <c r="R3402"/>
      <c r="S3402"/>
      <c r="T3402"/>
      <c r="U3402"/>
      <c r="V3402"/>
      <c r="W3402"/>
      <c r="X3402"/>
      <c r="Y3402"/>
      <c r="Z3402"/>
      <c r="AA3402"/>
      <c r="AB3402" s="181"/>
    </row>
    <row r="3403" spans="1:28" hidden="1">
      <c r="A3403" s="283"/>
      <c r="B3403"/>
      <c r="C3403"/>
      <c r="D3403"/>
      <c r="E3403"/>
      <c r="F3403"/>
      <c r="G3403"/>
      <c r="H3403"/>
      <c r="I3403"/>
      <c r="J3403"/>
      <c r="K3403"/>
      <c r="L3403"/>
      <c r="M3403"/>
      <c r="N3403"/>
      <c r="O3403"/>
      <c r="P3403"/>
      <c r="Q3403"/>
      <c r="R3403"/>
      <c r="S3403"/>
      <c r="T3403"/>
      <c r="U3403"/>
      <c r="V3403"/>
      <c r="W3403"/>
      <c r="X3403"/>
      <c r="Y3403"/>
      <c r="Z3403"/>
      <c r="AA3403"/>
      <c r="AB3403" s="181"/>
    </row>
    <row r="3404" spans="1:28" hidden="1">
      <c r="A3404" s="283"/>
      <c r="B3404"/>
      <c r="C3404"/>
      <c r="D3404"/>
      <c r="E3404"/>
      <c r="F3404"/>
      <c r="G3404"/>
      <c r="H3404"/>
      <c r="I3404"/>
      <c r="J3404"/>
      <c r="K3404"/>
      <c r="L3404"/>
      <c r="M3404"/>
      <c r="N3404"/>
      <c r="O3404"/>
      <c r="P3404"/>
      <c r="Q3404"/>
      <c r="R3404"/>
      <c r="S3404"/>
      <c r="T3404"/>
      <c r="U3404"/>
      <c r="V3404"/>
      <c r="W3404"/>
      <c r="X3404"/>
      <c r="Y3404"/>
      <c r="Z3404"/>
      <c r="AA3404"/>
      <c r="AB3404" s="181"/>
    </row>
    <row r="3405" spans="1:28" hidden="1">
      <c r="A3405" s="283"/>
      <c r="B3405"/>
      <c r="C3405"/>
      <c r="D3405"/>
      <c r="E3405"/>
      <c r="F3405"/>
      <c r="G3405"/>
      <c r="H3405"/>
      <c r="I3405"/>
      <c r="J3405"/>
      <c r="K3405"/>
      <c r="L3405"/>
      <c r="M3405"/>
      <c r="N3405"/>
      <c r="O3405"/>
      <c r="P3405"/>
      <c r="Q3405"/>
      <c r="R3405"/>
      <c r="S3405"/>
      <c r="T3405"/>
      <c r="U3405"/>
      <c r="V3405"/>
      <c r="W3405"/>
      <c r="X3405"/>
      <c r="Y3405"/>
      <c r="Z3405"/>
      <c r="AA3405"/>
      <c r="AB3405" s="181"/>
    </row>
    <row r="3406" spans="1:28" hidden="1">
      <c r="A3406" s="283"/>
      <c r="B3406"/>
      <c r="C3406"/>
      <c r="D3406"/>
      <c r="E3406"/>
      <c r="F3406"/>
      <c r="G3406"/>
      <c r="H3406"/>
      <c r="I3406"/>
      <c r="J3406"/>
      <c r="K3406"/>
      <c r="L3406"/>
      <c r="M3406"/>
      <c r="N3406"/>
      <c r="O3406"/>
      <c r="P3406"/>
      <c r="Q3406"/>
      <c r="R3406"/>
      <c r="S3406"/>
      <c r="T3406"/>
      <c r="U3406"/>
      <c r="V3406"/>
      <c r="W3406"/>
      <c r="X3406"/>
      <c r="Y3406"/>
      <c r="Z3406"/>
      <c r="AA3406"/>
      <c r="AB3406" s="181"/>
    </row>
    <row r="3407" spans="1:28" hidden="1">
      <c r="A3407" s="283"/>
      <c r="B3407"/>
      <c r="C3407"/>
      <c r="D3407"/>
      <c r="E3407"/>
      <c r="F3407"/>
      <c r="G3407"/>
      <c r="H3407"/>
      <c r="I3407"/>
      <c r="J3407"/>
      <c r="K3407"/>
      <c r="L3407"/>
      <c r="M3407"/>
      <c r="N3407"/>
      <c r="O3407"/>
      <c r="P3407"/>
      <c r="Q3407"/>
      <c r="R3407"/>
      <c r="S3407"/>
      <c r="T3407"/>
      <c r="U3407"/>
      <c r="V3407"/>
      <c r="W3407"/>
      <c r="X3407"/>
      <c r="Y3407"/>
      <c r="Z3407"/>
      <c r="AA3407"/>
      <c r="AB3407" s="181"/>
    </row>
    <row r="3408" spans="1:28" hidden="1">
      <c r="A3408" s="283"/>
      <c r="B3408"/>
      <c r="C3408"/>
      <c r="D3408"/>
      <c r="E3408"/>
      <c r="F3408"/>
      <c r="G3408"/>
      <c r="H3408"/>
      <c r="I3408"/>
      <c r="J3408"/>
      <c r="K3408"/>
      <c r="L3408"/>
      <c r="M3408"/>
      <c r="N3408"/>
      <c r="O3408"/>
      <c r="P3408"/>
      <c r="Q3408"/>
      <c r="R3408"/>
      <c r="S3408"/>
      <c r="T3408"/>
      <c r="U3408"/>
      <c r="V3408"/>
      <c r="W3408"/>
      <c r="X3408"/>
      <c r="Y3408"/>
      <c r="Z3408"/>
      <c r="AA3408"/>
      <c r="AB3408" s="181"/>
    </row>
    <row r="3409" spans="1:28" hidden="1">
      <c r="A3409" s="283"/>
      <c r="B3409"/>
      <c r="C3409"/>
      <c r="D3409"/>
      <c r="E3409"/>
      <c r="F3409"/>
      <c r="G3409"/>
      <c r="H3409"/>
      <c r="I3409"/>
      <c r="J3409"/>
      <c r="K3409"/>
      <c r="L3409"/>
      <c r="M3409"/>
      <c r="N3409"/>
      <c r="O3409"/>
      <c r="P3409"/>
      <c r="Q3409"/>
      <c r="R3409"/>
      <c r="S3409"/>
      <c r="T3409"/>
      <c r="U3409"/>
      <c r="V3409"/>
      <c r="W3409"/>
      <c r="X3409"/>
      <c r="Y3409"/>
      <c r="Z3409"/>
      <c r="AA3409"/>
      <c r="AB3409" s="181"/>
    </row>
    <row r="3410" spans="1:28" hidden="1">
      <c r="A3410" s="283"/>
      <c r="B3410"/>
      <c r="C3410"/>
      <c r="D3410"/>
      <c r="E3410"/>
      <c r="F3410"/>
      <c r="G3410"/>
      <c r="H3410"/>
      <c r="I3410"/>
      <c r="J3410"/>
      <c r="K3410"/>
      <c r="L3410"/>
      <c r="M3410"/>
      <c r="N3410"/>
      <c r="O3410"/>
      <c r="P3410"/>
      <c r="Q3410"/>
      <c r="R3410"/>
      <c r="S3410"/>
      <c r="T3410"/>
      <c r="U3410"/>
      <c r="V3410"/>
      <c r="W3410"/>
      <c r="X3410"/>
      <c r="Y3410"/>
      <c r="Z3410"/>
      <c r="AA3410"/>
      <c r="AB3410" s="181"/>
    </row>
    <row r="3411" spans="1:28" hidden="1">
      <c r="A3411" s="283"/>
      <c r="B3411"/>
      <c r="C3411"/>
      <c r="D3411"/>
      <c r="E3411"/>
      <c r="F3411"/>
      <c r="G3411"/>
      <c r="H3411"/>
      <c r="I3411"/>
      <c r="J3411"/>
      <c r="K3411"/>
      <c r="L3411"/>
      <c r="M3411"/>
      <c r="N3411"/>
      <c r="O3411"/>
      <c r="P3411"/>
      <c r="Q3411"/>
      <c r="R3411"/>
      <c r="S3411"/>
      <c r="T3411"/>
      <c r="U3411"/>
      <c r="V3411"/>
      <c r="W3411"/>
      <c r="X3411"/>
      <c r="Y3411"/>
      <c r="Z3411"/>
      <c r="AA3411"/>
      <c r="AB3411" s="181"/>
    </row>
    <row r="3412" spans="1:28" hidden="1">
      <c r="A3412" s="283"/>
      <c r="B3412"/>
      <c r="C3412"/>
      <c r="D3412"/>
      <c r="E3412"/>
      <c r="F3412"/>
      <c r="G3412"/>
      <c r="H3412"/>
      <c r="I3412"/>
      <c r="J3412"/>
      <c r="K3412"/>
      <c r="L3412"/>
      <c r="M3412"/>
      <c r="N3412"/>
      <c r="O3412"/>
      <c r="P3412"/>
      <c r="Q3412"/>
      <c r="R3412"/>
      <c r="S3412"/>
      <c r="T3412"/>
      <c r="U3412"/>
      <c r="V3412"/>
      <c r="W3412"/>
      <c r="X3412"/>
      <c r="Y3412"/>
      <c r="Z3412"/>
      <c r="AA3412"/>
      <c r="AB3412" s="181"/>
    </row>
    <row r="3413" spans="1:28" hidden="1">
      <c r="A3413" s="283"/>
      <c r="B3413"/>
      <c r="C3413"/>
      <c r="D3413"/>
      <c r="E3413"/>
      <c r="F3413"/>
      <c r="G3413"/>
      <c r="H3413"/>
      <c r="I3413"/>
      <c r="J3413"/>
      <c r="K3413"/>
      <c r="L3413"/>
      <c r="M3413"/>
      <c r="N3413"/>
      <c r="O3413"/>
      <c r="P3413"/>
      <c r="Q3413"/>
      <c r="R3413"/>
      <c r="S3413"/>
      <c r="T3413"/>
      <c r="U3413"/>
      <c r="V3413"/>
      <c r="W3413"/>
      <c r="X3413"/>
      <c r="Y3413"/>
      <c r="Z3413"/>
      <c r="AA3413"/>
      <c r="AB3413" s="181"/>
    </row>
    <row r="3414" spans="1:28" hidden="1">
      <c r="A3414" s="283"/>
      <c r="B3414"/>
      <c r="C3414"/>
      <c r="D3414"/>
      <c r="E3414"/>
      <c r="F3414"/>
      <c r="G3414"/>
      <c r="H3414"/>
      <c r="I3414"/>
      <c r="J3414"/>
      <c r="K3414"/>
      <c r="L3414"/>
      <c r="M3414"/>
      <c r="N3414"/>
      <c r="O3414"/>
      <c r="P3414"/>
      <c r="Q3414"/>
      <c r="R3414"/>
      <c r="S3414"/>
      <c r="T3414"/>
      <c r="U3414"/>
      <c r="V3414"/>
      <c r="W3414"/>
      <c r="X3414"/>
      <c r="Y3414"/>
      <c r="Z3414"/>
      <c r="AA3414"/>
      <c r="AB3414" s="181"/>
    </row>
    <row r="3415" spans="1:28" hidden="1">
      <c r="A3415" s="283"/>
      <c r="B3415"/>
      <c r="C3415"/>
      <c r="D3415"/>
      <c r="E3415"/>
      <c r="F3415"/>
      <c r="G3415"/>
      <c r="H3415"/>
      <c r="I3415"/>
      <c r="J3415"/>
      <c r="K3415"/>
      <c r="L3415"/>
      <c r="M3415"/>
      <c r="N3415"/>
      <c r="O3415"/>
      <c r="P3415"/>
      <c r="Q3415"/>
      <c r="R3415"/>
      <c r="S3415"/>
      <c r="T3415"/>
      <c r="U3415"/>
      <c r="V3415"/>
      <c r="W3415"/>
      <c r="X3415"/>
      <c r="Y3415"/>
      <c r="Z3415"/>
      <c r="AA3415"/>
      <c r="AB3415" s="181"/>
    </row>
    <row r="3416" spans="1:28" hidden="1">
      <c r="A3416" s="283"/>
      <c r="B3416"/>
      <c r="C3416"/>
      <c r="D3416"/>
      <c r="E3416"/>
      <c r="F3416"/>
      <c r="G3416"/>
      <c r="H3416"/>
      <c r="I3416"/>
      <c r="J3416"/>
      <c r="K3416"/>
      <c r="L3416"/>
      <c r="M3416"/>
      <c r="N3416"/>
      <c r="O3416"/>
      <c r="P3416"/>
      <c r="Q3416"/>
      <c r="R3416"/>
      <c r="S3416"/>
      <c r="T3416"/>
      <c r="U3416"/>
      <c r="V3416"/>
      <c r="W3416"/>
      <c r="X3416"/>
      <c r="Y3416"/>
      <c r="Z3416"/>
      <c r="AA3416"/>
      <c r="AB3416" s="181"/>
    </row>
    <row r="3417" spans="1:28" hidden="1">
      <c r="A3417" s="283"/>
      <c r="B3417"/>
      <c r="C3417"/>
      <c r="D3417"/>
      <c r="E3417"/>
      <c r="F3417"/>
      <c r="G3417"/>
      <c r="H3417"/>
      <c r="I3417"/>
      <c r="J3417"/>
      <c r="K3417"/>
      <c r="L3417"/>
      <c r="M3417"/>
      <c r="N3417"/>
      <c r="O3417"/>
      <c r="P3417"/>
      <c r="Q3417"/>
      <c r="R3417"/>
      <c r="S3417"/>
      <c r="T3417"/>
      <c r="U3417"/>
      <c r="V3417"/>
      <c r="W3417"/>
      <c r="X3417"/>
      <c r="Y3417"/>
      <c r="Z3417"/>
      <c r="AA3417"/>
      <c r="AB3417" s="181"/>
    </row>
    <row r="3418" spans="1:28" hidden="1">
      <c r="A3418" s="283"/>
      <c r="B3418"/>
      <c r="C3418"/>
      <c r="D3418"/>
      <c r="E3418"/>
      <c r="F3418"/>
      <c r="G3418"/>
      <c r="H3418"/>
      <c r="I3418"/>
      <c r="J3418"/>
      <c r="K3418"/>
      <c r="L3418"/>
      <c r="M3418"/>
      <c r="N3418"/>
      <c r="O3418"/>
      <c r="P3418"/>
      <c r="Q3418"/>
      <c r="R3418"/>
      <c r="S3418"/>
      <c r="T3418"/>
      <c r="U3418"/>
      <c r="V3418"/>
      <c r="W3418"/>
      <c r="X3418"/>
      <c r="Y3418"/>
      <c r="Z3418"/>
      <c r="AA3418"/>
      <c r="AB3418" s="181"/>
    </row>
    <row r="3419" spans="1:28" hidden="1">
      <c r="A3419" s="283"/>
      <c r="B3419"/>
      <c r="C3419"/>
      <c r="D3419"/>
      <c r="E3419"/>
      <c r="F3419"/>
      <c r="G3419"/>
      <c r="H3419"/>
      <c r="I3419"/>
      <c r="J3419"/>
      <c r="K3419"/>
      <c r="L3419"/>
      <c r="M3419"/>
      <c r="N3419"/>
      <c r="O3419"/>
      <c r="P3419"/>
      <c r="Q3419"/>
      <c r="R3419"/>
      <c r="S3419"/>
      <c r="T3419"/>
      <c r="U3419"/>
      <c r="V3419"/>
      <c r="W3419"/>
      <c r="X3419"/>
      <c r="Y3419"/>
      <c r="Z3419"/>
      <c r="AA3419"/>
      <c r="AB3419" s="181"/>
    </row>
    <row r="3420" spans="1:28" hidden="1">
      <c r="A3420" s="283"/>
      <c r="B3420"/>
      <c r="C3420"/>
      <c r="D3420"/>
      <c r="E3420"/>
      <c r="F3420"/>
      <c r="G3420"/>
      <c r="H3420"/>
      <c r="I3420"/>
      <c r="J3420"/>
      <c r="K3420"/>
      <c r="L3420"/>
      <c r="M3420"/>
      <c r="N3420"/>
      <c r="O3420"/>
      <c r="P3420"/>
      <c r="Q3420"/>
      <c r="R3420"/>
      <c r="S3420"/>
      <c r="T3420"/>
      <c r="U3420"/>
      <c r="V3420"/>
      <c r="W3420"/>
      <c r="X3420"/>
      <c r="Y3420"/>
      <c r="Z3420"/>
      <c r="AA3420"/>
      <c r="AB3420" s="181"/>
    </row>
    <row r="3421" spans="1:28" hidden="1">
      <c r="A3421" s="283"/>
      <c r="B3421"/>
      <c r="C3421"/>
      <c r="D3421"/>
      <c r="E3421"/>
      <c r="F3421"/>
      <c r="G3421"/>
      <c r="H3421"/>
      <c r="I3421"/>
      <c r="J3421"/>
      <c r="K3421"/>
      <c r="L3421"/>
      <c r="M3421"/>
      <c r="N3421"/>
      <c r="O3421"/>
      <c r="P3421"/>
      <c r="Q3421"/>
      <c r="R3421"/>
      <c r="S3421"/>
      <c r="T3421"/>
      <c r="U3421"/>
      <c r="V3421"/>
      <c r="W3421"/>
      <c r="X3421"/>
      <c r="Y3421"/>
      <c r="Z3421"/>
      <c r="AA3421"/>
      <c r="AB3421" s="181"/>
    </row>
    <row r="3422" spans="1:28" hidden="1">
      <c r="A3422" s="283"/>
      <c r="B3422"/>
      <c r="C3422"/>
      <c r="D3422"/>
      <c r="E3422"/>
      <c r="F3422"/>
      <c r="G3422"/>
      <c r="H3422"/>
      <c r="I3422"/>
      <c r="J3422"/>
      <c r="K3422"/>
      <c r="L3422"/>
      <c r="M3422"/>
      <c r="N3422"/>
      <c r="O3422"/>
      <c r="P3422"/>
      <c r="Q3422"/>
      <c r="R3422"/>
      <c r="S3422"/>
      <c r="T3422"/>
      <c r="U3422"/>
      <c r="V3422"/>
      <c r="W3422"/>
      <c r="X3422"/>
      <c r="Y3422"/>
      <c r="Z3422"/>
      <c r="AA3422"/>
      <c r="AB3422" s="181"/>
    </row>
    <row r="3423" spans="1:28" hidden="1">
      <c r="A3423" s="283"/>
      <c r="B3423"/>
      <c r="C3423"/>
      <c r="D3423"/>
      <c r="E3423"/>
      <c r="F3423"/>
      <c r="G3423"/>
      <c r="H3423"/>
      <c r="I3423"/>
      <c r="J3423"/>
      <c r="K3423"/>
      <c r="L3423"/>
      <c r="M3423"/>
      <c r="N3423"/>
      <c r="O3423"/>
      <c r="P3423"/>
      <c r="Q3423"/>
      <c r="R3423"/>
      <c r="S3423"/>
      <c r="T3423"/>
      <c r="U3423"/>
      <c r="V3423"/>
      <c r="W3423"/>
      <c r="X3423"/>
      <c r="Y3423"/>
      <c r="Z3423"/>
      <c r="AA3423"/>
      <c r="AB3423" s="181"/>
    </row>
    <row r="3424" spans="1:28" hidden="1">
      <c r="A3424" s="283"/>
      <c r="B3424"/>
      <c r="C3424"/>
      <c r="D3424"/>
      <c r="E3424"/>
      <c r="F3424"/>
      <c r="G3424"/>
      <c r="H3424"/>
      <c r="I3424"/>
      <c r="J3424"/>
      <c r="K3424"/>
      <c r="L3424"/>
      <c r="M3424"/>
      <c r="N3424"/>
      <c r="O3424"/>
      <c r="P3424"/>
      <c r="Q3424"/>
      <c r="R3424"/>
      <c r="S3424"/>
      <c r="T3424"/>
      <c r="U3424"/>
      <c r="V3424"/>
      <c r="W3424"/>
      <c r="X3424"/>
      <c r="Y3424"/>
      <c r="Z3424"/>
      <c r="AA3424"/>
      <c r="AB3424" s="181"/>
    </row>
    <row r="3425" spans="1:28" hidden="1">
      <c r="A3425" s="283"/>
      <c r="B3425"/>
      <c r="C3425"/>
      <c r="D3425"/>
      <c r="E3425"/>
      <c r="F3425"/>
      <c r="G3425"/>
      <c r="H3425"/>
      <c r="I3425"/>
      <c r="J3425"/>
      <c r="K3425"/>
      <c r="L3425"/>
      <c r="M3425"/>
      <c r="N3425"/>
      <c r="O3425"/>
      <c r="P3425"/>
      <c r="Q3425"/>
      <c r="R3425"/>
      <c r="S3425"/>
      <c r="T3425"/>
      <c r="U3425"/>
      <c r="V3425"/>
      <c r="W3425"/>
      <c r="X3425"/>
      <c r="Y3425"/>
      <c r="Z3425"/>
      <c r="AA3425"/>
      <c r="AB3425" s="181"/>
    </row>
    <row r="3426" spans="1:28" hidden="1">
      <c r="A3426" s="283"/>
      <c r="B3426"/>
      <c r="C3426"/>
      <c r="D3426"/>
      <c r="E3426"/>
      <c r="F3426"/>
      <c r="G3426"/>
      <c r="H3426"/>
      <c r="I3426"/>
      <c r="J3426"/>
      <c r="K3426"/>
      <c r="L3426"/>
      <c r="M3426"/>
      <c r="N3426"/>
      <c r="O3426"/>
      <c r="P3426"/>
      <c r="Q3426"/>
      <c r="R3426"/>
      <c r="S3426"/>
      <c r="T3426"/>
      <c r="U3426"/>
      <c r="V3426"/>
      <c r="W3426"/>
      <c r="X3426"/>
      <c r="Y3426"/>
      <c r="Z3426"/>
      <c r="AA3426"/>
      <c r="AB3426" s="181"/>
    </row>
    <row r="3427" spans="1:28" hidden="1">
      <c r="A3427" s="283"/>
      <c r="B3427"/>
      <c r="C3427"/>
      <c r="D3427"/>
      <c r="E3427"/>
      <c r="F3427"/>
      <c r="G3427"/>
      <c r="H3427"/>
      <c r="I3427"/>
      <c r="J3427"/>
      <c r="K3427"/>
      <c r="L3427"/>
      <c r="M3427"/>
      <c r="N3427"/>
      <c r="O3427"/>
      <c r="P3427"/>
      <c r="Q3427"/>
      <c r="R3427"/>
      <c r="S3427"/>
      <c r="T3427"/>
      <c r="U3427"/>
      <c r="V3427"/>
      <c r="W3427"/>
      <c r="X3427"/>
      <c r="Y3427"/>
      <c r="Z3427"/>
      <c r="AA3427"/>
      <c r="AB3427" s="181"/>
    </row>
    <row r="3428" spans="1:28" hidden="1">
      <c r="A3428" s="283"/>
      <c r="B3428"/>
      <c r="C3428"/>
      <c r="D3428"/>
      <c r="E3428"/>
      <c r="F3428"/>
      <c r="G3428"/>
      <c r="H3428"/>
      <c r="I3428"/>
      <c r="J3428"/>
      <c r="K3428"/>
      <c r="L3428"/>
      <c r="M3428"/>
      <c r="N3428"/>
      <c r="O3428"/>
      <c r="P3428"/>
      <c r="Q3428"/>
      <c r="R3428"/>
      <c r="S3428"/>
      <c r="T3428"/>
      <c r="U3428"/>
      <c r="V3428"/>
      <c r="W3428"/>
      <c r="X3428"/>
      <c r="Y3428"/>
      <c r="Z3428"/>
      <c r="AA3428"/>
      <c r="AB3428" s="181"/>
    </row>
    <row r="3429" spans="1:28" hidden="1">
      <c r="A3429" s="283"/>
      <c r="B3429"/>
      <c r="C3429"/>
      <c r="D3429"/>
      <c r="E3429"/>
      <c r="F3429"/>
      <c r="G3429"/>
      <c r="H3429"/>
      <c r="I3429"/>
      <c r="J3429"/>
      <c r="K3429"/>
      <c r="L3429"/>
      <c r="M3429"/>
      <c r="N3429"/>
      <c r="O3429"/>
      <c r="P3429"/>
      <c r="Q3429"/>
      <c r="R3429"/>
      <c r="S3429"/>
      <c r="T3429"/>
      <c r="U3429"/>
      <c r="V3429"/>
      <c r="W3429"/>
      <c r="X3429"/>
      <c r="Y3429"/>
      <c r="Z3429"/>
      <c r="AA3429"/>
      <c r="AB3429" s="181"/>
    </row>
    <row r="3430" spans="1:28" hidden="1">
      <c r="A3430" s="283"/>
      <c r="B3430"/>
      <c r="C3430"/>
      <c r="D3430"/>
      <c r="E3430"/>
      <c r="F3430"/>
      <c r="G3430"/>
      <c r="H3430"/>
      <c r="I3430"/>
      <c r="J3430"/>
      <c r="K3430"/>
      <c r="L3430"/>
      <c r="M3430"/>
      <c r="N3430"/>
      <c r="O3430"/>
      <c r="P3430"/>
      <c r="Q3430"/>
      <c r="R3430"/>
      <c r="S3430"/>
      <c r="T3430"/>
      <c r="U3430"/>
      <c r="V3430"/>
      <c r="W3430"/>
      <c r="X3430"/>
      <c r="Y3430"/>
      <c r="Z3430"/>
      <c r="AA3430"/>
      <c r="AB3430" s="181"/>
    </row>
    <row r="3431" spans="1:28" hidden="1">
      <c r="A3431" s="283"/>
      <c r="B3431"/>
      <c r="C3431"/>
      <c r="D3431"/>
      <c r="E3431"/>
      <c r="F3431"/>
      <c r="G3431"/>
      <c r="H3431"/>
      <c r="I3431"/>
      <c r="J3431"/>
      <c r="K3431"/>
      <c r="L3431"/>
      <c r="M3431"/>
      <c r="N3431"/>
      <c r="O3431"/>
      <c r="P3431"/>
      <c r="Q3431"/>
      <c r="R3431"/>
      <c r="S3431"/>
      <c r="T3431"/>
      <c r="U3431"/>
      <c r="V3431"/>
      <c r="W3431"/>
      <c r="X3431"/>
      <c r="Y3431"/>
      <c r="Z3431"/>
      <c r="AA3431"/>
      <c r="AB3431" s="181"/>
    </row>
    <row r="3432" spans="1:28" hidden="1">
      <c r="A3432" s="283"/>
      <c r="B3432"/>
      <c r="C3432"/>
      <c r="D3432"/>
      <c r="E3432"/>
      <c r="F3432"/>
      <c r="G3432"/>
      <c r="H3432"/>
      <c r="I3432"/>
      <c r="J3432"/>
      <c r="K3432"/>
      <c r="L3432"/>
      <c r="M3432"/>
      <c r="N3432"/>
      <c r="O3432"/>
      <c r="P3432"/>
      <c r="Q3432"/>
      <c r="R3432"/>
      <c r="S3432"/>
      <c r="T3432"/>
      <c r="U3432"/>
      <c r="V3432"/>
      <c r="W3432"/>
      <c r="X3432"/>
      <c r="Y3432"/>
      <c r="Z3432"/>
      <c r="AA3432"/>
      <c r="AB3432" s="181"/>
    </row>
    <row r="3433" spans="1:28" hidden="1">
      <c r="A3433" s="283"/>
      <c r="B3433"/>
      <c r="C3433"/>
      <c r="D3433"/>
      <c r="E3433"/>
      <c r="F3433"/>
      <c r="G3433"/>
      <c r="H3433"/>
      <c r="I3433"/>
      <c r="J3433"/>
      <c r="K3433"/>
      <c r="L3433"/>
      <c r="M3433"/>
      <c r="N3433"/>
      <c r="O3433"/>
      <c r="P3433"/>
      <c r="Q3433"/>
      <c r="R3433"/>
      <c r="S3433"/>
      <c r="T3433"/>
      <c r="U3433"/>
      <c r="V3433"/>
      <c r="W3433"/>
      <c r="X3433"/>
      <c r="Y3433"/>
      <c r="Z3433"/>
      <c r="AA3433"/>
      <c r="AB3433" s="181"/>
    </row>
    <row r="3434" spans="1:28" hidden="1">
      <c r="A3434" s="283"/>
      <c r="B3434"/>
      <c r="C3434"/>
      <c r="D3434"/>
      <c r="E3434"/>
      <c r="F3434"/>
      <c r="G3434"/>
      <c r="H3434"/>
      <c r="I3434"/>
      <c r="J3434"/>
      <c r="K3434"/>
      <c r="L3434"/>
      <c r="M3434"/>
      <c r="N3434"/>
      <c r="O3434"/>
      <c r="P3434"/>
      <c r="Q3434"/>
      <c r="R3434"/>
      <c r="S3434"/>
      <c r="T3434"/>
      <c r="U3434"/>
      <c r="V3434"/>
      <c r="W3434"/>
      <c r="X3434"/>
      <c r="Y3434"/>
      <c r="Z3434"/>
      <c r="AA3434"/>
      <c r="AB3434" s="181"/>
    </row>
    <row r="3435" spans="1:28" hidden="1">
      <c r="A3435" s="283"/>
      <c r="B3435"/>
      <c r="C3435"/>
      <c r="D3435"/>
      <c r="E3435"/>
      <c r="F3435"/>
      <c r="G3435"/>
      <c r="H3435"/>
      <c r="I3435"/>
      <c r="J3435"/>
      <c r="K3435"/>
      <c r="L3435"/>
      <c r="M3435"/>
      <c r="N3435"/>
      <c r="O3435"/>
      <c r="P3435"/>
      <c r="Q3435"/>
      <c r="R3435"/>
      <c r="S3435"/>
      <c r="T3435"/>
      <c r="U3435"/>
      <c r="V3435"/>
      <c r="W3435"/>
      <c r="X3435"/>
      <c r="Y3435"/>
      <c r="Z3435"/>
      <c r="AA3435"/>
      <c r="AB3435" s="181"/>
    </row>
    <row r="3436" spans="1:28" hidden="1">
      <c r="A3436" s="283"/>
      <c r="B3436"/>
      <c r="C3436"/>
      <c r="D3436"/>
      <c r="E3436"/>
      <c r="F3436"/>
      <c r="G3436"/>
      <c r="H3436"/>
      <c r="I3436"/>
      <c r="J3436"/>
      <c r="K3436"/>
      <c r="L3436"/>
      <c r="M3436"/>
      <c r="N3436"/>
      <c r="O3436"/>
      <c r="P3436"/>
      <c r="Q3436"/>
      <c r="R3436"/>
      <c r="S3436"/>
      <c r="T3436"/>
      <c r="U3436"/>
      <c r="V3436"/>
      <c r="W3436"/>
      <c r="X3436"/>
      <c r="Y3436"/>
      <c r="Z3436"/>
      <c r="AA3436"/>
      <c r="AB3436" s="181"/>
    </row>
    <row r="3437" spans="1:28" hidden="1">
      <c r="A3437" s="283"/>
      <c r="B3437"/>
      <c r="C3437"/>
      <c r="D3437"/>
      <c r="E3437"/>
      <c r="F3437"/>
      <c r="G3437"/>
      <c r="H3437"/>
      <c r="I3437"/>
      <c r="J3437"/>
      <c r="K3437"/>
      <c r="L3437"/>
      <c r="M3437"/>
      <c r="N3437"/>
      <c r="O3437"/>
      <c r="P3437"/>
      <c r="Q3437"/>
      <c r="R3437"/>
      <c r="S3437"/>
      <c r="T3437"/>
      <c r="U3437"/>
      <c r="V3437"/>
      <c r="W3437"/>
      <c r="X3437"/>
      <c r="Y3437"/>
      <c r="Z3437"/>
      <c r="AA3437"/>
      <c r="AB3437" s="181"/>
    </row>
    <row r="3438" spans="1:28" hidden="1">
      <c r="A3438" s="283"/>
      <c r="B3438"/>
      <c r="C3438"/>
      <c r="D3438"/>
      <c r="E3438"/>
      <c r="F3438"/>
      <c r="G3438"/>
      <c r="H3438"/>
      <c r="I3438"/>
      <c r="J3438"/>
      <c r="K3438"/>
      <c r="L3438"/>
      <c r="M3438"/>
      <c r="N3438"/>
      <c r="O3438"/>
      <c r="P3438"/>
      <c r="Q3438"/>
      <c r="R3438"/>
      <c r="S3438"/>
      <c r="T3438"/>
      <c r="U3438"/>
      <c r="V3438"/>
      <c r="W3438"/>
      <c r="X3438"/>
      <c r="Y3438"/>
      <c r="Z3438"/>
      <c r="AA3438"/>
      <c r="AB3438" s="181"/>
    </row>
    <row r="3439" spans="1:28" hidden="1">
      <c r="A3439" s="283"/>
      <c r="B3439"/>
      <c r="C3439"/>
      <c r="D3439"/>
      <c r="E3439"/>
      <c r="F3439"/>
      <c r="G3439"/>
      <c r="H3439"/>
      <c r="I3439"/>
      <c r="J3439"/>
      <c r="K3439"/>
      <c r="L3439"/>
      <c r="M3439"/>
      <c r="N3439"/>
      <c r="O3439"/>
      <c r="P3439"/>
      <c r="Q3439"/>
      <c r="R3439"/>
      <c r="S3439"/>
      <c r="T3439"/>
      <c r="U3439"/>
      <c r="V3439"/>
      <c r="W3439"/>
      <c r="X3439"/>
      <c r="Y3439"/>
      <c r="Z3439"/>
      <c r="AA3439"/>
      <c r="AB3439" s="181"/>
    </row>
    <row r="3440" spans="1:28" hidden="1">
      <c r="A3440" s="283"/>
      <c r="B3440"/>
      <c r="C3440"/>
      <c r="D3440"/>
      <c r="E3440"/>
      <c r="F3440"/>
      <c r="G3440"/>
      <c r="H3440"/>
      <c r="I3440"/>
      <c r="J3440"/>
      <c r="K3440"/>
      <c r="L3440"/>
      <c r="M3440"/>
      <c r="N3440"/>
      <c r="O3440"/>
      <c r="P3440"/>
      <c r="Q3440"/>
      <c r="R3440"/>
      <c r="S3440"/>
      <c r="T3440"/>
      <c r="U3440"/>
      <c r="V3440"/>
      <c r="W3440"/>
      <c r="X3440"/>
      <c r="Y3440"/>
      <c r="Z3440"/>
      <c r="AA3440"/>
      <c r="AB3440" s="181"/>
    </row>
    <row r="3441" spans="1:28" hidden="1">
      <c r="A3441" s="283"/>
      <c r="B3441"/>
      <c r="C3441"/>
      <c r="D3441"/>
      <c r="E3441"/>
      <c r="F3441"/>
      <c r="G3441"/>
      <c r="H3441"/>
      <c r="I3441"/>
      <c r="J3441"/>
      <c r="K3441"/>
      <c r="L3441"/>
      <c r="M3441"/>
      <c r="N3441"/>
      <c r="O3441"/>
      <c r="P3441"/>
      <c r="Q3441"/>
      <c r="R3441"/>
      <c r="S3441"/>
      <c r="T3441"/>
      <c r="U3441"/>
      <c r="V3441"/>
      <c r="W3441"/>
      <c r="X3441"/>
      <c r="Y3441"/>
      <c r="Z3441"/>
      <c r="AA3441"/>
      <c r="AB3441" s="181"/>
    </row>
    <row r="3442" spans="1:28" hidden="1">
      <c r="A3442" s="283"/>
      <c r="B3442"/>
      <c r="C3442"/>
      <c r="D3442"/>
      <c r="E3442"/>
      <c r="F3442"/>
      <c r="G3442"/>
      <c r="H3442"/>
      <c r="I3442"/>
      <c r="J3442"/>
      <c r="K3442"/>
      <c r="L3442"/>
      <c r="M3442"/>
      <c r="N3442"/>
      <c r="O3442"/>
      <c r="P3442"/>
      <c r="Q3442"/>
      <c r="R3442"/>
      <c r="S3442"/>
      <c r="T3442"/>
      <c r="U3442"/>
      <c r="V3442"/>
      <c r="W3442"/>
      <c r="X3442"/>
      <c r="Y3442"/>
      <c r="Z3442"/>
      <c r="AA3442"/>
      <c r="AB3442" s="181"/>
    </row>
    <row r="3443" spans="1:28" hidden="1">
      <c r="A3443" s="283"/>
      <c r="B3443"/>
      <c r="C3443"/>
      <c r="D3443"/>
      <c r="E3443"/>
      <c r="F3443"/>
      <c r="G3443"/>
      <c r="H3443"/>
      <c r="I3443"/>
      <c r="J3443"/>
      <c r="K3443"/>
      <c r="L3443"/>
      <c r="M3443"/>
      <c r="N3443"/>
      <c r="O3443"/>
      <c r="P3443"/>
      <c r="Q3443"/>
      <c r="R3443"/>
      <c r="S3443"/>
      <c r="T3443"/>
      <c r="U3443"/>
      <c r="V3443"/>
      <c r="W3443"/>
      <c r="X3443"/>
      <c r="Y3443"/>
      <c r="Z3443"/>
      <c r="AA3443"/>
      <c r="AB3443" s="181"/>
    </row>
    <row r="3444" spans="1:28" hidden="1">
      <c r="A3444" s="283"/>
      <c r="B3444"/>
      <c r="C3444"/>
      <c r="D3444"/>
      <c r="E3444"/>
      <c r="F3444"/>
      <c r="G3444"/>
      <c r="H3444"/>
      <c r="I3444"/>
      <c r="J3444"/>
      <c r="K3444"/>
      <c r="L3444"/>
      <c r="M3444"/>
      <c r="N3444"/>
      <c r="O3444"/>
      <c r="P3444"/>
      <c r="Q3444"/>
      <c r="R3444"/>
      <c r="S3444"/>
      <c r="T3444"/>
      <c r="U3444"/>
      <c r="V3444"/>
      <c r="W3444"/>
      <c r="X3444"/>
      <c r="Y3444"/>
      <c r="Z3444"/>
      <c r="AA3444"/>
      <c r="AB3444" s="181"/>
    </row>
    <row r="3445" spans="1:28" hidden="1">
      <c r="A3445" s="283"/>
      <c r="B3445"/>
      <c r="C3445"/>
      <c r="D3445"/>
      <c r="E3445"/>
      <c r="F3445"/>
      <c r="G3445"/>
      <c r="H3445"/>
      <c r="I3445"/>
      <c r="J3445"/>
      <c r="K3445"/>
      <c r="L3445"/>
      <c r="M3445"/>
      <c r="N3445"/>
      <c r="O3445"/>
      <c r="P3445"/>
      <c r="Q3445"/>
      <c r="R3445"/>
      <c r="S3445"/>
      <c r="T3445"/>
      <c r="U3445"/>
      <c r="V3445"/>
      <c r="W3445"/>
      <c r="X3445"/>
      <c r="Y3445"/>
      <c r="Z3445"/>
      <c r="AA3445"/>
      <c r="AB3445" s="181"/>
    </row>
    <row r="3446" spans="1:28" hidden="1">
      <c r="A3446" s="283"/>
      <c r="B3446"/>
      <c r="C3446"/>
      <c r="D3446"/>
      <c r="E3446"/>
      <c r="F3446"/>
      <c r="G3446"/>
      <c r="H3446"/>
      <c r="I3446"/>
      <c r="J3446"/>
      <c r="K3446"/>
      <c r="L3446"/>
      <c r="M3446"/>
      <c r="N3446"/>
      <c r="O3446"/>
      <c r="P3446"/>
      <c r="Q3446"/>
      <c r="R3446"/>
      <c r="S3446"/>
      <c r="T3446"/>
      <c r="U3446"/>
      <c r="V3446"/>
      <c r="W3446"/>
      <c r="X3446"/>
      <c r="Y3446"/>
      <c r="Z3446"/>
      <c r="AA3446"/>
      <c r="AB3446" s="181"/>
    </row>
    <row r="3447" spans="1:28" hidden="1">
      <c r="A3447" s="283"/>
      <c r="B3447"/>
      <c r="C3447"/>
      <c r="D3447"/>
      <c r="E3447"/>
      <c r="F3447"/>
      <c r="G3447"/>
      <c r="H3447"/>
      <c r="I3447"/>
      <c r="J3447"/>
      <c r="K3447"/>
      <c r="L3447"/>
      <c r="M3447"/>
      <c r="N3447"/>
      <c r="O3447"/>
      <c r="P3447"/>
      <c r="Q3447"/>
      <c r="R3447"/>
      <c r="S3447"/>
      <c r="T3447"/>
      <c r="U3447"/>
      <c r="V3447"/>
      <c r="W3447"/>
      <c r="X3447"/>
      <c r="Y3447"/>
      <c r="Z3447"/>
      <c r="AA3447"/>
      <c r="AB3447" s="181"/>
    </row>
    <row r="3448" spans="1:28" hidden="1">
      <c r="A3448" s="283"/>
      <c r="B3448"/>
      <c r="C3448"/>
      <c r="D3448"/>
      <c r="E3448"/>
      <c r="F3448"/>
      <c r="G3448"/>
      <c r="H3448"/>
      <c r="I3448"/>
      <c r="J3448"/>
      <c r="K3448"/>
      <c r="L3448"/>
      <c r="M3448"/>
      <c r="N3448"/>
      <c r="O3448"/>
      <c r="P3448"/>
      <c r="Q3448"/>
      <c r="R3448"/>
      <c r="S3448"/>
      <c r="T3448"/>
      <c r="U3448"/>
      <c r="V3448"/>
      <c r="W3448"/>
      <c r="X3448"/>
      <c r="Y3448"/>
      <c r="Z3448"/>
      <c r="AA3448"/>
      <c r="AB3448" s="181"/>
    </row>
    <row r="3449" spans="1:28" hidden="1">
      <c r="A3449" s="283"/>
      <c r="B3449"/>
      <c r="C3449"/>
      <c r="D3449"/>
      <c r="E3449"/>
      <c r="F3449"/>
      <c r="G3449"/>
      <c r="H3449"/>
      <c r="I3449"/>
      <c r="J3449"/>
      <c r="K3449"/>
      <c r="L3449"/>
      <c r="M3449"/>
      <c r="N3449"/>
      <c r="O3449"/>
      <c r="P3449"/>
      <c r="Q3449"/>
      <c r="R3449"/>
      <c r="S3449"/>
      <c r="T3449"/>
      <c r="U3449"/>
      <c r="V3449"/>
      <c r="W3449"/>
      <c r="X3449"/>
      <c r="Y3449"/>
      <c r="Z3449"/>
      <c r="AA3449"/>
      <c r="AB3449" s="181"/>
    </row>
    <row r="3450" spans="1:28" hidden="1">
      <c r="A3450" s="283"/>
      <c r="B3450"/>
      <c r="C3450"/>
      <c r="D3450"/>
      <c r="E3450"/>
      <c r="F3450"/>
      <c r="G3450"/>
      <c r="H3450"/>
      <c r="I3450"/>
      <c r="J3450"/>
      <c r="K3450"/>
      <c r="L3450"/>
      <c r="M3450"/>
      <c r="N3450"/>
      <c r="O3450"/>
      <c r="P3450"/>
      <c r="Q3450"/>
      <c r="R3450"/>
      <c r="S3450"/>
      <c r="T3450"/>
      <c r="U3450"/>
      <c r="V3450"/>
      <c r="W3450"/>
      <c r="X3450"/>
      <c r="Y3450"/>
      <c r="Z3450"/>
      <c r="AA3450"/>
      <c r="AB3450" s="181"/>
    </row>
    <row r="3451" spans="1:28" hidden="1">
      <c r="A3451" s="283"/>
      <c r="B3451"/>
      <c r="C3451"/>
      <c r="D3451"/>
      <c r="E3451"/>
      <c r="F3451"/>
      <c r="G3451"/>
      <c r="H3451"/>
      <c r="I3451"/>
      <c r="J3451"/>
      <c r="K3451"/>
      <c r="L3451"/>
      <c r="M3451"/>
      <c r="N3451"/>
      <c r="O3451"/>
      <c r="P3451"/>
      <c r="Q3451"/>
      <c r="R3451"/>
      <c r="S3451"/>
      <c r="T3451"/>
      <c r="U3451"/>
      <c r="V3451"/>
      <c r="W3451"/>
      <c r="X3451"/>
      <c r="Y3451"/>
      <c r="Z3451"/>
      <c r="AA3451"/>
      <c r="AB3451" s="181"/>
    </row>
    <row r="3452" spans="1:28" hidden="1">
      <c r="A3452" s="283"/>
      <c r="B3452"/>
      <c r="C3452"/>
      <c r="D3452"/>
      <c r="E3452"/>
      <c r="F3452"/>
      <c r="G3452"/>
      <c r="H3452"/>
      <c r="I3452"/>
      <c r="J3452"/>
      <c r="K3452"/>
      <c r="L3452"/>
      <c r="M3452"/>
      <c r="N3452"/>
      <c r="O3452"/>
      <c r="P3452"/>
      <c r="Q3452"/>
      <c r="R3452"/>
      <c r="S3452"/>
      <c r="T3452"/>
      <c r="U3452"/>
      <c r="V3452"/>
      <c r="W3452"/>
      <c r="X3452"/>
      <c r="Y3452"/>
      <c r="Z3452"/>
      <c r="AA3452"/>
      <c r="AB3452" s="181"/>
    </row>
    <row r="3453" spans="1:28" hidden="1">
      <c r="A3453" s="283"/>
      <c r="B3453"/>
      <c r="C3453"/>
      <c r="D3453"/>
      <c r="E3453"/>
      <c r="F3453"/>
      <c r="G3453"/>
      <c r="H3453"/>
      <c r="I3453"/>
      <c r="J3453"/>
      <c r="K3453"/>
      <c r="L3453"/>
      <c r="M3453"/>
      <c r="N3453"/>
      <c r="O3453"/>
      <c r="P3453"/>
      <c r="Q3453"/>
      <c r="R3453"/>
      <c r="S3453"/>
      <c r="T3453"/>
      <c r="U3453"/>
      <c r="V3453"/>
      <c r="W3453"/>
      <c r="X3453"/>
      <c r="Y3453"/>
      <c r="Z3453"/>
      <c r="AA3453"/>
      <c r="AB3453" s="181"/>
    </row>
    <row r="3454" spans="1:28" hidden="1">
      <c r="A3454" s="283"/>
      <c r="B3454"/>
      <c r="C3454"/>
      <c r="D3454"/>
      <c r="E3454"/>
      <c r="F3454"/>
      <c r="G3454"/>
      <c r="H3454"/>
      <c r="I3454"/>
      <c r="J3454"/>
      <c r="K3454"/>
      <c r="L3454"/>
      <c r="M3454"/>
      <c r="N3454"/>
      <c r="O3454"/>
      <c r="P3454"/>
      <c r="Q3454"/>
      <c r="R3454"/>
      <c r="S3454"/>
      <c r="T3454"/>
      <c r="U3454"/>
      <c r="V3454"/>
      <c r="W3454"/>
      <c r="X3454"/>
      <c r="Y3454"/>
      <c r="Z3454"/>
      <c r="AA3454"/>
      <c r="AB3454" s="181"/>
    </row>
    <row r="3455" spans="1:28" hidden="1">
      <c r="A3455" s="283"/>
      <c r="B3455"/>
      <c r="C3455"/>
      <c r="D3455"/>
      <c r="E3455"/>
      <c r="F3455"/>
      <c r="G3455"/>
      <c r="H3455"/>
      <c r="I3455"/>
      <c r="J3455"/>
      <c r="K3455"/>
      <c r="L3455"/>
      <c r="M3455"/>
      <c r="N3455"/>
      <c r="O3455"/>
      <c r="P3455"/>
      <c r="Q3455"/>
      <c r="R3455"/>
      <c r="S3455"/>
      <c r="T3455"/>
      <c r="U3455"/>
      <c r="V3455"/>
      <c r="W3455"/>
      <c r="X3455"/>
      <c r="Y3455"/>
      <c r="Z3455"/>
      <c r="AA3455"/>
      <c r="AB3455" s="181"/>
    </row>
    <row r="3456" spans="1:28" hidden="1">
      <c r="A3456" s="283"/>
      <c r="B3456"/>
      <c r="C3456"/>
      <c r="D3456"/>
      <c r="E3456"/>
      <c r="F3456"/>
      <c r="G3456"/>
      <c r="H3456"/>
      <c r="I3456"/>
      <c r="J3456"/>
      <c r="K3456"/>
      <c r="L3456"/>
      <c r="M3456"/>
      <c r="N3456"/>
      <c r="O3456"/>
      <c r="P3456"/>
      <c r="Q3456"/>
      <c r="R3456"/>
      <c r="S3456"/>
      <c r="T3456"/>
      <c r="U3456"/>
      <c r="V3456"/>
      <c r="W3456"/>
      <c r="X3456"/>
      <c r="Y3456"/>
      <c r="Z3456"/>
      <c r="AA3456"/>
      <c r="AB3456" s="181"/>
    </row>
    <row r="3457" spans="1:28" hidden="1">
      <c r="A3457" s="283"/>
      <c r="B3457"/>
      <c r="C3457"/>
      <c r="D3457"/>
      <c r="E3457"/>
      <c r="F3457"/>
      <c r="G3457"/>
      <c r="H3457"/>
      <c r="I3457"/>
      <c r="J3457"/>
      <c r="K3457"/>
      <c r="L3457"/>
      <c r="M3457"/>
      <c r="N3457"/>
      <c r="O3457"/>
      <c r="P3457"/>
      <c r="Q3457"/>
      <c r="R3457"/>
      <c r="S3457"/>
      <c r="T3457"/>
      <c r="U3457"/>
      <c r="V3457"/>
      <c r="W3457"/>
      <c r="X3457"/>
      <c r="Y3457"/>
      <c r="Z3457"/>
      <c r="AA3457"/>
      <c r="AB3457" s="181"/>
    </row>
    <row r="3458" spans="1:28" hidden="1">
      <c r="A3458" s="283"/>
      <c r="B3458"/>
      <c r="C3458"/>
      <c r="D3458"/>
      <c r="E3458"/>
      <c r="F3458"/>
      <c r="G3458"/>
      <c r="H3458"/>
      <c r="I3458"/>
      <c r="J3458"/>
      <c r="K3458"/>
      <c r="L3458"/>
      <c r="M3458"/>
      <c r="N3458"/>
      <c r="O3458"/>
      <c r="P3458"/>
      <c r="Q3458"/>
      <c r="R3458"/>
      <c r="S3458"/>
      <c r="T3458"/>
      <c r="U3458"/>
      <c r="V3458"/>
      <c r="W3458"/>
      <c r="X3458"/>
      <c r="Y3458"/>
      <c r="Z3458"/>
      <c r="AA3458"/>
      <c r="AB3458" s="181"/>
    </row>
    <row r="3459" spans="1:28" hidden="1">
      <c r="A3459" s="283"/>
      <c r="B3459"/>
      <c r="C3459"/>
      <c r="D3459"/>
      <c r="E3459"/>
      <c r="F3459"/>
      <c r="G3459"/>
      <c r="H3459"/>
      <c r="I3459"/>
      <c r="J3459"/>
      <c r="K3459"/>
      <c r="L3459"/>
      <c r="M3459"/>
      <c r="N3459"/>
      <c r="O3459"/>
      <c r="P3459"/>
      <c r="Q3459"/>
      <c r="R3459"/>
      <c r="S3459"/>
      <c r="T3459"/>
      <c r="U3459"/>
      <c r="V3459"/>
      <c r="W3459"/>
      <c r="X3459"/>
      <c r="Y3459"/>
      <c r="Z3459"/>
      <c r="AA3459"/>
      <c r="AB3459" s="181"/>
    </row>
    <row r="3460" spans="1:28" hidden="1">
      <c r="A3460" s="283"/>
      <c r="B3460"/>
      <c r="C3460"/>
      <c r="D3460"/>
      <c r="E3460"/>
      <c r="F3460"/>
      <c r="G3460"/>
      <c r="H3460"/>
      <c r="I3460"/>
      <c r="J3460"/>
      <c r="K3460"/>
      <c r="L3460"/>
      <c r="M3460"/>
      <c r="N3460"/>
      <c r="O3460"/>
      <c r="P3460"/>
      <c r="Q3460"/>
      <c r="R3460"/>
      <c r="S3460"/>
      <c r="T3460"/>
      <c r="U3460"/>
      <c r="V3460"/>
      <c r="W3460"/>
      <c r="X3460"/>
      <c r="Y3460"/>
      <c r="Z3460"/>
      <c r="AA3460"/>
      <c r="AB3460" s="181"/>
    </row>
    <row r="3461" spans="1:28" hidden="1">
      <c r="A3461" s="283"/>
      <c r="B3461"/>
      <c r="C3461"/>
      <c r="D3461"/>
      <c r="E3461"/>
      <c r="F3461"/>
      <c r="G3461"/>
      <c r="H3461"/>
      <c r="I3461"/>
      <c r="J3461"/>
      <c r="K3461"/>
      <c r="L3461"/>
      <c r="M3461"/>
      <c r="N3461"/>
      <c r="O3461"/>
      <c r="P3461"/>
      <c r="Q3461"/>
      <c r="R3461"/>
      <c r="S3461"/>
      <c r="T3461"/>
      <c r="U3461"/>
      <c r="V3461"/>
      <c r="W3461"/>
      <c r="X3461"/>
      <c r="Y3461"/>
      <c r="Z3461"/>
      <c r="AA3461"/>
      <c r="AB3461" s="181"/>
    </row>
    <row r="3462" spans="1:28" hidden="1">
      <c r="A3462" s="283"/>
      <c r="B3462"/>
      <c r="C3462"/>
      <c r="D3462"/>
      <c r="E3462"/>
      <c r="F3462"/>
      <c r="G3462"/>
      <c r="H3462"/>
      <c r="I3462"/>
      <c r="J3462"/>
      <c r="K3462"/>
      <c r="L3462"/>
      <c r="M3462"/>
      <c r="N3462"/>
      <c r="O3462"/>
      <c r="P3462"/>
      <c r="Q3462"/>
      <c r="R3462"/>
      <c r="S3462"/>
      <c r="T3462"/>
      <c r="U3462"/>
      <c r="V3462"/>
      <c r="W3462"/>
      <c r="X3462"/>
      <c r="Y3462"/>
      <c r="Z3462"/>
      <c r="AA3462"/>
      <c r="AB3462" s="181"/>
    </row>
    <row r="3463" spans="1:28" hidden="1">
      <c r="A3463" s="283"/>
      <c r="B3463"/>
      <c r="C3463"/>
      <c r="D3463"/>
      <c r="E3463"/>
      <c r="F3463"/>
      <c r="G3463"/>
      <c r="H3463"/>
      <c r="I3463"/>
      <c r="J3463"/>
      <c r="K3463"/>
      <c r="L3463"/>
      <c r="M3463"/>
      <c r="N3463"/>
      <c r="O3463"/>
      <c r="P3463"/>
      <c r="Q3463"/>
      <c r="R3463"/>
      <c r="S3463"/>
      <c r="T3463"/>
      <c r="U3463"/>
      <c r="V3463"/>
      <c r="W3463"/>
      <c r="X3463"/>
      <c r="Y3463"/>
      <c r="Z3463"/>
      <c r="AA3463"/>
      <c r="AB3463" s="181"/>
    </row>
    <row r="3464" spans="1:28" hidden="1">
      <c r="A3464" s="283"/>
      <c r="B3464"/>
      <c r="C3464"/>
      <c r="D3464"/>
      <c r="E3464"/>
      <c r="F3464"/>
      <c r="G3464"/>
      <c r="H3464"/>
      <c r="I3464"/>
      <c r="J3464"/>
      <c r="K3464"/>
      <c r="L3464"/>
      <c r="M3464"/>
      <c r="N3464"/>
      <c r="O3464"/>
      <c r="P3464"/>
      <c r="Q3464"/>
      <c r="R3464"/>
      <c r="S3464"/>
      <c r="T3464"/>
      <c r="U3464"/>
      <c r="V3464"/>
      <c r="W3464"/>
      <c r="X3464"/>
      <c r="Y3464"/>
      <c r="Z3464"/>
      <c r="AA3464"/>
      <c r="AB3464" s="181"/>
    </row>
    <row r="3465" spans="1:28" hidden="1">
      <c r="A3465" s="283"/>
      <c r="B3465"/>
      <c r="C3465"/>
      <c r="D3465"/>
      <c r="E3465"/>
      <c r="F3465"/>
      <c r="G3465"/>
      <c r="H3465"/>
      <c r="I3465"/>
      <c r="J3465"/>
      <c r="K3465"/>
      <c r="L3465"/>
      <c r="M3465"/>
      <c r="N3465"/>
      <c r="O3465"/>
      <c r="P3465"/>
      <c r="Q3465"/>
      <c r="R3465"/>
      <c r="S3465"/>
      <c r="T3465"/>
      <c r="U3465"/>
      <c r="V3465"/>
      <c r="W3465"/>
      <c r="X3465"/>
      <c r="Y3465"/>
      <c r="Z3465"/>
      <c r="AA3465"/>
      <c r="AB3465" s="181"/>
    </row>
    <row r="3466" spans="1:28" hidden="1">
      <c r="A3466" s="283"/>
      <c r="B3466"/>
      <c r="C3466"/>
      <c r="D3466"/>
      <c r="E3466"/>
      <c r="F3466"/>
      <c r="G3466"/>
      <c r="H3466"/>
      <c r="I3466"/>
      <c r="J3466"/>
      <c r="K3466"/>
      <c r="L3466"/>
      <c r="M3466"/>
      <c r="N3466"/>
      <c r="O3466"/>
      <c r="P3466"/>
      <c r="Q3466"/>
      <c r="R3466"/>
      <c r="S3466"/>
      <c r="T3466"/>
      <c r="U3466"/>
      <c r="V3466"/>
      <c r="W3466"/>
      <c r="X3466"/>
      <c r="Y3466"/>
      <c r="Z3466"/>
      <c r="AA3466"/>
      <c r="AB3466" s="181"/>
    </row>
    <row r="3467" spans="1:28" hidden="1">
      <c r="A3467" s="283"/>
      <c r="B3467"/>
      <c r="C3467"/>
      <c r="D3467"/>
      <c r="E3467"/>
      <c r="F3467"/>
      <c r="G3467"/>
      <c r="H3467"/>
      <c r="I3467"/>
      <c r="J3467"/>
      <c r="K3467"/>
      <c r="L3467"/>
      <c r="M3467"/>
      <c r="N3467"/>
      <c r="O3467"/>
      <c r="P3467"/>
      <c r="Q3467"/>
      <c r="R3467"/>
      <c r="S3467"/>
      <c r="T3467"/>
      <c r="U3467"/>
      <c r="V3467"/>
      <c r="W3467"/>
      <c r="X3467"/>
      <c r="Y3467"/>
      <c r="Z3467"/>
      <c r="AA3467"/>
      <c r="AB3467" s="181"/>
    </row>
    <row r="3468" spans="1:28" hidden="1">
      <c r="A3468" s="283"/>
      <c r="B3468"/>
      <c r="C3468"/>
      <c r="D3468"/>
      <c r="E3468"/>
      <c r="F3468"/>
      <c r="G3468"/>
      <c r="H3468"/>
      <c r="I3468"/>
      <c r="J3468"/>
      <c r="K3468"/>
      <c r="L3468"/>
      <c r="M3468"/>
      <c r="N3468"/>
      <c r="O3468"/>
      <c r="P3468"/>
      <c r="Q3468"/>
      <c r="R3468"/>
      <c r="S3468"/>
      <c r="T3468"/>
      <c r="U3468"/>
      <c r="V3468"/>
      <c r="W3468"/>
      <c r="X3468"/>
      <c r="Y3468"/>
      <c r="Z3468"/>
      <c r="AA3468"/>
      <c r="AB3468" s="181"/>
    </row>
    <row r="3469" spans="1:28" hidden="1">
      <c r="A3469" s="283"/>
      <c r="B3469"/>
      <c r="C3469"/>
      <c r="D3469"/>
      <c r="E3469"/>
      <c r="F3469"/>
      <c r="G3469"/>
      <c r="H3469"/>
      <c r="I3469"/>
      <c r="J3469"/>
      <c r="K3469"/>
      <c r="L3469"/>
      <c r="M3469"/>
      <c r="N3469"/>
      <c r="O3469"/>
      <c r="P3469"/>
      <c r="Q3469"/>
      <c r="R3469"/>
      <c r="S3469"/>
      <c r="T3469"/>
      <c r="U3469"/>
      <c r="V3469"/>
      <c r="W3469"/>
      <c r="X3469"/>
      <c r="Y3469"/>
      <c r="Z3469"/>
      <c r="AA3469"/>
      <c r="AB3469" s="181"/>
    </row>
    <row r="3470" spans="1:28" hidden="1">
      <c r="A3470" s="283"/>
      <c r="B3470"/>
      <c r="C3470"/>
      <c r="D3470"/>
      <c r="E3470"/>
      <c r="F3470"/>
      <c r="G3470"/>
      <c r="H3470"/>
      <c r="I3470"/>
      <c r="J3470"/>
      <c r="K3470"/>
      <c r="L3470"/>
      <c r="M3470"/>
      <c r="N3470"/>
      <c r="O3470"/>
      <c r="P3470"/>
      <c r="Q3470"/>
      <c r="R3470"/>
      <c r="S3470"/>
      <c r="T3470"/>
      <c r="U3470"/>
      <c r="V3470"/>
      <c r="W3470"/>
      <c r="X3470"/>
      <c r="Y3470"/>
      <c r="Z3470"/>
      <c r="AA3470"/>
      <c r="AB3470" s="181"/>
    </row>
    <row r="3471" spans="1:28" hidden="1">
      <c r="A3471" s="283"/>
      <c r="B3471"/>
      <c r="C3471"/>
      <c r="D3471"/>
      <c r="E3471"/>
      <c r="F3471"/>
      <c r="G3471"/>
      <c r="H3471"/>
      <c r="I3471"/>
      <c r="J3471"/>
      <c r="K3471"/>
      <c r="L3471"/>
      <c r="M3471"/>
      <c r="N3471"/>
      <c r="O3471"/>
      <c r="P3471"/>
      <c r="Q3471"/>
      <c r="R3471"/>
      <c r="S3471"/>
      <c r="T3471"/>
      <c r="U3471"/>
      <c r="V3471"/>
      <c r="W3471"/>
      <c r="X3471"/>
      <c r="Y3471"/>
      <c r="Z3471"/>
      <c r="AA3471"/>
      <c r="AB3471" s="181"/>
    </row>
    <row r="3472" spans="1:28" hidden="1">
      <c r="A3472" s="283"/>
      <c r="B3472"/>
      <c r="C3472"/>
      <c r="D3472"/>
      <c r="E3472"/>
      <c r="F3472"/>
      <c r="G3472"/>
      <c r="H3472"/>
      <c r="I3472"/>
      <c r="J3472"/>
      <c r="K3472"/>
      <c r="L3472"/>
      <c r="M3472"/>
      <c r="N3472"/>
      <c r="O3472"/>
      <c r="P3472"/>
      <c r="Q3472"/>
      <c r="R3472"/>
      <c r="S3472"/>
      <c r="T3472"/>
      <c r="U3472"/>
      <c r="V3472"/>
      <c r="W3472"/>
      <c r="X3472"/>
      <c r="Y3472"/>
      <c r="Z3472"/>
      <c r="AA3472"/>
      <c r="AB3472" s="181"/>
    </row>
    <row r="3473" spans="1:28" hidden="1">
      <c r="A3473" s="283"/>
      <c r="B3473"/>
      <c r="C3473"/>
      <c r="D3473"/>
      <c r="E3473"/>
      <c r="F3473"/>
      <c r="G3473"/>
      <c r="H3473"/>
      <c r="I3473"/>
      <c r="J3473"/>
      <c r="K3473"/>
      <c r="L3473"/>
      <c r="M3473"/>
      <c r="N3473"/>
      <c r="O3473"/>
      <c r="P3473"/>
      <c r="Q3473"/>
      <c r="R3473"/>
      <c r="S3473"/>
      <c r="T3473"/>
      <c r="U3473"/>
      <c r="V3473"/>
      <c r="W3473"/>
      <c r="X3473"/>
      <c r="Y3473"/>
      <c r="Z3473"/>
      <c r="AA3473"/>
      <c r="AB3473" s="181"/>
    </row>
    <row r="3474" spans="1:28" hidden="1">
      <c r="A3474" s="283"/>
      <c r="B3474"/>
      <c r="C3474"/>
      <c r="D3474"/>
      <c r="E3474"/>
      <c r="F3474"/>
      <c r="G3474"/>
      <c r="H3474"/>
      <c r="I3474"/>
      <c r="J3474"/>
      <c r="K3474"/>
      <c r="L3474"/>
      <c r="M3474"/>
      <c r="N3474"/>
      <c r="O3474"/>
      <c r="P3474"/>
      <c r="Q3474"/>
      <c r="R3474"/>
      <c r="S3474"/>
      <c r="T3474"/>
      <c r="U3474"/>
      <c r="V3474"/>
      <c r="W3474"/>
      <c r="X3474"/>
      <c r="Y3474"/>
      <c r="Z3474"/>
      <c r="AA3474"/>
      <c r="AB3474" s="181"/>
    </row>
    <row r="3475" spans="1:28" hidden="1">
      <c r="A3475" s="283"/>
      <c r="B3475"/>
      <c r="C3475"/>
      <c r="D3475"/>
      <c r="E3475"/>
      <c r="F3475"/>
      <c r="G3475"/>
      <c r="H3475"/>
      <c r="I3475"/>
      <c r="J3475"/>
      <c r="K3475"/>
      <c r="L3475"/>
      <c r="M3475"/>
      <c r="N3475"/>
      <c r="O3475"/>
      <c r="P3475"/>
      <c r="Q3475"/>
      <c r="R3475"/>
      <c r="S3475"/>
      <c r="T3475"/>
      <c r="U3475"/>
      <c r="V3475"/>
      <c r="W3475"/>
      <c r="X3475"/>
      <c r="Y3475"/>
      <c r="Z3475"/>
      <c r="AA3475"/>
      <c r="AB3475" s="181"/>
    </row>
    <row r="3476" spans="1:28" hidden="1">
      <c r="A3476" s="283"/>
      <c r="B3476"/>
      <c r="C3476"/>
      <c r="D3476"/>
      <c r="E3476"/>
      <c r="F3476"/>
      <c r="G3476"/>
      <c r="H3476"/>
      <c r="I3476"/>
      <c r="J3476"/>
      <c r="K3476"/>
      <c r="L3476"/>
      <c r="M3476"/>
      <c r="N3476"/>
      <c r="O3476"/>
      <c r="P3476"/>
      <c r="Q3476"/>
      <c r="R3476"/>
      <c r="S3476"/>
      <c r="T3476"/>
      <c r="U3476"/>
      <c r="V3476"/>
      <c r="W3476"/>
      <c r="X3476"/>
      <c r="Y3476"/>
      <c r="Z3476"/>
      <c r="AA3476"/>
      <c r="AB3476" s="181"/>
    </row>
    <row r="3477" spans="1:28" hidden="1">
      <c r="A3477" s="283"/>
      <c r="B3477"/>
      <c r="C3477"/>
      <c r="D3477"/>
      <c r="E3477"/>
      <c r="F3477"/>
      <c r="G3477"/>
      <c r="H3477"/>
      <c r="I3477"/>
      <c r="J3477"/>
      <c r="K3477"/>
      <c r="L3477"/>
      <c r="M3477"/>
      <c r="N3477"/>
      <c r="O3477"/>
      <c r="P3477"/>
      <c r="Q3477"/>
      <c r="R3477"/>
      <c r="S3477"/>
      <c r="T3477"/>
      <c r="U3477"/>
      <c r="V3477"/>
      <c r="W3477"/>
      <c r="X3477"/>
      <c r="Y3477"/>
      <c r="Z3477"/>
      <c r="AA3477"/>
      <c r="AB3477" s="181"/>
    </row>
    <row r="3478" spans="1:28" hidden="1">
      <c r="A3478" s="283"/>
      <c r="B3478"/>
      <c r="C3478"/>
      <c r="D3478"/>
      <c r="E3478"/>
      <c r="F3478"/>
      <c r="G3478"/>
      <c r="H3478"/>
      <c r="I3478"/>
      <c r="J3478"/>
      <c r="K3478"/>
      <c r="L3478"/>
      <c r="M3478"/>
      <c r="N3478"/>
      <c r="O3478"/>
      <c r="P3478"/>
      <c r="Q3478"/>
      <c r="R3478"/>
      <c r="S3478"/>
      <c r="T3478"/>
      <c r="U3478"/>
      <c r="V3478"/>
      <c r="W3478"/>
      <c r="X3478"/>
      <c r="Y3478"/>
      <c r="Z3478"/>
      <c r="AA3478"/>
      <c r="AB3478" s="181"/>
    </row>
    <row r="3479" spans="1:28" hidden="1">
      <c r="A3479" s="283"/>
      <c r="B3479"/>
      <c r="C3479"/>
      <c r="D3479"/>
      <c r="E3479"/>
      <c r="F3479"/>
      <c r="G3479"/>
      <c r="H3479"/>
      <c r="I3479"/>
      <c r="J3479"/>
      <c r="K3479"/>
      <c r="L3479"/>
      <c r="M3479"/>
      <c r="N3479"/>
      <c r="O3479"/>
      <c r="P3479"/>
      <c r="Q3479"/>
      <c r="R3479"/>
      <c r="S3479"/>
      <c r="T3479"/>
      <c r="U3479"/>
      <c r="V3479"/>
      <c r="W3479"/>
      <c r="X3479"/>
      <c r="Y3479"/>
      <c r="Z3479"/>
      <c r="AA3479"/>
      <c r="AB3479" s="181"/>
    </row>
    <row r="3480" spans="1:28" hidden="1">
      <c r="A3480" s="283"/>
      <c r="B3480"/>
      <c r="C3480"/>
      <c r="D3480"/>
      <c r="E3480"/>
      <c r="F3480"/>
      <c r="G3480"/>
      <c r="H3480"/>
      <c r="I3480"/>
      <c r="J3480"/>
      <c r="K3480"/>
      <c r="L3480"/>
      <c r="M3480"/>
      <c r="N3480"/>
      <c r="O3480"/>
      <c r="P3480"/>
      <c r="Q3480"/>
      <c r="R3480"/>
      <c r="S3480"/>
      <c r="T3480"/>
      <c r="U3480"/>
      <c r="V3480"/>
      <c r="W3480"/>
      <c r="X3480"/>
      <c r="Y3480"/>
      <c r="Z3480"/>
      <c r="AA3480"/>
      <c r="AB3480" s="181"/>
    </row>
    <row r="3481" spans="1:28" hidden="1">
      <c r="A3481" s="283"/>
      <c r="B3481"/>
      <c r="C3481"/>
      <c r="D3481"/>
      <c r="E3481"/>
      <c r="F3481"/>
      <c r="G3481"/>
      <c r="H3481"/>
      <c r="I3481"/>
      <c r="J3481"/>
      <c r="K3481"/>
      <c r="L3481"/>
      <c r="M3481"/>
      <c r="N3481"/>
      <c r="O3481"/>
      <c r="P3481"/>
      <c r="Q3481"/>
      <c r="R3481"/>
      <c r="S3481"/>
      <c r="T3481"/>
      <c r="U3481"/>
      <c r="V3481"/>
      <c r="W3481"/>
      <c r="X3481"/>
      <c r="Y3481"/>
      <c r="Z3481"/>
      <c r="AA3481"/>
      <c r="AB3481" s="181"/>
    </row>
    <row r="3482" spans="1:28" hidden="1">
      <c r="A3482" s="283"/>
      <c r="B3482"/>
      <c r="C3482"/>
      <c r="D3482"/>
      <c r="E3482"/>
      <c r="F3482"/>
      <c r="G3482"/>
      <c r="H3482"/>
      <c r="I3482"/>
      <c r="J3482"/>
      <c r="K3482"/>
      <c r="L3482"/>
      <c r="M3482"/>
      <c r="N3482"/>
      <c r="O3482"/>
      <c r="P3482"/>
      <c r="Q3482"/>
      <c r="R3482"/>
      <c r="S3482"/>
      <c r="T3482"/>
      <c r="U3482"/>
      <c r="V3482"/>
      <c r="W3482"/>
      <c r="X3482"/>
      <c r="Y3482"/>
      <c r="Z3482"/>
      <c r="AA3482"/>
      <c r="AB3482" s="181"/>
    </row>
    <row r="3483" spans="1:28" hidden="1">
      <c r="A3483" s="283"/>
      <c r="B3483"/>
      <c r="C3483"/>
      <c r="D3483"/>
      <c r="E3483"/>
      <c r="F3483"/>
      <c r="G3483"/>
      <c r="H3483"/>
      <c r="I3483"/>
      <c r="J3483"/>
      <c r="K3483"/>
      <c r="L3483"/>
      <c r="M3483"/>
      <c r="N3483"/>
      <c r="O3483"/>
      <c r="P3483"/>
      <c r="Q3483"/>
      <c r="R3483"/>
      <c r="S3483"/>
      <c r="T3483"/>
      <c r="U3483"/>
      <c r="V3483"/>
      <c r="W3483"/>
      <c r="X3483"/>
      <c r="Y3483"/>
      <c r="Z3483"/>
      <c r="AA3483"/>
      <c r="AB3483" s="181"/>
    </row>
    <row r="3484" spans="1:28" hidden="1">
      <c r="A3484" s="283"/>
      <c r="B3484"/>
      <c r="C3484"/>
      <c r="D3484"/>
      <c r="E3484"/>
      <c r="F3484"/>
      <c r="G3484"/>
      <c r="H3484"/>
      <c r="I3484"/>
      <c r="J3484"/>
      <c r="K3484"/>
      <c r="L3484"/>
      <c r="M3484"/>
      <c r="N3484"/>
      <c r="O3484"/>
      <c r="P3484"/>
      <c r="Q3484"/>
      <c r="R3484"/>
      <c r="S3484"/>
      <c r="T3484"/>
      <c r="U3484"/>
      <c r="V3484"/>
      <c r="W3484"/>
      <c r="X3484"/>
      <c r="Y3484"/>
      <c r="Z3484"/>
      <c r="AA3484"/>
      <c r="AB3484" s="181"/>
    </row>
    <row r="3485" spans="1:28" hidden="1">
      <c r="A3485" s="283"/>
      <c r="B3485"/>
      <c r="C3485"/>
      <c r="D3485"/>
      <c r="E3485"/>
      <c r="F3485"/>
      <c r="G3485"/>
      <c r="H3485"/>
      <c r="I3485"/>
      <c r="J3485"/>
      <c r="K3485"/>
      <c r="L3485"/>
      <c r="M3485"/>
      <c r="N3485"/>
      <c r="O3485"/>
      <c r="P3485"/>
      <c r="Q3485"/>
      <c r="R3485"/>
      <c r="S3485"/>
      <c r="T3485"/>
      <c r="U3485"/>
      <c r="V3485"/>
      <c r="W3485"/>
      <c r="X3485"/>
      <c r="Y3485"/>
      <c r="Z3485"/>
      <c r="AA3485"/>
      <c r="AB3485" s="181"/>
    </row>
    <row r="3486" spans="1:28" hidden="1">
      <c r="A3486" s="283"/>
      <c r="B3486"/>
      <c r="C3486"/>
      <c r="D3486"/>
      <c r="E3486"/>
      <c r="F3486"/>
      <c r="G3486"/>
      <c r="H3486"/>
      <c r="I3486"/>
      <c r="J3486"/>
      <c r="K3486"/>
      <c r="L3486"/>
      <c r="M3486"/>
      <c r="N3486"/>
      <c r="O3486"/>
      <c r="P3486"/>
      <c r="Q3486"/>
      <c r="R3486"/>
      <c r="S3486"/>
      <c r="T3486"/>
      <c r="U3486"/>
      <c r="V3486"/>
      <c r="W3486"/>
      <c r="X3486"/>
      <c r="Y3486"/>
      <c r="Z3486"/>
      <c r="AA3486"/>
      <c r="AB3486" s="181"/>
    </row>
    <row r="3487" spans="1:28" hidden="1">
      <c r="A3487" s="283"/>
      <c r="B3487"/>
      <c r="C3487"/>
      <c r="D3487"/>
      <c r="E3487"/>
      <c r="F3487"/>
      <c r="G3487"/>
      <c r="H3487"/>
      <c r="I3487"/>
      <c r="J3487"/>
      <c r="K3487"/>
      <c r="L3487"/>
      <c r="M3487"/>
      <c r="N3487"/>
      <c r="O3487"/>
      <c r="P3487"/>
      <c r="Q3487"/>
      <c r="R3487"/>
      <c r="S3487"/>
      <c r="T3487"/>
      <c r="U3487"/>
      <c r="V3487"/>
      <c r="W3487"/>
      <c r="X3487"/>
      <c r="Y3487"/>
      <c r="Z3487"/>
      <c r="AA3487"/>
      <c r="AB3487" s="181"/>
    </row>
    <row r="3488" spans="1:28" hidden="1">
      <c r="A3488" s="283"/>
      <c r="B3488"/>
      <c r="C3488"/>
      <c r="D3488"/>
      <c r="E3488"/>
      <c r="F3488"/>
      <c r="G3488"/>
      <c r="H3488"/>
      <c r="I3488"/>
      <c r="J3488"/>
      <c r="K3488"/>
      <c r="L3488"/>
      <c r="M3488"/>
      <c r="N3488"/>
      <c r="O3488"/>
      <c r="P3488"/>
      <c r="Q3488"/>
      <c r="R3488"/>
      <c r="S3488"/>
      <c r="T3488"/>
      <c r="U3488"/>
      <c r="V3488"/>
      <c r="W3488"/>
      <c r="X3488"/>
      <c r="Y3488"/>
      <c r="Z3488"/>
      <c r="AA3488"/>
      <c r="AB3488" s="181"/>
    </row>
    <row r="3489" spans="1:28" hidden="1">
      <c r="A3489" s="283"/>
      <c r="B3489"/>
      <c r="C3489"/>
      <c r="D3489"/>
      <c r="E3489"/>
      <c r="F3489"/>
      <c r="G3489"/>
      <c r="H3489"/>
      <c r="I3489"/>
      <c r="J3489"/>
      <c r="K3489"/>
      <c r="L3489"/>
      <c r="M3489"/>
      <c r="N3489"/>
      <c r="O3489"/>
      <c r="P3489"/>
      <c r="Q3489"/>
      <c r="R3489"/>
      <c r="S3489"/>
      <c r="T3489"/>
      <c r="U3489"/>
      <c r="V3489"/>
      <c r="W3489"/>
      <c r="X3489"/>
      <c r="Y3489"/>
      <c r="Z3489"/>
      <c r="AA3489"/>
      <c r="AB3489" s="181"/>
    </row>
    <row r="3490" spans="1:28" hidden="1">
      <c r="A3490" s="283"/>
      <c r="B3490"/>
      <c r="C3490"/>
      <c r="D3490"/>
      <c r="E3490"/>
      <c r="F3490"/>
      <c r="G3490"/>
      <c r="H3490"/>
      <c r="I3490"/>
      <c r="J3490"/>
      <c r="K3490"/>
      <c r="L3490"/>
      <c r="M3490"/>
      <c r="N3490"/>
      <c r="O3490"/>
      <c r="P3490"/>
      <c r="Q3490"/>
      <c r="R3490"/>
      <c r="S3490"/>
      <c r="T3490"/>
      <c r="U3490"/>
      <c r="V3490"/>
      <c r="W3490"/>
      <c r="X3490"/>
      <c r="Y3490"/>
      <c r="Z3490"/>
      <c r="AA3490"/>
      <c r="AB3490" s="181"/>
    </row>
    <row r="3491" spans="1:28" hidden="1">
      <c r="A3491" s="283"/>
      <c r="B3491"/>
      <c r="C3491"/>
      <c r="D3491"/>
      <c r="E3491"/>
      <c r="F3491"/>
      <c r="G3491"/>
      <c r="H3491"/>
      <c r="I3491"/>
      <c r="J3491"/>
      <c r="K3491"/>
      <c r="L3491"/>
      <c r="M3491"/>
      <c r="N3491"/>
      <c r="O3491"/>
      <c r="P3491"/>
      <c r="Q3491"/>
      <c r="R3491"/>
      <c r="S3491"/>
      <c r="T3491"/>
      <c r="U3491"/>
      <c r="V3491"/>
      <c r="W3491"/>
      <c r="X3491"/>
      <c r="Y3491"/>
      <c r="Z3491"/>
      <c r="AA3491"/>
      <c r="AB3491" s="181"/>
    </row>
    <row r="3492" spans="1:28" hidden="1">
      <c r="A3492" s="283"/>
      <c r="B3492"/>
      <c r="C3492"/>
      <c r="D3492"/>
      <c r="E3492"/>
      <c r="F3492"/>
      <c r="G3492"/>
      <c r="H3492"/>
      <c r="I3492"/>
      <c r="J3492"/>
      <c r="K3492"/>
      <c r="L3492"/>
      <c r="M3492"/>
      <c r="N3492"/>
      <c r="O3492"/>
      <c r="P3492"/>
      <c r="Q3492"/>
      <c r="R3492"/>
      <c r="S3492"/>
      <c r="T3492"/>
      <c r="U3492"/>
      <c r="V3492"/>
      <c r="W3492"/>
      <c r="X3492"/>
      <c r="Y3492"/>
      <c r="Z3492"/>
      <c r="AA3492"/>
      <c r="AB3492" s="181"/>
    </row>
    <row r="3493" spans="1:28" hidden="1">
      <c r="A3493" s="283"/>
      <c r="B3493"/>
      <c r="C3493"/>
      <c r="D3493"/>
      <c r="E3493"/>
      <c r="F3493"/>
      <c r="G3493"/>
      <c r="H3493"/>
      <c r="I3493"/>
      <c r="J3493"/>
      <c r="K3493"/>
      <c r="L3493"/>
      <c r="M3493"/>
      <c r="N3493"/>
      <c r="O3493"/>
      <c r="P3493"/>
      <c r="Q3493"/>
      <c r="R3493"/>
      <c r="S3493"/>
      <c r="T3493"/>
      <c r="U3493"/>
      <c r="V3493"/>
      <c r="W3493"/>
      <c r="X3493"/>
      <c r="Y3493"/>
      <c r="Z3493"/>
      <c r="AA3493"/>
      <c r="AB3493" s="181"/>
    </row>
    <row r="3494" spans="1:28" hidden="1">
      <c r="A3494" s="283"/>
      <c r="B3494"/>
      <c r="C3494"/>
      <c r="D3494"/>
      <c r="E3494"/>
      <c r="F3494"/>
      <c r="G3494"/>
      <c r="H3494"/>
      <c r="I3494"/>
      <c r="J3494"/>
      <c r="K3494"/>
      <c r="L3494"/>
      <c r="M3494"/>
      <c r="N3494"/>
      <c r="O3494"/>
      <c r="P3494"/>
      <c r="Q3494"/>
      <c r="R3494"/>
      <c r="S3494"/>
      <c r="T3494"/>
      <c r="U3494"/>
      <c r="V3494"/>
      <c r="W3494"/>
      <c r="X3494"/>
      <c r="Y3494"/>
      <c r="Z3494"/>
      <c r="AA3494"/>
      <c r="AB3494" s="181"/>
    </row>
    <row r="3495" spans="1:28" hidden="1">
      <c r="A3495" s="283"/>
      <c r="B3495"/>
      <c r="C3495"/>
      <c r="D3495"/>
      <c r="E3495"/>
      <c r="F3495"/>
      <c r="G3495"/>
      <c r="H3495"/>
      <c r="I3495"/>
      <c r="J3495"/>
      <c r="K3495"/>
      <c r="L3495"/>
      <c r="M3495"/>
      <c r="N3495"/>
      <c r="O3495"/>
      <c r="P3495"/>
      <c r="Q3495"/>
      <c r="R3495"/>
      <c r="S3495"/>
      <c r="T3495"/>
      <c r="U3495"/>
      <c r="V3495"/>
      <c r="W3495"/>
      <c r="X3495"/>
      <c r="Y3495"/>
      <c r="Z3495"/>
      <c r="AA3495"/>
      <c r="AB3495" s="181"/>
    </row>
    <row r="3496" spans="1:28" hidden="1">
      <c r="A3496" s="283"/>
      <c r="B3496"/>
      <c r="C3496"/>
      <c r="D3496"/>
      <c r="E3496"/>
      <c r="F3496"/>
      <c r="G3496"/>
      <c r="H3496"/>
      <c r="I3496"/>
      <c r="J3496"/>
      <c r="K3496"/>
      <c r="L3496"/>
      <c r="M3496"/>
      <c r="N3496"/>
      <c r="O3496"/>
      <c r="P3496"/>
      <c r="Q3496"/>
      <c r="R3496"/>
      <c r="S3496"/>
      <c r="T3496"/>
      <c r="U3496"/>
      <c r="V3496"/>
      <c r="W3496"/>
      <c r="X3496"/>
      <c r="Y3496"/>
      <c r="Z3496"/>
      <c r="AA3496"/>
      <c r="AB3496" s="181"/>
    </row>
    <row r="3497" spans="1:28" hidden="1">
      <c r="A3497" s="283"/>
      <c r="B3497"/>
      <c r="C3497"/>
      <c r="D3497"/>
      <c r="E3497"/>
      <c r="F3497"/>
      <c r="G3497"/>
      <c r="H3497"/>
      <c r="I3497"/>
      <c r="J3497"/>
      <c r="K3497"/>
      <c r="L3497"/>
      <c r="M3497"/>
      <c r="N3497"/>
      <c r="O3497"/>
      <c r="P3497"/>
      <c r="Q3497"/>
      <c r="R3497"/>
      <c r="S3497"/>
      <c r="T3497"/>
      <c r="U3497"/>
      <c r="V3497"/>
      <c r="W3497"/>
      <c r="X3497"/>
      <c r="Y3497"/>
      <c r="Z3497"/>
      <c r="AA3497"/>
      <c r="AB3497" s="181"/>
    </row>
    <row r="3498" spans="1:28" hidden="1">
      <c r="A3498" s="283"/>
      <c r="B3498"/>
      <c r="C3498"/>
      <c r="D3498"/>
      <c r="E3498"/>
      <c r="F3498"/>
      <c r="G3498"/>
      <c r="H3498"/>
      <c r="I3498"/>
      <c r="J3498"/>
      <c r="K3498"/>
      <c r="L3498"/>
      <c r="M3498"/>
      <c r="N3498"/>
      <c r="O3498"/>
      <c r="P3498"/>
      <c r="Q3498"/>
      <c r="R3498"/>
      <c r="S3498"/>
      <c r="T3498"/>
      <c r="U3498"/>
      <c r="V3498"/>
      <c r="W3498"/>
      <c r="X3498"/>
      <c r="Y3498"/>
      <c r="Z3498"/>
      <c r="AA3498"/>
      <c r="AB3498" s="181"/>
    </row>
    <row r="3499" spans="1:28" hidden="1">
      <c r="A3499" s="283"/>
      <c r="B3499"/>
      <c r="C3499"/>
      <c r="D3499"/>
      <c r="E3499"/>
      <c r="F3499"/>
      <c r="G3499"/>
      <c r="H3499"/>
      <c r="I3499"/>
      <c r="J3499"/>
      <c r="K3499"/>
      <c r="L3499"/>
      <c r="M3499"/>
      <c r="N3499"/>
      <c r="O3499"/>
      <c r="P3499"/>
      <c r="Q3499"/>
      <c r="R3499"/>
      <c r="S3499"/>
      <c r="T3499"/>
      <c r="U3499"/>
      <c r="V3499"/>
      <c r="W3499"/>
      <c r="X3499"/>
      <c r="Y3499"/>
      <c r="Z3499"/>
      <c r="AA3499"/>
      <c r="AB3499" s="181"/>
    </row>
    <row r="3500" spans="1:28" hidden="1">
      <c r="A3500" s="283"/>
      <c r="B3500"/>
      <c r="C3500"/>
      <c r="D3500"/>
      <c r="E3500"/>
      <c r="F3500"/>
      <c r="G3500"/>
      <c r="H3500"/>
      <c r="I3500"/>
      <c r="J3500"/>
      <c r="K3500"/>
      <c r="L3500"/>
      <c r="M3500"/>
      <c r="N3500"/>
      <c r="O3500"/>
      <c r="P3500"/>
      <c r="Q3500"/>
      <c r="R3500"/>
      <c r="S3500"/>
      <c r="T3500"/>
      <c r="U3500"/>
      <c r="V3500"/>
      <c r="W3500"/>
      <c r="X3500"/>
      <c r="Y3500"/>
      <c r="Z3500"/>
      <c r="AA3500"/>
      <c r="AB3500" s="181"/>
    </row>
    <row r="3501" spans="1:28" hidden="1">
      <c r="A3501" s="283"/>
      <c r="B3501"/>
      <c r="C3501"/>
      <c r="D3501"/>
      <c r="E3501"/>
      <c r="F3501"/>
      <c r="G3501"/>
      <c r="H3501"/>
      <c r="I3501"/>
      <c r="J3501"/>
      <c r="K3501"/>
      <c r="L3501"/>
      <c r="M3501"/>
      <c r="N3501"/>
      <c r="O3501"/>
      <c r="P3501"/>
      <c r="Q3501"/>
      <c r="R3501"/>
      <c r="S3501"/>
      <c r="T3501"/>
      <c r="U3501"/>
      <c r="V3501"/>
      <c r="W3501"/>
      <c r="X3501"/>
      <c r="Y3501"/>
      <c r="Z3501"/>
      <c r="AA3501"/>
      <c r="AB3501" s="181"/>
    </row>
    <row r="3502" spans="1:28" hidden="1">
      <c r="A3502" s="283"/>
      <c r="B3502"/>
      <c r="C3502"/>
      <c r="D3502"/>
      <c r="E3502"/>
      <c r="F3502"/>
      <c r="G3502"/>
      <c r="H3502"/>
      <c r="I3502"/>
      <c r="J3502"/>
      <c r="K3502"/>
      <c r="L3502"/>
      <c r="M3502"/>
      <c r="N3502"/>
      <c r="O3502"/>
      <c r="P3502"/>
      <c r="Q3502"/>
      <c r="R3502"/>
      <c r="S3502"/>
      <c r="T3502"/>
      <c r="U3502"/>
      <c r="V3502"/>
      <c r="W3502"/>
      <c r="X3502"/>
      <c r="Y3502"/>
      <c r="Z3502"/>
      <c r="AA3502"/>
      <c r="AB3502" s="181"/>
    </row>
    <row r="3503" spans="1:28" hidden="1">
      <c r="A3503" s="283"/>
      <c r="B3503"/>
      <c r="C3503"/>
      <c r="D3503"/>
      <c r="E3503"/>
      <c r="F3503"/>
      <c r="G3503"/>
      <c r="H3503"/>
      <c r="I3503"/>
      <c r="J3503"/>
      <c r="K3503"/>
      <c r="L3503"/>
      <c r="M3503"/>
      <c r="N3503"/>
      <c r="O3503"/>
      <c r="P3503"/>
      <c r="Q3503"/>
      <c r="R3503"/>
      <c r="S3503"/>
      <c r="T3503"/>
      <c r="U3503"/>
      <c r="V3503"/>
      <c r="W3503"/>
      <c r="X3503"/>
      <c r="Y3503"/>
      <c r="Z3503"/>
      <c r="AA3503"/>
      <c r="AB3503" s="181"/>
    </row>
    <row r="3504" spans="1:28" hidden="1">
      <c r="A3504" s="283"/>
      <c r="B3504"/>
      <c r="C3504"/>
      <c r="D3504"/>
      <c r="E3504"/>
      <c r="F3504"/>
      <c r="G3504"/>
      <c r="H3504"/>
      <c r="I3504"/>
      <c r="J3504"/>
      <c r="K3504"/>
      <c r="L3504"/>
      <c r="M3504"/>
      <c r="N3504"/>
      <c r="O3504"/>
      <c r="P3504"/>
      <c r="Q3504"/>
      <c r="R3504"/>
      <c r="S3504"/>
      <c r="T3504"/>
      <c r="U3504"/>
      <c r="V3504"/>
      <c r="W3504"/>
      <c r="X3504"/>
      <c r="Y3504"/>
      <c r="Z3504"/>
      <c r="AA3504"/>
      <c r="AB3504" s="181"/>
    </row>
    <row r="3505" spans="1:28" hidden="1">
      <c r="A3505" s="283"/>
      <c r="B3505"/>
      <c r="C3505"/>
      <c r="D3505"/>
      <c r="E3505"/>
      <c r="F3505"/>
      <c r="G3505"/>
      <c r="H3505"/>
      <c r="I3505"/>
      <c r="J3505"/>
      <c r="K3505"/>
      <c r="L3505"/>
      <c r="M3505"/>
      <c r="N3505"/>
      <c r="O3505"/>
      <c r="P3505"/>
      <c r="Q3505"/>
      <c r="R3505"/>
      <c r="S3505"/>
      <c r="T3505"/>
      <c r="U3505"/>
      <c r="V3505"/>
      <c r="W3505"/>
      <c r="X3505"/>
      <c r="Y3505"/>
      <c r="Z3505"/>
      <c r="AA3505"/>
      <c r="AB3505" s="181"/>
    </row>
    <row r="3506" spans="1:28" hidden="1">
      <c r="A3506" s="283"/>
      <c r="B3506"/>
      <c r="C3506"/>
      <c r="D3506"/>
      <c r="E3506"/>
      <c r="F3506"/>
      <c r="G3506"/>
      <c r="H3506"/>
      <c r="I3506"/>
      <c r="J3506"/>
      <c r="K3506"/>
      <c r="L3506"/>
      <c r="M3506"/>
      <c r="N3506"/>
      <c r="O3506"/>
      <c r="P3506"/>
      <c r="Q3506"/>
      <c r="R3506"/>
      <c r="S3506"/>
      <c r="T3506"/>
      <c r="U3506"/>
      <c r="V3506"/>
      <c r="W3506"/>
      <c r="X3506"/>
      <c r="Y3506"/>
      <c r="Z3506"/>
      <c r="AA3506"/>
      <c r="AB3506" s="181"/>
    </row>
    <row r="3507" spans="1:28" hidden="1">
      <c r="A3507" s="283"/>
      <c r="B3507"/>
      <c r="C3507"/>
      <c r="D3507"/>
      <c r="E3507"/>
      <c r="F3507"/>
      <c r="G3507"/>
      <c r="H3507"/>
      <c r="I3507"/>
      <c r="J3507"/>
      <c r="K3507"/>
      <c r="L3507"/>
      <c r="M3507"/>
      <c r="N3507"/>
      <c r="O3507"/>
      <c r="P3507"/>
      <c r="Q3507"/>
      <c r="R3507"/>
      <c r="S3507"/>
      <c r="T3507"/>
      <c r="U3507"/>
      <c r="V3507"/>
      <c r="W3507"/>
      <c r="X3507"/>
      <c r="Y3507"/>
      <c r="Z3507"/>
      <c r="AA3507"/>
      <c r="AB3507" s="181"/>
    </row>
    <row r="3508" spans="1:28" hidden="1">
      <c r="A3508" s="283"/>
      <c r="B3508"/>
      <c r="C3508"/>
      <c r="D3508"/>
      <c r="E3508"/>
      <c r="F3508"/>
      <c r="G3508"/>
      <c r="H3508"/>
      <c r="I3508"/>
      <c r="J3508"/>
      <c r="K3508"/>
      <c r="L3508"/>
      <c r="M3508"/>
      <c r="N3508"/>
      <c r="O3508"/>
      <c r="P3508"/>
      <c r="Q3508"/>
      <c r="R3508"/>
      <c r="S3508"/>
      <c r="T3508"/>
      <c r="U3508"/>
      <c r="V3508"/>
      <c r="W3508"/>
      <c r="X3508"/>
      <c r="Y3508"/>
      <c r="Z3508"/>
      <c r="AA3508"/>
      <c r="AB3508" s="181"/>
    </row>
    <row r="3509" spans="1:28" hidden="1">
      <c r="A3509" s="283"/>
      <c r="B3509"/>
      <c r="C3509"/>
      <c r="D3509"/>
      <c r="E3509"/>
      <c r="F3509"/>
      <c r="G3509"/>
      <c r="H3509"/>
      <c r="I3509"/>
      <c r="J3509"/>
      <c r="K3509"/>
      <c r="L3509"/>
      <c r="M3509"/>
      <c r="N3509"/>
      <c r="O3509"/>
      <c r="P3509"/>
      <c r="Q3509"/>
      <c r="R3509"/>
      <c r="S3509"/>
      <c r="T3509"/>
      <c r="U3509"/>
      <c r="V3509"/>
      <c r="W3509"/>
      <c r="X3509"/>
      <c r="Y3509"/>
      <c r="Z3509"/>
      <c r="AA3509"/>
      <c r="AB3509" s="181"/>
    </row>
    <row r="3510" spans="1:28" hidden="1">
      <c r="A3510" s="283"/>
      <c r="B3510"/>
      <c r="C3510"/>
      <c r="D3510"/>
      <c r="E3510"/>
      <c r="F3510"/>
      <c r="G3510"/>
      <c r="H3510"/>
      <c r="I3510"/>
      <c r="J3510"/>
      <c r="K3510"/>
      <c r="L3510"/>
      <c r="M3510"/>
      <c r="N3510"/>
      <c r="O3510"/>
      <c r="P3510"/>
      <c r="Q3510"/>
      <c r="R3510"/>
      <c r="S3510"/>
      <c r="T3510"/>
      <c r="U3510"/>
      <c r="V3510"/>
      <c r="W3510"/>
      <c r="X3510"/>
      <c r="Y3510"/>
      <c r="Z3510"/>
      <c r="AA3510"/>
      <c r="AB3510" s="181"/>
    </row>
    <row r="3511" spans="1:28" hidden="1">
      <c r="A3511" s="283"/>
      <c r="B3511"/>
      <c r="C3511"/>
      <c r="D3511"/>
      <c r="E3511"/>
      <c r="F3511"/>
      <c r="G3511"/>
      <c r="H3511"/>
      <c r="I3511"/>
      <c r="J3511"/>
      <c r="K3511"/>
      <c r="L3511"/>
      <c r="M3511"/>
      <c r="N3511"/>
      <c r="O3511"/>
      <c r="P3511"/>
      <c r="Q3511"/>
      <c r="R3511"/>
      <c r="S3511"/>
      <c r="T3511"/>
      <c r="U3511"/>
      <c r="V3511"/>
      <c r="W3511"/>
      <c r="X3511"/>
      <c r="Y3511"/>
      <c r="Z3511"/>
      <c r="AA3511"/>
      <c r="AB3511" s="181"/>
    </row>
    <row r="3512" spans="1:28" hidden="1">
      <c r="A3512" s="283"/>
      <c r="B3512"/>
      <c r="C3512"/>
      <c r="D3512"/>
      <c r="E3512"/>
      <c r="F3512"/>
      <c r="G3512"/>
      <c r="H3512"/>
      <c r="I3512"/>
      <c r="J3512"/>
      <c r="K3512"/>
      <c r="L3512"/>
      <c r="M3512"/>
      <c r="N3512"/>
      <c r="O3512"/>
      <c r="P3512"/>
      <c r="Q3512"/>
      <c r="R3512"/>
      <c r="S3512"/>
      <c r="T3512"/>
      <c r="U3512"/>
      <c r="V3512"/>
      <c r="W3512"/>
      <c r="X3512"/>
      <c r="Y3512"/>
      <c r="Z3512"/>
      <c r="AA3512"/>
      <c r="AB3512" s="181"/>
    </row>
    <row r="3513" spans="1:28" hidden="1">
      <c r="A3513" s="283"/>
      <c r="B3513"/>
      <c r="C3513"/>
      <c r="D3513"/>
      <c r="E3513"/>
      <c r="F3513"/>
      <c r="G3513"/>
      <c r="H3513"/>
      <c r="I3513"/>
      <c r="J3513"/>
      <c r="K3513"/>
      <c r="L3513"/>
      <c r="M3513"/>
      <c r="N3513"/>
      <c r="O3513"/>
      <c r="P3513"/>
      <c r="Q3513"/>
      <c r="R3513"/>
      <c r="S3513"/>
      <c r="T3513"/>
      <c r="U3513"/>
      <c r="V3513"/>
      <c r="W3513"/>
      <c r="X3513"/>
      <c r="Y3513"/>
      <c r="Z3513"/>
      <c r="AA3513"/>
      <c r="AB3513" s="181"/>
    </row>
    <row r="3514" spans="1:28" hidden="1">
      <c r="A3514" s="283"/>
      <c r="B3514"/>
      <c r="C3514"/>
      <c r="D3514"/>
      <c r="E3514"/>
      <c r="F3514"/>
      <c r="G3514"/>
      <c r="H3514"/>
      <c r="I3514"/>
      <c r="J3514"/>
      <c r="K3514"/>
      <c r="L3514"/>
      <c r="M3514"/>
      <c r="N3514"/>
      <c r="O3514"/>
      <c r="P3514"/>
      <c r="Q3514"/>
      <c r="R3514"/>
      <c r="S3514"/>
      <c r="T3514"/>
      <c r="U3514"/>
      <c r="V3514"/>
      <c r="W3514"/>
      <c r="X3514"/>
      <c r="Y3514"/>
      <c r="Z3514"/>
      <c r="AA3514"/>
      <c r="AB3514" s="181"/>
    </row>
    <row r="3515" spans="1:28" hidden="1">
      <c r="A3515" s="283"/>
      <c r="B3515"/>
      <c r="C3515"/>
      <c r="D3515"/>
      <c r="E3515"/>
      <c r="F3515"/>
      <c r="G3515"/>
      <c r="H3515"/>
      <c r="I3515"/>
      <c r="J3515"/>
      <c r="K3515"/>
      <c r="L3515"/>
      <c r="M3515"/>
      <c r="N3515"/>
      <c r="O3515"/>
      <c r="P3515"/>
      <c r="Q3515"/>
      <c r="R3515"/>
      <c r="S3515"/>
      <c r="T3515"/>
      <c r="U3515"/>
      <c r="V3515"/>
      <c r="W3515"/>
      <c r="X3515"/>
      <c r="Y3515"/>
      <c r="Z3515"/>
      <c r="AA3515"/>
      <c r="AB3515" s="181"/>
    </row>
    <row r="3516" spans="1:28" hidden="1">
      <c r="A3516" s="283"/>
      <c r="B3516"/>
      <c r="C3516"/>
      <c r="D3516"/>
      <c r="E3516"/>
      <c r="F3516"/>
      <c r="G3516"/>
      <c r="H3516"/>
      <c r="I3516"/>
      <c r="J3516"/>
      <c r="K3516"/>
      <c r="L3516"/>
      <c r="M3516"/>
      <c r="N3516"/>
      <c r="O3516"/>
      <c r="P3516"/>
      <c r="Q3516"/>
      <c r="R3516"/>
      <c r="S3516"/>
      <c r="T3516"/>
      <c r="U3516"/>
      <c r="V3516"/>
      <c r="W3516"/>
      <c r="X3516"/>
      <c r="Y3516"/>
      <c r="Z3516"/>
      <c r="AA3516"/>
      <c r="AB3516" s="181"/>
    </row>
    <row r="3517" spans="1:28" hidden="1">
      <c r="A3517" s="283"/>
      <c r="B3517"/>
      <c r="C3517"/>
      <c r="D3517"/>
      <c r="E3517"/>
      <c r="F3517"/>
      <c r="G3517"/>
      <c r="H3517"/>
      <c r="I3517"/>
      <c r="J3517"/>
      <c r="K3517"/>
      <c r="L3517"/>
      <c r="M3517"/>
      <c r="N3517"/>
      <c r="O3517"/>
      <c r="P3517"/>
      <c r="Q3517"/>
      <c r="R3517"/>
      <c r="S3517"/>
      <c r="T3517"/>
      <c r="U3517"/>
      <c r="V3517"/>
      <c r="W3517"/>
      <c r="X3517"/>
      <c r="Y3517"/>
      <c r="Z3517"/>
      <c r="AA3517"/>
      <c r="AB3517" s="181"/>
    </row>
    <row r="3518" spans="1:28" hidden="1">
      <c r="A3518" s="283"/>
      <c r="B3518"/>
      <c r="C3518"/>
      <c r="D3518"/>
      <c r="E3518"/>
      <c r="F3518"/>
      <c r="G3518"/>
      <c r="H3518"/>
      <c r="I3518"/>
      <c r="J3518"/>
      <c r="K3518"/>
      <c r="L3518"/>
      <c r="M3518"/>
      <c r="N3518"/>
      <c r="O3518"/>
      <c r="P3518"/>
      <c r="Q3518"/>
      <c r="R3518"/>
      <c r="S3518"/>
      <c r="T3518"/>
      <c r="U3518"/>
      <c r="V3518"/>
      <c r="W3518"/>
      <c r="X3518"/>
      <c r="Y3518"/>
      <c r="Z3518"/>
      <c r="AA3518"/>
      <c r="AB3518" s="181"/>
    </row>
    <row r="3519" spans="1:28" hidden="1">
      <c r="A3519" s="283"/>
      <c r="B3519"/>
      <c r="C3519"/>
      <c r="D3519"/>
      <c r="E3519"/>
      <c r="F3519"/>
      <c r="G3519"/>
      <c r="H3519"/>
      <c r="I3519"/>
      <c r="J3519"/>
      <c r="K3519"/>
      <c r="L3519"/>
      <c r="M3519"/>
      <c r="N3519"/>
      <c r="O3519"/>
      <c r="P3519"/>
      <c r="Q3519"/>
      <c r="R3519"/>
      <c r="S3519"/>
      <c r="T3519"/>
      <c r="U3519"/>
      <c r="V3519"/>
      <c r="W3519"/>
      <c r="X3519"/>
      <c r="Y3519"/>
      <c r="Z3519"/>
      <c r="AA3519"/>
      <c r="AB3519" s="181"/>
    </row>
    <row r="3520" spans="1:28" hidden="1">
      <c r="A3520" s="283"/>
      <c r="B3520"/>
      <c r="C3520"/>
      <c r="D3520"/>
      <c r="E3520"/>
      <c r="F3520"/>
      <c r="G3520"/>
      <c r="H3520"/>
      <c r="I3520"/>
      <c r="J3520"/>
      <c r="K3520"/>
      <c r="L3520"/>
      <c r="M3520"/>
      <c r="N3520"/>
      <c r="O3520"/>
      <c r="P3520"/>
      <c r="Q3520"/>
      <c r="R3520"/>
      <c r="S3520"/>
      <c r="T3520"/>
      <c r="U3520"/>
      <c r="V3520"/>
      <c r="W3520"/>
      <c r="X3520"/>
      <c r="Y3520"/>
      <c r="Z3520"/>
      <c r="AA3520"/>
      <c r="AB3520" s="181"/>
    </row>
    <row r="3521" spans="1:28" hidden="1">
      <c r="A3521" s="283"/>
      <c r="B3521"/>
      <c r="C3521"/>
      <c r="D3521"/>
      <c r="E3521"/>
      <c r="F3521"/>
      <c r="G3521"/>
      <c r="H3521"/>
      <c r="I3521"/>
      <c r="J3521"/>
      <c r="K3521"/>
      <c r="L3521"/>
      <c r="M3521"/>
      <c r="N3521"/>
      <c r="O3521"/>
      <c r="P3521"/>
      <c r="Q3521"/>
      <c r="R3521"/>
      <c r="S3521"/>
      <c r="T3521"/>
      <c r="U3521"/>
      <c r="V3521"/>
      <c r="W3521"/>
      <c r="X3521"/>
      <c r="Y3521"/>
      <c r="Z3521"/>
      <c r="AA3521"/>
      <c r="AB3521" s="181"/>
    </row>
    <row r="3522" spans="1:28" hidden="1">
      <c r="A3522" s="283"/>
      <c r="B3522"/>
      <c r="C3522"/>
      <c r="D3522"/>
      <c r="E3522"/>
      <c r="F3522"/>
      <c r="G3522"/>
      <c r="H3522"/>
      <c r="I3522"/>
      <c r="J3522"/>
      <c r="K3522"/>
      <c r="L3522"/>
      <c r="M3522"/>
      <c r="N3522"/>
      <c r="O3522"/>
      <c r="P3522"/>
      <c r="Q3522"/>
      <c r="R3522"/>
      <c r="S3522"/>
      <c r="T3522"/>
      <c r="U3522"/>
      <c r="V3522"/>
      <c r="W3522"/>
      <c r="X3522"/>
      <c r="Y3522"/>
      <c r="Z3522"/>
      <c r="AA3522"/>
      <c r="AB3522" s="181"/>
    </row>
    <row r="3523" spans="1:28" hidden="1">
      <c r="A3523" s="283"/>
      <c r="B3523"/>
      <c r="C3523"/>
      <c r="D3523"/>
      <c r="E3523"/>
      <c r="F3523"/>
      <c r="G3523"/>
      <c r="H3523"/>
      <c r="I3523"/>
      <c r="J3523"/>
      <c r="K3523"/>
      <c r="L3523"/>
      <c r="M3523"/>
      <c r="N3523"/>
      <c r="O3523"/>
      <c r="P3523"/>
      <c r="Q3523"/>
      <c r="R3523"/>
      <c r="S3523"/>
      <c r="T3523"/>
      <c r="U3523"/>
      <c r="V3523"/>
      <c r="W3523"/>
      <c r="X3523"/>
      <c r="Y3523"/>
      <c r="Z3523"/>
      <c r="AA3523"/>
      <c r="AB3523" s="181"/>
    </row>
    <row r="3524" spans="1:28" hidden="1">
      <c r="A3524" s="283"/>
      <c r="B3524"/>
      <c r="C3524"/>
      <c r="D3524"/>
      <c r="E3524"/>
      <c r="F3524"/>
      <c r="G3524"/>
      <c r="H3524"/>
      <c r="I3524"/>
      <c r="J3524"/>
      <c r="K3524"/>
      <c r="L3524"/>
      <c r="M3524"/>
      <c r="N3524"/>
      <c r="O3524"/>
      <c r="P3524"/>
      <c r="Q3524"/>
      <c r="R3524"/>
      <c r="S3524"/>
      <c r="T3524"/>
      <c r="U3524"/>
      <c r="V3524"/>
      <c r="W3524"/>
      <c r="X3524"/>
      <c r="Y3524"/>
      <c r="Z3524"/>
      <c r="AA3524"/>
      <c r="AB3524" s="181"/>
    </row>
    <row r="3525" spans="1:28" hidden="1">
      <c r="A3525" s="283"/>
      <c r="B3525"/>
      <c r="C3525"/>
      <c r="D3525"/>
      <c r="E3525"/>
      <c r="F3525"/>
      <c r="G3525"/>
      <c r="H3525"/>
      <c r="I3525"/>
      <c r="J3525"/>
      <c r="K3525"/>
      <c r="L3525"/>
      <c r="M3525"/>
      <c r="N3525"/>
      <c r="O3525"/>
      <c r="P3525"/>
      <c r="Q3525"/>
      <c r="R3525"/>
      <c r="S3525"/>
      <c r="T3525"/>
      <c r="U3525"/>
      <c r="V3525"/>
      <c r="W3525"/>
      <c r="X3525"/>
      <c r="Y3525"/>
      <c r="Z3525"/>
      <c r="AA3525"/>
      <c r="AB3525" s="181"/>
    </row>
    <row r="3526" spans="1:28" hidden="1">
      <c r="A3526" s="283"/>
      <c r="B3526"/>
      <c r="C3526"/>
      <c r="D3526"/>
      <c r="E3526"/>
      <c r="F3526"/>
      <c r="G3526"/>
      <c r="H3526"/>
      <c r="I3526"/>
      <c r="J3526"/>
      <c r="K3526"/>
      <c r="L3526"/>
      <c r="M3526"/>
      <c r="N3526"/>
      <c r="O3526"/>
      <c r="P3526"/>
      <c r="Q3526"/>
      <c r="R3526"/>
      <c r="S3526"/>
      <c r="T3526"/>
      <c r="U3526"/>
      <c r="V3526"/>
      <c r="W3526"/>
      <c r="X3526"/>
      <c r="Y3526"/>
      <c r="Z3526"/>
      <c r="AA3526"/>
      <c r="AB3526" s="181"/>
    </row>
    <row r="3527" spans="1:28" hidden="1">
      <c r="A3527" s="283"/>
      <c r="B3527"/>
      <c r="C3527"/>
      <c r="D3527"/>
      <c r="E3527"/>
      <c r="F3527"/>
      <c r="G3527"/>
      <c r="H3527"/>
      <c r="I3527"/>
      <c r="J3527"/>
      <c r="K3527"/>
      <c r="L3527"/>
      <c r="M3527"/>
      <c r="N3527"/>
      <c r="O3527"/>
      <c r="P3527"/>
      <c r="Q3527"/>
      <c r="R3527"/>
      <c r="S3527"/>
      <c r="T3527"/>
      <c r="U3527"/>
      <c r="V3527"/>
      <c r="W3527"/>
      <c r="X3527"/>
      <c r="Y3527"/>
      <c r="Z3527"/>
      <c r="AA3527"/>
      <c r="AB3527" s="181"/>
    </row>
    <row r="3528" spans="1:28" hidden="1">
      <c r="A3528" s="283"/>
      <c r="B3528"/>
      <c r="C3528"/>
      <c r="D3528"/>
      <c r="E3528"/>
      <c r="F3528"/>
      <c r="G3528"/>
      <c r="H3528"/>
      <c r="I3528"/>
      <c r="J3528"/>
      <c r="K3528"/>
      <c r="L3528"/>
      <c r="M3528"/>
      <c r="N3528"/>
      <c r="O3528"/>
      <c r="P3528"/>
      <c r="Q3528"/>
      <c r="R3528"/>
      <c r="S3528"/>
      <c r="T3528"/>
      <c r="U3528"/>
      <c r="V3528"/>
      <c r="W3528"/>
      <c r="X3528"/>
      <c r="Y3528"/>
      <c r="Z3528"/>
      <c r="AA3528"/>
      <c r="AB3528" s="181"/>
    </row>
    <row r="3529" spans="1:28" hidden="1">
      <c r="A3529" s="283"/>
      <c r="B3529"/>
      <c r="C3529"/>
      <c r="D3529"/>
      <c r="E3529"/>
      <c r="F3529"/>
      <c r="G3529"/>
      <c r="H3529"/>
      <c r="I3529"/>
      <c r="J3529"/>
      <c r="K3529"/>
      <c r="L3529"/>
      <c r="M3529"/>
      <c r="N3529"/>
      <c r="O3529"/>
      <c r="P3529"/>
      <c r="Q3529"/>
      <c r="R3529"/>
      <c r="S3529"/>
      <c r="T3529"/>
      <c r="U3529"/>
      <c r="V3529"/>
      <c r="W3529"/>
      <c r="X3529"/>
      <c r="Y3529"/>
      <c r="Z3529"/>
      <c r="AA3529"/>
      <c r="AB3529" s="181"/>
    </row>
    <row r="3530" spans="1:28" hidden="1">
      <c r="A3530" s="283"/>
      <c r="B3530"/>
      <c r="C3530"/>
      <c r="D3530"/>
      <c r="E3530"/>
      <c r="F3530"/>
      <c r="G3530"/>
      <c r="H3530"/>
      <c r="I3530"/>
      <c r="J3530"/>
      <c r="K3530"/>
      <c r="L3530"/>
      <c r="M3530"/>
      <c r="N3530"/>
      <c r="O3530"/>
      <c r="P3530"/>
      <c r="Q3530"/>
      <c r="R3530"/>
      <c r="S3530"/>
      <c r="T3530"/>
      <c r="U3530"/>
      <c r="V3530"/>
      <c r="W3530"/>
      <c r="X3530"/>
      <c r="Y3530"/>
      <c r="Z3530"/>
      <c r="AA3530"/>
      <c r="AB3530" s="181"/>
    </row>
    <row r="3531" spans="1:28" hidden="1">
      <c r="A3531" s="283"/>
      <c r="B3531"/>
      <c r="C3531"/>
      <c r="D3531"/>
      <c r="E3531"/>
      <c r="F3531"/>
      <c r="G3531"/>
      <c r="H3531"/>
      <c r="I3531"/>
      <c r="J3531"/>
      <c r="K3531"/>
      <c r="L3531"/>
      <c r="M3531"/>
      <c r="N3531"/>
      <c r="O3531"/>
      <c r="P3531"/>
      <c r="Q3531"/>
      <c r="R3531"/>
      <c r="S3531"/>
      <c r="T3531"/>
      <c r="U3531"/>
      <c r="V3531"/>
      <c r="W3531"/>
      <c r="X3531"/>
      <c r="Y3531"/>
      <c r="Z3531"/>
      <c r="AA3531"/>
      <c r="AB3531" s="181"/>
    </row>
    <row r="3532" spans="1:28" hidden="1">
      <c r="A3532" s="283"/>
      <c r="B3532"/>
      <c r="C3532"/>
      <c r="D3532"/>
      <c r="E3532"/>
      <c r="F3532"/>
      <c r="G3532"/>
      <c r="H3532"/>
      <c r="I3532"/>
      <c r="J3532"/>
      <c r="K3532"/>
      <c r="L3532"/>
      <c r="M3532"/>
      <c r="N3532"/>
      <c r="O3532"/>
      <c r="P3532"/>
      <c r="Q3532"/>
      <c r="R3532"/>
      <c r="S3532"/>
      <c r="T3532"/>
      <c r="U3532"/>
      <c r="V3532"/>
      <c r="W3532"/>
      <c r="X3532"/>
      <c r="Y3532"/>
      <c r="Z3532"/>
      <c r="AA3532"/>
      <c r="AB3532" s="181"/>
    </row>
    <row r="3533" spans="1:28" hidden="1">
      <c r="A3533" s="283"/>
      <c r="B3533"/>
      <c r="C3533"/>
      <c r="D3533"/>
      <c r="E3533"/>
      <c r="F3533"/>
      <c r="G3533"/>
      <c r="H3533"/>
      <c r="I3533"/>
      <c r="J3533"/>
      <c r="K3533"/>
      <c r="L3533"/>
      <c r="M3533"/>
      <c r="N3533"/>
      <c r="O3533"/>
      <c r="P3533"/>
      <c r="Q3533"/>
      <c r="R3533"/>
      <c r="S3533"/>
      <c r="T3533"/>
      <c r="U3533"/>
      <c r="V3533"/>
      <c r="W3533"/>
      <c r="X3533"/>
      <c r="Y3533"/>
      <c r="Z3533"/>
      <c r="AA3533"/>
      <c r="AB3533" s="181"/>
    </row>
    <row r="3534" spans="1:28" hidden="1">
      <c r="A3534" s="283"/>
      <c r="B3534"/>
      <c r="C3534"/>
      <c r="D3534"/>
      <c r="E3534"/>
      <c r="F3534"/>
      <c r="G3534"/>
      <c r="H3534"/>
      <c r="I3534"/>
      <c r="J3534"/>
      <c r="K3534"/>
      <c r="L3534"/>
      <c r="M3534"/>
      <c r="N3534"/>
      <c r="O3534"/>
      <c r="P3534"/>
      <c r="Q3534"/>
      <c r="R3534"/>
      <c r="S3534"/>
      <c r="T3534"/>
      <c r="U3534"/>
      <c r="V3534"/>
      <c r="W3534"/>
      <c r="X3534"/>
      <c r="Y3534"/>
      <c r="Z3534"/>
      <c r="AA3534"/>
      <c r="AB3534" s="181"/>
    </row>
    <row r="3535" spans="1:28" hidden="1">
      <c r="A3535" s="283"/>
      <c r="B3535"/>
      <c r="C3535"/>
      <c r="D3535"/>
      <c r="E3535"/>
      <c r="F3535"/>
      <c r="G3535"/>
      <c r="H3535"/>
      <c r="I3535"/>
      <c r="J3535"/>
      <c r="K3535"/>
      <c r="L3535"/>
      <c r="M3535"/>
      <c r="N3535"/>
      <c r="O3535"/>
      <c r="P3535"/>
      <c r="Q3535"/>
      <c r="R3535"/>
      <c r="S3535"/>
      <c r="T3535"/>
      <c r="U3535"/>
      <c r="V3535"/>
      <c r="W3535"/>
      <c r="X3535"/>
      <c r="Y3535"/>
      <c r="Z3535"/>
      <c r="AA3535"/>
      <c r="AB3535" s="181"/>
    </row>
    <row r="3536" spans="1:28" hidden="1">
      <c r="A3536" s="283"/>
      <c r="B3536"/>
      <c r="C3536"/>
      <c r="D3536"/>
      <c r="E3536"/>
      <c r="F3536"/>
      <c r="G3536"/>
      <c r="H3536"/>
      <c r="I3536"/>
      <c r="J3536"/>
      <c r="K3536"/>
      <c r="L3536"/>
      <c r="M3536"/>
      <c r="N3536"/>
      <c r="O3536"/>
      <c r="P3536"/>
      <c r="Q3536"/>
      <c r="R3536"/>
      <c r="S3536"/>
      <c r="T3536"/>
      <c r="U3536"/>
      <c r="V3536"/>
      <c r="W3536"/>
      <c r="X3536"/>
      <c r="Y3536"/>
      <c r="Z3536"/>
      <c r="AA3536"/>
      <c r="AB3536" s="181"/>
    </row>
    <row r="3537" spans="1:28" hidden="1">
      <c r="A3537" s="283"/>
      <c r="B3537"/>
      <c r="C3537"/>
      <c r="D3537"/>
      <c r="E3537"/>
      <c r="F3537"/>
      <c r="G3537"/>
      <c r="H3537"/>
      <c r="I3537"/>
      <c r="J3537"/>
      <c r="K3537"/>
      <c r="L3537"/>
      <c r="M3537"/>
      <c r="N3537"/>
      <c r="O3537"/>
      <c r="P3537"/>
      <c r="Q3537"/>
      <c r="R3537"/>
      <c r="S3537"/>
      <c r="T3537"/>
      <c r="U3537"/>
      <c r="V3537"/>
      <c r="W3537"/>
      <c r="X3537"/>
      <c r="Y3537"/>
      <c r="Z3537"/>
      <c r="AA3537"/>
      <c r="AB3537" s="181"/>
    </row>
    <row r="3538" spans="1:28" hidden="1">
      <c r="A3538" s="283"/>
      <c r="B3538"/>
      <c r="C3538"/>
      <c r="D3538"/>
      <c r="E3538"/>
      <c r="F3538"/>
      <c r="G3538"/>
      <c r="H3538"/>
      <c r="I3538"/>
      <c r="J3538"/>
      <c r="K3538"/>
      <c r="L3538"/>
      <c r="M3538"/>
      <c r="N3538"/>
      <c r="O3538"/>
      <c r="P3538"/>
      <c r="Q3538"/>
      <c r="R3538"/>
      <c r="S3538"/>
      <c r="T3538"/>
      <c r="U3538"/>
      <c r="V3538"/>
      <c r="W3538"/>
      <c r="X3538"/>
      <c r="Y3538"/>
      <c r="Z3538"/>
      <c r="AA3538"/>
      <c r="AB3538" s="181"/>
    </row>
    <row r="3539" spans="1:28" hidden="1">
      <c r="A3539" s="283"/>
      <c r="B3539"/>
      <c r="C3539"/>
      <c r="D3539"/>
      <c r="E3539"/>
      <c r="F3539"/>
      <c r="G3539"/>
      <c r="H3539"/>
      <c r="I3539"/>
      <c r="J3539"/>
      <c r="K3539"/>
      <c r="L3539"/>
      <c r="M3539"/>
      <c r="N3539"/>
      <c r="O3539"/>
      <c r="P3539"/>
      <c r="Q3539"/>
      <c r="R3539"/>
      <c r="S3539"/>
      <c r="T3539"/>
      <c r="U3539"/>
      <c r="V3539"/>
      <c r="W3539"/>
      <c r="X3539"/>
      <c r="Y3539"/>
      <c r="Z3539"/>
      <c r="AA3539"/>
      <c r="AB3539" s="181"/>
    </row>
    <row r="3540" spans="1:28" hidden="1">
      <c r="A3540" s="283"/>
      <c r="B3540"/>
      <c r="C3540"/>
      <c r="D3540"/>
      <c r="E3540"/>
      <c r="F3540"/>
      <c r="G3540"/>
      <c r="H3540"/>
      <c r="I3540"/>
      <c r="J3540"/>
      <c r="K3540"/>
      <c r="L3540"/>
      <c r="M3540"/>
      <c r="N3540"/>
      <c r="O3540"/>
      <c r="P3540"/>
      <c r="Q3540"/>
      <c r="R3540"/>
      <c r="S3540"/>
      <c r="T3540"/>
      <c r="U3540"/>
      <c r="V3540"/>
      <c r="W3540"/>
      <c r="X3540"/>
      <c r="Y3540"/>
      <c r="Z3540"/>
      <c r="AA3540"/>
      <c r="AB3540" s="181"/>
    </row>
    <row r="3541" spans="1:28" hidden="1">
      <c r="A3541" s="283"/>
      <c r="B3541"/>
      <c r="C3541"/>
      <c r="D3541"/>
      <c r="E3541"/>
      <c r="F3541"/>
      <c r="G3541"/>
      <c r="H3541"/>
      <c r="I3541"/>
      <c r="J3541"/>
      <c r="K3541"/>
      <c r="L3541"/>
      <c r="M3541"/>
      <c r="N3541"/>
      <c r="O3541"/>
      <c r="P3541"/>
      <c r="Q3541"/>
      <c r="R3541"/>
      <c r="S3541"/>
      <c r="T3541"/>
      <c r="U3541"/>
      <c r="V3541"/>
      <c r="W3541"/>
      <c r="X3541"/>
      <c r="Y3541"/>
      <c r="Z3541"/>
      <c r="AA3541"/>
      <c r="AB3541" s="181"/>
    </row>
    <row r="3542" spans="1:28" hidden="1">
      <c r="A3542" s="283"/>
      <c r="B3542"/>
      <c r="C3542"/>
      <c r="D3542"/>
      <c r="E3542"/>
      <c r="F3542"/>
      <c r="G3542"/>
      <c r="H3542"/>
      <c r="I3542"/>
      <c r="J3542"/>
      <c r="K3542"/>
      <c r="L3542"/>
      <c r="M3542"/>
      <c r="N3542"/>
      <c r="O3542"/>
      <c r="P3542"/>
      <c r="Q3542"/>
      <c r="R3542"/>
      <c r="S3542"/>
      <c r="T3542"/>
      <c r="U3542"/>
      <c r="V3542"/>
      <c r="W3542"/>
      <c r="X3542"/>
      <c r="Y3542"/>
      <c r="Z3542"/>
      <c r="AA3542"/>
      <c r="AB3542" s="181"/>
    </row>
    <row r="3543" spans="1:28" hidden="1">
      <c r="A3543" s="283"/>
      <c r="B3543"/>
      <c r="C3543"/>
      <c r="D3543"/>
      <c r="E3543"/>
      <c r="F3543"/>
      <c r="G3543"/>
      <c r="H3543"/>
      <c r="I3543"/>
      <c r="J3543"/>
      <c r="K3543"/>
      <c r="L3543"/>
      <c r="M3543"/>
      <c r="N3543"/>
      <c r="O3543"/>
      <c r="P3543"/>
      <c r="Q3543"/>
      <c r="R3543"/>
      <c r="S3543"/>
      <c r="T3543"/>
      <c r="U3543"/>
      <c r="V3543"/>
      <c r="W3543"/>
      <c r="X3543"/>
      <c r="Y3543"/>
      <c r="Z3543"/>
      <c r="AA3543"/>
      <c r="AB3543" s="181"/>
    </row>
    <row r="3544" spans="1:28" hidden="1">
      <c r="A3544" s="283"/>
      <c r="B3544"/>
      <c r="C3544"/>
      <c r="D3544"/>
      <c r="E3544"/>
      <c r="F3544"/>
      <c r="G3544"/>
      <c r="H3544"/>
      <c r="I3544"/>
      <c r="J3544"/>
      <c r="K3544"/>
      <c r="L3544"/>
      <c r="M3544"/>
      <c r="N3544"/>
      <c r="O3544"/>
      <c r="P3544"/>
      <c r="Q3544"/>
      <c r="R3544"/>
      <c r="S3544"/>
      <c r="T3544"/>
      <c r="U3544"/>
      <c r="V3544"/>
      <c r="W3544"/>
      <c r="X3544"/>
      <c r="Y3544"/>
      <c r="Z3544"/>
      <c r="AA3544"/>
      <c r="AB3544" s="181"/>
    </row>
    <row r="3545" spans="1:28" hidden="1">
      <c r="A3545" s="283"/>
      <c r="B3545"/>
      <c r="C3545"/>
      <c r="D3545"/>
      <c r="E3545"/>
      <c r="F3545"/>
      <c r="G3545"/>
      <c r="H3545"/>
      <c r="I3545"/>
      <c r="J3545"/>
      <c r="K3545"/>
      <c r="L3545"/>
      <c r="M3545"/>
      <c r="N3545"/>
      <c r="O3545"/>
      <c r="P3545"/>
      <c r="Q3545"/>
      <c r="R3545"/>
      <c r="S3545"/>
      <c r="T3545"/>
      <c r="U3545"/>
      <c r="V3545"/>
      <c r="W3545"/>
      <c r="X3545"/>
      <c r="Y3545"/>
      <c r="Z3545"/>
      <c r="AA3545"/>
      <c r="AB3545" s="181"/>
    </row>
    <row r="3546" spans="1:28" hidden="1">
      <c r="A3546" s="283"/>
      <c r="B3546"/>
      <c r="C3546"/>
      <c r="D3546"/>
      <c r="E3546"/>
      <c r="F3546"/>
      <c r="G3546"/>
      <c r="H3546"/>
      <c r="I3546"/>
      <c r="J3546"/>
      <c r="K3546"/>
      <c r="L3546"/>
      <c r="M3546"/>
      <c r="N3546"/>
      <c r="O3546"/>
      <c r="P3546"/>
      <c r="Q3546"/>
      <c r="R3546"/>
      <c r="S3546"/>
      <c r="T3546"/>
      <c r="U3546"/>
      <c r="V3546"/>
      <c r="W3546"/>
      <c r="X3546"/>
      <c r="Y3546"/>
      <c r="Z3546"/>
      <c r="AA3546"/>
      <c r="AB3546" s="181"/>
    </row>
    <row r="3547" spans="1:28" hidden="1">
      <c r="A3547" s="283"/>
      <c r="B3547"/>
      <c r="C3547"/>
      <c r="D3547"/>
      <c r="E3547"/>
      <c r="F3547"/>
      <c r="G3547"/>
      <c r="H3547"/>
      <c r="I3547"/>
      <c r="J3547"/>
      <c r="K3547"/>
      <c r="L3547"/>
      <c r="M3547"/>
      <c r="N3547"/>
      <c r="O3547"/>
      <c r="P3547"/>
      <c r="Q3547"/>
      <c r="R3547"/>
      <c r="S3547"/>
      <c r="T3547"/>
      <c r="U3547"/>
      <c r="V3547"/>
      <c r="W3547"/>
      <c r="X3547"/>
      <c r="Y3547"/>
      <c r="Z3547"/>
      <c r="AA3547"/>
      <c r="AB3547" s="181"/>
    </row>
    <row r="3548" spans="1:28" hidden="1">
      <c r="A3548" s="283"/>
      <c r="B3548"/>
      <c r="C3548"/>
      <c r="D3548"/>
      <c r="E3548"/>
      <c r="F3548"/>
      <c r="G3548"/>
      <c r="H3548"/>
      <c r="I3548"/>
      <c r="J3548"/>
      <c r="K3548"/>
      <c r="L3548"/>
      <c r="M3548"/>
      <c r="N3548"/>
      <c r="O3548"/>
      <c r="P3548"/>
      <c r="Q3548"/>
      <c r="R3548"/>
      <c r="S3548"/>
      <c r="T3548"/>
      <c r="U3548"/>
      <c r="V3548"/>
      <c r="W3548"/>
      <c r="X3548"/>
      <c r="Y3548"/>
      <c r="Z3548"/>
      <c r="AA3548"/>
      <c r="AB3548" s="181"/>
    </row>
    <row r="3549" spans="1:28" hidden="1">
      <c r="A3549" s="283"/>
      <c r="B3549"/>
      <c r="C3549"/>
      <c r="D3549"/>
      <c r="E3549"/>
      <c r="F3549"/>
      <c r="G3549"/>
      <c r="H3549"/>
      <c r="I3549"/>
      <c r="J3549"/>
      <c r="K3549"/>
      <c r="L3549"/>
      <c r="M3549"/>
      <c r="N3549"/>
      <c r="O3549"/>
      <c r="P3549"/>
      <c r="Q3549"/>
      <c r="R3549"/>
      <c r="S3549"/>
      <c r="T3549"/>
      <c r="U3549"/>
      <c r="V3549"/>
      <c r="W3549"/>
      <c r="X3549"/>
      <c r="Y3549"/>
      <c r="Z3549"/>
      <c r="AA3549"/>
      <c r="AB3549" s="181"/>
    </row>
    <row r="3550" spans="1:28" hidden="1">
      <c r="A3550" s="283"/>
      <c r="B3550"/>
      <c r="C3550"/>
      <c r="D3550"/>
      <c r="E3550"/>
      <c r="F3550"/>
      <c r="G3550"/>
      <c r="H3550"/>
      <c r="I3550"/>
      <c r="J3550"/>
      <c r="K3550"/>
      <c r="L3550"/>
      <c r="M3550"/>
      <c r="N3550"/>
      <c r="O3550"/>
      <c r="P3550"/>
      <c r="Q3550"/>
      <c r="R3550"/>
      <c r="S3550"/>
      <c r="T3550"/>
      <c r="U3550"/>
      <c r="V3550"/>
      <c r="W3550"/>
      <c r="X3550"/>
      <c r="Y3550"/>
      <c r="Z3550"/>
      <c r="AA3550"/>
      <c r="AB3550" s="181"/>
    </row>
    <row r="3551" spans="1:28" hidden="1">
      <c r="A3551" s="283"/>
      <c r="B3551"/>
      <c r="C3551"/>
      <c r="D3551"/>
      <c r="E3551"/>
      <c r="F3551"/>
      <c r="G3551"/>
      <c r="H3551"/>
      <c r="I3551"/>
      <c r="J3551"/>
      <c r="K3551"/>
      <c r="L3551"/>
      <c r="M3551"/>
      <c r="N3551"/>
      <c r="O3551"/>
      <c r="P3551"/>
      <c r="Q3551"/>
      <c r="R3551"/>
      <c r="S3551"/>
      <c r="T3551"/>
      <c r="U3551"/>
      <c r="V3551"/>
      <c r="W3551"/>
      <c r="X3551"/>
      <c r="Y3551"/>
      <c r="Z3551"/>
      <c r="AA3551"/>
      <c r="AB3551" s="181"/>
    </row>
    <row r="3552" spans="1:28" hidden="1">
      <c r="A3552" s="283"/>
      <c r="B3552"/>
      <c r="C3552"/>
      <c r="D3552"/>
      <c r="E3552"/>
      <c r="F3552"/>
      <c r="G3552"/>
      <c r="H3552"/>
      <c r="I3552"/>
      <c r="J3552"/>
      <c r="K3552"/>
      <c r="L3552"/>
      <c r="M3552"/>
      <c r="N3552"/>
      <c r="O3552"/>
      <c r="P3552"/>
      <c r="Q3552"/>
      <c r="R3552"/>
      <c r="S3552"/>
      <c r="T3552"/>
      <c r="U3552"/>
      <c r="V3552"/>
      <c r="W3552"/>
      <c r="X3552"/>
      <c r="Y3552"/>
      <c r="Z3552"/>
      <c r="AA3552"/>
      <c r="AB3552" s="181"/>
    </row>
    <row r="3553" spans="1:28" hidden="1">
      <c r="A3553" s="283"/>
      <c r="B3553"/>
      <c r="C3553"/>
      <c r="D3553"/>
      <c r="E3553"/>
      <c r="F3553"/>
      <c r="G3553"/>
      <c r="H3553"/>
      <c r="I3553"/>
      <c r="J3553"/>
      <c r="K3553"/>
      <c r="L3553"/>
      <c r="M3553"/>
      <c r="N3553"/>
      <c r="O3553"/>
      <c r="P3553"/>
      <c r="Q3553"/>
      <c r="R3553"/>
      <c r="S3553"/>
      <c r="T3553"/>
      <c r="U3553"/>
      <c r="V3553"/>
      <c r="W3553"/>
      <c r="X3553"/>
      <c r="Y3553"/>
      <c r="Z3553"/>
      <c r="AA3553"/>
      <c r="AB3553" s="181"/>
    </row>
    <row r="3554" spans="1:28" hidden="1">
      <c r="A3554" s="283"/>
      <c r="B3554"/>
      <c r="C3554"/>
      <c r="D3554"/>
      <c r="E3554"/>
      <c r="F3554"/>
      <c r="G3554"/>
      <c r="H3554"/>
      <c r="I3554"/>
      <c r="J3554"/>
      <c r="K3554"/>
      <c r="L3554"/>
      <c r="M3554"/>
      <c r="N3554"/>
      <c r="O3554"/>
      <c r="P3554"/>
      <c r="Q3554"/>
      <c r="R3554"/>
      <c r="S3554"/>
      <c r="T3554"/>
      <c r="U3554"/>
      <c r="V3554"/>
      <c r="W3554"/>
      <c r="X3554"/>
      <c r="Y3554"/>
      <c r="Z3554"/>
      <c r="AA3554"/>
      <c r="AB3554" s="181"/>
    </row>
    <row r="3555" spans="1:28" hidden="1">
      <c r="A3555" s="283"/>
      <c r="B3555"/>
      <c r="C3555"/>
      <c r="D3555"/>
      <c r="E3555"/>
      <c r="F3555"/>
      <c r="G3555"/>
      <c r="H3555"/>
      <c r="I3555"/>
      <c r="J3555"/>
      <c r="K3555"/>
      <c r="L3555"/>
      <c r="M3555"/>
      <c r="N3555"/>
      <c r="O3555"/>
      <c r="P3555"/>
      <c r="Q3555"/>
      <c r="R3555"/>
      <c r="S3555"/>
      <c r="T3555"/>
      <c r="U3555"/>
      <c r="V3555"/>
      <c r="W3555"/>
      <c r="X3555"/>
      <c r="Y3555"/>
      <c r="Z3555"/>
      <c r="AA3555"/>
      <c r="AB3555" s="181"/>
    </row>
    <row r="3556" spans="1:28" hidden="1">
      <c r="A3556" s="283"/>
      <c r="B3556"/>
      <c r="C3556"/>
      <c r="D3556"/>
      <c r="E3556"/>
      <c r="F3556"/>
      <c r="G3556"/>
      <c r="H3556"/>
      <c r="I3556"/>
      <c r="J3556"/>
      <c r="K3556"/>
      <c r="L3556"/>
      <c r="M3556"/>
      <c r="N3556"/>
      <c r="O3556"/>
      <c r="P3556"/>
      <c r="Q3556"/>
      <c r="R3556"/>
      <c r="S3556"/>
      <c r="T3556"/>
      <c r="U3556"/>
      <c r="V3556"/>
      <c r="W3556"/>
      <c r="X3556"/>
      <c r="Y3556"/>
      <c r="Z3556"/>
      <c r="AA3556"/>
      <c r="AB3556" s="181"/>
    </row>
    <row r="3557" spans="1:28" hidden="1">
      <c r="A3557" s="283"/>
      <c r="B3557"/>
      <c r="C3557"/>
      <c r="D3557"/>
      <c r="E3557"/>
      <c r="F3557"/>
      <c r="G3557"/>
      <c r="H3557"/>
      <c r="I3557"/>
      <c r="J3557"/>
      <c r="K3557"/>
      <c r="L3557"/>
      <c r="M3557"/>
      <c r="N3557"/>
      <c r="O3557"/>
      <c r="P3557"/>
      <c r="Q3557"/>
      <c r="R3557"/>
      <c r="S3557"/>
      <c r="T3557"/>
      <c r="U3557"/>
      <c r="V3557"/>
      <c r="W3557"/>
      <c r="X3557"/>
      <c r="Y3557"/>
      <c r="Z3557"/>
      <c r="AA3557"/>
      <c r="AB3557" s="181"/>
    </row>
    <row r="3558" spans="1:28" hidden="1">
      <c r="A3558" s="283"/>
      <c r="B3558"/>
      <c r="C3558"/>
      <c r="D3558"/>
      <c r="E3558"/>
      <c r="F3558"/>
      <c r="G3558"/>
      <c r="H3558"/>
      <c r="I3558"/>
      <c r="J3558"/>
      <c r="K3558"/>
      <c r="L3558"/>
      <c r="M3558"/>
      <c r="N3558"/>
      <c r="O3558"/>
      <c r="P3558"/>
      <c r="Q3558"/>
      <c r="R3558"/>
      <c r="S3558"/>
      <c r="T3558"/>
      <c r="U3558"/>
      <c r="V3558"/>
      <c r="W3558"/>
      <c r="X3558"/>
      <c r="Y3558"/>
      <c r="Z3558"/>
      <c r="AA3558"/>
      <c r="AB3558" s="181"/>
    </row>
    <row r="3559" spans="1:28" hidden="1">
      <c r="A3559" s="283"/>
      <c r="B3559"/>
      <c r="C3559"/>
      <c r="D3559"/>
      <c r="E3559"/>
      <c r="F3559"/>
      <c r="G3559"/>
      <c r="H3559"/>
      <c r="I3559"/>
      <c r="J3559"/>
      <c r="K3559"/>
      <c r="L3559"/>
      <c r="M3559"/>
      <c r="N3559"/>
      <c r="O3559"/>
      <c r="P3559"/>
      <c r="Q3559"/>
      <c r="R3559"/>
      <c r="S3559"/>
      <c r="T3559"/>
      <c r="U3559"/>
      <c r="V3559"/>
      <c r="W3559"/>
      <c r="X3559"/>
      <c r="Y3559"/>
      <c r="Z3559"/>
      <c r="AA3559"/>
      <c r="AB3559" s="181"/>
    </row>
    <row r="3560" spans="1:28" hidden="1">
      <c r="A3560" s="283"/>
      <c r="B3560"/>
      <c r="C3560"/>
      <c r="D3560"/>
      <c r="E3560"/>
      <c r="F3560"/>
      <c r="G3560"/>
      <c r="H3560"/>
      <c r="I3560"/>
      <c r="J3560"/>
      <c r="K3560"/>
      <c r="L3560"/>
      <c r="M3560"/>
      <c r="N3560"/>
      <c r="O3560"/>
      <c r="P3560"/>
      <c r="Q3560"/>
      <c r="R3560"/>
      <c r="S3560"/>
      <c r="T3560"/>
      <c r="U3560"/>
      <c r="V3560"/>
      <c r="W3560"/>
      <c r="X3560"/>
      <c r="Y3560"/>
      <c r="Z3560"/>
      <c r="AA3560"/>
      <c r="AB3560" s="181"/>
    </row>
    <row r="3561" spans="1:28" hidden="1">
      <c r="A3561" s="283"/>
      <c r="B3561"/>
      <c r="C3561"/>
      <c r="D3561"/>
      <c r="E3561"/>
      <c r="F3561"/>
      <c r="G3561"/>
      <c r="H3561"/>
      <c r="I3561"/>
      <c r="J3561"/>
      <c r="K3561"/>
      <c r="L3561"/>
      <c r="M3561"/>
      <c r="N3561"/>
      <c r="O3561"/>
      <c r="P3561"/>
      <c r="Q3561"/>
      <c r="R3561"/>
      <c r="S3561"/>
      <c r="T3561"/>
      <c r="U3561"/>
      <c r="V3561"/>
      <c r="W3561"/>
      <c r="X3561"/>
      <c r="Y3561"/>
      <c r="Z3561"/>
      <c r="AA3561"/>
      <c r="AB3561" s="181"/>
    </row>
    <row r="3562" spans="1:28" hidden="1">
      <c r="A3562" s="283"/>
      <c r="B3562"/>
      <c r="C3562"/>
      <c r="D3562"/>
      <c r="E3562"/>
      <c r="F3562"/>
      <c r="G3562"/>
      <c r="H3562"/>
      <c r="I3562"/>
      <c r="J3562"/>
      <c r="K3562"/>
      <c r="L3562"/>
      <c r="M3562"/>
      <c r="N3562"/>
      <c r="O3562"/>
      <c r="P3562"/>
      <c r="Q3562"/>
      <c r="R3562"/>
      <c r="S3562"/>
      <c r="T3562"/>
      <c r="U3562"/>
      <c r="V3562"/>
      <c r="W3562"/>
      <c r="X3562"/>
      <c r="Y3562"/>
      <c r="Z3562"/>
      <c r="AA3562"/>
      <c r="AB3562" s="181"/>
    </row>
    <row r="3563" spans="1:28" hidden="1">
      <c r="A3563" s="283"/>
      <c r="B3563"/>
      <c r="C3563"/>
      <c r="D3563"/>
      <c r="E3563"/>
      <c r="F3563"/>
      <c r="G3563"/>
      <c r="H3563"/>
      <c r="I3563"/>
      <c r="J3563"/>
      <c r="K3563"/>
      <c r="L3563"/>
      <c r="M3563"/>
      <c r="N3563"/>
      <c r="O3563"/>
      <c r="P3563"/>
      <c r="Q3563"/>
      <c r="R3563"/>
      <c r="S3563"/>
      <c r="T3563"/>
      <c r="U3563"/>
      <c r="V3563"/>
      <c r="W3563"/>
      <c r="X3563"/>
      <c r="Y3563"/>
      <c r="Z3563"/>
      <c r="AA3563"/>
      <c r="AB3563" s="181"/>
    </row>
    <row r="3564" spans="1:28" hidden="1">
      <c r="A3564" s="283"/>
      <c r="B3564"/>
      <c r="C3564"/>
      <c r="D3564"/>
      <c r="E3564"/>
      <c r="F3564"/>
      <c r="G3564"/>
      <c r="H3564"/>
      <c r="I3564"/>
      <c r="J3564"/>
      <c r="K3564"/>
      <c r="L3564"/>
      <c r="M3564"/>
      <c r="N3564"/>
      <c r="O3564"/>
      <c r="P3564"/>
      <c r="Q3564"/>
      <c r="R3564"/>
      <c r="S3564"/>
      <c r="T3564"/>
      <c r="U3564"/>
      <c r="V3564"/>
      <c r="W3564"/>
      <c r="X3564"/>
      <c r="Y3564"/>
      <c r="Z3564"/>
      <c r="AA3564"/>
      <c r="AB3564" s="181"/>
    </row>
    <row r="3565" spans="1:28" hidden="1">
      <c r="A3565" s="283"/>
      <c r="B3565"/>
      <c r="C3565"/>
      <c r="D3565"/>
      <c r="E3565"/>
      <c r="F3565"/>
      <c r="G3565"/>
      <c r="H3565"/>
      <c r="I3565"/>
      <c r="J3565"/>
      <c r="K3565"/>
      <c r="L3565"/>
      <c r="M3565"/>
      <c r="N3565"/>
      <c r="O3565"/>
      <c r="P3565"/>
      <c r="Q3565"/>
      <c r="R3565"/>
      <c r="S3565"/>
      <c r="T3565"/>
      <c r="U3565"/>
      <c r="V3565"/>
      <c r="W3565"/>
      <c r="X3565"/>
      <c r="Y3565"/>
      <c r="Z3565"/>
      <c r="AA3565"/>
      <c r="AB3565" s="181"/>
    </row>
    <row r="3566" spans="1:28" hidden="1">
      <c r="A3566" s="283"/>
      <c r="B3566"/>
      <c r="C3566"/>
      <c r="D3566"/>
      <c r="E3566"/>
      <c r="F3566"/>
      <c r="G3566"/>
      <c r="H3566"/>
      <c r="I3566"/>
      <c r="J3566"/>
      <c r="K3566"/>
      <c r="L3566"/>
      <c r="M3566"/>
      <c r="N3566"/>
      <c r="O3566"/>
      <c r="P3566"/>
      <c r="Q3566"/>
      <c r="R3566"/>
      <c r="S3566"/>
      <c r="T3566"/>
      <c r="U3566"/>
      <c r="V3566"/>
      <c r="W3566"/>
      <c r="X3566"/>
      <c r="Y3566"/>
      <c r="Z3566"/>
      <c r="AA3566"/>
      <c r="AB3566" s="181"/>
    </row>
    <row r="3567" spans="1:28" hidden="1">
      <c r="A3567" s="283"/>
      <c r="B3567"/>
      <c r="C3567"/>
      <c r="D3567"/>
      <c r="E3567"/>
      <c r="F3567"/>
      <c r="G3567"/>
      <c r="H3567"/>
      <c r="I3567"/>
      <c r="J3567"/>
      <c r="K3567"/>
      <c r="L3567"/>
      <c r="M3567"/>
      <c r="N3567"/>
      <c r="O3567"/>
      <c r="P3567"/>
      <c r="Q3567"/>
      <c r="R3567"/>
      <c r="S3567"/>
      <c r="T3567"/>
      <c r="U3567"/>
      <c r="V3567"/>
      <c r="W3567"/>
      <c r="X3567"/>
      <c r="Y3567"/>
      <c r="Z3567"/>
      <c r="AA3567"/>
      <c r="AB3567" s="181"/>
    </row>
    <row r="3568" spans="1:28" hidden="1">
      <c r="A3568" s="283"/>
      <c r="B3568"/>
      <c r="C3568"/>
      <c r="D3568"/>
      <c r="E3568"/>
      <c r="F3568"/>
      <c r="G3568"/>
      <c r="H3568"/>
      <c r="I3568"/>
      <c r="J3568"/>
      <c r="K3568"/>
      <c r="L3568"/>
      <c r="M3568"/>
      <c r="N3568"/>
      <c r="O3568"/>
      <c r="P3568"/>
      <c r="Q3568"/>
      <c r="R3568"/>
      <c r="S3568"/>
      <c r="T3568"/>
      <c r="U3568"/>
      <c r="V3568"/>
      <c r="W3568"/>
      <c r="X3568"/>
      <c r="Y3568"/>
      <c r="Z3568"/>
      <c r="AA3568"/>
      <c r="AB3568" s="181"/>
    </row>
    <row r="3569" spans="1:28" hidden="1">
      <c r="A3569" s="283"/>
      <c r="B3569"/>
      <c r="C3569"/>
      <c r="D3569"/>
      <c r="E3569"/>
      <c r="F3569"/>
      <c r="G3569"/>
      <c r="H3569"/>
      <c r="I3569"/>
      <c r="J3569"/>
      <c r="K3569"/>
      <c r="L3569"/>
      <c r="M3569"/>
      <c r="N3569"/>
      <c r="O3569"/>
      <c r="P3569"/>
      <c r="Q3569"/>
      <c r="R3569"/>
      <c r="S3569"/>
      <c r="T3569"/>
      <c r="U3569"/>
      <c r="V3569"/>
      <c r="W3569"/>
      <c r="X3569"/>
      <c r="Y3569"/>
      <c r="Z3569"/>
      <c r="AA3569"/>
      <c r="AB3569" s="181"/>
    </row>
    <row r="3570" spans="1:28" hidden="1">
      <c r="A3570" s="283"/>
      <c r="B3570"/>
      <c r="C3570"/>
      <c r="D3570"/>
      <c r="E3570"/>
      <c r="F3570"/>
      <c r="G3570"/>
      <c r="H3570"/>
      <c r="I3570"/>
      <c r="J3570"/>
      <c r="K3570"/>
      <c r="L3570"/>
      <c r="M3570"/>
      <c r="N3570"/>
      <c r="O3570"/>
      <c r="P3570"/>
      <c r="Q3570"/>
      <c r="R3570"/>
      <c r="S3570"/>
      <c r="T3570"/>
      <c r="U3570"/>
      <c r="V3570"/>
      <c r="W3570"/>
      <c r="X3570"/>
      <c r="Y3570"/>
      <c r="Z3570"/>
      <c r="AA3570"/>
      <c r="AB3570" s="181"/>
    </row>
    <row r="3571" spans="1:28" hidden="1">
      <c r="A3571" s="283"/>
      <c r="B3571"/>
      <c r="C3571"/>
      <c r="D3571"/>
      <c r="E3571"/>
      <c r="F3571"/>
      <c r="G3571"/>
      <c r="H3571"/>
      <c r="I3571"/>
      <c r="J3571"/>
      <c r="K3571"/>
      <c r="L3571"/>
      <c r="M3571"/>
      <c r="N3571"/>
      <c r="O3571"/>
      <c r="P3571"/>
      <c r="Q3571"/>
      <c r="R3571"/>
      <c r="S3571"/>
      <c r="T3571"/>
      <c r="U3571"/>
      <c r="V3571"/>
      <c r="W3571"/>
      <c r="X3571"/>
      <c r="Y3571"/>
      <c r="Z3571"/>
      <c r="AA3571"/>
      <c r="AB3571" s="181"/>
    </row>
    <row r="3572" spans="1:28" hidden="1">
      <c r="A3572" s="283"/>
      <c r="B3572"/>
      <c r="C3572"/>
      <c r="D3572"/>
      <c r="E3572"/>
      <c r="F3572"/>
      <c r="G3572"/>
      <c r="H3572"/>
      <c r="I3572"/>
      <c r="J3572"/>
      <c r="K3572"/>
      <c r="L3572"/>
      <c r="M3572"/>
      <c r="N3572"/>
      <c r="O3572"/>
      <c r="P3572"/>
      <c r="Q3572"/>
      <c r="R3572"/>
      <c r="S3572"/>
      <c r="T3572"/>
      <c r="U3572"/>
      <c r="V3572"/>
      <c r="W3572"/>
      <c r="X3572"/>
      <c r="Y3572"/>
      <c r="Z3572"/>
      <c r="AA3572"/>
      <c r="AB3572" s="181"/>
    </row>
    <row r="3573" spans="1:28" hidden="1">
      <c r="A3573" s="283"/>
      <c r="B3573"/>
      <c r="C3573"/>
      <c r="D3573"/>
      <c r="E3573"/>
      <c r="F3573"/>
      <c r="G3573"/>
      <c r="H3573"/>
      <c r="I3573"/>
      <c r="J3573"/>
      <c r="K3573"/>
      <c r="L3573"/>
      <c r="M3573"/>
      <c r="N3573"/>
      <c r="O3573"/>
      <c r="P3573"/>
      <c r="Q3573"/>
      <c r="R3573"/>
      <c r="S3573"/>
      <c r="T3573"/>
      <c r="U3573"/>
      <c r="V3573"/>
      <c r="W3573"/>
      <c r="X3573"/>
      <c r="Y3573"/>
      <c r="Z3573"/>
      <c r="AA3573"/>
      <c r="AB3573" s="181"/>
    </row>
    <row r="3574" spans="1:28" hidden="1">
      <c r="A3574" s="283"/>
      <c r="B3574"/>
      <c r="C3574"/>
      <c r="D3574"/>
      <c r="E3574"/>
      <c r="F3574"/>
      <c r="G3574"/>
      <c r="H3574"/>
      <c r="I3574"/>
      <c r="J3574"/>
      <c r="K3574"/>
      <c r="L3574"/>
      <c r="M3574"/>
      <c r="N3574"/>
      <c r="O3574"/>
      <c r="P3574"/>
      <c r="Q3574"/>
      <c r="R3574"/>
      <c r="S3574"/>
      <c r="T3574"/>
      <c r="U3574"/>
      <c r="V3574"/>
      <c r="W3574"/>
      <c r="X3574"/>
      <c r="Y3574"/>
      <c r="Z3574"/>
      <c r="AA3574"/>
      <c r="AB3574" s="181"/>
    </row>
    <row r="3575" spans="1:28" hidden="1">
      <c r="A3575" s="283"/>
      <c r="B3575"/>
      <c r="C3575"/>
      <c r="D3575"/>
      <c r="E3575"/>
      <c r="F3575"/>
      <c r="G3575"/>
      <c r="H3575"/>
      <c r="I3575"/>
      <c r="J3575"/>
      <c r="K3575"/>
      <c r="L3575"/>
      <c r="M3575"/>
      <c r="N3575"/>
      <c r="O3575"/>
      <c r="P3575"/>
      <c r="Q3575"/>
      <c r="R3575"/>
      <c r="S3575"/>
      <c r="T3575"/>
      <c r="U3575"/>
      <c r="V3575"/>
      <c r="W3575"/>
      <c r="X3575"/>
      <c r="Y3575"/>
      <c r="Z3575"/>
      <c r="AA3575"/>
      <c r="AB3575" s="181"/>
    </row>
    <row r="3576" spans="1:28" hidden="1">
      <c r="A3576" s="283"/>
      <c r="B3576"/>
      <c r="C3576"/>
      <c r="D3576"/>
      <c r="E3576"/>
      <c r="F3576"/>
      <c r="G3576"/>
      <c r="H3576"/>
      <c r="I3576"/>
      <c r="J3576"/>
      <c r="K3576"/>
      <c r="L3576"/>
      <c r="M3576"/>
      <c r="N3576"/>
      <c r="O3576"/>
      <c r="P3576"/>
      <c r="Q3576"/>
      <c r="R3576"/>
      <c r="S3576"/>
      <c r="T3576"/>
      <c r="U3576"/>
      <c r="V3576"/>
      <c r="W3576"/>
      <c r="X3576"/>
      <c r="Y3576"/>
      <c r="Z3576"/>
      <c r="AA3576"/>
      <c r="AB3576" s="181"/>
    </row>
    <row r="3577" spans="1:28" hidden="1">
      <c r="A3577" s="283"/>
      <c r="B3577"/>
      <c r="C3577"/>
      <c r="D3577"/>
      <c r="E3577"/>
      <c r="F3577"/>
      <c r="G3577"/>
      <c r="H3577"/>
      <c r="I3577"/>
      <c r="J3577"/>
      <c r="K3577"/>
      <c r="L3577"/>
      <c r="M3577"/>
      <c r="N3577"/>
      <c r="O3577"/>
      <c r="P3577"/>
      <c r="Q3577"/>
      <c r="R3577"/>
      <c r="S3577"/>
      <c r="T3577"/>
      <c r="U3577"/>
      <c r="V3577"/>
      <c r="W3577"/>
      <c r="X3577"/>
      <c r="Y3577"/>
      <c r="Z3577"/>
      <c r="AA3577"/>
      <c r="AB3577" s="181"/>
    </row>
    <row r="3578" spans="1:28" hidden="1">
      <c r="A3578" s="283"/>
      <c r="B3578"/>
      <c r="C3578"/>
      <c r="D3578"/>
      <c r="E3578"/>
      <c r="F3578"/>
      <c r="G3578"/>
      <c r="H3578"/>
      <c r="I3578"/>
      <c r="J3578"/>
      <c r="K3578"/>
      <c r="L3578"/>
      <c r="M3578"/>
      <c r="N3578"/>
      <c r="O3578"/>
      <c r="P3578"/>
      <c r="Q3578"/>
      <c r="R3578"/>
      <c r="S3578"/>
      <c r="T3578"/>
      <c r="U3578"/>
      <c r="V3578"/>
      <c r="W3578"/>
      <c r="X3578"/>
      <c r="Y3578"/>
      <c r="Z3578"/>
      <c r="AA3578"/>
      <c r="AB3578" s="181"/>
    </row>
    <row r="3579" spans="1:28" hidden="1">
      <c r="A3579" s="283"/>
      <c r="B3579"/>
      <c r="C3579"/>
      <c r="D3579"/>
      <c r="E3579"/>
      <c r="F3579"/>
      <c r="G3579"/>
      <c r="H3579"/>
      <c r="I3579"/>
      <c r="J3579"/>
      <c r="K3579"/>
      <c r="L3579"/>
      <c r="M3579"/>
      <c r="N3579"/>
      <c r="O3579"/>
      <c r="P3579"/>
      <c r="Q3579"/>
      <c r="R3579"/>
      <c r="S3579"/>
      <c r="T3579"/>
      <c r="U3579"/>
      <c r="V3579"/>
      <c r="W3579"/>
      <c r="X3579"/>
      <c r="Y3579"/>
      <c r="Z3579"/>
      <c r="AA3579"/>
      <c r="AB3579" s="181"/>
    </row>
    <row r="3580" spans="1:28" hidden="1">
      <c r="A3580" s="283"/>
      <c r="B3580"/>
      <c r="C3580"/>
      <c r="D3580"/>
      <c r="E3580"/>
      <c r="F3580"/>
      <c r="G3580"/>
      <c r="H3580"/>
      <c r="I3580"/>
      <c r="J3580"/>
      <c r="K3580"/>
      <c r="L3580"/>
      <c r="M3580"/>
      <c r="N3580"/>
      <c r="O3580"/>
      <c r="P3580"/>
      <c r="Q3580"/>
      <c r="R3580"/>
      <c r="S3580"/>
      <c r="T3580"/>
      <c r="U3580"/>
      <c r="V3580"/>
      <c r="W3580"/>
      <c r="X3580"/>
      <c r="Y3580"/>
      <c r="Z3580"/>
      <c r="AA3580"/>
      <c r="AB3580" s="181"/>
    </row>
    <row r="3581" spans="1:28" hidden="1">
      <c r="A3581" s="283"/>
      <c r="B3581"/>
      <c r="C3581"/>
      <c r="D3581"/>
      <c r="E3581"/>
      <c r="F3581"/>
      <c r="G3581"/>
      <c r="H3581"/>
      <c r="I3581"/>
      <c r="J3581"/>
      <c r="K3581"/>
      <c r="L3581"/>
      <c r="M3581"/>
      <c r="N3581"/>
      <c r="O3581"/>
      <c r="P3581"/>
      <c r="Q3581"/>
      <c r="R3581"/>
      <c r="S3581"/>
      <c r="T3581"/>
      <c r="U3581"/>
      <c r="V3581"/>
      <c r="W3581"/>
      <c r="X3581"/>
      <c r="Y3581"/>
      <c r="Z3581"/>
      <c r="AA3581"/>
      <c r="AB3581" s="181"/>
    </row>
    <row r="3582" spans="1:28" hidden="1">
      <c r="A3582" s="283"/>
      <c r="B3582"/>
      <c r="C3582"/>
      <c r="D3582"/>
      <c r="E3582"/>
      <c r="F3582"/>
      <c r="G3582"/>
      <c r="H3582"/>
      <c r="I3582"/>
      <c r="J3582"/>
      <c r="K3582"/>
      <c r="L3582"/>
      <c r="M3582"/>
      <c r="N3582"/>
      <c r="O3582"/>
      <c r="P3582"/>
      <c r="Q3582"/>
      <c r="R3582"/>
      <c r="S3582"/>
      <c r="T3582"/>
      <c r="U3582"/>
      <c r="V3582"/>
      <c r="W3582"/>
      <c r="X3582"/>
      <c r="Y3582"/>
      <c r="Z3582"/>
      <c r="AA3582"/>
      <c r="AB3582" s="181"/>
    </row>
    <row r="3583" spans="1:28" hidden="1">
      <c r="A3583" s="283"/>
      <c r="B3583"/>
      <c r="C3583"/>
      <c r="D3583"/>
      <c r="E3583"/>
      <c r="F3583"/>
      <c r="G3583"/>
      <c r="H3583"/>
      <c r="I3583"/>
      <c r="J3583"/>
      <c r="K3583"/>
      <c r="L3583"/>
      <c r="M3583"/>
      <c r="N3583"/>
      <c r="O3583"/>
      <c r="P3583"/>
      <c r="Q3583"/>
      <c r="R3583"/>
      <c r="S3583"/>
      <c r="T3583"/>
      <c r="U3583"/>
      <c r="V3583"/>
      <c r="W3583"/>
      <c r="X3583"/>
      <c r="Y3583"/>
      <c r="Z3583"/>
      <c r="AA3583"/>
      <c r="AB3583" s="181"/>
    </row>
    <row r="3584" spans="1:28" hidden="1">
      <c r="A3584" s="283"/>
      <c r="B3584"/>
      <c r="C3584"/>
      <c r="D3584"/>
      <c r="E3584"/>
      <c r="F3584"/>
      <c r="G3584"/>
      <c r="H3584"/>
      <c r="I3584"/>
      <c r="J3584"/>
      <c r="K3584"/>
      <c r="L3584"/>
      <c r="M3584"/>
      <c r="N3584"/>
      <c r="O3584"/>
      <c r="P3584"/>
      <c r="Q3584"/>
      <c r="R3584"/>
      <c r="S3584"/>
      <c r="T3584"/>
      <c r="U3584"/>
      <c r="V3584"/>
      <c r="W3584"/>
      <c r="X3584"/>
      <c r="Y3584"/>
      <c r="Z3584"/>
      <c r="AA3584"/>
      <c r="AB3584" s="181"/>
    </row>
    <row r="3585" spans="1:28" hidden="1">
      <c r="A3585" s="283"/>
      <c r="B3585"/>
      <c r="C3585"/>
      <c r="D3585"/>
      <c r="E3585"/>
      <c r="F3585"/>
      <c r="G3585"/>
      <c r="H3585"/>
      <c r="I3585"/>
      <c r="J3585"/>
      <c r="K3585"/>
      <c r="L3585"/>
      <c r="M3585"/>
      <c r="N3585"/>
      <c r="O3585"/>
      <c r="P3585"/>
      <c r="Q3585"/>
      <c r="R3585"/>
      <c r="S3585"/>
      <c r="T3585"/>
      <c r="U3585"/>
      <c r="V3585"/>
      <c r="W3585"/>
      <c r="X3585"/>
      <c r="Y3585"/>
      <c r="Z3585"/>
      <c r="AA3585"/>
      <c r="AB3585" s="181"/>
    </row>
    <row r="3586" spans="1:28" hidden="1">
      <c r="A3586" s="283"/>
      <c r="B3586"/>
      <c r="C3586"/>
      <c r="D3586"/>
      <c r="E3586"/>
      <c r="F3586"/>
      <c r="G3586"/>
      <c r="H3586"/>
      <c r="I3586"/>
      <c r="J3586"/>
      <c r="K3586"/>
      <c r="L3586"/>
      <c r="M3586"/>
      <c r="N3586"/>
      <c r="O3586"/>
      <c r="P3586"/>
      <c r="Q3586"/>
      <c r="R3586"/>
      <c r="S3586"/>
      <c r="T3586"/>
      <c r="U3586"/>
      <c r="V3586"/>
      <c r="W3586"/>
      <c r="X3586"/>
      <c r="Y3586"/>
      <c r="Z3586"/>
      <c r="AA3586"/>
      <c r="AB3586" s="181"/>
    </row>
    <row r="3587" spans="1:28" hidden="1">
      <c r="A3587" s="283"/>
      <c r="B3587"/>
      <c r="C3587"/>
      <c r="D3587"/>
      <c r="E3587"/>
      <c r="F3587"/>
      <c r="G3587"/>
      <c r="H3587"/>
      <c r="I3587"/>
      <c r="J3587"/>
      <c r="K3587"/>
      <c r="L3587"/>
      <c r="M3587"/>
      <c r="N3587"/>
      <c r="O3587"/>
      <c r="P3587"/>
      <c r="Q3587"/>
      <c r="R3587"/>
      <c r="S3587"/>
      <c r="T3587"/>
      <c r="U3587"/>
      <c r="V3587"/>
      <c r="W3587"/>
      <c r="X3587"/>
      <c r="Y3587"/>
      <c r="Z3587"/>
      <c r="AA3587"/>
      <c r="AB3587" s="181"/>
    </row>
    <row r="3588" spans="1:28" hidden="1">
      <c r="A3588" s="283"/>
      <c r="B3588"/>
      <c r="C3588"/>
      <c r="D3588"/>
      <c r="E3588"/>
      <c r="F3588"/>
      <c r="G3588"/>
      <c r="H3588"/>
      <c r="I3588"/>
      <c r="J3588"/>
      <c r="K3588"/>
      <c r="L3588"/>
      <c r="M3588"/>
      <c r="N3588"/>
      <c r="O3588"/>
      <c r="P3588"/>
      <c r="Q3588"/>
      <c r="R3588"/>
      <c r="S3588"/>
      <c r="T3588"/>
      <c r="U3588"/>
      <c r="V3588"/>
      <c r="W3588"/>
      <c r="X3588"/>
      <c r="Y3588"/>
      <c r="Z3588"/>
      <c r="AA3588"/>
      <c r="AB3588" s="181"/>
    </row>
    <row r="3589" spans="1:28" hidden="1">
      <c r="A3589" s="283"/>
      <c r="B3589"/>
      <c r="C3589"/>
      <c r="D3589"/>
      <c r="E3589"/>
      <c r="F3589"/>
      <c r="G3589"/>
      <c r="H3589"/>
      <c r="I3589"/>
      <c r="J3589"/>
      <c r="K3589"/>
      <c r="L3589"/>
      <c r="M3589"/>
      <c r="N3589"/>
      <c r="O3589"/>
      <c r="P3589"/>
      <c r="Q3589"/>
      <c r="R3589"/>
      <c r="S3589"/>
      <c r="T3589"/>
      <c r="U3589"/>
      <c r="V3589"/>
      <c r="W3589"/>
      <c r="X3589"/>
      <c r="Y3589"/>
      <c r="Z3589"/>
      <c r="AA3589"/>
      <c r="AB3589" s="181"/>
    </row>
    <row r="3590" spans="1:28" hidden="1">
      <c r="A3590" s="283"/>
      <c r="B3590"/>
      <c r="C3590"/>
      <c r="D3590"/>
      <c r="E3590"/>
      <c r="F3590"/>
      <c r="G3590"/>
      <c r="H3590"/>
      <c r="I3590"/>
      <c r="J3590"/>
      <c r="K3590"/>
      <c r="L3590"/>
      <c r="M3590"/>
      <c r="N3590"/>
      <c r="O3590"/>
      <c r="P3590"/>
      <c r="Q3590"/>
      <c r="R3590"/>
      <c r="S3590"/>
      <c r="T3590"/>
      <c r="U3590"/>
      <c r="V3590"/>
      <c r="W3590"/>
      <c r="X3590"/>
      <c r="Y3590"/>
      <c r="Z3590"/>
      <c r="AA3590"/>
      <c r="AB3590" s="181"/>
    </row>
    <row r="3591" spans="1:28" hidden="1">
      <c r="A3591" s="283"/>
      <c r="B3591"/>
      <c r="C3591"/>
      <c r="D3591"/>
      <c r="E3591"/>
      <c r="F3591"/>
      <c r="G3591"/>
      <c r="H3591"/>
      <c r="I3591"/>
      <c r="J3591"/>
      <c r="K3591"/>
      <c r="L3591"/>
      <c r="M3591"/>
      <c r="N3591"/>
      <c r="O3591"/>
      <c r="P3591"/>
      <c r="Q3591"/>
      <c r="R3591"/>
      <c r="S3591"/>
      <c r="T3591"/>
      <c r="U3591"/>
      <c r="V3591"/>
      <c r="W3591"/>
      <c r="X3591"/>
      <c r="Y3591"/>
      <c r="Z3591"/>
      <c r="AA3591"/>
      <c r="AB3591" s="181"/>
    </row>
    <row r="3592" spans="1:28" hidden="1">
      <c r="A3592" s="283"/>
      <c r="B3592"/>
      <c r="C3592"/>
      <c r="D3592"/>
      <c r="E3592"/>
      <c r="F3592"/>
      <c r="G3592"/>
      <c r="H3592"/>
      <c r="I3592"/>
      <c r="J3592"/>
      <c r="K3592"/>
      <c r="L3592"/>
      <c r="M3592"/>
      <c r="N3592"/>
      <c r="O3592"/>
      <c r="P3592"/>
      <c r="Q3592"/>
      <c r="R3592"/>
      <c r="S3592"/>
      <c r="T3592"/>
      <c r="U3592"/>
      <c r="V3592"/>
      <c r="W3592"/>
      <c r="X3592"/>
      <c r="Y3592"/>
      <c r="Z3592"/>
      <c r="AA3592"/>
      <c r="AB3592" s="181"/>
    </row>
    <row r="3593" spans="1:28" hidden="1">
      <c r="A3593" s="283"/>
      <c r="B3593"/>
      <c r="C3593"/>
      <c r="D3593"/>
      <c r="E3593"/>
      <c r="F3593"/>
      <c r="G3593"/>
      <c r="H3593"/>
      <c r="I3593"/>
      <c r="J3593"/>
      <c r="K3593"/>
      <c r="L3593"/>
      <c r="M3593"/>
      <c r="N3593"/>
      <c r="O3593"/>
      <c r="P3593"/>
      <c r="Q3593"/>
      <c r="R3593"/>
      <c r="S3593"/>
      <c r="T3593"/>
      <c r="U3593"/>
      <c r="V3593"/>
      <c r="W3593"/>
      <c r="X3593"/>
      <c r="Y3593"/>
      <c r="Z3593"/>
      <c r="AA3593"/>
      <c r="AB3593" s="181"/>
    </row>
    <row r="3594" spans="1:28" hidden="1">
      <c r="A3594" s="283"/>
      <c r="B3594"/>
      <c r="C3594"/>
      <c r="D3594"/>
      <c r="E3594"/>
      <c r="F3594"/>
      <c r="G3594"/>
      <c r="H3594"/>
      <c r="I3594"/>
      <c r="J3594"/>
      <c r="K3594"/>
      <c r="L3594"/>
      <c r="M3594"/>
      <c r="N3594"/>
      <c r="O3594"/>
      <c r="P3594"/>
      <c r="Q3594"/>
      <c r="R3594"/>
      <c r="S3594"/>
      <c r="T3594"/>
      <c r="U3594"/>
      <c r="V3594"/>
      <c r="W3594"/>
      <c r="X3594"/>
      <c r="Y3594"/>
      <c r="Z3594"/>
      <c r="AA3594"/>
      <c r="AB3594" s="181"/>
    </row>
    <row r="3595" spans="1:28" hidden="1">
      <c r="A3595" s="283"/>
      <c r="B3595"/>
      <c r="C3595"/>
      <c r="D3595"/>
      <c r="E3595"/>
      <c r="F3595"/>
      <c r="G3595"/>
      <c r="H3595"/>
      <c r="I3595"/>
      <c r="J3595"/>
      <c r="K3595"/>
      <c r="L3595"/>
      <c r="M3595"/>
      <c r="N3595"/>
      <c r="O3595"/>
      <c r="P3595"/>
      <c r="Q3595"/>
      <c r="R3595"/>
      <c r="S3595"/>
      <c r="T3595"/>
      <c r="U3595"/>
      <c r="V3595"/>
      <c r="W3595"/>
      <c r="X3595"/>
      <c r="Y3595"/>
      <c r="Z3595"/>
      <c r="AA3595"/>
      <c r="AB3595" s="181"/>
    </row>
    <row r="3596" spans="1:28" hidden="1">
      <c r="A3596" s="283"/>
      <c r="B3596"/>
      <c r="C3596"/>
      <c r="D3596"/>
      <c r="E3596"/>
      <c r="F3596"/>
      <c r="G3596"/>
      <c r="H3596"/>
      <c r="I3596"/>
      <c r="J3596"/>
      <c r="K3596"/>
      <c r="L3596"/>
      <c r="M3596"/>
      <c r="N3596"/>
      <c r="O3596"/>
      <c r="P3596"/>
      <c r="Q3596"/>
      <c r="R3596"/>
      <c r="S3596"/>
      <c r="T3596"/>
      <c r="U3596"/>
      <c r="V3596"/>
      <c r="W3596"/>
      <c r="X3596"/>
      <c r="Y3596"/>
      <c r="Z3596"/>
      <c r="AA3596"/>
      <c r="AB3596" s="181"/>
    </row>
    <row r="3597" spans="1:28" hidden="1">
      <c r="A3597" s="283"/>
      <c r="B3597"/>
      <c r="C3597"/>
      <c r="D3597"/>
      <c r="E3597"/>
      <c r="F3597"/>
      <c r="G3597"/>
      <c r="H3597"/>
      <c r="I3597"/>
      <c r="J3597"/>
      <c r="K3597"/>
      <c r="L3597"/>
      <c r="M3597"/>
      <c r="N3597"/>
      <c r="O3597"/>
      <c r="P3597"/>
      <c r="Q3597"/>
      <c r="R3597"/>
      <c r="S3597"/>
      <c r="T3597"/>
      <c r="U3597"/>
      <c r="V3597"/>
      <c r="W3597"/>
      <c r="X3597"/>
      <c r="Y3597"/>
      <c r="Z3597"/>
      <c r="AA3597"/>
      <c r="AB3597" s="181"/>
    </row>
    <row r="3598" spans="1:28" hidden="1">
      <c r="A3598" s="283"/>
      <c r="B3598"/>
      <c r="C3598"/>
      <c r="D3598"/>
      <c r="E3598"/>
      <c r="F3598"/>
      <c r="G3598"/>
      <c r="H3598"/>
      <c r="I3598"/>
      <c r="J3598"/>
      <c r="K3598"/>
      <c r="L3598"/>
      <c r="M3598"/>
      <c r="N3598"/>
      <c r="O3598"/>
      <c r="P3598"/>
      <c r="Q3598"/>
      <c r="R3598"/>
      <c r="S3598"/>
      <c r="T3598"/>
      <c r="U3598"/>
      <c r="V3598"/>
      <c r="W3598"/>
      <c r="X3598"/>
      <c r="Y3598"/>
      <c r="Z3598"/>
      <c r="AA3598"/>
      <c r="AB3598" s="181"/>
    </row>
    <row r="3599" spans="1:28" hidden="1">
      <c r="A3599" s="283"/>
      <c r="B3599"/>
      <c r="C3599"/>
      <c r="D3599"/>
      <c r="E3599"/>
      <c r="F3599"/>
      <c r="G3599"/>
      <c r="H3599"/>
      <c r="I3599"/>
      <c r="J3599"/>
      <c r="K3599"/>
      <c r="L3599"/>
      <c r="M3599"/>
      <c r="N3599"/>
      <c r="O3599"/>
      <c r="P3599"/>
      <c r="Q3599"/>
      <c r="R3599"/>
      <c r="S3599"/>
      <c r="T3599"/>
      <c r="U3599"/>
      <c r="V3599"/>
      <c r="W3599"/>
      <c r="X3599"/>
      <c r="Y3599"/>
      <c r="Z3599"/>
      <c r="AA3599"/>
      <c r="AB3599" s="181"/>
    </row>
    <row r="3600" spans="1:28" hidden="1">
      <c r="A3600" s="283"/>
      <c r="B3600"/>
      <c r="C3600"/>
      <c r="D3600"/>
      <c r="E3600"/>
      <c r="F3600"/>
      <c r="G3600"/>
      <c r="H3600"/>
      <c r="I3600"/>
      <c r="J3600"/>
      <c r="K3600"/>
      <c r="L3600"/>
      <c r="M3600"/>
      <c r="N3600"/>
      <c r="O3600"/>
      <c r="P3600"/>
      <c r="Q3600"/>
      <c r="R3600"/>
      <c r="S3600"/>
      <c r="T3600"/>
      <c r="U3600"/>
      <c r="V3600"/>
      <c r="W3600"/>
      <c r="X3600"/>
      <c r="Y3600"/>
      <c r="Z3600"/>
      <c r="AA3600"/>
      <c r="AB3600" s="181"/>
    </row>
    <row r="3601" spans="1:28" hidden="1">
      <c r="A3601" s="283"/>
      <c r="B3601"/>
      <c r="C3601"/>
      <c r="D3601"/>
      <c r="E3601"/>
      <c r="F3601"/>
      <c r="G3601"/>
      <c r="H3601"/>
      <c r="I3601"/>
      <c r="J3601"/>
      <c r="K3601"/>
      <c r="L3601"/>
      <c r="M3601"/>
      <c r="N3601"/>
      <c r="O3601"/>
      <c r="P3601"/>
      <c r="Q3601"/>
      <c r="R3601"/>
      <c r="S3601"/>
      <c r="T3601"/>
      <c r="U3601"/>
      <c r="V3601"/>
      <c r="W3601"/>
      <c r="X3601"/>
      <c r="Y3601"/>
      <c r="Z3601"/>
      <c r="AA3601"/>
      <c r="AB3601" s="181"/>
    </row>
    <row r="3602" spans="1:28" hidden="1">
      <c r="A3602" s="283"/>
      <c r="B3602"/>
      <c r="C3602"/>
      <c r="D3602"/>
      <c r="E3602"/>
      <c r="F3602"/>
      <c r="G3602"/>
      <c r="H3602"/>
      <c r="I3602"/>
      <c r="J3602"/>
      <c r="K3602"/>
      <c r="L3602"/>
      <c r="M3602"/>
      <c r="N3602"/>
      <c r="O3602"/>
      <c r="P3602"/>
      <c r="Q3602"/>
      <c r="R3602"/>
      <c r="S3602"/>
      <c r="T3602"/>
      <c r="U3602"/>
      <c r="V3602"/>
      <c r="W3602"/>
      <c r="X3602"/>
      <c r="Y3602"/>
      <c r="Z3602"/>
      <c r="AA3602"/>
      <c r="AB3602" s="181"/>
    </row>
    <row r="3603" spans="1:28" hidden="1">
      <c r="A3603" s="283"/>
      <c r="B3603"/>
      <c r="C3603"/>
      <c r="D3603"/>
      <c r="E3603"/>
      <c r="F3603"/>
      <c r="G3603"/>
      <c r="H3603"/>
      <c r="I3603"/>
      <c r="J3603"/>
      <c r="K3603"/>
      <c r="L3603"/>
      <c r="M3603"/>
      <c r="N3603"/>
      <c r="O3603"/>
      <c r="P3603"/>
      <c r="Q3603"/>
      <c r="R3603"/>
      <c r="S3603"/>
      <c r="T3603"/>
      <c r="U3603"/>
      <c r="V3603"/>
      <c r="W3603"/>
      <c r="X3603"/>
      <c r="Y3603"/>
      <c r="Z3603"/>
      <c r="AA3603"/>
      <c r="AB3603" s="181"/>
    </row>
    <row r="3604" spans="1:28" hidden="1">
      <c r="A3604" s="283"/>
      <c r="B3604"/>
      <c r="C3604"/>
      <c r="D3604"/>
      <c r="E3604"/>
      <c r="F3604"/>
      <c r="G3604"/>
      <c r="H3604"/>
      <c r="I3604"/>
      <c r="J3604"/>
      <c r="K3604"/>
      <c r="L3604"/>
      <c r="M3604"/>
      <c r="N3604"/>
      <c r="O3604"/>
      <c r="P3604"/>
      <c r="Q3604"/>
      <c r="R3604"/>
      <c r="S3604"/>
      <c r="T3604"/>
      <c r="U3604"/>
      <c r="V3604"/>
      <c r="W3604"/>
      <c r="X3604"/>
      <c r="Y3604"/>
      <c r="Z3604"/>
      <c r="AA3604"/>
      <c r="AB3604" s="181"/>
    </row>
    <row r="3605" spans="1:28" hidden="1">
      <c r="A3605" s="283"/>
      <c r="B3605"/>
      <c r="C3605"/>
      <c r="D3605"/>
      <c r="E3605"/>
      <c r="F3605"/>
      <c r="G3605"/>
      <c r="H3605"/>
      <c r="I3605"/>
      <c r="J3605"/>
      <c r="K3605"/>
      <c r="L3605"/>
      <c r="M3605"/>
      <c r="N3605"/>
      <c r="O3605"/>
      <c r="P3605"/>
      <c r="Q3605"/>
      <c r="R3605"/>
      <c r="S3605"/>
      <c r="T3605"/>
      <c r="U3605"/>
      <c r="V3605"/>
      <c r="W3605"/>
      <c r="X3605"/>
      <c r="Y3605"/>
      <c r="Z3605"/>
      <c r="AA3605"/>
      <c r="AB3605" s="181"/>
    </row>
    <row r="3606" spans="1:28" hidden="1">
      <c r="A3606" s="283"/>
      <c r="B3606"/>
      <c r="C3606"/>
      <c r="D3606"/>
      <c r="E3606"/>
      <c r="F3606"/>
      <c r="G3606"/>
      <c r="H3606"/>
      <c r="I3606"/>
      <c r="J3606"/>
      <c r="K3606"/>
      <c r="L3606"/>
      <c r="M3606"/>
      <c r="N3606"/>
      <c r="O3606"/>
      <c r="P3606"/>
      <c r="Q3606"/>
      <c r="R3606"/>
      <c r="S3606"/>
      <c r="T3606"/>
      <c r="U3606"/>
      <c r="V3606"/>
      <c r="W3606"/>
      <c r="X3606"/>
      <c r="Y3606"/>
      <c r="Z3606"/>
      <c r="AA3606"/>
      <c r="AB3606" s="181"/>
    </row>
    <row r="3607" spans="1:28" hidden="1">
      <c r="A3607" s="283"/>
      <c r="B3607"/>
      <c r="C3607"/>
      <c r="D3607"/>
      <c r="E3607"/>
      <c r="F3607"/>
      <c r="G3607"/>
      <c r="H3607"/>
      <c r="I3607"/>
      <c r="J3607"/>
      <c r="K3607"/>
      <c r="L3607"/>
      <c r="M3607"/>
      <c r="N3607"/>
      <c r="O3607"/>
      <c r="P3607"/>
      <c r="Q3607"/>
      <c r="R3607"/>
      <c r="S3607"/>
      <c r="T3607"/>
      <c r="U3607"/>
      <c r="V3607"/>
      <c r="W3607"/>
      <c r="X3607"/>
      <c r="Y3607"/>
      <c r="Z3607"/>
      <c r="AA3607"/>
      <c r="AB3607" s="181"/>
    </row>
    <row r="3608" spans="1:28" hidden="1">
      <c r="A3608" s="283"/>
      <c r="B3608"/>
      <c r="C3608"/>
      <c r="D3608"/>
      <c r="E3608"/>
      <c r="F3608"/>
      <c r="G3608"/>
      <c r="H3608"/>
      <c r="I3608"/>
      <c r="J3608"/>
      <c r="K3608"/>
      <c r="L3608"/>
      <c r="M3608"/>
      <c r="N3608"/>
      <c r="O3608"/>
      <c r="P3608"/>
      <c r="Q3608"/>
      <c r="R3608"/>
      <c r="S3608"/>
      <c r="T3608"/>
      <c r="U3608"/>
      <c r="V3608"/>
      <c r="W3608"/>
      <c r="X3608"/>
      <c r="Y3608"/>
      <c r="Z3608"/>
      <c r="AA3608"/>
      <c r="AB3608" s="181"/>
    </row>
    <row r="3609" spans="1:28" hidden="1">
      <c r="A3609" s="283"/>
      <c r="B3609"/>
      <c r="C3609"/>
      <c r="D3609"/>
      <c r="E3609"/>
      <c r="F3609"/>
      <c r="G3609"/>
      <c r="H3609"/>
      <c r="I3609"/>
      <c r="J3609"/>
      <c r="K3609"/>
      <c r="L3609"/>
      <c r="M3609"/>
      <c r="N3609"/>
      <c r="O3609"/>
      <c r="P3609"/>
      <c r="Q3609"/>
      <c r="R3609"/>
      <c r="S3609"/>
      <c r="T3609"/>
      <c r="U3609"/>
      <c r="V3609"/>
      <c r="W3609"/>
      <c r="X3609"/>
      <c r="Y3609"/>
      <c r="Z3609"/>
      <c r="AA3609"/>
      <c r="AB3609" s="181"/>
    </row>
    <row r="3610" spans="1:28" hidden="1">
      <c r="A3610" s="283"/>
      <c r="B3610"/>
      <c r="C3610"/>
      <c r="D3610"/>
      <c r="E3610"/>
      <c r="F3610"/>
      <c r="G3610"/>
      <c r="H3610"/>
      <c r="I3610"/>
      <c r="J3610"/>
      <c r="K3610"/>
      <c r="L3610"/>
      <c r="M3610"/>
      <c r="N3610"/>
      <c r="O3610"/>
      <c r="P3610"/>
      <c r="Q3610"/>
      <c r="R3610"/>
      <c r="S3610"/>
      <c r="T3610"/>
      <c r="U3610"/>
      <c r="V3610"/>
      <c r="W3610"/>
      <c r="X3610"/>
      <c r="Y3610"/>
      <c r="Z3610"/>
      <c r="AA3610"/>
      <c r="AB3610" s="181"/>
    </row>
    <row r="3611" spans="1:28" hidden="1">
      <c r="A3611" s="283"/>
      <c r="B3611"/>
      <c r="C3611"/>
      <c r="D3611"/>
      <c r="E3611"/>
      <c r="F3611"/>
      <c r="G3611"/>
      <c r="H3611"/>
      <c r="I3611"/>
      <c r="J3611"/>
      <c r="K3611"/>
      <c r="L3611"/>
      <c r="M3611"/>
      <c r="N3611"/>
      <c r="O3611"/>
      <c r="P3611"/>
      <c r="Q3611"/>
      <c r="R3611"/>
      <c r="S3611"/>
      <c r="T3611"/>
      <c r="U3611"/>
      <c r="V3611"/>
      <c r="W3611"/>
      <c r="X3611"/>
      <c r="Y3611"/>
      <c r="Z3611"/>
      <c r="AA3611"/>
      <c r="AB3611" s="181"/>
    </row>
    <row r="3612" spans="1:28" hidden="1">
      <c r="A3612" s="283"/>
      <c r="B3612"/>
      <c r="C3612"/>
      <c r="D3612"/>
      <c r="E3612"/>
      <c r="F3612"/>
      <c r="G3612"/>
      <c r="H3612"/>
      <c r="I3612"/>
      <c r="J3612"/>
      <c r="K3612"/>
      <c r="L3612"/>
      <c r="M3612"/>
      <c r="N3612"/>
      <c r="O3612"/>
      <c r="P3612"/>
      <c r="Q3612"/>
      <c r="R3612"/>
      <c r="S3612"/>
      <c r="T3612"/>
      <c r="U3612"/>
      <c r="V3612"/>
      <c r="W3612"/>
      <c r="X3612"/>
      <c r="Y3612"/>
      <c r="Z3612"/>
      <c r="AA3612"/>
      <c r="AB3612" s="181"/>
    </row>
    <row r="3613" spans="1:28" hidden="1">
      <c r="A3613" s="283"/>
      <c r="B3613"/>
      <c r="C3613"/>
      <c r="D3613"/>
      <c r="E3613"/>
      <c r="F3613"/>
      <c r="G3613"/>
      <c r="H3613"/>
      <c r="I3613"/>
      <c r="J3613"/>
      <c r="K3613"/>
      <c r="L3613"/>
      <c r="M3613"/>
      <c r="N3613"/>
      <c r="O3613"/>
      <c r="P3613"/>
      <c r="Q3613"/>
      <c r="R3613"/>
      <c r="S3613"/>
      <c r="T3613"/>
      <c r="U3613"/>
      <c r="V3613"/>
      <c r="W3613"/>
      <c r="X3613"/>
      <c r="Y3613"/>
      <c r="Z3613"/>
      <c r="AA3613"/>
      <c r="AB3613" s="181"/>
    </row>
    <row r="3614" spans="1:28" hidden="1">
      <c r="A3614" s="283"/>
      <c r="B3614"/>
      <c r="C3614"/>
      <c r="D3614"/>
      <c r="E3614"/>
      <c r="F3614"/>
      <c r="G3614"/>
      <c r="H3614"/>
      <c r="I3614"/>
      <c r="J3614"/>
      <c r="K3614"/>
      <c r="L3614"/>
      <c r="M3614"/>
      <c r="N3614"/>
      <c r="O3614"/>
      <c r="P3614"/>
      <c r="Q3614"/>
      <c r="R3614"/>
      <c r="S3614"/>
      <c r="T3614"/>
      <c r="U3614"/>
      <c r="V3614"/>
      <c r="W3614"/>
      <c r="X3614"/>
      <c r="Y3614"/>
      <c r="Z3614"/>
      <c r="AA3614"/>
      <c r="AB3614" s="181"/>
    </row>
    <row r="3615" spans="1:28" hidden="1">
      <c r="A3615" s="283"/>
      <c r="B3615"/>
      <c r="C3615"/>
      <c r="D3615"/>
      <c r="E3615"/>
      <c r="F3615"/>
      <c r="G3615"/>
      <c r="H3615"/>
      <c r="I3615"/>
      <c r="J3615"/>
      <c r="K3615"/>
      <c r="L3615"/>
      <c r="M3615"/>
      <c r="N3615"/>
      <c r="O3615"/>
      <c r="P3615"/>
      <c r="Q3615"/>
      <c r="R3615"/>
      <c r="S3615"/>
      <c r="T3615"/>
      <c r="U3615"/>
      <c r="V3615"/>
      <c r="W3615"/>
      <c r="X3615"/>
      <c r="Y3615"/>
      <c r="Z3615"/>
      <c r="AA3615"/>
      <c r="AB3615" s="181"/>
    </row>
    <row r="3616" spans="1:28" hidden="1">
      <c r="A3616" s="283"/>
      <c r="B3616"/>
      <c r="C3616"/>
      <c r="D3616"/>
      <c r="E3616"/>
      <c r="F3616"/>
      <c r="G3616"/>
      <c r="H3616"/>
      <c r="I3616"/>
      <c r="J3616"/>
      <c r="K3616"/>
      <c r="L3616"/>
      <c r="M3616"/>
      <c r="N3616"/>
      <c r="O3616"/>
      <c r="P3616"/>
      <c r="Q3616"/>
      <c r="R3616"/>
      <c r="S3616"/>
      <c r="T3616"/>
      <c r="U3616"/>
      <c r="V3616"/>
      <c r="W3616"/>
      <c r="X3616"/>
      <c r="Y3616"/>
      <c r="Z3616"/>
      <c r="AA3616"/>
      <c r="AB3616" s="181"/>
    </row>
    <row r="3617" spans="1:28" hidden="1">
      <c r="A3617" s="283"/>
      <c r="B3617"/>
      <c r="C3617"/>
      <c r="D3617"/>
      <c r="E3617"/>
      <c r="F3617"/>
      <c r="G3617"/>
      <c r="H3617"/>
      <c r="I3617"/>
      <c r="J3617"/>
      <c r="K3617"/>
      <c r="L3617"/>
      <c r="M3617"/>
      <c r="N3617"/>
      <c r="O3617"/>
      <c r="P3617"/>
      <c r="Q3617"/>
      <c r="R3617"/>
      <c r="S3617"/>
      <c r="T3617"/>
      <c r="U3617"/>
      <c r="V3617"/>
      <c r="W3617"/>
      <c r="X3617"/>
      <c r="Y3617"/>
      <c r="Z3617"/>
      <c r="AA3617"/>
      <c r="AB3617" s="181"/>
    </row>
    <row r="3618" spans="1:28" hidden="1">
      <c r="A3618" s="283"/>
      <c r="B3618"/>
      <c r="C3618"/>
      <c r="D3618"/>
      <c r="E3618"/>
      <c r="F3618"/>
      <c r="G3618"/>
      <c r="H3618"/>
      <c r="I3618"/>
      <c r="J3618"/>
      <c r="K3618"/>
      <c r="L3618"/>
      <c r="M3618"/>
      <c r="N3618"/>
      <c r="O3618"/>
      <c r="P3618"/>
      <c r="Q3618"/>
      <c r="R3618"/>
      <c r="S3618"/>
      <c r="T3618"/>
      <c r="U3618"/>
      <c r="V3618"/>
      <c r="W3618"/>
      <c r="X3618"/>
      <c r="Y3618"/>
      <c r="Z3618"/>
      <c r="AA3618"/>
      <c r="AB3618" s="181"/>
    </row>
    <row r="3619" spans="1:28" hidden="1">
      <c r="A3619" s="283"/>
      <c r="B3619"/>
      <c r="C3619"/>
      <c r="D3619"/>
      <c r="E3619"/>
      <c r="F3619"/>
      <c r="G3619"/>
      <c r="H3619"/>
      <c r="I3619"/>
      <c r="J3619"/>
      <c r="K3619"/>
      <c r="L3619"/>
      <c r="M3619"/>
      <c r="N3619"/>
      <c r="O3619"/>
      <c r="P3619"/>
      <c r="Q3619"/>
      <c r="R3619"/>
      <c r="S3619"/>
      <c r="T3619"/>
      <c r="U3619"/>
      <c r="V3619"/>
      <c r="W3619"/>
      <c r="X3619"/>
      <c r="Y3619"/>
      <c r="Z3619"/>
      <c r="AA3619"/>
      <c r="AB3619" s="181"/>
    </row>
    <row r="3620" spans="1:28" hidden="1">
      <c r="A3620" s="283"/>
      <c r="B3620"/>
      <c r="C3620"/>
      <c r="D3620"/>
      <c r="E3620"/>
      <c r="F3620"/>
      <c r="G3620"/>
      <c r="H3620"/>
      <c r="I3620"/>
      <c r="J3620"/>
      <c r="K3620"/>
      <c r="L3620"/>
      <c r="M3620"/>
      <c r="N3620"/>
      <c r="O3620"/>
      <c r="P3620"/>
      <c r="Q3620"/>
      <c r="R3620"/>
      <c r="S3620"/>
      <c r="T3620"/>
      <c r="U3620"/>
      <c r="V3620"/>
      <c r="W3620"/>
      <c r="X3620"/>
      <c r="Y3620"/>
      <c r="Z3620"/>
      <c r="AA3620"/>
      <c r="AB3620" s="181"/>
    </row>
    <row r="3621" spans="1:28" hidden="1">
      <c r="A3621" s="283"/>
      <c r="B3621"/>
      <c r="C3621"/>
      <c r="D3621"/>
      <c r="E3621"/>
      <c r="F3621"/>
      <c r="G3621"/>
      <c r="H3621"/>
      <c r="I3621"/>
      <c r="J3621"/>
      <c r="K3621"/>
      <c r="L3621"/>
      <c r="M3621"/>
      <c r="N3621"/>
      <c r="O3621"/>
      <c r="P3621"/>
      <c r="Q3621"/>
      <c r="R3621"/>
      <c r="S3621"/>
      <c r="T3621"/>
      <c r="U3621"/>
      <c r="V3621"/>
      <c r="W3621"/>
      <c r="X3621"/>
      <c r="Y3621"/>
      <c r="Z3621"/>
      <c r="AA3621"/>
      <c r="AB3621" s="181"/>
    </row>
    <row r="3622" spans="1:28" hidden="1">
      <c r="A3622" s="283"/>
      <c r="B3622"/>
      <c r="C3622"/>
      <c r="D3622"/>
      <c r="E3622"/>
      <c r="F3622"/>
      <c r="G3622"/>
      <c r="H3622"/>
      <c r="I3622"/>
      <c r="J3622"/>
      <c r="K3622"/>
      <c r="L3622"/>
      <c r="M3622"/>
      <c r="N3622"/>
      <c r="O3622"/>
      <c r="P3622"/>
      <c r="Q3622"/>
      <c r="R3622"/>
      <c r="S3622"/>
      <c r="T3622"/>
      <c r="U3622"/>
      <c r="V3622"/>
      <c r="W3622"/>
      <c r="X3622"/>
      <c r="Y3622"/>
      <c r="Z3622"/>
      <c r="AA3622"/>
      <c r="AB3622" s="181"/>
    </row>
    <row r="3623" spans="1:28" hidden="1">
      <c r="A3623" s="283"/>
      <c r="B3623"/>
      <c r="C3623"/>
      <c r="D3623"/>
      <c r="E3623"/>
      <c r="F3623"/>
      <c r="G3623"/>
      <c r="H3623"/>
      <c r="I3623"/>
      <c r="J3623"/>
      <c r="K3623"/>
      <c r="L3623"/>
      <c r="M3623"/>
      <c r="N3623"/>
      <c r="O3623"/>
      <c r="P3623"/>
      <c r="Q3623"/>
      <c r="R3623"/>
      <c r="S3623"/>
      <c r="T3623"/>
      <c r="U3623"/>
      <c r="V3623"/>
      <c r="W3623"/>
      <c r="X3623"/>
      <c r="Y3623"/>
      <c r="Z3623"/>
      <c r="AA3623"/>
      <c r="AB3623" s="181"/>
    </row>
    <row r="3624" spans="1:28" hidden="1">
      <c r="A3624" s="283"/>
      <c r="B3624"/>
      <c r="C3624"/>
      <c r="D3624"/>
      <c r="E3624"/>
      <c r="F3624"/>
      <c r="G3624"/>
      <c r="H3624"/>
      <c r="I3624"/>
      <c r="J3624"/>
      <c r="K3624"/>
      <c r="L3624"/>
      <c r="M3624"/>
      <c r="N3624"/>
      <c r="O3624"/>
      <c r="P3624"/>
      <c r="Q3624"/>
      <c r="R3624"/>
      <c r="S3624"/>
      <c r="T3624"/>
      <c r="U3624"/>
      <c r="V3624"/>
      <c r="W3624"/>
      <c r="X3624"/>
      <c r="Y3624"/>
      <c r="Z3624"/>
      <c r="AA3624"/>
      <c r="AB3624" s="181"/>
    </row>
    <row r="3625" spans="1:28" hidden="1">
      <c r="A3625" s="283"/>
      <c r="B3625"/>
      <c r="C3625"/>
      <c r="D3625"/>
      <c r="E3625"/>
      <c r="F3625"/>
      <c r="G3625"/>
      <c r="H3625"/>
      <c r="I3625"/>
      <c r="J3625"/>
      <c r="K3625"/>
      <c r="L3625"/>
      <c r="M3625"/>
      <c r="N3625"/>
      <c r="O3625"/>
      <c r="P3625"/>
      <c r="Q3625"/>
      <c r="R3625"/>
      <c r="S3625"/>
      <c r="T3625"/>
      <c r="U3625"/>
      <c r="V3625"/>
      <c r="W3625"/>
      <c r="X3625"/>
      <c r="Y3625"/>
      <c r="Z3625"/>
      <c r="AA3625"/>
      <c r="AB3625" s="181"/>
    </row>
    <row r="3626" spans="1:28" hidden="1">
      <c r="A3626" s="283"/>
      <c r="B3626"/>
      <c r="C3626"/>
      <c r="D3626"/>
      <c r="E3626"/>
      <c r="F3626"/>
      <c r="G3626"/>
      <c r="H3626"/>
      <c r="I3626"/>
      <c r="J3626"/>
      <c r="K3626"/>
      <c r="L3626"/>
      <c r="M3626"/>
      <c r="N3626"/>
      <c r="O3626"/>
      <c r="P3626"/>
      <c r="Q3626"/>
      <c r="R3626"/>
      <c r="S3626"/>
      <c r="T3626"/>
      <c r="U3626"/>
      <c r="V3626"/>
      <c r="W3626"/>
      <c r="X3626"/>
      <c r="Y3626"/>
      <c r="Z3626"/>
      <c r="AA3626"/>
      <c r="AB3626" s="181"/>
    </row>
    <row r="3627" spans="1:28" hidden="1">
      <c r="A3627" s="283"/>
      <c r="B3627"/>
      <c r="C3627"/>
      <c r="D3627"/>
      <c r="E3627"/>
      <c r="F3627"/>
      <c r="G3627"/>
      <c r="H3627"/>
      <c r="I3627"/>
      <c r="J3627"/>
      <c r="K3627"/>
      <c r="L3627"/>
      <c r="M3627"/>
      <c r="N3627"/>
      <c r="O3627"/>
      <c r="P3627"/>
      <c r="Q3627"/>
      <c r="R3627"/>
      <c r="S3627"/>
      <c r="T3627"/>
      <c r="U3627"/>
      <c r="V3627"/>
      <c r="W3627"/>
      <c r="X3627"/>
      <c r="Y3627"/>
      <c r="Z3627"/>
      <c r="AA3627"/>
      <c r="AB3627" s="181"/>
    </row>
    <row r="3628" spans="1:28" hidden="1">
      <c r="A3628" s="283"/>
      <c r="B3628"/>
      <c r="C3628"/>
      <c r="D3628"/>
      <c r="E3628"/>
      <c r="F3628"/>
      <c r="G3628"/>
      <c r="H3628"/>
      <c r="I3628"/>
      <c r="J3628"/>
      <c r="K3628"/>
      <c r="L3628"/>
      <c r="M3628"/>
      <c r="N3628"/>
      <c r="O3628"/>
      <c r="P3628"/>
      <c r="Q3628"/>
      <c r="R3628"/>
      <c r="S3628"/>
      <c r="T3628"/>
      <c r="U3628"/>
      <c r="V3628"/>
      <c r="W3628"/>
      <c r="X3628"/>
      <c r="Y3628"/>
      <c r="Z3628"/>
      <c r="AA3628"/>
      <c r="AB3628" s="181"/>
    </row>
    <row r="3629" spans="1:28" hidden="1">
      <c r="A3629" s="283"/>
      <c r="B3629"/>
      <c r="C3629"/>
      <c r="D3629"/>
      <c r="E3629"/>
      <c r="F3629"/>
      <c r="G3629"/>
      <c r="H3629"/>
      <c r="I3629"/>
      <c r="J3629"/>
      <c r="K3629"/>
      <c r="L3629"/>
      <c r="M3629"/>
      <c r="N3629"/>
      <c r="O3629"/>
      <c r="P3629"/>
      <c r="Q3629"/>
      <c r="R3629"/>
      <c r="S3629"/>
      <c r="T3629"/>
      <c r="U3629"/>
      <c r="V3629"/>
      <c r="W3629"/>
      <c r="X3629"/>
      <c r="Y3629"/>
      <c r="Z3629"/>
      <c r="AA3629"/>
      <c r="AB3629" s="181"/>
    </row>
    <row r="3630" spans="1:28" hidden="1">
      <c r="A3630" s="283"/>
      <c r="B3630"/>
      <c r="C3630"/>
      <c r="D3630"/>
      <c r="E3630"/>
      <c r="F3630"/>
      <c r="G3630"/>
      <c r="H3630"/>
      <c r="I3630"/>
      <c r="J3630"/>
      <c r="K3630"/>
      <c r="L3630"/>
      <c r="M3630"/>
      <c r="N3630"/>
      <c r="O3630"/>
      <c r="P3630"/>
      <c r="Q3630"/>
      <c r="R3630"/>
      <c r="S3630"/>
      <c r="T3630"/>
      <c r="U3630"/>
      <c r="V3630"/>
      <c r="W3630"/>
      <c r="X3630"/>
      <c r="Y3630"/>
      <c r="Z3630"/>
      <c r="AA3630"/>
      <c r="AB3630" s="181"/>
    </row>
    <row r="3631" spans="1:28" hidden="1">
      <c r="A3631" s="283"/>
      <c r="B3631"/>
      <c r="C3631"/>
      <c r="D3631"/>
      <c r="E3631"/>
      <c r="F3631"/>
      <c r="G3631"/>
      <c r="H3631"/>
      <c r="I3631"/>
      <c r="J3631"/>
      <c r="K3631"/>
      <c r="L3631"/>
      <c r="M3631"/>
      <c r="N3631"/>
      <c r="O3631"/>
      <c r="P3631"/>
      <c r="Q3631"/>
      <c r="R3631"/>
      <c r="S3631"/>
      <c r="T3631"/>
      <c r="U3631"/>
      <c r="V3631"/>
      <c r="W3631"/>
      <c r="X3631"/>
      <c r="Y3631"/>
      <c r="Z3631"/>
      <c r="AA3631"/>
      <c r="AB3631" s="181"/>
    </row>
    <row r="3632" spans="1:28" hidden="1">
      <c r="A3632" s="283"/>
      <c r="B3632"/>
      <c r="C3632"/>
      <c r="D3632"/>
      <c r="E3632"/>
      <c r="F3632"/>
      <c r="G3632"/>
      <c r="H3632"/>
      <c r="I3632"/>
      <c r="J3632"/>
      <c r="K3632"/>
      <c r="L3632"/>
      <c r="M3632"/>
      <c r="N3632"/>
      <c r="O3632"/>
      <c r="P3632"/>
      <c r="Q3632"/>
      <c r="R3632"/>
      <c r="S3632"/>
      <c r="T3632"/>
      <c r="U3632"/>
      <c r="V3632"/>
      <c r="W3632"/>
      <c r="X3632"/>
      <c r="Y3632"/>
      <c r="Z3632"/>
      <c r="AA3632"/>
      <c r="AB3632" s="181"/>
    </row>
    <row r="3633" spans="1:28" hidden="1">
      <c r="A3633" s="283"/>
      <c r="B3633"/>
      <c r="C3633"/>
      <c r="D3633"/>
      <c r="E3633"/>
      <c r="F3633"/>
      <c r="G3633"/>
      <c r="H3633"/>
      <c r="I3633"/>
      <c r="J3633"/>
      <c r="K3633"/>
      <c r="L3633"/>
      <c r="M3633"/>
      <c r="N3633"/>
      <c r="O3633"/>
      <c r="P3633"/>
      <c r="Q3633"/>
      <c r="R3633"/>
      <c r="S3633"/>
      <c r="T3633"/>
      <c r="U3633"/>
      <c r="V3633"/>
      <c r="W3633"/>
      <c r="X3633"/>
      <c r="Y3633"/>
      <c r="Z3633"/>
      <c r="AA3633"/>
      <c r="AB3633" s="181"/>
    </row>
    <row r="3634" spans="1:28" hidden="1">
      <c r="A3634" s="283"/>
      <c r="B3634"/>
      <c r="C3634"/>
      <c r="D3634"/>
      <c r="E3634"/>
      <c r="F3634"/>
      <c r="G3634"/>
      <c r="H3634"/>
      <c r="I3634"/>
      <c r="J3634"/>
      <c r="K3634"/>
      <c r="L3634"/>
      <c r="M3634"/>
      <c r="N3634"/>
      <c r="O3634"/>
      <c r="P3634"/>
      <c r="Q3634"/>
      <c r="R3634"/>
      <c r="S3634"/>
      <c r="T3634"/>
      <c r="U3634"/>
      <c r="V3634"/>
      <c r="W3634"/>
      <c r="X3634"/>
      <c r="Y3634"/>
      <c r="Z3634"/>
      <c r="AA3634"/>
      <c r="AB3634" s="181"/>
    </row>
    <row r="3635" spans="1:28" hidden="1">
      <c r="A3635" s="283"/>
      <c r="B3635"/>
      <c r="C3635"/>
      <c r="D3635"/>
      <c r="E3635"/>
      <c r="F3635"/>
      <c r="G3635"/>
      <c r="H3635"/>
      <c r="I3635"/>
      <c r="J3635"/>
      <c r="K3635"/>
      <c r="L3635"/>
      <c r="M3635"/>
      <c r="N3635"/>
      <c r="O3635"/>
      <c r="P3635"/>
      <c r="Q3635"/>
      <c r="R3635"/>
      <c r="S3635"/>
      <c r="T3635"/>
      <c r="U3635"/>
      <c r="V3635"/>
      <c r="W3635"/>
      <c r="X3635"/>
      <c r="Y3635"/>
      <c r="Z3635"/>
      <c r="AA3635"/>
      <c r="AB3635" s="181"/>
    </row>
    <row r="3636" spans="1:28" hidden="1">
      <c r="A3636" s="283"/>
      <c r="B3636"/>
      <c r="C3636"/>
      <c r="D3636"/>
      <c r="E3636"/>
      <c r="F3636"/>
      <c r="G3636"/>
      <c r="H3636"/>
      <c r="I3636"/>
      <c r="J3636"/>
      <c r="K3636"/>
      <c r="L3636"/>
      <c r="M3636"/>
      <c r="N3636"/>
      <c r="O3636"/>
      <c r="P3636"/>
      <c r="Q3636"/>
      <c r="R3636"/>
      <c r="S3636"/>
      <c r="T3636"/>
      <c r="U3636"/>
      <c r="V3636"/>
      <c r="W3636"/>
      <c r="X3636"/>
      <c r="Y3636"/>
      <c r="Z3636"/>
      <c r="AA3636"/>
      <c r="AB3636" s="181"/>
    </row>
    <row r="3637" spans="1:28" hidden="1">
      <c r="A3637" s="283"/>
      <c r="B3637"/>
      <c r="C3637"/>
      <c r="D3637"/>
      <c r="E3637"/>
      <c r="F3637"/>
      <c r="G3637"/>
      <c r="H3637"/>
      <c r="I3637"/>
      <c r="J3637"/>
      <c r="K3637"/>
      <c r="L3637"/>
      <c r="M3637"/>
      <c r="N3637"/>
      <c r="O3637"/>
      <c r="P3637"/>
      <c r="Q3637"/>
      <c r="R3637"/>
      <c r="S3637"/>
      <c r="T3637"/>
      <c r="U3637"/>
      <c r="V3637"/>
      <c r="W3637"/>
      <c r="X3637"/>
      <c r="Y3637"/>
      <c r="Z3637"/>
      <c r="AA3637"/>
      <c r="AB3637" s="181"/>
    </row>
    <row r="3638" spans="1:28" hidden="1">
      <c r="A3638" s="283"/>
      <c r="B3638"/>
      <c r="C3638"/>
      <c r="D3638"/>
      <c r="E3638"/>
      <c r="F3638"/>
      <c r="G3638"/>
      <c r="H3638"/>
      <c r="I3638"/>
      <c r="J3638"/>
      <c r="K3638"/>
      <c r="L3638"/>
      <c r="M3638"/>
      <c r="N3638"/>
      <c r="O3638"/>
      <c r="P3638"/>
      <c r="Q3638"/>
      <c r="R3638"/>
      <c r="S3638"/>
      <c r="T3638"/>
      <c r="U3638"/>
      <c r="V3638"/>
      <c r="W3638"/>
      <c r="X3638"/>
      <c r="Y3638"/>
      <c r="Z3638"/>
      <c r="AA3638"/>
      <c r="AB3638" s="181"/>
    </row>
    <row r="3639" spans="1:28" hidden="1">
      <c r="A3639" s="283"/>
      <c r="B3639"/>
      <c r="C3639"/>
      <c r="D3639"/>
      <c r="E3639"/>
      <c r="F3639"/>
      <c r="G3639"/>
      <c r="H3639"/>
      <c r="I3639"/>
      <c r="J3639"/>
      <c r="K3639"/>
      <c r="L3639"/>
      <c r="M3639"/>
      <c r="N3639"/>
      <c r="O3639"/>
      <c r="P3639"/>
      <c r="Q3639"/>
      <c r="R3639"/>
      <c r="S3639"/>
      <c r="T3639"/>
      <c r="U3639"/>
      <c r="V3639"/>
      <c r="W3639"/>
      <c r="X3639"/>
      <c r="Y3639"/>
      <c r="Z3639"/>
      <c r="AA3639"/>
      <c r="AB3639" s="181"/>
    </row>
    <row r="3640" spans="1:28" hidden="1">
      <c r="A3640" s="283"/>
      <c r="B3640"/>
      <c r="C3640"/>
      <c r="D3640"/>
      <c r="E3640"/>
      <c r="F3640"/>
      <c r="G3640"/>
      <c r="H3640"/>
      <c r="I3640"/>
      <c r="J3640"/>
      <c r="K3640"/>
      <c r="L3640"/>
      <c r="M3640"/>
      <c r="N3640"/>
      <c r="O3640"/>
      <c r="P3640"/>
      <c r="Q3640"/>
      <c r="R3640"/>
      <c r="S3640"/>
      <c r="T3640"/>
      <c r="U3640"/>
      <c r="V3640"/>
      <c r="W3640"/>
      <c r="X3640"/>
      <c r="Y3640"/>
      <c r="Z3640"/>
      <c r="AA3640"/>
      <c r="AB3640" s="181"/>
    </row>
    <row r="3641" spans="1:28" hidden="1">
      <c r="A3641" s="283"/>
      <c r="B3641"/>
      <c r="C3641"/>
      <c r="D3641"/>
      <c r="E3641"/>
      <c r="F3641"/>
      <c r="G3641"/>
      <c r="H3641"/>
      <c r="I3641"/>
      <c r="J3641"/>
      <c r="K3641"/>
      <c r="L3641"/>
      <c r="M3641"/>
      <c r="N3641"/>
      <c r="O3641"/>
      <c r="P3641"/>
      <c r="Q3641"/>
      <c r="R3641"/>
      <c r="S3641"/>
      <c r="T3641"/>
      <c r="U3641"/>
      <c r="V3641"/>
      <c r="W3641"/>
      <c r="X3641"/>
      <c r="Y3641"/>
      <c r="Z3641"/>
      <c r="AA3641"/>
      <c r="AB3641" s="181"/>
    </row>
    <row r="3642" spans="1:28" hidden="1">
      <c r="A3642" s="283"/>
      <c r="B3642"/>
      <c r="C3642"/>
      <c r="D3642"/>
      <c r="E3642"/>
      <c r="F3642"/>
      <c r="G3642"/>
      <c r="H3642"/>
      <c r="I3642"/>
      <c r="J3642"/>
      <c r="K3642"/>
      <c r="L3642"/>
      <c r="M3642"/>
      <c r="N3642"/>
      <c r="O3642"/>
      <c r="P3642"/>
      <c r="Q3642"/>
      <c r="R3642"/>
      <c r="S3642"/>
      <c r="T3642"/>
      <c r="U3642"/>
      <c r="V3642"/>
      <c r="W3642"/>
      <c r="X3642"/>
      <c r="Y3642"/>
      <c r="Z3642"/>
      <c r="AA3642"/>
      <c r="AB3642" s="181"/>
    </row>
    <row r="3643" spans="1:28" hidden="1">
      <c r="A3643" s="283"/>
      <c r="B3643"/>
      <c r="C3643"/>
      <c r="D3643"/>
      <c r="E3643"/>
      <c r="F3643"/>
      <c r="G3643"/>
      <c r="H3643"/>
      <c r="I3643"/>
      <c r="J3643"/>
      <c r="K3643"/>
      <c r="L3643"/>
      <c r="M3643"/>
      <c r="N3643"/>
      <c r="O3643"/>
      <c r="P3643"/>
      <c r="Q3643"/>
      <c r="R3643"/>
      <c r="S3643"/>
      <c r="T3643"/>
      <c r="U3643"/>
      <c r="V3643"/>
      <c r="W3643"/>
      <c r="X3643"/>
      <c r="Y3643"/>
      <c r="Z3643"/>
      <c r="AA3643"/>
      <c r="AB3643" s="181"/>
    </row>
    <row r="3644" spans="1:28" hidden="1">
      <c r="A3644" s="283"/>
      <c r="B3644"/>
      <c r="C3644"/>
      <c r="D3644"/>
      <c r="E3644"/>
      <c r="F3644"/>
      <c r="G3644"/>
      <c r="H3644"/>
      <c r="I3644"/>
      <c r="J3644"/>
      <c r="K3644"/>
      <c r="L3644"/>
      <c r="M3644"/>
      <c r="N3644"/>
      <c r="O3644"/>
      <c r="P3644"/>
      <c r="Q3644"/>
      <c r="R3644"/>
      <c r="S3644"/>
      <c r="T3644"/>
      <c r="U3644"/>
      <c r="V3644"/>
      <c r="W3644"/>
      <c r="X3644"/>
      <c r="Y3644"/>
      <c r="Z3644"/>
      <c r="AA3644"/>
      <c r="AB3644" s="181"/>
    </row>
    <row r="3645" spans="1:28" hidden="1">
      <c r="A3645" s="283"/>
      <c r="B3645"/>
      <c r="C3645"/>
      <c r="D3645"/>
      <c r="E3645"/>
      <c r="F3645"/>
      <c r="G3645"/>
      <c r="H3645"/>
      <c r="I3645"/>
      <c r="J3645"/>
      <c r="K3645"/>
      <c r="L3645"/>
      <c r="M3645"/>
      <c r="N3645"/>
      <c r="O3645"/>
      <c r="P3645"/>
      <c r="Q3645"/>
      <c r="R3645"/>
      <c r="S3645"/>
      <c r="T3645"/>
      <c r="U3645"/>
      <c r="V3645"/>
      <c r="W3645"/>
      <c r="X3645"/>
      <c r="Y3645"/>
      <c r="Z3645"/>
      <c r="AA3645"/>
      <c r="AB3645" s="181"/>
    </row>
    <row r="3646" spans="1:28" hidden="1">
      <c r="A3646" s="283"/>
      <c r="B3646"/>
      <c r="C3646"/>
      <c r="D3646"/>
      <c r="E3646"/>
      <c r="F3646"/>
      <c r="G3646"/>
      <c r="H3646"/>
      <c r="I3646"/>
      <c r="J3646"/>
      <c r="K3646"/>
      <c r="L3646"/>
      <c r="M3646"/>
      <c r="N3646"/>
      <c r="O3646"/>
      <c r="P3646"/>
      <c r="Q3646"/>
      <c r="R3646"/>
      <c r="S3646"/>
      <c r="T3646"/>
      <c r="U3646"/>
      <c r="V3646"/>
      <c r="W3646"/>
      <c r="X3646"/>
      <c r="Y3646"/>
      <c r="Z3646"/>
      <c r="AA3646"/>
      <c r="AB3646" s="181"/>
    </row>
    <row r="3647" spans="1:28" hidden="1">
      <c r="A3647" s="283"/>
      <c r="B3647"/>
      <c r="C3647"/>
      <c r="D3647"/>
      <c r="E3647"/>
      <c r="F3647"/>
      <c r="G3647"/>
      <c r="H3647"/>
      <c r="I3647"/>
      <c r="J3647"/>
      <c r="K3647"/>
      <c r="L3647"/>
      <c r="M3647"/>
      <c r="N3647"/>
      <c r="O3647"/>
      <c r="P3647"/>
      <c r="Q3647"/>
      <c r="R3647"/>
      <c r="S3647"/>
      <c r="T3647"/>
      <c r="U3647"/>
      <c r="V3647"/>
      <c r="W3647"/>
      <c r="X3647"/>
      <c r="Y3647"/>
      <c r="Z3647"/>
      <c r="AA3647"/>
      <c r="AB3647" s="181"/>
    </row>
    <row r="3648" spans="1:28" hidden="1">
      <c r="A3648" s="283"/>
      <c r="B3648"/>
      <c r="C3648"/>
      <c r="D3648"/>
      <c r="E3648"/>
      <c r="F3648"/>
      <c r="G3648"/>
      <c r="H3648"/>
      <c r="I3648"/>
      <c r="J3648"/>
      <c r="K3648"/>
      <c r="L3648"/>
      <c r="M3648"/>
      <c r="N3648"/>
      <c r="O3648"/>
      <c r="P3648"/>
      <c r="Q3648"/>
      <c r="R3648"/>
      <c r="S3648"/>
      <c r="T3648"/>
      <c r="U3648"/>
      <c r="V3648"/>
      <c r="W3648"/>
      <c r="X3648"/>
      <c r="Y3648"/>
      <c r="Z3648"/>
      <c r="AA3648"/>
      <c r="AB3648" s="181"/>
    </row>
    <row r="3649" spans="1:28" hidden="1">
      <c r="A3649" s="283"/>
      <c r="B3649"/>
      <c r="C3649"/>
      <c r="D3649"/>
      <c r="E3649"/>
      <c r="F3649"/>
      <c r="G3649"/>
      <c r="H3649"/>
      <c r="I3649"/>
      <c r="J3649"/>
      <c r="K3649"/>
      <c r="L3649"/>
      <c r="M3649"/>
      <c r="N3649"/>
      <c r="O3649"/>
      <c r="P3649"/>
      <c r="Q3649"/>
      <c r="R3649"/>
      <c r="S3649"/>
      <c r="T3649"/>
      <c r="U3649"/>
      <c r="V3649"/>
      <c r="W3649"/>
      <c r="X3649"/>
      <c r="Y3649"/>
      <c r="Z3649"/>
      <c r="AA3649"/>
      <c r="AB3649" s="181"/>
    </row>
    <row r="3650" spans="1:28" hidden="1">
      <c r="A3650" s="283"/>
      <c r="B3650"/>
      <c r="C3650"/>
      <c r="D3650"/>
      <c r="E3650"/>
      <c r="F3650"/>
      <c r="G3650"/>
      <c r="H3650"/>
      <c r="I3650"/>
      <c r="J3650"/>
      <c r="K3650"/>
      <c r="L3650"/>
      <c r="M3650"/>
      <c r="N3650"/>
      <c r="O3650"/>
      <c r="P3650"/>
      <c r="Q3650"/>
      <c r="R3650"/>
      <c r="S3650"/>
      <c r="T3650"/>
      <c r="U3650"/>
      <c r="V3650"/>
      <c r="W3650"/>
      <c r="X3650"/>
      <c r="Y3650"/>
      <c r="Z3650"/>
      <c r="AA3650"/>
      <c r="AB3650" s="181"/>
    </row>
    <row r="3651" spans="1:28" hidden="1">
      <c r="A3651" s="283"/>
      <c r="B3651"/>
      <c r="C3651"/>
      <c r="D3651"/>
      <c r="E3651"/>
      <c r="F3651"/>
      <c r="G3651"/>
      <c r="H3651"/>
      <c r="I3651"/>
      <c r="J3651"/>
      <c r="K3651"/>
      <c r="L3651"/>
      <c r="M3651"/>
      <c r="N3651"/>
      <c r="O3651"/>
      <c r="P3651"/>
      <c r="Q3651"/>
      <c r="R3651"/>
      <c r="S3651"/>
      <c r="T3651"/>
      <c r="U3651"/>
      <c r="V3651"/>
      <c r="W3651"/>
      <c r="X3651"/>
      <c r="Y3651"/>
      <c r="Z3651"/>
      <c r="AA3651"/>
      <c r="AB3651" s="181"/>
    </row>
    <row r="3652" spans="1:28" hidden="1">
      <c r="A3652" s="283"/>
      <c r="B3652"/>
      <c r="C3652"/>
      <c r="D3652"/>
      <c r="E3652"/>
      <c r="F3652"/>
      <c r="G3652"/>
      <c r="H3652"/>
      <c r="I3652"/>
      <c r="J3652"/>
      <c r="K3652"/>
      <c r="L3652"/>
      <c r="M3652"/>
      <c r="N3652"/>
      <c r="O3652"/>
      <c r="P3652"/>
      <c r="Q3652"/>
      <c r="R3652"/>
      <c r="S3652"/>
      <c r="T3652"/>
      <c r="U3652"/>
      <c r="V3652"/>
      <c r="W3652"/>
      <c r="X3652"/>
      <c r="Y3652"/>
      <c r="Z3652"/>
      <c r="AA3652"/>
      <c r="AB3652" s="181"/>
    </row>
    <row r="3653" spans="1:28" hidden="1">
      <c r="A3653" s="283"/>
      <c r="B3653"/>
      <c r="C3653"/>
      <c r="D3653"/>
      <c r="E3653"/>
      <c r="F3653"/>
      <c r="G3653"/>
      <c r="H3653"/>
      <c r="I3653"/>
      <c r="J3653"/>
      <c r="K3653"/>
      <c r="L3653"/>
      <c r="M3653"/>
      <c r="N3653"/>
      <c r="O3653"/>
      <c r="P3653"/>
      <c r="Q3653"/>
      <c r="R3653"/>
      <c r="S3653"/>
      <c r="T3653"/>
      <c r="U3653"/>
      <c r="V3653"/>
      <c r="W3653"/>
      <c r="X3653"/>
      <c r="Y3653"/>
      <c r="Z3653"/>
      <c r="AA3653"/>
      <c r="AB3653" s="181"/>
    </row>
    <row r="3654" spans="1:28" hidden="1">
      <c r="A3654" s="283"/>
      <c r="B3654"/>
      <c r="C3654"/>
      <c r="D3654"/>
      <c r="E3654"/>
      <c r="F3654"/>
      <c r="G3654"/>
      <c r="H3654"/>
      <c r="I3654"/>
      <c r="J3654"/>
      <c r="K3654"/>
      <c r="L3654"/>
      <c r="M3654"/>
      <c r="N3654"/>
      <c r="O3654"/>
      <c r="P3654"/>
      <c r="Q3654"/>
      <c r="R3654"/>
      <c r="S3654"/>
      <c r="T3654"/>
      <c r="U3654"/>
      <c r="V3654"/>
      <c r="W3654"/>
      <c r="X3654"/>
      <c r="Y3654"/>
      <c r="Z3654"/>
      <c r="AA3654"/>
      <c r="AB3654" s="181"/>
    </row>
    <row r="3655" spans="1:28" hidden="1">
      <c r="A3655" s="283"/>
      <c r="B3655"/>
      <c r="C3655"/>
      <c r="D3655"/>
      <c r="E3655"/>
      <c r="F3655"/>
      <c r="G3655"/>
      <c r="H3655"/>
      <c r="I3655"/>
      <c r="J3655"/>
      <c r="K3655"/>
      <c r="L3655"/>
      <c r="M3655"/>
      <c r="N3655"/>
      <c r="O3655"/>
      <c r="P3655"/>
      <c r="Q3655"/>
      <c r="R3655"/>
      <c r="S3655"/>
      <c r="T3655"/>
      <c r="U3655"/>
      <c r="V3655"/>
      <c r="W3655"/>
      <c r="X3655"/>
      <c r="Y3655"/>
      <c r="Z3655"/>
      <c r="AA3655"/>
      <c r="AB3655" s="181"/>
    </row>
    <row r="3656" spans="1:28" hidden="1">
      <c r="A3656" s="283"/>
      <c r="B3656"/>
      <c r="C3656"/>
      <c r="D3656"/>
      <c r="E3656"/>
      <c r="F3656"/>
      <c r="G3656"/>
      <c r="H3656"/>
      <c r="I3656"/>
      <c r="J3656"/>
      <c r="K3656"/>
      <c r="L3656"/>
      <c r="M3656"/>
      <c r="N3656"/>
      <c r="O3656"/>
      <c r="P3656"/>
      <c r="Q3656"/>
      <c r="R3656"/>
      <c r="S3656"/>
      <c r="T3656"/>
      <c r="U3656"/>
      <c r="V3656"/>
      <c r="W3656"/>
      <c r="X3656"/>
      <c r="Y3656"/>
      <c r="Z3656"/>
      <c r="AA3656"/>
      <c r="AB3656" s="181"/>
    </row>
    <row r="3657" spans="1:28" hidden="1">
      <c r="A3657" s="283"/>
      <c r="B3657"/>
      <c r="C3657"/>
      <c r="D3657"/>
      <c r="E3657"/>
      <c r="F3657"/>
      <c r="G3657"/>
      <c r="H3657"/>
      <c r="I3657"/>
      <c r="J3657"/>
      <c r="K3657"/>
      <c r="L3657"/>
      <c r="M3657"/>
      <c r="N3657"/>
      <c r="O3657"/>
      <c r="P3657"/>
      <c r="Q3657"/>
      <c r="R3657"/>
      <c r="S3657"/>
      <c r="T3657"/>
      <c r="U3657"/>
      <c r="V3657"/>
      <c r="W3657"/>
      <c r="X3657"/>
      <c r="Y3657"/>
      <c r="Z3657"/>
      <c r="AA3657"/>
      <c r="AB3657" s="181"/>
    </row>
    <row r="3658" spans="1:28" hidden="1">
      <c r="A3658" s="283"/>
      <c r="B3658"/>
      <c r="C3658"/>
      <c r="D3658"/>
      <c r="E3658"/>
      <c r="F3658"/>
      <c r="G3658"/>
      <c r="H3658"/>
      <c r="I3658"/>
      <c r="J3658"/>
      <c r="K3658"/>
      <c r="L3658"/>
      <c r="M3658"/>
      <c r="N3658"/>
      <c r="O3658"/>
      <c r="P3658"/>
      <c r="Q3658"/>
      <c r="R3658"/>
      <c r="S3658"/>
      <c r="T3658"/>
      <c r="U3658"/>
      <c r="V3658"/>
      <c r="W3658"/>
      <c r="X3658"/>
      <c r="Y3658"/>
      <c r="Z3658"/>
      <c r="AA3658"/>
      <c r="AB3658" s="181"/>
    </row>
    <row r="3659" spans="1:28" hidden="1">
      <c r="A3659" s="283"/>
      <c r="B3659"/>
      <c r="C3659"/>
      <c r="D3659"/>
      <c r="E3659"/>
      <c r="F3659"/>
      <c r="G3659"/>
      <c r="H3659"/>
      <c r="I3659"/>
      <c r="J3659"/>
      <c r="K3659"/>
      <c r="L3659"/>
      <c r="M3659"/>
      <c r="N3659"/>
      <c r="O3659"/>
      <c r="P3659"/>
      <c r="Q3659"/>
      <c r="R3659"/>
      <c r="S3659"/>
      <c r="T3659"/>
      <c r="U3659"/>
      <c r="V3659"/>
      <c r="W3659"/>
      <c r="X3659"/>
      <c r="Y3659"/>
      <c r="Z3659"/>
      <c r="AA3659"/>
      <c r="AB3659" s="181"/>
    </row>
    <row r="3660" spans="1:28" hidden="1">
      <c r="A3660" s="283"/>
      <c r="B3660"/>
      <c r="C3660"/>
      <c r="D3660"/>
      <c r="E3660"/>
      <c r="F3660"/>
      <c r="G3660"/>
      <c r="H3660"/>
      <c r="I3660"/>
      <c r="J3660"/>
      <c r="K3660"/>
      <c r="L3660"/>
      <c r="M3660"/>
      <c r="N3660"/>
      <c r="O3660"/>
      <c r="P3660"/>
      <c r="Q3660"/>
      <c r="R3660"/>
      <c r="S3660"/>
      <c r="T3660"/>
      <c r="U3660"/>
      <c r="V3660"/>
      <c r="W3660"/>
      <c r="X3660"/>
      <c r="Y3660"/>
      <c r="Z3660"/>
      <c r="AA3660"/>
      <c r="AB3660" s="181"/>
    </row>
    <row r="3661" spans="1:28" hidden="1">
      <c r="A3661" s="283"/>
      <c r="B3661"/>
      <c r="C3661"/>
      <c r="D3661"/>
      <c r="E3661"/>
      <c r="F3661"/>
      <c r="G3661"/>
      <c r="H3661"/>
      <c r="I3661"/>
      <c r="J3661"/>
      <c r="K3661"/>
      <c r="L3661"/>
      <c r="M3661"/>
      <c r="N3661"/>
      <c r="O3661"/>
      <c r="P3661"/>
      <c r="Q3661"/>
      <c r="R3661"/>
      <c r="S3661"/>
      <c r="T3661"/>
      <c r="U3661"/>
      <c r="V3661"/>
      <c r="W3661"/>
      <c r="X3661"/>
      <c r="Y3661"/>
      <c r="Z3661"/>
      <c r="AA3661"/>
      <c r="AB3661" s="181"/>
    </row>
    <row r="3662" spans="1:28" hidden="1">
      <c r="A3662" s="283"/>
      <c r="B3662"/>
      <c r="C3662"/>
      <c r="D3662"/>
      <c r="E3662"/>
      <c r="F3662"/>
      <c r="G3662"/>
      <c r="H3662"/>
      <c r="I3662"/>
      <c r="J3662"/>
      <c r="K3662"/>
      <c r="L3662"/>
      <c r="M3662"/>
      <c r="N3662"/>
      <c r="O3662"/>
      <c r="P3662"/>
      <c r="Q3662"/>
      <c r="R3662"/>
      <c r="S3662"/>
      <c r="T3662"/>
      <c r="U3662"/>
      <c r="V3662"/>
      <c r="W3662"/>
      <c r="X3662"/>
      <c r="Y3662"/>
      <c r="Z3662"/>
      <c r="AA3662"/>
      <c r="AB3662" s="181"/>
    </row>
    <row r="3663" spans="1:28" hidden="1">
      <c r="A3663" s="283"/>
      <c r="B3663"/>
      <c r="C3663"/>
      <c r="D3663"/>
      <c r="E3663"/>
      <c r="F3663"/>
      <c r="G3663"/>
      <c r="H3663"/>
      <c r="I3663"/>
      <c r="J3663"/>
      <c r="K3663"/>
      <c r="L3663"/>
      <c r="M3663"/>
      <c r="N3663"/>
      <c r="O3663"/>
      <c r="P3663"/>
      <c r="Q3663"/>
      <c r="R3663"/>
      <c r="S3663"/>
      <c r="T3663"/>
      <c r="U3663"/>
      <c r="V3663"/>
      <c r="W3663"/>
      <c r="X3663"/>
      <c r="Y3663"/>
      <c r="Z3663"/>
      <c r="AA3663"/>
      <c r="AB3663" s="181"/>
    </row>
    <row r="3664" spans="1:28" hidden="1">
      <c r="A3664" s="283"/>
      <c r="B3664"/>
      <c r="C3664"/>
      <c r="D3664"/>
      <c r="E3664"/>
      <c r="F3664"/>
      <c r="G3664"/>
      <c r="H3664"/>
      <c r="I3664"/>
      <c r="J3664"/>
      <c r="K3664"/>
      <c r="L3664"/>
      <c r="M3664"/>
      <c r="N3664"/>
      <c r="O3664"/>
      <c r="P3664"/>
      <c r="Q3664"/>
      <c r="R3664"/>
      <c r="S3664"/>
      <c r="T3664"/>
      <c r="U3664"/>
      <c r="V3664"/>
      <c r="W3664"/>
      <c r="X3664"/>
      <c r="Y3664"/>
      <c r="Z3664"/>
      <c r="AA3664"/>
      <c r="AB3664" s="181"/>
    </row>
    <row r="3665" spans="1:28" hidden="1">
      <c r="A3665" s="283"/>
      <c r="B3665"/>
      <c r="C3665"/>
      <c r="D3665"/>
      <c r="E3665"/>
      <c r="F3665"/>
      <c r="G3665"/>
      <c r="H3665"/>
      <c r="I3665"/>
      <c r="J3665"/>
      <c r="K3665"/>
      <c r="L3665"/>
      <c r="M3665"/>
      <c r="N3665"/>
      <c r="O3665"/>
      <c r="P3665"/>
      <c r="Q3665"/>
      <c r="R3665"/>
      <c r="S3665"/>
      <c r="T3665"/>
      <c r="U3665"/>
      <c r="V3665"/>
      <c r="W3665"/>
      <c r="X3665"/>
      <c r="Y3665"/>
      <c r="Z3665"/>
      <c r="AA3665"/>
      <c r="AB3665" s="181"/>
    </row>
    <row r="3666" spans="1:28" hidden="1">
      <c r="A3666" s="283"/>
      <c r="B3666"/>
      <c r="C3666"/>
      <c r="D3666"/>
      <c r="E3666"/>
      <c r="F3666"/>
      <c r="G3666"/>
      <c r="H3666"/>
      <c r="I3666"/>
      <c r="J3666"/>
      <c r="K3666"/>
      <c r="L3666"/>
      <c r="M3666"/>
      <c r="N3666"/>
      <c r="O3666"/>
      <c r="P3666"/>
      <c r="Q3666"/>
      <c r="R3666"/>
      <c r="S3666"/>
      <c r="T3666"/>
      <c r="U3666"/>
      <c r="V3666"/>
      <c r="W3666"/>
      <c r="X3666"/>
      <c r="Y3666"/>
      <c r="Z3666"/>
      <c r="AA3666"/>
      <c r="AB3666" s="181"/>
    </row>
    <row r="3667" spans="1:28" hidden="1">
      <c r="A3667" s="283"/>
      <c r="B3667"/>
      <c r="C3667"/>
      <c r="D3667"/>
      <c r="E3667"/>
      <c r="F3667"/>
      <c r="G3667"/>
      <c r="H3667"/>
      <c r="I3667"/>
      <c r="J3667"/>
      <c r="K3667"/>
      <c r="L3667"/>
      <c r="M3667"/>
      <c r="N3667"/>
      <c r="O3667"/>
      <c r="P3667"/>
      <c r="Q3667"/>
      <c r="R3667"/>
      <c r="S3667"/>
      <c r="T3667"/>
      <c r="U3667"/>
      <c r="V3667"/>
      <c r="W3667"/>
      <c r="X3667"/>
      <c r="Y3667"/>
      <c r="Z3667"/>
      <c r="AA3667"/>
      <c r="AB3667" s="181"/>
    </row>
    <row r="3668" spans="1:28" hidden="1">
      <c r="A3668" s="283"/>
      <c r="B3668"/>
      <c r="C3668"/>
      <c r="D3668"/>
      <c r="E3668"/>
      <c r="F3668"/>
      <c r="G3668"/>
      <c r="H3668"/>
      <c r="I3668"/>
      <c r="J3668"/>
      <c r="K3668"/>
      <c r="L3668"/>
      <c r="M3668"/>
      <c r="N3668"/>
      <c r="O3668"/>
      <c r="P3668"/>
      <c r="Q3668"/>
      <c r="R3668"/>
      <c r="S3668"/>
      <c r="T3668"/>
      <c r="U3668"/>
      <c r="V3668"/>
      <c r="W3668"/>
      <c r="X3668"/>
      <c r="Y3668"/>
      <c r="Z3668"/>
      <c r="AA3668"/>
      <c r="AB3668" s="181"/>
    </row>
    <row r="3669" spans="1:28" hidden="1">
      <c r="A3669" s="283"/>
      <c r="B3669"/>
      <c r="C3669"/>
      <c r="D3669"/>
      <c r="E3669"/>
      <c r="F3669"/>
      <c r="G3669"/>
      <c r="H3669"/>
      <c r="I3669"/>
      <c r="J3669"/>
      <c r="K3669"/>
      <c r="L3669"/>
      <c r="M3669"/>
      <c r="N3669"/>
      <c r="O3669"/>
      <c r="P3669"/>
      <c r="Q3669"/>
      <c r="R3669"/>
      <c r="S3669"/>
      <c r="T3669"/>
      <c r="U3669"/>
      <c r="V3669"/>
      <c r="W3669"/>
      <c r="X3669"/>
      <c r="Y3669"/>
      <c r="Z3669"/>
      <c r="AA3669"/>
      <c r="AB3669" s="181"/>
    </row>
    <row r="3670" spans="1:28" hidden="1">
      <c r="A3670" s="283"/>
      <c r="B3670"/>
      <c r="C3670"/>
      <c r="D3670"/>
      <c r="E3670"/>
      <c r="F3670"/>
      <c r="G3670"/>
      <c r="H3670"/>
      <c r="I3670"/>
      <c r="J3670"/>
      <c r="K3670"/>
      <c r="L3670"/>
      <c r="M3670"/>
      <c r="N3670"/>
      <c r="O3670"/>
      <c r="P3670"/>
      <c r="Q3670"/>
      <c r="R3670"/>
      <c r="S3670"/>
      <c r="T3670"/>
      <c r="U3670"/>
      <c r="V3670"/>
      <c r="W3670"/>
      <c r="X3670"/>
      <c r="Y3670"/>
      <c r="Z3670"/>
      <c r="AA3670"/>
      <c r="AB3670" s="181"/>
    </row>
    <row r="3671" spans="1:28" hidden="1">
      <c r="A3671" s="283"/>
      <c r="B3671"/>
      <c r="C3671"/>
      <c r="D3671"/>
      <c r="E3671"/>
      <c r="F3671"/>
      <c r="G3671"/>
      <c r="H3671"/>
      <c r="I3671"/>
      <c r="J3671"/>
      <c r="K3671"/>
      <c r="L3671"/>
      <c r="M3671"/>
      <c r="N3671"/>
      <c r="O3671"/>
      <c r="P3671"/>
      <c r="Q3671"/>
      <c r="R3671"/>
      <c r="S3671"/>
      <c r="T3671"/>
      <c r="U3671"/>
      <c r="V3671"/>
      <c r="W3671"/>
      <c r="X3671"/>
      <c r="Y3671"/>
      <c r="Z3671"/>
      <c r="AA3671"/>
      <c r="AB3671" s="181"/>
    </row>
    <row r="3672" spans="1:28" hidden="1">
      <c r="A3672" s="283"/>
      <c r="B3672"/>
      <c r="C3672"/>
      <c r="D3672"/>
      <c r="E3672"/>
      <c r="F3672"/>
      <c r="G3672"/>
      <c r="H3672"/>
      <c r="I3672"/>
      <c r="J3672"/>
      <c r="K3672"/>
      <c r="L3672"/>
      <c r="M3672"/>
      <c r="N3672"/>
      <c r="O3672"/>
      <c r="P3672"/>
      <c r="Q3672"/>
      <c r="R3672"/>
      <c r="S3672"/>
      <c r="T3672"/>
      <c r="U3672"/>
      <c r="V3672"/>
      <c r="W3672"/>
      <c r="X3672"/>
      <c r="Y3672"/>
      <c r="Z3672"/>
      <c r="AA3672"/>
      <c r="AB3672" s="181"/>
    </row>
    <row r="3673" spans="1:28" hidden="1">
      <c r="A3673" s="283"/>
      <c r="B3673"/>
      <c r="C3673"/>
      <c r="D3673"/>
      <c r="E3673"/>
      <c r="F3673"/>
      <c r="G3673"/>
      <c r="H3673"/>
      <c r="I3673"/>
      <c r="J3673"/>
      <c r="K3673"/>
      <c r="L3673"/>
      <c r="M3673"/>
      <c r="N3673"/>
      <c r="O3673"/>
      <c r="P3673"/>
      <c r="Q3673"/>
      <c r="R3673"/>
      <c r="S3673"/>
      <c r="T3673"/>
      <c r="U3673"/>
      <c r="V3673"/>
      <c r="W3673"/>
      <c r="X3673"/>
      <c r="Y3673"/>
      <c r="Z3673"/>
      <c r="AA3673"/>
      <c r="AB3673" s="181"/>
    </row>
    <row r="3674" spans="1:28" hidden="1">
      <c r="A3674" s="283"/>
      <c r="B3674"/>
      <c r="C3674"/>
      <c r="D3674"/>
      <c r="E3674"/>
      <c r="F3674"/>
      <c r="G3674"/>
      <c r="H3674"/>
      <c r="I3674"/>
      <c r="J3674"/>
      <c r="K3674"/>
      <c r="L3674"/>
      <c r="M3674"/>
      <c r="N3674"/>
      <c r="O3674"/>
      <c r="P3674"/>
      <c r="Q3674"/>
      <c r="R3674"/>
      <c r="S3674"/>
      <c r="T3674"/>
      <c r="U3674"/>
      <c r="V3674"/>
      <c r="W3674"/>
      <c r="X3674"/>
      <c r="Y3674"/>
      <c r="Z3674"/>
      <c r="AA3674"/>
      <c r="AB3674" s="181"/>
    </row>
    <row r="3675" spans="1:28" hidden="1">
      <c r="A3675" s="283"/>
      <c r="B3675"/>
      <c r="C3675"/>
      <c r="D3675"/>
      <c r="E3675"/>
      <c r="F3675"/>
      <c r="G3675"/>
      <c r="H3675"/>
      <c r="I3675"/>
      <c r="J3675"/>
      <c r="K3675"/>
      <c r="L3675"/>
      <c r="M3675"/>
      <c r="N3675"/>
      <c r="O3675"/>
      <c r="P3675"/>
      <c r="Q3675"/>
      <c r="R3675"/>
      <c r="S3675"/>
      <c r="T3675"/>
      <c r="U3675"/>
      <c r="V3675"/>
      <c r="W3675"/>
      <c r="X3675"/>
      <c r="Y3675"/>
      <c r="Z3675"/>
      <c r="AA3675"/>
      <c r="AB3675" s="181"/>
    </row>
    <row r="3676" spans="1:28" hidden="1">
      <c r="A3676" s="283"/>
      <c r="B3676"/>
      <c r="C3676"/>
      <c r="D3676"/>
      <c r="E3676"/>
      <c r="F3676"/>
      <c r="G3676"/>
      <c r="H3676"/>
      <c r="I3676"/>
      <c r="J3676"/>
      <c r="K3676"/>
      <c r="L3676"/>
      <c r="M3676"/>
      <c r="N3676"/>
      <c r="O3676"/>
      <c r="P3676"/>
      <c r="Q3676"/>
      <c r="R3676"/>
      <c r="S3676"/>
      <c r="T3676"/>
      <c r="U3676"/>
      <c r="V3676"/>
      <c r="W3676"/>
      <c r="X3676"/>
      <c r="Y3676"/>
      <c r="Z3676"/>
      <c r="AA3676"/>
      <c r="AB3676" s="181"/>
    </row>
    <row r="3677" spans="1:28" hidden="1">
      <c r="A3677" s="283"/>
      <c r="B3677"/>
      <c r="C3677"/>
      <c r="D3677"/>
      <c r="E3677"/>
      <c r="F3677"/>
      <c r="G3677"/>
      <c r="H3677"/>
      <c r="I3677"/>
      <c r="J3677"/>
      <c r="K3677"/>
      <c r="L3677"/>
      <c r="M3677"/>
      <c r="N3677"/>
      <c r="O3677"/>
      <c r="P3677"/>
      <c r="Q3677"/>
      <c r="R3677"/>
      <c r="S3677"/>
      <c r="T3677"/>
      <c r="U3677"/>
      <c r="V3677"/>
      <c r="W3677"/>
      <c r="X3677"/>
      <c r="Y3677"/>
      <c r="Z3677"/>
      <c r="AA3677"/>
      <c r="AB3677" s="181"/>
    </row>
    <row r="3678" spans="1:28" hidden="1">
      <c r="A3678" s="283"/>
      <c r="B3678"/>
      <c r="C3678"/>
      <c r="D3678"/>
      <c r="E3678"/>
      <c r="F3678"/>
      <c r="G3678"/>
      <c r="H3678"/>
      <c r="I3678"/>
      <c r="J3678"/>
      <c r="K3678"/>
      <c r="L3678"/>
      <c r="M3678"/>
      <c r="N3678"/>
      <c r="O3678"/>
      <c r="P3678"/>
      <c r="Q3678"/>
      <c r="R3678"/>
      <c r="S3678"/>
      <c r="T3678"/>
      <c r="U3678"/>
      <c r="V3678"/>
      <c r="W3678"/>
      <c r="X3678"/>
      <c r="Y3678"/>
      <c r="Z3678"/>
      <c r="AA3678"/>
      <c r="AB3678" s="181"/>
    </row>
    <row r="3679" spans="1:28" hidden="1">
      <c r="A3679" s="283"/>
      <c r="B3679"/>
      <c r="C3679"/>
      <c r="D3679"/>
      <c r="E3679"/>
      <c r="F3679"/>
      <c r="G3679"/>
      <c r="H3679"/>
      <c r="I3679"/>
      <c r="J3679"/>
      <c r="K3679"/>
      <c r="L3679"/>
      <c r="M3679"/>
      <c r="N3679"/>
      <c r="O3679"/>
      <c r="P3679"/>
      <c r="Q3679"/>
      <c r="R3679"/>
      <c r="S3679"/>
      <c r="T3679"/>
      <c r="U3679"/>
      <c r="V3679"/>
      <c r="W3679"/>
      <c r="X3679"/>
      <c r="Y3679"/>
      <c r="Z3679"/>
      <c r="AA3679"/>
      <c r="AB3679" s="181"/>
    </row>
    <row r="3680" spans="1:28" hidden="1">
      <c r="A3680" s="283"/>
      <c r="B3680"/>
      <c r="C3680"/>
      <c r="D3680"/>
      <c r="E3680"/>
      <c r="F3680"/>
      <c r="G3680"/>
      <c r="H3680"/>
      <c r="I3680"/>
      <c r="J3680"/>
      <c r="K3680"/>
      <c r="L3680"/>
      <c r="M3680"/>
      <c r="N3680"/>
      <c r="O3680"/>
      <c r="P3680"/>
      <c r="Q3680"/>
      <c r="R3680"/>
      <c r="S3680"/>
      <c r="T3680"/>
      <c r="U3680"/>
      <c r="V3680"/>
      <c r="W3680"/>
      <c r="X3680"/>
      <c r="Y3680"/>
      <c r="Z3680"/>
      <c r="AA3680"/>
      <c r="AB3680" s="181"/>
    </row>
    <row r="3681" spans="1:28" hidden="1">
      <c r="A3681" s="283"/>
      <c r="B3681"/>
      <c r="C3681"/>
      <c r="D3681"/>
      <c r="E3681"/>
      <c r="F3681"/>
      <c r="G3681"/>
      <c r="H3681"/>
      <c r="I3681"/>
      <c r="J3681"/>
      <c r="K3681"/>
      <c r="L3681"/>
      <c r="M3681"/>
      <c r="N3681"/>
      <c r="O3681"/>
      <c r="P3681"/>
      <c r="Q3681"/>
      <c r="R3681"/>
      <c r="S3681"/>
      <c r="T3681"/>
      <c r="U3681"/>
      <c r="V3681"/>
      <c r="W3681"/>
      <c r="X3681"/>
      <c r="Y3681"/>
      <c r="Z3681"/>
      <c r="AA3681"/>
      <c r="AB3681" s="181"/>
    </row>
    <row r="3682" spans="1:28" hidden="1">
      <c r="A3682" s="283"/>
      <c r="B3682"/>
      <c r="C3682"/>
      <c r="D3682"/>
      <c r="E3682"/>
      <c r="F3682"/>
      <c r="G3682"/>
      <c r="H3682"/>
      <c r="I3682"/>
      <c r="J3682"/>
      <c r="K3682"/>
      <c r="L3682"/>
      <c r="M3682"/>
      <c r="N3682"/>
      <c r="O3682"/>
      <c r="P3682"/>
      <c r="Q3682"/>
      <c r="R3682"/>
      <c r="S3682"/>
      <c r="T3682"/>
      <c r="U3682"/>
      <c r="V3682"/>
      <c r="W3682"/>
      <c r="X3682"/>
      <c r="Y3682"/>
      <c r="Z3682"/>
      <c r="AA3682"/>
      <c r="AB3682" s="181"/>
    </row>
    <row r="3683" spans="1:28" hidden="1">
      <c r="A3683" s="283"/>
      <c r="B3683"/>
      <c r="C3683"/>
      <c r="D3683"/>
      <c r="E3683"/>
      <c r="F3683"/>
      <c r="G3683"/>
      <c r="H3683"/>
      <c r="I3683"/>
      <c r="J3683"/>
      <c r="K3683"/>
      <c r="L3683"/>
      <c r="M3683"/>
      <c r="N3683"/>
      <c r="O3683"/>
      <c r="P3683"/>
      <c r="Q3683"/>
      <c r="R3683"/>
      <c r="S3683"/>
      <c r="T3683"/>
      <c r="U3683"/>
      <c r="V3683"/>
      <c r="W3683"/>
      <c r="X3683"/>
      <c r="Y3683"/>
      <c r="Z3683"/>
      <c r="AA3683"/>
      <c r="AB3683" s="181"/>
    </row>
    <row r="3684" spans="1:28" hidden="1">
      <c r="A3684" s="283"/>
      <c r="B3684"/>
      <c r="C3684"/>
      <c r="D3684"/>
      <c r="E3684"/>
      <c r="F3684"/>
      <c r="G3684"/>
      <c r="H3684"/>
      <c r="I3684"/>
      <c r="J3684"/>
      <c r="K3684"/>
      <c r="L3684"/>
      <c r="M3684"/>
      <c r="N3684"/>
      <c r="O3684"/>
      <c r="P3684"/>
      <c r="Q3684"/>
      <c r="R3684"/>
      <c r="S3684"/>
      <c r="T3684"/>
      <c r="U3684"/>
      <c r="V3684"/>
      <c r="W3684"/>
      <c r="X3684"/>
      <c r="Y3684"/>
      <c r="Z3684"/>
      <c r="AA3684"/>
      <c r="AB3684" s="181"/>
    </row>
    <row r="3685" spans="1:28" hidden="1">
      <c r="A3685" s="283"/>
      <c r="B3685"/>
      <c r="C3685"/>
      <c r="D3685"/>
      <c r="E3685"/>
      <c r="F3685"/>
      <c r="G3685"/>
      <c r="H3685"/>
      <c r="I3685"/>
      <c r="J3685"/>
      <c r="K3685"/>
      <c r="L3685"/>
      <c r="M3685"/>
      <c r="N3685"/>
      <c r="O3685"/>
      <c r="P3685"/>
      <c r="Q3685"/>
      <c r="R3685"/>
      <c r="S3685"/>
      <c r="T3685"/>
      <c r="U3685"/>
      <c r="V3685"/>
      <c r="W3685"/>
      <c r="X3685"/>
      <c r="Y3685"/>
      <c r="Z3685"/>
      <c r="AA3685"/>
      <c r="AB3685" s="181"/>
    </row>
    <row r="3686" spans="1:28" hidden="1">
      <c r="A3686" s="283"/>
      <c r="B3686"/>
      <c r="C3686"/>
      <c r="D3686"/>
      <c r="E3686"/>
      <c r="F3686"/>
      <c r="G3686"/>
      <c r="H3686"/>
      <c r="I3686"/>
      <c r="J3686"/>
      <c r="K3686"/>
      <c r="L3686"/>
      <c r="M3686"/>
      <c r="N3686"/>
      <c r="O3686"/>
      <c r="P3686"/>
      <c r="Q3686"/>
      <c r="R3686"/>
      <c r="S3686"/>
      <c r="T3686"/>
      <c r="U3686"/>
      <c r="V3686"/>
      <c r="W3686"/>
      <c r="X3686"/>
      <c r="Y3686"/>
      <c r="Z3686"/>
      <c r="AA3686"/>
      <c r="AB3686" s="181"/>
    </row>
    <row r="3687" spans="1:28" hidden="1">
      <c r="A3687" s="283"/>
      <c r="B3687"/>
      <c r="C3687"/>
      <c r="D3687"/>
      <c r="E3687"/>
      <c r="F3687"/>
      <c r="G3687"/>
      <c r="H3687"/>
      <c r="I3687"/>
      <c r="J3687"/>
      <c r="K3687"/>
      <c r="L3687"/>
      <c r="M3687"/>
      <c r="N3687"/>
      <c r="O3687"/>
      <c r="P3687"/>
      <c r="Q3687"/>
      <c r="R3687"/>
      <c r="S3687"/>
      <c r="T3687"/>
      <c r="U3687"/>
      <c r="V3687"/>
      <c r="W3687"/>
      <c r="X3687"/>
      <c r="Y3687"/>
      <c r="Z3687"/>
      <c r="AA3687"/>
      <c r="AB3687" s="181"/>
    </row>
    <row r="3688" spans="1:28" hidden="1">
      <c r="A3688" s="283"/>
      <c r="B3688"/>
      <c r="C3688"/>
      <c r="D3688"/>
      <c r="E3688"/>
      <c r="F3688"/>
      <c r="G3688"/>
      <c r="H3688"/>
      <c r="I3688"/>
      <c r="J3688"/>
      <c r="K3688"/>
      <c r="L3688"/>
      <c r="M3688"/>
      <c r="N3688"/>
      <c r="O3688"/>
      <c r="P3688"/>
      <c r="Q3688"/>
      <c r="R3688"/>
      <c r="S3688"/>
      <c r="T3688"/>
      <c r="U3688"/>
      <c r="V3688"/>
      <c r="W3688"/>
      <c r="X3688"/>
      <c r="Y3688"/>
      <c r="Z3688"/>
      <c r="AA3688"/>
      <c r="AB3688" s="181"/>
    </row>
    <row r="3689" spans="1:28" hidden="1">
      <c r="A3689" s="283"/>
      <c r="B3689"/>
      <c r="C3689"/>
      <c r="D3689"/>
      <c r="E3689"/>
      <c r="F3689"/>
      <c r="G3689"/>
      <c r="H3689"/>
      <c r="I3689"/>
      <c r="J3689"/>
      <c r="K3689"/>
      <c r="L3689"/>
      <c r="M3689"/>
      <c r="N3689"/>
      <c r="O3689"/>
      <c r="P3689"/>
      <c r="Q3689"/>
      <c r="R3689"/>
      <c r="S3689"/>
      <c r="T3689"/>
      <c r="U3689"/>
      <c r="V3689"/>
      <c r="W3689"/>
      <c r="X3689"/>
      <c r="Y3689"/>
      <c r="Z3689"/>
      <c r="AA3689"/>
      <c r="AB3689" s="181"/>
    </row>
    <row r="3690" spans="1:28" hidden="1">
      <c r="A3690" s="283"/>
      <c r="B3690"/>
      <c r="C3690"/>
      <c r="D3690"/>
      <c r="E3690"/>
      <c r="F3690"/>
      <c r="G3690"/>
      <c r="H3690"/>
      <c r="I3690"/>
      <c r="J3690"/>
      <c r="K3690"/>
      <c r="L3690"/>
      <c r="M3690"/>
      <c r="N3690"/>
      <c r="O3690"/>
      <c r="P3690"/>
      <c r="Q3690"/>
      <c r="R3690"/>
      <c r="S3690"/>
      <c r="T3690"/>
      <c r="U3690"/>
      <c r="V3690"/>
      <c r="W3690"/>
      <c r="X3690"/>
      <c r="Y3690"/>
      <c r="Z3690"/>
      <c r="AA3690"/>
      <c r="AB3690" s="181"/>
    </row>
    <row r="3691" spans="1:28" hidden="1">
      <c r="A3691" s="283"/>
      <c r="B3691"/>
      <c r="C3691"/>
      <c r="D3691"/>
      <c r="E3691"/>
      <c r="F3691"/>
      <c r="G3691"/>
      <c r="H3691"/>
      <c r="I3691"/>
      <c r="J3691"/>
      <c r="K3691"/>
      <c r="L3691"/>
      <c r="M3691"/>
      <c r="N3691"/>
      <c r="O3691"/>
      <c r="P3691"/>
      <c r="Q3691"/>
      <c r="R3691"/>
      <c r="S3691"/>
      <c r="T3691"/>
      <c r="U3691"/>
      <c r="V3691"/>
      <c r="W3691"/>
      <c r="X3691"/>
      <c r="Y3691"/>
      <c r="Z3691"/>
      <c r="AA3691"/>
      <c r="AB3691" s="181"/>
    </row>
    <row r="3692" spans="1:28" hidden="1">
      <c r="A3692" s="283"/>
      <c r="B3692"/>
      <c r="C3692"/>
      <c r="D3692"/>
      <c r="E3692"/>
      <c r="F3692"/>
      <c r="G3692"/>
      <c r="H3692"/>
      <c r="I3692"/>
      <c r="J3692"/>
      <c r="K3692"/>
      <c r="L3692"/>
      <c r="M3692"/>
      <c r="N3692"/>
      <c r="O3692"/>
      <c r="P3692"/>
      <c r="Q3692"/>
      <c r="R3692"/>
      <c r="S3692"/>
      <c r="T3692"/>
      <c r="U3692"/>
      <c r="V3692"/>
      <c r="W3692"/>
      <c r="X3692"/>
      <c r="Y3692"/>
      <c r="Z3692"/>
      <c r="AA3692"/>
      <c r="AB3692" s="181"/>
    </row>
    <row r="3693" spans="1:28" hidden="1">
      <c r="A3693" s="283"/>
      <c r="B3693"/>
      <c r="C3693"/>
      <c r="D3693"/>
      <c r="E3693"/>
      <c r="F3693"/>
      <c r="G3693"/>
      <c r="H3693"/>
      <c r="I3693"/>
      <c r="J3693"/>
      <c r="K3693"/>
      <c r="L3693"/>
      <c r="M3693"/>
      <c r="N3693"/>
      <c r="O3693"/>
      <c r="P3693"/>
      <c r="Q3693"/>
      <c r="R3693"/>
      <c r="S3693"/>
      <c r="T3693"/>
      <c r="U3693"/>
      <c r="V3693"/>
      <c r="W3693"/>
      <c r="X3693"/>
      <c r="Y3693"/>
      <c r="Z3693"/>
      <c r="AA3693"/>
      <c r="AB3693" s="181"/>
    </row>
    <row r="3694" spans="1:28" hidden="1">
      <c r="A3694" s="283"/>
      <c r="B3694"/>
      <c r="C3694"/>
      <c r="D3694"/>
      <c r="E3694"/>
      <c r="F3694"/>
      <c r="G3694"/>
      <c r="H3694"/>
      <c r="I3694"/>
      <c r="J3694"/>
      <c r="K3694"/>
      <c r="L3694"/>
      <c r="M3694"/>
      <c r="N3694"/>
      <c r="O3694"/>
      <c r="P3694"/>
      <c r="Q3694"/>
      <c r="R3694"/>
      <c r="S3694"/>
      <c r="T3694"/>
      <c r="U3694"/>
      <c r="V3694"/>
      <c r="W3694"/>
      <c r="X3694"/>
      <c r="Y3694"/>
      <c r="Z3694"/>
      <c r="AA3694"/>
      <c r="AB3694" s="181"/>
    </row>
    <row r="3695" spans="1:28" hidden="1">
      <c r="A3695" s="283"/>
      <c r="B3695"/>
      <c r="C3695"/>
      <c r="D3695"/>
      <c r="E3695"/>
      <c r="F3695"/>
      <c r="G3695"/>
      <c r="H3695"/>
      <c r="I3695"/>
      <c r="J3695"/>
      <c r="K3695"/>
      <c r="L3695"/>
      <c r="M3695"/>
      <c r="N3695"/>
      <c r="O3695"/>
      <c r="P3695"/>
      <c r="Q3695"/>
      <c r="R3695"/>
      <c r="S3695"/>
      <c r="T3695"/>
      <c r="U3695"/>
      <c r="V3695"/>
      <c r="W3695"/>
      <c r="X3695"/>
      <c r="Y3695"/>
      <c r="Z3695"/>
      <c r="AA3695"/>
      <c r="AB3695" s="181"/>
    </row>
    <row r="3696" spans="1:28" hidden="1">
      <c r="A3696" s="283"/>
      <c r="B3696"/>
      <c r="C3696"/>
      <c r="D3696"/>
      <c r="E3696"/>
      <c r="F3696"/>
      <c r="G3696"/>
      <c r="H3696"/>
      <c r="I3696"/>
      <c r="J3696"/>
      <c r="K3696"/>
      <c r="L3696"/>
      <c r="M3696"/>
      <c r="N3696"/>
      <c r="O3696"/>
      <c r="P3696"/>
      <c r="Q3696"/>
      <c r="R3696"/>
      <c r="S3696"/>
      <c r="T3696"/>
      <c r="U3696"/>
      <c r="V3696"/>
      <c r="W3696"/>
      <c r="X3696"/>
      <c r="Y3696"/>
      <c r="Z3696"/>
      <c r="AA3696"/>
      <c r="AB3696" s="181"/>
    </row>
    <row r="3697" spans="1:28" hidden="1">
      <c r="A3697" s="283"/>
      <c r="B3697"/>
      <c r="C3697"/>
      <c r="D3697"/>
      <c r="E3697"/>
      <c r="F3697"/>
      <c r="G3697"/>
      <c r="H3697"/>
      <c r="I3697"/>
      <c r="J3697"/>
      <c r="K3697"/>
      <c r="L3697"/>
      <c r="M3697"/>
      <c r="N3697"/>
      <c r="O3697"/>
      <c r="P3697"/>
      <c r="Q3697"/>
      <c r="R3697"/>
      <c r="S3697"/>
      <c r="T3697"/>
      <c r="U3697"/>
      <c r="V3697"/>
      <c r="W3697"/>
      <c r="X3697"/>
      <c r="Y3697"/>
      <c r="Z3697"/>
      <c r="AA3697"/>
      <c r="AB3697" s="181"/>
    </row>
    <row r="3698" spans="1:28" hidden="1">
      <c r="A3698" s="283"/>
      <c r="B3698"/>
      <c r="C3698"/>
      <c r="D3698"/>
      <c r="E3698"/>
      <c r="F3698"/>
      <c r="G3698"/>
      <c r="H3698"/>
      <c r="I3698"/>
      <c r="J3698"/>
      <c r="K3698"/>
      <c r="L3698"/>
      <c r="M3698"/>
      <c r="N3698"/>
      <c r="O3698"/>
      <c r="P3698"/>
      <c r="Q3698"/>
      <c r="R3698"/>
      <c r="S3698"/>
      <c r="T3698"/>
      <c r="U3698"/>
      <c r="V3698"/>
      <c r="W3698"/>
      <c r="X3698"/>
      <c r="Y3698"/>
      <c r="Z3698"/>
      <c r="AA3698"/>
      <c r="AB3698" s="181"/>
    </row>
    <row r="3699" spans="1:28" hidden="1">
      <c r="A3699" s="283"/>
      <c r="B3699"/>
      <c r="C3699"/>
      <c r="D3699"/>
      <c r="E3699"/>
      <c r="F3699"/>
      <c r="G3699"/>
      <c r="H3699"/>
      <c r="I3699"/>
      <c r="J3699"/>
      <c r="K3699"/>
      <c r="L3699"/>
      <c r="M3699"/>
      <c r="N3699"/>
      <c r="O3699"/>
      <c r="P3699"/>
      <c r="Q3699"/>
      <c r="R3699"/>
      <c r="S3699"/>
      <c r="T3699"/>
      <c r="U3699"/>
      <c r="V3699"/>
      <c r="W3699"/>
      <c r="X3699"/>
      <c r="Y3699"/>
      <c r="Z3699"/>
      <c r="AA3699"/>
      <c r="AB3699" s="181"/>
    </row>
    <row r="3700" spans="1:28" hidden="1">
      <c r="A3700" s="283"/>
      <c r="B3700"/>
      <c r="C3700"/>
      <c r="D3700"/>
      <c r="E3700"/>
      <c r="F3700"/>
      <c r="G3700"/>
      <c r="H3700"/>
      <c r="I3700"/>
      <c r="J3700"/>
      <c r="K3700"/>
      <c r="L3700"/>
      <c r="M3700"/>
      <c r="N3700"/>
      <c r="O3700"/>
      <c r="P3700"/>
      <c r="Q3700"/>
      <c r="R3700"/>
      <c r="S3700"/>
      <c r="T3700"/>
      <c r="U3700"/>
      <c r="V3700"/>
      <c r="W3700"/>
      <c r="X3700"/>
      <c r="Y3700"/>
      <c r="Z3700"/>
      <c r="AA3700"/>
      <c r="AB3700" s="181"/>
    </row>
    <row r="3701" spans="1:28" hidden="1">
      <c r="A3701" s="283"/>
      <c r="B3701"/>
      <c r="C3701"/>
      <c r="D3701"/>
      <c r="E3701"/>
      <c r="F3701"/>
      <c r="G3701"/>
      <c r="H3701"/>
      <c r="I3701"/>
      <c r="J3701"/>
      <c r="K3701"/>
      <c r="L3701"/>
      <c r="M3701"/>
      <c r="N3701"/>
      <c r="O3701"/>
      <c r="P3701"/>
      <c r="Q3701"/>
      <c r="R3701"/>
      <c r="S3701"/>
      <c r="T3701"/>
      <c r="U3701"/>
      <c r="V3701"/>
      <c r="W3701"/>
      <c r="X3701"/>
      <c r="Y3701"/>
      <c r="Z3701"/>
      <c r="AA3701"/>
      <c r="AB3701" s="181"/>
    </row>
    <row r="3702" spans="1:28" hidden="1">
      <c r="A3702" s="283"/>
      <c r="B3702"/>
      <c r="C3702"/>
      <c r="D3702"/>
      <c r="E3702"/>
      <c r="F3702"/>
      <c r="G3702"/>
      <c r="H3702"/>
      <c r="I3702"/>
      <c r="J3702"/>
      <c r="K3702"/>
      <c r="L3702"/>
      <c r="M3702"/>
      <c r="N3702"/>
      <c r="O3702"/>
      <c r="P3702"/>
      <c r="Q3702"/>
      <c r="R3702"/>
      <c r="S3702"/>
      <c r="T3702"/>
      <c r="U3702"/>
      <c r="V3702"/>
      <c r="W3702"/>
      <c r="X3702"/>
      <c r="Y3702"/>
      <c r="Z3702"/>
      <c r="AA3702"/>
      <c r="AB3702" s="181"/>
    </row>
    <row r="3703" spans="1:28" hidden="1">
      <c r="A3703" s="283"/>
      <c r="B3703"/>
      <c r="C3703"/>
      <c r="D3703"/>
      <c r="E3703"/>
      <c r="F3703"/>
      <c r="G3703"/>
      <c r="H3703"/>
      <c r="I3703"/>
      <c r="J3703"/>
      <c r="K3703"/>
      <c r="L3703"/>
      <c r="M3703"/>
      <c r="N3703"/>
      <c r="O3703"/>
      <c r="P3703"/>
      <c r="Q3703"/>
      <c r="R3703"/>
      <c r="S3703"/>
      <c r="T3703"/>
      <c r="U3703"/>
      <c r="V3703"/>
      <c r="W3703"/>
      <c r="X3703"/>
      <c r="Y3703"/>
      <c r="Z3703"/>
      <c r="AA3703"/>
      <c r="AB3703" s="181"/>
    </row>
    <row r="3704" spans="1:28" hidden="1">
      <c r="A3704" s="283"/>
      <c r="B3704"/>
      <c r="C3704"/>
      <c r="D3704"/>
      <c r="E3704"/>
      <c r="F3704"/>
      <c r="G3704"/>
      <c r="H3704"/>
      <c r="I3704"/>
      <c r="J3704"/>
      <c r="K3704"/>
      <c r="L3704"/>
      <c r="M3704"/>
      <c r="N3704"/>
      <c r="O3704"/>
      <c r="P3704"/>
      <c r="Q3704"/>
      <c r="R3704"/>
      <c r="S3704"/>
      <c r="T3704"/>
      <c r="U3704"/>
      <c r="V3704"/>
      <c r="W3704"/>
      <c r="X3704"/>
      <c r="Y3704"/>
      <c r="Z3704"/>
      <c r="AA3704"/>
      <c r="AB3704" s="181"/>
    </row>
    <row r="3705" spans="1:28" hidden="1">
      <c r="A3705" s="283"/>
      <c r="B3705"/>
      <c r="C3705"/>
      <c r="D3705"/>
      <c r="E3705"/>
      <c r="F3705"/>
      <c r="G3705"/>
      <c r="H3705"/>
      <c r="I3705"/>
      <c r="J3705"/>
      <c r="K3705"/>
      <c r="L3705"/>
      <c r="M3705"/>
      <c r="N3705"/>
      <c r="O3705"/>
      <c r="P3705"/>
      <c r="Q3705"/>
      <c r="R3705"/>
      <c r="S3705"/>
      <c r="T3705"/>
      <c r="U3705"/>
      <c r="V3705"/>
      <c r="W3705"/>
      <c r="X3705"/>
      <c r="Y3705"/>
      <c r="Z3705"/>
      <c r="AA3705"/>
      <c r="AB3705" s="181"/>
    </row>
    <row r="3706" spans="1:28" hidden="1">
      <c r="A3706" s="283"/>
      <c r="B3706"/>
      <c r="C3706"/>
      <c r="D3706"/>
      <c r="E3706"/>
      <c r="F3706"/>
      <c r="G3706"/>
      <c r="H3706"/>
      <c r="I3706"/>
      <c r="J3706"/>
      <c r="K3706"/>
      <c r="L3706"/>
      <c r="M3706"/>
      <c r="N3706"/>
      <c r="O3706"/>
      <c r="P3706"/>
      <c r="Q3706"/>
      <c r="R3706"/>
      <c r="S3706"/>
      <c r="T3706"/>
      <c r="U3706"/>
      <c r="V3706"/>
      <c r="W3706"/>
      <c r="X3706"/>
      <c r="Y3706"/>
      <c r="Z3706"/>
      <c r="AA3706"/>
      <c r="AB3706" s="181"/>
    </row>
    <row r="3707" spans="1:28" hidden="1">
      <c r="A3707" s="283"/>
      <c r="B3707"/>
      <c r="C3707"/>
      <c r="D3707"/>
      <c r="E3707"/>
      <c r="F3707"/>
      <c r="G3707"/>
      <c r="H3707"/>
      <c r="I3707"/>
      <c r="J3707"/>
      <c r="K3707"/>
      <c r="L3707"/>
      <c r="M3707"/>
      <c r="N3707"/>
      <c r="O3707"/>
      <c r="P3707"/>
      <c r="Q3707"/>
      <c r="R3707"/>
      <c r="S3707"/>
      <c r="T3707"/>
      <c r="U3707"/>
      <c r="V3707"/>
      <c r="W3707"/>
      <c r="X3707"/>
      <c r="Y3707"/>
      <c r="Z3707"/>
      <c r="AA3707"/>
      <c r="AB3707" s="181"/>
    </row>
    <row r="3708" spans="1:28" hidden="1">
      <c r="A3708" s="283"/>
      <c r="B3708"/>
      <c r="C3708"/>
      <c r="D3708"/>
      <c r="E3708"/>
      <c r="F3708"/>
      <c r="G3708"/>
      <c r="H3708"/>
      <c r="I3708"/>
      <c r="J3708"/>
      <c r="K3708"/>
      <c r="L3708"/>
      <c r="M3708"/>
      <c r="N3708"/>
      <c r="O3708"/>
      <c r="P3708"/>
      <c r="Q3708"/>
      <c r="R3708"/>
      <c r="S3708"/>
      <c r="T3708"/>
      <c r="U3708"/>
      <c r="V3708"/>
      <c r="W3708"/>
      <c r="X3708"/>
      <c r="Y3708"/>
      <c r="Z3708"/>
      <c r="AA3708"/>
      <c r="AB3708" s="181"/>
    </row>
    <row r="3709" spans="1:28" hidden="1">
      <c r="A3709" s="283"/>
      <c r="B3709"/>
      <c r="C3709"/>
      <c r="D3709"/>
      <c r="E3709"/>
      <c r="F3709"/>
      <c r="G3709"/>
      <c r="H3709"/>
      <c r="I3709"/>
      <c r="J3709"/>
      <c r="K3709"/>
      <c r="L3709"/>
      <c r="M3709"/>
      <c r="N3709"/>
      <c r="O3709"/>
      <c r="P3709"/>
      <c r="Q3709"/>
      <c r="R3709"/>
      <c r="S3709"/>
      <c r="T3709"/>
      <c r="U3709"/>
      <c r="V3709"/>
      <c r="W3709"/>
      <c r="X3709"/>
      <c r="Y3709"/>
      <c r="Z3709"/>
      <c r="AA3709"/>
      <c r="AB3709" s="181"/>
    </row>
    <row r="3710" spans="1:28" hidden="1">
      <c r="A3710" s="283"/>
      <c r="B3710"/>
      <c r="C3710"/>
      <c r="D3710"/>
      <c r="E3710"/>
      <c r="F3710"/>
      <c r="G3710"/>
      <c r="H3710"/>
      <c r="I3710"/>
      <c r="J3710"/>
      <c r="K3710"/>
      <c r="L3710"/>
      <c r="M3710"/>
      <c r="N3710"/>
      <c r="O3710"/>
      <c r="P3710"/>
      <c r="Q3710"/>
      <c r="R3710"/>
      <c r="S3710"/>
      <c r="T3710"/>
      <c r="U3710"/>
      <c r="V3710"/>
      <c r="W3710"/>
      <c r="X3710"/>
      <c r="Y3710"/>
      <c r="Z3710"/>
      <c r="AA3710"/>
      <c r="AB3710" s="181"/>
    </row>
    <row r="3711" spans="1:28" hidden="1">
      <c r="A3711" s="283"/>
      <c r="B3711"/>
      <c r="C3711"/>
      <c r="D3711"/>
      <c r="E3711"/>
      <c r="F3711"/>
      <c r="G3711"/>
      <c r="H3711"/>
      <c r="I3711"/>
      <c r="J3711"/>
      <c r="K3711"/>
      <c r="L3711"/>
      <c r="M3711"/>
      <c r="N3711"/>
      <c r="O3711"/>
      <c r="P3711"/>
      <c r="Q3711"/>
      <c r="R3711"/>
      <c r="S3711"/>
      <c r="T3711"/>
      <c r="U3711"/>
      <c r="V3711"/>
      <c r="W3711"/>
      <c r="X3711"/>
      <c r="Y3711"/>
      <c r="Z3711"/>
      <c r="AA3711"/>
      <c r="AB3711" s="181"/>
    </row>
    <row r="3712" spans="1:28" hidden="1">
      <c r="A3712" s="283"/>
      <c r="B3712"/>
      <c r="C3712"/>
      <c r="D3712"/>
      <c r="E3712"/>
      <c r="F3712"/>
      <c r="G3712"/>
      <c r="H3712"/>
      <c r="I3712"/>
      <c r="J3712"/>
      <c r="K3712"/>
      <c r="L3712"/>
      <c r="M3712"/>
      <c r="N3712"/>
      <c r="O3712"/>
      <c r="P3712"/>
      <c r="Q3712"/>
      <c r="R3712"/>
      <c r="S3712"/>
      <c r="T3712"/>
      <c r="U3712"/>
      <c r="V3712"/>
      <c r="W3712"/>
      <c r="X3712"/>
      <c r="Y3712"/>
      <c r="Z3712"/>
      <c r="AA3712"/>
      <c r="AB3712" s="181"/>
    </row>
    <row r="3713" spans="1:28" hidden="1">
      <c r="A3713" s="283"/>
      <c r="B3713"/>
      <c r="C3713"/>
      <c r="D3713"/>
      <c r="E3713"/>
      <c r="F3713"/>
      <c r="G3713"/>
      <c r="H3713"/>
      <c r="I3713"/>
      <c r="J3713"/>
      <c r="K3713"/>
      <c r="L3713"/>
      <c r="M3713"/>
      <c r="N3713"/>
      <c r="O3713"/>
      <c r="P3713"/>
      <c r="Q3713"/>
      <c r="R3713"/>
      <c r="S3713"/>
      <c r="T3713"/>
      <c r="U3713"/>
      <c r="V3713"/>
      <c r="W3713"/>
      <c r="X3713"/>
      <c r="Y3713"/>
      <c r="Z3713"/>
      <c r="AA3713"/>
      <c r="AB3713" s="181"/>
    </row>
    <row r="3714" spans="1:28" hidden="1">
      <c r="A3714" s="283"/>
      <c r="B3714"/>
      <c r="C3714"/>
      <c r="D3714"/>
      <c r="E3714"/>
      <c r="F3714"/>
      <c r="G3714"/>
      <c r="H3714"/>
      <c r="I3714"/>
      <c r="J3714"/>
      <c r="K3714"/>
      <c r="L3714"/>
      <c r="M3714"/>
      <c r="N3714"/>
      <c r="O3714"/>
      <c r="P3714"/>
      <c r="Q3714"/>
      <c r="R3714"/>
      <c r="S3714"/>
      <c r="T3714"/>
      <c r="U3714"/>
      <c r="V3714"/>
      <c r="W3714"/>
      <c r="X3714"/>
      <c r="Y3714"/>
      <c r="Z3714"/>
      <c r="AA3714"/>
      <c r="AB3714" s="181"/>
    </row>
    <row r="3715" spans="1:28" hidden="1">
      <c r="A3715" s="283"/>
      <c r="B3715"/>
      <c r="C3715"/>
      <c r="D3715"/>
      <c r="E3715"/>
      <c r="F3715"/>
      <c r="G3715"/>
      <c r="H3715"/>
      <c r="I3715"/>
      <c r="J3715"/>
      <c r="K3715"/>
      <c r="L3715"/>
      <c r="M3715"/>
      <c r="N3715"/>
      <c r="O3715"/>
      <c r="P3715"/>
      <c r="Q3715"/>
      <c r="R3715"/>
      <c r="S3715"/>
      <c r="T3715"/>
      <c r="U3715"/>
      <c r="V3715"/>
      <c r="W3715"/>
      <c r="X3715"/>
      <c r="Y3715"/>
      <c r="Z3715"/>
      <c r="AA3715"/>
      <c r="AB3715" s="181"/>
    </row>
    <row r="3716" spans="1:28" hidden="1">
      <c r="A3716" s="283"/>
      <c r="B3716"/>
      <c r="C3716"/>
      <c r="D3716"/>
      <c r="E3716"/>
      <c r="F3716"/>
      <c r="G3716"/>
      <c r="H3716"/>
      <c r="I3716"/>
      <c r="J3716"/>
      <c r="K3716"/>
      <c r="L3716"/>
      <c r="M3716"/>
      <c r="N3716"/>
      <c r="O3716"/>
      <c r="P3716"/>
      <c r="Q3716"/>
      <c r="R3716"/>
      <c r="S3716"/>
      <c r="T3716"/>
      <c r="U3716"/>
      <c r="V3716"/>
      <c r="W3716"/>
      <c r="X3716"/>
      <c r="Y3716"/>
      <c r="Z3716"/>
      <c r="AA3716"/>
      <c r="AB3716" s="181"/>
    </row>
    <row r="3717" spans="1:28" hidden="1">
      <c r="A3717" s="283"/>
      <c r="B3717"/>
      <c r="C3717"/>
      <c r="D3717"/>
      <c r="E3717"/>
      <c r="F3717"/>
      <c r="G3717"/>
      <c r="H3717"/>
      <c r="I3717"/>
      <c r="J3717"/>
      <c r="K3717"/>
      <c r="L3717"/>
      <c r="M3717"/>
      <c r="N3717"/>
      <c r="O3717"/>
      <c r="P3717"/>
      <c r="Q3717"/>
      <c r="R3717"/>
      <c r="S3717"/>
      <c r="T3717"/>
      <c r="U3717"/>
      <c r="V3717"/>
      <c r="W3717"/>
      <c r="X3717"/>
      <c r="Y3717"/>
      <c r="Z3717"/>
      <c r="AA3717"/>
      <c r="AB3717" s="181"/>
    </row>
    <row r="3718" spans="1:28" hidden="1">
      <c r="A3718" s="283"/>
      <c r="B3718"/>
      <c r="C3718"/>
      <c r="D3718"/>
      <c r="E3718"/>
      <c r="F3718"/>
      <c r="G3718"/>
      <c r="H3718"/>
      <c r="I3718"/>
      <c r="J3718"/>
      <c r="K3718"/>
      <c r="L3718"/>
      <c r="M3718"/>
      <c r="N3718"/>
      <c r="O3718"/>
      <c r="P3718"/>
      <c r="Q3718"/>
      <c r="R3718"/>
      <c r="S3718"/>
      <c r="T3718"/>
      <c r="U3718"/>
      <c r="V3718"/>
      <c r="W3718"/>
      <c r="X3718"/>
      <c r="Y3718"/>
      <c r="Z3718"/>
      <c r="AA3718"/>
      <c r="AB3718" s="181"/>
    </row>
    <row r="3719" spans="1:28" hidden="1">
      <c r="A3719" s="283"/>
      <c r="B3719"/>
      <c r="C3719"/>
      <c r="D3719"/>
      <c r="E3719"/>
      <c r="F3719"/>
      <c r="G3719"/>
      <c r="H3719"/>
      <c r="I3719"/>
      <c r="J3719"/>
      <c r="K3719"/>
      <c r="L3719"/>
      <c r="M3719"/>
      <c r="N3719"/>
      <c r="O3719"/>
      <c r="P3719"/>
      <c r="Q3719"/>
      <c r="R3719"/>
      <c r="S3719"/>
      <c r="T3719"/>
      <c r="U3719"/>
      <c r="V3719"/>
      <c r="W3719"/>
      <c r="X3719"/>
      <c r="Y3719"/>
      <c r="Z3719"/>
      <c r="AA3719"/>
      <c r="AB3719" s="181"/>
    </row>
    <row r="3720" spans="1:28" hidden="1">
      <c r="A3720" s="283"/>
      <c r="B3720"/>
      <c r="C3720"/>
      <c r="D3720"/>
      <c r="E3720"/>
      <c r="F3720"/>
      <c r="G3720"/>
      <c r="H3720"/>
      <c r="I3720"/>
      <c r="J3720"/>
      <c r="K3720"/>
      <c r="L3720"/>
      <c r="M3720"/>
      <c r="N3720"/>
      <c r="O3720"/>
      <c r="P3720"/>
      <c r="Q3720"/>
      <c r="R3720"/>
      <c r="S3720"/>
      <c r="T3720"/>
      <c r="U3720"/>
      <c r="V3720"/>
      <c r="W3720"/>
      <c r="X3720"/>
      <c r="Y3720"/>
      <c r="Z3720"/>
      <c r="AA3720"/>
      <c r="AB3720" s="181"/>
    </row>
    <row r="3721" spans="1:28" hidden="1">
      <c r="A3721" s="283"/>
      <c r="B3721"/>
      <c r="C3721"/>
      <c r="D3721"/>
      <c r="E3721"/>
      <c r="F3721"/>
      <c r="G3721"/>
      <c r="H3721"/>
      <c r="I3721"/>
      <c r="J3721"/>
      <c r="K3721"/>
      <c r="L3721"/>
      <c r="M3721"/>
      <c r="N3721"/>
      <c r="O3721"/>
      <c r="P3721"/>
      <c r="Q3721"/>
      <c r="R3721"/>
      <c r="S3721"/>
      <c r="T3721"/>
      <c r="U3721"/>
      <c r="V3721"/>
      <c r="W3721"/>
      <c r="X3721"/>
      <c r="Y3721"/>
      <c r="Z3721"/>
      <c r="AA3721"/>
      <c r="AB3721" s="181"/>
    </row>
    <row r="3722" spans="1:28" hidden="1">
      <c r="A3722" s="283"/>
      <c r="B3722"/>
      <c r="C3722"/>
      <c r="D3722"/>
      <c r="E3722"/>
      <c r="F3722"/>
      <c r="G3722"/>
      <c r="H3722"/>
      <c r="I3722"/>
      <c r="J3722"/>
      <c r="K3722"/>
      <c r="L3722"/>
      <c r="M3722"/>
      <c r="N3722"/>
      <c r="O3722"/>
      <c r="P3722"/>
      <c r="Q3722"/>
      <c r="R3722"/>
      <c r="S3722"/>
      <c r="T3722"/>
      <c r="U3722"/>
      <c r="V3722"/>
      <c r="W3722"/>
      <c r="X3722"/>
      <c r="Y3722"/>
      <c r="Z3722"/>
      <c r="AA3722"/>
      <c r="AB3722" s="181"/>
    </row>
    <row r="3723" spans="1:28" hidden="1">
      <c r="A3723" s="283"/>
      <c r="B3723"/>
      <c r="C3723"/>
      <c r="D3723"/>
      <c r="E3723"/>
      <c r="F3723"/>
      <c r="G3723"/>
      <c r="H3723"/>
      <c r="I3723"/>
      <c r="J3723"/>
      <c r="K3723"/>
      <c r="L3723"/>
      <c r="M3723"/>
      <c r="N3723"/>
      <c r="O3723"/>
      <c r="P3723"/>
      <c r="Q3723"/>
      <c r="R3723"/>
      <c r="S3723"/>
      <c r="T3723"/>
      <c r="U3723"/>
      <c r="V3723"/>
      <c r="W3723"/>
      <c r="X3723"/>
      <c r="Y3723"/>
      <c r="Z3723"/>
      <c r="AA3723"/>
      <c r="AB3723" s="181"/>
    </row>
    <row r="3724" spans="1:28" hidden="1">
      <c r="A3724" s="283"/>
      <c r="B3724"/>
      <c r="C3724"/>
      <c r="D3724"/>
      <c r="E3724"/>
      <c r="F3724"/>
      <c r="G3724"/>
      <c r="H3724"/>
      <c r="I3724"/>
      <c r="J3724"/>
      <c r="K3724"/>
      <c r="L3724"/>
      <c r="M3724"/>
      <c r="N3724"/>
      <c r="O3724"/>
      <c r="P3724"/>
      <c r="Q3724"/>
      <c r="R3724"/>
      <c r="S3724"/>
      <c r="T3724"/>
      <c r="U3724"/>
      <c r="V3724"/>
      <c r="W3724"/>
      <c r="X3724"/>
      <c r="Y3724"/>
      <c r="Z3724"/>
      <c r="AA3724"/>
      <c r="AB3724" s="181"/>
    </row>
    <row r="3725" spans="1:28" hidden="1">
      <c r="A3725" s="283"/>
      <c r="B3725"/>
      <c r="C3725"/>
      <c r="D3725"/>
      <c r="E3725"/>
      <c r="F3725"/>
      <c r="G3725"/>
      <c r="H3725"/>
      <c r="I3725"/>
      <c r="J3725"/>
      <c r="K3725"/>
      <c r="L3725"/>
      <c r="M3725"/>
      <c r="N3725"/>
      <c r="O3725"/>
      <c r="P3725"/>
      <c r="Q3725"/>
      <c r="R3725"/>
      <c r="S3725"/>
      <c r="T3725"/>
      <c r="U3725"/>
      <c r="V3725"/>
      <c r="W3725"/>
      <c r="X3725"/>
      <c r="Y3725"/>
      <c r="Z3725"/>
      <c r="AA3725"/>
      <c r="AB3725" s="181"/>
    </row>
    <row r="3726" spans="1:28" hidden="1">
      <c r="A3726" s="283"/>
      <c r="B3726"/>
      <c r="C3726"/>
      <c r="D3726"/>
      <c r="E3726"/>
      <c r="F3726"/>
      <c r="G3726"/>
      <c r="H3726"/>
      <c r="I3726"/>
      <c r="J3726"/>
      <c r="K3726"/>
      <c r="L3726"/>
      <c r="M3726"/>
      <c r="N3726"/>
      <c r="O3726"/>
      <c r="P3726"/>
      <c r="Q3726"/>
      <c r="R3726"/>
      <c r="S3726"/>
      <c r="T3726"/>
      <c r="U3726"/>
      <c r="V3726"/>
      <c r="W3726"/>
      <c r="X3726"/>
      <c r="Y3726"/>
      <c r="Z3726"/>
      <c r="AA3726"/>
      <c r="AB3726" s="181"/>
    </row>
    <row r="3727" spans="1:28" hidden="1">
      <c r="A3727" s="283"/>
      <c r="B3727"/>
      <c r="C3727"/>
      <c r="D3727"/>
      <c r="E3727"/>
      <c r="F3727"/>
      <c r="G3727"/>
      <c r="H3727"/>
      <c r="I3727"/>
      <c r="J3727"/>
      <c r="K3727"/>
      <c r="L3727"/>
      <c r="M3727"/>
      <c r="N3727"/>
      <c r="O3727"/>
      <c r="P3727"/>
      <c r="Q3727"/>
      <c r="R3727"/>
      <c r="S3727"/>
      <c r="T3727"/>
      <c r="U3727"/>
      <c r="V3727"/>
      <c r="W3727"/>
      <c r="X3727"/>
      <c r="Y3727"/>
      <c r="Z3727"/>
      <c r="AA3727"/>
      <c r="AB3727" s="181"/>
    </row>
    <row r="3728" spans="1:28" hidden="1">
      <c r="A3728" s="283"/>
      <c r="B3728"/>
      <c r="C3728"/>
      <c r="D3728"/>
      <c r="E3728"/>
      <c r="F3728"/>
      <c r="G3728"/>
      <c r="H3728"/>
      <c r="I3728"/>
      <c r="J3728"/>
      <c r="K3728"/>
      <c r="L3728"/>
      <c r="M3728"/>
      <c r="N3728"/>
      <c r="O3728"/>
      <c r="P3728"/>
      <c r="Q3728"/>
      <c r="R3728"/>
      <c r="S3728"/>
      <c r="T3728"/>
      <c r="U3728"/>
      <c r="V3728"/>
      <c r="W3728"/>
      <c r="X3728"/>
      <c r="Y3728"/>
      <c r="Z3728"/>
      <c r="AA3728"/>
      <c r="AB3728" s="181"/>
    </row>
    <row r="3729" spans="1:28" hidden="1">
      <c r="A3729" s="283"/>
      <c r="B3729"/>
      <c r="C3729"/>
      <c r="D3729"/>
      <c r="E3729"/>
      <c r="F3729"/>
      <c r="G3729"/>
      <c r="H3729"/>
      <c r="I3729"/>
      <c r="J3729"/>
      <c r="K3729"/>
      <c r="L3729"/>
      <c r="M3729"/>
      <c r="N3729"/>
      <c r="O3729"/>
      <c r="P3729"/>
      <c r="Q3729"/>
      <c r="R3729"/>
      <c r="S3729"/>
      <c r="T3729"/>
      <c r="U3729"/>
      <c r="V3729"/>
      <c r="W3729"/>
      <c r="X3729"/>
      <c r="Y3729"/>
      <c r="Z3729"/>
      <c r="AA3729"/>
      <c r="AB3729" s="181"/>
    </row>
    <row r="3730" spans="1:28" hidden="1">
      <c r="A3730" s="283"/>
      <c r="B3730"/>
      <c r="C3730"/>
      <c r="D3730"/>
      <c r="E3730"/>
      <c r="F3730"/>
      <c r="G3730"/>
      <c r="H3730"/>
      <c r="I3730"/>
      <c r="J3730"/>
      <c r="K3730"/>
      <c r="L3730"/>
      <c r="M3730"/>
      <c r="N3730"/>
      <c r="O3730"/>
      <c r="P3730"/>
      <c r="Q3730"/>
      <c r="R3730"/>
      <c r="S3730"/>
      <c r="T3730"/>
      <c r="U3730"/>
      <c r="V3730"/>
      <c r="W3730"/>
      <c r="X3730"/>
      <c r="Y3730"/>
      <c r="Z3730"/>
      <c r="AA3730"/>
      <c r="AB3730" s="181"/>
    </row>
    <row r="3731" spans="1:28" hidden="1">
      <c r="A3731" s="283"/>
      <c r="B3731"/>
      <c r="C3731"/>
      <c r="D3731"/>
      <c r="E3731"/>
      <c r="F3731"/>
      <c r="G3731"/>
      <c r="H3731"/>
      <c r="I3731"/>
      <c r="J3731"/>
      <c r="K3731"/>
      <c r="L3731"/>
      <c r="M3731"/>
      <c r="N3731"/>
      <c r="O3731"/>
      <c r="P3731"/>
      <c r="Q3731"/>
      <c r="R3731"/>
      <c r="S3731"/>
      <c r="T3731"/>
      <c r="U3731"/>
      <c r="V3731"/>
      <c r="W3731"/>
      <c r="X3731"/>
      <c r="Y3731"/>
      <c r="Z3731"/>
      <c r="AA3731"/>
      <c r="AB3731" s="181"/>
    </row>
    <row r="3732" spans="1:28" hidden="1">
      <c r="A3732" s="283"/>
      <c r="B3732"/>
      <c r="C3732"/>
      <c r="D3732"/>
      <c r="E3732"/>
      <c r="F3732"/>
      <c r="G3732"/>
      <c r="H3732"/>
      <c r="I3732"/>
      <c r="J3732"/>
      <c r="K3732"/>
      <c r="L3732"/>
      <c r="M3732"/>
      <c r="N3732"/>
      <c r="O3732"/>
      <c r="P3732"/>
      <c r="Q3732"/>
      <c r="R3732"/>
      <c r="S3732"/>
      <c r="T3732"/>
      <c r="U3732"/>
      <c r="V3732"/>
      <c r="W3732"/>
      <c r="X3732"/>
      <c r="Y3732"/>
      <c r="Z3732"/>
      <c r="AA3732"/>
      <c r="AB3732" s="181"/>
    </row>
    <row r="3733" spans="1:28" hidden="1">
      <c r="A3733" s="283"/>
      <c r="B3733"/>
      <c r="C3733"/>
      <c r="D3733"/>
      <c r="E3733"/>
      <c r="F3733"/>
      <c r="G3733"/>
      <c r="H3733"/>
      <c r="I3733"/>
      <c r="J3733"/>
      <c r="K3733"/>
      <c r="L3733"/>
      <c r="M3733"/>
      <c r="N3733"/>
      <c r="O3733"/>
      <c r="P3733"/>
      <c r="Q3733"/>
      <c r="R3733"/>
      <c r="S3733"/>
      <c r="T3733"/>
      <c r="U3733"/>
      <c r="V3733"/>
      <c r="W3733"/>
      <c r="X3733"/>
      <c r="Y3733"/>
      <c r="Z3733"/>
      <c r="AA3733"/>
      <c r="AB3733" s="181"/>
    </row>
    <row r="3734" spans="1:28" hidden="1">
      <c r="A3734" s="283"/>
      <c r="B3734"/>
      <c r="C3734"/>
      <c r="D3734"/>
      <c r="E3734"/>
      <c r="F3734"/>
      <c r="G3734"/>
      <c r="H3734"/>
      <c r="I3734"/>
      <c r="J3734"/>
      <c r="K3734"/>
      <c r="L3734"/>
      <c r="M3734"/>
      <c r="N3734"/>
      <c r="O3734"/>
      <c r="P3734"/>
      <c r="Q3734"/>
      <c r="R3734"/>
      <c r="S3734"/>
      <c r="T3734"/>
      <c r="U3734"/>
      <c r="V3734"/>
      <c r="W3734"/>
      <c r="X3734"/>
      <c r="Y3734"/>
      <c r="Z3734"/>
      <c r="AA3734"/>
      <c r="AB3734" s="181"/>
    </row>
    <row r="3735" spans="1:28" hidden="1">
      <c r="A3735" s="283"/>
      <c r="B3735"/>
      <c r="C3735"/>
      <c r="D3735"/>
      <c r="E3735"/>
      <c r="F3735"/>
      <c r="G3735"/>
      <c r="H3735"/>
      <c r="I3735"/>
      <c r="J3735"/>
      <c r="K3735"/>
      <c r="L3735"/>
      <c r="M3735"/>
      <c r="N3735"/>
      <c r="O3735"/>
      <c r="P3735"/>
      <c r="Q3735"/>
      <c r="R3735"/>
      <c r="S3735"/>
      <c r="T3735"/>
      <c r="U3735"/>
      <c r="V3735"/>
      <c r="W3735"/>
      <c r="X3735"/>
      <c r="Y3735"/>
      <c r="Z3735"/>
      <c r="AA3735"/>
      <c r="AB3735" s="181"/>
    </row>
    <row r="3736" spans="1:28" hidden="1">
      <c r="A3736" s="283"/>
      <c r="B3736"/>
      <c r="C3736"/>
      <c r="D3736"/>
      <c r="E3736"/>
      <c r="F3736"/>
      <c r="G3736"/>
      <c r="H3736"/>
      <c r="I3736"/>
      <c r="J3736"/>
      <c r="K3736"/>
      <c r="L3736"/>
      <c r="M3736"/>
      <c r="N3736"/>
      <c r="O3736"/>
      <c r="P3736"/>
      <c r="Q3736"/>
      <c r="R3736"/>
      <c r="S3736"/>
      <c r="T3736"/>
      <c r="U3736"/>
      <c r="V3736"/>
      <c r="W3736"/>
      <c r="X3736"/>
      <c r="Y3736"/>
      <c r="Z3736"/>
      <c r="AA3736"/>
      <c r="AB3736" s="181"/>
    </row>
    <row r="3737" spans="1:28" hidden="1">
      <c r="A3737" s="283"/>
      <c r="B3737"/>
      <c r="C3737"/>
      <c r="D3737"/>
      <c r="E3737"/>
      <c r="F3737"/>
      <c r="G3737"/>
      <c r="H3737"/>
      <c r="I3737"/>
      <c r="J3737"/>
      <c r="K3737"/>
      <c r="L3737"/>
      <c r="M3737"/>
      <c r="N3737"/>
      <c r="O3737"/>
      <c r="P3737"/>
      <c r="Q3737"/>
      <c r="R3737"/>
      <c r="S3737"/>
      <c r="T3737"/>
      <c r="U3737"/>
      <c r="V3737"/>
      <c r="W3737"/>
      <c r="X3737"/>
      <c r="Y3737"/>
      <c r="Z3737"/>
      <c r="AA3737"/>
      <c r="AB3737" s="181"/>
    </row>
    <row r="3738" spans="1:28" hidden="1">
      <c r="A3738" s="283"/>
      <c r="B3738"/>
      <c r="C3738"/>
      <c r="D3738"/>
      <c r="E3738"/>
      <c r="F3738"/>
      <c r="G3738"/>
      <c r="H3738"/>
      <c r="I3738"/>
      <c r="J3738"/>
      <c r="K3738"/>
      <c r="L3738"/>
      <c r="M3738"/>
      <c r="N3738"/>
      <c r="O3738"/>
      <c r="P3738"/>
      <c r="Q3738"/>
      <c r="R3738"/>
      <c r="S3738"/>
      <c r="T3738"/>
      <c r="U3738"/>
      <c r="V3738"/>
      <c r="W3738"/>
      <c r="X3738"/>
      <c r="Y3738"/>
      <c r="Z3738"/>
      <c r="AA3738"/>
      <c r="AB3738" s="181"/>
    </row>
    <row r="3739" spans="1:28" hidden="1">
      <c r="A3739" s="283"/>
      <c r="B3739"/>
      <c r="C3739"/>
      <c r="D3739"/>
      <c r="E3739"/>
      <c r="F3739"/>
      <c r="G3739"/>
      <c r="H3739"/>
      <c r="I3739"/>
      <c r="J3739"/>
      <c r="K3739"/>
      <c r="L3739"/>
      <c r="M3739"/>
      <c r="N3739"/>
      <c r="O3739"/>
      <c r="P3739"/>
      <c r="Q3739"/>
      <c r="R3739"/>
      <c r="S3739"/>
      <c r="T3739"/>
      <c r="U3739"/>
      <c r="V3739"/>
      <c r="W3739"/>
      <c r="X3739"/>
      <c r="Y3739"/>
      <c r="Z3739"/>
      <c r="AA3739"/>
      <c r="AB3739" s="181"/>
    </row>
    <row r="3740" spans="1:28" hidden="1">
      <c r="A3740" s="283"/>
      <c r="B3740"/>
      <c r="C3740"/>
      <c r="D3740"/>
      <c r="E3740"/>
      <c r="F3740"/>
      <c r="G3740"/>
      <c r="H3740"/>
      <c r="I3740"/>
      <c r="J3740"/>
      <c r="K3740"/>
      <c r="L3740"/>
      <c r="M3740"/>
      <c r="N3740"/>
      <c r="O3740"/>
      <c r="P3740"/>
      <c r="Q3740"/>
      <c r="R3740"/>
      <c r="S3740"/>
      <c r="T3740"/>
      <c r="U3740"/>
      <c r="V3740"/>
      <c r="W3740"/>
      <c r="X3740"/>
      <c r="Y3740"/>
      <c r="Z3740"/>
      <c r="AA3740"/>
      <c r="AB3740" s="181"/>
    </row>
    <row r="3741" spans="1:28" hidden="1">
      <c r="A3741" s="283"/>
      <c r="B3741"/>
      <c r="C3741"/>
      <c r="D3741"/>
      <c r="E3741"/>
      <c r="F3741"/>
      <c r="G3741"/>
      <c r="H3741"/>
      <c r="I3741"/>
      <c r="J3741"/>
      <c r="K3741"/>
      <c r="L3741"/>
      <c r="M3741"/>
      <c r="N3741"/>
      <c r="O3741"/>
      <c r="P3741"/>
      <c r="Q3741"/>
      <c r="R3741"/>
      <c r="S3741"/>
      <c r="T3741"/>
      <c r="U3741"/>
      <c r="V3741"/>
      <c r="W3741"/>
      <c r="X3741"/>
      <c r="Y3741"/>
      <c r="Z3741"/>
      <c r="AA3741"/>
      <c r="AB3741" s="181"/>
    </row>
    <row r="3742" spans="1:28" hidden="1">
      <c r="A3742" s="283"/>
      <c r="B3742"/>
      <c r="C3742"/>
      <c r="D3742"/>
      <c r="E3742"/>
      <c r="F3742"/>
      <c r="G3742"/>
      <c r="H3742"/>
      <c r="I3742"/>
      <c r="J3742"/>
      <c r="K3742"/>
      <c r="L3742"/>
      <c r="M3742"/>
      <c r="N3742"/>
      <c r="O3742"/>
      <c r="P3742"/>
      <c r="Q3742"/>
      <c r="R3742"/>
      <c r="S3742"/>
      <c r="T3742"/>
      <c r="U3742"/>
      <c r="V3742"/>
      <c r="W3742"/>
      <c r="X3742"/>
      <c r="Y3742"/>
      <c r="Z3742"/>
      <c r="AA3742"/>
      <c r="AB3742" s="181"/>
    </row>
    <row r="3743" spans="1:28" hidden="1">
      <c r="A3743" s="283"/>
      <c r="B3743"/>
      <c r="C3743"/>
      <c r="D3743"/>
      <c r="E3743"/>
      <c r="F3743"/>
      <c r="G3743"/>
      <c r="H3743"/>
      <c r="I3743"/>
      <c r="J3743"/>
      <c r="K3743"/>
      <c r="L3743"/>
      <c r="M3743"/>
      <c r="N3743"/>
      <c r="O3743"/>
      <c r="P3743"/>
      <c r="Q3743"/>
      <c r="R3743"/>
      <c r="S3743"/>
      <c r="T3743"/>
      <c r="U3743"/>
      <c r="V3743"/>
      <c r="W3743"/>
      <c r="X3743"/>
      <c r="Y3743"/>
      <c r="Z3743"/>
      <c r="AA3743"/>
      <c r="AB3743" s="181"/>
    </row>
    <row r="3744" spans="1:28" hidden="1">
      <c r="A3744" s="283"/>
      <c r="B3744"/>
      <c r="C3744"/>
      <c r="D3744"/>
      <c r="E3744"/>
      <c r="F3744"/>
      <c r="G3744"/>
      <c r="H3744"/>
      <c r="I3744"/>
      <c r="J3744"/>
      <c r="K3744"/>
      <c r="L3744"/>
      <c r="M3744"/>
      <c r="N3744"/>
      <c r="O3744"/>
      <c r="P3744"/>
      <c r="Q3744"/>
      <c r="R3744"/>
      <c r="S3744"/>
      <c r="T3744"/>
      <c r="U3744"/>
      <c r="V3744"/>
      <c r="W3744"/>
      <c r="X3744"/>
      <c r="Y3744"/>
      <c r="Z3744"/>
      <c r="AA3744"/>
      <c r="AB3744" s="181"/>
    </row>
    <row r="3745" spans="1:28" hidden="1">
      <c r="A3745" s="283"/>
      <c r="B3745"/>
      <c r="C3745"/>
      <c r="D3745"/>
      <c r="E3745"/>
      <c r="F3745"/>
      <c r="G3745"/>
      <c r="H3745"/>
      <c r="I3745"/>
      <c r="J3745"/>
      <c r="K3745"/>
      <c r="L3745"/>
      <c r="M3745"/>
      <c r="N3745"/>
      <c r="O3745"/>
      <c r="P3745"/>
      <c r="Q3745"/>
      <c r="R3745"/>
      <c r="S3745"/>
      <c r="T3745"/>
      <c r="U3745"/>
      <c r="V3745"/>
      <c r="W3745"/>
      <c r="X3745"/>
      <c r="Y3745"/>
      <c r="Z3745"/>
      <c r="AA3745"/>
      <c r="AB3745" s="181"/>
    </row>
    <row r="3746" spans="1:28" hidden="1">
      <c r="A3746" s="283"/>
      <c r="B3746"/>
      <c r="C3746"/>
      <c r="D3746"/>
      <c r="E3746"/>
      <c r="F3746"/>
      <c r="G3746"/>
      <c r="H3746"/>
      <c r="I3746"/>
      <c r="J3746"/>
      <c r="K3746"/>
      <c r="L3746"/>
      <c r="M3746"/>
      <c r="N3746"/>
      <c r="O3746"/>
      <c r="P3746"/>
      <c r="Q3746"/>
      <c r="R3746"/>
      <c r="S3746"/>
      <c r="T3746"/>
      <c r="U3746"/>
      <c r="V3746"/>
      <c r="W3746"/>
      <c r="X3746"/>
      <c r="Y3746"/>
      <c r="Z3746"/>
      <c r="AA3746"/>
      <c r="AB3746" s="181"/>
    </row>
    <row r="3747" spans="1:28" hidden="1">
      <c r="A3747" s="283"/>
      <c r="B3747"/>
      <c r="C3747"/>
      <c r="D3747"/>
      <c r="E3747"/>
      <c r="F3747"/>
      <c r="G3747"/>
      <c r="H3747"/>
      <c r="I3747"/>
      <c r="J3747"/>
      <c r="K3747"/>
      <c r="L3747"/>
      <c r="M3747"/>
      <c r="N3747"/>
      <c r="O3747"/>
      <c r="P3747"/>
      <c r="Q3747"/>
      <c r="R3747"/>
      <c r="S3747"/>
      <c r="T3747"/>
      <c r="U3747"/>
      <c r="V3747"/>
      <c r="W3747"/>
      <c r="X3747"/>
      <c r="Y3747"/>
      <c r="Z3747"/>
      <c r="AA3747"/>
      <c r="AB3747" s="181"/>
    </row>
    <row r="3748" spans="1:28" hidden="1">
      <c r="A3748" s="283"/>
      <c r="B3748"/>
      <c r="C3748"/>
      <c r="D3748"/>
      <c r="E3748"/>
      <c r="F3748"/>
      <c r="G3748"/>
      <c r="H3748"/>
      <c r="I3748"/>
      <c r="J3748"/>
      <c r="K3748"/>
      <c r="L3748"/>
      <c r="M3748"/>
      <c r="N3748"/>
      <c r="O3748"/>
      <c r="P3748"/>
      <c r="Q3748"/>
      <c r="R3748"/>
      <c r="S3748"/>
      <c r="T3748"/>
      <c r="U3748"/>
      <c r="V3748"/>
      <c r="W3748"/>
      <c r="X3748"/>
      <c r="Y3748"/>
      <c r="Z3748"/>
      <c r="AA3748"/>
      <c r="AB3748" s="181"/>
    </row>
    <row r="3749" spans="1:28" hidden="1">
      <c r="A3749" s="283"/>
      <c r="B3749"/>
      <c r="C3749"/>
      <c r="D3749"/>
      <c r="E3749"/>
      <c r="F3749"/>
      <c r="G3749"/>
      <c r="H3749"/>
      <c r="I3749"/>
      <c r="J3749"/>
      <c r="K3749"/>
      <c r="L3749"/>
      <c r="M3749"/>
      <c r="N3749"/>
      <c r="O3749"/>
      <c r="P3749"/>
      <c r="Q3749"/>
      <c r="R3749"/>
      <c r="S3749"/>
      <c r="T3749"/>
      <c r="U3749"/>
      <c r="V3749"/>
      <c r="W3749"/>
      <c r="X3749"/>
      <c r="Y3749"/>
      <c r="Z3749"/>
      <c r="AA3749"/>
      <c r="AB3749" s="181"/>
    </row>
    <row r="3750" spans="1:28" hidden="1">
      <c r="A3750" s="283"/>
      <c r="B3750"/>
      <c r="C3750"/>
      <c r="D3750"/>
      <c r="E3750"/>
      <c r="F3750"/>
      <c r="G3750"/>
      <c r="H3750"/>
      <c r="I3750"/>
      <c r="J3750"/>
      <c r="K3750"/>
      <c r="L3750"/>
      <c r="M3750"/>
      <c r="N3750"/>
      <c r="O3750"/>
      <c r="P3750"/>
      <c r="Q3750"/>
      <c r="R3750"/>
      <c r="S3750"/>
      <c r="T3750"/>
      <c r="U3750"/>
      <c r="V3750"/>
      <c r="W3750"/>
      <c r="X3750"/>
      <c r="Y3750"/>
      <c r="Z3750"/>
      <c r="AA3750"/>
      <c r="AB3750" s="181"/>
    </row>
    <row r="3751" spans="1:28" hidden="1">
      <c r="A3751" s="283"/>
      <c r="B3751"/>
      <c r="C3751"/>
      <c r="D3751"/>
      <c r="E3751"/>
      <c r="F3751"/>
      <c r="G3751"/>
      <c r="H3751"/>
      <c r="I3751"/>
      <c r="J3751"/>
      <c r="K3751"/>
      <c r="L3751"/>
      <c r="M3751"/>
      <c r="N3751"/>
      <c r="O3751"/>
      <c r="P3751"/>
      <c r="Q3751"/>
      <c r="R3751"/>
      <c r="S3751"/>
      <c r="T3751"/>
      <c r="U3751"/>
      <c r="V3751"/>
      <c r="W3751"/>
      <c r="X3751"/>
      <c r="Y3751"/>
      <c r="Z3751"/>
      <c r="AA3751"/>
      <c r="AB3751" s="181"/>
    </row>
    <row r="3752" spans="1:28" hidden="1">
      <c r="A3752" s="283"/>
      <c r="B3752"/>
      <c r="C3752"/>
      <c r="D3752"/>
      <c r="E3752"/>
      <c r="F3752"/>
      <c r="G3752"/>
      <c r="H3752"/>
      <c r="I3752"/>
      <c r="J3752"/>
      <c r="K3752"/>
      <c r="L3752"/>
      <c r="M3752"/>
      <c r="N3752"/>
      <c r="O3752"/>
      <c r="P3752"/>
      <c r="Q3752"/>
      <c r="R3752"/>
      <c r="S3752"/>
      <c r="T3752"/>
      <c r="U3752"/>
      <c r="V3752"/>
      <c r="W3752"/>
      <c r="X3752"/>
      <c r="Y3752"/>
      <c r="Z3752"/>
      <c r="AA3752"/>
      <c r="AB3752" s="181"/>
    </row>
    <row r="3753" spans="1:28" hidden="1">
      <c r="A3753" s="283"/>
      <c r="B3753"/>
      <c r="C3753"/>
      <c r="D3753"/>
      <c r="E3753"/>
      <c r="F3753"/>
      <c r="G3753"/>
      <c r="H3753"/>
      <c r="I3753"/>
      <c r="J3753"/>
      <c r="K3753"/>
      <c r="L3753"/>
      <c r="M3753"/>
      <c r="N3753"/>
      <c r="O3753"/>
      <c r="P3753"/>
      <c r="Q3753"/>
      <c r="R3753"/>
      <c r="S3753"/>
      <c r="T3753"/>
      <c r="U3753"/>
      <c r="V3753"/>
      <c r="W3753"/>
      <c r="X3753"/>
      <c r="Y3753"/>
      <c r="Z3753"/>
      <c r="AA3753"/>
      <c r="AB3753" s="181"/>
    </row>
    <row r="3754" spans="1:28" hidden="1">
      <c r="A3754" s="283"/>
      <c r="B3754"/>
      <c r="C3754"/>
      <c r="D3754"/>
      <c r="E3754"/>
      <c r="F3754"/>
      <c r="G3754"/>
      <c r="H3754"/>
      <c r="I3754"/>
      <c r="J3754"/>
      <c r="K3754"/>
      <c r="L3754"/>
      <c r="M3754"/>
      <c r="N3754"/>
      <c r="O3754"/>
      <c r="P3754"/>
      <c r="Q3754"/>
      <c r="R3754"/>
      <c r="S3754"/>
      <c r="T3754"/>
      <c r="U3754"/>
      <c r="V3754"/>
      <c r="W3754"/>
      <c r="X3754"/>
      <c r="Y3754"/>
      <c r="Z3754"/>
      <c r="AA3754"/>
      <c r="AB3754" s="181"/>
    </row>
    <row r="3755" spans="1:28" hidden="1">
      <c r="A3755" s="283"/>
      <c r="B3755"/>
      <c r="C3755"/>
      <c r="D3755"/>
      <c r="E3755"/>
      <c r="F3755"/>
      <c r="G3755"/>
      <c r="H3755"/>
      <c r="I3755"/>
      <c r="J3755"/>
      <c r="K3755"/>
      <c r="L3755"/>
      <c r="M3755"/>
      <c r="N3755"/>
      <c r="O3755"/>
      <c r="P3755"/>
      <c r="Q3755"/>
      <c r="R3755"/>
      <c r="S3755"/>
      <c r="T3755"/>
      <c r="U3755"/>
      <c r="V3755"/>
      <c r="W3755"/>
      <c r="X3755"/>
      <c r="Y3755"/>
      <c r="Z3755"/>
      <c r="AA3755"/>
      <c r="AB3755" s="181"/>
    </row>
    <row r="3756" spans="1:28" hidden="1">
      <c r="A3756" s="283"/>
      <c r="B3756"/>
      <c r="C3756"/>
      <c r="D3756"/>
      <c r="E3756"/>
      <c r="F3756"/>
      <c r="G3756"/>
      <c r="H3756"/>
      <c r="I3756"/>
      <c r="J3756"/>
      <c r="K3756"/>
      <c r="L3756"/>
      <c r="M3756"/>
      <c r="N3756"/>
      <c r="O3756"/>
      <c r="P3756"/>
      <c r="Q3756"/>
      <c r="R3756"/>
      <c r="S3756"/>
      <c r="T3756"/>
      <c r="U3756"/>
      <c r="V3756"/>
      <c r="W3756"/>
      <c r="X3756"/>
      <c r="Y3756"/>
      <c r="Z3756"/>
      <c r="AA3756"/>
      <c r="AB3756" s="181"/>
    </row>
    <row r="3757" spans="1:28" hidden="1">
      <c r="A3757" s="283"/>
      <c r="B3757"/>
      <c r="C3757"/>
      <c r="D3757"/>
      <c r="E3757"/>
      <c r="F3757"/>
      <c r="G3757"/>
      <c r="H3757"/>
      <c r="I3757"/>
      <c r="J3757"/>
      <c r="K3757"/>
      <c r="L3757"/>
      <c r="M3757"/>
      <c r="N3757"/>
      <c r="O3757"/>
      <c r="P3757"/>
      <c r="Q3757"/>
      <c r="R3757"/>
      <c r="S3757"/>
      <c r="T3757"/>
      <c r="U3757"/>
      <c r="V3757"/>
      <c r="W3757"/>
      <c r="X3757"/>
      <c r="Y3757"/>
      <c r="Z3757"/>
      <c r="AA3757"/>
      <c r="AB3757" s="181"/>
    </row>
    <row r="3758" spans="1:28" hidden="1">
      <c r="A3758" s="283"/>
      <c r="B3758"/>
      <c r="C3758"/>
      <c r="D3758"/>
      <c r="E3758"/>
      <c r="F3758"/>
      <c r="G3758"/>
      <c r="H3758"/>
      <c r="I3758"/>
      <c r="J3758"/>
      <c r="K3758"/>
      <c r="L3758"/>
      <c r="M3758"/>
      <c r="N3758"/>
      <c r="O3758"/>
      <c r="P3758"/>
      <c r="Q3758"/>
      <c r="R3758"/>
      <c r="S3758"/>
      <c r="T3758"/>
      <c r="U3758"/>
      <c r="V3758"/>
      <c r="W3758"/>
      <c r="X3758"/>
      <c r="Y3758"/>
      <c r="Z3758"/>
      <c r="AA3758"/>
      <c r="AB3758" s="181"/>
    </row>
    <row r="3759" spans="1:28" hidden="1">
      <c r="A3759" s="283"/>
      <c r="B3759"/>
      <c r="C3759"/>
      <c r="D3759"/>
      <c r="E3759"/>
      <c r="F3759"/>
      <c r="G3759"/>
      <c r="H3759"/>
      <c r="I3759"/>
      <c r="J3759"/>
      <c r="K3759"/>
      <c r="L3759"/>
      <c r="M3759"/>
      <c r="N3759"/>
      <c r="O3759"/>
      <c r="P3759"/>
      <c r="Q3759"/>
      <c r="R3759"/>
      <c r="S3759"/>
      <c r="T3759"/>
      <c r="U3759"/>
      <c r="V3759"/>
      <c r="W3759"/>
      <c r="X3759"/>
      <c r="Y3759"/>
      <c r="Z3759"/>
      <c r="AA3759"/>
      <c r="AB3759" s="181"/>
    </row>
    <row r="3760" spans="1:28" hidden="1">
      <c r="A3760" s="283"/>
      <c r="B3760"/>
      <c r="C3760"/>
      <c r="D3760"/>
      <c r="E3760"/>
      <c r="F3760"/>
      <c r="G3760"/>
      <c r="H3760"/>
      <c r="I3760"/>
      <c r="J3760"/>
      <c r="K3760"/>
      <c r="L3760"/>
      <c r="M3760"/>
      <c r="N3760"/>
      <c r="O3760"/>
      <c r="P3760"/>
      <c r="Q3760"/>
      <c r="R3760"/>
      <c r="S3760"/>
      <c r="T3760"/>
      <c r="U3760"/>
      <c r="V3760"/>
      <c r="W3760"/>
      <c r="X3760"/>
      <c r="Y3760"/>
      <c r="Z3760"/>
      <c r="AA3760"/>
      <c r="AB3760" s="181"/>
    </row>
    <row r="3761" spans="1:28" hidden="1">
      <c r="A3761" s="283"/>
      <c r="B3761"/>
      <c r="C3761"/>
      <c r="D3761"/>
      <c r="E3761"/>
      <c r="F3761"/>
      <c r="G3761"/>
      <c r="H3761"/>
      <c r="I3761"/>
      <c r="J3761"/>
      <c r="K3761"/>
      <c r="L3761"/>
      <c r="M3761"/>
      <c r="N3761"/>
      <c r="O3761"/>
      <c r="P3761"/>
      <c r="Q3761"/>
      <c r="R3761"/>
      <c r="S3761"/>
      <c r="T3761"/>
      <c r="U3761"/>
      <c r="V3761"/>
      <c r="W3761"/>
      <c r="X3761"/>
      <c r="Y3761"/>
      <c r="Z3761"/>
      <c r="AA3761"/>
      <c r="AB3761" s="181"/>
    </row>
    <row r="3762" spans="1:28" hidden="1">
      <c r="A3762" s="283"/>
      <c r="B3762"/>
      <c r="C3762"/>
      <c r="D3762"/>
      <c r="E3762"/>
      <c r="F3762"/>
      <c r="G3762"/>
      <c r="H3762"/>
      <c r="I3762"/>
      <c r="J3762"/>
      <c r="K3762"/>
      <c r="L3762"/>
      <c r="M3762"/>
      <c r="N3762"/>
      <c r="O3762"/>
      <c r="P3762"/>
      <c r="Q3762"/>
      <c r="R3762"/>
      <c r="S3762"/>
      <c r="T3762"/>
      <c r="U3762"/>
      <c r="V3762"/>
      <c r="W3762"/>
      <c r="X3762"/>
      <c r="Y3762"/>
      <c r="Z3762"/>
      <c r="AA3762"/>
      <c r="AB3762" s="181"/>
    </row>
    <row r="3763" spans="1:28" hidden="1">
      <c r="A3763" s="283"/>
      <c r="B3763"/>
      <c r="C3763"/>
      <c r="D3763"/>
      <c r="E3763"/>
      <c r="F3763"/>
      <c r="G3763"/>
      <c r="H3763"/>
      <c r="I3763"/>
      <c r="J3763"/>
      <c r="K3763"/>
      <c r="L3763"/>
      <c r="M3763"/>
      <c r="N3763"/>
      <c r="O3763"/>
      <c r="P3763"/>
      <c r="Q3763"/>
      <c r="R3763"/>
      <c r="S3763"/>
      <c r="T3763"/>
      <c r="U3763"/>
      <c r="V3763"/>
      <c r="W3763"/>
      <c r="X3763"/>
      <c r="Y3763"/>
      <c r="Z3763"/>
      <c r="AA3763"/>
      <c r="AB3763" s="181"/>
    </row>
    <row r="3764" spans="1:28" hidden="1">
      <c r="A3764" s="283"/>
      <c r="B3764"/>
      <c r="C3764"/>
      <c r="D3764"/>
      <c r="E3764"/>
      <c r="F3764"/>
      <c r="G3764"/>
      <c r="H3764"/>
      <c r="I3764"/>
      <c r="J3764"/>
      <c r="K3764"/>
      <c r="L3764"/>
      <c r="M3764"/>
      <c r="N3764"/>
      <c r="O3764"/>
      <c r="P3764"/>
      <c r="Q3764"/>
      <c r="R3764"/>
      <c r="S3764"/>
      <c r="T3764"/>
      <c r="U3764"/>
      <c r="V3764"/>
      <c r="W3764"/>
      <c r="X3764"/>
      <c r="Y3764"/>
      <c r="Z3764"/>
      <c r="AA3764"/>
      <c r="AB3764" s="181"/>
    </row>
    <row r="3765" spans="1:28" hidden="1">
      <c r="A3765" s="283"/>
      <c r="B3765"/>
      <c r="C3765"/>
      <c r="D3765"/>
      <c r="E3765"/>
      <c r="F3765"/>
      <c r="G3765"/>
      <c r="H3765"/>
      <c r="I3765"/>
      <c r="J3765"/>
      <c r="K3765"/>
      <c r="L3765"/>
      <c r="M3765"/>
      <c r="N3765"/>
      <c r="O3765"/>
      <c r="P3765"/>
      <c r="Q3765"/>
      <c r="R3765"/>
      <c r="S3765"/>
      <c r="T3765"/>
      <c r="U3765"/>
      <c r="V3765"/>
      <c r="W3765"/>
      <c r="X3765"/>
      <c r="Y3765"/>
      <c r="Z3765"/>
      <c r="AA3765"/>
      <c r="AB3765" s="181"/>
    </row>
    <row r="3766" spans="1:28" hidden="1">
      <c r="A3766" s="283"/>
      <c r="B3766"/>
      <c r="C3766"/>
      <c r="D3766"/>
      <c r="E3766"/>
      <c r="F3766"/>
      <c r="G3766"/>
      <c r="H3766"/>
      <c r="I3766"/>
      <c r="J3766"/>
      <c r="K3766"/>
      <c r="L3766"/>
      <c r="M3766"/>
      <c r="N3766"/>
      <c r="O3766"/>
      <c r="P3766"/>
      <c r="Q3766"/>
      <c r="R3766"/>
      <c r="S3766"/>
      <c r="T3766"/>
      <c r="U3766"/>
      <c r="V3766"/>
      <c r="W3766"/>
      <c r="X3766"/>
      <c r="Y3766"/>
      <c r="Z3766"/>
      <c r="AA3766"/>
      <c r="AB3766" s="181"/>
    </row>
    <row r="3767" spans="1:28" hidden="1">
      <c r="A3767" s="283"/>
      <c r="B3767"/>
      <c r="C3767"/>
      <c r="D3767"/>
      <c r="E3767"/>
      <c r="F3767"/>
      <c r="G3767"/>
      <c r="H3767"/>
      <c r="I3767"/>
      <c r="J3767"/>
      <c r="K3767"/>
      <c r="L3767"/>
      <c r="M3767"/>
      <c r="N3767"/>
      <c r="O3767"/>
      <c r="P3767"/>
      <c r="Q3767"/>
      <c r="R3767"/>
      <c r="S3767"/>
      <c r="T3767"/>
      <c r="U3767"/>
      <c r="V3767"/>
      <c r="W3767"/>
      <c r="X3767"/>
      <c r="Y3767"/>
      <c r="Z3767"/>
      <c r="AA3767"/>
      <c r="AB3767" s="181"/>
    </row>
    <row r="3768" spans="1:28" hidden="1">
      <c r="A3768" s="283"/>
      <c r="B3768"/>
      <c r="C3768"/>
      <c r="D3768"/>
      <c r="E3768"/>
      <c r="F3768"/>
      <c r="G3768"/>
      <c r="H3768"/>
      <c r="I3768"/>
      <c r="J3768"/>
      <c r="K3768"/>
      <c r="L3768"/>
      <c r="M3768"/>
      <c r="N3768"/>
      <c r="O3768"/>
      <c r="P3768"/>
      <c r="Q3768"/>
      <c r="R3768"/>
      <c r="S3768"/>
      <c r="T3768"/>
      <c r="U3768"/>
      <c r="V3768"/>
      <c r="W3768"/>
      <c r="X3768"/>
      <c r="Y3768"/>
      <c r="Z3768"/>
      <c r="AA3768"/>
      <c r="AB3768" s="181"/>
    </row>
    <row r="3769" spans="1:28" hidden="1">
      <c r="A3769" s="283"/>
      <c r="B3769"/>
      <c r="C3769"/>
      <c r="D3769"/>
      <c r="E3769"/>
      <c r="F3769"/>
      <c r="G3769"/>
      <c r="H3769"/>
      <c r="I3769"/>
      <c r="J3769"/>
      <c r="K3769"/>
      <c r="L3769"/>
      <c r="M3769"/>
      <c r="N3769"/>
      <c r="O3769"/>
      <c r="P3769"/>
      <c r="Q3769"/>
      <c r="R3769"/>
      <c r="S3769"/>
      <c r="T3769"/>
      <c r="U3769"/>
      <c r="V3769"/>
      <c r="W3769"/>
      <c r="X3769"/>
      <c r="Y3769"/>
      <c r="Z3769"/>
      <c r="AA3769"/>
      <c r="AB3769" s="181"/>
    </row>
    <row r="3770" spans="1:28" hidden="1">
      <c r="A3770" s="283"/>
      <c r="B3770"/>
      <c r="C3770"/>
      <c r="D3770"/>
      <c r="E3770"/>
      <c r="F3770"/>
      <c r="G3770"/>
      <c r="H3770"/>
      <c r="I3770"/>
      <c r="J3770"/>
      <c r="K3770"/>
      <c r="L3770"/>
      <c r="M3770"/>
      <c r="N3770"/>
      <c r="O3770"/>
      <c r="P3770"/>
      <c r="Q3770"/>
      <c r="R3770"/>
      <c r="S3770"/>
      <c r="T3770"/>
      <c r="U3770"/>
      <c r="V3770"/>
      <c r="W3770"/>
      <c r="X3770"/>
      <c r="Y3770"/>
      <c r="Z3770"/>
      <c r="AA3770"/>
      <c r="AB3770" s="181"/>
    </row>
    <row r="3771" spans="1:28" hidden="1">
      <c r="A3771" s="283"/>
      <c r="B3771"/>
      <c r="C3771"/>
      <c r="D3771"/>
      <c r="E3771"/>
      <c r="F3771"/>
      <c r="G3771"/>
      <c r="H3771"/>
      <c r="I3771"/>
      <c r="J3771"/>
      <c r="K3771"/>
      <c r="L3771"/>
      <c r="M3771"/>
      <c r="N3771"/>
      <c r="O3771"/>
      <c r="P3771"/>
      <c r="Q3771"/>
      <c r="R3771"/>
      <c r="S3771"/>
      <c r="T3771"/>
      <c r="U3771"/>
      <c r="V3771"/>
      <c r="W3771"/>
      <c r="X3771"/>
      <c r="Y3771"/>
      <c r="Z3771"/>
      <c r="AA3771"/>
      <c r="AB3771" s="181"/>
    </row>
    <row r="3772" spans="1:28" hidden="1">
      <c r="A3772" s="283"/>
      <c r="B3772"/>
      <c r="C3772"/>
      <c r="D3772"/>
      <c r="E3772"/>
      <c r="F3772"/>
      <c r="G3772"/>
      <c r="H3772"/>
      <c r="I3772"/>
      <c r="J3772"/>
      <c r="K3772"/>
      <c r="L3772"/>
      <c r="M3772"/>
      <c r="N3772"/>
      <c r="O3772"/>
      <c r="P3772"/>
      <c r="Q3772"/>
      <c r="R3772"/>
      <c r="S3772"/>
      <c r="T3772"/>
      <c r="U3772"/>
      <c r="V3772"/>
      <c r="W3772"/>
      <c r="X3772"/>
      <c r="Y3772"/>
      <c r="Z3772"/>
      <c r="AA3772"/>
      <c r="AB3772" s="181"/>
    </row>
    <row r="3773" spans="1:28" hidden="1">
      <c r="A3773" s="283"/>
      <c r="B3773"/>
      <c r="C3773"/>
      <c r="D3773"/>
      <c r="E3773"/>
      <c r="F3773"/>
      <c r="G3773"/>
      <c r="H3773"/>
      <c r="I3773"/>
      <c r="J3773"/>
      <c r="K3773"/>
      <c r="L3773"/>
      <c r="M3773"/>
      <c r="N3773"/>
      <c r="O3773"/>
      <c r="P3773"/>
      <c r="Q3773"/>
      <c r="R3773"/>
      <c r="S3773"/>
      <c r="T3773"/>
      <c r="U3773"/>
      <c r="V3773"/>
      <c r="W3773"/>
      <c r="X3773"/>
      <c r="Y3773"/>
      <c r="Z3773"/>
      <c r="AA3773"/>
      <c r="AB3773" s="181"/>
    </row>
    <row r="3774" spans="1:28" hidden="1">
      <c r="A3774" s="283"/>
      <c r="B3774"/>
      <c r="C3774"/>
      <c r="D3774"/>
      <c r="E3774"/>
      <c r="F3774"/>
      <c r="G3774"/>
      <c r="H3774"/>
      <c r="I3774"/>
      <c r="J3774"/>
      <c r="K3774"/>
      <c r="L3774"/>
      <c r="M3774"/>
      <c r="N3774"/>
      <c r="O3774"/>
      <c r="P3774"/>
      <c r="Q3774"/>
      <c r="R3774"/>
      <c r="S3774"/>
      <c r="T3774"/>
      <c r="U3774"/>
      <c r="V3774"/>
      <c r="W3774"/>
      <c r="X3774"/>
      <c r="Y3774"/>
      <c r="Z3774"/>
      <c r="AA3774"/>
      <c r="AB3774" s="181"/>
    </row>
    <row r="3775" spans="1:28" hidden="1">
      <c r="A3775" s="283"/>
      <c r="B3775"/>
      <c r="C3775"/>
      <c r="D3775"/>
      <c r="E3775"/>
      <c r="F3775"/>
      <c r="G3775"/>
      <c r="H3775"/>
      <c r="I3775"/>
      <c r="J3775"/>
      <c r="K3775"/>
      <c r="L3775"/>
      <c r="M3775"/>
      <c r="N3775"/>
      <c r="O3775"/>
      <c r="P3775"/>
      <c r="Q3775"/>
      <c r="R3775"/>
      <c r="S3775"/>
      <c r="T3775"/>
      <c r="U3775"/>
      <c r="V3775"/>
      <c r="W3775"/>
      <c r="X3775"/>
      <c r="Y3775"/>
      <c r="Z3775"/>
      <c r="AA3775"/>
      <c r="AB3775" s="181"/>
    </row>
    <row r="3776" spans="1:28" hidden="1">
      <c r="A3776" s="283"/>
      <c r="B3776"/>
      <c r="C3776"/>
      <c r="D3776"/>
      <c r="E3776"/>
      <c r="F3776"/>
      <c r="G3776"/>
      <c r="H3776"/>
      <c r="I3776"/>
      <c r="J3776"/>
      <c r="K3776"/>
      <c r="L3776"/>
      <c r="M3776"/>
      <c r="N3776"/>
      <c r="O3776"/>
      <c r="P3776"/>
      <c r="Q3776"/>
      <c r="R3776"/>
      <c r="S3776"/>
      <c r="T3776"/>
      <c r="U3776"/>
      <c r="V3776"/>
      <c r="W3776"/>
      <c r="X3776"/>
      <c r="Y3776"/>
      <c r="Z3776"/>
      <c r="AA3776"/>
      <c r="AB3776" s="181"/>
    </row>
    <row r="3777" spans="1:28" hidden="1">
      <c r="A3777" s="283"/>
      <c r="B3777"/>
      <c r="C3777"/>
      <c r="D3777"/>
      <c r="E3777"/>
      <c r="F3777"/>
      <c r="G3777"/>
      <c r="H3777"/>
      <c r="I3777"/>
      <c r="J3777"/>
      <c r="K3777"/>
      <c r="L3777"/>
      <c r="M3777"/>
      <c r="N3777"/>
      <c r="O3777"/>
      <c r="P3777"/>
      <c r="Q3777"/>
      <c r="R3777"/>
      <c r="S3777"/>
      <c r="T3777"/>
      <c r="U3777"/>
      <c r="V3777"/>
      <c r="W3777"/>
      <c r="X3777"/>
      <c r="Y3777"/>
      <c r="Z3777"/>
      <c r="AA3777"/>
      <c r="AB3777" s="181"/>
    </row>
    <row r="3778" spans="1:28" hidden="1">
      <c r="A3778" s="283"/>
      <c r="B3778"/>
      <c r="C3778"/>
      <c r="D3778"/>
      <c r="E3778"/>
      <c r="F3778"/>
      <c r="G3778"/>
      <c r="H3778"/>
      <c r="I3778"/>
      <c r="J3778"/>
      <c r="K3778"/>
      <c r="L3778"/>
      <c r="M3778"/>
      <c r="N3778"/>
      <c r="O3778"/>
      <c r="P3778"/>
      <c r="Q3778"/>
      <c r="R3778"/>
      <c r="S3778"/>
      <c r="T3778"/>
      <c r="U3778"/>
      <c r="V3778"/>
      <c r="W3778"/>
      <c r="X3778"/>
      <c r="Y3778"/>
      <c r="Z3778"/>
      <c r="AA3778"/>
      <c r="AB3778" s="181"/>
    </row>
    <row r="3779" spans="1:28" hidden="1">
      <c r="A3779" s="283"/>
      <c r="B3779"/>
      <c r="C3779"/>
      <c r="D3779"/>
      <c r="E3779"/>
      <c r="F3779"/>
      <c r="G3779"/>
      <c r="H3779"/>
      <c r="I3779"/>
      <c r="J3779"/>
      <c r="K3779"/>
      <c r="L3779"/>
      <c r="M3779"/>
      <c r="N3779"/>
      <c r="O3779"/>
      <c r="P3779"/>
      <c r="Q3779"/>
      <c r="R3779"/>
      <c r="S3779"/>
      <c r="T3779"/>
      <c r="U3779"/>
      <c r="V3779"/>
      <c r="W3779"/>
      <c r="X3779"/>
      <c r="Y3779"/>
      <c r="Z3779"/>
      <c r="AA3779"/>
      <c r="AB3779" s="181"/>
    </row>
    <row r="3780" spans="1:28" hidden="1">
      <c r="A3780" s="283"/>
      <c r="B3780"/>
      <c r="C3780"/>
      <c r="D3780"/>
      <c r="E3780"/>
      <c r="F3780"/>
      <c r="G3780"/>
      <c r="H3780"/>
      <c r="I3780"/>
      <c r="J3780"/>
      <c r="K3780"/>
      <c r="L3780"/>
      <c r="M3780"/>
      <c r="N3780"/>
      <c r="O3780"/>
      <c r="P3780"/>
      <c r="Q3780"/>
      <c r="R3780"/>
      <c r="S3780"/>
      <c r="T3780"/>
      <c r="U3780"/>
      <c r="V3780"/>
      <c r="W3780"/>
      <c r="X3780"/>
      <c r="Y3780"/>
      <c r="Z3780"/>
      <c r="AA3780"/>
      <c r="AB3780" s="181"/>
    </row>
    <row r="3781" spans="1:28" hidden="1">
      <c r="A3781" s="283"/>
      <c r="B3781"/>
      <c r="C3781"/>
      <c r="D3781"/>
      <c r="E3781"/>
      <c r="F3781"/>
      <c r="G3781"/>
      <c r="H3781"/>
      <c r="I3781"/>
      <c r="J3781"/>
      <c r="K3781"/>
      <c r="L3781"/>
      <c r="M3781"/>
      <c r="N3781"/>
      <c r="O3781"/>
      <c r="P3781"/>
      <c r="Q3781"/>
      <c r="R3781"/>
      <c r="S3781"/>
      <c r="T3781"/>
      <c r="U3781"/>
      <c r="V3781"/>
      <c r="W3781"/>
      <c r="X3781"/>
      <c r="Y3781"/>
      <c r="Z3781"/>
      <c r="AA3781"/>
      <c r="AB3781" s="181"/>
    </row>
    <row r="3782" spans="1:28" hidden="1">
      <c r="A3782" s="283"/>
      <c r="B3782"/>
      <c r="C3782"/>
      <c r="D3782"/>
      <c r="E3782"/>
      <c r="F3782"/>
      <c r="G3782"/>
      <c r="H3782"/>
      <c r="I3782"/>
      <c r="J3782"/>
      <c r="K3782"/>
      <c r="L3782"/>
      <c r="M3782"/>
      <c r="N3782"/>
      <c r="O3782"/>
      <c r="P3782"/>
      <c r="Q3782"/>
      <c r="R3782"/>
      <c r="S3782"/>
      <c r="T3782"/>
      <c r="U3782"/>
      <c r="V3782"/>
      <c r="W3782"/>
      <c r="X3782"/>
      <c r="Y3782"/>
      <c r="Z3782"/>
      <c r="AA3782"/>
      <c r="AB3782" s="181"/>
    </row>
    <row r="3783" spans="1:28" hidden="1">
      <c r="A3783" s="283"/>
      <c r="B3783"/>
      <c r="C3783"/>
      <c r="D3783"/>
      <c r="E3783"/>
      <c r="F3783"/>
      <c r="G3783"/>
      <c r="H3783"/>
      <c r="I3783"/>
      <c r="J3783"/>
      <c r="K3783"/>
      <c r="L3783"/>
      <c r="M3783"/>
      <c r="N3783"/>
      <c r="O3783"/>
      <c r="P3783"/>
      <c r="Q3783"/>
      <c r="R3783"/>
      <c r="S3783"/>
      <c r="T3783"/>
      <c r="U3783"/>
      <c r="V3783"/>
      <c r="W3783"/>
      <c r="X3783"/>
      <c r="Y3783"/>
      <c r="Z3783"/>
      <c r="AA3783"/>
      <c r="AB3783" s="181"/>
    </row>
    <row r="3784" spans="1:28" hidden="1">
      <c r="A3784" s="283"/>
      <c r="B3784"/>
      <c r="C3784"/>
      <c r="D3784"/>
      <c r="E3784"/>
      <c r="F3784"/>
      <c r="G3784"/>
      <c r="H3784"/>
      <c r="I3784"/>
      <c r="J3784"/>
      <c r="K3784"/>
      <c r="L3784"/>
      <c r="M3784"/>
      <c r="N3784"/>
      <c r="O3784"/>
      <c r="P3784"/>
      <c r="Q3784"/>
      <c r="R3784"/>
      <c r="S3784"/>
      <c r="T3784"/>
      <c r="U3784"/>
      <c r="V3784"/>
      <c r="W3784"/>
      <c r="X3784"/>
      <c r="Y3784"/>
      <c r="Z3784"/>
      <c r="AA3784"/>
      <c r="AB3784" s="181"/>
    </row>
    <row r="3785" spans="1:28" hidden="1">
      <c r="A3785" s="283"/>
      <c r="B3785"/>
      <c r="C3785"/>
      <c r="D3785"/>
      <c r="E3785"/>
      <c r="F3785"/>
      <c r="G3785"/>
      <c r="H3785"/>
      <c r="I3785"/>
      <c r="J3785"/>
      <c r="K3785"/>
      <c r="L3785"/>
      <c r="M3785"/>
      <c r="N3785"/>
      <c r="O3785"/>
      <c r="P3785"/>
      <c r="Q3785"/>
      <c r="R3785"/>
      <c r="S3785"/>
      <c r="T3785"/>
      <c r="U3785"/>
      <c r="V3785"/>
      <c r="W3785"/>
      <c r="X3785"/>
      <c r="Y3785"/>
      <c r="Z3785"/>
      <c r="AA3785"/>
      <c r="AB3785" s="181"/>
    </row>
    <row r="3786" spans="1:28" hidden="1">
      <c r="A3786" s="283"/>
      <c r="B3786"/>
      <c r="C3786"/>
      <c r="D3786"/>
      <c r="E3786"/>
      <c r="F3786"/>
      <c r="G3786"/>
      <c r="H3786"/>
      <c r="I3786"/>
      <c r="J3786"/>
      <c r="K3786"/>
      <c r="L3786"/>
      <c r="M3786"/>
      <c r="N3786"/>
      <c r="O3786"/>
      <c r="P3786"/>
      <c r="Q3786"/>
      <c r="R3786"/>
      <c r="S3786"/>
      <c r="T3786"/>
      <c r="U3786"/>
      <c r="V3786"/>
      <c r="W3786"/>
      <c r="X3786"/>
      <c r="Y3786"/>
      <c r="Z3786"/>
      <c r="AA3786"/>
      <c r="AB3786" s="181"/>
    </row>
    <row r="3787" spans="1:28" hidden="1">
      <c r="A3787" s="283"/>
      <c r="B3787"/>
      <c r="C3787"/>
      <c r="D3787"/>
      <c r="E3787"/>
      <c r="F3787"/>
      <c r="G3787"/>
      <c r="H3787"/>
      <c r="I3787"/>
      <c r="J3787"/>
      <c r="K3787"/>
      <c r="L3787"/>
      <c r="M3787"/>
      <c r="N3787"/>
      <c r="O3787"/>
      <c r="P3787"/>
      <c r="Q3787"/>
      <c r="R3787"/>
      <c r="S3787"/>
      <c r="T3787"/>
      <c r="U3787"/>
      <c r="V3787"/>
      <c r="W3787"/>
      <c r="X3787"/>
      <c r="Y3787"/>
      <c r="Z3787"/>
      <c r="AA3787"/>
      <c r="AB3787" s="181"/>
    </row>
    <row r="3788" spans="1:28" hidden="1">
      <c r="A3788" s="283"/>
      <c r="B3788"/>
      <c r="C3788"/>
      <c r="D3788"/>
      <c r="E3788"/>
      <c r="F3788"/>
      <c r="G3788"/>
      <c r="H3788"/>
      <c r="I3788"/>
      <c r="J3788"/>
      <c r="K3788"/>
      <c r="L3788"/>
      <c r="M3788"/>
      <c r="N3788"/>
      <c r="O3788"/>
      <c r="P3788"/>
      <c r="Q3788"/>
      <c r="R3788"/>
      <c r="S3788"/>
      <c r="T3788"/>
      <c r="U3788"/>
      <c r="V3788"/>
      <c r="W3788"/>
      <c r="X3788"/>
      <c r="Y3788"/>
      <c r="Z3788"/>
      <c r="AA3788"/>
      <c r="AB3788" s="181"/>
    </row>
    <row r="3789" spans="1:28" hidden="1">
      <c r="A3789" s="283"/>
      <c r="B3789"/>
      <c r="C3789"/>
      <c r="D3789"/>
      <c r="E3789"/>
      <c r="F3789"/>
      <c r="G3789"/>
      <c r="H3789"/>
      <c r="I3789"/>
      <c r="J3789"/>
      <c r="K3789"/>
      <c r="L3789"/>
      <c r="M3789"/>
      <c r="N3789"/>
      <c r="O3789"/>
      <c r="P3789"/>
      <c r="Q3789"/>
      <c r="R3789"/>
      <c r="S3789"/>
      <c r="T3789"/>
      <c r="U3789"/>
      <c r="V3789"/>
      <c r="W3789"/>
      <c r="X3789"/>
      <c r="Y3789"/>
      <c r="Z3789"/>
      <c r="AA3789"/>
      <c r="AB3789" s="181"/>
    </row>
    <row r="3790" spans="1:28" hidden="1">
      <c r="A3790" s="283"/>
      <c r="B3790"/>
      <c r="C3790"/>
      <c r="D3790"/>
      <c r="E3790"/>
      <c r="F3790"/>
      <c r="G3790"/>
      <c r="H3790"/>
      <c r="I3790"/>
      <c r="J3790"/>
      <c r="K3790"/>
      <c r="L3790"/>
      <c r="M3790"/>
      <c r="N3790"/>
      <c r="O3790"/>
      <c r="P3790"/>
      <c r="Q3790"/>
      <c r="R3790"/>
      <c r="S3790"/>
      <c r="T3790"/>
      <c r="U3790"/>
      <c r="V3790"/>
      <c r="W3790"/>
      <c r="X3790"/>
      <c r="Y3790"/>
      <c r="Z3790"/>
      <c r="AA3790"/>
      <c r="AB3790" s="181"/>
    </row>
    <row r="3791" spans="1:28" hidden="1">
      <c r="A3791" s="283"/>
      <c r="B3791"/>
      <c r="C3791"/>
      <c r="D3791"/>
      <c r="E3791"/>
      <c r="F3791"/>
      <c r="G3791"/>
      <c r="H3791"/>
      <c r="I3791"/>
      <c r="J3791"/>
      <c r="K3791"/>
      <c r="L3791"/>
      <c r="M3791"/>
      <c r="N3791"/>
      <c r="O3791"/>
      <c r="P3791"/>
      <c r="Q3791"/>
      <c r="R3791"/>
      <c r="S3791"/>
      <c r="T3791"/>
      <c r="U3791"/>
      <c r="V3791"/>
      <c r="W3791"/>
      <c r="X3791"/>
      <c r="Y3791"/>
      <c r="Z3791"/>
      <c r="AA3791"/>
      <c r="AB3791" s="181"/>
    </row>
    <row r="3792" spans="1:28" hidden="1">
      <c r="A3792" s="283"/>
      <c r="B3792"/>
      <c r="C3792"/>
      <c r="D3792"/>
      <c r="E3792"/>
      <c r="F3792"/>
      <c r="G3792"/>
      <c r="H3792"/>
      <c r="I3792"/>
      <c r="J3792"/>
      <c r="K3792"/>
      <c r="L3792"/>
      <c r="M3792"/>
      <c r="N3792"/>
      <c r="O3792"/>
      <c r="P3792"/>
      <c r="Q3792"/>
      <c r="R3792"/>
      <c r="S3792"/>
      <c r="T3792"/>
      <c r="U3792"/>
      <c r="V3792"/>
      <c r="W3792"/>
      <c r="X3792"/>
      <c r="Y3792"/>
      <c r="Z3792"/>
      <c r="AA3792"/>
      <c r="AB3792" s="181"/>
    </row>
    <row r="3793" spans="1:28" hidden="1">
      <c r="A3793" s="283"/>
      <c r="B3793"/>
      <c r="C3793"/>
      <c r="D3793"/>
      <c r="E3793"/>
      <c r="F3793"/>
      <c r="G3793"/>
      <c r="H3793"/>
      <c r="I3793"/>
      <c r="J3793"/>
      <c r="K3793"/>
      <c r="L3793"/>
      <c r="M3793"/>
      <c r="N3793"/>
      <c r="O3793"/>
      <c r="P3793"/>
      <c r="Q3793"/>
      <c r="R3793"/>
      <c r="S3793"/>
      <c r="T3793"/>
      <c r="U3793"/>
      <c r="V3793"/>
      <c r="W3793"/>
      <c r="X3793"/>
      <c r="Y3793"/>
      <c r="Z3793"/>
      <c r="AA3793"/>
      <c r="AB3793" s="181"/>
    </row>
    <row r="3794" spans="1:28" hidden="1">
      <c r="A3794" s="283"/>
      <c r="B3794"/>
      <c r="C3794"/>
      <c r="D3794"/>
      <c r="E3794"/>
      <c r="F3794"/>
      <c r="G3794"/>
      <c r="H3794"/>
      <c r="I3794"/>
      <c r="J3794"/>
      <c r="K3794"/>
      <c r="L3794"/>
      <c r="M3794"/>
      <c r="N3794"/>
      <c r="O3794"/>
      <c r="P3794"/>
      <c r="Q3794"/>
      <c r="R3794"/>
      <c r="S3794"/>
      <c r="T3794"/>
      <c r="U3794"/>
      <c r="V3794"/>
      <c r="W3794"/>
      <c r="X3794"/>
      <c r="Y3794"/>
      <c r="Z3794"/>
      <c r="AA3794"/>
      <c r="AB3794" s="181"/>
    </row>
    <row r="3795" spans="1:28" hidden="1">
      <c r="A3795" s="283"/>
      <c r="B3795"/>
      <c r="C3795"/>
      <c r="D3795"/>
      <c r="E3795"/>
      <c r="F3795"/>
      <c r="G3795"/>
      <c r="H3795"/>
      <c r="I3795"/>
      <c r="J3795"/>
      <c r="K3795"/>
      <c r="L3795"/>
      <c r="M3795"/>
      <c r="N3795"/>
      <c r="O3795"/>
      <c r="P3795"/>
      <c r="Q3795"/>
      <c r="R3795"/>
      <c r="S3795"/>
      <c r="T3795"/>
      <c r="U3795"/>
      <c r="V3795"/>
      <c r="W3795"/>
      <c r="X3795"/>
      <c r="Y3795"/>
      <c r="Z3795"/>
      <c r="AA3795"/>
      <c r="AB3795" s="181"/>
    </row>
    <row r="3796" spans="1:28" hidden="1">
      <c r="A3796" s="283"/>
      <c r="B3796"/>
      <c r="C3796"/>
      <c r="D3796"/>
      <c r="E3796"/>
      <c r="F3796"/>
      <c r="G3796"/>
      <c r="H3796"/>
      <c r="I3796"/>
      <c r="J3796"/>
      <c r="K3796"/>
      <c r="L3796"/>
      <c r="M3796"/>
      <c r="N3796"/>
      <c r="O3796"/>
      <c r="P3796"/>
      <c r="Q3796"/>
      <c r="R3796"/>
      <c r="S3796"/>
      <c r="T3796"/>
      <c r="U3796"/>
      <c r="V3796"/>
      <c r="W3796"/>
      <c r="X3796"/>
      <c r="Y3796"/>
      <c r="Z3796"/>
      <c r="AA3796"/>
      <c r="AB3796" s="181"/>
    </row>
    <row r="3797" spans="1:28" hidden="1">
      <c r="A3797" s="283"/>
      <c r="B3797"/>
      <c r="C3797"/>
      <c r="D3797"/>
      <c r="E3797"/>
      <c r="F3797"/>
      <c r="G3797"/>
      <c r="H3797"/>
      <c r="I3797"/>
      <c r="J3797"/>
      <c r="K3797"/>
      <c r="L3797"/>
      <c r="M3797"/>
      <c r="N3797"/>
      <c r="O3797"/>
      <c r="P3797"/>
      <c r="Q3797"/>
      <c r="R3797"/>
      <c r="S3797"/>
      <c r="T3797"/>
      <c r="U3797"/>
      <c r="V3797"/>
      <c r="W3797"/>
      <c r="X3797"/>
      <c r="Y3797"/>
      <c r="Z3797"/>
      <c r="AA3797"/>
      <c r="AB3797" s="181"/>
    </row>
    <row r="3798" spans="1:28" hidden="1">
      <c r="A3798" s="283"/>
      <c r="B3798"/>
      <c r="C3798"/>
      <c r="D3798"/>
      <c r="E3798"/>
      <c r="F3798"/>
      <c r="G3798"/>
      <c r="H3798"/>
      <c r="I3798"/>
      <c r="J3798"/>
      <c r="K3798"/>
      <c r="L3798"/>
      <c r="M3798"/>
      <c r="N3798"/>
      <c r="O3798"/>
      <c r="P3798"/>
      <c r="Q3798"/>
      <c r="R3798"/>
      <c r="S3798"/>
      <c r="T3798"/>
      <c r="U3798"/>
      <c r="V3798"/>
      <c r="W3798"/>
      <c r="X3798"/>
      <c r="Y3798"/>
      <c r="Z3798"/>
      <c r="AA3798"/>
      <c r="AB3798" s="181"/>
    </row>
    <row r="3799" spans="1:28" hidden="1">
      <c r="A3799" s="283"/>
      <c r="B3799"/>
      <c r="C3799"/>
      <c r="D3799"/>
      <c r="E3799"/>
      <c r="F3799"/>
      <c r="G3799"/>
      <c r="H3799"/>
      <c r="I3799"/>
      <c r="J3799"/>
      <c r="K3799"/>
      <c r="L3799"/>
      <c r="M3799"/>
      <c r="N3799"/>
      <c r="O3799"/>
      <c r="P3799"/>
      <c r="Q3799"/>
      <c r="R3799"/>
      <c r="S3799"/>
      <c r="T3799"/>
      <c r="U3799"/>
      <c r="V3799"/>
      <c r="W3799"/>
      <c r="X3799"/>
      <c r="Y3799"/>
      <c r="Z3799"/>
      <c r="AA3799"/>
      <c r="AB3799" s="181"/>
    </row>
    <row r="3800" spans="1:28" hidden="1">
      <c r="A3800" s="283"/>
      <c r="B3800"/>
      <c r="C3800"/>
      <c r="D3800"/>
      <c r="E3800"/>
      <c r="F3800"/>
      <c r="G3800"/>
      <c r="H3800"/>
      <c r="I3800"/>
      <c r="J3800"/>
      <c r="K3800"/>
      <c r="L3800"/>
      <c r="M3800"/>
      <c r="N3800"/>
      <c r="O3800"/>
      <c r="P3800"/>
      <c r="Q3800"/>
      <c r="R3800"/>
      <c r="S3800"/>
      <c r="T3800"/>
      <c r="U3800"/>
      <c r="V3800"/>
      <c r="W3800"/>
      <c r="X3800"/>
      <c r="Y3800"/>
      <c r="Z3800"/>
      <c r="AA3800"/>
      <c r="AB3800" s="181"/>
    </row>
    <row r="3801" spans="1:28" hidden="1">
      <c r="A3801" s="283"/>
      <c r="B3801"/>
      <c r="C3801"/>
      <c r="D3801"/>
      <c r="E3801"/>
      <c r="F3801"/>
      <c r="G3801"/>
      <c r="H3801"/>
      <c r="I3801"/>
      <c r="J3801"/>
      <c r="K3801"/>
      <c r="L3801"/>
      <c r="M3801"/>
      <c r="N3801"/>
      <c r="O3801"/>
      <c r="P3801"/>
      <c r="Q3801"/>
      <c r="R3801"/>
      <c r="S3801"/>
      <c r="T3801"/>
      <c r="U3801"/>
      <c r="V3801"/>
      <c r="W3801"/>
      <c r="X3801"/>
      <c r="Y3801"/>
      <c r="Z3801"/>
      <c r="AA3801"/>
      <c r="AB3801" s="181"/>
    </row>
    <row r="3802" spans="1:28" hidden="1">
      <c r="A3802" s="283"/>
      <c r="B3802"/>
      <c r="C3802"/>
      <c r="D3802"/>
      <c r="E3802"/>
      <c r="F3802"/>
      <c r="G3802"/>
      <c r="H3802"/>
      <c r="I3802"/>
      <c r="J3802"/>
      <c r="K3802"/>
      <c r="L3802"/>
      <c r="M3802"/>
      <c r="N3802"/>
      <c r="O3802"/>
      <c r="P3802"/>
      <c r="Q3802"/>
      <c r="R3802"/>
      <c r="S3802"/>
      <c r="T3802"/>
      <c r="U3802"/>
      <c r="V3802"/>
      <c r="W3802"/>
      <c r="X3802"/>
      <c r="Y3802"/>
      <c r="Z3802"/>
      <c r="AA3802"/>
      <c r="AB3802" s="181"/>
    </row>
    <row r="3803" spans="1:28" hidden="1">
      <c r="A3803" s="283"/>
      <c r="B3803"/>
      <c r="C3803"/>
      <c r="D3803"/>
      <c r="E3803"/>
      <c r="F3803"/>
      <c r="G3803"/>
      <c r="H3803"/>
      <c r="I3803"/>
      <c r="J3803"/>
      <c r="K3803"/>
      <c r="L3803"/>
      <c r="M3803"/>
      <c r="N3803"/>
      <c r="O3803"/>
      <c r="P3803"/>
      <c r="Q3803"/>
      <c r="R3803"/>
      <c r="S3803"/>
      <c r="T3803"/>
      <c r="U3803"/>
      <c r="V3803"/>
      <c r="W3803"/>
      <c r="X3803"/>
      <c r="Y3803"/>
      <c r="Z3803"/>
      <c r="AA3803"/>
      <c r="AB3803" s="181"/>
    </row>
    <row r="3804" spans="1:28" hidden="1">
      <c r="A3804" s="283"/>
      <c r="B3804"/>
      <c r="C3804"/>
      <c r="D3804"/>
      <c r="E3804"/>
      <c r="F3804"/>
      <c r="G3804"/>
      <c r="H3804"/>
      <c r="I3804"/>
      <c r="J3804"/>
      <c r="K3804"/>
      <c r="L3804"/>
      <c r="M3804"/>
      <c r="N3804"/>
      <c r="O3804"/>
      <c r="P3804"/>
      <c r="Q3804"/>
      <c r="R3804"/>
      <c r="S3804"/>
      <c r="T3804"/>
      <c r="U3804"/>
      <c r="V3804"/>
      <c r="W3804"/>
      <c r="X3804"/>
      <c r="Y3804"/>
      <c r="Z3804"/>
      <c r="AA3804"/>
      <c r="AB3804" s="181"/>
    </row>
    <row r="3805" spans="1:28" hidden="1">
      <c r="A3805" s="283"/>
      <c r="B3805"/>
      <c r="C3805"/>
      <c r="D3805"/>
      <c r="E3805"/>
      <c r="F3805"/>
      <c r="G3805"/>
      <c r="H3805"/>
      <c r="I3805"/>
      <c r="J3805"/>
      <c r="K3805"/>
      <c r="L3805"/>
      <c r="M3805"/>
      <c r="N3805"/>
      <c r="O3805"/>
      <c r="P3805"/>
      <c r="Q3805"/>
      <c r="R3805"/>
      <c r="S3805"/>
      <c r="T3805"/>
      <c r="U3805"/>
      <c r="V3805"/>
      <c r="W3805"/>
      <c r="X3805"/>
      <c r="Y3805"/>
      <c r="Z3805"/>
      <c r="AA3805"/>
      <c r="AB3805" s="181"/>
    </row>
    <row r="3806" spans="1:28" hidden="1">
      <c r="A3806" s="283"/>
      <c r="B3806"/>
      <c r="C3806"/>
      <c r="D3806"/>
      <c r="E3806"/>
      <c r="F3806"/>
      <c r="G3806"/>
      <c r="H3806"/>
      <c r="I3806"/>
      <c r="J3806"/>
      <c r="K3806"/>
      <c r="L3806"/>
      <c r="M3806"/>
      <c r="N3806"/>
      <c r="O3806"/>
      <c r="P3806"/>
      <c r="Q3806"/>
      <c r="R3806"/>
      <c r="S3806"/>
      <c r="T3806"/>
      <c r="U3806"/>
      <c r="V3806"/>
      <c r="W3806"/>
      <c r="X3806"/>
      <c r="Y3806"/>
      <c r="Z3806"/>
      <c r="AA3806"/>
      <c r="AB3806" s="181"/>
    </row>
    <row r="3807" spans="1:28" hidden="1">
      <c r="A3807" s="283"/>
      <c r="B3807"/>
      <c r="C3807"/>
      <c r="D3807"/>
      <c r="E3807"/>
      <c r="F3807"/>
      <c r="G3807"/>
      <c r="H3807"/>
      <c r="I3807"/>
      <c r="J3807"/>
      <c r="K3807"/>
      <c r="L3807"/>
      <c r="M3807"/>
      <c r="N3807"/>
      <c r="O3807"/>
      <c r="P3807"/>
      <c r="Q3807"/>
      <c r="R3807"/>
      <c r="S3807"/>
      <c r="T3807"/>
      <c r="U3807"/>
      <c r="V3807"/>
      <c r="W3807"/>
      <c r="X3807"/>
      <c r="Y3807"/>
      <c r="Z3807"/>
      <c r="AA3807"/>
      <c r="AB3807" s="181"/>
    </row>
    <row r="3808" spans="1:28" hidden="1">
      <c r="A3808" s="283"/>
      <c r="B3808"/>
      <c r="C3808"/>
      <c r="D3808"/>
      <c r="E3808"/>
      <c r="F3808"/>
      <c r="G3808"/>
      <c r="H3808"/>
      <c r="I3808"/>
      <c r="J3808"/>
      <c r="K3808"/>
      <c r="L3808"/>
      <c r="M3808"/>
      <c r="N3808"/>
      <c r="O3808"/>
      <c r="P3808"/>
      <c r="Q3808"/>
      <c r="R3808"/>
      <c r="S3808"/>
      <c r="T3808"/>
      <c r="U3808"/>
      <c r="V3808"/>
      <c r="W3808"/>
      <c r="X3808"/>
      <c r="Y3808"/>
      <c r="Z3808"/>
      <c r="AA3808"/>
      <c r="AB3808" s="181"/>
    </row>
    <row r="3809" spans="1:28" hidden="1">
      <c r="A3809" s="283"/>
      <c r="B3809"/>
      <c r="C3809"/>
      <c r="D3809"/>
      <c r="E3809"/>
      <c r="F3809"/>
      <c r="G3809"/>
      <c r="H3809"/>
      <c r="I3809"/>
      <c r="J3809"/>
      <c r="K3809"/>
      <c r="L3809"/>
      <c r="M3809"/>
      <c r="N3809"/>
      <c r="O3809"/>
      <c r="P3809"/>
      <c r="Q3809"/>
      <c r="R3809"/>
      <c r="S3809"/>
      <c r="T3809"/>
      <c r="U3809"/>
      <c r="V3809"/>
      <c r="W3809"/>
      <c r="X3809"/>
      <c r="Y3809"/>
      <c r="Z3809"/>
      <c r="AA3809"/>
      <c r="AB3809" s="181"/>
    </row>
    <row r="3810" spans="1:28" hidden="1">
      <c r="A3810" s="283"/>
      <c r="B3810"/>
      <c r="C3810"/>
      <c r="D3810"/>
      <c r="E3810"/>
      <c r="F3810"/>
      <c r="G3810"/>
      <c r="H3810"/>
      <c r="I3810"/>
      <c r="J3810"/>
      <c r="K3810"/>
      <c r="L3810"/>
      <c r="M3810"/>
      <c r="N3810"/>
      <c r="O3810"/>
      <c r="P3810"/>
      <c r="Q3810"/>
      <c r="R3810"/>
      <c r="S3810"/>
      <c r="T3810"/>
      <c r="U3810"/>
      <c r="V3810"/>
      <c r="W3810"/>
      <c r="X3810"/>
      <c r="Y3810"/>
      <c r="Z3810"/>
      <c r="AA3810"/>
      <c r="AB3810" s="181"/>
    </row>
    <row r="3811" spans="1:28" hidden="1">
      <c r="A3811" s="283"/>
      <c r="B3811"/>
      <c r="C3811"/>
      <c r="D3811"/>
      <c r="E3811"/>
      <c r="F3811"/>
      <c r="G3811"/>
      <c r="H3811"/>
      <c r="I3811"/>
      <c r="J3811"/>
      <c r="K3811"/>
      <c r="L3811"/>
      <c r="M3811"/>
      <c r="N3811"/>
      <c r="O3811"/>
      <c r="P3811"/>
      <c r="Q3811"/>
      <c r="R3811"/>
      <c r="S3811"/>
      <c r="T3811"/>
      <c r="U3811"/>
      <c r="V3811"/>
      <c r="W3811"/>
      <c r="X3811"/>
      <c r="Y3811"/>
      <c r="Z3811"/>
      <c r="AA3811"/>
      <c r="AB3811" s="181"/>
    </row>
    <row r="3812" spans="1:28" hidden="1">
      <c r="A3812" s="283"/>
      <c r="B3812"/>
      <c r="C3812"/>
      <c r="D3812"/>
      <c r="E3812"/>
      <c r="F3812"/>
      <c r="G3812"/>
      <c r="H3812"/>
      <c r="I3812"/>
      <c r="J3812"/>
      <c r="K3812"/>
      <c r="L3812"/>
      <c r="M3812"/>
      <c r="N3812"/>
      <c r="O3812"/>
      <c r="P3812"/>
      <c r="Q3812"/>
      <c r="R3812"/>
      <c r="S3812"/>
      <c r="T3812"/>
      <c r="U3812"/>
      <c r="V3812"/>
      <c r="W3812"/>
      <c r="X3812"/>
      <c r="Y3812"/>
      <c r="Z3812"/>
      <c r="AA3812"/>
      <c r="AB3812" s="181"/>
    </row>
    <row r="3813" spans="1:28" hidden="1">
      <c r="A3813" s="283"/>
      <c r="B3813"/>
      <c r="C3813"/>
      <c r="D3813"/>
      <c r="E3813"/>
      <c r="F3813"/>
      <c r="G3813"/>
      <c r="H3813"/>
      <c r="I3813"/>
      <c r="J3813"/>
      <c r="K3813"/>
      <c r="L3813"/>
      <c r="M3813"/>
      <c r="N3813"/>
      <c r="O3813"/>
      <c r="P3813"/>
      <c r="Q3813"/>
      <c r="R3813"/>
      <c r="S3813"/>
      <c r="T3813"/>
      <c r="U3813"/>
      <c r="V3813"/>
      <c r="W3813"/>
      <c r="X3813"/>
      <c r="Y3813"/>
      <c r="Z3813"/>
      <c r="AA3813"/>
      <c r="AB3813" s="181"/>
    </row>
    <row r="3814" spans="1:28" hidden="1">
      <c r="A3814" s="283"/>
      <c r="B3814"/>
      <c r="C3814"/>
      <c r="D3814"/>
      <c r="E3814"/>
      <c r="F3814"/>
      <c r="G3814"/>
      <c r="H3814"/>
      <c r="I3814"/>
      <c r="J3814"/>
      <c r="K3814"/>
      <c r="L3814"/>
      <c r="M3814"/>
      <c r="N3814"/>
      <c r="O3814"/>
      <c r="P3814"/>
      <c r="Q3814"/>
      <c r="R3814"/>
      <c r="S3814"/>
      <c r="T3814"/>
      <c r="U3814"/>
      <c r="V3814"/>
      <c r="W3814"/>
      <c r="X3814"/>
      <c r="Y3814"/>
      <c r="Z3814"/>
      <c r="AA3814"/>
      <c r="AB3814" s="181"/>
    </row>
    <row r="3815" spans="1:28" hidden="1">
      <c r="A3815" s="283"/>
      <c r="B3815"/>
      <c r="C3815"/>
      <c r="D3815"/>
      <c r="E3815"/>
      <c r="F3815"/>
      <c r="G3815"/>
      <c r="H3815"/>
      <c r="I3815"/>
      <c r="J3815"/>
      <c r="K3815"/>
      <c r="L3815"/>
      <c r="M3815"/>
      <c r="N3815"/>
      <c r="O3815"/>
      <c r="P3815"/>
      <c r="Q3815"/>
      <c r="R3815"/>
      <c r="S3815"/>
      <c r="T3815"/>
      <c r="U3815"/>
      <c r="V3815"/>
      <c r="W3815"/>
      <c r="X3815"/>
      <c r="Y3815"/>
      <c r="Z3815"/>
      <c r="AA3815"/>
      <c r="AB3815" s="181"/>
    </row>
    <row r="3816" spans="1:28" hidden="1">
      <c r="A3816" s="283"/>
      <c r="B3816"/>
      <c r="C3816"/>
      <c r="D3816"/>
      <c r="E3816"/>
      <c r="F3816"/>
      <c r="G3816"/>
      <c r="H3816"/>
      <c r="I3816"/>
      <c r="J3816"/>
      <c r="K3816"/>
      <c r="L3816"/>
      <c r="M3816"/>
      <c r="N3816"/>
      <c r="O3816"/>
      <c r="P3816"/>
      <c r="Q3816"/>
      <c r="R3816"/>
      <c r="S3816"/>
      <c r="T3816"/>
      <c r="U3816"/>
      <c r="V3816"/>
      <c r="W3816"/>
      <c r="X3816"/>
      <c r="Y3816"/>
      <c r="Z3816"/>
      <c r="AA3816"/>
      <c r="AB3816" s="181"/>
    </row>
    <row r="3817" spans="1:28" hidden="1">
      <c r="A3817" s="283"/>
      <c r="B3817"/>
      <c r="C3817"/>
      <c r="D3817"/>
      <c r="E3817"/>
      <c r="F3817"/>
      <c r="G3817"/>
      <c r="H3817"/>
      <c r="I3817"/>
      <c r="J3817"/>
      <c r="K3817"/>
      <c r="L3817"/>
      <c r="M3817"/>
      <c r="N3817"/>
      <c r="O3817"/>
      <c r="P3817"/>
      <c r="Q3817"/>
      <c r="R3817"/>
      <c r="S3817"/>
      <c r="T3817"/>
      <c r="U3817"/>
      <c r="V3817"/>
      <c r="W3817"/>
      <c r="X3817"/>
      <c r="Y3817"/>
      <c r="Z3817"/>
      <c r="AA3817"/>
      <c r="AB3817" s="181"/>
    </row>
    <row r="3818" spans="1:28" hidden="1">
      <c r="A3818" s="283"/>
      <c r="B3818"/>
      <c r="C3818"/>
      <c r="D3818"/>
      <c r="E3818"/>
      <c r="F3818"/>
      <c r="G3818"/>
      <c r="H3818"/>
      <c r="I3818"/>
      <c r="J3818"/>
      <c r="K3818"/>
      <c r="L3818"/>
      <c r="M3818"/>
      <c r="N3818"/>
      <c r="O3818"/>
      <c r="P3818"/>
      <c r="Q3818"/>
      <c r="R3818"/>
      <c r="S3818"/>
      <c r="T3818"/>
      <c r="U3818"/>
      <c r="V3818"/>
      <c r="W3818"/>
      <c r="X3818"/>
      <c r="Y3818"/>
      <c r="Z3818"/>
      <c r="AA3818"/>
      <c r="AB3818" s="181"/>
    </row>
    <row r="3819" spans="1:28" hidden="1">
      <c r="A3819" s="283"/>
      <c r="B3819"/>
      <c r="C3819"/>
      <c r="D3819"/>
      <c r="E3819"/>
      <c r="F3819"/>
      <c r="G3819"/>
      <c r="H3819"/>
      <c r="I3819"/>
      <c r="J3819"/>
      <c r="K3819"/>
      <c r="L3819"/>
      <c r="M3819"/>
      <c r="N3819"/>
      <c r="O3819"/>
      <c r="P3819"/>
      <c r="Q3819"/>
      <c r="R3819"/>
      <c r="S3819"/>
      <c r="T3819"/>
      <c r="U3819"/>
      <c r="V3819"/>
      <c r="W3819"/>
      <c r="X3819"/>
      <c r="Y3819"/>
      <c r="Z3819"/>
      <c r="AA3819"/>
      <c r="AB3819" s="181"/>
    </row>
    <row r="3820" spans="1:28" hidden="1">
      <c r="A3820" s="283"/>
      <c r="B3820"/>
      <c r="C3820"/>
      <c r="D3820"/>
      <c r="E3820"/>
      <c r="F3820"/>
      <c r="G3820"/>
      <c r="H3820"/>
      <c r="I3820"/>
      <c r="J3820"/>
      <c r="K3820"/>
      <c r="L3820"/>
      <c r="M3820"/>
      <c r="N3820"/>
      <c r="O3820"/>
      <c r="P3820"/>
      <c r="Q3820"/>
      <c r="R3820"/>
      <c r="S3820"/>
      <c r="T3820"/>
      <c r="U3820"/>
      <c r="V3820"/>
      <c r="W3820"/>
      <c r="X3820"/>
      <c r="Y3820"/>
      <c r="Z3820"/>
      <c r="AA3820"/>
      <c r="AB3820" s="181"/>
    </row>
    <row r="3821" spans="1:28" hidden="1">
      <c r="A3821" s="283"/>
      <c r="B3821"/>
      <c r="C3821"/>
      <c r="D3821"/>
      <c r="E3821"/>
      <c r="F3821"/>
      <c r="G3821"/>
      <c r="H3821"/>
      <c r="I3821"/>
      <c r="J3821"/>
      <c r="K3821"/>
      <c r="L3821"/>
      <c r="M3821"/>
      <c r="N3821"/>
      <c r="O3821"/>
      <c r="P3821"/>
      <c r="Q3821"/>
      <c r="R3821"/>
      <c r="S3821"/>
      <c r="T3821"/>
      <c r="U3821"/>
      <c r="V3821"/>
      <c r="W3821"/>
      <c r="X3821"/>
      <c r="Y3821"/>
      <c r="Z3821"/>
      <c r="AA3821"/>
      <c r="AB3821" s="181"/>
    </row>
    <row r="3822" spans="1:28" hidden="1">
      <c r="A3822" s="283"/>
      <c r="B3822"/>
      <c r="C3822"/>
      <c r="D3822"/>
      <c r="E3822"/>
      <c r="F3822"/>
      <c r="G3822"/>
      <c r="H3822"/>
      <c r="I3822"/>
      <c r="J3822"/>
      <c r="K3822"/>
      <c r="L3822"/>
      <c r="M3822"/>
      <c r="N3822"/>
      <c r="O3822"/>
      <c r="P3822"/>
      <c r="Q3822"/>
      <c r="R3822"/>
      <c r="S3822"/>
      <c r="T3822"/>
      <c r="U3822"/>
      <c r="V3822"/>
      <c r="W3822"/>
      <c r="X3822"/>
      <c r="Y3822"/>
      <c r="Z3822"/>
      <c r="AA3822"/>
      <c r="AB3822" s="181"/>
    </row>
    <row r="3823" spans="1:28" hidden="1">
      <c r="A3823" s="283"/>
      <c r="B3823"/>
      <c r="C3823"/>
      <c r="D3823"/>
      <c r="E3823"/>
      <c r="F3823"/>
      <c r="G3823"/>
      <c r="H3823"/>
      <c r="I3823"/>
      <c r="J3823"/>
      <c r="K3823"/>
      <c r="L3823"/>
      <c r="M3823"/>
      <c r="N3823"/>
      <c r="O3823"/>
      <c r="P3823"/>
      <c r="Q3823"/>
      <c r="R3823"/>
      <c r="S3823"/>
      <c r="T3823"/>
      <c r="U3823"/>
      <c r="V3823"/>
      <c r="W3823"/>
      <c r="X3823"/>
      <c r="Y3823"/>
      <c r="Z3823"/>
      <c r="AA3823"/>
      <c r="AB3823" s="181"/>
    </row>
    <row r="3824" spans="1:28" hidden="1">
      <c r="A3824" s="283"/>
      <c r="B3824"/>
      <c r="C3824"/>
      <c r="D3824"/>
      <c r="E3824"/>
      <c r="F3824"/>
      <c r="G3824"/>
      <c r="H3824"/>
      <c r="I3824"/>
      <c r="J3824"/>
      <c r="K3824"/>
      <c r="L3824"/>
      <c r="M3824"/>
      <c r="N3824"/>
      <c r="O3824"/>
      <c r="P3824"/>
      <c r="Q3824"/>
      <c r="R3824"/>
      <c r="S3824"/>
      <c r="T3824"/>
      <c r="U3824"/>
      <c r="V3824"/>
      <c r="W3824"/>
      <c r="X3824"/>
      <c r="Y3824"/>
      <c r="Z3824"/>
      <c r="AA3824"/>
      <c r="AB3824" s="181"/>
    </row>
    <row r="3825" spans="1:28" hidden="1">
      <c r="A3825" s="283"/>
      <c r="B3825"/>
      <c r="C3825"/>
      <c r="D3825"/>
      <c r="E3825"/>
      <c r="F3825"/>
      <c r="G3825"/>
      <c r="H3825"/>
      <c r="I3825"/>
      <c r="J3825"/>
      <c r="K3825"/>
      <c r="L3825"/>
      <c r="M3825"/>
      <c r="N3825"/>
      <c r="O3825"/>
      <c r="P3825"/>
      <c r="Q3825"/>
      <c r="R3825"/>
      <c r="S3825"/>
      <c r="T3825"/>
      <c r="U3825"/>
      <c r="V3825"/>
      <c r="W3825"/>
      <c r="X3825"/>
      <c r="Y3825"/>
      <c r="Z3825"/>
      <c r="AA3825"/>
      <c r="AB3825" s="181"/>
    </row>
    <row r="3826" spans="1:28" hidden="1">
      <c r="A3826" s="283"/>
      <c r="B3826"/>
      <c r="C3826"/>
      <c r="D3826"/>
      <c r="E3826"/>
      <c r="F3826"/>
      <c r="G3826"/>
      <c r="H3826"/>
      <c r="I3826"/>
      <c r="J3826"/>
      <c r="K3826"/>
      <c r="L3826"/>
      <c r="M3826"/>
      <c r="N3826"/>
      <c r="O3826"/>
      <c r="P3826"/>
      <c r="Q3826"/>
      <c r="R3826"/>
      <c r="S3826"/>
      <c r="T3826"/>
      <c r="U3826"/>
      <c r="V3826"/>
      <c r="W3826"/>
      <c r="X3826"/>
      <c r="Y3826"/>
      <c r="Z3826"/>
      <c r="AA3826"/>
      <c r="AB3826" s="181"/>
    </row>
    <row r="3827" spans="1:28" hidden="1">
      <c r="A3827" s="283"/>
      <c r="B3827"/>
      <c r="C3827"/>
      <c r="D3827"/>
      <c r="E3827"/>
      <c r="F3827"/>
      <c r="G3827"/>
      <c r="H3827"/>
      <c r="I3827"/>
      <c r="J3827"/>
      <c r="K3827"/>
      <c r="L3827"/>
      <c r="M3827"/>
      <c r="N3827"/>
      <c r="O3827"/>
      <c r="P3827"/>
      <c r="Q3827"/>
      <c r="R3827"/>
      <c r="S3827"/>
      <c r="T3827"/>
      <c r="U3827"/>
      <c r="V3827"/>
      <c r="W3827"/>
      <c r="X3827"/>
      <c r="Y3827"/>
      <c r="Z3827"/>
      <c r="AA3827"/>
      <c r="AB3827" s="181"/>
    </row>
    <row r="3828" spans="1:28" hidden="1">
      <c r="A3828" s="283"/>
      <c r="B3828"/>
      <c r="C3828"/>
      <c r="D3828"/>
      <c r="E3828"/>
      <c r="F3828"/>
      <c r="G3828"/>
      <c r="H3828"/>
      <c r="I3828"/>
      <c r="J3828"/>
      <c r="K3828"/>
      <c r="L3828"/>
      <c r="M3828"/>
      <c r="N3828"/>
      <c r="O3828"/>
      <c r="P3828"/>
      <c r="Q3828"/>
      <c r="R3828"/>
      <c r="S3828"/>
      <c r="T3828"/>
      <c r="U3828"/>
      <c r="V3828"/>
      <c r="W3828"/>
      <c r="X3828"/>
      <c r="Y3828"/>
      <c r="Z3828"/>
      <c r="AA3828"/>
      <c r="AB3828" s="181"/>
    </row>
    <row r="3829" spans="1:28" hidden="1">
      <c r="A3829" s="283"/>
      <c r="B3829"/>
      <c r="C3829"/>
      <c r="D3829"/>
      <c r="E3829"/>
      <c r="F3829"/>
      <c r="G3829"/>
      <c r="H3829"/>
      <c r="I3829"/>
      <c r="J3829"/>
      <c r="K3829"/>
      <c r="L3829"/>
      <c r="M3829"/>
      <c r="N3829"/>
      <c r="O3829"/>
      <c r="P3829"/>
      <c r="Q3829"/>
      <c r="R3829"/>
      <c r="S3829"/>
      <c r="T3829"/>
      <c r="U3829"/>
      <c r="V3829"/>
      <c r="W3829"/>
      <c r="X3829"/>
      <c r="Y3829"/>
      <c r="Z3829"/>
      <c r="AA3829"/>
      <c r="AB3829" s="181"/>
    </row>
    <row r="3830" spans="1:28" hidden="1">
      <c r="A3830" s="283"/>
      <c r="B3830"/>
      <c r="C3830"/>
      <c r="D3830"/>
      <c r="E3830"/>
      <c r="F3830"/>
      <c r="G3830"/>
      <c r="H3830"/>
      <c r="I3830"/>
      <c r="J3830"/>
      <c r="K3830"/>
      <c r="L3830"/>
      <c r="M3830"/>
      <c r="N3830"/>
      <c r="O3830"/>
      <c r="P3830"/>
      <c r="Q3830"/>
      <c r="R3830"/>
      <c r="S3830"/>
      <c r="T3830"/>
      <c r="U3830"/>
      <c r="V3830"/>
      <c r="W3830"/>
      <c r="X3830"/>
      <c r="Y3830"/>
      <c r="Z3830"/>
      <c r="AA3830"/>
      <c r="AB3830" s="181"/>
    </row>
    <row r="3831" spans="1:28" hidden="1">
      <c r="A3831" s="283"/>
      <c r="B3831"/>
      <c r="C3831"/>
      <c r="D3831"/>
      <c r="E3831"/>
      <c r="F3831"/>
      <c r="G3831"/>
      <c r="H3831"/>
      <c r="I3831"/>
      <c r="J3831"/>
      <c r="K3831"/>
      <c r="L3831"/>
      <c r="M3831"/>
      <c r="N3831"/>
      <c r="O3831"/>
      <c r="P3831"/>
      <c r="Q3831"/>
      <c r="R3831"/>
      <c r="S3831"/>
      <c r="T3831"/>
      <c r="U3831"/>
      <c r="V3831"/>
      <c r="W3831"/>
      <c r="X3831"/>
      <c r="Y3831"/>
      <c r="Z3831"/>
      <c r="AA3831"/>
      <c r="AB3831" s="181"/>
    </row>
    <row r="3832" spans="1:28" hidden="1">
      <c r="A3832" s="283"/>
      <c r="B3832"/>
      <c r="C3832"/>
      <c r="D3832"/>
      <c r="E3832"/>
      <c r="F3832"/>
      <c r="G3832"/>
      <c r="H3832"/>
      <c r="I3832"/>
      <c r="J3832"/>
      <c r="K3832"/>
      <c r="L3832"/>
      <c r="M3832"/>
      <c r="N3832"/>
      <c r="O3832"/>
      <c r="P3832"/>
      <c r="Q3832"/>
      <c r="R3832"/>
      <c r="S3832"/>
      <c r="T3832"/>
      <c r="U3832"/>
      <c r="V3832"/>
      <c r="W3832"/>
      <c r="X3832"/>
      <c r="Y3832"/>
      <c r="Z3832"/>
      <c r="AA3832"/>
      <c r="AB3832" s="181"/>
    </row>
    <row r="3833" spans="1:28" hidden="1">
      <c r="A3833" s="283"/>
      <c r="B3833"/>
      <c r="C3833"/>
      <c r="D3833"/>
      <c r="E3833"/>
      <c r="F3833"/>
      <c r="G3833"/>
      <c r="H3833"/>
      <c r="I3833"/>
      <c r="J3833"/>
      <c r="K3833"/>
      <c r="L3833"/>
      <c r="M3833"/>
      <c r="N3833"/>
      <c r="O3833"/>
      <c r="P3833"/>
      <c r="Q3833"/>
      <c r="R3833"/>
      <c r="S3833"/>
      <c r="T3833"/>
      <c r="U3833"/>
      <c r="V3833"/>
      <c r="W3833"/>
      <c r="X3833"/>
      <c r="Y3833"/>
      <c r="Z3833"/>
      <c r="AA3833"/>
      <c r="AB3833" s="181"/>
    </row>
    <row r="3834" spans="1:28" hidden="1">
      <c r="A3834" s="283"/>
      <c r="B3834"/>
      <c r="C3834"/>
      <c r="D3834"/>
      <c r="E3834"/>
      <c r="F3834"/>
      <c r="G3834"/>
      <c r="H3834"/>
      <c r="I3834"/>
      <c r="J3834"/>
      <c r="K3834"/>
      <c r="L3834"/>
      <c r="M3834"/>
      <c r="N3834"/>
      <c r="O3834"/>
      <c r="P3834"/>
      <c r="Q3834"/>
      <c r="R3834"/>
      <c r="S3834"/>
      <c r="T3834"/>
      <c r="U3834"/>
      <c r="V3834"/>
      <c r="W3834"/>
      <c r="X3834"/>
      <c r="Y3834"/>
      <c r="Z3834"/>
      <c r="AA3834"/>
      <c r="AB3834" s="181"/>
    </row>
    <row r="3835" spans="1:28" hidden="1">
      <c r="A3835" s="283"/>
      <c r="B3835"/>
      <c r="C3835"/>
      <c r="D3835"/>
      <c r="E3835"/>
      <c r="F3835"/>
      <c r="G3835"/>
      <c r="H3835"/>
      <c r="I3835"/>
      <c r="J3835"/>
      <c r="K3835"/>
      <c r="L3835"/>
      <c r="M3835"/>
      <c r="N3835"/>
      <c r="O3835"/>
      <c r="P3835"/>
      <c r="Q3835"/>
      <c r="R3835"/>
      <c r="S3835"/>
      <c r="T3835"/>
      <c r="U3835"/>
      <c r="V3835"/>
      <c r="W3835"/>
      <c r="X3835"/>
      <c r="Y3835"/>
      <c r="Z3835"/>
      <c r="AA3835"/>
      <c r="AB3835" s="181"/>
    </row>
    <row r="3836" spans="1:28" hidden="1">
      <c r="A3836" s="283"/>
      <c r="B3836"/>
      <c r="C3836"/>
      <c r="D3836"/>
      <c r="E3836"/>
      <c r="F3836"/>
      <c r="G3836"/>
      <c r="H3836"/>
      <c r="I3836"/>
      <c r="J3836"/>
      <c r="K3836"/>
      <c r="L3836"/>
      <c r="M3836"/>
      <c r="N3836"/>
      <c r="O3836"/>
      <c r="P3836"/>
      <c r="Q3836"/>
      <c r="R3836"/>
      <c r="S3836"/>
      <c r="T3836"/>
      <c r="U3836"/>
      <c r="V3836"/>
      <c r="W3836"/>
      <c r="X3836"/>
      <c r="Y3836"/>
      <c r="Z3836"/>
      <c r="AA3836"/>
      <c r="AB3836" s="181"/>
    </row>
    <row r="3837" spans="1:28" hidden="1">
      <c r="A3837" s="283"/>
      <c r="B3837"/>
      <c r="C3837"/>
      <c r="D3837"/>
      <c r="E3837"/>
      <c r="F3837"/>
      <c r="G3837"/>
      <c r="H3837"/>
      <c r="I3837"/>
      <c r="J3837"/>
      <c r="K3837"/>
      <c r="L3837"/>
      <c r="M3837"/>
      <c r="N3837"/>
      <c r="O3837"/>
      <c r="P3837"/>
      <c r="Q3837"/>
      <c r="R3837"/>
      <c r="S3837"/>
      <c r="T3837"/>
      <c r="U3837"/>
      <c r="V3837"/>
      <c r="W3837"/>
      <c r="X3837"/>
      <c r="Y3837"/>
      <c r="Z3837"/>
      <c r="AA3837"/>
      <c r="AB3837" s="181"/>
    </row>
    <row r="3838" spans="1:28" hidden="1">
      <c r="A3838" s="283"/>
      <c r="B3838"/>
      <c r="C3838"/>
      <c r="D3838"/>
      <c r="E3838"/>
      <c r="F3838"/>
      <c r="G3838"/>
      <c r="H3838"/>
      <c r="I3838"/>
      <c r="J3838"/>
      <c r="K3838"/>
      <c r="L3838"/>
      <c r="M3838"/>
      <c r="N3838"/>
      <c r="O3838"/>
      <c r="P3838"/>
      <c r="Q3838"/>
      <c r="R3838"/>
      <c r="S3838"/>
      <c r="T3838"/>
      <c r="U3838"/>
      <c r="V3838"/>
      <c r="W3838"/>
      <c r="X3838"/>
      <c r="Y3838"/>
      <c r="Z3838"/>
      <c r="AA3838"/>
      <c r="AB3838" s="181"/>
    </row>
    <row r="3839" spans="1:28" hidden="1">
      <c r="A3839" s="283"/>
      <c r="B3839"/>
      <c r="C3839"/>
      <c r="D3839"/>
      <c r="E3839"/>
      <c r="F3839"/>
      <c r="G3839"/>
      <c r="H3839"/>
      <c r="I3839"/>
      <c r="J3839"/>
      <c r="K3839"/>
      <c r="L3839"/>
      <c r="M3839"/>
      <c r="N3839"/>
      <c r="O3839"/>
      <c r="P3839"/>
      <c r="Q3839"/>
      <c r="R3839"/>
      <c r="S3839"/>
      <c r="T3839"/>
      <c r="U3839"/>
      <c r="V3839"/>
      <c r="W3839"/>
      <c r="X3839"/>
      <c r="Y3839"/>
      <c r="Z3839"/>
      <c r="AA3839"/>
      <c r="AB3839" s="181"/>
    </row>
    <row r="3840" spans="1:28" hidden="1">
      <c r="A3840" s="283"/>
      <c r="B3840"/>
      <c r="C3840"/>
      <c r="D3840"/>
      <c r="E3840"/>
      <c r="F3840"/>
      <c r="G3840"/>
      <c r="H3840"/>
      <c r="I3840"/>
      <c r="J3840"/>
      <c r="K3840"/>
      <c r="L3840"/>
      <c r="M3840"/>
      <c r="N3840"/>
      <c r="O3840"/>
      <c r="P3840"/>
      <c r="Q3840"/>
      <c r="R3840"/>
      <c r="S3840"/>
      <c r="T3840"/>
      <c r="U3840"/>
      <c r="V3840"/>
      <c r="W3840"/>
      <c r="X3840"/>
      <c r="Y3840"/>
      <c r="Z3840"/>
      <c r="AA3840"/>
      <c r="AB3840" s="181"/>
    </row>
    <row r="3841" spans="1:28" hidden="1">
      <c r="A3841" s="283"/>
      <c r="B3841"/>
      <c r="C3841"/>
      <c r="D3841"/>
      <c r="E3841"/>
      <c r="F3841"/>
      <c r="G3841"/>
      <c r="H3841"/>
      <c r="I3841"/>
      <c r="J3841"/>
      <c r="K3841"/>
      <c r="L3841"/>
      <c r="M3841"/>
      <c r="N3841"/>
      <c r="O3841"/>
      <c r="P3841"/>
      <c r="Q3841"/>
      <c r="R3841"/>
      <c r="S3841"/>
      <c r="T3841"/>
      <c r="U3841"/>
      <c r="V3841"/>
      <c r="W3841"/>
      <c r="X3841"/>
      <c r="Y3841"/>
      <c r="Z3841"/>
      <c r="AA3841"/>
      <c r="AB3841" s="181"/>
    </row>
    <row r="3842" spans="1:28" hidden="1">
      <c r="A3842" s="283"/>
      <c r="B3842"/>
      <c r="C3842"/>
      <c r="D3842"/>
      <c r="E3842"/>
      <c r="F3842"/>
      <c r="G3842"/>
      <c r="H3842"/>
      <c r="I3842"/>
      <c r="J3842"/>
      <c r="K3842"/>
      <c r="L3842"/>
      <c r="M3842"/>
      <c r="N3842"/>
      <c r="O3842"/>
      <c r="P3842"/>
      <c r="Q3842"/>
      <c r="R3842"/>
      <c r="S3842"/>
      <c r="T3842"/>
      <c r="U3842"/>
      <c r="V3842"/>
      <c r="W3842"/>
      <c r="X3842"/>
      <c r="Y3842"/>
      <c r="Z3842"/>
      <c r="AA3842"/>
      <c r="AB3842" s="181"/>
    </row>
    <row r="3843" spans="1:28" hidden="1">
      <c r="A3843" s="283"/>
      <c r="B3843"/>
      <c r="C3843"/>
      <c r="D3843"/>
      <c r="E3843"/>
      <c r="F3843"/>
      <c r="G3843"/>
      <c r="H3843"/>
      <c r="I3843"/>
      <c r="J3843"/>
      <c r="K3843"/>
      <c r="L3843"/>
      <c r="M3843"/>
      <c r="N3843"/>
      <c r="O3843"/>
      <c r="P3843"/>
      <c r="Q3843"/>
      <c r="R3843"/>
      <c r="S3843"/>
      <c r="T3843"/>
      <c r="U3843"/>
      <c r="V3843"/>
      <c r="W3843"/>
      <c r="X3843"/>
      <c r="Y3843"/>
      <c r="Z3843"/>
      <c r="AA3843"/>
      <c r="AB3843" s="181"/>
    </row>
    <row r="3844" spans="1:28" hidden="1">
      <c r="A3844" s="283"/>
      <c r="B3844"/>
      <c r="C3844"/>
      <c r="D3844"/>
      <c r="E3844"/>
      <c r="F3844"/>
      <c r="G3844"/>
      <c r="H3844"/>
      <c r="I3844"/>
      <c r="J3844"/>
      <c r="K3844"/>
      <c r="L3844"/>
      <c r="M3844"/>
      <c r="N3844"/>
      <c r="O3844"/>
      <c r="P3844"/>
      <c r="Q3844"/>
      <c r="R3844"/>
      <c r="S3844"/>
      <c r="T3844"/>
      <c r="U3844"/>
      <c r="V3844"/>
      <c r="W3844"/>
      <c r="X3844"/>
      <c r="Y3844"/>
      <c r="Z3844"/>
      <c r="AA3844"/>
      <c r="AB3844" s="181"/>
    </row>
    <row r="3845" spans="1:28" hidden="1">
      <c r="A3845" s="283"/>
      <c r="B3845"/>
      <c r="C3845"/>
      <c r="D3845"/>
      <c r="E3845"/>
      <c r="F3845"/>
      <c r="G3845"/>
      <c r="H3845"/>
      <c r="I3845"/>
      <c r="J3845"/>
      <c r="K3845"/>
      <c r="L3845"/>
      <c r="M3845"/>
      <c r="N3845"/>
      <c r="O3845"/>
      <c r="P3845"/>
      <c r="Q3845"/>
      <c r="R3845"/>
      <c r="S3845"/>
      <c r="T3845"/>
      <c r="U3845"/>
      <c r="V3845"/>
      <c r="W3845"/>
      <c r="X3845"/>
      <c r="Y3845"/>
      <c r="Z3845"/>
      <c r="AA3845"/>
      <c r="AB3845" s="181"/>
    </row>
    <row r="3846" spans="1:28" hidden="1">
      <c r="A3846" s="283"/>
      <c r="B3846"/>
      <c r="C3846"/>
      <c r="D3846"/>
      <c r="E3846"/>
      <c r="F3846"/>
      <c r="G3846"/>
      <c r="H3846"/>
      <c r="I3846"/>
      <c r="J3846"/>
      <c r="K3846"/>
      <c r="L3846"/>
      <c r="M3846"/>
      <c r="N3846"/>
      <c r="O3846"/>
      <c r="P3846"/>
      <c r="Q3846"/>
      <c r="R3846"/>
      <c r="S3846"/>
      <c r="T3846"/>
      <c r="U3846"/>
      <c r="V3846"/>
      <c r="W3846"/>
      <c r="X3846"/>
      <c r="Y3846"/>
      <c r="Z3846"/>
      <c r="AA3846"/>
      <c r="AB3846" s="181"/>
    </row>
    <row r="3847" spans="1:28" hidden="1">
      <c r="A3847" s="283"/>
      <c r="B3847"/>
      <c r="C3847"/>
      <c r="D3847"/>
      <c r="E3847"/>
      <c r="F3847"/>
      <c r="G3847"/>
      <c r="H3847"/>
      <c r="I3847"/>
      <c r="J3847"/>
      <c r="K3847"/>
      <c r="L3847"/>
      <c r="M3847"/>
      <c r="N3847"/>
      <c r="O3847"/>
      <c r="P3847"/>
      <c r="Q3847"/>
      <c r="R3847"/>
      <c r="S3847"/>
      <c r="T3847"/>
      <c r="U3847"/>
      <c r="V3847"/>
      <c r="W3847"/>
      <c r="X3847"/>
      <c r="Y3847"/>
      <c r="Z3847"/>
      <c r="AA3847"/>
      <c r="AB3847" s="181"/>
    </row>
    <row r="3848" spans="1:28" hidden="1">
      <c r="A3848" s="283"/>
      <c r="B3848"/>
      <c r="C3848"/>
      <c r="D3848"/>
      <c r="E3848"/>
      <c r="F3848"/>
      <c r="G3848"/>
      <c r="H3848"/>
      <c r="I3848"/>
      <c r="J3848"/>
      <c r="K3848"/>
      <c r="L3848"/>
      <c r="M3848"/>
      <c r="N3848"/>
      <c r="O3848"/>
      <c r="P3848"/>
      <c r="Q3848"/>
      <c r="R3848"/>
      <c r="S3848"/>
      <c r="T3848"/>
      <c r="U3848"/>
      <c r="V3848"/>
      <c r="W3848"/>
      <c r="X3848"/>
      <c r="Y3848"/>
      <c r="Z3848"/>
      <c r="AA3848"/>
      <c r="AB3848" s="181"/>
    </row>
    <row r="3849" spans="1:28" hidden="1">
      <c r="A3849" s="283"/>
      <c r="B3849"/>
      <c r="C3849"/>
      <c r="D3849"/>
      <c r="E3849"/>
      <c r="F3849"/>
      <c r="G3849"/>
      <c r="H3849"/>
      <c r="I3849"/>
      <c r="J3849"/>
      <c r="K3849"/>
      <c r="L3849"/>
      <c r="M3849"/>
      <c r="N3849"/>
      <c r="O3849"/>
      <c r="P3849"/>
      <c r="Q3849"/>
      <c r="R3849"/>
      <c r="S3849"/>
      <c r="T3849"/>
      <c r="U3849"/>
      <c r="V3849"/>
      <c r="W3849"/>
      <c r="X3849"/>
      <c r="Y3849"/>
      <c r="Z3849"/>
      <c r="AA3849"/>
      <c r="AB3849" s="181"/>
    </row>
    <row r="3850" spans="1:28" hidden="1">
      <c r="A3850" s="283"/>
      <c r="B3850"/>
      <c r="C3850"/>
      <c r="D3850"/>
      <c r="E3850"/>
      <c r="F3850"/>
      <c r="G3850"/>
      <c r="H3850"/>
      <c r="I3850"/>
      <c r="J3850"/>
      <c r="K3850"/>
      <c r="L3850"/>
      <c r="M3850"/>
      <c r="N3850"/>
      <c r="O3850"/>
      <c r="P3850"/>
      <c r="Q3850"/>
      <c r="R3850"/>
      <c r="S3850"/>
      <c r="T3850"/>
      <c r="U3850"/>
      <c r="V3850"/>
      <c r="W3850"/>
      <c r="X3850"/>
      <c r="Y3850"/>
      <c r="Z3850"/>
      <c r="AA3850"/>
      <c r="AB3850" s="181"/>
    </row>
    <row r="3851" spans="1:28" hidden="1">
      <c r="A3851" s="283"/>
      <c r="B3851"/>
      <c r="C3851"/>
      <c r="D3851"/>
      <c r="E3851"/>
      <c r="F3851"/>
      <c r="G3851"/>
      <c r="H3851"/>
      <c r="I3851"/>
      <c r="J3851"/>
      <c r="K3851"/>
      <c r="L3851"/>
      <c r="M3851"/>
      <c r="N3851"/>
      <c r="O3851"/>
      <c r="P3851"/>
      <c r="Q3851"/>
      <c r="R3851"/>
      <c r="S3851"/>
      <c r="T3851"/>
      <c r="U3851"/>
      <c r="V3851"/>
      <c r="W3851"/>
      <c r="X3851"/>
      <c r="Y3851"/>
      <c r="Z3851"/>
      <c r="AA3851"/>
      <c r="AB3851" s="181"/>
    </row>
    <row r="3852" spans="1:28" hidden="1">
      <c r="A3852" s="283"/>
      <c r="B3852"/>
      <c r="C3852"/>
      <c r="D3852"/>
      <c r="E3852"/>
      <c r="F3852"/>
      <c r="G3852"/>
      <c r="H3852"/>
      <c r="I3852"/>
      <c r="J3852"/>
      <c r="K3852"/>
      <c r="L3852"/>
      <c r="M3852"/>
      <c r="N3852"/>
      <c r="O3852"/>
      <c r="P3852"/>
      <c r="Q3852"/>
      <c r="R3852"/>
      <c r="S3852"/>
      <c r="T3852"/>
      <c r="U3852"/>
      <c r="V3852"/>
      <c r="W3852"/>
      <c r="X3852"/>
      <c r="Y3852"/>
      <c r="Z3852"/>
      <c r="AA3852"/>
      <c r="AB3852" s="181"/>
    </row>
    <row r="3853" spans="1:28" hidden="1">
      <c r="A3853" s="283"/>
      <c r="B3853"/>
      <c r="C3853"/>
      <c r="D3853"/>
      <c r="E3853"/>
      <c r="F3853"/>
      <c r="G3853"/>
      <c r="H3853"/>
      <c r="I3853"/>
      <c r="J3853"/>
      <c r="K3853"/>
      <c r="L3853"/>
      <c r="M3853"/>
      <c r="N3853"/>
      <c r="O3853"/>
      <c r="P3853"/>
      <c r="Q3853"/>
      <c r="R3853"/>
      <c r="S3853"/>
      <c r="T3853"/>
      <c r="U3853"/>
      <c r="V3853"/>
      <c r="W3853"/>
      <c r="X3853"/>
      <c r="Y3853"/>
      <c r="Z3853"/>
      <c r="AA3853"/>
      <c r="AB3853" s="181"/>
    </row>
    <row r="3854" spans="1:28" hidden="1">
      <c r="A3854" s="283"/>
      <c r="B3854"/>
      <c r="C3854"/>
      <c r="D3854"/>
      <c r="E3854"/>
      <c r="F3854"/>
      <c r="G3854"/>
      <c r="H3854"/>
      <c r="I3854"/>
      <c r="J3854"/>
      <c r="K3854"/>
      <c r="L3854"/>
      <c r="M3854"/>
      <c r="N3854"/>
      <c r="O3854"/>
      <c r="P3854"/>
      <c r="Q3854"/>
      <c r="R3854"/>
      <c r="S3854"/>
      <c r="T3854"/>
      <c r="U3854"/>
      <c r="V3854"/>
      <c r="W3854"/>
      <c r="X3854"/>
      <c r="Y3854"/>
      <c r="Z3854"/>
      <c r="AA3854"/>
      <c r="AB3854" s="181"/>
    </row>
    <row r="3855" spans="1:28" hidden="1">
      <c r="A3855" s="283"/>
      <c r="B3855"/>
      <c r="C3855"/>
      <c r="D3855"/>
      <c r="E3855"/>
      <c r="F3855"/>
      <c r="G3855"/>
      <c r="H3855"/>
      <c r="I3855"/>
      <c r="J3855"/>
      <c r="K3855"/>
      <c r="L3855"/>
      <c r="M3855"/>
      <c r="N3855"/>
      <c r="O3855"/>
      <c r="P3855"/>
      <c r="Q3855"/>
      <c r="R3855"/>
      <c r="S3855"/>
      <c r="T3855"/>
      <c r="U3855"/>
      <c r="V3855"/>
      <c r="W3855"/>
      <c r="X3855"/>
      <c r="Y3855"/>
      <c r="Z3855"/>
      <c r="AA3855"/>
      <c r="AB3855" s="181"/>
    </row>
    <row r="3856" spans="1:28" hidden="1">
      <c r="A3856" s="283"/>
      <c r="B3856"/>
      <c r="C3856"/>
      <c r="D3856"/>
      <c r="E3856"/>
      <c r="F3856"/>
      <c r="G3856"/>
      <c r="H3856"/>
      <c r="I3856"/>
      <c r="J3856"/>
      <c r="K3856"/>
      <c r="L3856"/>
      <c r="M3856"/>
      <c r="N3856"/>
      <c r="O3856"/>
      <c r="P3856"/>
      <c r="Q3856"/>
      <c r="R3856"/>
      <c r="S3856"/>
      <c r="T3856"/>
      <c r="U3856"/>
      <c r="V3856"/>
      <c r="W3856"/>
      <c r="X3856"/>
      <c r="Y3856"/>
      <c r="Z3856"/>
      <c r="AA3856"/>
      <c r="AB3856" s="181"/>
    </row>
    <row r="3857" spans="1:28" hidden="1">
      <c r="A3857" s="283"/>
      <c r="B3857"/>
      <c r="C3857"/>
      <c r="D3857"/>
      <c r="E3857"/>
      <c r="F3857"/>
      <c r="G3857"/>
      <c r="H3857"/>
      <c r="I3857"/>
      <c r="J3857"/>
      <c r="K3857"/>
      <c r="L3857"/>
      <c r="M3857"/>
      <c r="N3857"/>
      <c r="O3857"/>
      <c r="P3857"/>
      <c r="Q3857"/>
      <c r="R3857"/>
      <c r="S3857"/>
      <c r="T3857"/>
      <c r="U3857"/>
      <c r="V3857"/>
      <c r="W3857"/>
      <c r="X3857"/>
      <c r="Y3857"/>
      <c r="Z3857"/>
      <c r="AA3857"/>
      <c r="AB3857" s="181"/>
    </row>
    <row r="3858" spans="1:28" hidden="1">
      <c r="A3858" s="283"/>
      <c r="B3858"/>
      <c r="C3858"/>
      <c r="D3858"/>
      <c r="E3858"/>
      <c r="F3858"/>
      <c r="G3858"/>
      <c r="H3858"/>
      <c r="I3858"/>
      <c r="J3858"/>
      <c r="K3858"/>
      <c r="L3858"/>
      <c r="M3858"/>
      <c r="N3858"/>
      <c r="O3858"/>
      <c r="P3858"/>
      <c r="Q3858"/>
      <c r="R3858"/>
      <c r="S3858"/>
      <c r="T3858"/>
      <c r="U3858"/>
      <c r="V3858"/>
      <c r="W3858"/>
      <c r="X3858"/>
      <c r="Y3858"/>
      <c r="Z3858"/>
      <c r="AA3858"/>
      <c r="AB3858" s="181"/>
    </row>
    <row r="3859" spans="1:28" hidden="1">
      <c r="A3859" s="283"/>
      <c r="B3859"/>
      <c r="C3859"/>
      <c r="D3859"/>
      <c r="E3859"/>
      <c r="F3859"/>
      <c r="G3859"/>
      <c r="H3859"/>
      <c r="I3859"/>
      <c r="J3859"/>
      <c r="K3859"/>
      <c r="L3859"/>
      <c r="M3859"/>
      <c r="N3859"/>
      <c r="O3859"/>
      <c r="P3859"/>
      <c r="Q3859"/>
      <c r="R3859"/>
      <c r="S3859"/>
      <c r="T3859"/>
      <c r="U3859"/>
      <c r="V3859"/>
      <c r="W3859"/>
      <c r="X3859"/>
      <c r="Y3859"/>
      <c r="Z3859"/>
      <c r="AA3859"/>
      <c r="AB3859" s="181"/>
    </row>
    <row r="3860" spans="1:28" hidden="1">
      <c r="A3860" s="283"/>
      <c r="B3860"/>
      <c r="C3860"/>
      <c r="D3860"/>
      <c r="E3860"/>
      <c r="F3860"/>
      <c r="G3860"/>
      <c r="H3860"/>
      <c r="I3860"/>
      <c r="J3860"/>
      <c r="K3860"/>
      <c r="L3860"/>
      <c r="M3860"/>
      <c r="N3860"/>
      <c r="O3860"/>
      <c r="P3860"/>
      <c r="Q3860"/>
      <c r="R3860"/>
      <c r="S3860"/>
      <c r="T3860"/>
      <c r="U3860"/>
      <c r="V3860"/>
      <c r="W3860"/>
      <c r="X3860"/>
      <c r="Y3860"/>
      <c r="Z3860"/>
      <c r="AA3860"/>
      <c r="AB3860" s="181"/>
    </row>
    <row r="3861" spans="1:28" hidden="1">
      <c r="A3861" s="283"/>
      <c r="B3861"/>
      <c r="C3861"/>
      <c r="D3861"/>
      <c r="E3861"/>
      <c r="F3861"/>
      <c r="G3861"/>
      <c r="H3861"/>
      <c r="I3861"/>
      <c r="J3861"/>
      <c r="K3861"/>
      <c r="L3861"/>
      <c r="M3861"/>
      <c r="N3861"/>
      <c r="O3861"/>
      <c r="P3861"/>
      <c r="Q3861"/>
      <c r="R3861"/>
      <c r="S3861"/>
      <c r="T3861"/>
      <c r="U3861"/>
      <c r="V3861"/>
      <c r="W3861"/>
      <c r="X3861"/>
      <c r="Y3861"/>
      <c r="Z3861"/>
      <c r="AA3861"/>
      <c r="AB3861" s="181"/>
    </row>
    <row r="3862" spans="1:28" hidden="1">
      <c r="A3862" s="283"/>
      <c r="B3862"/>
      <c r="C3862"/>
      <c r="D3862"/>
      <c r="E3862"/>
      <c r="F3862"/>
      <c r="G3862"/>
      <c r="H3862"/>
      <c r="I3862"/>
      <c r="J3862"/>
      <c r="K3862"/>
      <c r="L3862"/>
      <c r="M3862"/>
      <c r="N3862"/>
      <c r="O3862"/>
      <c r="P3862"/>
      <c r="Q3862"/>
      <c r="R3862"/>
      <c r="S3862"/>
      <c r="T3862"/>
      <c r="U3862"/>
      <c r="V3862"/>
      <c r="W3862"/>
      <c r="X3862"/>
      <c r="Y3862"/>
      <c r="Z3862"/>
      <c r="AA3862"/>
      <c r="AB3862" s="181"/>
    </row>
    <row r="3863" spans="1:28" hidden="1">
      <c r="A3863" s="283"/>
      <c r="B3863"/>
      <c r="C3863"/>
      <c r="D3863"/>
      <c r="E3863"/>
      <c r="F3863"/>
      <c r="G3863"/>
      <c r="H3863"/>
      <c r="I3863"/>
      <c r="J3863"/>
      <c r="K3863"/>
      <c r="L3863"/>
      <c r="M3863"/>
      <c r="N3863"/>
      <c r="O3863"/>
      <c r="P3863"/>
      <c r="Q3863"/>
      <c r="R3863"/>
      <c r="S3863"/>
      <c r="T3863"/>
      <c r="U3863"/>
      <c r="V3863"/>
      <c r="W3863"/>
      <c r="X3863"/>
      <c r="Y3863"/>
      <c r="Z3863"/>
      <c r="AA3863"/>
      <c r="AB3863" s="181"/>
    </row>
    <row r="3864" spans="1:28" hidden="1">
      <c r="A3864" s="283"/>
      <c r="B3864"/>
      <c r="C3864"/>
      <c r="D3864"/>
      <c r="E3864"/>
      <c r="F3864"/>
      <c r="G3864"/>
      <c r="H3864"/>
      <c r="I3864"/>
      <c r="J3864"/>
      <c r="K3864"/>
      <c r="L3864"/>
      <c r="M3864"/>
      <c r="N3864"/>
      <c r="O3864"/>
      <c r="P3864"/>
      <c r="Q3864"/>
      <c r="R3864"/>
      <c r="S3864"/>
      <c r="T3864"/>
      <c r="U3864"/>
      <c r="V3864"/>
      <c r="W3864"/>
      <c r="X3864"/>
      <c r="Y3864"/>
      <c r="Z3864"/>
      <c r="AA3864"/>
      <c r="AB3864" s="181"/>
    </row>
    <row r="3865" spans="1:28" hidden="1">
      <c r="A3865" s="283"/>
      <c r="B3865"/>
      <c r="C3865"/>
      <c r="D3865"/>
      <c r="E3865"/>
      <c r="F3865"/>
      <c r="G3865"/>
      <c r="H3865"/>
      <c r="I3865"/>
      <c r="J3865"/>
      <c r="K3865"/>
      <c r="L3865"/>
      <c r="M3865"/>
      <c r="N3865"/>
      <c r="O3865"/>
      <c r="P3865"/>
      <c r="Q3865"/>
      <c r="R3865"/>
      <c r="S3865"/>
      <c r="T3865"/>
      <c r="U3865"/>
      <c r="V3865"/>
      <c r="W3865"/>
      <c r="X3865"/>
      <c r="Y3865"/>
      <c r="Z3865"/>
      <c r="AA3865"/>
      <c r="AB3865" s="181"/>
    </row>
    <row r="3866" spans="1:28" hidden="1">
      <c r="A3866" s="283"/>
      <c r="B3866"/>
      <c r="C3866"/>
      <c r="D3866"/>
      <c r="E3866"/>
      <c r="F3866"/>
      <c r="G3866"/>
      <c r="H3866"/>
      <c r="I3866"/>
      <c r="J3866"/>
      <c r="K3866"/>
      <c r="L3866"/>
      <c r="M3866"/>
      <c r="N3866"/>
      <c r="O3866"/>
      <c r="P3866"/>
      <c r="Q3866"/>
      <c r="R3866"/>
      <c r="S3866"/>
      <c r="T3866"/>
      <c r="U3866"/>
      <c r="V3866"/>
      <c r="W3866"/>
      <c r="X3866"/>
      <c r="Y3866"/>
      <c r="Z3866"/>
      <c r="AA3866"/>
      <c r="AB3866" s="181"/>
    </row>
    <row r="3867" spans="1:28" hidden="1">
      <c r="A3867" s="283"/>
      <c r="B3867"/>
      <c r="C3867"/>
      <c r="D3867"/>
      <c r="E3867"/>
      <c r="F3867"/>
      <c r="G3867"/>
      <c r="H3867"/>
      <c r="I3867"/>
      <c r="J3867"/>
      <c r="K3867"/>
      <c r="L3867"/>
      <c r="M3867"/>
      <c r="N3867"/>
      <c r="O3867"/>
      <c r="P3867"/>
      <c r="Q3867"/>
      <c r="R3867"/>
      <c r="S3867"/>
      <c r="T3867"/>
      <c r="U3867"/>
      <c r="V3867"/>
      <c r="W3867"/>
      <c r="X3867"/>
      <c r="Y3867"/>
      <c r="Z3867"/>
      <c r="AA3867"/>
      <c r="AB3867" s="181"/>
    </row>
    <row r="3868" spans="1:28" hidden="1">
      <c r="A3868" s="283"/>
      <c r="B3868"/>
      <c r="C3868"/>
      <c r="D3868"/>
      <c r="E3868"/>
      <c r="F3868"/>
      <c r="G3868"/>
      <c r="H3868"/>
      <c r="I3868"/>
      <c r="J3868"/>
      <c r="K3868"/>
      <c r="L3868"/>
      <c r="M3868"/>
      <c r="N3868"/>
      <c r="O3868"/>
      <c r="P3868"/>
      <c r="Q3868"/>
      <c r="R3868"/>
      <c r="S3868"/>
      <c r="T3868"/>
      <c r="U3868"/>
      <c r="V3868"/>
      <c r="W3868"/>
      <c r="X3868"/>
      <c r="Y3868"/>
      <c r="Z3868"/>
      <c r="AA3868"/>
      <c r="AB3868" s="181"/>
    </row>
    <row r="3869" spans="1:28" hidden="1">
      <c r="A3869" s="283"/>
      <c r="B3869"/>
      <c r="C3869"/>
      <c r="D3869"/>
      <c r="E3869"/>
      <c r="F3869"/>
      <c r="G3869"/>
      <c r="H3869"/>
      <c r="I3869"/>
      <c r="J3869"/>
      <c r="K3869"/>
      <c r="L3869"/>
      <c r="M3869"/>
      <c r="N3869"/>
      <c r="O3869"/>
      <c r="P3869"/>
      <c r="Q3869"/>
      <c r="R3869"/>
      <c r="S3869"/>
      <c r="T3869"/>
      <c r="U3869"/>
      <c r="V3869"/>
      <c r="W3869"/>
      <c r="X3869"/>
      <c r="Y3869"/>
      <c r="Z3869"/>
      <c r="AA3869"/>
      <c r="AB3869" s="181"/>
    </row>
    <row r="3870" spans="1:28" hidden="1">
      <c r="A3870" s="283"/>
      <c r="B3870"/>
      <c r="C3870"/>
      <c r="D3870"/>
      <c r="E3870"/>
      <c r="F3870"/>
      <c r="G3870"/>
      <c r="H3870"/>
      <c r="I3870"/>
      <c r="J3870"/>
      <c r="K3870"/>
      <c r="L3870"/>
      <c r="M3870"/>
      <c r="N3870"/>
      <c r="O3870"/>
      <c r="P3870"/>
      <c r="Q3870"/>
      <c r="R3870"/>
      <c r="S3870"/>
      <c r="T3870"/>
      <c r="U3870"/>
      <c r="V3870"/>
      <c r="W3870"/>
      <c r="X3870"/>
      <c r="Y3870"/>
      <c r="Z3870"/>
      <c r="AA3870"/>
      <c r="AB3870" s="181"/>
    </row>
    <row r="3871" spans="1:28" hidden="1">
      <c r="A3871" s="283"/>
      <c r="B3871"/>
      <c r="C3871"/>
      <c r="D3871"/>
      <c r="E3871"/>
      <c r="F3871"/>
      <c r="G3871"/>
      <c r="H3871"/>
      <c r="I3871"/>
      <c r="J3871"/>
      <c r="K3871"/>
      <c r="L3871"/>
      <c r="M3871"/>
      <c r="N3871"/>
      <c r="O3871"/>
      <c r="P3871"/>
      <c r="Q3871"/>
      <c r="R3871"/>
      <c r="S3871"/>
      <c r="T3871"/>
      <c r="U3871"/>
      <c r="V3871"/>
      <c r="W3871"/>
      <c r="X3871"/>
      <c r="Y3871"/>
      <c r="Z3871"/>
      <c r="AA3871"/>
      <c r="AB3871" s="181"/>
    </row>
    <row r="3872" spans="1:28" hidden="1">
      <c r="A3872" s="283"/>
      <c r="B3872"/>
      <c r="C3872"/>
      <c r="D3872"/>
      <c r="E3872"/>
      <c r="F3872"/>
      <c r="G3872"/>
      <c r="H3872"/>
      <c r="I3872"/>
      <c r="J3872"/>
      <c r="K3872"/>
      <c r="L3872"/>
      <c r="M3872"/>
      <c r="N3872"/>
      <c r="O3872"/>
      <c r="P3872"/>
      <c r="Q3872"/>
      <c r="R3872"/>
      <c r="S3872"/>
      <c r="T3872"/>
      <c r="U3872"/>
      <c r="V3872"/>
      <c r="W3872"/>
      <c r="X3872"/>
      <c r="Y3872"/>
      <c r="Z3872"/>
      <c r="AA3872"/>
      <c r="AB3872" s="181"/>
    </row>
    <row r="3873" spans="1:28" hidden="1">
      <c r="A3873" s="283"/>
      <c r="B3873"/>
      <c r="C3873"/>
      <c r="D3873"/>
      <c r="E3873"/>
      <c r="F3873"/>
      <c r="G3873"/>
      <c r="H3873"/>
      <c r="I3873"/>
      <c r="J3873"/>
      <c r="K3873"/>
      <c r="L3873"/>
      <c r="M3873"/>
      <c r="N3873"/>
      <c r="O3873"/>
      <c r="P3873"/>
      <c r="Q3873"/>
      <c r="R3873"/>
      <c r="S3873"/>
      <c r="T3873"/>
      <c r="U3873"/>
      <c r="V3873"/>
      <c r="W3873"/>
      <c r="X3873"/>
      <c r="Y3873"/>
      <c r="Z3873"/>
      <c r="AA3873"/>
      <c r="AB3873" s="181"/>
    </row>
    <row r="3874" spans="1:28" hidden="1">
      <c r="A3874" s="283"/>
      <c r="B3874"/>
      <c r="C3874"/>
      <c r="D3874"/>
      <c r="E3874"/>
      <c r="F3874"/>
      <c r="G3874"/>
      <c r="H3874"/>
      <c r="I3874"/>
      <c r="J3874"/>
      <c r="K3874"/>
      <c r="L3874"/>
      <c r="M3874"/>
      <c r="N3874"/>
      <c r="O3874"/>
      <c r="P3874"/>
      <c r="Q3874"/>
      <c r="R3874"/>
      <c r="S3874"/>
      <c r="T3874"/>
      <c r="U3874"/>
      <c r="V3874"/>
      <c r="W3874"/>
      <c r="X3874"/>
      <c r="Y3874"/>
      <c r="Z3874"/>
      <c r="AA3874"/>
      <c r="AB3874" s="181"/>
    </row>
    <row r="3875" spans="1:28" hidden="1">
      <c r="A3875" s="283"/>
      <c r="B3875"/>
      <c r="C3875"/>
      <c r="D3875"/>
      <c r="E3875"/>
      <c r="F3875"/>
      <c r="G3875"/>
      <c r="H3875"/>
      <c r="I3875"/>
      <c r="J3875"/>
      <c r="K3875"/>
      <c r="L3875"/>
      <c r="M3875"/>
      <c r="N3875"/>
      <c r="O3875"/>
      <c r="P3875"/>
      <c r="Q3875"/>
      <c r="R3875"/>
      <c r="S3875"/>
      <c r="T3875"/>
      <c r="U3875"/>
      <c r="V3875"/>
      <c r="W3875"/>
      <c r="X3875"/>
      <c r="Y3875"/>
      <c r="Z3875"/>
      <c r="AA3875"/>
      <c r="AB3875" s="181"/>
    </row>
    <row r="3876" spans="1:28" hidden="1">
      <c r="A3876" s="283"/>
      <c r="B3876"/>
      <c r="C3876"/>
      <c r="D3876"/>
      <c r="E3876"/>
      <c r="F3876"/>
      <c r="G3876"/>
      <c r="H3876"/>
      <c r="I3876"/>
      <c r="J3876"/>
      <c r="K3876"/>
      <c r="L3876"/>
      <c r="M3876"/>
      <c r="N3876"/>
      <c r="O3876"/>
      <c r="P3876"/>
      <c r="Q3876"/>
      <c r="R3876"/>
      <c r="S3876"/>
      <c r="T3876"/>
      <c r="U3876"/>
      <c r="V3876"/>
      <c r="W3876"/>
      <c r="X3876"/>
      <c r="Y3876"/>
      <c r="Z3876"/>
      <c r="AA3876"/>
      <c r="AB3876" s="181"/>
    </row>
    <row r="3877" spans="1:28" hidden="1">
      <c r="A3877" s="283"/>
      <c r="B3877"/>
      <c r="C3877"/>
      <c r="D3877"/>
      <c r="E3877"/>
      <c r="F3877"/>
      <c r="G3877"/>
      <c r="H3877"/>
      <c r="I3877"/>
      <c r="J3877"/>
      <c r="K3877"/>
      <c r="L3877"/>
      <c r="M3877"/>
      <c r="N3877"/>
      <c r="O3877"/>
      <c r="P3877"/>
      <c r="Q3877"/>
      <c r="R3877"/>
      <c r="S3877"/>
      <c r="T3877"/>
      <c r="U3877"/>
      <c r="V3877"/>
      <c r="W3877"/>
      <c r="X3877"/>
      <c r="Y3877"/>
      <c r="Z3877"/>
      <c r="AA3877"/>
      <c r="AB3877" s="181"/>
    </row>
    <row r="3878" spans="1:28" hidden="1">
      <c r="A3878" s="283"/>
      <c r="B3878"/>
      <c r="C3878"/>
      <c r="D3878"/>
      <c r="E3878"/>
      <c r="F3878"/>
      <c r="G3878"/>
      <c r="H3878"/>
      <c r="I3878"/>
      <c r="J3878"/>
      <c r="K3878"/>
      <c r="L3878"/>
      <c r="M3878"/>
      <c r="N3878"/>
      <c r="O3878"/>
      <c r="P3878"/>
      <c r="Q3878"/>
      <c r="R3878"/>
      <c r="S3878"/>
      <c r="T3878"/>
      <c r="U3878"/>
      <c r="V3878"/>
      <c r="W3878"/>
      <c r="X3878"/>
      <c r="Y3878"/>
      <c r="Z3878"/>
      <c r="AA3878"/>
      <c r="AB3878" s="181"/>
    </row>
    <row r="3879" spans="1:28" hidden="1">
      <c r="A3879" s="283"/>
      <c r="B3879"/>
      <c r="C3879"/>
      <c r="D3879"/>
      <c r="E3879"/>
      <c r="F3879"/>
      <c r="G3879"/>
      <c r="H3879"/>
      <c r="I3879"/>
      <c r="J3879"/>
      <c r="K3879"/>
      <c r="L3879"/>
      <c r="M3879"/>
      <c r="N3879"/>
      <c r="O3879"/>
      <c r="P3879"/>
      <c r="Q3879"/>
      <c r="R3879"/>
      <c r="S3879"/>
      <c r="T3879"/>
      <c r="U3879"/>
      <c r="V3879"/>
      <c r="W3879"/>
      <c r="X3879"/>
      <c r="Y3879"/>
      <c r="Z3879"/>
      <c r="AA3879"/>
      <c r="AB3879" s="181"/>
    </row>
    <row r="3880" spans="1:28" hidden="1">
      <c r="A3880" s="283"/>
      <c r="B3880"/>
      <c r="C3880"/>
      <c r="D3880"/>
      <c r="E3880"/>
      <c r="F3880"/>
      <c r="G3880"/>
      <c r="H3880"/>
      <c r="I3880"/>
      <c r="J3880"/>
      <c r="K3880"/>
      <c r="L3880"/>
      <c r="M3880"/>
      <c r="N3880"/>
      <c r="O3880"/>
      <c r="P3880"/>
      <c r="Q3880"/>
      <c r="R3880"/>
      <c r="S3880"/>
      <c r="T3880"/>
      <c r="U3880"/>
      <c r="V3880"/>
      <c r="W3880"/>
      <c r="X3880"/>
      <c r="Y3880"/>
      <c r="Z3880"/>
      <c r="AA3880"/>
      <c r="AB3880" s="181"/>
    </row>
    <row r="3881" spans="1:28" hidden="1">
      <c r="A3881" s="283"/>
      <c r="B3881"/>
      <c r="C3881"/>
      <c r="D3881"/>
      <c r="E3881"/>
      <c r="F3881"/>
      <c r="G3881"/>
      <c r="H3881"/>
      <c r="I3881"/>
      <c r="J3881"/>
      <c r="K3881"/>
      <c r="L3881"/>
      <c r="M3881"/>
      <c r="N3881"/>
      <c r="O3881"/>
      <c r="P3881"/>
      <c r="Q3881"/>
      <c r="R3881"/>
      <c r="S3881"/>
      <c r="T3881"/>
      <c r="U3881"/>
      <c r="V3881"/>
      <c r="W3881"/>
      <c r="X3881"/>
      <c r="Y3881"/>
      <c r="Z3881"/>
      <c r="AA3881"/>
      <c r="AB3881" s="181"/>
    </row>
    <row r="3882" spans="1:28" hidden="1">
      <c r="A3882" s="283"/>
      <c r="B3882"/>
      <c r="C3882"/>
      <c r="D3882"/>
      <c r="E3882"/>
      <c r="F3882"/>
      <c r="G3882"/>
      <c r="H3882"/>
      <c r="I3882"/>
      <c r="J3882"/>
      <c r="K3882"/>
      <c r="L3882"/>
      <c r="M3882"/>
      <c r="N3882"/>
      <c r="O3882"/>
      <c r="P3882"/>
      <c r="Q3882"/>
      <c r="R3882"/>
      <c r="S3882"/>
      <c r="T3882"/>
      <c r="U3882"/>
      <c r="V3882"/>
      <c r="W3882"/>
      <c r="X3882"/>
      <c r="Y3882"/>
      <c r="Z3882"/>
      <c r="AA3882"/>
      <c r="AB3882" s="181"/>
    </row>
    <row r="3883" spans="1:28" hidden="1">
      <c r="A3883" s="283"/>
      <c r="B3883"/>
      <c r="C3883"/>
      <c r="D3883"/>
      <c r="E3883"/>
      <c r="F3883"/>
      <c r="G3883"/>
      <c r="H3883"/>
      <c r="I3883"/>
      <c r="J3883"/>
      <c r="K3883"/>
      <c r="L3883"/>
      <c r="M3883"/>
      <c r="N3883"/>
      <c r="O3883"/>
      <c r="P3883"/>
      <c r="Q3883"/>
      <c r="R3883"/>
      <c r="S3883"/>
      <c r="T3883"/>
      <c r="U3883"/>
      <c r="V3883"/>
      <c r="W3883"/>
      <c r="X3883"/>
      <c r="Y3883"/>
      <c r="Z3883"/>
      <c r="AA3883"/>
      <c r="AB3883" s="181"/>
    </row>
    <row r="3884" spans="1:28" hidden="1">
      <c r="A3884" s="283"/>
      <c r="B3884"/>
      <c r="C3884"/>
      <c r="D3884"/>
      <c r="E3884"/>
      <c r="F3884"/>
      <c r="G3884"/>
      <c r="H3884"/>
      <c r="I3884"/>
      <c r="J3884"/>
      <c r="K3884"/>
      <c r="L3884"/>
      <c r="M3884"/>
      <c r="N3884"/>
      <c r="O3884"/>
      <c r="P3884"/>
      <c r="Q3884"/>
      <c r="R3884"/>
      <c r="S3884"/>
      <c r="T3884"/>
      <c r="U3884"/>
      <c r="V3884"/>
      <c r="W3884"/>
      <c r="X3884"/>
      <c r="Y3884"/>
      <c r="Z3884"/>
      <c r="AA3884"/>
      <c r="AB3884" s="181"/>
    </row>
    <row r="3885" spans="1:28" hidden="1">
      <c r="A3885" s="283"/>
      <c r="B3885"/>
      <c r="C3885"/>
      <c r="D3885"/>
      <c r="E3885"/>
      <c r="F3885"/>
      <c r="G3885"/>
      <c r="H3885"/>
      <c r="I3885"/>
      <c r="J3885"/>
      <c r="K3885"/>
      <c r="L3885"/>
      <c r="M3885"/>
      <c r="N3885"/>
      <c r="O3885"/>
      <c r="P3885"/>
      <c r="Q3885"/>
      <c r="R3885"/>
      <c r="S3885"/>
      <c r="T3885"/>
      <c r="U3885"/>
      <c r="V3885"/>
      <c r="W3885"/>
      <c r="X3885"/>
      <c r="Y3885"/>
      <c r="Z3885"/>
      <c r="AA3885"/>
      <c r="AB3885" s="181"/>
    </row>
    <row r="3886" spans="1:28" hidden="1">
      <c r="A3886" s="283"/>
      <c r="B3886"/>
      <c r="C3886"/>
      <c r="D3886"/>
      <c r="E3886"/>
      <c r="F3886"/>
      <c r="G3886"/>
      <c r="H3886"/>
      <c r="I3886"/>
      <c r="J3886"/>
      <c r="K3886"/>
      <c r="L3886"/>
      <c r="M3886"/>
      <c r="N3886"/>
      <c r="O3886"/>
      <c r="P3886"/>
      <c r="Q3886"/>
      <c r="R3886"/>
      <c r="S3886"/>
      <c r="T3886"/>
      <c r="U3886"/>
      <c r="V3886"/>
      <c r="W3886"/>
      <c r="X3886"/>
      <c r="Y3886"/>
      <c r="Z3886"/>
      <c r="AA3886"/>
      <c r="AB3886" s="181"/>
    </row>
    <row r="3887" spans="1:28" hidden="1">
      <c r="A3887" s="283"/>
      <c r="B3887"/>
      <c r="C3887"/>
      <c r="D3887"/>
      <c r="E3887"/>
      <c r="F3887"/>
      <c r="G3887"/>
      <c r="H3887"/>
      <c r="I3887"/>
      <c r="J3887"/>
      <c r="K3887"/>
      <c r="L3887"/>
      <c r="M3887"/>
      <c r="N3887"/>
      <c r="O3887"/>
      <c r="P3887"/>
      <c r="Q3887"/>
      <c r="R3887"/>
      <c r="S3887"/>
      <c r="T3887"/>
      <c r="U3887"/>
      <c r="V3887"/>
      <c r="W3887"/>
      <c r="X3887"/>
      <c r="Y3887"/>
      <c r="Z3887"/>
      <c r="AA3887"/>
      <c r="AB3887" s="181"/>
    </row>
    <row r="3888" spans="1:28" hidden="1">
      <c r="A3888" s="283"/>
      <c r="B3888"/>
      <c r="C3888"/>
      <c r="D3888"/>
      <c r="E3888"/>
      <c r="F3888"/>
      <c r="G3888"/>
      <c r="H3888"/>
      <c r="I3888"/>
      <c r="J3888"/>
      <c r="K3888"/>
      <c r="L3888"/>
      <c r="M3888"/>
      <c r="N3888"/>
      <c r="O3888"/>
      <c r="P3888"/>
      <c r="Q3888"/>
      <c r="R3888"/>
      <c r="S3888"/>
      <c r="T3888"/>
      <c r="U3888"/>
      <c r="V3888"/>
      <c r="W3888"/>
      <c r="X3888"/>
      <c r="Y3888"/>
      <c r="Z3888"/>
      <c r="AA3888"/>
      <c r="AB3888" s="181"/>
    </row>
    <row r="3889" spans="1:28" hidden="1">
      <c r="A3889" s="283"/>
      <c r="B3889"/>
      <c r="C3889"/>
      <c r="D3889"/>
      <c r="E3889"/>
      <c r="F3889"/>
      <c r="G3889"/>
      <c r="H3889"/>
      <c r="I3889"/>
      <c r="J3889"/>
      <c r="K3889"/>
      <c r="L3889"/>
      <c r="M3889"/>
      <c r="N3889"/>
      <c r="O3889"/>
      <c r="P3889"/>
      <c r="Q3889"/>
      <c r="R3889"/>
      <c r="S3889"/>
      <c r="T3889"/>
      <c r="U3889"/>
      <c r="V3889"/>
      <c r="W3889"/>
      <c r="X3889"/>
      <c r="Y3889"/>
      <c r="Z3889"/>
      <c r="AA3889"/>
      <c r="AB3889" s="181"/>
    </row>
    <row r="3890" spans="1:28" hidden="1">
      <c r="A3890" s="283"/>
      <c r="B3890"/>
      <c r="C3890"/>
      <c r="D3890"/>
      <c r="E3890"/>
      <c r="F3890"/>
      <c r="G3890"/>
      <c r="H3890"/>
      <c r="I3890"/>
      <c r="J3890"/>
      <c r="K3890"/>
      <c r="L3890"/>
      <c r="M3890"/>
      <c r="N3890"/>
      <c r="O3890"/>
      <c r="P3890"/>
      <c r="Q3890"/>
      <c r="R3890"/>
      <c r="S3890"/>
      <c r="T3890"/>
      <c r="U3890"/>
      <c r="V3890"/>
      <c r="W3890"/>
      <c r="X3890"/>
      <c r="Y3890"/>
      <c r="Z3890"/>
      <c r="AA3890"/>
      <c r="AB3890" s="181"/>
    </row>
    <row r="3891" spans="1:28" hidden="1">
      <c r="A3891" s="283"/>
      <c r="B3891"/>
      <c r="C3891"/>
      <c r="D3891"/>
      <c r="E3891"/>
      <c r="F3891"/>
      <c r="G3891"/>
      <c r="H3891"/>
      <c r="I3891"/>
      <c r="J3891"/>
      <c r="K3891"/>
      <c r="L3891"/>
      <c r="M3891"/>
      <c r="N3891"/>
      <c r="O3891"/>
      <c r="P3891"/>
      <c r="Q3891"/>
      <c r="R3891"/>
      <c r="S3891"/>
      <c r="T3891"/>
      <c r="U3891"/>
      <c r="V3891"/>
      <c r="W3891"/>
      <c r="X3891"/>
      <c r="Y3891"/>
      <c r="Z3891"/>
      <c r="AA3891"/>
      <c r="AB3891" s="181"/>
    </row>
    <row r="3892" spans="1:28" hidden="1">
      <c r="A3892" s="283"/>
      <c r="B3892"/>
      <c r="C3892"/>
      <c r="D3892"/>
      <c r="E3892"/>
      <c r="F3892"/>
      <c r="G3892"/>
      <c r="H3892"/>
      <c r="I3892"/>
      <c r="J3892"/>
      <c r="K3892"/>
      <c r="L3892"/>
      <c r="M3892"/>
      <c r="N3892"/>
      <c r="O3892"/>
      <c r="P3892"/>
      <c r="Q3892"/>
      <c r="R3892"/>
      <c r="S3892"/>
      <c r="T3892"/>
      <c r="U3892"/>
      <c r="V3892"/>
      <c r="W3892"/>
      <c r="X3892"/>
      <c r="Y3892"/>
      <c r="Z3892"/>
      <c r="AA3892"/>
      <c r="AB3892" s="181"/>
    </row>
    <row r="3893" spans="1:28" hidden="1">
      <c r="A3893" s="283"/>
      <c r="B3893"/>
      <c r="C3893"/>
      <c r="D3893"/>
      <c r="E3893"/>
      <c r="F3893"/>
      <c r="G3893"/>
      <c r="H3893"/>
      <c r="I3893"/>
      <c r="J3893"/>
      <c r="K3893"/>
      <c r="L3893"/>
      <c r="M3893"/>
      <c r="N3893"/>
      <c r="O3893"/>
      <c r="P3893"/>
      <c r="Q3893"/>
      <c r="R3893"/>
      <c r="S3893"/>
      <c r="T3893"/>
      <c r="U3893"/>
      <c r="V3893"/>
      <c r="W3893"/>
      <c r="X3893"/>
      <c r="Y3893"/>
      <c r="Z3893"/>
      <c r="AA3893"/>
      <c r="AB3893" s="181"/>
    </row>
    <row r="3894" spans="1:28" hidden="1">
      <c r="A3894" s="283"/>
      <c r="B3894"/>
      <c r="C3894"/>
      <c r="D3894"/>
      <c r="E3894"/>
      <c r="F3894"/>
      <c r="G3894"/>
      <c r="H3894"/>
      <c r="I3894"/>
      <c r="J3894"/>
      <c r="K3894"/>
      <c r="L3894"/>
      <c r="M3894"/>
      <c r="N3894"/>
      <c r="O3894"/>
      <c r="P3894"/>
      <c r="Q3894"/>
      <c r="R3894"/>
      <c r="S3894"/>
      <c r="T3894"/>
      <c r="U3894"/>
      <c r="V3894"/>
      <c r="W3894"/>
      <c r="X3894"/>
      <c r="Y3894"/>
      <c r="Z3894"/>
      <c r="AA3894"/>
      <c r="AB3894" s="181"/>
    </row>
    <row r="3895" spans="1:28" hidden="1">
      <c r="A3895" s="283"/>
      <c r="B3895"/>
      <c r="C3895"/>
      <c r="D3895"/>
      <c r="E3895"/>
      <c r="F3895"/>
      <c r="G3895"/>
      <c r="H3895"/>
      <c r="I3895"/>
      <c r="J3895"/>
      <c r="K3895"/>
      <c r="L3895"/>
      <c r="M3895"/>
      <c r="N3895"/>
      <c r="O3895"/>
      <c r="P3895"/>
      <c r="Q3895"/>
      <c r="R3895"/>
      <c r="S3895"/>
      <c r="T3895"/>
      <c r="U3895"/>
      <c r="V3895"/>
      <c r="W3895"/>
      <c r="X3895"/>
      <c r="Y3895"/>
      <c r="Z3895"/>
      <c r="AA3895"/>
      <c r="AB3895" s="181"/>
    </row>
    <row r="3896" spans="1:28" hidden="1">
      <c r="A3896" s="283"/>
      <c r="B3896"/>
      <c r="C3896"/>
      <c r="D3896"/>
      <c r="E3896"/>
      <c r="F3896"/>
      <c r="G3896"/>
      <c r="H3896"/>
      <c r="I3896"/>
      <c r="J3896"/>
      <c r="K3896"/>
      <c r="L3896"/>
      <c r="M3896"/>
      <c r="N3896"/>
      <c r="O3896"/>
      <c r="P3896"/>
      <c r="Q3896"/>
      <c r="R3896"/>
      <c r="S3896"/>
      <c r="T3896"/>
      <c r="U3896"/>
      <c r="V3896"/>
      <c r="W3896"/>
      <c r="X3896"/>
      <c r="Y3896"/>
      <c r="Z3896"/>
      <c r="AA3896"/>
      <c r="AB3896" s="181"/>
    </row>
    <row r="3897" spans="1:28" hidden="1">
      <c r="A3897" s="283"/>
      <c r="B3897"/>
      <c r="C3897"/>
      <c r="D3897"/>
      <c r="E3897"/>
      <c r="F3897"/>
      <c r="G3897"/>
      <c r="H3897"/>
      <c r="I3897"/>
      <c r="J3897"/>
      <c r="K3897"/>
      <c r="L3897"/>
      <c r="M3897"/>
      <c r="N3897"/>
      <c r="O3897"/>
      <c r="P3897"/>
      <c r="Q3897"/>
      <c r="R3897"/>
      <c r="S3897"/>
      <c r="T3897"/>
      <c r="U3897"/>
      <c r="V3897"/>
      <c r="W3897"/>
      <c r="X3897"/>
      <c r="Y3897"/>
      <c r="Z3897"/>
      <c r="AA3897"/>
      <c r="AB3897" s="181"/>
    </row>
    <row r="3898" spans="1:28" hidden="1">
      <c r="A3898" s="283"/>
      <c r="B3898"/>
      <c r="C3898"/>
      <c r="D3898"/>
      <c r="E3898"/>
      <c r="F3898"/>
      <c r="G3898"/>
      <c r="H3898"/>
      <c r="I3898"/>
      <c r="J3898"/>
      <c r="K3898"/>
      <c r="L3898"/>
      <c r="M3898"/>
      <c r="N3898"/>
      <c r="O3898"/>
      <c r="P3898"/>
      <c r="Q3898"/>
      <c r="R3898"/>
      <c r="S3898"/>
      <c r="T3898"/>
      <c r="U3898"/>
      <c r="V3898"/>
      <c r="W3898"/>
      <c r="X3898"/>
      <c r="Y3898"/>
      <c r="Z3898"/>
      <c r="AA3898"/>
      <c r="AB3898" s="181"/>
    </row>
    <row r="3899" spans="1:28" hidden="1">
      <c r="A3899" s="283"/>
      <c r="B3899"/>
      <c r="C3899"/>
      <c r="D3899"/>
      <c r="E3899"/>
      <c r="F3899"/>
      <c r="G3899"/>
      <c r="H3899"/>
      <c r="I3899"/>
      <c r="J3899"/>
      <c r="K3899"/>
      <c r="L3899"/>
      <c r="M3899"/>
      <c r="N3899"/>
      <c r="O3899"/>
      <c r="P3899"/>
      <c r="Q3899"/>
      <c r="R3899"/>
      <c r="S3899"/>
      <c r="T3899"/>
      <c r="U3899"/>
      <c r="V3899"/>
      <c r="W3899"/>
      <c r="X3899"/>
      <c r="Y3899"/>
      <c r="Z3899"/>
      <c r="AA3899"/>
      <c r="AB3899" s="181"/>
    </row>
    <row r="3900" spans="1:28" hidden="1">
      <c r="A3900" s="283"/>
      <c r="B3900"/>
      <c r="C3900"/>
      <c r="D3900"/>
      <c r="E3900"/>
      <c r="F3900"/>
      <c r="G3900"/>
      <c r="H3900"/>
      <c r="I3900"/>
      <c r="J3900"/>
      <c r="K3900"/>
      <c r="L3900"/>
      <c r="M3900"/>
      <c r="N3900"/>
      <c r="O3900"/>
      <c r="P3900"/>
      <c r="Q3900"/>
      <c r="R3900"/>
      <c r="S3900"/>
      <c r="T3900"/>
      <c r="U3900"/>
      <c r="V3900"/>
      <c r="W3900"/>
      <c r="X3900"/>
      <c r="Y3900"/>
      <c r="Z3900"/>
      <c r="AA3900"/>
      <c r="AB3900" s="181"/>
    </row>
    <row r="3901" spans="1:28" hidden="1">
      <c r="A3901" s="283"/>
      <c r="B3901"/>
      <c r="C3901"/>
      <c r="D3901"/>
      <c r="E3901"/>
      <c r="F3901"/>
      <c r="G3901"/>
      <c r="H3901"/>
      <c r="I3901"/>
      <c r="J3901"/>
      <c r="K3901"/>
      <c r="L3901"/>
      <c r="M3901"/>
      <c r="N3901"/>
      <c r="O3901"/>
      <c r="P3901"/>
      <c r="Q3901"/>
      <c r="R3901"/>
      <c r="S3901"/>
      <c r="T3901"/>
      <c r="U3901"/>
      <c r="V3901"/>
      <c r="W3901"/>
      <c r="X3901"/>
      <c r="Y3901"/>
      <c r="Z3901"/>
      <c r="AA3901"/>
      <c r="AB3901" s="181"/>
    </row>
    <row r="3902" spans="1:28" hidden="1">
      <c r="A3902" s="283"/>
      <c r="B3902"/>
      <c r="C3902"/>
      <c r="D3902"/>
      <c r="E3902"/>
      <c r="F3902"/>
      <c r="G3902"/>
      <c r="H3902"/>
      <c r="I3902"/>
      <c r="J3902"/>
      <c r="K3902"/>
      <c r="L3902"/>
      <c r="M3902"/>
      <c r="N3902"/>
      <c r="O3902"/>
      <c r="P3902"/>
      <c r="Q3902"/>
      <c r="R3902"/>
      <c r="S3902"/>
      <c r="T3902"/>
      <c r="U3902"/>
      <c r="V3902"/>
      <c r="W3902"/>
      <c r="X3902"/>
      <c r="Y3902"/>
      <c r="Z3902"/>
      <c r="AA3902"/>
      <c r="AB3902" s="181"/>
    </row>
    <row r="3903" spans="1:28" hidden="1">
      <c r="A3903" s="283"/>
      <c r="B3903"/>
      <c r="C3903"/>
      <c r="D3903"/>
      <c r="E3903"/>
      <c r="F3903"/>
      <c r="G3903"/>
      <c r="H3903"/>
      <c r="I3903"/>
      <c r="J3903"/>
      <c r="K3903"/>
      <c r="L3903"/>
      <c r="M3903"/>
      <c r="N3903"/>
      <c r="O3903"/>
      <c r="P3903"/>
      <c r="Q3903"/>
      <c r="R3903"/>
      <c r="S3903"/>
      <c r="T3903"/>
      <c r="U3903"/>
      <c r="V3903"/>
      <c r="W3903"/>
      <c r="X3903"/>
      <c r="Y3903"/>
      <c r="Z3903"/>
      <c r="AA3903"/>
      <c r="AB3903" s="181"/>
    </row>
    <row r="3904" spans="1:28" hidden="1">
      <c r="A3904" s="283"/>
      <c r="B3904"/>
      <c r="C3904"/>
      <c r="D3904"/>
      <c r="E3904"/>
      <c r="F3904"/>
      <c r="G3904"/>
      <c r="H3904"/>
      <c r="I3904"/>
      <c r="J3904"/>
      <c r="K3904"/>
      <c r="L3904"/>
      <c r="M3904"/>
      <c r="N3904"/>
      <c r="O3904"/>
      <c r="P3904"/>
      <c r="Q3904"/>
      <c r="R3904"/>
      <c r="S3904"/>
      <c r="T3904"/>
      <c r="U3904"/>
      <c r="V3904"/>
      <c r="W3904"/>
      <c r="X3904"/>
      <c r="Y3904"/>
      <c r="Z3904"/>
      <c r="AA3904"/>
      <c r="AB3904" s="181"/>
    </row>
    <row r="3905" spans="1:28" hidden="1">
      <c r="A3905" s="283"/>
      <c r="B3905"/>
      <c r="C3905"/>
      <c r="D3905"/>
      <c r="E3905"/>
      <c r="F3905"/>
      <c r="G3905"/>
      <c r="H3905"/>
      <c r="I3905"/>
      <c r="J3905"/>
      <c r="K3905"/>
      <c r="L3905"/>
      <c r="M3905"/>
      <c r="N3905"/>
      <c r="O3905"/>
      <c r="P3905"/>
      <c r="Q3905"/>
      <c r="R3905"/>
      <c r="S3905"/>
      <c r="T3905"/>
      <c r="U3905"/>
      <c r="V3905"/>
      <c r="W3905"/>
      <c r="X3905"/>
      <c r="Y3905"/>
      <c r="Z3905"/>
      <c r="AA3905"/>
      <c r="AB3905" s="181"/>
    </row>
    <row r="3906" spans="1:28" hidden="1">
      <c r="A3906" s="283"/>
      <c r="B3906"/>
      <c r="C3906"/>
      <c r="D3906"/>
      <c r="E3906"/>
      <c r="F3906"/>
      <c r="G3906"/>
      <c r="H3906"/>
      <c r="I3906"/>
      <c r="J3906"/>
      <c r="K3906"/>
      <c r="L3906"/>
      <c r="M3906"/>
      <c r="N3906"/>
      <c r="O3906"/>
      <c r="P3906"/>
      <c r="Q3906"/>
      <c r="R3906"/>
      <c r="S3906"/>
      <c r="T3906"/>
      <c r="U3906"/>
      <c r="V3906"/>
      <c r="W3906"/>
      <c r="X3906"/>
      <c r="Y3906"/>
      <c r="Z3906"/>
      <c r="AA3906"/>
      <c r="AB3906" s="181"/>
    </row>
    <row r="3907" spans="1:28" hidden="1">
      <c r="A3907" s="283"/>
      <c r="B3907"/>
      <c r="C3907"/>
      <c r="D3907"/>
      <c r="E3907"/>
      <c r="F3907"/>
      <c r="G3907"/>
      <c r="H3907"/>
      <c r="I3907"/>
      <c r="J3907"/>
      <c r="K3907"/>
      <c r="L3907"/>
      <c r="M3907"/>
      <c r="N3907"/>
      <c r="O3907"/>
      <c r="P3907"/>
      <c r="Q3907"/>
      <c r="R3907"/>
      <c r="S3907"/>
      <c r="T3907"/>
      <c r="U3907"/>
      <c r="V3907"/>
      <c r="W3907"/>
      <c r="X3907"/>
      <c r="Y3907"/>
      <c r="Z3907"/>
      <c r="AA3907"/>
      <c r="AB3907" s="181"/>
    </row>
    <row r="3908" spans="1:28" hidden="1">
      <c r="A3908" s="283"/>
      <c r="B3908"/>
      <c r="C3908"/>
      <c r="D3908"/>
      <c r="E3908"/>
      <c r="F3908"/>
      <c r="G3908"/>
      <c r="H3908"/>
      <c r="I3908"/>
      <c r="J3908"/>
      <c r="K3908"/>
      <c r="L3908"/>
      <c r="M3908"/>
      <c r="N3908"/>
      <c r="O3908"/>
      <c r="P3908"/>
      <c r="Q3908"/>
      <c r="R3908"/>
      <c r="S3908"/>
      <c r="T3908"/>
      <c r="U3908"/>
      <c r="V3908"/>
      <c r="W3908"/>
      <c r="X3908"/>
      <c r="Y3908"/>
      <c r="Z3908"/>
      <c r="AA3908"/>
      <c r="AB3908" s="181"/>
    </row>
    <row r="3909" spans="1:28" hidden="1">
      <c r="A3909" s="283"/>
      <c r="B3909"/>
      <c r="C3909"/>
      <c r="D3909"/>
      <c r="E3909"/>
      <c r="F3909"/>
      <c r="G3909"/>
      <c r="H3909"/>
      <c r="I3909"/>
      <c r="J3909"/>
      <c r="K3909"/>
      <c r="L3909"/>
      <c r="M3909"/>
      <c r="N3909"/>
      <c r="O3909"/>
      <c r="P3909"/>
      <c r="Q3909"/>
      <c r="R3909"/>
      <c r="S3909"/>
      <c r="T3909"/>
      <c r="U3909"/>
      <c r="V3909"/>
      <c r="W3909"/>
      <c r="X3909"/>
      <c r="Y3909"/>
      <c r="Z3909"/>
      <c r="AA3909"/>
      <c r="AB3909" s="181"/>
    </row>
    <row r="3910" spans="1:28" hidden="1">
      <c r="A3910" s="283"/>
      <c r="B3910"/>
      <c r="C3910"/>
      <c r="D3910"/>
      <c r="E3910"/>
      <c r="F3910"/>
      <c r="G3910"/>
      <c r="H3910"/>
      <c r="I3910"/>
      <c r="J3910"/>
      <c r="K3910"/>
      <c r="L3910"/>
      <c r="M3910"/>
      <c r="N3910"/>
      <c r="O3910"/>
      <c r="P3910"/>
      <c r="Q3910"/>
      <c r="R3910"/>
      <c r="S3910"/>
      <c r="T3910"/>
      <c r="U3910"/>
      <c r="V3910"/>
      <c r="W3910"/>
      <c r="X3910"/>
      <c r="Y3910"/>
      <c r="Z3910"/>
      <c r="AA3910"/>
      <c r="AB3910" s="181"/>
    </row>
    <row r="3911" spans="1:28" hidden="1">
      <c r="A3911" s="283"/>
      <c r="B3911"/>
      <c r="C3911"/>
      <c r="D3911"/>
      <c r="E3911"/>
      <c r="F3911"/>
      <c r="G3911"/>
      <c r="H3911"/>
      <c r="I3911"/>
      <c r="J3911"/>
      <c r="K3911"/>
      <c r="L3911"/>
      <c r="M3911"/>
      <c r="N3911"/>
      <c r="O3911"/>
      <c r="P3911"/>
      <c r="Q3911"/>
      <c r="R3911"/>
      <c r="S3911"/>
      <c r="T3911"/>
      <c r="U3911"/>
      <c r="V3911"/>
      <c r="W3911"/>
      <c r="X3911"/>
      <c r="Y3911"/>
      <c r="Z3911"/>
      <c r="AA3911"/>
      <c r="AB3911" s="181"/>
    </row>
    <row r="3912" spans="1:28" hidden="1">
      <c r="A3912" s="283"/>
      <c r="B3912"/>
      <c r="C3912"/>
      <c r="D3912"/>
      <c r="E3912"/>
      <c r="F3912"/>
      <c r="G3912"/>
      <c r="H3912"/>
      <c r="I3912"/>
      <c r="J3912"/>
      <c r="K3912"/>
      <c r="L3912"/>
      <c r="M3912"/>
      <c r="N3912"/>
      <c r="O3912"/>
      <c r="P3912"/>
      <c r="Q3912"/>
      <c r="R3912"/>
      <c r="S3912"/>
      <c r="T3912"/>
      <c r="U3912"/>
      <c r="V3912"/>
      <c r="W3912"/>
      <c r="X3912"/>
      <c r="Y3912"/>
      <c r="Z3912"/>
      <c r="AA3912"/>
      <c r="AB3912" s="181"/>
    </row>
    <row r="3913" spans="1:28" hidden="1">
      <c r="A3913" s="283"/>
      <c r="B3913"/>
      <c r="C3913"/>
      <c r="D3913"/>
      <c r="E3913"/>
      <c r="F3913"/>
      <c r="G3913"/>
      <c r="H3913"/>
      <c r="I3913"/>
      <c r="J3913"/>
      <c r="K3913"/>
      <c r="L3913"/>
      <c r="M3913"/>
      <c r="N3913"/>
      <c r="O3913"/>
      <c r="P3913"/>
      <c r="Q3913"/>
      <c r="R3913"/>
      <c r="S3913"/>
      <c r="T3913"/>
      <c r="U3913"/>
      <c r="V3913"/>
      <c r="W3913"/>
      <c r="X3913"/>
      <c r="Y3913"/>
      <c r="Z3913"/>
      <c r="AA3913"/>
      <c r="AB3913" s="181"/>
    </row>
    <row r="3914" spans="1:28" hidden="1">
      <c r="A3914" s="283"/>
      <c r="B3914"/>
      <c r="C3914"/>
      <c r="D3914"/>
      <c r="E3914"/>
      <c r="F3914"/>
      <c r="G3914"/>
      <c r="H3914"/>
      <c r="I3914"/>
      <c r="J3914"/>
      <c r="K3914"/>
      <c r="L3914"/>
      <c r="M3914"/>
      <c r="N3914"/>
      <c r="O3914"/>
      <c r="P3914"/>
      <c r="Q3914"/>
      <c r="R3914"/>
      <c r="S3914"/>
      <c r="T3914"/>
      <c r="U3914"/>
      <c r="V3914"/>
      <c r="W3914"/>
      <c r="X3914"/>
      <c r="Y3914"/>
      <c r="Z3914"/>
      <c r="AA3914"/>
      <c r="AB3914" s="181"/>
    </row>
    <row r="3915" spans="1:28" hidden="1">
      <c r="A3915" s="283"/>
      <c r="B3915"/>
      <c r="C3915"/>
      <c r="D3915"/>
      <c r="E3915"/>
      <c r="F3915"/>
      <c r="G3915"/>
      <c r="H3915"/>
      <c r="I3915"/>
      <c r="J3915"/>
      <c r="K3915"/>
      <c r="L3915"/>
      <c r="M3915"/>
      <c r="N3915"/>
      <c r="O3915"/>
      <c r="P3915"/>
      <c r="Q3915"/>
      <c r="R3915"/>
      <c r="S3915"/>
      <c r="T3915"/>
      <c r="U3915"/>
      <c r="V3915"/>
      <c r="W3915"/>
      <c r="X3915"/>
      <c r="Y3915"/>
      <c r="Z3915"/>
      <c r="AA3915"/>
      <c r="AB3915" s="181"/>
    </row>
    <row r="3916" spans="1:28" hidden="1">
      <c r="A3916" s="283"/>
      <c r="B3916"/>
      <c r="C3916"/>
      <c r="D3916"/>
      <c r="E3916"/>
      <c r="F3916"/>
      <c r="G3916"/>
      <c r="H3916"/>
      <c r="I3916"/>
      <c r="J3916"/>
      <c r="K3916"/>
      <c r="L3916"/>
      <c r="M3916"/>
      <c r="N3916"/>
      <c r="O3916"/>
      <c r="P3916"/>
      <c r="Q3916"/>
      <c r="R3916"/>
      <c r="S3916"/>
      <c r="T3916"/>
      <c r="U3916"/>
      <c r="V3916"/>
      <c r="W3916"/>
      <c r="X3916"/>
      <c r="Y3916"/>
      <c r="Z3916"/>
      <c r="AA3916"/>
      <c r="AB3916" s="181"/>
    </row>
    <row r="3917" spans="1:28" hidden="1">
      <c r="A3917" s="283"/>
      <c r="B3917"/>
      <c r="C3917"/>
      <c r="D3917"/>
      <c r="E3917"/>
      <c r="F3917"/>
      <c r="G3917"/>
      <c r="H3917"/>
      <c r="I3917"/>
      <c r="J3917"/>
      <c r="K3917"/>
      <c r="L3917"/>
      <c r="M3917"/>
      <c r="N3917"/>
      <c r="O3917"/>
      <c r="P3917"/>
      <c r="Q3917"/>
      <c r="R3917"/>
      <c r="S3917"/>
      <c r="T3917"/>
      <c r="U3917"/>
      <c r="V3917"/>
      <c r="W3917"/>
      <c r="X3917"/>
      <c r="Y3917"/>
      <c r="Z3917"/>
      <c r="AA3917"/>
      <c r="AB3917" s="181"/>
    </row>
    <row r="3918" spans="1:28" hidden="1">
      <c r="A3918" s="283"/>
      <c r="B3918"/>
      <c r="C3918"/>
      <c r="D3918"/>
      <c r="E3918"/>
      <c r="F3918"/>
      <c r="G3918"/>
      <c r="H3918"/>
      <c r="I3918"/>
      <c r="J3918"/>
      <c r="K3918"/>
      <c r="L3918"/>
      <c r="M3918"/>
      <c r="N3918"/>
      <c r="O3918"/>
      <c r="P3918"/>
      <c r="Q3918"/>
      <c r="R3918"/>
      <c r="S3918"/>
      <c r="T3918"/>
      <c r="U3918"/>
      <c r="V3918"/>
      <c r="W3918"/>
      <c r="X3918"/>
      <c r="Y3918"/>
      <c r="Z3918"/>
      <c r="AA3918"/>
      <c r="AB3918" s="181"/>
    </row>
    <row r="3919" spans="1:28" hidden="1">
      <c r="A3919" s="283"/>
      <c r="B3919"/>
      <c r="C3919"/>
      <c r="D3919"/>
      <c r="E3919"/>
      <c r="F3919"/>
      <c r="G3919"/>
      <c r="H3919"/>
      <c r="I3919"/>
      <c r="J3919"/>
      <c r="K3919"/>
      <c r="L3919"/>
      <c r="M3919"/>
      <c r="N3919"/>
      <c r="O3919"/>
      <c r="P3919"/>
      <c r="Q3919"/>
      <c r="R3919"/>
      <c r="S3919"/>
      <c r="T3919"/>
      <c r="U3919"/>
      <c r="V3919"/>
      <c r="W3919"/>
      <c r="X3919"/>
      <c r="Y3919"/>
      <c r="Z3919"/>
      <c r="AA3919"/>
      <c r="AB3919" s="181"/>
    </row>
    <row r="3920" spans="1:28" hidden="1">
      <c r="A3920" s="283"/>
      <c r="B3920"/>
      <c r="C3920"/>
      <c r="D3920"/>
      <c r="E3920"/>
      <c r="F3920"/>
      <c r="G3920"/>
      <c r="H3920"/>
      <c r="I3920"/>
      <c r="J3920"/>
      <c r="K3920"/>
      <c r="L3920"/>
      <c r="M3920"/>
      <c r="N3920"/>
      <c r="O3920"/>
      <c r="P3920"/>
      <c r="Q3920"/>
      <c r="R3920"/>
      <c r="S3920"/>
      <c r="T3920"/>
      <c r="U3920"/>
      <c r="V3920"/>
      <c r="W3920"/>
      <c r="X3920"/>
      <c r="Y3920"/>
      <c r="Z3920"/>
      <c r="AA3920"/>
      <c r="AB3920" s="181"/>
    </row>
    <row r="3921" spans="1:28" hidden="1">
      <c r="A3921" s="283"/>
      <c r="B3921"/>
      <c r="C3921"/>
      <c r="D3921"/>
      <c r="E3921"/>
      <c r="F3921"/>
      <c r="G3921"/>
      <c r="H3921"/>
      <c r="I3921"/>
      <c r="J3921"/>
      <c r="K3921"/>
      <c r="L3921"/>
      <c r="M3921"/>
      <c r="N3921"/>
      <c r="O3921"/>
      <c r="P3921"/>
      <c r="Q3921"/>
      <c r="R3921"/>
      <c r="S3921"/>
      <c r="T3921"/>
      <c r="U3921"/>
      <c r="V3921"/>
      <c r="W3921"/>
      <c r="X3921"/>
      <c r="Y3921"/>
      <c r="Z3921"/>
      <c r="AA3921"/>
      <c r="AB3921" s="181"/>
    </row>
    <row r="3922" spans="1:28" hidden="1">
      <c r="A3922" s="283"/>
      <c r="B3922"/>
      <c r="C3922"/>
      <c r="D3922"/>
      <c r="E3922"/>
      <c r="F3922"/>
      <c r="G3922"/>
      <c r="H3922"/>
      <c r="I3922"/>
      <c r="J3922"/>
      <c r="K3922"/>
      <c r="L3922"/>
      <c r="M3922"/>
      <c r="N3922"/>
      <c r="O3922"/>
      <c r="P3922"/>
      <c r="Q3922"/>
      <c r="R3922"/>
      <c r="S3922"/>
      <c r="T3922"/>
      <c r="U3922"/>
      <c r="V3922"/>
      <c r="W3922"/>
      <c r="X3922"/>
      <c r="Y3922"/>
      <c r="Z3922"/>
      <c r="AA3922"/>
      <c r="AB3922" s="181"/>
    </row>
    <row r="3923" spans="1:28" hidden="1">
      <c r="A3923" s="283"/>
      <c r="B3923"/>
      <c r="C3923"/>
      <c r="D3923"/>
      <c r="E3923"/>
      <c r="F3923"/>
      <c r="G3923"/>
      <c r="H3923"/>
      <c r="I3923"/>
      <c r="J3923"/>
      <c r="K3923"/>
      <c r="L3923"/>
      <c r="M3923"/>
      <c r="N3923"/>
      <c r="O3923"/>
      <c r="P3923"/>
      <c r="Q3923"/>
      <c r="R3923"/>
      <c r="S3923"/>
      <c r="T3923"/>
      <c r="U3923"/>
      <c r="V3923"/>
      <c r="W3923"/>
      <c r="X3923"/>
      <c r="Y3923"/>
      <c r="Z3923"/>
      <c r="AA3923"/>
      <c r="AB3923" s="181"/>
    </row>
    <row r="3924" spans="1:28" hidden="1">
      <c r="A3924" s="283"/>
      <c r="B3924"/>
      <c r="C3924"/>
      <c r="D3924"/>
      <c r="E3924"/>
      <c r="F3924"/>
      <c r="G3924"/>
      <c r="H3924"/>
      <c r="I3924"/>
      <c r="J3924"/>
      <c r="K3924"/>
      <c r="L3924"/>
      <c r="M3924"/>
      <c r="N3924"/>
      <c r="O3924"/>
      <c r="P3924"/>
      <c r="Q3924"/>
      <c r="R3924"/>
      <c r="S3924"/>
      <c r="T3924"/>
      <c r="U3924"/>
      <c r="V3924"/>
      <c r="W3924"/>
      <c r="X3924"/>
      <c r="Y3924"/>
      <c r="Z3924"/>
      <c r="AA3924"/>
      <c r="AB3924" s="181"/>
    </row>
    <row r="3925" spans="1:28" hidden="1">
      <c r="A3925" s="283"/>
      <c r="B3925"/>
      <c r="C3925"/>
      <c r="D3925"/>
      <c r="E3925"/>
      <c r="F3925"/>
      <c r="G3925"/>
      <c r="H3925"/>
      <c r="I3925"/>
      <c r="J3925"/>
      <c r="K3925"/>
      <c r="L3925"/>
      <c r="M3925"/>
      <c r="N3925"/>
      <c r="O3925"/>
      <c r="P3925"/>
      <c r="Q3925"/>
      <c r="R3925"/>
      <c r="S3925"/>
      <c r="T3925"/>
      <c r="U3925"/>
      <c r="V3925"/>
      <c r="W3925"/>
      <c r="X3925"/>
      <c r="Y3925"/>
      <c r="Z3925"/>
      <c r="AA3925"/>
      <c r="AB3925" s="181"/>
    </row>
    <row r="3926" spans="1:28" hidden="1">
      <c r="A3926" s="283"/>
      <c r="B3926"/>
      <c r="C3926"/>
      <c r="D3926"/>
      <c r="E3926"/>
      <c r="F3926"/>
      <c r="G3926"/>
      <c r="H3926"/>
      <c r="I3926"/>
      <c r="J3926"/>
      <c r="K3926"/>
      <c r="L3926"/>
      <c r="M3926"/>
      <c r="N3926"/>
      <c r="O3926"/>
      <c r="P3926"/>
      <c r="Q3926"/>
      <c r="R3926"/>
      <c r="S3926"/>
      <c r="T3926"/>
      <c r="U3926"/>
      <c r="V3926"/>
      <c r="W3926"/>
      <c r="X3926"/>
      <c r="Y3926"/>
      <c r="Z3926"/>
      <c r="AA3926"/>
      <c r="AB3926" s="181"/>
    </row>
    <row r="3927" spans="1:28" hidden="1">
      <c r="A3927" s="283"/>
      <c r="B3927"/>
      <c r="C3927"/>
      <c r="D3927"/>
      <c r="E3927"/>
      <c r="F3927"/>
      <c r="G3927"/>
      <c r="H3927"/>
      <c r="I3927"/>
      <c r="J3927"/>
      <c r="K3927"/>
      <c r="L3927"/>
      <c r="M3927"/>
      <c r="N3927"/>
      <c r="O3927"/>
      <c r="P3927"/>
      <c r="Q3927"/>
      <c r="R3927"/>
      <c r="S3927"/>
      <c r="T3927"/>
      <c r="U3927"/>
      <c r="V3927"/>
      <c r="W3927"/>
      <c r="X3927"/>
      <c r="Y3927"/>
      <c r="Z3927"/>
      <c r="AA3927"/>
      <c r="AB3927" s="181"/>
    </row>
    <row r="3928" spans="1:28" hidden="1">
      <c r="A3928" s="283"/>
      <c r="B3928"/>
      <c r="C3928"/>
      <c r="D3928"/>
      <c r="E3928"/>
      <c r="F3928"/>
      <c r="G3928"/>
      <c r="H3928"/>
      <c r="I3928"/>
      <c r="J3928"/>
      <c r="K3928"/>
      <c r="L3928"/>
      <c r="M3928"/>
      <c r="N3928"/>
      <c r="O3928"/>
      <c r="P3928"/>
      <c r="Q3928"/>
      <c r="R3928"/>
      <c r="S3928"/>
      <c r="T3928"/>
      <c r="U3928"/>
      <c r="V3928"/>
      <c r="W3928"/>
      <c r="X3928"/>
      <c r="Y3928"/>
      <c r="Z3928"/>
      <c r="AA3928"/>
      <c r="AB3928" s="181"/>
    </row>
    <row r="3929" spans="1:28" hidden="1">
      <c r="A3929" s="283"/>
      <c r="B3929"/>
      <c r="C3929"/>
      <c r="D3929"/>
      <c r="E3929"/>
      <c r="F3929"/>
      <c r="G3929"/>
      <c r="H3929"/>
      <c r="I3929"/>
      <c r="J3929"/>
      <c r="K3929"/>
      <c r="L3929"/>
      <c r="M3929"/>
      <c r="N3929"/>
      <c r="O3929"/>
      <c r="P3929"/>
      <c r="Q3929"/>
      <c r="R3929"/>
      <c r="S3929"/>
      <c r="T3929"/>
      <c r="U3929"/>
      <c r="V3929"/>
      <c r="W3929"/>
      <c r="X3929"/>
      <c r="Y3929"/>
      <c r="Z3929"/>
      <c r="AA3929"/>
      <c r="AB3929" s="181"/>
    </row>
    <row r="3930" spans="1:28" hidden="1">
      <c r="A3930" s="283"/>
      <c r="B3930"/>
      <c r="C3930"/>
      <c r="D3930"/>
      <c r="E3930"/>
      <c r="F3930"/>
      <c r="G3930"/>
      <c r="H3930"/>
      <c r="I3930"/>
      <c r="J3930"/>
      <c r="K3930"/>
      <c r="L3930"/>
      <c r="M3930"/>
      <c r="N3930"/>
      <c r="O3930"/>
      <c r="P3930"/>
      <c r="Q3930"/>
      <c r="R3930"/>
      <c r="S3930"/>
      <c r="T3930"/>
      <c r="U3930"/>
      <c r="V3930"/>
      <c r="W3930"/>
      <c r="X3930"/>
      <c r="Y3930"/>
      <c r="Z3930"/>
      <c r="AA3930"/>
      <c r="AB3930" s="181"/>
    </row>
    <row r="3931" spans="1:28" hidden="1">
      <c r="A3931" s="283"/>
      <c r="B3931"/>
      <c r="C3931"/>
      <c r="D3931"/>
      <c r="E3931"/>
      <c r="F3931"/>
      <c r="G3931"/>
      <c r="H3931"/>
      <c r="I3931"/>
      <c r="J3931"/>
      <c r="K3931"/>
      <c r="L3931"/>
      <c r="M3931"/>
      <c r="N3931"/>
      <c r="O3931"/>
      <c r="P3931"/>
      <c r="Q3931"/>
      <c r="R3931"/>
      <c r="S3931"/>
      <c r="T3931"/>
      <c r="U3931"/>
      <c r="V3931"/>
      <c r="W3931"/>
      <c r="X3931"/>
      <c r="Y3931"/>
      <c r="Z3931"/>
      <c r="AA3931"/>
      <c r="AB3931" s="181"/>
    </row>
    <row r="3932" spans="1:28" hidden="1">
      <c r="A3932" s="283"/>
      <c r="B3932"/>
      <c r="C3932"/>
      <c r="D3932"/>
      <c r="E3932"/>
      <c r="F3932"/>
      <c r="G3932"/>
      <c r="H3932"/>
      <c r="I3932"/>
      <c r="J3932"/>
      <c r="K3932"/>
      <c r="L3932"/>
      <c r="M3932"/>
      <c r="N3932"/>
      <c r="O3932"/>
      <c r="P3932"/>
      <c r="Q3932"/>
      <c r="R3932"/>
      <c r="S3932"/>
      <c r="T3932"/>
      <c r="U3932"/>
      <c r="V3932"/>
      <c r="W3932"/>
      <c r="X3932"/>
      <c r="Y3932"/>
      <c r="Z3932"/>
      <c r="AA3932"/>
      <c r="AB3932" s="181"/>
    </row>
    <row r="3933" spans="1:28" hidden="1">
      <c r="A3933" s="283"/>
      <c r="B3933"/>
      <c r="C3933"/>
      <c r="D3933"/>
      <c r="E3933"/>
      <c r="F3933"/>
      <c r="G3933"/>
      <c r="H3933"/>
      <c r="I3933"/>
      <c r="J3933"/>
      <c r="K3933"/>
      <c r="L3933"/>
      <c r="M3933"/>
      <c r="N3933"/>
      <c r="O3933"/>
      <c r="P3933"/>
      <c r="Q3933"/>
      <c r="R3933"/>
      <c r="S3933"/>
      <c r="T3933"/>
      <c r="U3933"/>
      <c r="V3933"/>
      <c r="W3933"/>
      <c r="X3933"/>
      <c r="Y3933"/>
      <c r="Z3933"/>
      <c r="AA3933"/>
      <c r="AB3933" s="181"/>
    </row>
    <row r="3934" spans="1:28" hidden="1">
      <c r="A3934" s="283"/>
      <c r="B3934"/>
      <c r="C3934"/>
      <c r="D3934"/>
      <c r="E3934"/>
      <c r="F3934"/>
      <c r="G3934"/>
      <c r="H3934"/>
      <c r="I3934"/>
      <c r="J3934"/>
      <c r="K3934"/>
      <c r="L3934"/>
      <c r="M3934"/>
      <c r="N3934"/>
      <c r="O3934"/>
      <c r="P3934"/>
      <c r="Q3934"/>
      <c r="R3934"/>
      <c r="S3934"/>
      <c r="T3934"/>
      <c r="U3934"/>
      <c r="V3934"/>
      <c r="W3934"/>
      <c r="X3934"/>
      <c r="Y3934"/>
      <c r="Z3934"/>
      <c r="AA3934"/>
      <c r="AB3934" s="181"/>
    </row>
    <row r="3935" spans="1:28" hidden="1">
      <c r="A3935" s="283"/>
      <c r="B3935"/>
      <c r="C3935"/>
      <c r="D3935"/>
      <c r="E3935"/>
      <c r="F3935"/>
      <c r="G3935"/>
      <c r="H3935"/>
      <c r="I3935"/>
      <c r="J3935"/>
      <c r="K3935"/>
      <c r="L3935"/>
      <c r="M3935"/>
      <c r="N3935"/>
      <c r="O3935"/>
      <c r="P3935"/>
      <c r="Q3935"/>
      <c r="R3935"/>
      <c r="S3935"/>
      <c r="T3935"/>
      <c r="U3935"/>
      <c r="V3935"/>
      <c r="W3935"/>
      <c r="X3935"/>
      <c r="Y3935"/>
      <c r="Z3935"/>
      <c r="AA3935"/>
      <c r="AB3935" s="181"/>
    </row>
    <row r="3936" spans="1:28" hidden="1">
      <c r="A3936" s="283"/>
      <c r="B3936"/>
      <c r="C3936"/>
      <c r="D3936"/>
      <c r="E3936"/>
      <c r="F3936"/>
      <c r="G3936"/>
      <c r="H3936"/>
      <c r="I3936"/>
      <c r="J3936"/>
      <c r="K3936"/>
      <c r="L3936"/>
      <c r="M3936"/>
      <c r="N3936"/>
      <c r="O3936"/>
      <c r="P3936"/>
      <c r="Q3936"/>
      <c r="R3936"/>
      <c r="S3936"/>
      <c r="T3936"/>
      <c r="U3936"/>
      <c r="V3936"/>
      <c r="W3936"/>
      <c r="X3936"/>
      <c r="Y3936"/>
      <c r="Z3936"/>
      <c r="AA3936"/>
      <c r="AB3936" s="181"/>
    </row>
    <row r="3937" spans="1:28" hidden="1">
      <c r="A3937" s="283"/>
      <c r="B3937"/>
      <c r="C3937"/>
      <c r="D3937"/>
      <c r="E3937"/>
      <c r="F3937"/>
      <c r="G3937"/>
      <c r="H3937"/>
      <c r="I3937"/>
      <c r="J3937"/>
      <c r="K3937"/>
      <c r="L3937"/>
      <c r="M3937"/>
      <c r="N3937"/>
      <c r="O3937"/>
      <c r="P3937"/>
      <c r="Q3937"/>
      <c r="R3937"/>
      <c r="S3937"/>
      <c r="T3937"/>
      <c r="U3937"/>
      <c r="V3937"/>
      <c r="W3937"/>
      <c r="X3937"/>
      <c r="Y3937"/>
      <c r="Z3937"/>
      <c r="AA3937"/>
      <c r="AB3937" s="181"/>
    </row>
    <row r="3938" spans="1:28" hidden="1">
      <c r="A3938" s="283"/>
      <c r="B3938"/>
      <c r="C3938"/>
      <c r="D3938"/>
      <c r="E3938"/>
      <c r="F3938"/>
      <c r="G3938"/>
      <c r="H3938"/>
      <c r="I3938"/>
      <c r="J3938"/>
      <c r="K3938"/>
      <c r="L3938"/>
      <c r="M3938"/>
      <c r="N3938"/>
      <c r="O3938"/>
      <c r="P3938"/>
      <c r="Q3938"/>
      <c r="R3938"/>
      <c r="S3938"/>
      <c r="T3938"/>
      <c r="U3938"/>
      <c r="V3938"/>
      <c r="W3938"/>
      <c r="X3938"/>
      <c r="Y3938"/>
      <c r="Z3938"/>
      <c r="AA3938"/>
      <c r="AB3938" s="181"/>
    </row>
    <row r="3939" spans="1:28" hidden="1">
      <c r="A3939" s="283"/>
      <c r="B3939"/>
      <c r="C3939"/>
      <c r="D3939"/>
      <c r="E3939"/>
      <c r="F3939"/>
      <c r="G3939"/>
      <c r="H3939"/>
      <c r="I3939"/>
      <c r="J3939"/>
      <c r="K3939"/>
      <c r="L3939"/>
      <c r="M3939"/>
      <c r="N3939"/>
      <c r="O3939"/>
      <c r="P3939"/>
      <c r="Q3939"/>
      <c r="R3939"/>
      <c r="S3939"/>
      <c r="T3939"/>
      <c r="U3939"/>
      <c r="V3939"/>
      <c r="W3939"/>
      <c r="X3939"/>
      <c r="Y3939"/>
      <c r="Z3939"/>
      <c r="AA3939"/>
      <c r="AB3939" s="181"/>
    </row>
    <row r="3940" spans="1:28" hidden="1">
      <c r="A3940" s="283"/>
      <c r="B3940"/>
      <c r="C3940"/>
      <c r="D3940"/>
      <c r="E3940"/>
      <c r="F3940"/>
      <c r="G3940"/>
      <c r="H3940"/>
      <c r="I3940"/>
      <c r="J3940"/>
      <c r="K3940"/>
      <c r="L3940"/>
      <c r="M3940"/>
      <c r="N3940"/>
      <c r="O3940"/>
      <c r="P3940"/>
      <c r="Q3940"/>
      <c r="R3940"/>
      <c r="S3940"/>
      <c r="T3940"/>
      <c r="U3940"/>
      <c r="V3940"/>
      <c r="W3940"/>
      <c r="X3940"/>
      <c r="Y3940"/>
      <c r="Z3940"/>
      <c r="AA3940"/>
      <c r="AB3940" s="181"/>
    </row>
    <row r="3941" spans="1:28" hidden="1">
      <c r="A3941" s="283"/>
      <c r="B3941"/>
      <c r="C3941"/>
      <c r="D3941"/>
      <c r="E3941"/>
      <c r="F3941"/>
      <c r="G3941"/>
      <c r="H3941"/>
      <c r="I3941"/>
      <c r="J3941"/>
      <c r="K3941"/>
      <c r="L3941"/>
      <c r="M3941"/>
      <c r="N3941"/>
      <c r="O3941"/>
      <c r="P3941"/>
      <c r="Q3941"/>
      <c r="R3941"/>
      <c r="S3941"/>
      <c r="T3941"/>
      <c r="U3941"/>
      <c r="V3941"/>
      <c r="W3941"/>
      <c r="X3941"/>
      <c r="Y3941"/>
      <c r="Z3941"/>
      <c r="AA3941"/>
      <c r="AB3941" s="181"/>
    </row>
    <row r="3942" spans="1:28" hidden="1">
      <c r="A3942" s="283"/>
      <c r="B3942"/>
      <c r="C3942"/>
      <c r="D3942"/>
      <c r="E3942"/>
      <c r="F3942"/>
      <c r="G3942"/>
      <c r="H3942"/>
      <c r="I3942"/>
      <c r="J3942"/>
      <c r="K3942"/>
      <c r="L3942"/>
      <c r="M3942"/>
      <c r="N3942"/>
      <c r="O3942"/>
      <c r="P3942"/>
      <c r="Q3942"/>
      <c r="R3942"/>
      <c r="S3942"/>
      <c r="T3942"/>
      <c r="U3942"/>
      <c r="V3942"/>
      <c r="W3942"/>
      <c r="X3942"/>
      <c r="Y3942"/>
      <c r="Z3942"/>
      <c r="AA3942"/>
      <c r="AB3942" s="181"/>
    </row>
    <row r="3943" spans="1:28" hidden="1">
      <c r="A3943" s="283"/>
      <c r="B3943"/>
      <c r="C3943"/>
      <c r="D3943"/>
      <c r="E3943"/>
      <c r="F3943"/>
      <c r="G3943"/>
      <c r="H3943"/>
      <c r="I3943"/>
      <c r="J3943"/>
      <c r="K3943"/>
      <c r="L3943"/>
      <c r="M3943"/>
      <c r="N3943"/>
      <c r="O3943"/>
      <c r="P3943"/>
      <c r="Q3943"/>
      <c r="R3943"/>
      <c r="S3943"/>
      <c r="T3943"/>
      <c r="U3943"/>
      <c r="V3943"/>
      <c r="W3943"/>
      <c r="X3943"/>
      <c r="Y3943"/>
      <c r="Z3943"/>
      <c r="AA3943"/>
      <c r="AB3943" s="181"/>
    </row>
    <row r="3944" spans="1:28" hidden="1">
      <c r="A3944" s="283"/>
      <c r="B3944"/>
      <c r="C3944"/>
      <c r="D3944"/>
      <c r="E3944"/>
      <c r="F3944"/>
      <c r="G3944"/>
      <c r="H3944"/>
      <c r="I3944"/>
      <c r="J3944"/>
      <c r="K3944"/>
      <c r="L3944"/>
      <c r="M3944"/>
      <c r="N3944"/>
      <c r="O3944"/>
      <c r="P3944"/>
      <c r="Q3944"/>
      <c r="R3944"/>
      <c r="S3944"/>
      <c r="T3944"/>
      <c r="U3944"/>
      <c r="V3944"/>
      <c r="W3944"/>
      <c r="X3944"/>
      <c r="Y3944"/>
      <c r="Z3944"/>
      <c r="AA3944"/>
      <c r="AB3944" s="181"/>
    </row>
    <row r="3945" spans="1:28" hidden="1">
      <c r="A3945" s="283"/>
      <c r="B3945"/>
      <c r="C3945"/>
      <c r="D3945"/>
      <c r="E3945"/>
      <c r="F3945"/>
      <c r="G3945"/>
      <c r="H3945"/>
      <c r="I3945"/>
      <c r="J3945"/>
      <c r="K3945"/>
      <c r="L3945"/>
      <c r="M3945"/>
      <c r="N3945"/>
      <c r="O3945"/>
      <c r="P3945"/>
      <c r="Q3945"/>
      <c r="R3945"/>
      <c r="S3945"/>
      <c r="T3945"/>
      <c r="U3945"/>
      <c r="V3945"/>
      <c r="W3945"/>
      <c r="X3945"/>
      <c r="Y3945"/>
      <c r="Z3945"/>
      <c r="AA3945"/>
      <c r="AB3945" s="181"/>
    </row>
    <row r="3946" spans="1:28" hidden="1">
      <c r="A3946" s="283"/>
      <c r="B3946"/>
      <c r="C3946"/>
      <c r="D3946"/>
      <c r="E3946"/>
      <c r="F3946"/>
      <c r="G3946"/>
      <c r="H3946"/>
      <c r="I3946"/>
      <c r="J3946"/>
      <c r="K3946"/>
      <c r="L3946"/>
      <c r="M3946"/>
      <c r="N3946"/>
      <c r="O3946"/>
      <c r="P3946"/>
      <c r="Q3946"/>
      <c r="R3946"/>
      <c r="S3946"/>
      <c r="T3946"/>
      <c r="U3946"/>
      <c r="V3946"/>
      <c r="W3946"/>
      <c r="X3946"/>
      <c r="Y3946"/>
      <c r="Z3946"/>
      <c r="AA3946"/>
      <c r="AB3946" s="181"/>
    </row>
    <row r="3947" spans="1:28" hidden="1">
      <c r="A3947" s="283"/>
      <c r="B3947"/>
      <c r="C3947"/>
      <c r="D3947"/>
      <c r="E3947"/>
      <c r="F3947"/>
      <c r="G3947"/>
      <c r="H3947"/>
      <c r="I3947"/>
      <c r="J3947"/>
      <c r="K3947"/>
      <c r="L3947"/>
      <c r="M3947"/>
      <c r="N3947"/>
      <c r="O3947"/>
      <c r="P3947"/>
      <c r="Q3947"/>
      <c r="R3947"/>
      <c r="S3947"/>
      <c r="T3947"/>
      <c r="U3947"/>
      <c r="V3947"/>
      <c r="W3947"/>
      <c r="X3947"/>
      <c r="Y3947"/>
      <c r="Z3947"/>
      <c r="AA3947"/>
      <c r="AB3947" s="181"/>
    </row>
    <row r="3948" spans="1:28" hidden="1">
      <c r="A3948" s="283"/>
      <c r="B3948"/>
      <c r="C3948"/>
      <c r="D3948"/>
      <c r="E3948"/>
      <c r="F3948"/>
      <c r="G3948"/>
      <c r="H3948"/>
      <c r="I3948"/>
      <c r="J3948"/>
      <c r="K3948"/>
      <c r="L3948"/>
      <c r="M3948"/>
      <c r="N3948"/>
      <c r="O3948"/>
      <c r="P3948"/>
      <c r="Q3948"/>
      <c r="R3948"/>
      <c r="S3948"/>
      <c r="T3948"/>
      <c r="U3948"/>
      <c r="V3948"/>
      <c r="W3948"/>
      <c r="X3948"/>
      <c r="Y3948"/>
      <c r="Z3948"/>
      <c r="AA3948"/>
      <c r="AB3948" s="181"/>
    </row>
    <row r="3949" spans="1:28" hidden="1">
      <c r="A3949" s="283"/>
      <c r="B3949"/>
      <c r="C3949"/>
      <c r="D3949"/>
      <c r="E3949"/>
      <c r="F3949"/>
      <c r="G3949"/>
      <c r="H3949"/>
      <c r="I3949"/>
      <c r="J3949"/>
      <c r="K3949"/>
      <c r="L3949"/>
      <c r="M3949"/>
      <c r="N3949"/>
      <c r="O3949"/>
      <c r="P3949"/>
      <c r="Q3949"/>
      <c r="R3949"/>
      <c r="S3949"/>
      <c r="T3949"/>
      <c r="U3949"/>
      <c r="V3949"/>
      <c r="W3949"/>
      <c r="X3949"/>
      <c r="Y3949"/>
      <c r="Z3949"/>
      <c r="AA3949"/>
      <c r="AB3949" s="181"/>
    </row>
    <row r="3950" spans="1:28" hidden="1">
      <c r="A3950" s="283"/>
      <c r="B3950"/>
      <c r="C3950"/>
      <c r="D3950"/>
      <c r="E3950"/>
      <c r="F3950"/>
      <c r="G3950"/>
      <c r="H3950"/>
      <c r="I3950"/>
      <c r="J3950"/>
      <c r="K3950"/>
      <c r="L3950"/>
      <c r="M3950"/>
      <c r="N3950"/>
      <c r="O3950"/>
      <c r="P3950"/>
      <c r="Q3950"/>
      <c r="R3950"/>
      <c r="S3950"/>
      <c r="T3950"/>
      <c r="U3950"/>
      <c r="V3950"/>
      <c r="W3950"/>
      <c r="X3950"/>
      <c r="Y3950"/>
      <c r="Z3950"/>
      <c r="AA3950"/>
      <c r="AB3950" s="181"/>
    </row>
    <row r="3951" spans="1:28" hidden="1">
      <c r="A3951" s="283"/>
      <c r="B3951"/>
      <c r="C3951"/>
      <c r="D3951"/>
      <c r="E3951"/>
      <c r="F3951"/>
      <c r="G3951"/>
      <c r="H3951"/>
      <c r="I3951"/>
      <c r="J3951"/>
      <c r="K3951"/>
      <c r="L3951"/>
      <c r="M3951"/>
      <c r="N3951"/>
      <c r="O3951"/>
      <c r="P3951"/>
      <c r="Q3951"/>
      <c r="R3951"/>
      <c r="S3951"/>
      <c r="T3951"/>
      <c r="U3951"/>
      <c r="V3951"/>
      <c r="W3951"/>
      <c r="X3951"/>
      <c r="Y3951"/>
      <c r="Z3951"/>
      <c r="AA3951"/>
      <c r="AB3951" s="181"/>
    </row>
    <row r="3952" spans="1:28" hidden="1">
      <c r="A3952" s="283"/>
      <c r="B3952"/>
      <c r="C3952"/>
      <c r="D3952"/>
      <c r="E3952"/>
      <c r="F3952"/>
      <c r="G3952"/>
      <c r="H3952"/>
      <c r="I3952"/>
      <c r="J3952"/>
      <c r="K3952"/>
      <c r="L3952"/>
      <c r="M3952"/>
      <c r="N3952"/>
      <c r="O3952"/>
      <c r="P3952"/>
      <c r="Q3952"/>
      <c r="R3952"/>
      <c r="S3952"/>
      <c r="T3952"/>
      <c r="U3952"/>
      <c r="V3952"/>
      <c r="W3952"/>
      <c r="X3952"/>
      <c r="Y3952"/>
      <c r="Z3952"/>
      <c r="AA3952"/>
      <c r="AB3952" s="181"/>
    </row>
    <row r="3953" spans="1:28" hidden="1">
      <c r="A3953" s="283"/>
      <c r="B3953"/>
      <c r="C3953"/>
      <c r="D3953"/>
      <c r="E3953"/>
      <c r="F3953"/>
      <c r="G3953"/>
      <c r="H3953"/>
      <c r="I3953"/>
      <c r="J3953"/>
      <c r="K3953"/>
      <c r="L3953"/>
      <c r="M3953"/>
      <c r="N3953"/>
      <c r="O3953"/>
      <c r="P3953"/>
      <c r="Q3953"/>
      <c r="R3953"/>
      <c r="S3953"/>
      <c r="T3953"/>
      <c r="U3953"/>
      <c r="V3953"/>
      <c r="W3953"/>
      <c r="X3953"/>
      <c r="Y3953"/>
      <c r="Z3953"/>
      <c r="AA3953"/>
      <c r="AB3953" s="181"/>
    </row>
    <row r="3954" spans="1:28" hidden="1">
      <c r="A3954" s="283"/>
      <c r="B3954"/>
      <c r="C3954"/>
      <c r="D3954"/>
      <c r="E3954"/>
      <c r="F3954"/>
      <c r="G3954"/>
      <c r="H3954"/>
      <c r="I3954"/>
      <c r="J3954"/>
      <c r="K3954"/>
      <c r="L3954"/>
      <c r="M3954"/>
      <c r="N3954"/>
      <c r="O3954"/>
      <c r="P3954"/>
      <c r="Q3954"/>
      <c r="R3954"/>
      <c r="S3954"/>
      <c r="T3954"/>
      <c r="U3954"/>
      <c r="V3954"/>
      <c r="W3954"/>
      <c r="X3954"/>
      <c r="Y3954"/>
      <c r="Z3954"/>
      <c r="AA3954"/>
      <c r="AB3954" s="181"/>
    </row>
    <row r="3955" spans="1:28" hidden="1">
      <c r="A3955" s="283"/>
      <c r="B3955"/>
      <c r="C3955"/>
      <c r="D3955"/>
      <c r="E3955"/>
      <c r="F3955"/>
      <c r="G3955"/>
      <c r="H3955"/>
      <c r="I3955"/>
      <c r="J3955"/>
      <c r="K3955"/>
      <c r="L3955"/>
      <c r="M3955"/>
      <c r="N3955"/>
      <c r="O3955"/>
      <c r="P3955"/>
      <c r="Q3955"/>
      <c r="R3955"/>
      <c r="S3955"/>
      <c r="T3955"/>
      <c r="U3955"/>
      <c r="V3955"/>
      <c r="W3955"/>
      <c r="X3955"/>
      <c r="Y3955"/>
      <c r="Z3955"/>
      <c r="AA3955"/>
      <c r="AB3955" s="181"/>
    </row>
    <row r="3956" spans="1:28" hidden="1">
      <c r="A3956" s="283"/>
      <c r="B3956"/>
      <c r="C3956"/>
      <c r="D3956"/>
      <c r="E3956"/>
      <c r="F3956"/>
      <c r="G3956"/>
      <c r="H3956"/>
      <c r="I3956"/>
      <c r="J3956"/>
      <c r="K3956"/>
      <c r="L3956"/>
      <c r="M3956"/>
      <c r="N3956"/>
      <c r="O3956"/>
      <c r="P3956"/>
      <c r="Q3956"/>
      <c r="R3956"/>
      <c r="S3956"/>
      <c r="T3956"/>
      <c r="U3956"/>
      <c r="V3956"/>
      <c r="W3956"/>
      <c r="X3956"/>
      <c r="Y3956"/>
      <c r="Z3956"/>
      <c r="AA3956"/>
      <c r="AB3956" s="181"/>
    </row>
    <row r="3957" spans="1:28" hidden="1">
      <c r="A3957" s="283"/>
      <c r="B3957"/>
      <c r="C3957"/>
      <c r="D3957"/>
      <c r="E3957"/>
      <c r="F3957"/>
      <c r="G3957"/>
      <c r="H3957"/>
      <c r="I3957"/>
      <c r="J3957"/>
      <c r="K3957"/>
      <c r="L3957"/>
      <c r="M3957"/>
      <c r="N3957"/>
      <c r="O3957"/>
      <c r="P3957"/>
      <c r="Q3957"/>
      <c r="R3957"/>
      <c r="S3957"/>
      <c r="T3957"/>
      <c r="U3957"/>
      <c r="V3957"/>
      <c r="W3957"/>
      <c r="X3957"/>
      <c r="Y3957"/>
      <c r="Z3957"/>
      <c r="AA3957"/>
      <c r="AB3957" s="181"/>
    </row>
    <row r="3958" spans="1:28" hidden="1">
      <c r="A3958" s="283"/>
      <c r="B3958"/>
      <c r="C3958"/>
      <c r="D3958"/>
      <c r="E3958"/>
      <c r="F3958"/>
      <c r="G3958"/>
      <c r="H3958"/>
      <c r="I3958"/>
      <c r="J3958"/>
      <c r="K3958"/>
      <c r="L3958"/>
      <c r="M3958"/>
      <c r="N3958"/>
      <c r="O3958"/>
      <c r="P3958"/>
      <c r="Q3958"/>
      <c r="R3958"/>
      <c r="S3958"/>
      <c r="T3958"/>
      <c r="U3958"/>
      <c r="V3958"/>
      <c r="W3958"/>
      <c r="X3958"/>
      <c r="Y3958"/>
      <c r="Z3958"/>
      <c r="AA3958"/>
      <c r="AB3958" s="181"/>
    </row>
    <row r="3959" spans="1:28" hidden="1">
      <c r="A3959" s="283"/>
      <c r="B3959"/>
      <c r="C3959"/>
      <c r="D3959"/>
      <c r="E3959"/>
      <c r="F3959"/>
      <c r="G3959"/>
      <c r="H3959"/>
      <c r="I3959"/>
      <c r="J3959"/>
      <c r="K3959"/>
      <c r="L3959"/>
      <c r="M3959"/>
      <c r="N3959"/>
      <c r="O3959"/>
      <c r="P3959"/>
      <c r="Q3959"/>
      <c r="R3959"/>
      <c r="S3959"/>
      <c r="T3959"/>
      <c r="U3959"/>
      <c r="V3959"/>
      <c r="W3959"/>
      <c r="X3959"/>
      <c r="Y3959"/>
      <c r="Z3959"/>
      <c r="AA3959"/>
      <c r="AB3959" s="181"/>
    </row>
    <row r="3960" spans="1:28" hidden="1">
      <c r="A3960" s="283"/>
      <c r="B3960"/>
      <c r="C3960"/>
      <c r="D3960"/>
      <c r="E3960"/>
      <c r="F3960"/>
      <c r="G3960"/>
      <c r="H3960"/>
      <c r="I3960"/>
      <c r="J3960"/>
      <c r="K3960"/>
      <c r="L3960"/>
      <c r="M3960"/>
      <c r="N3960"/>
      <c r="O3960"/>
      <c r="P3960"/>
      <c r="Q3960"/>
      <c r="R3960"/>
      <c r="S3960"/>
      <c r="T3960"/>
      <c r="U3960"/>
      <c r="V3960"/>
      <c r="W3960"/>
      <c r="X3960"/>
      <c r="Y3960"/>
      <c r="Z3960"/>
      <c r="AA3960"/>
      <c r="AB3960" s="181"/>
    </row>
    <row r="3961" spans="1:28" hidden="1">
      <c r="A3961" s="283"/>
      <c r="B3961"/>
      <c r="C3961"/>
      <c r="D3961"/>
      <c r="E3961"/>
      <c r="F3961"/>
      <c r="G3961"/>
      <c r="H3961"/>
      <c r="I3961"/>
      <c r="J3961"/>
      <c r="K3961"/>
      <c r="L3961"/>
      <c r="M3961"/>
      <c r="N3961"/>
      <c r="O3961"/>
      <c r="P3961"/>
      <c r="Q3961"/>
      <c r="R3961"/>
      <c r="S3961"/>
      <c r="T3961"/>
      <c r="U3961"/>
      <c r="V3961"/>
      <c r="W3961"/>
      <c r="X3961"/>
      <c r="Y3961"/>
      <c r="Z3961"/>
      <c r="AA3961"/>
      <c r="AB3961" s="181"/>
    </row>
    <row r="3962" spans="1:28" hidden="1">
      <c r="A3962" s="283"/>
      <c r="B3962"/>
      <c r="C3962"/>
      <c r="D3962"/>
      <c r="E3962"/>
      <c r="F3962"/>
      <c r="G3962"/>
      <c r="H3962"/>
      <c r="I3962"/>
      <c r="J3962"/>
      <c r="K3962"/>
      <c r="L3962"/>
      <c r="M3962"/>
      <c r="N3962"/>
      <c r="O3962"/>
      <c r="P3962"/>
      <c r="Q3962"/>
      <c r="R3962"/>
      <c r="S3962"/>
      <c r="T3962"/>
      <c r="U3962"/>
      <c r="V3962"/>
      <c r="W3962"/>
      <c r="X3962"/>
      <c r="Y3962"/>
      <c r="Z3962"/>
      <c r="AA3962"/>
      <c r="AB3962" s="181"/>
    </row>
    <row r="3963" spans="1:28" hidden="1">
      <c r="A3963" s="283"/>
      <c r="B3963"/>
      <c r="C3963"/>
      <c r="D3963"/>
      <c r="E3963"/>
      <c r="F3963"/>
      <c r="G3963"/>
      <c r="H3963"/>
      <c r="I3963"/>
      <c r="J3963"/>
      <c r="K3963"/>
      <c r="L3963"/>
      <c r="M3963"/>
      <c r="N3963"/>
      <c r="O3963"/>
      <c r="P3963"/>
      <c r="Q3963"/>
      <c r="R3963"/>
      <c r="S3963"/>
      <c r="T3963"/>
      <c r="U3963"/>
      <c r="V3963"/>
      <c r="W3963"/>
      <c r="X3963"/>
      <c r="Y3963"/>
      <c r="Z3963"/>
      <c r="AA3963"/>
      <c r="AB3963" s="181"/>
    </row>
    <row r="3964" spans="1:28" hidden="1">
      <c r="A3964" s="283"/>
      <c r="B3964"/>
      <c r="C3964"/>
      <c r="D3964"/>
      <c r="E3964"/>
      <c r="F3964"/>
      <c r="G3964"/>
      <c r="H3964"/>
      <c r="I3964"/>
      <c r="J3964"/>
      <c r="K3964"/>
      <c r="L3964"/>
      <c r="M3964"/>
      <c r="N3964"/>
      <c r="O3964"/>
      <c r="P3964"/>
      <c r="Q3964"/>
      <c r="R3964"/>
      <c r="S3964"/>
      <c r="T3964"/>
      <c r="U3964"/>
      <c r="V3964"/>
      <c r="W3964"/>
      <c r="X3964"/>
      <c r="Y3964"/>
      <c r="Z3964"/>
      <c r="AA3964"/>
      <c r="AB3964" s="181"/>
    </row>
    <row r="3965" spans="1:28" hidden="1">
      <c r="A3965" s="283"/>
      <c r="B3965"/>
      <c r="C3965"/>
      <c r="D3965"/>
      <c r="E3965"/>
      <c r="F3965"/>
      <c r="G3965"/>
      <c r="H3965"/>
      <c r="I3965"/>
      <c r="J3965"/>
      <c r="K3965"/>
      <c r="L3965"/>
      <c r="M3965"/>
      <c r="N3965"/>
      <c r="O3965"/>
      <c r="P3965"/>
      <c r="Q3965"/>
      <c r="R3965"/>
      <c r="S3965"/>
      <c r="T3965"/>
      <c r="U3965"/>
      <c r="V3965"/>
      <c r="W3965"/>
      <c r="X3965"/>
      <c r="Y3965"/>
      <c r="Z3965"/>
      <c r="AA3965"/>
      <c r="AB3965" s="181"/>
    </row>
    <row r="3966" spans="1:28" hidden="1">
      <c r="A3966" s="283"/>
      <c r="B3966"/>
      <c r="C3966"/>
      <c r="D3966"/>
      <c r="E3966"/>
      <c r="F3966"/>
      <c r="G3966"/>
      <c r="H3966"/>
      <c r="I3966"/>
      <c r="J3966"/>
      <c r="K3966"/>
      <c r="L3966"/>
      <c r="M3966"/>
      <c r="N3966"/>
      <c r="O3966"/>
      <c r="P3966"/>
      <c r="Q3966"/>
      <c r="R3966"/>
      <c r="S3966"/>
      <c r="T3966"/>
      <c r="U3966"/>
      <c r="V3966"/>
      <c r="W3966"/>
      <c r="X3966"/>
      <c r="Y3966"/>
      <c r="Z3966"/>
      <c r="AA3966"/>
      <c r="AB3966" s="181"/>
    </row>
    <row r="3967" spans="1:28" hidden="1">
      <c r="A3967" s="283"/>
      <c r="B3967"/>
      <c r="C3967"/>
      <c r="D3967"/>
      <c r="E3967"/>
      <c r="F3967"/>
      <c r="G3967"/>
      <c r="H3967"/>
      <c r="I3967"/>
      <c r="J3967"/>
      <c r="K3967"/>
      <c r="L3967"/>
      <c r="M3967"/>
      <c r="N3967"/>
      <c r="O3967"/>
      <c r="P3967"/>
      <c r="Q3967"/>
      <c r="R3967"/>
      <c r="S3967"/>
      <c r="T3967"/>
      <c r="U3967"/>
      <c r="V3967"/>
      <c r="W3967"/>
      <c r="X3967"/>
      <c r="Y3967"/>
      <c r="Z3967"/>
      <c r="AA3967"/>
      <c r="AB3967" s="181"/>
    </row>
    <row r="3968" spans="1:28" hidden="1">
      <c r="A3968" s="283"/>
      <c r="B3968"/>
      <c r="C3968"/>
      <c r="D3968"/>
      <c r="E3968"/>
      <c r="F3968"/>
      <c r="G3968"/>
      <c r="H3968"/>
      <c r="I3968"/>
      <c r="J3968"/>
      <c r="K3968"/>
      <c r="L3968"/>
      <c r="M3968"/>
      <c r="N3968"/>
      <c r="O3968"/>
      <c r="P3968"/>
      <c r="Q3968"/>
      <c r="R3968"/>
      <c r="S3968"/>
      <c r="T3968"/>
      <c r="U3968"/>
      <c r="V3968"/>
      <c r="W3968"/>
      <c r="X3968"/>
      <c r="Y3968"/>
      <c r="Z3968"/>
      <c r="AA3968"/>
      <c r="AB3968" s="181"/>
    </row>
    <row r="3969" spans="1:28" hidden="1">
      <c r="A3969" s="283"/>
      <c r="B3969"/>
      <c r="C3969"/>
      <c r="D3969"/>
      <c r="E3969"/>
      <c r="F3969"/>
      <c r="G3969"/>
      <c r="H3969"/>
      <c r="I3969"/>
      <c r="J3969"/>
      <c r="K3969"/>
      <c r="L3969"/>
      <c r="M3969"/>
      <c r="N3969"/>
      <c r="O3969"/>
      <c r="P3969"/>
      <c r="Q3969"/>
      <c r="R3969"/>
      <c r="S3969"/>
      <c r="T3969"/>
      <c r="U3969"/>
      <c r="V3969"/>
      <c r="W3969"/>
      <c r="X3969"/>
      <c r="Y3969"/>
      <c r="Z3969"/>
      <c r="AA3969"/>
      <c r="AB3969" s="181"/>
    </row>
    <row r="3970" spans="1:28" hidden="1">
      <c r="A3970" s="283"/>
      <c r="B3970"/>
      <c r="C3970"/>
      <c r="D3970"/>
      <c r="E3970"/>
      <c r="F3970"/>
      <c r="G3970"/>
      <c r="H3970"/>
      <c r="I3970"/>
      <c r="J3970"/>
      <c r="K3970"/>
      <c r="L3970"/>
      <c r="M3970"/>
      <c r="N3970"/>
      <c r="O3970"/>
      <c r="P3970"/>
      <c r="Q3970"/>
      <c r="R3970"/>
      <c r="S3970"/>
      <c r="T3970"/>
      <c r="U3970"/>
      <c r="V3970"/>
      <c r="W3970"/>
      <c r="X3970"/>
      <c r="Y3970"/>
      <c r="Z3970"/>
      <c r="AA3970"/>
      <c r="AB3970" s="181"/>
    </row>
    <row r="3971" spans="1:28" hidden="1">
      <c r="A3971" s="283"/>
      <c r="B3971"/>
      <c r="C3971"/>
      <c r="D3971"/>
      <c r="E3971"/>
      <c r="F3971"/>
      <c r="G3971"/>
      <c r="H3971"/>
      <c r="I3971"/>
      <c r="J3971"/>
      <c r="K3971"/>
      <c r="L3971"/>
      <c r="M3971"/>
      <c r="N3971"/>
      <c r="O3971"/>
      <c r="P3971"/>
      <c r="Q3971"/>
      <c r="R3971"/>
      <c r="S3971"/>
      <c r="T3971"/>
      <c r="U3971"/>
      <c r="V3971"/>
      <c r="W3971"/>
      <c r="X3971"/>
      <c r="Y3971"/>
      <c r="Z3971"/>
      <c r="AA3971"/>
      <c r="AB3971" s="181"/>
    </row>
    <row r="3972" spans="1:28" hidden="1">
      <c r="A3972" s="283"/>
      <c r="B3972"/>
      <c r="C3972"/>
      <c r="D3972"/>
      <c r="E3972"/>
      <c r="F3972"/>
      <c r="G3972"/>
      <c r="H3972"/>
      <c r="I3972"/>
      <c r="J3972"/>
      <c r="K3972"/>
      <c r="L3972"/>
      <c r="M3972"/>
      <c r="N3972"/>
      <c r="O3972"/>
      <c r="P3972"/>
      <c r="Q3972"/>
      <c r="R3972"/>
      <c r="S3972"/>
      <c r="T3972"/>
      <c r="U3972"/>
      <c r="V3972"/>
      <c r="W3972"/>
      <c r="X3972"/>
      <c r="Y3972"/>
      <c r="Z3972"/>
      <c r="AA3972"/>
      <c r="AB3972" s="181"/>
    </row>
    <row r="3973" spans="1:28" hidden="1">
      <c r="A3973" s="283"/>
      <c r="B3973"/>
      <c r="C3973"/>
      <c r="D3973"/>
      <c r="E3973"/>
      <c r="F3973"/>
      <c r="G3973"/>
      <c r="H3973"/>
      <c r="I3973"/>
      <c r="J3973"/>
      <c r="K3973"/>
      <c r="L3973"/>
      <c r="M3973"/>
      <c r="N3973"/>
      <c r="O3973"/>
      <c r="P3973"/>
      <c r="Q3973"/>
      <c r="R3973"/>
      <c r="S3973"/>
      <c r="T3973"/>
      <c r="U3973"/>
      <c r="V3973"/>
      <c r="W3973"/>
      <c r="X3973"/>
      <c r="Y3973"/>
      <c r="Z3973"/>
      <c r="AA3973"/>
      <c r="AB3973" s="181"/>
    </row>
    <row r="3974" spans="1:28" hidden="1">
      <c r="A3974" s="283"/>
      <c r="B3974"/>
      <c r="C3974"/>
      <c r="D3974"/>
      <c r="E3974"/>
      <c r="F3974"/>
      <c r="G3974"/>
      <c r="H3974"/>
      <c r="I3974"/>
      <c r="J3974"/>
      <c r="K3974"/>
      <c r="L3974"/>
      <c r="M3974"/>
      <c r="N3974"/>
      <c r="O3974"/>
      <c r="P3974"/>
      <c r="Q3974"/>
      <c r="R3974"/>
      <c r="S3974"/>
      <c r="T3974"/>
      <c r="U3974"/>
      <c r="V3974"/>
      <c r="W3974"/>
      <c r="X3974"/>
      <c r="Y3974"/>
      <c r="Z3974"/>
      <c r="AA3974"/>
      <c r="AB3974" s="181"/>
    </row>
    <row r="3975" spans="1:28" hidden="1">
      <c r="A3975" s="283"/>
      <c r="B3975"/>
      <c r="C3975"/>
      <c r="D3975"/>
      <c r="E3975"/>
      <c r="F3975"/>
      <c r="G3975"/>
      <c r="H3975"/>
      <c r="I3975"/>
      <c r="J3975"/>
      <c r="K3975"/>
      <c r="L3975"/>
      <c r="M3975"/>
      <c r="N3975"/>
      <c r="O3975"/>
      <c r="P3975"/>
      <c r="Q3975"/>
      <c r="R3975"/>
      <c r="S3975"/>
      <c r="T3975"/>
      <c r="U3975"/>
      <c r="V3975"/>
      <c r="W3975"/>
      <c r="X3975"/>
      <c r="Y3975"/>
      <c r="Z3975"/>
      <c r="AA3975"/>
      <c r="AB3975" s="181"/>
    </row>
    <row r="3976" spans="1:28" hidden="1">
      <c r="A3976" s="283"/>
      <c r="B3976"/>
      <c r="C3976"/>
      <c r="D3976"/>
      <c r="E3976"/>
      <c r="F3976"/>
      <c r="G3976"/>
      <c r="H3976"/>
      <c r="I3976"/>
      <c r="J3976"/>
      <c r="K3976"/>
      <c r="L3976"/>
      <c r="M3976"/>
      <c r="N3976"/>
      <c r="O3976"/>
      <c r="P3976"/>
      <c r="Q3976"/>
      <c r="R3976"/>
      <c r="S3976"/>
      <c r="T3976"/>
      <c r="U3976"/>
      <c r="V3976"/>
      <c r="W3976"/>
      <c r="X3976"/>
      <c r="Y3976"/>
      <c r="Z3976"/>
      <c r="AA3976"/>
      <c r="AB3976" s="181"/>
    </row>
    <row r="3977" spans="1:28" hidden="1">
      <c r="A3977" s="283"/>
      <c r="B3977"/>
      <c r="C3977"/>
      <c r="D3977"/>
      <c r="E3977"/>
      <c r="F3977"/>
      <c r="G3977"/>
      <c r="H3977"/>
      <c r="I3977"/>
      <c r="J3977"/>
      <c r="K3977"/>
      <c r="L3977"/>
      <c r="M3977"/>
      <c r="N3977"/>
      <c r="O3977"/>
      <c r="P3977"/>
      <c r="Q3977"/>
      <c r="R3977"/>
      <c r="S3977"/>
      <c r="T3977"/>
      <c r="U3977"/>
      <c r="V3977"/>
      <c r="W3977"/>
      <c r="X3977"/>
      <c r="Y3977"/>
      <c r="Z3977"/>
      <c r="AA3977"/>
      <c r="AB3977" s="181"/>
    </row>
    <row r="3978" spans="1:28" hidden="1">
      <c r="A3978" s="283"/>
      <c r="B3978"/>
      <c r="C3978"/>
      <c r="D3978"/>
      <c r="E3978"/>
      <c r="F3978"/>
      <c r="G3978"/>
      <c r="H3978"/>
      <c r="I3978"/>
      <c r="J3978"/>
      <c r="K3978"/>
      <c r="L3978"/>
      <c r="M3978"/>
      <c r="N3978"/>
      <c r="O3978"/>
      <c r="P3978"/>
      <c r="Q3978"/>
      <c r="R3978"/>
      <c r="S3978"/>
      <c r="T3978"/>
      <c r="U3978"/>
      <c r="V3978"/>
      <c r="W3978"/>
      <c r="X3978"/>
      <c r="Y3978"/>
      <c r="Z3978"/>
      <c r="AA3978"/>
      <c r="AB3978" s="181"/>
    </row>
    <row r="3979" spans="1:28" hidden="1">
      <c r="A3979" s="283"/>
      <c r="B3979"/>
      <c r="C3979"/>
      <c r="D3979"/>
      <c r="E3979"/>
      <c r="F3979"/>
      <c r="G3979"/>
      <c r="H3979"/>
      <c r="I3979"/>
      <c r="J3979"/>
      <c r="K3979"/>
      <c r="L3979"/>
      <c r="M3979"/>
      <c r="N3979"/>
      <c r="O3979"/>
      <c r="P3979"/>
      <c r="Q3979"/>
      <c r="R3979"/>
      <c r="S3979"/>
      <c r="T3979"/>
      <c r="U3979"/>
      <c r="V3979"/>
      <c r="W3979"/>
      <c r="X3979"/>
      <c r="Y3979"/>
      <c r="Z3979"/>
      <c r="AA3979"/>
      <c r="AB3979" s="181"/>
    </row>
    <row r="3980" spans="1:28" hidden="1">
      <c r="A3980" s="283"/>
      <c r="B3980"/>
      <c r="C3980"/>
      <c r="D3980"/>
      <c r="E3980"/>
      <c r="F3980"/>
      <c r="G3980"/>
      <c r="H3980"/>
      <c r="I3980"/>
      <c r="J3980"/>
      <c r="K3980"/>
      <c r="L3980"/>
      <c r="M3980"/>
      <c r="N3980"/>
      <c r="O3980"/>
      <c r="P3980"/>
      <c r="Q3980"/>
      <c r="R3980"/>
      <c r="S3980"/>
      <c r="T3980"/>
      <c r="U3980"/>
      <c r="V3980"/>
      <c r="W3980"/>
      <c r="X3980"/>
      <c r="Y3980"/>
      <c r="Z3980"/>
      <c r="AA3980"/>
      <c r="AB3980" s="181"/>
    </row>
    <row r="3981" spans="1:28" hidden="1">
      <c r="A3981" s="283"/>
      <c r="B3981"/>
      <c r="C3981"/>
      <c r="D3981"/>
      <c r="E3981"/>
      <c r="F3981"/>
      <c r="G3981"/>
      <c r="H3981"/>
      <c r="I3981"/>
      <c r="J3981"/>
      <c r="K3981"/>
      <c r="L3981"/>
      <c r="M3981"/>
      <c r="N3981"/>
      <c r="O3981"/>
      <c r="P3981"/>
      <c r="Q3981"/>
      <c r="R3981"/>
      <c r="S3981"/>
      <c r="T3981"/>
      <c r="U3981"/>
      <c r="V3981"/>
      <c r="W3981"/>
      <c r="X3981"/>
      <c r="Y3981"/>
      <c r="Z3981"/>
      <c r="AA3981"/>
      <c r="AB3981" s="181"/>
    </row>
    <row r="3982" spans="1:28" hidden="1">
      <c r="A3982" s="283"/>
      <c r="B3982"/>
      <c r="C3982"/>
      <c r="D3982"/>
      <c r="E3982"/>
      <c r="F3982"/>
      <c r="G3982"/>
      <c r="H3982"/>
      <c r="I3982"/>
      <c r="J3982"/>
      <c r="K3982"/>
      <c r="L3982"/>
      <c r="M3982"/>
      <c r="N3982"/>
      <c r="O3982"/>
      <c r="P3982"/>
      <c r="Q3982"/>
      <c r="R3982"/>
      <c r="S3982"/>
      <c r="T3982"/>
      <c r="U3982"/>
      <c r="V3982"/>
      <c r="W3982"/>
      <c r="X3982"/>
      <c r="Y3982"/>
      <c r="Z3982"/>
      <c r="AA3982"/>
      <c r="AB3982" s="181"/>
    </row>
    <row r="3983" spans="1:28" hidden="1">
      <c r="A3983" s="283"/>
      <c r="B3983"/>
      <c r="C3983"/>
      <c r="D3983"/>
      <c r="E3983"/>
      <c r="F3983"/>
      <c r="G3983"/>
      <c r="H3983"/>
      <c r="I3983"/>
      <c r="J3983"/>
      <c r="K3983"/>
      <c r="L3983"/>
      <c r="M3983"/>
      <c r="N3983"/>
      <c r="O3983"/>
      <c r="P3983"/>
      <c r="Q3983"/>
      <c r="R3983"/>
      <c r="S3983"/>
      <c r="T3983"/>
      <c r="U3983"/>
      <c r="V3983"/>
      <c r="W3983"/>
      <c r="X3983"/>
      <c r="Y3983"/>
      <c r="Z3983"/>
      <c r="AA3983"/>
      <c r="AB3983" s="181"/>
    </row>
    <row r="3984" spans="1:28" hidden="1">
      <c r="A3984" s="283"/>
      <c r="B3984"/>
      <c r="C3984"/>
      <c r="D3984"/>
      <c r="E3984"/>
      <c r="F3984"/>
      <c r="G3984"/>
      <c r="H3984"/>
      <c r="I3984"/>
      <c r="J3984"/>
      <c r="K3984"/>
      <c r="L3984"/>
      <c r="M3984"/>
      <c r="N3984"/>
      <c r="O3984"/>
      <c r="P3984"/>
      <c r="Q3984"/>
      <c r="R3984"/>
      <c r="S3984"/>
      <c r="T3984"/>
      <c r="U3984"/>
      <c r="V3984"/>
      <c r="W3984"/>
      <c r="X3984"/>
      <c r="Y3984"/>
      <c r="Z3984"/>
      <c r="AA3984"/>
      <c r="AB3984" s="181"/>
    </row>
    <row r="3985" spans="1:28" hidden="1">
      <c r="A3985" s="283"/>
      <c r="B3985"/>
      <c r="C3985"/>
      <c r="D3985"/>
      <c r="E3985"/>
      <c r="F3985"/>
      <c r="G3985"/>
      <c r="H3985"/>
      <c r="I3985"/>
      <c r="J3985"/>
      <c r="K3985"/>
      <c r="L3985"/>
      <c r="M3985"/>
      <c r="N3985"/>
      <c r="O3985"/>
      <c r="P3985"/>
      <c r="Q3985"/>
      <c r="R3985"/>
      <c r="S3985"/>
      <c r="T3985"/>
      <c r="U3985"/>
      <c r="V3985"/>
      <c r="W3985"/>
      <c r="X3985"/>
      <c r="Y3985"/>
      <c r="Z3985"/>
      <c r="AA3985"/>
      <c r="AB3985" s="181"/>
    </row>
    <row r="3986" spans="1:28" hidden="1">
      <c r="A3986" s="283"/>
      <c r="B3986"/>
      <c r="C3986"/>
      <c r="D3986"/>
      <c r="E3986"/>
      <c r="F3986"/>
      <c r="G3986"/>
      <c r="H3986"/>
      <c r="I3986"/>
      <c r="J3986"/>
      <c r="K3986"/>
      <c r="L3986"/>
      <c r="M3986"/>
      <c r="N3986"/>
      <c r="O3986"/>
      <c r="P3986"/>
      <c r="Q3986"/>
      <c r="R3986"/>
      <c r="S3986"/>
      <c r="T3986"/>
      <c r="U3986"/>
      <c r="V3986"/>
      <c r="W3986"/>
      <c r="X3986"/>
      <c r="Y3986"/>
      <c r="Z3986"/>
      <c r="AA3986"/>
      <c r="AB3986" s="181"/>
    </row>
    <row r="3987" spans="1:28" hidden="1">
      <c r="A3987" s="283"/>
      <c r="B3987"/>
      <c r="C3987"/>
      <c r="D3987"/>
      <c r="E3987"/>
      <c r="F3987"/>
      <c r="G3987"/>
      <c r="H3987"/>
      <c r="I3987"/>
      <c r="J3987"/>
      <c r="K3987"/>
      <c r="L3987"/>
      <c r="M3987"/>
      <c r="N3987"/>
      <c r="O3987"/>
      <c r="P3987"/>
      <c r="Q3987"/>
      <c r="R3987"/>
      <c r="S3987"/>
      <c r="T3987"/>
      <c r="U3987"/>
      <c r="V3987"/>
      <c r="W3987"/>
      <c r="X3987"/>
      <c r="Y3987"/>
      <c r="Z3987"/>
      <c r="AA3987"/>
      <c r="AB3987" s="181"/>
    </row>
    <row r="3988" spans="1:28" hidden="1">
      <c r="A3988" s="283"/>
      <c r="B3988"/>
      <c r="C3988"/>
      <c r="D3988"/>
      <c r="E3988"/>
      <c r="F3988"/>
      <c r="G3988"/>
      <c r="H3988"/>
      <c r="I3988"/>
      <c r="J3988"/>
      <c r="K3988"/>
      <c r="L3988"/>
      <c r="M3988"/>
      <c r="N3988"/>
      <c r="O3988"/>
      <c r="P3988"/>
      <c r="Q3988"/>
      <c r="R3988"/>
      <c r="S3988"/>
      <c r="T3988"/>
      <c r="U3988"/>
      <c r="V3988"/>
      <c r="W3988"/>
      <c r="X3988"/>
      <c r="Y3988"/>
      <c r="Z3988"/>
      <c r="AA3988"/>
      <c r="AB3988" s="181"/>
    </row>
    <row r="3989" spans="1:28" hidden="1">
      <c r="A3989" s="283"/>
      <c r="B3989"/>
      <c r="C3989"/>
      <c r="D3989"/>
      <c r="E3989"/>
      <c r="F3989"/>
      <c r="G3989"/>
      <c r="H3989"/>
      <c r="I3989"/>
      <c r="J3989"/>
      <c r="K3989"/>
      <c r="L3989"/>
      <c r="M3989"/>
      <c r="N3989"/>
      <c r="O3989"/>
      <c r="P3989"/>
      <c r="Q3989"/>
      <c r="R3989"/>
      <c r="S3989"/>
      <c r="T3989"/>
      <c r="U3989"/>
      <c r="V3989"/>
      <c r="W3989"/>
      <c r="X3989"/>
      <c r="Y3989"/>
      <c r="Z3989"/>
      <c r="AA3989"/>
      <c r="AB3989" s="181"/>
    </row>
    <row r="3990" spans="1:28" hidden="1">
      <c r="A3990" s="283"/>
      <c r="B3990"/>
      <c r="C3990"/>
      <c r="D3990"/>
      <c r="E3990"/>
      <c r="F3990"/>
      <c r="G3990"/>
      <c r="H3990"/>
      <c r="I3990"/>
      <c r="J3990"/>
      <c r="K3990"/>
      <c r="L3990"/>
      <c r="M3990"/>
      <c r="N3990"/>
      <c r="O3990"/>
      <c r="P3990"/>
      <c r="Q3990"/>
      <c r="R3990"/>
      <c r="S3990"/>
      <c r="T3990"/>
      <c r="U3990"/>
      <c r="V3990"/>
      <c r="W3990"/>
      <c r="X3990"/>
      <c r="Y3990"/>
      <c r="Z3990"/>
      <c r="AA3990"/>
      <c r="AB3990" s="181"/>
    </row>
    <row r="3991" spans="1:28" hidden="1">
      <c r="A3991" s="283"/>
      <c r="B3991"/>
      <c r="C3991"/>
      <c r="D3991"/>
      <c r="E3991"/>
      <c r="F3991"/>
      <c r="G3991"/>
      <c r="H3991"/>
      <c r="I3991"/>
      <c r="J3991"/>
      <c r="K3991"/>
      <c r="L3991"/>
      <c r="M3991"/>
      <c r="N3991"/>
      <c r="O3991"/>
      <c r="P3991"/>
      <c r="Q3991"/>
      <c r="R3991"/>
      <c r="S3991"/>
      <c r="T3991"/>
      <c r="U3991"/>
      <c r="V3991"/>
      <c r="W3991"/>
      <c r="X3991"/>
      <c r="Y3991"/>
      <c r="Z3991"/>
      <c r="AA3991"/>
      <c r="AB3991" s="181"/>
    </row>
    <row r="3992" spans="1:28" hidden="1">
      <c r="A3992" s="283"/>
      <c r="B3992"/>
      <c r="C3992"/>
      <c r="D3992"/>
      <c r="E3992"/>
      <c r="F3992"/>
      <c r="G3992"/>
      <c r="H3992"/>
      <c r="I3992"/>
      <c r="J3992"/>
      <c r="K3992"/>
      <c r="L3992"/>
      <c r="M3992"/>
      <c r="N3992"/>
      <c r="O3992"/>
      <c r="P3992"/>
      <c r="Q3992"/>
      <c r="R3992"/>
      <c r="S3992"/>
      <c r="T3992"/>
      <c r="U3992"/>
      <c r="V3992"/>
      <c r="W3992"/>
      <c r="X3992"/>
      <c r="Y3992"/>
      <c r="Z3992"/>
      <c r="AA3992"/>
      <c r="AB3992" s="181"/>
    </row>
    <row r="3993" spans="1:28" hidden="1">
      <c r="A3993" s="283"/>
      <c r="B3993"/>
      <c r="C3993"/>
      <c r="D3993"/>
      <c r="E3993"/>
      <c r="F3993"/>
      <c r="G3993"/>
      <c r="H3993"/>
      <c r="I3993"/>
      <c r="J3993"/>
      <c r="K3993"/>
      <c r="L3993"/>
      <c r="M3993"/>
      <c r="N3993"/>
      <c r="O3993"/>
      <c r="P3993"/>
      <c r="Q3993"/>
      <c r="R3993"/>
      <c r="S3993"/>
      <c r="T3993"/>
      <c r="U3993"/>
      <c r="V3993"/>
      <c r="W3993"/>
      <c r="X3993"/>
      <c r="Y3993"/>
      <c r="Z3993"/>
      <c r="AA3993"/>
      <c r="AB3993" s="181"/>
    </row>
    <row r="3994" spans="1:28" hidden="1">
      <c r="A3994" s="283"/>
      <c r="B3994"/>
      <c r="C3994"/>
      <c r="D3994"/>
      <c r="E3994"/>
      <c r="F3994"/>
      <c r="G3994"/>
      <c r="H3994"/>
      <c r="I3994"/>
      <c r="J3994"/>
      <c r="K3994"/>
      <c r="L3994"/>
      <c r="M3994"/>
      <c r="N3994"/>
      <c r="O3994"/>
      <c r="P3994"/>
      <c r="Q3994"/>
      <c r="R3994"/>
      <c r="S3994"/>
      <c r="T3994"/>
      <c r="U3994"/>
      <c r="V3994"/>
      <c r="W3994"/>
      <c r="X3994"/>
      <c r="Y3994"/>
      <c r="Z3994"/>
      <c r="AA3994"/>
      <c r="AB3994" s="181"/>
    </row>
    <row r="3995" spans="1:28" hidden="1">
      <c r="A3995" s="283"/>
      <c r="B3995"/>
      <c r="C3995"/>
      <c r="D3995"/>
      <c r="E3995"/>
      <c r="F3995"/>
      <c r="G3995"/>
      <c r="H3995"/>
      <c r="I3995"/>
      <c r="J3995"/>
      <c r="K3995"/>
      <c r="L3995"/>
      <c r="M3995"/>
      <c r="N3995"/>
      <c r="O3995"/>
      <c r="P3995"/>
      <c r="Q3995"/>
      <c r="R3995"/>
      <c r="S3995"/>
      <c r="T3995"/>
      <c r="U3995"/>
      <c r="V3995"/>
      <c r="W3995"/>
      <c r="X3995"/>
      <c r="Y3995"/>
      <c r="Z3995"/>
      <c r="AA3995"/>
      <c r="AB3995" s="181"/>
    </row>
    <row r="3996" spans="1:28" hidden="1">
      <c r="A3996" s="283"/>
      <c r="B3996"/>
      <c r="C3996"/>
      <c r="D3996"/>
      <c r="E3996"/>
      <c r="F3996"/>
      <c r="G3996"/>
      <c r="H3996"/>
      <c r="I3996"/>
      <c r="J3996"/>
      <c r="K3996"/>
      <c r="L3996"/>
      <c r="M3996"/>
      <c r="N3996"/>
      <c r="O3996"/>
      <c r="P3996"/>
      <c r="Q3996"/>
      <c r="R3996"/>
      <c r="S3996"/>
      <c r="T3996"/>
      <c r="U3996"/>
      <c r="V3996"/>
      <c r="W3996"/>
      <c r="X3996"/>
      <c r="Y3996"/>
      <c r="Z3996"/>
      <c r="AA3996"/>
      <c r="AB3996" s="181"/>
    </row>
    <row r="3997" spans="1:28" hidden="1">
      <c r="A3997" s="283"/>
      <c r="B3997"/>
      <c r="C3997"/>
      <c r="D3997"/>
      <c r="E3997"/>
      <c r="F3997"/>
      <c r="G3997"/>
      <c r="H3997"/>
      <c r="I3997"/>
      <c r="J3997"/>
      <c r="K3997"/>
      <c r="L3997"/>
      <c r="M3997"/>
      <c r="N3997"/>
      <c r="O3997"/>
      <c r="P3997"/>
      <c r="Q3997"/>
      <c r="R3997"/>
      <c r="S3997"/>
      <c r="T3997"/>
      <c r="U3997"/>
      <c r="V3997"/>
      <c r="W3997"/>
      <c r="X3997"/>
      <c r="Y3997"/>
      <c r="Z3997"/>
      <c r="AA3997"/>
      <c r="AB3997" s="181"/>
    </row>
    <row r="3998" spans="1:28" hidden="1">
      <c r="A3998" s="283"/>
      <c r="B3998"/>
      <c r="C3998"/>
      <c r="D3998"/>
      <c r="E3998"/>
      <c r="F3998"/>
      <c r="G3998"/>
      <c r="H3998"/>
      <c r="I3998"/>
      <c r="J3998"/>
      <c r="K3998"/>
      <c r="L3998"/>
      <c r="M3998"/>
      <c r="N3998"/>
      <c r="O3998"/>
      <c r="P3998"/>
      <c r="Q3998"/>
      <c r="R3998"/>
      <c r="S3998"/>
      <c r="T3998"/>
      <c r="U3998"/>
      <c r="V3998"/>
      <c r="W3998"/>
      <c r="X3998"/>
      <c r="Y3998"/>
      <c r="Z3998"/>
      <c r="AA3998"/>
      <c r="AB3998" s="181"/>
    </row>
    <row r="3999" spans="1:28" hidden="1">
      <c r="A3999" s="283"/>
      <c r="B3999"/>
      <c r="C3999"/>
      <c r="D3999"/>
      <c r="E3999"/>
      <c r="F3999"/>
      <c r="G3999"/>
      <c r="H3999"/>
      <c r="I3999"/>
      <c r="J3999"/>
      <c r="K3999"/>
      <c r="L3999"/>
      <c r="M3999"/>
      <c r="N3999"/>
      <c r="O3999"/>
      <c r="P3999"/>
      <c r="Q3999"/>
      <c r="R3999"/>
      <c r="S3999"/>
      <c r="T3999"/>
      <c r="U3999"/>
      <c r="V3999"/>
      <c r="W3999"/>
      <c r="X3999"/>
      <c r="Y3999"/>
      <c r="Z3999"/>
      <c r="AA3999"/>
      <c r="AB3999" s="181"/>
    </row>
    <row r="4000" spans="1:28" hidden="1">
      <c r="A4000" s="283"/>
      <c r="B4000"/>
      <c r="C4000"/>
      <c r="D4000"/>
      <c r="E4000"/>
      <c r="F4000"/>
      <c r="G4000"/>
      <c r="H4000"/>
      <c r="I4000"/>
      <c r="J4000"/>
      <c r="K4000"/>
      <c r="L4000"/>
      <c r="M4000"/>
      <c r="N4000"/>
      <c r="O4000"/>
      <c r="P4000"/>
      <c r="Q4000"/>
      <c r="R4000"/>
      <c r="S4000"/>
      <c r="T4000"/>
      <c r="U4000"/>
      <c r="V4000"/>
      <c r="W4000"/>
      <c r="X4000"/>
      <c r="Y4000"/>
      <c r="Z4000"/>
      <c r="AA4000"/>
      <c r="AB4000" s="181"/>
    </row>
    <row r="4001" spans="1:28" hidden="1">
      <c r="A4001" s="283"/>
      <c r="B4001"/>
      <c r="C4001"/>
      <c r="D4001"/>
      <c r="E4001"/>
      <c r="F4001"/>
      <c r="G4001"/>
      <c r="H4001"/>
      <c r="I4001"/>
      <c r="J4001"/>
      <c r="K4001"/>
      <c r="L4001"/>
      <c r="M4001"/>
      <c r="N4001"/>
      <c r="O4001"/>
      <c r="P4001"/>
      <c r="Q4001"/>
      <c r="R4001"/>
      <c r="S4001"/>
      <c r="T4001"/>
      <c r="U4001"/>
      <c r="V4001"/>
      <c r="W4001"/>
      <c r="X4001"/>
      <c r="Y4001"/>
      <c r="Z4001"/>
      <c r="AA4001"/>
      <c r="AB4001" s="181"/>
    </row>
    <row r="4002" spans="1:28" hidden="1">
      <c r="A4002" s="283"/>
      <c r="B4002"/>
      <c r="C4002"/>
      <c r="D4002"/>
      <c r="E4002"/>
      <c r="F4002"/>
      <c r="G4002"/>
      <c r="H4002"/>
      <c r="I4002"/>
      <c r="J4002"/>
      <c r="K4002"/>
      <c r="L4002"/>
      <c r="M4002"/>
      <c r="N4002"/>
      <c r="O4002"/>
      <c r="P4002"/>
      <c r="Q4002"/>
      <c r="R4002"/>
      <c r="S4002"/>
      <c r="T4002"/>
      <c r="U4002"/>
      <c r="V4002"/>
      <c r="W4002"/>
      <c r="X4002"/>
      <c r="Y4002"/>
      <c r="Z4002"/>
      <c r="AA4002"/>
      <c r="AB4002" s="181"/>
    </row>
    <row r="4003" spans="1:28" hidden="1">
      <c r="A4003" s="283"/>
      <c r="B4003"/>
      <c r="C4003"/>
      <c r="D4003"/>
      <c r="E4003"/>
      <c r="F4003"/>
      <c r="G4003"/>
      <c r="H4003"/>
      <c r="I4003"/>
      <c r="J4003"/>
      <c r="K4003"/>
      <c r="L4003"/>
      <c r="M4003"/>
      <c r="N4003"/>
      <c r="O4003"/>
      <c r="P4003"/>
      <c r="Q4003"/>
      <c r="R4003"/>
      <c r="S4003"/>
      <c r="T4003"/>
      <c r="U4003"/>
      <c r="V4003"/>
      <c r="W4003"/>
      <c r="X4003"/>
      <c r="Y4003"/>
      <c r="Z4003"/>
      <c r="AA4003"/>
      <c r="AB4003" s="181"/>
    </row>
    <row r="4004" spans="1:28" hidden="1">
      <c r="A4004" s="283"/>
      <c r="B4004"/>
      <c r="C4004"/>
      <c r="D4004"/>
      <c r="E4004"/>
      <c r="F4004"/>
      <c r="G4004"/>
      <c r="H4004"/>
      <c r="I4004"/>
      <c r="J4004"/>
      <c r="K4004"/>
      <c r="L4004"/>
      <c r="M4004"/>
      <c r="N4004"/>
      <c r="O4004"/>
      <c r="P4004"/>
      <c r="Q4004"/>
      <c r="R4004"/>
      <c r="S4004"/>
      <c r="T4004"/>
      <c r="U4004"/>
      <c r="V4004"/>
      <c r="W4004"/>
      <c r="X4004"/>
      <c r="Y4004"/>
      <c r="Z4004"/>
      <c r="AA4004"/>
      <c r="AB4004" s="181"/>
    </row>
    <row r="4005" spans="1:28" hidden="1">
      <c r="A4005" s="283"/>
      <c r="B4005"/>
      <c r="C4005"/>
      <c r="D4005"/>
      <c r="E4005"/>
      <c r="F4005"/>
      <c r="G4005"/>
      <c r="H4005"/>
      <c r="I4005"/>
      <c r="J4005"/>
      <c r="K4005"/>
      <c r="L4005"/>
      <c r="M4005"/>
      <c r="N4005"/>
      <c r="O4005"/>
      <c r="P4005"/>
      <c r="Q4005"/>
      <c r="R4005"/>
      <c r="S4005"/>
      <c r="T4005"/>
      <c r="U4005"/>
      <c r="V4005"/>
      <c r="W4005"/>
      <c r="X4005"/>
      <c r="Y4005"/>
      <c r="Z4005"/>
      <c r="AA4005"/>
      <c r="AB4005" s="181"/>
    </row>
    <row r="4006" spans="1:28" hidden="1">
      <c r="A4006" s="283"/>
      <c r="B4006"/>
      <c r="C4006"/>
      <c r="D4006"/>
      <c r="E4006"/>
      <c r="F4006"/>
      <c r="G4006"/>
      <c r="H4006"/>
      <c r="I4006"/>
      <c r="J4006"/>
      <c r="K4006"/>
      <c r="L4006"/>
      <c r="M4006"/>
      <c r="N4006"/>
      <c r="O4006"/>
      <c r="P4006"/>
      <c r="Q4006"/>
      <c r="R4006"/>
      <c r="S4006"/>
      <c r="T4006"/>
      <c r="U4006"/>
      <c r="V4006"/>
      <c r="W4006"/>
      <c r="X4006"/>
      <c r="Y4006"/>
      <c r="Z4006"/>
      <c r="AA4006"/>
      <c r="AB4006" s="181"/>
    </row>
    <row r="4007" spans="1:28" hidden="1">
      <c r="A4007" s="283"/>
      <c r="B4007"/>
      <c r="C4007"/>
      <c r="D4007"/>
      <c r="E4007"/>
      <c r="F4007"/>
      <c r="G4007"/>
      <c r="H4007"/>
      <c r="I4007"/>
      <c r="J4007"/>
      <c r="K4007"/>
      <c r="L4007"/>
      <c r="M4007"/>
      <c r="N4007"/>
      <c r="O4007"/>
      <c r="P4007"/>
      <c r="Q4007"/>
      <c r="R4007"/>
      <c r="S4007"/>
      <c r="T4007"/>
      <c r="U4007"/>
      <c r="V4007"/>
      <c r="W4007"/>
      <c r="X4007"/>
      <c r="Y4007"/>
      <c r="Z4007"/>
      <c r="AA4007"/>
      <c r="AB4007" s="181"/>
    </row>
    <row r="4008" spans="1:28" hidden="1">
      <c r="A4008" s="283"/>
      <c r="B4008"/>
      <c r="C4008"/>
      <c r="D4008"/>
      <c r="E4008"/>
      <c r="F4008"/>
      <c r="G4008"/>
      <c r="H4008"/>
      <c r="I4008"/>
      <c r="J4008"/>
      <c r="K4008"/>
      <c r="L4008"/>
      <c r="M4008"/>
      <c r="N4008"/>
      <c r="O4008"/>
      <c r="P4008"/>
      <c r="Q4008"/>
      <c r="R4008"/>
      <c r="S4008"/>
      <c r="T4008"/>
      <c r="U4008"/>
      <c r="V4008"/>
      <c r="W4008"/>
      <c r="X4008"/>
      <c r="Y4008"/>
      <c r="Z4008"/>
      <c r="AA4008"/>
      <c r="AB4008" s="181"/>
    </row>
    <row r="4009" spans="1:28" hidden="1">
      <c r="A4009" s="283"/>
      <c r="B4009"/>
      <c r="C4009"/>
      <c r="D4009"/>
      <c r="E4009"/>
      <c r="F4009"/>
      <c r="G4009"/>
      <c r="H4009"/>
      <c r="I4009"/>
      <c r="J4009"/>
      <c r="K4009"/>
      <c r="L4009"/>
      <c r="M4009"/>
      <c r="N4009"/>
      <c r="O4009"/>
      <c r="P4009"/>
      <c r="Q4009"/>
      <c r="R4009"/>
      <c r="S4009"/>
      <c r="T4009"/>
      <c r="U4009"/>
      <c r="V4009"/>
      <c r="W4009"/>
      <c r="X4009"/>
      <c r="Y4009"/>
      <c r="Z4009"/>
      <c r="AA4009"/>
      <c r="AB4009" s="181"/>
    </row>
    <row r="4010" spans="1:28" hidden="1">
      <c r="A4010" s="283"/>
      <c r="B4010"/>
      <c r="C4010"/>
      <c r="D4010"/>
      <c r="E4010"/>
      <c r="F4010"/>
      <c r="G4010"/>
      <c r="H4010"/>
      <c r="I4010"/>
      <c r="J4010"/>
      <c r="K4010"/>
      <c r="L4010"/>
      <c r="M4010"/>
      <c r="N4010"/>
      <c r="O4010"/>
      <c r="P4010"/>
      <c r="Q4010"/>
      <c r="R4010"/>
      <c r="S4010"/>
      <c r="T4010"/>
      <c r="U4010"/>
      <c r="V4010"/>
      <c r="W4010"/>
      <c r="X4010"/>
      <c r="Y4010"/>
      <c r="Z4010"/>
      <c r="AA4010"/>
      <c r="AB4010" s="181"/>
    </row>
    <row r="4011" spans="1:28" hidden="1">
      <c r="A4011" s="283"/>
      <c r="B4011"/>
      <c r="C4011"/>
      <c r="D4011"/>
      <c r="E4011"/>
      <c r="F4011"/>
      <c r="G4011"/>
      <c r="H4011"/>
      <c r="I4011"/>
      <c r="J4011"/>
      <c r="K4011"/>
      <c r="L4011"/>
      <c r="M4011"/>
      <c r="N4011"/>
      <c r="O4011"/>
      <c r="P4011"/>
      <c r="Q4011"/>
      <c r="R4011"/>
      <c r="S4011"/>
      <c r="T4011"/>
      <c r="U4011"/>
      <c r="V4011"/>
      <c r="W4011"/>
      <c r="X4011"/>
      <c r="Y4011"/>
      <c r="Z4011"/>
      <c r="AA4011"/>
      <c r="AB4011" s="181"/>
    </row>
    <row r="4012" spans="1:28" hidden="1">
      <c r="A4012" s="283"/>
      <c r="B4012"/>
      <c r="C4012"/>
      <c r="D4012"/>
      <c r="E4012"/>
      <c r="F4012"/>
      <c r="G4012"/>
      <c r="H4012"/>
      <c r="I4012"/>
      <c r="J4012"/>
      <c r="K4012"/>
      <c r="L4012"/>
      <c r="M4012"/>
      <c r="N4012"/>
      <c r="O4012"/>
      <c r="P4012"/>
      <c r="Q4012"/>
      <c r="R4012"/>
      <c r="S4012"/>
      <c r="T4012"/>
      <c r="U4012"/>
      <c r="V4012"/>
      <c r="W4012"/>
      <c r="X4012"/>
      <c r="Y4012"/>
      <c r="Z4012"/>
      <c r="AA4012"/>
      <c r="AB4012" s="181"/>
    </row>
    <row r="4013" spans="1:28" hidden="1">
      <c r="A4013" s="283"/>
      <c r="B4013"/>
      <c r="C4013"/>
      <c r="D4013"/>
      <c r="E4013"/>
      <c r="F4013"/>
      <c r="G4013"/>
      <c r="H4013"/>
      <c r="I4013"/>
      <c r="J4013"/>
      <c r="K4013"/>
      <c r="L4013"/>
      <c r="M4013"/>
      <c r="N4013"/>
      <c r="O4013"/>
      <c r="P4013"/>
      <c r="Q4013"/>
      <c r="R4013"/>
      <c r="S4013"/>
      <c r="T4013"/>
      <c r="U4013"/>
      <c r="V4013"/>
      <c r="W4013"/>
      <c r="X4013"/>
      <c r="Y4013"/>
      <c r="Z4013"/>
      <c r="AA4013"/>
      <c r="AB4013" s="181"/>
    </row>
    <row r="4014" spans="1:28" hidden="1">
      <c r="A4014" s="283"/>
      <c r="B4014"/>
      <c r="C4014"/>
      <c r="D4014"/>
      <c r="E4014"/>
      <c r="F4014"/>
      <c r="G4014"/>
      <c r="H4014"/>
      <c r="I4014"/>
      <c r="J4014"/>
      <c r="K4014"/>
      <c r="L4014"/>
      <c r="M4014"/>
      <c r="N4014"/>
      <c r="O4014"/>
      <c r="P4014"/>
      <c r="Q4014"/>
      <c r="R4014"/>
      <c r="S4014"/>
      <c r="T4014"/>
      <c r="U4014"/>
      <c r="V4014"/>
      <c r="W4014"/>
      <c r="X4014"/>
      <c r="Y4014"/>
      <c r="Z4014"/>
      <c r="AA4014"/>
      <c r="AB4014" s="181"/>
    </row>
    <row r="4015" spans="1:28" hidden="1">
      <c r="A4015" s="283"/>
      <c r="B4015"/>
      <c r="C4015"/>
      <c r="D4015"/>
      <c r="E4015"/>
      <c r="F4015"/>
      <c r="G4015"/>
      <c r="H4015"/>
      <c r="I4015"/>
      <c r="J4015"/>
      <c r="K4015"/>
      <c r="L4015"/>
      <c r="M4015"/>
      <c r="N4015"/>
      <c r="O4015"/>
      <c r="P4015"/>
      <c r="Q4015"/>
      <c r="R4015"/>
      <c r="S4015"/>
      <c r="T4015"/>
      <c r="U4015"/>
      <c r="V4015"/>
      <c r="W4015"/>
      <c r="X4015"/>
      <c r="Y4015"/>
      <c r="Z4015"/>
      <c r="AA4015"/>
      <c r="AB4015" s="181"/>
    </row>
    <row r="4016" spans="1:28" hidden="1">
      <c r="A4016" s="283"/>
      <c r="B4016"/>
      <c r="C4016"/>
      <c r="D4016"/>
      <c r="E4016"/>
      <c r="F4016"/>
      <c r="G4016"/>
      <c r="H4016"/>
      <c r="I4016"/>
      <c r="J4016"/>
      <c r="K4016"/>
      <c r="L4016"/>
      <c r="M4016"/>
      <c r="N4016"/>
      <c r="O4016"/>
      <c r="P4016"/>
      <c r="Q4016"/>
      <c r="R4016"/>
      <c r="S4016"/>
      <c r="T4016"/>
      <c r="U4016"/>
      <c r="V4016"/>
      <c r="W4016"/>
      <c r="X4016"/>
      <c r="Y4016"/>
      <c r="Z4016"/>
      <c r="AA4016"/>
      <c r="AB4016" s="181"/>
    </row>
    <row r="4017" spans="1:28" hidden="1">
      <c r="A4017" s="283"/>
      <c r="B4017"/>
      <c r="C4017"/>
      <c r="D4017"/>
      <c r="E4017"/>
      <c r="F4017"/>
      <c r="G4017"/>
      <c r="H4017"/>
      <c r="I4017"/>
      <c r="J4017"/>
      <c r="K4017"/>
      <c r="L4017"/>
      <c r="M4017"/>
      <c r="N4017"/>
      <c r="O4017"/>
      <c r="P4017"/>
      <c r="Q4017"/>
      <c r="R4017"/>
      <c r="S4017"/>
      <c r="T4017"/>
      <c r="U4017"/>
      <c r="V4017"/>
      <c r="W4017"/>
      <c r="X4017"/>
      <c r="Y4017"/>
      <c r="Z4017"/>
      <c r="AA4017"/>
      <c r="AB4017" s="181"/>
    </row>
    <row r="4018" spans="1:28" hidden="1">
      <c r="A4018" s="283"/>
      <c r="B4018"/>
      <c r="C4018"/>
      <c r="D4018"/>
      <c r="E4018"/>
      <c r="F4018"/>
      <c r="G4018"/>
      <c r="H4018"/>
      <c r="I4018"/>
      <c r="J4018"/>
      <c r="K4018"/>
      <c r="L4018"/>
      <c r="M4018"/>
      <c r="N4018"/>
      <c r="O4018"/>
      <c r="P4018"/>
      <c r="Q4018"/>
      <c r="R4018"/>
      <c r="S4018"/>
      <c r="T4018"/>
      <c r="U4018"/>
      <c r="V4018"/>
      <c r="W4018"/>
      <c r="X4018"/>
      <c r="Y4018"/>
      <c r="Z4018"/>
      <c r="AA4018"/>
      <c r="AB4018" s="181"/>
    </row>
    <row r="4019" spans="1:28" hidden="1">
      <c r="A4019" s="283"/>
      <c r="B4019"/>
      <c r="C4019"/>
      <c r="D4019"/>
      <c r="E4019"/>
      <c r="F4019"/>
      <c r="G4019"/>
      <c r="H4019"/>
      <c r="I4019"/>
      <c r="J4019"/>
      <c r="K4019"/>
      <c r="L4019"/>
      <c r="M4019"/>
      <c r="N4019"/>
      <c r="O4019"/>
      <c r="P4019"/>
      <c r="Q4019"/>
      <c r="R4019"/>
      <c r="S4019"/>
      <c r="T4019"/>
      <c r="U4019"/>
      <c r="V4019"/>
      <c r="W4019"/>
      <c r="X4019"/>
      <c r="Y4019"/>
      <c r="Z4019"/>
      <c r="AA4019"/>
      <c r="AB4019" s="181"/>
    </row>
    <row r="4020" spans="1:28" hidden="1">
      <c r="A4020" s="283"/>
      <c r="B4020"/>
      <c r="C4020"/>
      <c r="D4020"/>
      <c r="E4020"/>
      <c r="F4020"/>
      <c r="G4020"/>
      <c r="H4020"/>
      <c r="I4020"/>
      <c r="J4020"/>
      <c r="K4020"/>
      <c r="L4020"/>
      <c r="M4020"/>
      <c r="N4020"/>
      <c r="O4020"/>
      <c r="P4020"/>
      <c r="Q4020"/>
      <c r="R4020"/>
      <c r="S4020"/>
      <c r="T4020"/>
      <c r="U4020"/>
      <c r="V4020"/>
      <c r="W4020"/>
      <c r="X4020"/>
      <c r="Y4020"/>
      <c r="Z4020"/>
      <c r="AA4020"/>
      <c r="AB4020" s="181"/>
    </row>
    <row r="4021" spans="1:28" hidden="1">
      <c r="A4021" s="283"/>
      <c r="B4021"/>
      <c r="C4021"/>
      <c r="D4021"/>
      <c r="E4021"/>
      <c r="F4021"/>
      <c r="G4021"/>
      <c r="H4021"/>
      <c r="I4021"/>
      <c r="J4021"/>
      <c r="K4021"/>
      <c r="L4021"/>
      <c r="M4021"/>
      <c r="N4021"/>
      <c r="O4021"/>
      <c r="P4021"/>
      <c r="Q4021"/>
      <c r="R4021"/>
      <c r="S4021"/>
      <c r="T4021"/>
      <c r="U4021"/>
      <c r="V4021"/>
      <c r="W4021"/>
      <c r="X4021"/>
      <c r="Y4021"/>
      <c r="Z4021"/>
      <c r="AA4021"/>
      <c r="AB4021" s="181"/>
    </row>
    <row r="4022" spans="1:28" hidden="1">
      <c r="A4022" s="283"/>
      <c r="B4022"/>
      <c r="C4022"/>
      <c r="D4022"/>
      <c r="E4022"/>
      <c r="F4022"/>
      <c r="G4022"/>
      <c r="H4022"/>
      <c r="I4022"/>
      <c r="J4022"/>
      <c r="K4022"/>
      <c r="L4022"/>
      <c r="M4022"/>
      <c r="N4022"/>
      <c r="O4022"/>
      <c r="P4022"/>
      <c r="Q4022"/>
      <c r="R4022"/>
      <c r="S4022"/>
      <c r="T4022"/>
      <c r="U4022"/>
      <c r="V4022"/>
      <c r="W4022"/>
      <c r="X4022"/>
      <c r="Y4022"/>
      <c r="Z4022"/>
      <c r="AA4022"/>
      <c r="AB4022" s="181"/>
    </row>
    <row r="4023" spans="1:28" hidden="1">
      <c r="A4023" s="283"/>
      <c r="B4023"/>
      <c r="C4023"/>
      <c r="D4023"/>
      <c r="E4023"/>
      <c r="F4023"/>
      <c r="G4023"/>
      <c r="H4023"/>
      <c r="I4023"/>
      <c r="J4023"/>
      <c r="K4023"/>
      <c r="L4023"/>
      <c r="M4023"/>
      <c r="N4023"/>
      <c r="O4023"/>
      <c r="P4023"/>
      <c r="Q4023"/>
      <c r="R4023"/>
      <c r="S4023"/>
      <c r="T4023"/>
      <c r="U4023"/>
      <c r="V4023"/>
      <c r="W4023"/>
      <c r="X4023"/>
      <c r="Y4023"/>
      <c r="Z4023"/>
      <c r="AA4023"/>
      <c r="AB4023" s="181"/>
    </row>
    <row r="4024" spans="1:28" hidden="1">
      <c r="A4024" s="283"/>
      <c r="B4024"/>
      <c r="C4024"/>
      <c r="D4024"/>
      <c r="E4024"/>
      <c r="F4024"/>
      <c r="G4024"/>
      <c r="H4024"/>
      <c r="I4024"/>
      <c r="J4024"/>
      <c r="K4024"/>
      <c r="L4024"/>
      <c r="M4024"/>
      <c r="N4024"/>
      <c r="O4024"/>
      <c r="P4024"/>
      <c r="Q4024"/>
      <c r="R4024"/>
      <c r="S4024"/>
      <c r="T4024"/>
      <c r="U4024"/>
      <c r="V4024"/>
      <c r="W4024"/>
      <c r="X4024"/>
      <c r="Y4024"/>
      <c r="Z4024"/>
      <c r="AA4024"/>
      <c r="AB4024" s="181"/>
    </row>
    <row r="4025" spans="1:28" hidden="1">
      <c r="A4025" s="283"/>
      <c r="B4025"/>
      <c r="C4025"/>
      <c r="D4025"/>
      <c r="E4025"/>
      <c r="F4025"/>
      <c r="G4025"/>
      <c r="H4025"/>
      <c r="I4025"/>
      <c r="J4025"/>
      <c r="K4025"/>
      <c r="L4025"/>
      <c r="M4025"/>
      <c r="N4025"/>
      <c r="O4025"/>
      <c r="P4025"/>
      <c r="Q4025"/>
      <c r="R4025"/>
      <c r="S4025"/>
      <c r="T4025"/>
      <c r="U4025"/>
      <c r="V4025"/>
      <c r="W4025"/>
      <c r="X4025"/>
      <c r="Y4025"/>
      <c r="Z4025"/>
      <c r="AA4025"/>
      <c r="AB4025" s="181"/>
    </row>
    <row r="4026" spans="1:28" hidden="1">
      <c r="A4026" s="283"/>
      <c r="B4026"/>
      <c r="C4026"/>
      <c r="D4026"/>
      <c r="E4026"/>
      <c r="F4026"/>
      <c r="G4026"/>
      <c r="H4026"/>
      <c r="I4026"/>
      <c r="J4026"/>
      <c r="K4026"/>
      <c r="L4026"/>
      <c r="M4026"/>
      <c r="N4026"/>
      <c r="O4026"/>
      <c r="P4026"/>
      <c r="Q4026"/>
      <c r="R4026"/>
      <c r="S4026"/>
      <c r="T4026"/>
      <c r="U4026"/>
      <c r="V4026"/>
      <c r="W4026"/>
      <c r="X4026"/>
      <c r="Y4026"/>
      <c r="Z4026"/>
      <c r="AA4026"/>
      <c r="AB4026" s="181"/>
    </row>
    <row r="4027" spans="1:28" hidden="1">
      <c r="A4027" s="283"/>
      <c r="B4027"/>
      <c r="C4027"/>
      <c r="D4027"/>
      <c r="E4027"/>
      <c r="F4027"/>
      <c r="G4027"/>
      <c r="H4027"/>
      <c r="I4027"/>
      <c r="J4027"/>
      <c r="K4027"/>
      <c r="L4027"/>
      <c r="M4027"/>
      <c r="N4027"/>
      <c r="O4027"/>
      <c r="P4027"/>
      <c r="Q4027"/>
      <c r="R4027"/>
      <c r="S4027"/>
      <c r="T4027"/>
      <c r="U4027"/>
      <c r="V4027"/>
      <c r="W4027"/>
      <c r="X4027"/>
      <c r="Y4027"/>
      <c r="Z4027"/>
      <c r="AA4027"/>
      <c r="AB4027" s="181"/>
    </row>
    <row r="4028" spans="1:28" hidden="1">
      <c r="A4028" s="283"/>
      <c r="B4028"/>
      <c r="C4028"/>
      <c r="D4028"/>
      <c r="E4028"/>
      <c r="F4028"/>
      <c r="G4028"/>
      <c r="H4028"/>
      <c r="I4028"/>
      <c r="J4028"/>
      <c r="K4028"/>
      <c r="L4028"/>
      <c r="M4028"/>
      <c r="N4028"/>
      <c r="O4028"/>
      <c r="P4028"/>
      <c r="Q4028"/>
      <c r="R4028"/>
      <c r="S4028"/>
      <c r="T4028"/>
      <c r="U4028"/>
      <c r="V4028"/>
      <c r="W4028"/>
      <c r="X4028"/>
      <c r="Y4028"/>
      <c r="Z4028"/>
      <c r="AA4028"/>
      <c r="AB4028" s="181"/>
    </row>
    <row r="4029" spans="1:28" hidden="1">
      <c r="A4029" s="283"/>
      <c r="B4029"/>
      <c r="C4029"/>
      <c r="D4029"/>
      <c r="E4029"/>
      <c r="F4029"/>
      <c r="G4029"/>
      <c r="H4029"/>
      <c r="I4029"/>
      <c r="J4029"/>
      <c r="K4029"/>
      <c r="L4029"/>
      <c r="M4029"/>
      <c r="N4029"/>
      <c r="O4029"/>
      <c r="P4029"/>
      <c r="Q4029"/>
      <c r="R4029"/>
      <c r="S4029"/>
      <c r="T4029"/>
      <c r="U4029"/>
      <c r="V4029"/>
      <c r="W4029"/>
      <c r="X4029"/>
      <c r="Y4029"/>
      <c r="Z4029"/>
      <c r="AA4029"/>
      <c r="AB4029" s="181"/>
    </row>
    <row r="4030" spans="1:28" hidden="1">
      <c r="A4030" s="283"/>
      <c r="B4030"/>
      <c r="C4030"/>
      <c r="D4030"/>
      <c r="E4030"/>
      <c r="F4030"/>
      <c r="G4030"/>
      <c r="H4030"/>
      <c r="I4030"/>
      <c r="J4030"/>
      <c r="K4030"/>
      <c r="L4030"/>
      <c r="M4030"/>
      <c r="N4030"/>
      <c r="O4030"/>
      <c r="P4030"/>
      <c r="Q4030"/>
      <c r="R4030"/>
      <c r="S4030"/>
      <c r="T4030"/>
      <c r="U4030"/>
      <c r="V4030"/>
      <c r="W4030"/>
      <c r="X4030"/>
      <c r="Y4030"/>
      <c r="Z4030"/>
      <c r="AA4030"/>
      <c r="AB4030" s="181"/>
    </row>
    <row r="4031" spans="1:28" hidden="1">
      <c r="A4031" s="283"/>
      <c r="B4031"/>
      <c r="C4031"/>
      <c r="D4031"/>
      <c r="E4031"/>
      <c r="F4031"/>
      <c r="G4031"/>
      <c r="H4031"/>
      <c r="I4031"/>
      <c r="J4031"/>
      <c r="K4031"/>
      <c r="L4031"/>
      <c r="M4031"/>
      <c r="N4031"/>
      <c r="O4031"/>
      <c r="P4031"/>
      <c r="Q4031"/>
      <c r="R4031"/>
      <c r="S4031"/>
      <c r="T4031"/>
      <c r="U4031"/>
      <c r="V4031"/>
      <c r="W4031"/>
      <c r="X4031"/>
      <c r="Y4031"/>
      <c r="Z4031"/>
      <c r="AA4031"/>
      <c r="AB4031" s="181"/>
    </row>
    <row r="4032" spans="1:28" hidden="1">
      <c r="A4032" s="283"/>
      <c r="B4032"/>
      <c r="C4032"/>
      <c r="D4032"/>
      <c r="E4032"/>
      <c r="F4032"/>
      <c r="G4032"/>
      <c r="H4032"/>
      <c r="I4032"/>
      <c r="J4032"/>
      <c r="K4032"/>
      <c r="L4032"/>
      <c r="M4032"/>
      <c r="N4032"/>
      <c r="O4032"/>
      <c r="P4032"/>
      <c r="Q4032"/>
      <c r="R4032"/>
      <c r="S4032"/>
      <c r="T4032"/>
      <c r="U4032"/>
      <c r="V4032"/>
      <c r="W4032"/>
      <c r="X4032"/>
      <c r="Y4032"/>
      <c r="Z4032"/>
      <c r="AA4032"/>
      <c r="AB4032" s="181"/>
    </row>
    <row r="4033" spans="1:28" hidden="1">
      <c r="A4033" s="283"/>
      <c r="B4033"/>
      <c r="C4033"/>
      <c r="D4033"/>
      <c r="E4033"/>
      <c r="F4033"/>
      <c r="G4033"/>
      <c r="H4033"/>
      <c r="I4033"/>
      <c r="J4033"/>
      <c r="K4033"/>
      <c r="L4033"/>
      <c r="M4033"/>
      <c r="N4033"/>
      <c r="O4033"/>
      <c r="P4033"/>
      <c r="Q4033"/>
      <c r="R4033"/>
      <c r="S4033"/>
      <c r="T4033"/>
      <c r="U4033"/>
      <c r="V4033"/>
      <c r="W4033"/>
      <c r="X4033"/>
      <c r="Y4033"/>
      <c r="Z4033"/>
      <c r="AA4033"/>
      <c r="AB4033" s="181"/>
    </row>
    <row r="4034" spans="1:28" hidden="1">
      <c r="A4034" s="283"/>
      <c r="B4034"/>
      <c r="C4034"/>
      <c r="D4034"/>
      <c r="E4034"/>
      <c r="F4034"/>
      <c r="G4034"/>
      <c r="H4034"/>
      <c r="I4034"/>
      <c r="J4034"/>
      <c r="K4034"/>
      <c r="L4034"/>
      <c r="M4034"/>
      <c r="N4034"/>
      <c r="O4034"/>
      <c r="P4034"/>
      <c r="Q4034"/>
      <c r="R4034"/>
      <c r="S4034"/>
      <c r="T4034"/>
      <c r="U4034"/>
      <c r="V4034"/>
      <c r="W4034"/>
      <c r="X4034"/>
      <c r="Y4034"/>
      <c r="Z4034"/>
      <c r="AA4034"/>
      <c r="AB4034" s="181"/>
    </row>
    <row r="4035" spans="1:28" hidden="1">
      <c r="A4035" s="283"/>
      <c r="B4035"/>
      <c r="C4035"/>
      <c r="D4035"/>
      <c r="E4035"/>
      <c r="F4035"/>
      <c r="G4035"/>
      <c r="H4035"/>
      <c r="I4035"/>
      <c r="J4035"/>
      <c r="K4035"/>
      <c r="L4035"/>
      <c r="M4035"/>
      <c r="N4035"/>
      <c r="O4035"/>
      <c r="P4035"/>
      <c r="Q4035"/>
      <c r="R4035"/>
      <c r="S4035"/>
      <c r="T4035"/>
      <c r="U4035"/>
      <c r="V4035"/>
      <c r="W4035"/>
      <c r="X4035"/>
      <c r="Y4035"/>
      <c r="Z4035"/>
      <c r="AA4035"/>
      <c r="AB4035" s="181"/>
    </row>
    <row r="4036" spans="1:28" hidden="1">
      <c r="A4036" s="283"/>
      <c r="B4036"/>
      <c r="C4036"/>
      <c r="D4036"/>
      <c r="E4036"/>
      <c r="F4036"/>
      <c r="G4036"/>
      <c r="H4036"/>
      <c r="I4036"/>
      <c r="J4036"/>
      <c r="K4036"/>
      <c r="L4036"/>
      <c r="M4036"/>
      <c r="N4036"/>
      <c r="O4036"/>
      <c r="P4036"/>
      <c r="Q4036"/>
      <c r="R4036"/>
      <c r="S4036"/>
      <c r="T4036"/>
      <c r="U4036"/>
      <c r="V4036"/>
      <c r="W4036"/>
      <c r="X4036"/>
      <c r="Y4036"/>
      <c r="Z4036"/>
      <c r="AA4036"/>
      <c r="AB4036" s="181"/>
    </row>
    <row r="4037" spans="1:28" hidden="1">
      <c r="A4037" s="283"/>
      <c r="B4037"/>
      <c r="C4037"/>
      <c r="D4037"/>
      <c r="E4037"/>
      <c r="F4037"/>
      <c r="G4037"/>
      <c r="H4037"/>
      <c r="I4037"/>
      <c r="J4037"/>
      <c r="K4037"/>
      <c r="L4037"/>
      <c r="M4037"/>
      <c r="N4037"/>
      <c r="O4037"/>
      <c r="P4037"/>
      <c r="Q4037"/>
      <c r="R4037"/>
      <c r="S4037"/>
      <c r="T4037"/>
      <c r="U4037"/>
      <c r="V4037"/>
      <c r="W4037"/>
      <c r="X4037"/>
      <c r="Y4037"/>
      <c r="Z4037"/>
      <c r="AA4037"/>
      <c r="AB4037" s="181"/>
    </row>
    <row r="4038" spans="1:28" hidden="1">
      <c r="A4038" s="283"/>
      <c r="B4038"/>
      <c r="C4038"/>
      <c r="D4038"/>
      <c r="E4038"/>
      <c r="F4038"/>
      <c r="G4038"/>
      <c r="H4038"/>
      <c r="I4038"/>
      <c r="J4038"/>
      <c r="K4038"/>
      <c r="L4038"/>
      <c r="M4038"/>
      <c r="N4038"/>
      <c r="O4038"/>
      <c r="P4038"/>
      <c r="Q4038"/>
      <c r="R4038"/>
      <c r="S4038"/>
      <c r="T4038"/>
      <c r="U4038"/>
      <c r="V4038"/>
      <c r="W4038"/>
      <c r="X4038"/>
      <c r="Y4038"/>
      <c r="Z4038"/>
      <c r="AA4038"/>
      <c r="AB4038" s="181"/>
    </row>
    <row r="4039" spans="1:28" hidden="1">
      <c r="A4039" s="283"/>
      <c r="B4039"/>
      <c r="C4039"/>
      <c r="D4039"/>
      <c r="E4039"/>
      <c r="F4039"/>
      <c r="G4039"/>
      <c r="H4039"/>
      <c r="I4039"/>
      <c r="J4039"/>
      <c r="K4039"/>
      <c r="L4039"/>
      <c r="M4039"/>
      <c r="N4039"/>
      <c r="O4039"/>
      <c r="P4039"/>
      <c r="Q4039"/>
      <c r="R4039"/>
      <c r="S4039"/>
      <c r="T4039"/>
      <c r="U4039"/>
      <c r="V4039"/>
      <c r="W4039"/>
      <c r="X4039"/>
      <c r="Y4039"/>
      <c r="Z4039"/>
      <c r="AA4039"/>
      <c r="AB4039" s="181"/>
    </row>
    <row r="4040" spans="1:28" hidden="1">
      <c r="A4040" s="283"/>
      <c r="B4040"/>
      <c r="C4040"/>
      <c r="D4040"/>
      <c r="E4040"/>
      <c r="F4040"/>
      <c r="G4040"/>
      <c r="H4040"/>
      <c r="I4040"/>
      <c r="J4040"/>
      <c r="K4040"/>
      <c r="L4040"/>
      <c r="M4040"/>
      <c r="N4040"/>
      <c r="O4040"/>
      <c r="P4040"/>
      <c r="Q4040"/>
      <c r="R4040"/>
      <c r="S4040"/>
      <c r="T4040"/>
      <c r="U4040"/>
      <c r="V4040"/>
      <c r="W4040"/>
      <c r="X4040"/>
      <c r="Y4040"/>
      <c r="Z4040"/>
      <c r="AA4040"/>
      <c r="AB4040" s="181"/>
    </row>
    <row r="4041" spans="1:28" hidden="1">
      <c r="A4041" s="283"/>
      <c r="B4041"/>
      <c r="C4041"/>
      <c r="D4041"/>
      <c r="E4041"/>
      <c r="F4041"/>
      <c r="G4041"/>
      <c r="H4041"/>
      <c r="I4041"/>
      <c r="J4041"/>
      <c r="K4041"/>
      <c r="L4041"/>
      <c r="M4041"/>
      <c r="N4041"/>
      <c r="O4041"/>
      <c r="P4041"/>
      <c r="Q4041"/>
      <c r="R4041"/>
      <c r="S4041"/>
      <c r="T4041"/>
      <c r="U4041"/>
      <c r="V4041"/>
      <c r="W4041"/>
      <c r="X4041"/>
      <c r="Y4041"/>
      <c r="Z4041"/>
      <c r="AA4041"/>
      <c r="AB4041" s="181"/>
    </row>
    <row r="4042" spans="1:28" hidden="1">
      <c r="A4042" s="283"/>
      <c r="B4042"/>
      <c r="C4042"/>
      <c r="D4042"/>
      <c r="E4042"/>
      <c r="F4042"/>
      <c r="G4042"/>
      <c r="H4042"/>
      <c r="I4042"/>
      <c r="J4042"/>
      <c r="K4042"/>
      <c r="L4042"/>
      <c r="M4042"/>
      <c r="N4042"/>
      <c r="O4042"/>
      <c r="P4042"/>
      <c r="Q4042"/>
      <c r="R4042"/>
      <c r="S4042"/>
      <c r="T4042"/>
      <c r="U4042"/>
      <c r="V4042"/>
      <c r="W4042"/>
      <c r="X4042"/>
      <c r="Y4042"/>
      <c r="Z4042"/>
      <c r="AA4042"/>
      <c r="AB4042" s="181"/>
    </row>
    <row r="4043" spans="1:28" hidden="1">
      <c r="A4043" s="283"/>
      <c r="B4043"/>
      <c r="C4043"/>
      <c r="D4043"/>
      <c r="E4043"/>
      <c r="F4043"/>
      <c r="G4043"/>
      <c r="H4043"/>
      <c r="I4043"/>
      <c r="J4043"/>
      <c r="K4043"/>
      <c r="L4043"/>
      <c r="M4043"/>
      <c r="N4043"/>
      <c r="O4043"/>
      <c r="P4043"/>
      <c r="Q4043"/>
      <c r="R4043"/>
      <c r="S4043"/>
      <c r="T4043"/>
      <c r="U4043"/>
      <c r="V4043"/>
      <c r="W4043"/>
      <c r="X4043"/>
      <c r="Y4043"/>
      <c r="Z4043"/>
      <c r="AA4043"/>
      <c r="AB4043" s="181"/>
    </row>
    <row r="4044" spans="1:28" hidden="1">
      <c r="A4044" s="283"/>
      <c r="B4044"/>
      <c r="C4044"/>
      <c r="D4044"/>
      <c r="E4044"/>
      <c r="F4044"/>
      <c r="G4044"/>
      <c r="H4044"/>
      <c r="I4044"/>
      <c r="J4044"/>
      <c r="K4044"/>
      <c r="L4044"/>
      <c r="M4044"/>
      <c r="N4044"/>
      <c r="O4044"/>
      <c r="P4044"/>
      <c r="Q4044"/>
      <c r="R4044"/>
      <c r="S4044"/>
      <c r="T4044"/>
      <c r="U4044"/>
      <c r="V4044"/>
      <c r="W4044"/>
      <c r="X4044"/>
      <c r="Y4044"/>
      <c r="Z4044"/>
      <c r="AA4044"/>
      <c r="AB4044" s="181"/>
    </row>
    <row r="4045" spans="1:28" hidden="1">
      <c r="A4045" s="283"/>
      <c r="B4045"/>
      <c r="C4045"/>
      <c r="D4045"/>
      <c r="E4045"/>
      <c r="F4045"/>
      <c r="G4045"/>
      <c r="H4045"/>
      <c r="I4045"/>
      <c r="J4045"/>
      <c r="K4045"/>
      <c r="L4045"/>
      <c r="M4045"/>
      <c r="N4045"/>
      <c r="O4045"/>
      <c r="P4045"/>
      <c r="Q4045"/>
      <c r="R4045"/>
      <c r="S4045"/>
      <c r="T4045"/>
      <c r="U4045"/>
      <c r="V4045"/>
      <c r="W4045"/>
      <c r="X4045"/>
      <c r="Y4045"/>
      <c r="Z4045"/>
      <c r="AA4045"/>
      <c r="AB4045" s="181"/>
    </row>
    <row r="4046" spans="1:28" hidden="1">
      <c r="A4046" s="283"/>
      <c r="B4046"/>
      <c r="C4046"/>
      <c r="D4046"/>
      <c r="E4046"/>
      <c r="F4046"/>
      <c r="G4046"/>
      <c r="H4046"/>
      <c r="I4046"/>
      <c r="J4046"/>
      <c r="K4046"/>
      <c r="L4046"/>
      <c r="M4046"/>
      <c r="N4046"/>
      <c r="O4046"/>
      <c r="P4046"/>
      <c r="Q4046"/>
      <c r="R4046"/>
      <c r="S4046"/>
      <c r="T4046"/>
      <c r="U4046"/>
      <c r="V4046"/>
      <c r="W4046"/>
      <c r="X4046"/>
      <c r="Y4046"/>
      <c r="Z4046"/>
      <c r="AA4046"/>
      <c r="AB4046" s="181"/>
    </row>
    <row r="4047" spans="1:28" hidden="1">
      <c r="A4047" s="283"/>
      <c r="B4047"/>
      <c r="C4047"/>
      <c r="D4047"/>
      <c r="E4047"/>
      <c r="F4047"/>
      <c r="G4047"/>
      <c r="H4047"/>
      <c r="I4047"/>
      <c r="J4047"/>
      <c r="K4047"/>
      <c r="L4047"/>
      <c r="M4047"/>
      <c r="N4047"/>
      <c r="O4047"/>
      <c r="P4047"/>
      <c r="Q4047"/>
      <c r="R4047"/>
      <c r="S4047"/>
      <c r="T4047"/>
      <c r="U4047"/>
      <c r="V4047"/>
      <c r="W4047"/>
      <c r="X4047"/>
      <c r="Y4047"/>
      <c r="Z4047"/>
      <c r="AA4047"/>
      <c r="AB4047" s="181"/>
    </row>
    <row r="4048" spans="1:28" hidden="1">
      <c r="A4048" s="283"/>
      <c r="B4048"/>
      <c r="C4048"/>
      <c r="D4048"/>
      <c r="E4048"/>
      <c r="F4048"/>
      <c r="G4048"/>
      <c r="H4048"/>
      <c r="I4048"/>
      <c r="J4048"/>
      <c r="K4048"/>
      <c r="L4048"/>
      <c r="M4048"/>
      <c r="N4048"/>
      <c r="O4048"/>
      <c r="P4048"/>
      <c r="Q4048"/>
      <c r="R4048"/>
      <c r="S4048"/>
      <c r="T4048"/>
      <c r="U4048"/>
      <c r="V4048"/>
      <c r="W4048"/>
      <c r="X4048"/>
      <c r="Y4048"/>
      <c r="Z4048"/>
      <c r="AA4048"/>
      <c r="AB4048" s="181"/>
    </row>
    <row r="4049" spans="1:28" hidden="1">
      <c r="A4049" s="283"/>
      <c r="B4049"/>
      <c r="C4049"/>
      <c r="D4049"/>
      <c r="E4049"/>
      <c r="F4049"/>
      <c r="G4049"/>
      <c r="H4049"/>
      <c r="I4049"/>
      <c r="J4049"/>
      <c r="K4049"/>
      <c r="L4049"/>
      <c r="M4049"/>
      <c r="N4049"/>
      <c r="O4049"/>
      <c r="P4049"/>
      <c r="Q4049"/>
      <c r="R4049"/>
      <c r="S4049"/>
      <c r="T4049"/>
      <c r="U4049"/>
      <c r="V4049"/>
      <c r="W4049"/>
      <c r="X4049"/>
      <c r="Y4049"/>
      <c r="Z4049"/>
      <c r="AA4049"/>
      <c r="AB4049" s="181"/>
    </row>
    <row r="4050" spans="1:28" hidden="1">
      <c r="A4050" s="283"/>
      <c r="B4050"/>
      <c r="C4050"/>
      <c r="D4050"/>
      <c r="E4050"/>
      <c r="F4050"/>
      <c r="G4050"/>
      <c r="H4050"/>
      <c r="I4050"/>
      <c r="J4050"/>
      <c r="K4050"/>
      <c r="L4050"/>
      <c r="M4050"/>
      <c r="N4050"/>
      <c r="O4050"/>
      <c r="P4050"/>
      <c r="Q4050"/>
      <c r="R4050"/>
      <c r="S4050"/>
      <c r="T4050"/>
      <c r="U4050"/>
      <c r="V4050"/>
      <c r="W4050"/>
      <c r="X4050"/>
      <c r="Y4050"/>
      <c r="Z4050"/>
      <c r="AA4050"/>
      <c r="AB4050" s="181"/>
    </row>
    <row r="4051" spans="1:28" hidden="1">
      <c r="A4051" s="283"/>
      <c r="B4051"/>
      <c r="C4051"/>
      <c r="D4051"/>
      <c r="E4051"/>
      <c r="F4051"/>
      <c r="G4051"/>
      <c r="H4051"/>
      <c r="I4051"/>
      <c r="J4051"/>
      <c r="K4051"/>
      <c r="L4051"/>
      <c r="M4051"/>
      <c r="N4051"/>
      <c r="O4051"/>
      <c r="P4051"/>
      <c r="Q4051"/>
      <c r="R4051"/>
      <c r="S4051"/>
      <c r="T4051"/>
      <c r="U4051"/>
      <c r="V4051"/>
      <c r="W4051"/>
      <c r="X4051"/>
      <c r="Y4051"/>
      <c r="Z4051"/>
      <c r="AA4051"/>
      <c r="AB4051" s="181"/>
    </row>
    <row r="4052" spans="1:28" hidden="1">
      <c r="A4052" s="283"/>
      <c r="B4052"/>
      <c r="C4052"/>
      <c r="D4052"/>
      <c r="E4052"/>
      <c r="F4052"/>
      <c r="G4052"/>
      <c r="H4052"/>
      <c r="I4052"/>
      <c r="J4052"/>
      <c r="K4052"/>
      <c r="L4052"/>
      <c r="M4052"/>
      <c r="N4052"/>
      <c r="O4052"/>
      <c r="P4052"/>
      <c r="Q4052"/>
      <c r="R4052"/>
      <c r="S4052"/>
      <c r="T4052"/>
      <c r="U4052"/>
      <c r="V4052"/>
      <c r="W4052"/>
      <c r="X4052"/>
      <c r="Y4052"/>
      <c r="Z4052"/>
      <c r="AA4052"/>
      <c r="AB4052" s="181"/>
    </row>
    <row r="4053" spans="1:28" hidden="1">
      <c r="A4053" s="283"/>
      <c r="B4053"/>
      <c r="C4053"/>
      <c r="D4053"/>
      <c r="E4053"/>
      <c r="F4053"/>
      <c r="G4053"/>
      <c r="H4053"/>
      <c r="I4053"/>
      <c r="J4053"/>
      <c r="K4053"/>
      <c r="L4053"/>
      <c r="M4053"/>
      <c r="N4053"/>
      <c r="O4053"/>
      <c r="P4053"/>
      <c r="Q4053"/>
      <c r="R4053"/>
      <c r="S4053"/>
      <c r="T4053"/>
      <c r="U4053"/>
      <c r="V4053"/>
      <c r="W4053"/>
      <c r="X4053"/>
      <c r="Y4053"/>
      <c r="Z4053"/>
      <c r="AA4053"/>
      <c r="AB4053" s="181"/>
    </row>
    <row r="4054" spans="1:28" hidden="1">
      <c r="A4054" s="283"/>
      <c r="B4054"/>
      <c r="C4054"/>
      <c r="D4054"/>
      <c r="E4054"/>
      <c r="F4054"/>
      <c r="G4054"/>
      <c r="H4054"/>
      <c r="I4054"/>
      <c r="J4054"/>
      <c r="K4054"/>
      <c r="L4054"/>
      <c r="M4054"/>
      <c r="N4054"/>
      <c r="O4054"/>
      <c r="P4054"/>
      <c r="Q4054"/>
      <c r="R4054"/>
      <c r="S4054"/>
      <c r="T4054"/>
      <c r="U4054"/>
      <c r="V4054"/>
      <c r="W4054"/>
      <c r="X4054"/>
      <c r="Y4054"/>
      <c r="Z4054"/>
      <c r="AA4054"/>
      <c r="AB4054" s="181"/>
    </row>
    <row r="4055" spans="1:28" hidden="1">
      <c r="A4055" s="283"/>
      <c r="B4055"/>
      <c r="C4055"/>
      <c r="D4055"/>
      <c r="E4055"/>
      <c r="F4055"/>
      <c r="G4055"/>
      <c r="H4055"/>
      <c r="I4055"/>
      <c r="J4055"/>
      <c r="K4055"/>
      <c r="L4055"/>
      <c r="M4055"/>
      <c r="N4055"/>
      <c r="O4055"/>
      <c r="P4055"/>
      <c r="Q4055"/>
      <c r="R4055"/>
      <c r="S4055"/>
      <c r="T4055"/>
      <c r="U4055"/>
      <c r="V4055"/>
      <c r="W4055"/>
      <c r="X4055"/>
      <c r="Y4055"/>
      <c r="Z4055"/>
      <c r="AA4055"/>
      <c r="AB4055" s="181"/>
    </row>
    <row r="4056" spans="1:28" hidden="1">
      <c r="A4056" s="283"/>
      <c r="B4056"/>
      <c r="C4056"/>
      <c r="D4056"/>
      <c r="E4056"/>
      <c r="F4056"/>
      <c r="G4056"/>
      <c r="H4056"/>
      <c r="I4056"/>
      <c r="J4056"/>
      <c r="K4056"/>
      <c r="L4056"/>
      <c r="M4056"/>
      <c r="N4056"/>
      <c r="O4056"/>
      <c r="P4056"/>
      <c r="Q4056"/>
      <c r="R4056"/>
      <c r="S4056"/>
      <c r="T4056"/>
      <c r="U4056"/>
      <c r="V4056"/>
      <c r="W4056"/>
      <c r="X4056"/>
      <c r="Y4056"/>
      <c r="Z4056"/>
      <c r="AA4056"/>
      <c r="AB4056" s="181"/>
    </row>
    <row r="4057" spans="1:28" hidden="1">
      <c r="A4057" s="283"/>
      <c r="B4057"/>
      <c r="C4057"/>
      <c r="D4057"/>
      <c r="E4057"/>
      <c r="F4057"/>
      <c r="G4057"/>
      <c r="H4057"/>
      <c r="I4057"/>
      <c r="J4057"/>
      <c r="K4057"/>
      <c r="L4057"/>
      <c r="M4057"/>
      <c r="N4057"/>
      <c r="O4057"/>
      <c r="P4057"/>
      <c r="Q4057"/>
      <c r="R4057"/>
      <c r="S4057"/>
      <c r="T4057"/>
      <c r="U4057"/>
      <c r="V4057"/>
      <c r="W4057"/>
      <c r="X4057"/>
      <c r="Y4057"/>
      <c r="Z4057"/>
      <c r="AA4057"/>
      <c r="AB4057" s="181"/>
    </row>
    <row r="4058" spans="1:28" hidden="1">
      <c r="A4058" s="283"/>
      <c r="B4058"/>
      <c r="C4058"/>
      <c r="D4058"/>
      <c r="E4058"/>
      <c r="F4058"/>
      <c r="G4058"/>
      <c r="H4058"/>
      <c r="I4058"/>
      <c r="J4058"/>
      <c r="K4058"/>
      <c r="L4058"/>
      <c r="M4058"/>
      <c r="N4058"/>
      <c r="O4058"/>
      <c r="P4058"/>
      <c r="Q4058"/>
      <c r="R4058"/>
      <c r="S4058"/>
      <c r="T4058"/>
      <c r="U4058"/>
      <c r="V4058"/>
      <c r="W4058"/>
      <c r="X4058"/>
      <c r="Y4058"/>
      <c r="Z4058"/>
      <c r="AA4058"/>
      <c r="AB4058" s="181"/>
    </row>
    <row r="4059" spans="1:28" hidden="1">
      <c r="A4059" s="283"/>
      <c r="B4059"/>
      <c r="C4059"/>
      <c r="D4059"/>
      <c r="E4059"/>
      <c r="F4059"/>
      <c r="G4059"/>
      <c r="H4059"/>
      <c r="I4059"/>
      <c r="J4059"/>
      <c r="K4059"/>
      <c r="L4059"/>
      <c r="M4059"/>
      <c r="N4059"/>
      <c r="O4059"/>
      <c r="P4059"/>
      <c r="Q4059"/>
      <c r="R4059"/>
      <c r="S4059"/>
      <c r="T4059"/>
      <c r="U4059"/>
      <c r="V4059"/>
      <c r="W4059"/>
      <c r="X4059"/>
      <c r="Y4059"/>
      <c r="Z4059"/>
      <c r="AA4059"/>
      <c r="AB4059" s="181"/>
    </row>
    <row r="4060" spans="1:28" hidden="1">
      <c r="A4060" s="283"/>
      <c r="B4060"/>
      <c r="C4060"/>
      <c r="D4060"/>
      <c r="E4060"/>
      <c r="F4060"/>
      <c r="G4060"/>
      <c r="H4060"/>
      <c r="I4060"/>
      <c r="J4060"/>
      <c r="K4060"/>
      <c r="L4060"/>
      <c r="M4060"/>
      <c r="N4060"/>
      <c r="O4060"/>
      <c r="P4060"/>
      <c r="Q4060"/>
      <c r="R4060"/>
      <c r="S4060"/>
      <c r="T4060"/>
      <c r="U4060"/>
      <c r="V4060"/>
      <c r="W4060"/>
      <c r="X4060"/>
      <c r="Y4060"/>
      <c r="Z4060"/>
      <c r="AA4060"/>
      <c r="AB4060" s="181"/>
    </row>
    <row r="4061" spans="1:28" hidden="1">
      <c r="A4061" s="283"/>
      <c r="B4061"/>
      <c r="C4061"/>
      <c r="D4061"/>
      <c r="E4061"/>
      <c r="F4061"/>
      <c r="G4061"/>
      <c r="H4061"/>
      <c r="I4061"/>
      <c r="J4061"/>
      <c r="K4061"/>
      <c r="L4061"/>
      <c r="M4061"/>
      <c r="N4061"/>
      <c r="O4061"/>
      <c r="P4061"/>
      <c r="Q4061"/>
      <c r="R4061"/>
      <c r="S4061"/>
      <c r="T4061"/>
      <c r="U4061"/>
      <c r="V4061"/>
      <c r="W4061"/>
      <c r="X4061"/>
      <c r="Y4061"/>
      <c r="Z4061"/>
      <c r="AA4061"/>
      <c r="AB4061" s="181"/>
    </row>
    <row r="4062" spans="1:28" hidden="1">
      <c r="A4062" s="283"/>
      <c r="B4062"/>
      <c r="C4062"/>
      <c r="D4062"/>
      <c r="E4062"/>
      <c r="F4062"/>
      <c r="G4062"/>
      <c r="H4062"/>
      <c r="I4062"/>
      <c r="J4062"/>
      <c r="K4062"/>
      <c r="L4062"/>
      <c r="M4062"/>
      <c r="N4062"/>
      <c r="O4062"/>
      <c r="P4062"/>
      <c r="Q4062"/>
      <c r="R4062"/>
      <c r="S4062"/>
      <c r="T4062"/>
      <c r="U4062"/>
      <c r="V4062"/>
      <c r="W4062"/>
      <c r="X4062"/>
      <c r="Y4062"/>
      <c r="Z4062"/>
      <c r="AA4062"/>
      <c r="AB4062" s="181"/>
    </row>
    <row r="4063" spans="1:28" hidden="1">
      <c r="A4063" s="283"/>
      <c r="B4063"/>
      <c r="C4063"/>
      <c r="D4063"/>
      <c r="E4063"/>
      <c r="F4063"/>
      <c r="G4063"/>
      <c r="H4063"/>
      <c r="I4063"/>
      <c r="J4063"/>
      <c r="K4063"/>
      <c r="L4063"/>
      <c r="M4063"/>
      <c r="N4063"/>
      <c r="O4063"/>
      <c r="P4063"/>
      <c r="Q4063"/>
      <c r="R4063"/>
      <c r="S4063"/>
      <c r="T4063"/>
      <c r="U4063"/>
      <c r="V4063"/>
      <c r="W4063"/>
      <c r="X4063"/>
      <c r="Y4063"/>
      <c r="Z4063"/>
      <c r="AA4063"/>
      <c r="AB4063" s="181"/>
    </row>
    <row r="4064" spans="1:28" hidden="1">
      <c r="A4064" s="283"/>
      <c r="B4064"/>
      <c r="C4064"/>
      <c r="D4064"/>
      <c r="E4064"/>
      <c r="F4064"/>
      <c r="G4064"/>
      <c r="H4064"/>
      <c r="I4064"/>
      <c r="J4064"/>
      <c r="K4064"/>
      <c r="L4064"/>
      <c r="M4064"/>
      <c r="N4064"/>
      <c r="O4064"/>
      <c r="P4064"/>
      <c r="Q4064"/>
      <c r="R4064"/>
      <c r="S4064"/>
      <c r="T4064"/>
      <c r="U4064"/>
      <c r="V4064"/>
      <c r="W4064"/>
      <c r="X4064"/>
      <c r="Y4064"/>
      <c r="Z4064"/>
      <c r="AA4064"/>
      <c r="AB4064" s="181"/>
    </row>
    <row r="4065" spans="1:28" hidden="1">
      <c r="A4065" s="283"/>
      <c r="B4065"/>
      <c r="C4065"/>
      <c r="D4065"/>
      <c r="E4065"/>
      <c r="F4065"/>
      <c r="G4065"/>
      <c r="H4065"/>
      <c r="I4065"/>
      <c r="J4065"/>
      <c r="K4065"/>
      <c r="L4065"/>
      <c r="M4065"/>
      <c r="N4065"/>
      <c r="O4065"/>
      <c r="P4065"/>
      <c r="Q4065"/>
      <c r="R4065"/>
      <c r="S4065"/>
      <c r="T4065"/>
      <c r="U4065"/>
      <c r="V4065"/>
      <c r="W4065"/>
      <c r="X4065"/>
      <c r="Y4065"/>
      <c r="Z4065"/>
      <c r="AA4065"/>
      <c r="AB4065" s="181"/>
    </row>
    <row r="4066" spans="1:28" hidden="1">
      <c r="A4066" s="283"/>
      <c r="B4066"/>
      <c r="C4066"/>
      <c r="D4066"/>
      <c r="E4066"/>
      <c r="F4066"/>
      <c r="G4066"/>
      <c r="H4066"/>
      <c r="I4066"/>
      <c r="J4066"/>
      <c r="K4066"/>
      <c r="L4066"/>
      <c r="M4066"/>
      <c r="N4066"/>
      <c r="O4066"/>
      <c r="P4066"/>
      <c r="Q4066"/>
      <c r="R4066"/>
      <c r="S4066"/>
      <c r="T4066"/>
      <c r="U4066"/>
      <c r="V4066"/>
      <c r="W4066"/>
      <c r="X4066"/>
      <c r="Y4066"/>
      <c r="Z4066"/>
      <c r="AA4066"/>
      <c r="AB4066" s="181"/>
    </row>
    <row r="4067" spans="1:28" hidden="1">
      <c r="A4067" s="283"/>
      <c r="B4067"/>
      <c r="C4067"/>
      <c r="D4067"/>
      <c r="E4067"/>
      <c r="F4067"/>
      <c r="G4067"/>
      <c r="H4067"/>
      <c r="I4067"/>
      <c r="J4067"/>
      <c r="K4067"/>
      <c r="L4067"/>
      <c r="M4067"/>
      <c r="N4067"/>
      <c r="O4067"/>
      <c r="P4067"/>
      <c r="Q4067"/>
      <c r="R4067"/>
      <c r="S4067"/>
      <c r="T4067"/>
      <c r="U4067"/>
      <c r="V4067"/>
      <c r="W4067"/>
      <c r="X4067"/>
      <c r="Y4067"/>
      <c r="Z4067"/>
      <c r="AA4067"/>
      <c r="AB4067" s="181"/>
    </row>
    <row r="4068" spans="1:28" hidden="1">
      <c r="A4068" s="283"/>
      <c r="B4068"/>
      <c r="C4068"/>
      <c r="D4068"/>
      <c r="E4068"/>
      <c r="F4068"/>
      <c r="G4068"/>
      <c r="H4068"/>
      <c r="I4068"/>
      <c r="J4068"/>
      <c r="K4068"/>
      <c r="L4068"/>
      <c r="M4068"/>
      <c r="N4068"/>
      <c r="O4068"/>
      <c r="P4068"/>
      <c r="Q4068"/>
      <c r="R4068"/>
      <c r="S4068"/>
      <c r="T4068"/>
      <c r="U4068"/>
      <c r="V4068"/>
      <c r="W4068"/>
      <c r="X4068"/>
      <c r="Y4068"/>
      <c r="Z4068"/>
      <c r="AA4068"/>
      <c r="AB4068" s="181"/>
    </row>
    <row r="4069" spans="1:28" hidden="1">
      <c r="A4069" s="283"/>
      <c r="B4069"/>
      <c r="C4069"/>
      <c r="D4069"/>
      <c r="E4069"/>
      <c r="F4069"/>
      <c r="G4069"/>
      <c r="H4069"/>
      <c r="I4069"/>
      <c r="J4069"/>
      <c r="K4069"/>
      <c r="L4069"/>
      <c r="M4069"/>
      <c r="N4069"/>
      <c r="O4069"/>
      <c r="P4069"/>
      <c r="Q4069"/>
      <c r="R4069"/>
      <c r="S4069"/>
      <c r="T4069"/>
      <c r="U4069"/>
      <c r="V4069"/>
      <c r="W4069"/>
      <c r="X4069"/>
      <c r="Y4069"/>
      <c r="Z4069"/>
      <c r="AA4069"/>
      <c r="AB4069" s="181"/>
    </row>
    <row r="4070" spans="1:28" hidden="1">
      <c r="A4070" s="283"/>
      <c r="B4070"/>
      <c r="C4070"/>
      <c r="D4070"/>
      <c r="E4070"/>
      <c r="F4070"/>
      <c r="G4070"/>
      <c r="H4070"/>
      <c r="I4070"/>
      <c r="J4070"/>
      <c r="K4070"/>
      <c r="L4070"/>
      <c r="M4070"/>
      <c r="N4070"/>
      <c r="O4070"/>
      <c r="P4070"/>
      <c r="Q4070"/>
      <c r="R4070"/>
      <c r="S4070"/>
      <c r="T4070"/>
      <c r="U4070"/>
      <c r="V4070"/>
      <c r="W4070"/>
      <c r="X4070"/>
      <c r="Y4070"/>
      <c r="Z4070"/>
      <c r="AA4070"/>
      <c r="AB4070" s="181"/>
    </row>
    <row r="4071" spans="1:28" hidden="1">
      <c r="A4071" s="283"/>
      <c r="B4071"/>
      <c r="C4071"/>
      <c r="D4071"/>
      <c r="E4071"/>
      <c r="F4071"/>
      <c r="G4071"/>
      <c r="H4071"/>
      <c r="I4071"/>
      <c r="J4071"/>
      <c r="K4071"/>
      <c r="L4071"/>
      <c r="M4071"/>
      <c r="N4071"/>
      <c r="O4071"/>
      <c r="P4071"/>
      <c r="Q4071"/>
      <c r="R4071"/>
      <c r="S4071"/>
      <c r="T4071"/>
      <c r="U4071"/>
      <c r="V4071"/>
      <c r="W4071"/>
      <c r="X4071"/>
      <c r="Y4071"/>
      <c r="Z4071"/>
      <c r="AA4071"/>
      <c r="AB4071" s="181"/>
    </row>
    <row r="4072" spans="1:28" hidden="1">
      <c r="A4072" s="283"/>
      <c r="B4072"/>
      <c r="C4072"/>
      <c r="D4072"/>
      <c r="E4072"/>
      <c r="F4072"/>
      <c r="G4072"/>
      <c r="H4072"/>
      <c r="I4072"/>
      <c r="J4072"/>
      <c r="K4072"/>
      <c r="L4072"/>
      <c r="M4072"/>
      <c r="N4072"/>
      <c r="O4072"/>
      <c r="P4072"/>
      <c r="Q4072"/>
      <c r="R4072"/>
      <c r="S4072"/>
      <c r="T4072"/>
      <c r="U4072"/>
      <c r="V4072"/>
      <c r="W4072"/>
      <c r="X4072"/>
      <c r="Y4072"/>
      <c r="Z4072"/>
      <c r="AA4072"/>
      <c r="AB4072" s="181"/>
    </row>
    <row r="4073" spans="1:28" hidden="1">
      <c r="A4073" s="283"/>
      <c r="B4073"/>
      <c r="C4073"/>
      <c r="D4073"/>
      <c r="E4073"/>
      <c r="F4073"/>
      <c r="G4073"/>
      <c r="H4073"/>
      <c r="I4073"/>
      <c r="J4073"/>
      <c r="K4073"/>
      <c r="L4073"/>
      <c r="M4073"/>
      <c r="N4073"/>
      <c r="O4073"/>
      <c r="P4073"/>
      <c r="Q4073"/>
      <c r="R4073"/>
      <c r="S4073"/>
      <c r="T4073"/>
      <c r="U4073"/>
      <c r="V4073"/>
      <c r="W4073"/>
      <c r="X4073"/>
      <c r="Y4073"/>
      <c r="Z4073"/>
      <c r="AA4073"/>
      <c r="AB4073" s="181"/>
    </row>
    <row r="4074" spans="1:28" hidden="1">
      <c r="A4074" s="283"/>
      <c r="B4074"/>
      <c r="C4074"/>
      <c r="D4074"/>
      <c r="E4074"/>
      <c r="F4074"/>
      <c r="G4074"/>
      <c r="H4074"/>
      <c r="I4074"/>
      <c r="J4074"/>
      <c r="K4074"/>
      <c r="L4074"/>
      <c r="M4074"/>
      <c r="N4074"/>
      <c r="O4074"/>
      <c r="P4074"/>
      <c r="Q4074"/>
      <c r="R4074"/>
      <c r="S4074"/>
      <c r="T4074"/>
      <c r="U4074"/>
      <c r="V4074"/>
      <c r="W4074"/>
      <c r="X4074"/>
      <c r="Y4074"/>
      <c r="Z4074"/>
      <c r="AA4074"/>
      <c r="AB4074" s="181"/>
    </row>
    <row r="4075" spans="1:28" hidden="1">
      <c r="A4075" s="283"/>
      <c r="B4075"/>
      <c r="C4075"/>
      <c r="D4075"/>
      <c r="E4075"/>
      <c r="F4075"/>
      <c r="G4075"/>
      <c r="H4075"/>
      <c r="I4075"/>
      <c r="J4075"/>
      <c r="K4075"/>
      <c r="L4075"/>
      <c r="M4075"/>
      <c r="N4075"/>
      <c r="O4075"/>
      <c r="P4075"/>
      <c r="Q4075"/>
      <c r="R4075"/>
      <c r="S4075"/>
      <c r="T4075"/>
      <c r="U4075"/>
      <c r="V4075"/>
      <c r="W4075"/>
      <c r="X4075"/>
      <c r="Y4075"/>
      <c r="Z4075"/>
      <c r="AA4075"/>
      <c r="AB4075" s="181"/>
    </row>
    <row r="4076" spans="1:28" hidden="1">
      <c r="A4076" s="283"/>
      <c r="B4076"/>
      <c r="C4076"/>
      <c r="D4076"/>
      <c r="E4076"/>
      <c r="F4076"/>
      <c r="G4076"/>
      <c r="H4076"/>
      <c r="I4076"/>
      <c r="J4076"/>
      <c r="K4076"/>
      <c r="L4076"/>
      <c r="M4076"/>
      <c r="N4076"/>
      <c r="O4076"/>
      <c r="P4076"/>
      <c r="Q4076"/>
      <c r="R4076"/>
      <c r="S4076"/>
      <c r="T4076"/>
      <c r="U4076"/>
      <c r="V4076"/>
      <c r="W4076"/>
      <c r="X4076"/>
      <c r="Y4076"/>
      <c r="Z4076"/>
      <c r="AA4076"/>
      <c r="AB4076" s="181"/>
    </row>
    <row r="4077" spans="1:28" hidden="1">
      <c r="A4077" s="283"/>
      <c r="B4077"/>
      <c r="C4077"/>
      <c r="D4077"/>
      <c r="E4077"/>
      <c r="F4077"/>
      <c r="G4077"/>
      <c r="H4077"/>
      <c r="I4077"/>
      <c r="J4077"/>
      <c r="K4077"/>
      <c r="L4077"/>
      <c r="M4077"/>
      <c r="N4077"/>
      <c r="O4077"/>
      <c r="P4077"/>
      <c r="Q4077"/>
      <c r="R4077"/>
      <c r="S4077"/>
      <c r="T4077"/>
      <c r="U4077"/>
      <c r="V4077"/>
      <c r="W4077"/>
      <c r="X4077"/>
      <c r="Y4077"/>
      <c r="Z4077"/>
      <c r="AA4077"/>
      <c r="AB4077" s="181"/>
    </row>
    <row r="4078" spans="1:28" hidden="1">
      <c r="A4078" s="283"/>
      <c r="B4078"/>
      <c r="C4078"/>
      <c r="D4078"/>
      <c r="E4078"/>
      <c r="F4078"/>
      <c r="G4078"/>
      <c r="H4078"/>
      <c r="I4078"/>
      <c r="J4078"/>
      <c r="K4078"/>
      <c r="L4078"/>
      <c r="M4078"/>
      <c r="N4078"/>
      <c r="O4078"/>
      <c r="P4078"/>
      <c r="Q4078"/>
      <c r="R4078"/>
      <c r="S4078"/>
      <c r="T4078"/>
      <c r="U4078"/>
      <c r="V4078"/>
      <c r="W4078"/>
      <c r="X4078"/>
      <c r="Y4078"/>
      <c r="Z4078"/>
      <c r="AA4078"/>
      <c r="AB4078" s="181"/>
    </row>
    <row r="4079" spans="1:28" hidden="1">
      <c r="A4079" s="283"/>
      <c r="B4079"/>
      <c r="C4079"/>
      <c r="D4079"/>
      <c r="E4079"/>
      <c r="F4079"/>
      <c r="G4079"/>
      <c r="H4079"/>
      <c r="I4079"/>
      <c r="J4079"/>
      <c r="K4079"/>
      <c r="L4079"/>
      <c r="M4079"/>
      <c r="N4079"/>
      <c r="O4079"/>
      <c r="P4079"/>
      <c r="Q4079"/>
      <c r="R4079"/>
      <c r="S4079"/>
      <c r="T4079"/>
      <c r="U4079"/>
      <c r="V4079"/>
      <c r="W4079"/>
      <c r="X4079"/>
      <c r="Y4079"/>
      <c r="Z4079"/>
      <c r="AA4079"/>
      <c r="AB4079" s="181"/>
    </row>
    <row r="4080" spans="1:28" hidden="1">
      <c r="A4080" s="283"/>
      <c r="B4080"/>
      <c r="C4080"/>
      <c r="D4080"/>
      <c r="E4080"/>
      <c r="F4080"/>
      <c r="G4080"/>
      <c r="H4080"/>
      <c r="I4080"/>
      <c r="J4080"/>
      <c r="K4080"/>
      <c r="L4080"/>
      <c r="M4080"/>
      <c r="N4080"/>
      <c r="O4080"/>
      <c r="P4080"/>
      <c r="Q4080"/>
      <c r="R4080"/>
      <c r="S4080"/>
      <c r="T4080"/>
      <c r="U4080"/>
      <c r="V4080"/>
      <c r="W4080"/>
      <c r="X4080"/>
      <c r="Y4080"/>
      <c r="Z4080"/>
      <c r="AA4080"/>
      <c r="AB4080" s="181"/>
    </row>
    <row r="4081" spans="1:28" hidden="1">
      <c r="A4081" s="283"/>
      <c r="B4081"/>
      <c r="C4081"/>
      <c r="D4081"/>
      <c r="E4081"/>
      <c r="F4081"/>
      <c r="G4081"/>
      <c r="H4081"/>
      <c r="I4081"/>
      <c r="J4081"/>
      <c r="K4081"/>
      <c r="L4081"/>
      <c r="M4081"/>
      <c r="N4081"/>
      <c r="O4081"/>
      <c r="P4081"/>
      <c r="Q4081"/>
      <c r="R4081"/>
      <c r="S4081"/>
      <c r="T4081"/>
      <c r="U4081"/>
      <c r="V4081"/>
      <c r="W4081"/>
      <c r="X4081"/>
      <c r="Y4081"/>
      <c r="Z4081"/>
      <c r="AA4081"/>
      <c r="AB4081" s="181"/>
    </row>
    <row r="4082" spans="1:28" hidden="1">
      <c r="A4082" s="283"/>
      <c r="B4082"/>
      <c r="C4082"/>
      <c r="D4082"/>
      <c r="E4082"/>
      <c r="F4082"/>
      <c r="G4082"/>
      <c r="H4082"/>
      <c r="I4082"/>
      <c r="J4082"/>
      <c r="K4082"/>
      <c r="L4082"/>
      <c r="M4082"/>
      <c r="N4082"/>
      <c r="O4082"/>
      <c r="P4082"/>
      <c r="Q4082"/>
      <c r="R4082"/>
      <c r="S4082"/>
      <c r="T4082"/>
      <c r="U4082"/>
      <c r="V4082"/>
      <c r="W4082"/>
      <c r="X4082"/>
      <c r="Y4082"/>
      <c r="Z4082"/>
      <c r="AA4082"/>
      <c r="AB4082" s="181"/>
    </row>
    <row r="4083" spans="1:28" hidden="1">
      <c r="A4083" s="283"/>
      <c r="B4083"/>
      <c r="C4083"/>
      <c r="D4083"/>
      <c r="E4083"/>
      <c r="F4083"/>
      <c r="G4083"/>
      <c r="H4083"/>
      <c r="I4083"/>
      <c r="J4083"/>
      <c r="K4083"/>
      <c r="L4083"/>
      <c r="M4083"/>
      <c r="N4083"/>
      <c r="O4083"/>
      <c r="P4083"/>
      <c r="Q4083"/>
      <c r="R4083"/>
      <c r="S4083"/>
      <c r="T4083"/>
      <c r="U4083"/>
      <c r="V4083"/>
      <c r="W4083"/>
      <c r="X4083"/>
      <c r="Y4083"/>
      <c r="Z4083"/>
      <c r="AA4083"/>
      <c r="AB4083" s="181"/>
    </row>
    <row r="4084" spans="1:28" hidden="1">
      <c r="A4084" s="283"/>
      <c r="B4084"/>
      <c r="C4084"/>
      <c r="D4084"/>
      <c r="E4084"/>
      <c r="F4084"/>
      <c r="G4084"/>
      <c r="H4084"/>
      <c r="I4084"/>
      <c r="J4084"/>
      <c r="K4084"/>
      <c r="L4084"/>
      <c r="M4084"/>
      <c r="N4084"/>
      <c r="O4084"/>
      <c r="P4084"/>
      <c r="Q4084"/>
      <c r="R4084"/>
      <c r="S4084"/>
      <c r="T4084"/>
      <c r="U4084"/>
      <c r="V4084"/>
      <c r="W4084"/>
      <c r="X4084"/>
      <c r="Y4084"/>
      <c r="Z4084"/>
      <c r="AA4084"/>
      <c r="AB4084" s="181"/>
    </row>
    <row r="4085" spans="1:28" hidden="1">
      <c r="A4085" s="283"/>
      <c r="B4085"/>
      <c r="C4085"/>
      <c r="D4085"/>
      <c r="E4085"/>
      <c r="F4085"/>
      <c r="G4085"/>
      <c r="H4085"/>
      <c r="I4085"/>
      <c r="J4085"/>
      <c r="K4085"/>
      <c r="L4085"/>
      <c r="M4085"/>
      <c r="N4085"/>
      <c r="O4085"/>
      <c r="P4085"/>
      <c r="Q4085"/>
      <c r="R4085"/>
      <c r="S4085"/>
      <c r="T4085"/>
      <c r="U4085"/>
      <c r="V4085"/>
      <c r="W4085"/>
      <c r="X4085"/>
      <c r="Y4085"/>
      <c r="Z4085"/>
      <c r="AA4085"/>
      <c r="AB4085" s="181"/>
    </row>
    <row r="4086" spans="1:28" hidden="1">
      <c r="A4086" s="283"/>
      <c r="B4086"/>
      <c r="C4086"/>
      <c r="D4086"/>
      <c r="E4086"/>
      <c r="F4086"/>
      <c r="G4086"/>
      <c r="H4086"/>
      <c r="I4086"/>
      <c r="J4086"/>
      <c r="K4086"/>
      <c r="L4086"/>
      <c r="M4086"/>
      <c r="N4086"/>
      <c r="O4086"/>
      <c r="P4086"/>
      <c r="Q4086"/>
      <c r="R4086"/>
      <c r="S4086"/>
      <c r="T4086"/>
      <c r="U4086"/>
      <c r="V4086"/>
      <c r="W4086"/>
      <c r="X4086"/>
      <c r="Y4086"/>
      <c r="Z4086"/>
      <c r="AA4086"/>
      <c r="AB4086" s="181"/>
    </row>
    <row r="4087" spans="1:28" hidden="1">
      <c r="A4087" s="283"/>
      <c r="B4087"/>
      <c r="C4087"/>
      <c r="D4087"/>
      <c r="E4087"/>
      <c r="F4087"/>
      <c r="G4087"/>
      <c r="H4087"/>
      <c r="I4087"/>
      <c r="J4087"/>
      <c r="K4087"/>
      <c r="L4087"/>
      <c r="M4087"/>
      <c r="N4087"/>
      <c r="O4087"/>
      <c r="P4087"/>
      <c r="Q4087"/>
      <c r="R4087"/>
      <c r="S4087"/>
      <c r="T4087"/>
      <c r="U4087"/>
      <c r="V4087"/>
      <c r="W4087"/>
      <c r="X4087"/>
      <c r="Y4087"/>
      <c r="Z4087"/>
      <c r="AA4087"/>
      <c r="AB4087" s="181"/>
    </row>
    <row r="4088" spans="1:28" hidden="1">
      <c r="A4088" s="283"/>
      <c r="B4088"/>
      <c r="C4088"/>
      <c r="D4088"/>
      <c r="E4088"/>
      <c r="F4088"/>
      <c r="G4088"/>
      <c r="H4088"/>
      <c r="I4088"/>
      <c r="J4088"/>
      <c r="K4088"/>
      <c r="L4088"/>
      <c r="M4088"/>
      <c r="N4088"/>
      <c r="O4088"/>
      <c r="P4088"/>
      <c r="Q4088"/>
      <c r="R4088"/>
      <c r="S4088"/>
      <c r="T4088"/>
      <c r="U4088"/>
      <c r="V4088"/>
      <c r="W4088"/>
      <c r="X4088"/>
      <c r="Y4088"/>
      <c r="Z4088"/>
      <c r="AA4088"/>
      <c r="AB4088" s="181"/>
    </row>
    <row r="4089" spans="1:28" hidden="1">
      <c r="A4089" s="283"/>
      <c r="B4089"/>
      <c r="C4089"/>
      <c r="D4089"/>
      <c r="E4089"/>
      <c r="F4089"/>
      <c r="G4089"/>
      <c r="H4089"/>
      <c r="I4089"/>
      <c r="J4089"/>
      <c r="K4089"/>
      <c r="L4089"/>
      <c r="M4089"/>
      <c r="N4089"/>
      <c r="O4089"/>
      <c r="P4089"/>
      <c r="Q4089"/>
      <c r="R4089"/>
      <c r="S4089"/>
      <c r="T4089"/>
      <c r="U4089"/>
      <c r="V4089"/>
      <c r="W4089"/>
      <c r="X4089"/>
      <c r="Y4089"/>
      <c r="Z4089"/>
      <c r="AA4089"/>
      <c r="AB4089" s="181"/>
    </row>
    <row r="4090" spans="1:28" hidden="1">
      <c r="A4090" s="283"/>
      <c r="B4090"/>
      <c r="C4090"/>
      <c r="D4090"/>
      <c r="E4090"/>
      <c r="F4090"/>
      <c r="G4090"/>
      <c r="H4090"/>
      <c r="I4090"/>
      <c r="J4090"/>
      <c r="K4090"/>
      <c r="L4090"/>
      <c r="M4090"/>
      <c r="N4090"/>
      <c r="O4090"/>
      <c r="P4090"/>
      <c r="Q4090"/>
      <c r="R4090"/>
      <c r="S4090"/>
      <c r="T4090"/>
      <c r="U4090"/>
      <c r="V4090"/>
      <c r="W4090"/>
      <c r="X4090"/>
      <c r="Y4090"/>
      <c r="Z4090"/>
      <c r="AA4090"/>
      <c r="AB4090" s="181"/>
    </row>
    <row r="4091" spans="1:28" hidden="1">
      <c r="A4091" s="283"/>
      <c r="B4091"/>
      <c r="C4091"/>
      <c r="D4091"/>
      <c r="E4091"/>
      <c r="F4091"/>
      <c r="G4091"/>
      <c r="H4091"/>
      <c r="I4091"/>
      <c r="J4091"/>
      <c r="K4091"/>
      <c r="L4091"/>
      <c r="M4091"/>
      <c r="N4091"/>
      <c r="O4091"/>
      <c r="P4091"/>
      <c r="Q4091"/>
      <c r="R4091"/>
      <c r="S4091"/>
      <c r="T4091"/>
      <c r="U4091"/>
      <c r="V4091"/>
      <c r="W4091"/>
      <c r="X4091"/>
      <c r="Y4091"/>
      <c r="Z4091"/>
      <c r="AA4091"/>
      <c r="AB4091" s="181"/>
    </row>
    <row r="4092" spans="1:28" hidden="1">
      <c r="A4092" s="283"/>
      <c r="B4092"/>
      <c r="C4092"/>
      <c r="D4092"/>
      <c r="E4092"/>
      <c r="F4092"/>
      <c r="G4092"/>
      <c r="H4092"/>
      <c r="I4092"/>
      <c r="J4092"/>
      <c r="K4092"/>
      <c r="L4092"/>
      <c r="M4092"/>
      <c r="N4092"/>
      <c r="O4092"/>
      <c r="P4092"/>
      <c r="Q4092"/>
      <c r="R4092"/>
      <c r="S4092"/>
      <c r="T4092"/>
      <c r="U4092"/>
      <c r="V4092"/>
      <c r="W4092"/>
      <c r="X4092"/>
      <c r="Y4092"/>
      <c r="Z4092"/>
      <c r="AA4092"/>
      <c r="AB4092" s="181"/>
    </row>
    <row r="4093" spans="1:28" hidden="1">
      <c r="A4093" s="283"/>
      <c r="B4093"/>
      <c r="C4093"/>
      <c r="D4093"/>
      <c r="E4093"/>
      <c r="F4093"/>
      <c r="G4093"/>
      <c r="H4093"/>
      <c r="I4093"/>
      <c r="J4093"/>
      <c r="K4093"/>
      <c r="L4093"/>
      <c r="M4093"/>
      <c r="N4093"/>
      <c r="O4093"/>
      <c r="P4093"/>
      <c r="Q4093"/>
      <c r="R4093"/>
      <c r="S4093"/>
      <c r="T4093"/>
      <c r="U4093"/>
      <c r="V4093"/>
      <c r="W4093"/>
      <c r="X4093"/>
      <c r="Y4093"/>
      <c r="Z4093"/>
      <c r="AA4093"/>
      <c r="AB4093" s="181"/>
    </row>
    <row r="4094" spans="1:28" hidden="1">
      <c r="A4094" s="283"/>
      <c r="B4094"/>
      <c r="C4094"/>
      <c r="D4094"/>
      <c r="E4094"/>
      <c r="F4094"/>
      <c r="G4094"/>
      <c r="H4094"/>
      <c r="I4094"/>
      <c r="J4094"/>
      <c r="K4094"/>
      <c r="L4094"/>
      <c r="M4094"/>
      <c r="N4094"/>
      <c r="O4094"/>
      <c r="P4094"/>
      <c r="Q4094"/>
      <c r="R4094"/>
      <c r="S4094"/>
      <c r="T4094"/>
      <c r="U4094"/>
      <c r="V4094"/>
      <c r="W4094"/>
      <c r="X4094"/>
      <c r="Y4094"/>
      <c r="Z4094"/>
      <c r="AA4094"/>
      <c r="AB4094" s="181"/>
    </row>
    <row r="4095" spans="1:28" hidden="1">
      <c r="A4095" s="283"/>
      <c r="B4095"/>
      <c r="C4095"/>
      <c r="D4095"/>
      <c r="E4095"/>
      <c r="F4095"/>
      <c r="G4095"/>
      <c r="H4095"/>
      <c r="I4095"/>
      <c r="J4095"/>
      <c r="K4095"/>
      <c r="L4095"/>
      <c r="M4095"/>
      <c r="N4095"/>
      <c r="O4095"/>
      <c r="P4095"/>
      <c r="Q4095"/>
      <c r="R4095"/>
      <c r="S4095"/>
      <c r="T4095"/>
      <c r="U4095"/>
      <c r="V4095"/>
      <c r="W4095"/>
      <c r="X4095"/>
      <c r="Y4095"/>
      <c r="Z4095"/>
      <c r="AA4095"/>
      <c r="AB4095" s="181"/>
    </row>
    <row r="4096" spans="1:28" hidden="1">
      <c r="A4096" s="283"/>
      <c r="B4096"/>
      <c r="C4096"/>
      <c r="D4096"/>
      <c r="E4096"/>
      <c r="F4096"/>
      <c r="G4096"/>
      <c r="H4096"/>
      <c r="I4096"/>
      <c r="J4096"/>
      <c r="K4096"/>
      <c r="L4096"/>
      <c r="M4096"/>
      <c r="N4096"/>
      <c r="O4096"/>
      <c r="P4096"/>
      <c r="Q4096"/>
      <c r="R4096"/>
      <c r="S4096"/>
      <c r="T4096"/>
      <c r="U4096"/>
      <c r="V4096"/>
      <c r="W4096"/>
      <c r="X4096"/>
      <c r="Y4096"/>
      <c r="Z4096"/>
      <c r="AA4096"/>
      <c r="AB4096" s="181"/>
    </row>
    <row r="4097" spans="1:28" hidden="1">
      <c r="A4097" s="283"/>
      <c r="B4097"/>
      <c r="C4097"/>
      <c r="D4097"/>
      <c r="E4097"/>
      <c r="F4097"/>
      <c r="G4097"/>
      <c r="H4097"/>
      <c r="I4097"/>
      <c r="J4097"/>
      <c r="K4097"/>
      <c r="L4097"/>
      <c r="M4097"/>
      <c r="N4097"/>
      <c r="O4097"/>
      <c r="P4097"/>
      <c r="Q4097"/>
      <c r="R4097"/>
      <c r="S4097"/>
      <c r="T4097"/>
      <c r="U4097"/>
      <c r="V4097"/>
      <c r="W4097"/>
      <c r="X4097"/>
      <c r="Y4097"/>
      <c r="Z4097"/>
      <c r="AA4097"/>
      <c r="AB4097" s="181"/>
    </row>
    <row r="4098" spans="1:28" hidden="1">
      <c r="A4098" s="283"/>
      <c r="B4098"/>
      <c r="C4098"/>
      <c r="D4098"/>
      <c r="E4098"/>
      <c r="F4098"/>
      <c r="G4098"/>
      <c r="H4098"/>
      <c r="I4098"/>
      <c r="J4098"/>
      <c r="K4098"/>
      <c r="L4098"/>
      <c r="M4098"/>
      <c r="N4098"/>
      <c r="O4098"/>
      <c r="P4098"/>
      <c r="Q4098"/>
      <c r="R4098"/>
      <c r="S4098"/>
      <c r="T4098"/>
      <c r="U4098"/>
      <c r="V4098"/>
      <c r="W4098"/>
      <c r="X4098"/>
      <c r="Y4098"/>
      <c r="Z4098"/>
      <c r="AA4098"/>
      <c r="AB4098" s="181"/>
    </row>
    <row r="4099" spans="1:28" hidden="1">
      <c r="A4099" s="283"/>
      <c r="B4099"/>
      <c r="C4099"/>
      <c r="D4099"/>
      <c r="E4099"/>
      <c r="F4099"/>
      <c r="G4099"/>
      <c r="H4099"/>
      <c r="I4099"/>
      <c r="J4099"/>
      <c r="K4099"/>
      <c r="L4099"/>
      <c r="M4099"/>
      <c r="N4099"/>
      <c r="O4099"/>
      <c r="P4099"/>
      <c r="Q4099"/>
      <c r="R4099"/>
      <c r="S4099"/>
      <c r="T4099"/>
      <c r="U4099"/>
      <c r="V4099"/>
      <c r="W4099"/>
      <c r="X4099"/>
      <c r="Y4099"/>
      <c r="Z4099"/>
      <c r="AA4099"/>
      <c r="AB4099" s="181"/>
    </row>
    <row r="4100" spans="1:28" hidden="1">
      <c r="A4100" s="283"/>
      <c r="B4100"/>
      <c r="C4100"/>
      <c r="D4100"/>
      <c r="E4100"/>
      <c r="F4100"/>
      <c r="G4100"/>
      <c r="H4100"/>
      <c r="I4100"/>
      <c r="J4100"/>
      <c r="K4100"/>
      <c r="L4100"/>
      <c r="M4100"/>
      <c r="N4100"/>
      <c r="O4100"/>
      <c r="P4100"/>
      <c r="Q4100"/>
      <c r="R4100"/>
      <c r="S4100"/>
      <c r="T4100"/>
      <c r="U4100"/>
      <c r="V4100"/>
      <c r="W4100"/>
      <c r="X4100"/>
      <c r="Y4100"/>
      <c r="Z4100"/>
      <c r="AA4100"/>
      <c r="AB4100" s="181"/>
    </row>
    <row r="4101" spans="1:28" hidden="1">
      <c r="A4101" s="283"/>
      <c r="B4101"/>
      <c r="C4101"/>
      <c r="D4101"/>
      <c r="E4101"/>
      <c r="F4101"/>
      <c r="G4101"/>
      <c r="H4101"/>
      <c r="I4101"/>
      <c r="J4101"/>
      <c r="K4101"/>
      <c r="L4101"/>
      <c r="M4101"/>
      <c r="N4101"/>
      <c r="O4101"/>
      <c r="P4101"/>
      <c r="Q4101"/>
      <c r="R4101"/>
      <c r="S4101"/>
      <c r="T4101"/>
      <c r="U4101"/>
      <c r="V4101"/>
      <c r="W4101"/>
      <c r="X4101"/>
      <c r="Y4101"/>
      <c r="Z4101"/>
      <c r="AA4101"/>
      <c r="AB4101" s="181"/>
    </row>
    <row r="4102" spans="1:28" hidden="1">
      <c r="A4102" s="283"/>
      <c r="B4102"/>
      <c r="C4102"/>
      <c r="D4102"/>
      <c r="E4102"/>
      <c r="F4102"/>
      <c r="G4102"/>
      <c r="H4102"/>
      <c r="I4102"/>
      <c r="J4102"/>
      <c r="K4102"/>
      <c r="L4102"/>
      <c r="M4102"/>
      <c r="N4102"/>
      <c r="O4102"/>
      <c r="P4102"/>
      <c r="Q4102"/>
      <c r="R4102"/>
      <c r="S4102"/>
      <c r="T4102"/>
      <c r="U4102"/>
      <c r="V4102"/>
      <c r="W4102"/>
      <c r="X4102"/>
      <c r="Y4102"/>
      <c r="Z4102"/>
      <c r="AA4102"/>
      <c r="AB4102" s="181"/>
    </row>
    <row r="4103" spans="1:28" hidden="1">
      <c r="A4103" s="283"/>
      <c r="B4103"/>
      <c r="C4103"/>
      <c r="D4103"/>
      <c r="E4103"/>
      <c r="F4103"/>
      <c r="G4103"/>
      <c r="H4103"/>
      <c r="I4103"/>
      <c r="J4103"/>
      <c r="K4103"/>
      <c r="L4103"/>
      <c r="M4103"/>
      <c r="N4103"/>
      <c r="O4103"/>
      <c r="P4103"/>
      <c r="Q4103"/>
      <c r="R4103"/>
      <c r="S4103"/>
      <c r="T4103"/>
      <c r="U4103"/>
      <c r="V4103"/>
      <c r="W4103"/>
      <c r="X4103"/>
      <c r="Y4103"/>
      <c r="Z4103"/>
      <c r="AA4103"/>
      <c r="AB4103" s="181"/>
    </row>
    <row r="4104" spans="1:28" hidden="1">
      <c r="A4104" s="283"/>
      <c r="B4104"/>
      <c r="C4104"/>
      <c r="D4104"/>
      <c r="E4104"/>
      <c r="F4104"/>
      <c r="G4104"/>
      <c r="H4104"/>
      <c r="I4104"/>
      <c r="J4104"/>
      <c r="K4104"/>
      <c r="L4104"/>
      <c r="M4104"/>
      <c r="N4104"/>
      <c r="O4104"/>
      <c r="P4104"/>
      <c r="Q4104"/>
      <c r="R4104"/>
      <c r="S4104"/>
      <c r="T4104"/>
      <c r="U4104"/>
      <c r="V4104"/>
      <c r="W4104"/>
      <c r="X4104"/>
      <c r="Y4104"/>
      <c r="Z4104"/>
      <c r="AA4104"/>
      <c r="AB4104" s="181"/>
    </row>
    <row r="4105" spans="1:28" hidden="1">
      <c r="A4105" s="283"/>
      <c r="B4105"/>
      <c r="C4105"/>
      <c r="D4105"/>
      <c r="E4105"/>
      <c r="F4105"/>
      <c r="G4105"/>
      <c r="H4105"/>
      <c r="I4105"/>
      <c r="J4105"/>
      <c r="K4105"/>
      <c r="L4105"/>
      <c r="M4105"/>
      <c r="N4105"/>
      <c r="O4105"/>
      <c r="P4105"/>
      <c r="Q4105"/>
      <c r="R4105"/>
      <c r="S4105"/>
      <c r="T4105"/>
      <c r="U4105"/>
      <c r="V4105"/>
      <c r="W4105"/>
      <c r="X4105"/>
      <c r="Y4105"/>
      <c r="Z4105"/>
      <c r="AA4105"/>
      <c r="AB4105" s="181"/>
    </row>
    <row r="4106" spans="1:28" hidden="1">
      <c r="A4106" s="283"/>
      <c r="B4106"/>
      <c r="C4106"/>
      <c r="D4106"/>
      <c r="E4106"/>
      <c r="F4106"/>
      <c r="G4106"/>
      <c r="H4106"/>
      <c r="I4106"/>
      <c r="J4106"/>
      <c r="K4106"/>
      <c r="L4106"/>
      <c r="M4106"/>
      <c r="N4106"/>
      <c r="O4106"/>
      <c r="P4106"/>
      <c r="Q4106"/>
      <c r="R4106"/>
      <c r="S4106"/>
      <c r="T4106"/>
      <c r="U4106"/>
      <c r="V4106"/>
      <c r="W4106"/>
      <c r="X4106"/>
      <c r="Y4106"/>
      <c r="Z4106"/>
      <c r="AA4106"/>
      <c r="AB4106" s="181"/>
    </row>
    <row r="4107" spans="1:28" hidden="1">
      <c r="A4107" s="283"/>
      <c r="B4107"/>
      <c r="C4107"/>
      <c r="D4107"/>
      <c r="E4107"/>
      <c r="F4107"/>
      <c r="G4107"/>
      <c r="H4107"/>
      <c r="I4107"/>
      <c r="J4107"/>
      <c r="K4107"/>
      <c r="L4107"/>
      <c r="M4107"/>
      <c r="N4107"/>
      <c r="O4107"/>
      <c r="P4107"/>
      <c r="Q4107"/>
      <c r="R4107"/>
      <c r="S4107"/>
      <c r="T4107"/>
      <c r="U4107"/>
      <c r="V4107"/>
      <c r="W4107"/>
      <c r="X4107"/>
      <c r="Y4107"/>
      <c r="Z4107"/>
      <c r="AA4107"/>
      <c r="AB4107" s="181"/>
    </row>
    <row r="4108" spans="1:28" hidden="1">
      <c r="A4108" s="283"/>
      <c r="B4108"/>
      <c r="C4108"/>
      <c r="D4108"/>
      <c r="E4108"/>
      <c r="F4108"/>
      <c r="G4108"/>
      <c r="H4108"/>
      <c r="I4108"/>
      <c r="J4108"/>
      <c r="K4108"/>
      <c r="L4108"/>
      <c r="M4108"/>
      <c r="N4108"/>
      <c r="O4108"/>
      <c r="P4108"/>
      <c r="Q4108"/>
      <c r="R4108"/>
      <c r="S4108"/>
      <c r="T4108"/>
      <c r="U4108"/>
      <c r="V4108"/>
      <c r="W4108"/>
      <c r="X4108"/>
      <c r="Y4108"/>
      <c r="Z4108"/>
      <c r="AA4108"/>
      <c r="AB4108" s="181"/>
    </row>
    <row r="4109" spans="1:28" hidden="1">
      <c r="A4109" s="283"/>
      <c r="B4109"/>
      <c r="C4109"/>
      <c r="D4109"/>
      <c r="E4109"/>
      <c r="F4109"/>
      <c r="G4109"/>
      <c r="H4109"/>
      <c r="I4109"/>
      <c r="J4109"/>
      <c r="K4109"/>
      <c r="L4109"/>
      <c r="M4109"/>
      <c r="N4109"/>
      <c r="O4109"/>
      <c r="P4109"/>
      <c r="Q4109"/>
      <c r="R4109"/>
      <c r="S4109"/>
      <c r="T4109"/>
      <c r="U4109"/>
      <c r="V4109"/>
      <c r="W4109"/>
      <c r="X4109"/>
      <c r="Y4109"/>
      <c r="Z4109"/>
      <c r="AA4109"/>
      <c r="AB4109" s="181"/>
    </row>
    <row r="4110" spans="1:28" hidden="1">
      <c r="A4110" s="283"/>
      <c r="B4110"/>
      <c r="C4110"/>
      <c r="D4110"/>
      <c r="E4110"/>
      <c r="F4110"/>
      <c r="G4110"/>
      <c r="H4110"/>
      <c r="I4110"/>
      <c r="J4110"/>
      <c r="K4110"/>
      <c r="L4110"/>
      <c r="M4110"/>
      <c r="N4110"/>
      <c r="O4110"/>
      <c r="P4110"/>
      <c r="Q4110"/>
      <c r="R4110"/>
      <c r="S4110"/>
      <c r="T4110"/>
      <c r="U4110"/>
      <c r="V4110"/>
      <c r="W4110"/>
      <c r="X4110"/>
      <c r="Y4110"/>
      <c r="Z4110"/>
      <c r="AA4110"/>
      <c r="AB4110" s="181"/>
    </row>
    <row r="4111" spans="1:28" hidden="1">
      <c r="A4111" s="283"/>
      <c r="B4111"/>
      <c r="C4111"/>
      <c r="D4111"/>
      <c r="E4111"/>
      <c r="F4111"/>
      <c r="G4111"/>
      <c r="H4111"/>
      <c r="I4111"/>
      <c r="J4111"/>
      <c r="K4111"/>
      <c r="L4111"/>
      <c r="M4111"/>
      <c r="N4111"/>
      <c r="O4111"/>
      <c r="P4111"/>
      <c r="Q4111"/>
      <c r="R4111"/>
      <c r="S4111"/>
      <c r="T4111"/>
      <c r="U4111"/>
      <c r="V4111"/>
      <c r="W4111"/>
      <c r="X4111"/>
      <c r="Y4111"/>
      <c r="Z4111"/>
      <c r="AA4111"/>
      <c r="AB4111" s="181"/>
    </row>
    <row r="4112" spans="1:28" hidden="1">
      <c r="A4112" s="283"/>
      <c r="B4112"/>
      <c r="C4112"/>
      <c r="D4112"/>
      <c r="E4112"/>
      <c r="F4112"/>
      <c r="G4112"/>
      <c r="H4112"/>
      <c r="I4112"/>
      <c r="J4112"/>
      <c r="K4112"/>
      <c r="L4112"/>
      <c r="M4112"/>
      <c r="N4112"/>
      <c r="O4112"/>
      <c r="P4112"/>
      <c r="Q4112"/>
      <c r="R4112"/>
      <c r="S4112"/>
      <c r="T4112"/>
      <c r="U4112"/>
      <c r="V4112"/>
      <c r="W4112"/>
      <c r="X4112"/>
      <c r="Y4112"/>
      <c r="Z4112"/>
      <c r="AA4112"/>
      <c r="AB4112" s="181"/>
    </row>
    <row r="4113" spans="1:28" hidden="1">
      <c r="A4113" s="283"/>
      <c r="B4113"/>
      <c r="C4113"/>
      <c r="D4113"/>
      <c r="E4113"/>
      <c r="F4113"/>
      <c r="G4113"/>
      <c r="H4113"/>
      <c r="I4113"/>
      <c r="J4113"/>
      <c r="K4113"/>
      <c r="L4113"/>
      <c r="M4113"/>
      <c r="N4113"/>
      <c r="O4113"/>
      <c r="P4113"/>
      <c r="Q4113"/>
      <c r="R4113"/>
      <c r="S4113"/>
      <c r="T4113"/>
      <c r="U4113"/>
      <c r="V4113"/>
      <c r="W4113"/>
      <c r="X4113"/>
      <c r="Y4113"/>
      <c r="Z4113"/>
      <c r="AA4113"/>
      <c r="AB4113" s="181"/>
    </row>
    <row r="4114" spans="1:28" hidden="1">
      <c r="A4114" s="283"/>
      <c r="B4114"/>
      <c r="C4114"/>
      <c r="D4114"/>
      <c r="E4114"/>
      <c r="F4114"/>
      <c r="G4114"/>
      <c r="H4114"/>
      <c r="I4114"/>
      <c r="J4114"/>
      <c r="K4114"/>
      <c r="L4114"/>
      <c r="M4114"/>
      <c r="N4114"/>
      <c r="O4114"/>
      <c r="P4114"/>
      <c r="Q4114"/>
      <c r="R4114"/>
      <c r="S4114"/>
      <c r="T4114"/>
      <c r="U4114"/>
      <c r="V4114"/>
      <c r="W4114"/>
      <c r="X4114"/>
      <c r="Y4114"/>
      <c r="Z4114"/>
      <c r="AA4114"/>
      <c r="AB4114" s="181"/>
    </row>
    <row r="4115" spans="1:28" hidden="1">
      <c r="A4115" s="283"/>
      <c r="B4115"/>
      <c r="C4115"/>
      <c r="D4115"/>
      <c r="E4115"/>
      <c r="F4115"/>
      <c r="G4115"/>
      <c r="H4115"/>
      <c r="I4115"/>
      <c r="J4115"/>
      <c r="K4115"/>
      <c r="L4115"/>
      <c r="M4115"/>
      <c r="N4115"/>
      <c r="O4115"/>
      <c r="P4115"/>
      <c r="Q4115"/>
      <c r="R4115"/>
      <c r="S4115"/>
      <c r="T4115"/>
      <c r="U4115"/>
      <c r="V4115"/>
      <c r="W4115"/>
      <c r="X4115"/>
      <c r="Y4115"/>
      <c r="Z4115"/>
      <c r="AA4115"/>
      <c r="AB4115" s="181"/>
    </row>
    <row r="4116" spans="1:28" hidden="1">
      <c r="A4116" s="283"/>
      <c r="B4116"/>
      <c r="C4116"/>
      <c r="D4116"/>
      <c r="E4116"/>
      <c r="F4116"/>
      <c r="G4116"/>
      <c r="H4116"/>
      <c r="I4116"/>
      <c r="J4116"/>
      <c r="K4116"/>
      <c r="L4116"/>
      <c r="M4116"/>
      <c r="N4116"/>
      <c r="O4116"/>
      <c r="P4116"/>
      <c r="Q4116"/>
      <c r="R4116"/>
      <c r="S4116"/>
      <c r="T4116"/>
      <c r="U4116"/>
      <c r="V4116"/>
      <c r="W4116"/>
      <c r="X4116"/>
      <c r="Y4116"/>
      <c r="Z4116"/>
      <c r="AA4116"/>
      <c r="AB4116" s="181"/>
    </row>
    <row r="4117" spans="1:28" hidden="1">
      <c r="A4117" s="283"/>
      <c r="B4117"/>
      <c r="C4117"/>
      <c r="D4117"/>
      <c r="E4117"/>
      <c r="F4117"/>
      <c r="G4117"/>
      <c r="H4117"/>
      <c r="I4117"/>
      <c r="J4117"/>
      <c r="K4117"/>
      <c r="L4117"/>
      <c r="M4117"/>
      <c r="N4117"/>
      <c r="O4117"/>
      <c r="P4117"/>
      <c r="Q4117"/>
      <c r="R4117"/>
      <c r="S4117"/>
      <c r="T4117"/>
      <c r="U4117"/>
      <c r="V4117"/>
      <c r="W4117"/>
      <c r="X4117"/>
      <c r="Y4117"/>
      <c r="Z4117"/>
      <c r="AA4117"/>
      <c r="AB4117" s="181"/>
    </row>
    <row r="4118" spans="1:28" hidden="1">
      <c r="A4118" s="283"/>
      <c r="B4118"/>
      <c r="C4118"/>
      <c r="D4118"/>
      <c r="E4118"/>
      <c r="F4118"/>
      <c r="G4118"/>
      <c r="H4118"/>
      <c r="I4118"/>
      <c r="J4118"/>
      <c r="K4118"/>
      <c r="L4118"/>
      <c r="M4118"/>
      <c r="N4118"/>
      <c r="O4118"/>
      <c r="P4118"/>
      <c r="Q4118"/>
      <c r="R4118"/>
      <c r="S4118"/>
      <c r="T4118"/>
      <c r="U4118"/>
      <c r="V4118"/>
      <c r="W4118"/>
      <c r="X4118"/>
      <c r="Y4118"/>
      <c r="Z4118"/>
      <c r="AA4118"/>
      <c r="AB4118" s="181"/>
    </row>
    <row r="4119" spans="1:28" hidden="1">
      <c r="A4119" s="283"/>
      <c r="B4119"/>
      <c r="C4119"/>
      <c r="D4119"/>
      <c r="E4119"/>
      <c r="F4119"/>
      <c r="G4119"/>
      <c r="H4119"/>
      <c r="I4119"/>
      <c r="J4119"/>
      <c r="K4119"/>
      <c r="L4119"/>
      <c r="M4119"/>
      <c r="N4119"/>
      <c r="O4119"/>
      <c r="P4119"/>
      <c r="Q4119"/>
      <c r="R4119"/>
      <c r="S4119"/>
      <c r="T4119"/>
      <c r="U4119"/>
      <c r="V4119"/>
      <c r="W4119"/>
      <c r="X4119"/>
      <c r="Y4119"/>
      <c r="Z4119"/>
      <c r="AA4119"/>
      <c r="AB4119" s="181"/>
    </row>
    <row r="4120" spans="1:28" hidden="1">
      <c r="A4120" s="283"/>
      <c r="B4120"/>
      <c r="C4120"/>
      <c r="D4120"/>
      <c r="E4120"/>
      <c r="F4120"/>
      <c r="G4120"/>
      <c r="H4120"/>
      <c r="I4120"/>
      <c r="J4120"/>
      <c r="K4120"/>
      <c r="L4120"/>
      <c r="M4120"/>
      <c r="N4120"/>
      <c r="O4120"/>
      <c r="P4120"/>
      <c r="Q4120"/>
      <c r="R4120"/>
      <c r="S4120"/>
      <c r="T4120"/>
      <c r="U4120"/>
      <c r="V4120"/>
      <c r="W4120"/>
      <c r="X4120"/>
      <c r="Y4120"/>
      <c r="Z4120"/>
      <c r="AA4120"/>
      <c r="AB4120" s="181"/>
    </row>
    <row r="4121" spans="1:28" hidden="1">
      <c r="A4121" s="283"/>
      <c r="B4121"/>
      <c r="C4121"/>
      <c r="D4121"/>
      <c r="E4121"/>
      <c r="F4121"/>
      <c r="G4121"/>
      <c r="H4121"/>
      <c r="I4121"/>
      <c r="J4121"/>
      <c r="K4121"/>
      <c r="L4121"/>
      <c r="M4121"/>
      <c r="N4121"/>
      <c r="O4121"/>
      <c r="P4121"/>
      <c r="Q4121"/>
      <c r="R4121"/>
      <c r="S4121"/>
      <c r="T4121"/>
      <c r="U4121"/>
      <c r="V4121"/>
      <c r="W4121"/>
      <c r="X4121"/>
      <c r="Y4121"/>
      <c r="Z4121"/>
      <c r="AA4121"/>
      <c r="AB4121" s="181"/>
    </row>
    <row r="4122" spans="1:28" hidden="1">
      <c r="A4122" s="283"/>
      <c r="B4122"/>
      <c r="C4122"/>
      <c r="D4122"/>
      <c r="E4122"/>
      <c r="F4122"/>
      <c r="G4122"/>
      <c r="H4122"/>
      <c r="I4122"/>
      <c r="J4122"/>
      <c r="K4122"/>
      <c r="L4122"/>
      <c r="M4122"/>
      <c r="N4122"/>
      <c r="O4122"/>
      <c r="P4122"/>
      <c r="Q4122"/>
      <c r="R4122"/>
      <c r="S4122"/>
      <c r="T4122"/>
      <c r="U4122"/>
      <c r="V4122"/>
      <c r="W4122"/>
      <c r="X4122"/>
      <c r="Y4122"/>
      <c r="Z4122"/>
      <c r="AA4122"/>
      <c r="AB4122" s="181"/>
    </row>
    <row r="4123" spans="1:28" hidden="1">
      <c r="A4123" s="283"/>
      <c r="B4123"/>
      <c r="C4123"/>
      <c r="D4123"/>
      <c r="E4123"/>
      <c r="F4123"/>
      <c r="G4123"/>
      <c r="H4123"/>
      <c r="I4123"/>
      <c r="J4123"/>
      <c r="K4123"/>
      <c r="L4123"/>
      <c r="M4123"/>
      <c r="N4123"/>
      <c r="O4123"/>
      <c r="P4123"/>
      <c r="Q4123"/>
      <c r="R4123"/>
      <c r="S4123"/>
      <c r="T4123"/>
      <c r="U4123"/>
      <c r="V4123"/>
      <c r="W4123"/>
      <c r="X4123"/>
      <c r="Y4123"/>
      <c r="Z4123"/>
      <c r="AA4123"/>
      <c r="AB4123" s="181"/>
    </row>
    <row r="4124" spans="1:28" hidden="1">
      <c r="A4124" s="283"/>
      <c r="B4124"/>
      <c r="C4124"/>
      <c r="D4124"/>
      <c r="E4124"/>
      <c r="F4124"/>
      <c r="G4124"/>
      <c r="H4124"/>
      <c r="I4124"/>
      <c r="J4124"/>
      <c r="K4124"/>
      <c r="L4124"/>
      <c r="M4124"/>
      <c r="N4124"/>
      <c r="O4124"/>
      <c r="P4124"/>
      <c r="Q4124"/>
      <c r="R4124"/>
      <c r="S4124"/>
      <c r="T4124"/>
      <c r="U4124"/>
      <c r="V4124"/>
      <c r="W4124"/>
      <c r="X4124"/>
      <c r="Y4124"/>
      <c r="Z4124"/>
      <c r="AA4124"/>
      <c r="AB4124" s="181"/>
    </row>
    <row r="4125" spans="1:28" hidden="1">
      <c r="A4125" s="283"/>
      <c r="B4125"/>
      <c r="C4125"/>
      <c r="D4125"/>
      <c r="E4125"/>
      <c r="F4125"/>
      <c r="G4125"/>
      <c r="H4125"/>
      <c r="I4125"/>
      <c r="J4125"/>
      <c r="K4125"/>
      <c r="L4125"/>
      <c r="M4125"/>
      <c r="N4125"/>
      <c r="O4125"/>
      <c r="P4125"/>
      <c r="Q4125"/>
      <c r="R4125"/>
      <c r="S4125"/>
      <c r="T4125"/>
      <c r="U4125"/>
      <c r="V4125"/>
      <c r="W4125"/>
      <c r="X4125"/>
      <c r="Y4125"/>
      <c r="Z4125"/>
      <c r="AA4125"/>
      <c r="AB4125" s="181"/>
    </row>
    <row r="4126" spans="1:28" hidden="1">
      <c r="A4126" s="283"/>
      <c r="B4126"/>
      <c r="C4126"/>
      <c r="D4126"/>
      <c r="E4126"/>
      <c r="F4126"/>
      <c r="G4126"/>
      <c r="H4126"/>
      <c r="I4126"/>
      <c r="J4126"/>
      <c r="K4126"/>
      <c r="L4126"/>
      <c r="M4126"/>
      <c r="N4126"/>
      <c r="O4126"/>
      <c r="P4126"/>
      <c r="Q4126"/>
      <c r="R4126"/>
      <c r="S4126"/>
      <c r="T4126"/>
      <c r="U4126"/>
      <c r="V4126"/>
      <c r="W4126"/>
      <c r="X4126"/>
      <c r="Y4126"/>
      <c r="Z4126"/>
      <c r="AA4126"/>
      <c r="AB4126" s="181"/>
    </row>
    <row r="4127" spans="1:28" hidden="1">
      <c r="A4127" s="283"/>
      <c r="B4127"/>
      <c r="C4127"/>
      <c r="D4127"/>
      <c r="E4127"/>
      <c r="F4127"/>
      <c r="G4127"/>
      <c r="H4127"/>
      <c r="I4127"/>
      <c r="J4127"/>
      <c r="K4127"/>
      <c r="L4127"/>
      <c r="M4127"/>
      <c r="N4127"/>
      <c r="O4127"/>
      <c r="P4127"/>
      <c r="Q4127"/>
      <c r="R4127"/>
      <c r="S4127"/>
      <c r="T4127"/>
      <c r="U4127"/>
      <c r="V4127"/>
      <c r="W4127"/>
      <c r="X4127"/>
      <c r="Y4127"/>
      <c r="Z4127"/>
      <c r="AA4127"/>
      <c r="AB4127" s="181"/>
    </row>
    <row r="4128" spans="1:28" hidden="1">
      <c r="A4128" s="283"/>
      <c r="B4128"/>
      <c r="C4128"/>
      <c r="D4128"/>
      <c r="E4128"/>
      <c r="F4128"/>
      <c r="G4128"/>
      <c r="H4128"/>
      <c r="I4128"/>
      <c r="J4128"/>
      <c r="K4128"/>
      <c r="L4128"/>
      <c r="M4128"/>
      <c r="N4128"/>
      <c r="O4128"/>
      <c r="P4128"/>
      <c r="Q4128"/>
      <c r="R4128"/>
      <c r="S4128"/>
      <c r="T4128"/>
      <c r="U4128"/>
      <c r="V4128"/>
      <c r="W4128"/>
      <c r="X4128"/>
      <c r="Y4128"/>
      <c r="Z4128"/>
      <c r="AA4128"/>
      <c r="AB4128" s="181"/>
    </row>
    <row r="4129" spans="1:28" hidden="1">
      <c r="A4129" s="283"/>
      <c r="B4129"/>
      <c r="C4129"/>
      <c r="D4129"/>
      <c r="E4129"/>
      <c r="F4129"/>
      <c r="G4129"/>
      <c r="H4129"/>
      <c r="I4129"/>
      <c r="J4129"/>
      <c r="K4129"/>
      <c r="L4129"/>
      <c r="M4129"/>
      <c r="N4129"/>
      <c r="O4129"/>
      <c r="P4129"/>
      <c r="Q4129"/>
      <c r="R4129"/>
      <c r="S4129"/>
      <c r="T4129"/>
      <c r="U4129"/>
      <c r="V4129"/>
      <c r="W4129"/>
      <c r="X4129"/>
      <c r="Y4129"/>
      <c r="Z4129"/>
      <c r="AA4129"/>
      <c r="AB4129" s="181"/>
    </row>
    <row r="4130" spans="1:28" hidden="1">
      <c r="A4130" s="283"/>
      <c r="B4130"/>
      <c r="C4130"/>
      <c r="D4130"/>
      <c r="E4130"/>
      <c r="F4130"/>
      <c r="G4130"/>
      <c r="H4130"/>
      <c r="I4130"/>
      <c r="J4130"/>
      <c r="K4130"/>
      <c r="L4130"/>
      <c r="M4130"/>
      <c r="N4130"/>
      <c r="O4130"/>
      <c r="P4130"/>
      <c r="Q4130"/>
      <c r="R4130"/>
      <c r="S4130"/>
      <c r="T4130"/>
      <c r="U4130"/>
      <c r="V4130"/>
      <c r="W4130"/>
      <c r="X4130"/>
      <c r="Y4130"/>
      <c r="Z4130"/>
      <c r="AA4130"/>
      <c r="AB4130" s="181"/>
    </row>
    <row r="4131" spans="1:28" hidden="1">
      <c r="A4131" s="283"/>
      <c r="B4131"/>
      <c r="C4131"/>
      <c r="D4131"/>
      <c r="E4131"/>
      <c r="F4131"/>
      <c r="G4131"/>
      <c r="H4131"/>
      <c r="I4131"/>
      <c r="J4131"/>
      <c r="K4131"/>
      <c r="L4131"/>
      <c r="M4131"/>
      <c r="N4131"/>
      <c r="O4131"/>
      <c r="P4131"/>
      <c r="Q4131"/>
      <c r="R4131"/>
      <c r="S4131"/>
      <c r="T4131"/>
      <c r="U4131"/>
      <c r="V4131"/>
      <c r="W4131"/>
      <c r="X4131"/>
      <c r="Y4131"/>
      <c r="Z4131"/>
      <c r="AA4131"/>
      <c r="AB4131" s="181"/>
    </row>
    <row r="4132" spans="1:28" hidden="1">
      <c r="A4132" s="283"/>
      <c r="B4132"/>
      <c r="C4132"/>
      <c r="D4132"/>
      <c r="E4132"/>
      <c r="F4132"/>
      <c r="G4132"/>
      <c r="H4132"/>
      <c r="I4132"/>
      <c r="J4132"/>
      <c r="K4132"/>
      <c r="L4132"/>
      <c r="M4132"/>
      <c r="N4132"/>
      <c r="O4132"/>
      <c r="P4132"/>
      <c r="Q4132"/>
      <c r="R4132"/>
      <c r="S4132"/>
      <c r="T4132"/>
      <c r="U4132"/>
      <c r="V4132"/>
      <c r="W4132"/>
      <c r="X4132"/>
      <c r="Y4132"/>
      <c r="Z4132"/>
      <c r="AA4132"/>
      <c r="AB4132" s="181"/>
    </row>
    <row r="4133" spans="1:28" hidden="1">
      <c r="A4133" s="283"/>
      <c r="B4133"/>
      <c r="C4133"/>
      <c r="D4133"/>
      <c r="E4133"/>
      <c r="F4133"/>
      <c r="G4133"/>
      <c r="H4133"/>
      <c r="I4133"/>
      <c r="J4133"/>
      <c r="K4133"/>
      <c r="L4133"/>
      <c r="M4133"/>
      <c r="N4133"/>
      <c r="O4133"/>
      <c r="P4133"/>
      <c r="Q4133"/>
      <c r="R4133"/>
      <c r="S4133"/>
      <c r="T4133"/>
      <c r="U4133"/>
      <c r="V4133"/>
      <c r="W4133"/>
      <c r="X4133"/>
      <c r="Y4133"/>
      <c r="Z4133"/>
      <c r="AA4133"/>
      <c r="AB4133" s="181"/>
    </row>
    <row r="4134" spans="1:28" hidden="1">
      <c r="A4134" s="283"/>
      <c r="B4134"/>
      <c r="C4134"/>
      <c r="D4134"/>
      <c r="E4134"/>
      <c r="F4134"/>
      <c r="G4134"/>
      <c r="H4134"/>
      <c r="I4134"/>
      <c r="J4134"/>
      <c r="K4134"/>
      <c r="L4134"/>
      <c r="M4134"/>
      <c r="N4134"/>
      <c r="O4134"/>
      <c r="P4134"/>
      <c r="Q4134"/>
      <c r="R4134"/>
      <c r="S4134"/>
      <c r="T4134"/>
      <c r="U4134"/>
      <c r="V4134"/>
      <c r="W4134"/>
      <c r="X4134"/>
      <c r="Y4134"/>
      <c r="Z4134"/>
      <c r="AA4134"/>
      <c r="AB4134" s="181"/>
    </row>
    <row r="4135" spans="1:28" hidden="1">
      <c r="A4135" s="283"/>
      <c r="B4135"/>
      <c r="C4135"/>
      <c r="D4135"/>
      <c r="E4135"/>
      <c r="F4135"/>
      <c r="G4135"/>
      <c r="H4135"/>
      <c r="I4135"/>
      <c r="J4135"/>
      <c r="K4135"/>
      <c r="L4135"/>
      <c r="M4135"/>
      <c r="N4135"/>
      <c r="O4135"/>
      <c r="P4135"/>
      <c r="Q4135"/>
      <c r="R4135"/>
      <c r="S4135"/>
      <c r="T4135"/>
      <c r="U4135"/>
      <c r="V4135"/>
      <c r="W4135"/>
      <c r="X4135"/>
      <c r="Y4135"/>
      <c r="Z4135"/>
      <c r="AA4135"/>
      <c r="AB4135" s="181"/>
    </row>
    <row r="4136" spans="1:28" hidden="1">
      <c r="A4136" s="283"/>
      <c r="B4136"/>
      <c r="C4136"/>
      <c r="D4136"/>
      <c r="E4136"/>
      <c r="F4136"/>
      <c r="G4136"/>
      <c r="H4136"/>
      <c r="I4136"/>
      <c r="J4136"/>
      <c r="K4136"/>
      <c r="L4136"/>
      <c r="M4136"/>
      <c r="N4136"/>
      <c r="O4136"/>
      <c r="P4136"/>
      <c r="Q4136"/>
      <c r="R4136"/>
      <c r="S4136"/>
      <c r="T4136"/>
      <c r="U4136"/>
      <c r="V4136"/>
      <c r="W4136"/>
      <c r="X4136"/>
      <c r="Y4136"/>
      <c r="Z4136"/>
      <c r="AA4136"/>
      <c r="AB4136" s="181"/>
    </row>
    <row r="4137" spans="1:28" hidden="1">
      <c r="A4137" s="283"/>
      <c r="B4137"/>
      <c r="C4137"/>
      <c r="D4137"/>
      <c r="E4137"/>
      <c r="F4137"/>
      <c r="G4137"/>
      <c r="H4137"/>
      <c r="I4137"/>
      <c r="J4137"/>
      <c r="K4137"/>
      <c r="L4137"/>
      <c r="M4137"/>
      <c r="N4137"/>
      <c r="O4137"/>
      <c r="P4137"/>
      <c r="Q4137"/>
      <c r="R4137"/>
      <c r="S4137"/>
      <c r="T4137"/>
      <c r="U4137"/>
      <c r="V4137"/>
      <c r="W4137"/>
      <c r="X4137"/>
      <c r="Y4137"/>
      <c r="Z4137"/>
      <c r="AA4137"/>
      <c r="AB4137" s="181"/>
    </row>
    <row r="4138" spans="1:28" hidden="1">
      <c r="A4138" s="283"/>
      <c r="B4138"/>
      <c r="C4138"/>
      <c r="D4138"/>
      <c r="E4138"/>
      <c r="F4138"/>
      <c r="G4138"/>
      <c r="H4138"/>
      <c r="I4138"/>
      <c r="J4138"/>
      <c r="K4138"/>
      <c r="L4138"/>
      <c r="M4138"/>
      <c r="N4138"/>
      <c r="O4138"/>
      <c r="P4138"/>
      <c r="Q4138"/>
      <c r="R4138"/>
      <c r="S4138"/>
      <c r="T4138"/>
      <c r="U4138"/>
      <c r="V4138"/>
      <c r="W4138"/>
      <c r="X4138"/>
      <c r="Y4138"/>
      <c r="Z4138"/>
      <c r="AA4138"/>
      <c r="AB4138" s="181"/>
    </row>
    <row r="4139" spans="1:28" hidden="1">
      <c r="A4139" s="283"/>
      <c r="B4139"/>
      <c r="C4139"/>
      <c r="D4139"/>
      <c r="E4139"/>
      <c r="F4139"/>
      <c r="G4139"/>
      <c r="H4139"/>
      <c r="I4139"/>
      <c r="J4139"/>
      <c r="K4139"/>
      <c r="L4139"/>
      <c r="M4139"/>
      <c r="N4139"/>
      <c r="O4139"/>
      <c r="P4139"/>
      <c r="Q4139"/>
      <c r="R4139"/>
      <c r="S4139"/>
      <c r="T4139"/>
      <c r="U4139"/>
      <c r="V4139"/>
      <c r="W4139"/>
      <c r="X4139"/>
      <c r="Y4139"/>
      <c r="Z4139"/>
      <c r="AA4139"/>
      <c r="AB4139" s="181"/>
    </row>
    <row r="4140" spans="1:28" hidden="1">
      <c r="A4140" s="283"/>
      <c r="B4140"/>
      <c r="C4140"/>
      <c r="D4140"/>
      <c r="E4140"/>
      <c r="F4140"/>
      <c r="G4140"/>
      <c r="H4140"/>
      <c r="I4140"/>
      <c r="J4140"/>
      <c r="K4140"/>
      <c r="L4140"/>
      <c r="M4140"/>
      <c r="N4140"/>
      <c r="O4140"/>
      <c r="P4140"/>
      <c r="Q4140"/>
      <c r="R4140"/>
      <c r="S4140"/>
      <c r="T4140"/>
      <c r="U4140"/>
      <c r="V4140"/>
      <c r="W4140"/>
      <c r="X4140"/>
      <c r="Y4140"/>
      <c r="Z4140"/>
      <c r="AA4140"/>
      <c r="AB4140" s="181"/>
    </row>
    <row r="4141" spans="1:28" hidden="1">
      <c r="A4141" s="283"/>
      <c r="B4141"/>
      <c r="C4141"/>
      <c r="D4141"/>
      <c r="E4141"/>
      <c r="F4141"/>
      <c r="G4141"/>
      <c r="H4141"/>
      <c r="I4141"/>
      <c r="J4141"/>
      <c r="K4141"/>
      <c r="L4141"/>
      <c r="M4141"/>
      <c r="N4141"/>
      <c r="O4141"/>
      <c r="P4141"/>
      <c r="Q4141"/>
      <c r="R4141"/>
      <c r="S4141"/>
      <c r="T4141"/>
      <c r="U4141"/>
      <c r="V4141"/>
      <c r="W4141"/>
      <c r="X4141"/>
      <c r="Y4141"/>
      <c r="Z4141"/>
      <c r="AA4141"/>
      <c r="AB4141" s="181"/>
    </row>
    <row r="4142" spans="1:28" hidden="1">
      <c r="A4142" s="283"/>
      <c r="B4142"/>
      <c r="C4142"/>
      <c r="D4142"/>
      <c r="E4142"/>
      <c r="F4142"/>
      <c r="G4142"/>
      <c r="H4142"/>
      <c r="I4142"/>
      <c r="J4142"/>
      <c r="K4142"/>
      <c r="L4142"/>
      <c r="M4142"/>
      <c r="N4142"/>
      <c r="O4142"/>
      <c r="P4142"/>
      <c r="Q4142"/>
      <c r="R4142"/>
      <c r="S4142"/>
      <c r="T4142"/>
      <c r="U4142"/>
      <c r="V4142"/>
      <c r="W4142"/>
      <c r="X4142"/>
      <c r="Y4142"/>
      <c r="Z4142"/>
      <c r="AA4142"/>
      <c r="AB4142" s="181"/>
    </row>
    <row r="4143" spans="1:28" hidden="1">
      <c r="A4143" s="283"/>
      <c r="B4143"/>
      <c r="C4143"/>
      <c r="D4143"/>
      <c r="E4143"/>
      <c r="F4143"/>
      <c r="G4143"/>
      <c r="H4143"/>
      <c r="I4143"/>
      <c r="J4143"/>
      <c r="K4143"/>
      <c r="L4143"/>
      <c r="M4143"/>
      <c r="N4143"/>
      <c r="O4143"/>
      <c r="P4143"/>
      <c r="Q4143"/>
      <c r="R4143"/>
      <c r="S4143"/>
      <c r="T4143"/>
      <c r="U4143"/>
      <c r="V4143"/>
      <c r="W4143"/>
      <c r="X4143"/>
      <c r="Y4143"/>
      <c r="Z4143"/>
      <c r="AA4143"/>
      <c r="AB4143" s="181"/>
    </row>
    <row r="4144" spans="1:28" hidden="1">
      <c r="A4144" s="283"/>
      <c r="B4144"/>
      <c r="C4144"/>
      <c r="D4144"/>
      <c r="E4144"/>
      <c r="F4144"/>
      <c r="G4144"/>
      <c r="H4144"/>
      <c r="I4144"/>
      <c r="J4144"/>
      <c r="K4144"/>
      <c r="L4144"/>
      <c r="M4144"/>
      <c r="N4144"/>
      <c r="O4144"/>
      <c r="P4144"/>
      <c r="Q4144"/>
      <c r="R4144"/>
      <c r="S4144"/>
      <c r="T4144"/>
      <c r="U4144"/>
      <c r="V4144"/>
      <c r="W4144"/>
      <c r="X4144"/>
      <c r="Y4144"/>
      <c r="Z4144"/>
      <c r="AA4144"/>
      <c r="AB4144" s="181"/>
    </row>
    <row r="4145" spans="1:28" hidden="1">
      <c r="A4145" s="283"/>
      <c r="B4145"/>
      <c r="C4145"/>
      <c r="D4145"/>
      <c r="E4145"/>
      <c r="F4145"/>
      <c r="G4145"/>
      <c r="H4145"/>
      <c r="I4145"/>
      <c r="J4145"/>
      <c r="K4145"/>
      <c r="L4145"/>
      <c r="M4145"/>
      <c r="N4145"/>
      <c r="O4145"/>
      <c r="P4145"/>
      <c r="Q4145"/>
      <c r="R4145"/>
      <c r="S4145"/>
      <c r="T4145"/>
      <c r="U4145"/>
      <c r="V4145"/>
      <c r="W4145"/>
      <c r="X4145"/>
      <c r="Y4145"/>
      <c r="Z4145"/>
      <c r="AA4145"/>
      <c r="AB4145" s="181"/>
    </row>
    <row r="4146" spans="1:28" hidden="1">
      <c r="A4146" s="283"/>
      <c r="B4146"/>
      <c r="C4146"/>
      <c r="D4146"/>
      <c r="E4146"/>
      <c r="F4146"/>
      <c r="G4146"/>
      <c r="H4146"/>
      <c r="I4146"/>
      <c r="J4146"/>
      <c r="K4146"/>
      <c r="L4146"/>
      <c r="M4146"/>
      <c r="N4146"/>
      <c r="O4146"/>
      <c r="P4146"/>
      <c r="Q4146"/>
      <c r="R4146"/>
      <c r="S4146"/>
      <c r="T4146"/>
      <c r="U4146"/>
      <c r="V4146"/>
      <c r="W4146"/>
      <c r="X4146"/>
      <c r="Y4146"/>
      <c r="Z4146"/>
      <c r="AA4146"/>
      <c r="AB4146" s="181"/>
    </row>
    <row r="4147" spans="1:28" hidden="1">
      <c r="A4147" s="283"/>
      <c r="B4147"/>
      <c r="C4147"/>
      <c r="D4147"/>
      <c r="E4147"/>
      <c r="F4147"/>
      <c r="G4147"/>
      <c r="H4147"/>
      <c r="I4147"/>
      <c r="J4147"/>
      <c r="K4147"/>
      <c r="L4147"/>
      <c r="M4147"/>
      <c r="N4147"/>
      <c r="O4147"/>
      <c r="P4147"/>
      <c r="Q4147"/>
      <c r="R4147"/>
      <c r="S4147"/>
      <c r="T4147"/>
      <c r="U4147"/>
      <c r="V4147"/>
      <c r="W4147"/>
      <c r="X4147"/>
      <c r="Y4147"/>
      <c r="Z4147"/>
      <c r="AA4147"/>
      <c r="AB4147" s="181"/>
    </row>
    <row r="4148" spans="1:28" hidden="1">
      <c r="A4148" s="283"/>
      <c r="B4148"/>
      <c r="C4148"/>
      <c r="D4148"/>
      <c r="E4148"/>
      <c r="F4148"/>
      <c r="G4148"/>
      <c r="H4148"/>
      <c r="I4148"/>
      <c r="J4148"/>
      <c r="K4148"/>
      <c r="L4148"/>
      <c r="M4148"/>
      <c r="N4148"/>
      <c r="O4148"/>
      <c r="P4148"/>
      <c r="Q4148"/>
      <c r="R4148"/>
      <c r="S4148"/>
      <c r="T4148"/>
      <c r="U4148"/>
      <c r="V4148"/>
      <c r="W4148"/>
      <c r="X4148"/>
      <c r="Y4148"/>
      <c r="Z4148"/>
      <c r="AA4148"/>
      <c r="AB4148" s="181"/>
    </row>
    <row r="4149" spans="1:28" hidden="1">
      <c r="A4149" s="283"/>
      <c r="B4149"/>
      <c r="C4149"/>
      <c r="D4149"/>
      <c r="E4149"/>
      <c r="F4149"/>
      <c r="G4149"/>
      <c r="H4149"/>
      <c r="I4149"/>
      <c r="J4149"/>
      <c r="K4149"/>
      <c r="L4149"/>
      <c r="M4149"/>
      <c r="N4149"/>
      <c r="O4149"/>
      <c r="P4149"/>
      <c r="Q4149"/>
      <c r="R4149"/>
      <c r="S4149"/>
      <c r="T4149"/>
      <c r="U4149"/>
      <c r="V4149"/>
      <c r="W4149"/>
      <c r="X4149"/>
      <c r="Y4149"/>
      <c r="Z4149"/>
      <c r="AA4149"/>
      <c r="AB4149" s="181"/>
    </row>
    <row r="4150" spans="1:28" hidden="1">
      <c r="A4150" s="283"/>
      <c r="B4150"/>
      <c r="C4150"/>
      <c r="D4150"/>
      <c r="E4150"/>
      <c r="F4150"/>
      <c r="G4150"/>
      <c r="H4150"/>
      <c r="I4150"/>
      <c r="J4150"/>
      <c r="K4150"/>
      <c r="L4150"/>
      <c r="M4150"/>
      <c r="N4150"/>
      <c r="O4150"/>
      <c r="P4150"/>
      <c r="Q4150"/>
      <c r="R4150"/>
      <c r="S4150"/>
      <c r="T4150"/>
      <c r="U4150"/>
      <c r="V4150"/>
      <c r="W4150"/>
      <c r="X4150"/>
      <c r="Y4150"/>
      <c r="Z4150"/>
      <c r="AA4150"/>
      <c r="AB4150" s="181"/>
    </row>
    <row r="4151" spans="1:28" hidden="1">
      <c r="A4151" s="283"/>
      <c r="B4151"/>
      <c r="C4151"/>
      <c r="D4151"/>
      <c r="E4151"/>
      <c r="F4151"/>
      <c r="G4151"/>
      <c r="H4151"/>
      <c r="I4151"/>
      <c r="J4151"/>
      <c r="K4151"/>
      <c r="L4151"/>
      <c r="M4151"/>
      <c r="N4151"/>
      <c r="O4151"/>
      <c r="P4151"/>
      <c r="Q4151"/>
      <c r="R4151"/>
      <c r="S4151"/>
      <c r="T4151"/>
      <c r="U4151"/>
      <c r="V4151"/>
      <c r="W4151"/>
      <c r="X4151"/>
      <c r="Y4151"/>
      <c r="Z4151"/>
      <c r="AA4151"/>
      <c r="AB4151" s="181"/>
    </row>
    <row r="4152" spans="1:28" hidden="1">
      <c r="A4152" s="283"/>
      <c r="B4152"/>
      <c r="C4152"/>
      <c r="D4152"/>
      <c r="E4152"/>
      <c r="F4152"/>
      <c r="G4152"/>
      <c r="H4152"/>
      <c r="I4152"/>
      <c r="J4152"/>
      <c r="K4152"/>
      <c r="L4152"/>
      <c r="M4152"/>
      <c r="N4152"/>
      <c r="O4152"/>
      <c r="P4152"/>
      <c r="Q4152"/>
      <c r="R4152"/>
      <c r="S4152"/>
      <c r="T4152"/>
      <c r="U4152"/>
      <c r="V4152"/>
      <c r="W4152"/>
      <c r="X4152"/>
      <c r="Y4152"/>
      <c r="Z4152"/>
      <c r="AA4152"/>
      <c r="AB4152" s="181"/>
    </row>
    <row r="4153" spans="1:28" hidden="1">
      <c r="A4153" s="283"/>
      <c r="B4153"/>
      <c r="C4153"/>
      <c r="D4153"/>
      <c r="E4153"/>
      <c r="F4153"/>
      <c r="G4153"/>
      <c r="H4153"/>
      <c r="I4153"/>
      <c r="J4153"/>
      <c r="K4153"/>
      <c r="L4153"/>
      <c r="M4153"/>
      <c r="N4153"/>
      <c r="O4153"/>
      <c r="P4153"/>
      <c r="Q4153"/>
      <c r="R4153"/>
      <c r="S4153"/>
      <c r="T4153"/>
      <c r="U4153"/>
      <c r="V4153"/>
      <c r="W4153"/>
      <c r="X4153"/>
      <c r="Y4153"/>
      <c r="Z4153"/>
      <c r="AA4153"/>
      <c r="AB4153" s="181"/>
    </row>
    <row r="4154" spans="1:28" hidden="1">
      <c r="A4154" s="283"/>
      <c r="B4154"/>
      <c r="C4154"/>
      <c r="D4154"/>
      <c r="E4154"/>
      <c r="F4154"/>
      <c r="G4154"/>
      <c r="H4154"/>
      <c r="I4154"/>
      <c r="J4154"/>
      <c r="K4154"/>
      <c r="L4154"/>
      <c r="M4154"/>
      <c r="N4154"/>
      <c r="O4154"/>
      <c r="P4154"/>
      <c r="Q4154"/>
      <c r="R4154"/>
      <c r="S4154"/>
      <c r="T4154"/>
      <c r="U4154"/>
      <c r="V4154"/>
      <c r="W4154"/>
      <c r="X4154"/>
      <c r="Y4154"/>
      <c r="Z4154"/>
      <c r="AA4154"/>
      <c r="AB4154" s="181"/>
    </row>
    <row r="4155" spans="1:28" hidden="1">
      <c r="A4155" s="283"/>
      <c r="B4155"/>
      <c r="C4155"/>
      <c r="D4155"/>
      <c r="E4155"/>
      <c r="F4155"/>
      <c r="G4155"/>
      <c r="H4155"/>
      <c r="I4155"/>
      <c r="J4155"/>
      <c r="K4155"/>
      <c r="L4155"/>
      <c r="M4155"/>
      <c r="N4155"/>
      <c r="O4155"/>
      <c r="P4155"/>
      <c r="Q4155"/>
      <c r="R4155"/>
      <c r="S4155"/>
      <c r="T4155"/>
      <c r="U4155"/>
      <c r="V4155"/>
      <c r="W4155"/>
      <c r="X4155"/>
      <c r="Y4155"/>
      <c r="Z4155"/>
      <c r="AA4155"/>
      <c r="AB4155" s="181"/>
    </row>
    <row r="4156" spans="1:28" hidden="1">
      <c r="A4156" s="283"/>
      <c r="B4156"/>
      <c r="C4156"/>
      <c r="D4156"/>
      <c r="E4156"/>
      <c r="F4156"/>
      <c r="G4156"/>
      <c r="H4156"/>
      <c r="I4156"/>
      <c r="J4156"/>
      <c r="K4156"/>
      <c r="L4156"/>
      <c r="M4156"/>
      <c r="N4156"/>
      <c r="O4156"/>
      <c r="P4156"/>
      <c r="Q4156"/>
      <c r="R4156"/>
      <c r="S4156"/>
      <c r="T4156"/>
      <c r="U4156"/>
      <c r="V4156"/>
      <c r="W4156"/>
      <c r="X4156"/>
      <c r="Y4156"/>
      <c r="Z4156"/>
      <c r="AA4156"/>
      <c r="AB4156" s="181"/>
    </row>
    <row r="4157" spans="1:28" hidden="1">
      <c r="A4157" s="283"/>
      <c r="B4157"/>
      <c r="C4157"/>
      <c r="D4157"/>
      <c r="E4157"/>
      <c r="F4157"/>
      <c r="G4157"/>
      <c r="H4157"/>
      <c r="I4157"/>
      <c r="J4157"/>
      <c r="K4157"/>
      <c r="L4157"/>
      <c r="M4157"/>
      <c r="N4157"/>
      <c r="O4157"/>
      <c r="P4157"/>
      <c r="Q4157"/>
      <c r="R4157"/>
      <c r="S4157"/>
      <c r="T4157"/>
      <c r="U4157"/>
      <c r="V4157"/>
      <c r="W4157"/>
      <c r="X4157"/>
      <c r="Y4157"/>
      <c r="Z4157"/>
      <c r="AA4157"/>
      <c r="AB4157" s="181"/>
    </row>
    <row r="4158" spans="1:28" hidden="1">
      <c r="A4158" s="283"/>
      <c r="B4158"/>
      <c r="C4158"/>
      <c r="D4158"/>
      <c r="E4158"/>
      <c r="F4158"/>
      <c r="G4158"/>
      <c r="H4158"/>
      <c r="I4158"/>
      <c r="J4158"/>
      <c r="K4158"/>
      <c r="L4158"/>
      <c r="M4158"/>
      <c r="N4158"/>
      <c r="O4158"/>
      <c r="P4158"/>
      <c r="Q4158"/>
      <c r="R4158"/>
      <c r="S4158"/>
      <c r="T4158"/>
      <c r="U4158"/>
      <c r="V4158"/>
      <c r="W4158"/>
      <c r="X4158"/>
      <c r="Y4158"/>
      <c r="Z4158"/>
      <c r="AA4158"/>
      <c r="AB4158" s="181"/>
    </row>
    <row r="4159" spans="1:28" hidden="1">
      <c r="A4159" s="283"/>
      <c r="B4159"/>
      <c r="C4159"/>
      <c r="D4159"/>
      <c r="E4159"/>
      <c r="F4159"/>
      <c r="G4159"/>
      <c r="H4159"/>
      <c r="I4159"/>
      <c r="J4159"/>
      <c r="K4159"/>
      <c r="L4159"/>
      <c r="M4159"/>
      <c r="N4159"/>
      <c r="O4159"/>
      <c r="P4159"/>
      <c r="Q4159"/>
      <c r="R4159"/>
      <c r="S4159"/>
      <c r="T4159"/>
      <c r="U4159"/>
      <c r="V4159"/>
      <c r="W4159"/>
      <c r="X4159"/>
      <c r="Y4159"/>
      <c r="Z4159"/>
      <c r="AA4159"/>
      <c r="AB4159" s="181"/>
    </row>
    <row r="4160" spans="1:28" hidden="1">
      <c r="A4160" s="283"/>
      <c r="B4160"/>
      <c r="C4160"/>
      <c r="D4160"/>
      <c r="E4160"/>
      <c r="F4160"/>
      <c r="G4160"/>
      <c r="H4160"/>
      <c r="I4160"/>
      <c r="J4160"/>
      <c r="K4160"/>
      <c r="L4160"/>
      <c r="M4160"/>
      <c r="N4160"/>
      <c r="O4160"/>
      <c r="P4160"/>
      <c r="Q4160"/>
      <c r="R4160"/>
      <c r="S4160"/>
      <c r="T4160"/>
      <c r="U4160"/>
      <c r="V4160"/>
      <c r="W4160"/>
      <c r="X4160"/>
      <c r="Y4160"/>
      <c r="Z4160"/>
      <c r="AA4160"/>
      <c r="AB4160" s="181"/>
    </row>
    <row r="4161" spans="1:28" hidden="1">
      <c r="A4161" s="283"/>
      <c r="B4161"/>
      <c r="C4161"/>
      <c r="D4161"/>
      <c r="E4161"/>
      <c r="F4161"/>
      <c r="G4161"/>
      <c r="H4161"/>
      <c r="I4161"/>
      <c r="J4161"/>
      <c r="K4161"/>
      <c r="L4161"/>
      <c r="M4161"/>
      <c r="N4161"/>
      <c r="O4161"/>
      <c r="P4161"/>
      <c r="Q4161"/>
      <c r="R4161"/>
      <c r="S4161"/>
      <c r="T4161"/>
      <c r="U4161"/>
      <c r="V4161"/>
      <c r="W4161"/>
      <c r="X4161"/>
      <c r="Y4161"/>
      <c r="Z4161"/>
      <c r="AA4161"/>
      <c r="AB4161" s="181"/>
    </row>
    <row r="4162" spans="1:28" hidden="1">
      <c r="A4162" s="283"/>
      <c r="B4162"/>
      <c r="C4162"/>
      <c r="D4162"/>
      <c r="E4162"/>
      <c r="F4162"/>
      <c r="G4162"/>
      <c r="H4162"/>
      <c r="I4162"/>
      <c r="J4162"/>
      <c r="K4162"/>
      <c r="L4162"/>
      <c r="M4162"/>
      <c r="N4162"/>
      <c r="O4162"/>
      <c r="P4162"/>
      <c r="Q4162"/>
      <c r="R4162"/>
      <c r="S4162"/>
      <c r="T4162"/>
      <c r="U4162"/>
      <c r="V4162"/>
      <c r="W4162"/>
      <c r="X4162"/>
      <c r="Y4162"/>
      <c r="Z4162"/>
      <c r="AA4162"/>
      <c r="AB4162" s="181"/>
    </row>
    <row r="4163" spans="1:28" hidden="1">
      <c r="A4163" s="283"/>
      <c r="B4163"/>
      <c r="C4163"/>
      <c r="D4163"/>
      <c r="E4163"/>
      <c r="F4163"/>
      <c r="G4163"/>
      <c r="H4163"/>
      <c r="I4163"/>
      <c r="J4163"/>
      <c r="K4163"/>
      <c r="L4163"/>
      <c r="M4163"/>
      <c r="N4163"/>
      <c r="O4163"/>
      <c r="P4163"/>
      <c r="Q4163"/>
      <c r="R4163"/>
      <c r="S4163"/>
      <c r="T4163"/>
      <c r="U4163"/>
      <c r="V4163"/>
      <c r="W4163"/>
      <c r="X4163"/>
      <c r="Y4163"/>
      <c r="Z4163"/>
      <c r="AA4163"/>
      <c r="AB4163" s="181"/>
    </row>
    <row r="4164" spans="1:28" hidden="1">
      <c r="A4164" s="283"/>
      <c r="B4164"/>
      <c r="C4164"/>
      <c r="D4164"/>
      <c r="E4164"/>
      <c r="F4164"/>
      <c r="G4164"/>
      <c r="H4164"/>
      <c r="I4164"/>
      <c r="J4164"/>
      <c r="K4164"/>
      <c r="L4164"/>
      <c r="M4164"/>
      <c r="N4164"/>
      <c r="O4164"/>
      <c r="P4164"/>
      <c r="Q4164"/>
      <c r="R4164"/>
      <c r="S4164"/>
      <c r="T4164"/>
      <c r="U4164"/>
      <c r="V4164"/>
      <c r="W4164"/>
      <c r="X4164"/>
      <c r="Y4164"/>
      <c r="Z4164"/>
      <c r="AA4164"/>
      <c r="AB4164" s="181"/>
    </row>
    <row r="4165" spans="1:28" hidden="1">
      <c r="A4165" s="283"/>
      <c r="B4165"/>
      <c r="C4165"/>
      <c r="D4165"/>
      <c r="E4165"/>
      <c r="F4165"/>
      <c r="G4165"/>
      <c r="H4165"/>
      <c r="I4165"/>
      <c r="J4165"/>
      <c r="K4165"/>
      <c r="L4165"/>
      <c r="M4165"/>
      <c r="N4165"/>
      <c r="O4165"/>
      <c r="P4165"/>
      <c r="Q4165"/>
      <c r="R4165"/>
      <c r="S4165"/>
      <c r="T4165"/>
      <c r="U4165"/>
      <c r="V4165"/>
      <c r="W4165"/>
      <c r="X4165"/>
      <c r="Y4165"/>
      <c r="Z4165"/>
      <c r="AA4165"/>
      <c r="AB4165" s="181"/>
    </row>
    <row r="4166" spans="1:28" hidden="1">
      <c r="A4166" s="283"/>
      <c r="B4166"/>
      <c r="C4166"/>
      <c r="D4166"/>
      <c r="E4166"/>
      <c r="F4166"/>
      <c r="G4166"/>
      <c r="H4166"/>
      <c r="I4166"/>
      <c r="J4166"/>
      <c r="K4166"/>
      <c r="L4166"/>
      <c r="M4166"/>
      <c r="N4166"/>
      <c r="O4166"/>
      <c r="P4166"/>
      <c r="Q4166"/>
      <c r="R4166"/>
      <c r="S4166"/>
      <c r="T4166"/>
      <c r="U4166"/>
      <c r="V4166"/>
      <c r="W4166"/>
      <c r="X4166"/>
      <c r="Y4166"/>
      <c r="Z4166"/>
      <c r="AA4166"/>
      <c r="AB4166" s="181"/>
    </row>
    <row r="4167" spans="1:28" hidden="1">
      <c r="A4167" s="283"/>
      <c r="B4167"/>
      <c r="C4167"/>
      <c r="D4167"/>
      <c r="E4167"/>
      <c r="F4167"/>
      <c r="G4167"/>
      <c r="H4167"/>
      <c r="I4167"/>
      <c r="J4167"/>
      <c r="K4167"/>
      <c r="L4167"/>
      <c r="M4167"/>
      <c r="N4167"/>
      <c r="O4167"/>
      <c r="P4167"/>
      <c r="Q4167"/>
      <c r="R4167"/>
      <c r="S4167"/>
      <c r="T4167"/>
      <c r="U4167"/>
      <c r="V4167"/>
      <c r="W4167"/>
      <c r="X4167"/>
      <c r="Y4167"/>
      <c r="Z4167"/>
      <c r="AA4167"/>
      <c r="AB4167" s="181"/>
    </row>
    <row r="4168" spans="1:28" hidden="1">
      <c r="A4168" s="283"/>
      <c r="B4168"/>
      <c r="C4168"/>
      <c r="D4168"/>
      <c r="E4168"/>
      <c r="F4168"/>
      <c r="G4168"/>
      <c r="H4168"/>
      <c r="I4168"/>
      <c r="J4168"/>
      <c r="K4168"/>
      <c r="L4168"/>
      <c r="M4168"/>
      <c r="N4168"/>
      <c r="O4168"/>
      <c r="P4168"/>
      <c r="Q4168"/>
      <c r="R4168"/>
      <c r="S4168"/>
      <c r="T4168"/>
      <c r="U4168"/>
      <c r="V4168"/>
      <c r="W4168"/>
      <c r="X4168"/>
      <c r="Y4168"/>
      <c r="Z4168"/>
      <c r="AA4168"/>
      <c r="AB4168" s="181"/>
    </row>
    <row r="4169" spans="1:28" hidden="1">
      <c r="A4169" s="283"/>
      <c r="B4169"/>
      <c r="C4169"/>
      <c r="D4169"/>
      <c r="E4169"/>
      <c r="F4169"/>
      <c r="G4169"/>
      <c r="H4169"/>
      <c r="I4169"/>
      <c r="J4169"/>
      <c r="K4169"/>
      <c r="L4169"/>
      <c r="M4169"/>
      <c r="N4169"/>
      <c r="O4169"/>
      <c r="P4169"/>
      <c r="Q4169"/>
      <c r="R4169"/>
      <c r="S4169"/>
      <c r="T4169"/>
      <c r="U4169"/>
      <c r="V4169"/>
      <c r="W4169"/>
      <c r="X4169"/>
      <c r="Y4169"/>
      <c r="Z4169"/>
      <c r="AA4169"/>
      <c r="AB4169" s="181"/>
    </row>
    <row r="4170" spans="1:28" hidden="1">
      <c r="A4170" s="283"/>
      <c r="B4170"/>
      <c r="C4170"/>
      <c r="D4170"/>
      <c r="E4170"/>
      <c r="F4170"/>
      <c r="G4170"/>
      <c r="H4170"/>
      <c r="I4170"/>
      <c r="J4170"/>
      <c r="K4170"/>
      <c r="L4170"/>
      <c r="M4170"/>
      <c r="N4170"/>
      <c r="O4170"/>
      <c r="P4170"/>
      <c r="Q4170"/>
      <c r="R4170"/>
      <c r="S4170"/>
      <c r="T4170"/>
      <c r="U4170"/>
      <c r="V4170"/>
      <c r="W4170"/>
      <c r="X4170"/>
      <c r="Y4170"/>
      <c r="Z4170"/>
      <c r="AA4170"/>
      <c r="AB4170" s="181"/>
    </row>
    <row r="4171" spans="1:28" hidden="1">
      <c r="A4171" s="283"/>
      <c r="B4171"/>
      <c r="C4171"/>
      <c r="D4171"/>
      <c r="E4171"/>
      <c r="F4171"/>
      <c r="G4171"/>
      <c r="H4171"/>
      <c r="I4171"/>
      <c r="J4171"/>
      <c r="K4171"/>
      <c r="L4171"/>
      <c r="M4171"/>
      <c r="N4171"/>
      <c r="O4171"/>
      <c r="P4171"/>
      <c r="Q4171"/>
      <c r="R4171"/>
      <c r="S4171"/>
      <c r="T4171"/>
      <c r="U4171"/>
      <c r="V4171"/>
      <c r="W4171"/>
      <c r="X4171"/>
      <c r="Y4171"/>
      <c r="Z4171"/>
      <c r="AA4171"/>
      <c r="AB4171" s="181"/>
    </row>
    <row r="4172" spans="1:28" hidden="1">
      <c r="A4172" s="283"/>
      <c r="B4172"/>
      <c r="C4172"/>
      <c r="D4172"/>
      <c r="E4172"/>
      <c r="F4172"/>
      <c r="G4172"/>
      <c r="H4172"/>
      <c r="I4172"/>
      <c r="J4172"/>
      <c r="K4172"/>
      <c r="L4172"/>
      <c r="M4172"/>
      <c r="N4172"/>
      <c r="O4172"/>
      <c r="P4172"/>
      <c r="Q4172"/>
      <c r="R4172"/>
      <c r="S4172"/>
      <c r="T4172"/>
      <c r="U4172"/>
      <c r="V4172"/>
      <c r="W4172"/>
      <c r="X4172"/>
      <c r="Y4172"/>
      <c r="Z4172"/>
      <c r="AA4172"/>
      <c r="AB4172" s="181"/>
    </row>
    <row r="4173" spans="1:28" hidden="1">
      <c r="A4173" s="283"/>
      <c r="B4173"/>
      <c r="C4173"/>
      <c r="D4173"/>
      <c r="E4173"/>
      <c r="F4173"/>
      <c r="G4173"/>
      <c r="H4173"/>
      <c r="I4173"/>
      <c r="J4173"/>
      <c r="K4173"/>
      <c r="L4173"/>
      <c r="M4173"/>
      <c r="N4173"/>
      <c r="O4173"/>
      <c r="P4173"/>
      <c r="Q4173"/>
      <c r="R4173"/>
      <c r="S4173"/>
      <c r="T4173"/>
      <c r="U4173"/>
      <c r="V4173"/>
      <c r="W4173"/>
      <c r="X4173"/>
      <c r="Y4173"/>
      <c r="Z4173"/>
      <c r="AA4173"/>
      <c r="AB4173" s="181"/>
    </row>
    <row r="4174" spans="1:28" hidden="1">
      <c r="A4174" s="283"/>
      <c r="B4174"/>
      <c r="C4174"/>
      <c r="D4174"/>
      <c r="E4174"/>
      <c r="F4174"/>
      <c r="G4174"/>
      <c r="H4174"/>
      <c r="I4174"/>
      <c r="J4174"/>
      <c r="K4174"/>
      <c r="L4174"/>
      <c r="M4174"/>
      <c r="N4174"/>
      <c r="O4174"/>
      <c r="P4174"/>
      <c r="Q4174"/>
      <c r="R4174"/>
      <c r="S4174"/>
      <c r="T4174"/>
      <c r="U4174"/>
      <c r="V4174"/>
      <c r="W4174"/>
      <c r="X4174"/>
      <c r="Y4174"/>
      <c r="Z4174"/>
      <c r="AA4174"/>
      <c r="AB4174" s="181"/>
    </row>
    <row r="4175" spans="1:28" hidden="1">
      <c r="A4175" s="283"/>
      <c r="B4175"/>
      <c r="C4175"/>
      <c r="D4175"/>
      <c r="E4175"/>
      <c r="F4175"/>
      <c r="G4175"/>
      <c r="H4175"/>
      <c r="I4175"/>
      <c r="J4175"/>
      <c r="K4175"/>
      <c r="L4175"/>
      <c r="M4175"/>
      <c r="N4175"/>
      <c r="O4175"/>
      <c r="P4175"/>
      <c r="Q4175"/>
      <c r="R4175"/>
      <c r="S4175"/>
      <c r="T4175"/>
      <c r="U4175"/>
      <c r="V4175"/>
      <c r="W4175"/>
      <c r="X4175"/>
      <c r="Y4175"/>
      <c r="Z4175"/>
      <c r="AA4175"/>
      <c r="AB4175" s="181"/>
    </row>
    <row r="4176" spans="1:28" hidden="1">
      <c r="A4176" s="283"/>
      <c r="B4176"/>
      <c r="C4176"/>
      <c r="D4176"/>
      <c r="E4176"/>
      <c r="F4176"/>
      <c r="G4176"/>
      <c r="H4176"/>
      <c r="I4176"/>
      <c r="J4176"/>
      <c r="K4176"/>
      <c r="L4176"/>
      <c r="M4176"/>
      <c r="N4176"/>
      <c r="O4176"/>
      <c r="P4176"/>
      <c r="Q4176"/>
      <c r="R4176"/>
      <c r="S4176"/>
      <c r="T4176"/>
      <c r="U4176"/>
      <c r="V4176"/>
      <c r="W4176"/>
      <c r="X4176"/>
      <c r="Y4176"/>
      <c r="Z4176"/>
      <c r="AA4176"/>
      <c r="AB4176" s="181"/>
    </row>
    <row r="4177" spans="1:28" hidden="1">
      <c r="A4177" s="283"/>
      <c r="B4177"/>
      <c r="C4177"/>
      <c r="D4177"/>
      <c r="E4177"/>
      <c r="F4177"/>
      <c r="G4177"/>
      <c r="H4177"/>
      <c r="I4177"/>
      <c r="J4177"/>
      <c r="K4177"/>
      <c r="L4177"/>
      <c r="M4177"/>
      <c r="N4177"/>
      <c r="O4177"/>
      <c r="P4177"/>
      <c r="Q4177"/>
      <c r="R4177"/>
      <c r="S4177"/>
      <c r="T4177"/>
      <c r="U4177"/>
      <c r="V4177"/>
      <c r="W4177"/>
      <c r="X4177"/>
      <c r="Y4177"/>
      <c r="Z4177"/>
      <c r="AA4177"/>
      <c r="AB4177" s="181"/>
    </row>
    <row r="4178" spans="1:28" hidden="1">
      <c r="A4178" s="283"/>
      <c r="B4178"/>
      <c r="C4178"/>
      <c r="D4178"/>
      <c r="E4178"/>
      <c r="F4178"/>
      <c r="G4178"/>
      <c r="H4178"/>
      <c r="I4178"/>
      <c r="J4178"/>
      <c r="K4178"/>
      <c r="L4178"/>
      <c r="M4178"/>
      <c r="N4178"/>
      <c r="O4178"/>
      <c r="P4178"/>
      <c r="Q4178"/>
      <c r="R4178"/>
      <c r="S4178"/>
      <c r="T4178"/>
      <c r="U4178"/>
      <c r="V4178"/>
      <c r="W4178"/>
      <c r="X4178"/>
      <c r="Y4178"/>
      <c r="Z4178"/>
      <c r="AA4178"/>
      <c r="AB4178" s="181"/>
    </row>
    <row r="4179" spans="1:28" hidden="1">
      <c r="A4179" s="283"/>
      <c r="B4179"/>
      <c r="C4179"/>
      <c r="D4179"/>
      <c r="E4179"/>
      <c r="F4179"/>
      <c r="G4179"/>
      <c r="H4179"/>
      <c r="I4179"/>
      <c r="J4179"/>
      <c r="K4179"/>
      <c r="L4179"/>
      <c r="M4179"/>
      <c r="N4179"/>
      <c r="O4179"/>
      <c r="P4179"/>
      <c r="Q4179"/>
      <c r="R4179"/>
      <c r="S4179"/>
      <c r="T4179"/>
      <c r="U4179"/>
      <c r="V4179"/>
      <c r="W4179"/>
      <c r="X4179"/>
      <c r="Y4179"/>
      <c r="Z4179"/>
      <c r="AA4179"/>
      <c r="AB4179" s="181"/>
    </row>
    <row r="4180" spans="1:28" hidden="1">
      <c r="A4180" s="283"/>
      <c r="B4180"/>
      <c r="C4180"/>
      <c r="D4180"/>
      <c r="E4180"/>
      <c r="F4180"/>
      <c r="G4180"/>
      <c r="H4180"/>
      <c r="I4180"/>
      <c r="J4180"/>
      <c r="K4180"/>
      <c r="L4180"/>
      <c r="M4180"/>
      <c r="N4180"/>
      <c r="O4180"/>
      <c r="P4180"/>
      <c r="Q4180"/>
      <c r="R4180"/>
      <c r="S4180"/>
      <c r="T4180"/>
      <c r="U4180"/>
      <c r="V4180"/>
      <c r="W4180"/>
      <c r="X4180"/>
      <c r="Y4180"/>
      <c r="Z4180"/>
      <c r="AA4180"/>
      <c r="AB4180" s="181"/>
    </row>
    <row r="4181" spans="1:28" hidden="1">
      <c r="A4181" s="283"/>
      <c r="B4181"/>
      <c r="C4181"/>
      <c r="D4181"/>
      <c r="E4181"/>
      <c r="F4181"/>
      <c r="G4181"/>
      <c r="H4181"/>
      <c r="I4181"/>
      <c r="J4181"/>
      <c r="K4181"/>
      <c r="L4181"/>
      <c r="M4181"/>
      <c r="N4181"/>
      <c r="O4181"/>
      <c r="P4181"/>
      <c r="Q4181"/>
      <c r="R4181"/>
      <c r="S4181"/>
      <c r="T4181"/>
      <c r="U4181"/>
      <c r="V4181"/>
      <c r="W4181"/>
      <c r="X4181"/>
      <c r="Y4181"/>
      <c r="Z4181"/>
      <c r="AA4181"/>
      <c r="AB4181" s="181"/>
    </row>
    <row r="4182" spans="1:28" hidden="1">
      <c r="A4182" s="283"/>
      <c r="B4182"/>
      <c r="C4182"/>
      <c r="D4182"/>
      <c r="E4182"/>
      <c r="F4182"/>
      <c r="G4182"/>
      <c r="H4182"/>
      <c r="I4182"/>
      <c r="J4182"/>
      <c r="K4182"/>
      <c r="L4182"/>
      <c r="M4182"/>
      <c r="N4182"/>
      <c r="O4182"/>
      <c r="P4182"/>
      <c r="Q4182"/>
      <c r="R4182"/>
      <c r="S4182"/>
      <c r="T4182"/>
      <c r="U4182"/>
      <c r="V4182"/>
      <c r="W4182"/>
      <c r="X4182"/>
      <c r="Y4182"/>
      <c r="Z4182"/>
      <c r="AA4182"/>
      <c r="AB4182" s="181"/>
    </row>
    <row r="4183" spans="1:28" hidden="1">
      <c r="A4183" s="283"/>
      <c r="B4183"/>
      <c r="C4183"/>
      <c r="D4183"/>
      <c r="E4183"/>
      <c r="F4183"/>
      <c r="G4183"/>
      <c r="H4183"/>
      <c r="I4183"/>
      <c r="J4183"/>
      <c r="K4183"/>
      <c r="L4183"/>
      <c r="M4183"/>
      <c r="N4183"/>
      <c r="O4183"/>
      <c r="P4183"/>
      <c r="Q4183"/>
      <c r="R4183"/>
      <c r="S4183"/>
      <c r="T4183"/>
      <c r="U4183"/>
      <c r="V4183"/>
      <c r="W4183"/>
      <c r="X4183"/>
      <c r="Y4183"/>
      <c r="Z4183"/>
      <c r="AA4183"/>
      <c r="AB4183" s="181"/>
    </row>
    <row r="4184" spans="1:28" hidden="1">
      <c r="A4184" s="283"/>
      <c r="B4184"/>
      <c r="C4184"/>
      <c r="D4184"/>
      <c r="E4184"/>
      <c r="F4184"/>
      <c r="G4184"/>
      <c r="H4184"/>
      <c r="I4184"/>
      <c r="J4184"/>
      <c r="K4184"/>
      <c r="L4184"/>
      <c r="M4184"/>
      <c r="N4184"/>
      <c r="O4184"/>
      <c r="P4184"/>
      <c r="Q4184"/>
      <c r="R4184"/>
      <c r="S4184"/>
      <c r="T4184"/>
      <c r="U4184"/>
      <c r="V4184"/>
      <c r="W4184"/>
      <c r="X4184"/>
      <c r="Y4184"/>
      <c r="Z4184"/>
      <c r="AA4184"/>
      <c r="AB4184" s="181"/>
    </row>
    <row r="4185" spans="1:28" hidden="1">
      <c r="A4185" s="283"/>
      <c r="B4185"/>
      <c r="C4185"/>
      <c r="D4185"/>
      <c r="E4185"/>
      <c r="F4185"/>
      <c r="G4185"/>
      <c r="H4185"/>
      <c r="I4185"/>
      <c r="J4185"/>
      <c r="K4185"/>
      <c r="L4185"/>
      <c r="M4185"/>
      <c r="N4185"/>
      <c r="O4185"/>
      <c r="P4185"/>
      <c r="Q4185"/>
      <c r="R4185"/>
      <c r="S4185"/>
      <c r="T4185"/>
      <c r="U4185"/>
      <c r="V4185"/>
      <c r="W4185"/>
      <c r="X4185"/>
      <c r="Y4185"/>
      <c r="Z4185"/>
      <c r="AA4185"/>
      <c r="AB4185" s="181"/>
    </row>
    <row r="4186" spans="1:28" hidden="1">
      <c r="A4186" s="283"/>
      <c r="B4186"/>
      <c r="C4186"/>
      <c r="D4186"/>
      <c r="E4186"/>
      <c r="F4186"/>
      <c r="G4186"/>
      <c r="H4186"/>
      <c r="I4186"/>
      <c r="J4186"/>
      <c r="K4186"/>
      <c r="L4186"/>
      <c r="M4186"/>
      <c r="N4186"/>
      <c r="O4186"/>
      <c r="P4186"/>
      <c r="Q4186"/>
      <c r="R4186"/>
      <c r="S4186"/>
      <c r="T4186"/>
      <c r="U4186"/>
      <c r="V4186"/>
      <c r="W4186"/>
      <c r="X4186"/>
      <c r="Y4186"/>
      <c r="Z4186"/>
      <c r="AA4186"/>
      <c r="AB4186" s="181"/>
    </row>
    <row r="4187" spans="1:28" hidden="1">
      <c r="A4187" s="283"/>
      <c r="B4187"/>
      <c r="C4187"/>
      <c r="D4187"/>
      <c r="E4187"/>
      <c r="F4187"/>
      <c r="G4187"/>
      <c r="H4187"/>
      <c r="I4187"/>
      <c r="J4187"/>
      <c r="K4187"/>
      <c r="L4187"/>
      <c r="M4187"/>
      <c r="N4187"/>
      <c r="O4187"/>
      <c r="P4187"/>
      <c r="Q4187"/>
      <c r="R4187"/>
      <c r="S4187"/>
      <c r="T4187"/>
      <c r="U4187"/>
      <c r="V4187"/>
      <c r="W4187"/>
      <c r="X4187"/>
      <c r="Y4187"/>
      <c r="Z4187"/>
      <c r="AA4187"/>
      <c r="AB4187" s="181"/>
    </row>
    <row r="4188" spans="1:28" hidden="1">
      <c r="A4188" s="283"/>
      <c r="B4188"/>
      <c r="C4188"/>
      <c r="D4188"/>
      <c r="E4188"/>
      <c r="F4188"/>
      <c r="G4188"/>
      <c r="H4188"/>
      <c r="I4188"/>
      <c r="J4188"/>
      <c r="K4188"/>
      <c r="L4188"/>
      <c r="M4188"/>
      <c r="N4188"/>
      <c r="O4188"/>
      <c r="P4188"/>
      <c r="Q4188"/>
      <c r="R4188"/>
      <c r="S4188"/>
      <c r="T4188"/>
      <c r="U4188"/>
      <c r="V4188"/>
      <c r="W4188"/>
      <c r="X4188"/>
      <c r="Y4188"/>
      <c r="Z4188"/>
      <c r="AA4188"/>
      <c r="AB4188" s="181"/>
    </row>
    <row r="4189" spans="1:28" hidden="1">
      <c r="A4189" s="283"/>
      <c r="B4189"/>
      <c r="C4189"/>
      <c r="D4189"/>
      <c r="E4189"/>
      <c r="F4189"/>
      <c r="G4189"/>
      <c r="H4189"/>
      <c r="I4189"/>
      <c r="J4189"/>
      <c r="K4189"/>
      <c r="L4189"/>
      <c r="M4189"/>
      <c r="N4189"/>
      <c r="O4189"/>
      <c r="P4189"/>
      <c r="Q4189"/>
      <c r="R4189"/>
      <c r="S4189"/>
      <c r="T4189"/>
      <c r="U4189"/>
      <c r="V4189"/>
      <c r="W4189"/>
      <c r="X4189"/>
      <c r="Y4189"/>
      <c r="Z4189"/>
      <c r="AA4189"/>
      <c r="AB4189" s="181"/>
    </row>
    <row r="4190" spans="1:28" hidden="1">
      <c r="A4190" s="283"/>
      <c r="B4190"/>
      <c r="C4190"/>
      <c r="D4190"/>
      <c r="E4190"/>
      <c r="F4190"/>
      <c r="G4190"/>
      <c r="H4190"/>
      <c r="I4190"/>
      <c r="J4190"/>
      <c r="K4190"/>
      <c r="L4190"/>
      <c r="M4190"/>
      <c r="N4190"/>
      <c r="O4190"/>
      <c r="P4190"/>
      <c r="Q4190"/>
      <c r="R4190"/>
      <c r="S4190"/>
      <c r="T4190"/>
      <c r="U4190"/>
      <c r="V4190"/>
      <c r="W4190"/>
      <c r="X4190"/>
      <c r="Y4190"/>
      <c r="Z4190"/>
      <c r="AA4190"/>
      <c r="AB4190" s="181"/>
    </row>
    <row r="4191" spans="1:28" hidden="1">
      <c r="A4191" s="283"/>
      <c r="B4191"/>
      <c r="C4191"/>
      <c r="D4191"/>
      <c r="E4191"/>
      <c r="F4191"/>
      <c r="G4191"/>
      <c r="H4191"/>
      <c r="I4191"/>
      <c r="J4191"/>
      <c r="K4191"/>
      <c r="L4191"/>
      <c r="M4191"/>
      <c r="N4191"/>
      <c r="O4191"/>
      <c r="P4191"/>
      <c r="Q4191"/>
      <c r="R4191"/>
      <c r="S4191"/>
      <c r="T4191"/>
      <c r="U4191"/>
      <c r="V4191"/>
      <c r="W4191"/>
      <c r="X4191"/>
      <c r="Y4191"/>
      <c r="Z4191"/>
      <c r="AA4191"/>
      <c r="AB4191" s="181"/>
    </row>
    <row r="4192" spans="1:28" hidden="1">
      <c r="A4192" s="283"/>
      <c r="B4192"/>
      <c r="C4192"/>
      <c r="D4192"/>
      <c r="E4192"/>
      <c r="F4192"/>
      <c r="G4192"/>
      <c r="H4192"/>
      <c r="I4192"/>
      <c r="J4192"/>
      <c r="K4192"/>
      <c r="L4192"/>
      <c r="M4192"/>
      <c r="N4192"/>
      <c r="O4192"/>
      <c r="P4192"/>
      <c r="Q4192"/>
      <c r="R4192"/>
      <c r="S4192"/>
      <c r="T4192"/>
      <c r="U4192"/>
      <c r="V4192"/>
      <c r="W4192"/>
      <c r="X4192"/>
      <c r="Y4192"/>
      <c r="Z4192"/>
      <c r="AA4192"/>
      <c r="AB4192" s="181"/>
    </row>
    <row r="4193" spans="1:28" hidden="1">
      <c r="A4193" s="283"/>
      <c r="B4193"/>
      <c r="C4193"/>
      <c r="D4193"/>
      <c r="E4193"/>
      <c r="F4193"/>
      <c r="G4193"/>
      <c r="H4193"/>
      <c r="I4193"/>
      <c r="J4193"/>
      <c r="K4193"/>
      <c r="L4193"/>
      <c r="M4193"/>
      <c r="N4193"/>
      <c r="O4193"/>
      <c r="P4193"/>
      <c r="Q4193"/>
      <c r="R4193"/>
      <c r="S4193"/>
      <c r="T4193"/>
      <c r="U4193"/>
      <c r="V4193"/>
      <c r="W4193"/>
      <c r="X4193"/>
      <c r="Y4193"/>
      <c r="Z4193"/>
      <c r="AA4193"/>
      <c r="AB4193" s="181"/>
    </row>
    <row r="4194" spans="1:28" hidden="1">
      <c r="A4194" s="283"/>
      <c r="B4194"/>
      <c r="C4194"/>
      <c r="D4194"/>
      <c r="E4194"/>
      <c r="F4194"/>
      <c r="G4194"/>
      <c r="H4194"/>
      <c r="I4194"/>
      <c r="J4194"/>
      <c r="K4194"/>
      <c r="L4194"/>
      <c r="M4194"/>
      <c r="N4194"/>
      <c r="O4194"/>
      <c r="P4194"/>
      <c r="Q4194"/>
      <c r="R4194"/>
      <c r="S4194"/>
      <c r="T4194"/>
      <c r="U4194"/>
      <c r="V4194"/>
      <c r="W4194"/>
      <c r="X4194"/>
      <c r="Y4194"/>
      <c r="Z4194"/>
      <c r="AA4194"/>
      <c r="AB4194" s="181"/>
    </row>
    <row r="4195" spans="1:28" hidden="1">
      <c r="A4195" s="283"/>
      <c r="B4195"/>
      <c r="C4195"/>
      <c r="D4195"/>
      <c r="E4195"/>
      <c r="F4195"/>
      <c r="G4195"/>
      <c r="H4195"/>
      <c r="I4195"/>
      <c r="J4195"/>
      <c r="K4195"/>
      <c r="L4195"/>
      <c r="M4195"/>
      <c r="N4195"/>
      <c r="O4195"/>
      <c r="P4195"/>
      <c r="Q4195"/>
      <c r="R4195"/>
      <c r="S4195"/>
      <c r="T4195"/>
      <c r="U4195"/>
      <c r="V4195"/>
      <c r="W4195"/>
      <c r="X4195"/>
      <c r="Y4195"/>
      <c r="Z4195"/>
      <c r="AA4195"/>
      <c r="AB4195" s="181"/>
    </row>
    <row r="4196" spans="1:28" hidden="1">
      <c r="A4196" s="283"/>
      <c r="B4196"/>
      <c r="C4196"/>
      <c r="D4196"/>
      <c r="E4196"/>
      <c r="F4196"/>
      <c r="G4196"/>
      <c r="H4196"/>
      <c r="I4196"/>
      <c r="J4196"/>
      <c r="K4196"/>
      <c r="L4196"/>
      <c r="M4196"/>
      <c r="N4196"/>
      <c r="O4196"/>
      <c r="P4196"/>
      <c r="Q4196"/>
      <c r="R4196"/>
      <c r="S4196"/>
      <c r="T4196"/>
      <c r="U4196"/>
      <c r="V4196"/>
      <c r="W4196"/>
      <c r="X4196"/>
      <c r="Y4196"/>
      <c r="Z4196"/>
      <c r="AA4196"/>
      <c r="AB4196" s="181"/>
    </row>
    <row r="4197" spans="1:28" hidden="1">
      <c r="A4197" s="283"/>
      <c r="B4197"/>
      <c r="C4197"/>
      <c r="D4197"/>
      <c r="E4197"/>
      <c r="F4197"/>
      <c r="G4197"/>
      <c r="H4197"/>
      <c r="I4197"/>
      <c r="J4197"/>
      <c r="K4197"/>
      <c r="L4197"/>
      <c r="M4197"/>
      <c r="N4197"/>
      <c r="O4197"/>
      <c r="P4197"/>
      <c r="Q4197"/>
      <c r="R4197"/>
      <c r="S4197"/>
      <c r="T4197"/>
      <c r="U4197"/>
      <c r="V4197"/>
      <c r="W4197"/>
      <c r="X4197"/>
      <c r="Y4197"/>
      <c r="Z4197"/>
      <c r="AA4197"/>
      <c r="AB4197" s="181"/>
    </row>
    <row r="4198" spans="1:28" hidden="1">
      <c r="A4198" s="283"/>
      <c r="B4198"/>
      <c r="C4198"/>
      <c r="D4198"/>
      <c r="E4198"/>
      <c r="F4198"/>
      <c r="G4198"/>
      <c r="H4198"/>
      <c r="I4198"/>
      <c r="J4198"/>
      <c r="K4198"/>
      <c r="L4198"/>
      <c r="M4198"/>
      <c r="N4198"/>
      <c r="O4198"/>
      <c r="P4198"/>
      <c r="Q4198"/>
      <c r="R4198"/>
      <c r="S4198"/>
      <c r="T4198"/>
      <c r="U4198"/>
      <c r="V4198"/>
      <c r="W4198"/>
      <c r="X4198"/>
      <c r="Y4198"/>
      <c r="Z4198"/>
      <c r="AA4198"/>
      <c r="AB4198" s="181"/>
    </row>
    <row r="4199" spans="1:28" hidden="1">
      <c r="A4199" s="283"/>
      <c r="B4199"/>
      <c r="C4199"/>
      <c r="D4199"/>
      <c r="E4199"/>
      <c r="F4199"/>
      <c r="G4199"/>
      <c r="H4199"/>
      <c r="I4199"/>
      <c r="J4199"/>
      <c r="K4199"/>
      <c r="L4199"/>
      <c r="M4199"/>
      <c r="N4199"/>
      <c r="O4199"/>
      <c r="P4199"/>
      <c r="Q4199"/>
      <c r="R4199"/>
      <c r="S4199"/>
      <c r="T4199"/>
      <c r="U4199"/>
      <c r="V4199"/>
      <c r="W4199"/>
      <c r="X4199"/>
      <c r="Y4199"/>
      <c r="Z4199"/>
      <c r="AA4199"/>
      <c r="AB4199" s="181"/>
    </row>
    <row r="4200" spans="1:28" hidden="1">
      <c r="A4200" s="283"/>
      <c r="B4200"/>
      <c r="C4200"/>
      <c r="D4200"/>
      <c r="E4200"/>
      <c r="F4200"/>
      <c r="G4200"/>
      <c r="H4200"/>
      <c r="I4200"/>
      <c r="J4200"/>
      <c r="K4200"/>
      <c r="L4200"/>
      <c r="M4200"/>
      <c r="N4200"/>
      <c r="O4200"/>
      <c r="P4200"/>
      <c r="Q4200"/>
      <c r="R4200"/>
      <c r="S4200"/>
      <c r="T4200"/>
      <c r="U4200"/>
      <c r="V4200"/>
      <c r="W4200"/>
      <c r="X4200"/>
      <c r="Y4200"/>
      <c r="Z4200"/>
      <c r="AA4200"/>
      <c r="AB4200" s="181"/>
    </row>
    <row r="4201" spans="1:28" hidden="1">
      <c r="A4201" s="283"/>
      <c r="B4201"/>
      <c r="C4201"/>
      <c r="D4201"/>
      <c r="E4201"/>
      <c r="F4201"/>
      <c r="G4201"/>
      <c r="H4201"/>
      <c r="I4201"/>
      <c r="J4201"/>
      <c r="K4201"/>
      <c r="L4201"/>
      <c r="M4201"/>
      <c r="N4201"/>
      <c r="O4201"/>
      <c r="P4201"/>
      <c r="Q4201"/>
      <c r="R4201"/>
      <c r="S4201"/>
      <c r="T4201"/>
      <c r="U4201"/>
      <c r="V4201"/>
      <c r="W4201"/>
      <c r="X4201"/>
      <c r="Y4201"/>
      <c r="Z4201"/>
      <c r="AA4201"/>
      <c r="AB4201" s="181"/>
    </row>
    <row r="4202" spans="1:28" hidden="1">
      <c r="A4202" s="283"/>
      <c r="B4202"/>
      <c r="C4202"/>
      <c r="D4202"/>
      <c r="E4202"/>
      <c r="F4202"/>
      <c r="G4202"/>
      <c r="H4202"/>
      <c r="I4202"/>
      <c r="J4202"/>
      <c r="K4202"/>
      <c r="L4202"/>
      <c r="M4202"/>
      <c r="N4202"/>
      <c r="O4202"/>
      <c r="P4202"/>
      <c r="Q4202"/>
      <c r="R4202"/>
      <c r="S4202"/>
      <c r="T4202"/>
      <c r="U4202"/>
      <c r="V4202"/>
      <c r="W4202"/>
      <c r="X4202"/>
      <c r="Y4202"/>
      <c r="Z4202"/>
      <c r="AA4202"/>
      <c r="AB4202" s="181"/>
    </row>
    <row r="4203" spans="1:28" hidden="1">
      <c r="A4203" s="283"/>
      <c r="B4203"/>
      <c r="C4203"/>
      <c r="D4203"/>
      <c r="E4203"/>
      <c r="F4203"/>
      <c r="G4203"/>
      <c r="H4203"/>
      <c r="I4203"/>
      <c r="J4203"/>
      <c r="K4203"/>
      <c r="L4203"/>
      <c r="M4203"/>
      <c r="N4203"/>
      <c r="O4203"/>
      <c r="P4203"/>
      <c r="Q4203"/>
      <c r="R4203"/>
      <c r="S4203"/>
      <c r="T4203"/>
      <c r="U4203"/>
      <c r="V4203"/>
      <c r="W4203"/>
      <c r="X4203"/>
      <c r="Y4203"/>
      <c r="Z4203"/>
      <c r="AA4203"/>
      <c r="AB4203" s="181"/>
    </row>
    <row r="4204" spans="1:28" hidden="1">
      <c r="A4204" s="283"/>
      <c r="B4204"/>
      <c r="C4204"/>
      <c r="D4204"/>
      <c r="E4204"/>
      <c r="F4204"/>
      <c r="G4204"/>
      <c r="H4204"/>
      <c r="I4204"/>
      <c r="J4204"/>
      <c r="K4204"/>
      <c r="L4204"/>
      <c r="M4204"/>
      <c r="N4204"/>
      <c r="O4204"/>
      <c r="P4204"/>
      <c r="Q4204"/>
      <c r="R4204"/>
      <c r="S4204"/>
      <c r="T4204"/>
      <c r="U4204"/>
      <c r="V4204"/>
      <c r="W4204"/>
      <c r="X4204"/>
      <c r="Y4204"/>
      <c r="Z4204"/>
      <c r="AA4204"/>
      <c r="AB4204" s="181"/>
    </row>
    <row r="4205" spans="1:28" hidden="1">
      <c r="A4205" s="283"/>
      <c r="B4205"/>
      <c r="C4205"/>
      <c r="D4205"/>
      <c r="E4205"/>
      <c r="F4205"/>
      <c r="G4205"/>
      <c r="H4205"/>
      <c r="I4205"/>
      <c r="J4205"/>
      <c r="K4205"/>
      <c r="L4205"/>
      <c r="M4205"/>
      <c r="N4205"/>
      <c r="O4205"/>
      <c r="P4205"/>
      <c r="Q4205"/>
      <c r="R4205"/>
      <c r="S4205"/>
      <c r="T4205"/>
      <c r="U4205"/>
      <c r="V4205"/>
      <c r="W4205"/>
      <c r="X4205"/>
      <c r="Y4205"/>
      <c r="Z4205"/>
      <c r="AA4205"/>
      <c r="AB4205" s="181"/>
    </row>
    <row r="4206" spans="1:28" hidden="1">
      <c r="A4206" s="283"/>
      <c r="B4206"/>
      <c r="C4206"/>
      <c r="D4206"/>
      <c r="E4206"/>
      <c r="F4206"/>
      <c r="G4206"/>
      <c r="H4206"/>
      <c r="I4206"/>
      <c r="J4206"/>
      <c r="K4206"/>
      <c r="L4206"/>
      <c r="M4206"/>
      <c r="N4206"/>
      <c r="O4206"/>
      <c r="P4206"/>
      <c r="Q4206"/>
      <c r="R4206"/>
      <c r="S4206"/>
      <c r="T4206"/>
      <c r="U4206"/>
      <c r="V4206"/>
      <c r="W4206"/>
      <c r="X4206"/>
      <c r="Y4206"/>
      <c r="Z4206"/>
      <c r="AA4206"/>
      <c r="AB4206" s="181"/>
    </row>
    <row r="4207" spans="1:28" hidden="1">
      <c r="A4207" s="283"/>
      <c r="B4207"/>
      <c r="C4207"/>
      <c r="D4207"/>
      <c r="E4207"/>
      <c r="F4207"/>
      <c r="G4207"/>
      <c r="H4207"/>
      <c r="I4207"/>
      <c r="J4207"/>
      <c r="K4207"/>
      <c r="L4207"/>
      <c r="M4207"/>
      <c r="N4207"/>
      <c r="O4207"/>
      <c r="P4207"/>
      <c r="Q4207"/>
      <c r="R4207"/>
      <c r="S4207"/>
      <c r="T4207"/>
      <c r="U4207"/>
      <c r="V4207"/>
      <c r="W4207"/>
      <c r="X4207"/>
      <c r="Y4207"/>
      <c r="Z4207"/>
      <c r="AA4207"/>
      <c r="AB4207" s="181"/>
    </row>
    <row r="4208" spans="1:28" hidden="1">
      <c r="A4208" s="283"/>
      <c r="B4208"/>
      <c r="C4208"/>
      <c r="D4208"/>
      <c r="E4208"/>
      <c r="F4208"/>
      <c r="G4208"/>
      <c r="H4208"/>
      <c r="I4208"/>
      <c r="J4208"/>
      <c r="K4208"/>
      <c r="L4208"/>
      <c r="M4208"/>
      <c r="N4208"/>
      <c r="O4208"/>
      <c r="P4208"/>
      <c r="Q4208"/>
      <c r="R4208"/>
      <c r="S4208"/>
      <c r="T4208"/>
      <c r="U4208"/>
      <c r="V4208"/>
      <c r="W4208"/>
      <c r="X4208"/>
      <c r="Y4208"/>
      <c r="Z4208"/>
      <c r="AA4208"/>
      <c r="AB4208" s="181"/>
    </row>
    <row r="4209" spans="1:28" hidden="1">
      <c r="A4209" s="283"/>
      <c r="B4209"/>
      <c r="C4209"/>
      <c r="D4209"/>
      <c r="E4209"/>
      <c r="F4209"/>
      <c r="G4209"/>
      <c r="H4209"/>
      <c r="I4209"/>
      <c r="J4209"/>
      <c r="K4209"/>
      <c r="L4209"/>
      <c r="M4209"/>
      <c r="N4209"/>
      <c r="O4209"/>
      <c r="P4209"/>
      <c r="Q4209"/>
      <c r="R4209"/>
      <c r="S4209"/>
      <c r="T4209"/>
      <c r="U4209"/>
      <c r="V4209"/>
      <c r="W4209"/>
      <c r="X4209"/>
      <c r="Y4209"/>
      <c r="Z4209"/>
      <c r="AA4209"/>
      <c r="AB4209" s="181"/>
    </row>
    <row r="4210" spans="1:28" hidden="1">
      <c r="A4210" s="283"/>
      <c r="B4210"/>
      <c r="C4210"/>
      <c r="D4210"/>
      <c r="E4210"/>
      <c r="F4210"/>
      <c r="G4210"/>
      <c r="H4210"/>
      <c r="I4210"/>
      <c r="J4210"/>
      <c r="K4210"/>
      <c r="L4210"/>
      <c r="M4210"/>
      <c r="N4210"/>
      <c r="O4210"/>
      <c r="P4210"/>
      <c r="Q4210"/>
      <c r="R4210"/>
      <c r="S4210"/>
      <c r="T4210"/>
      <c r="U4210"/>
      <c r="V4210"/>
      <c r="W4210"/>
      <c r="X4210"/>
      <c r="Y4210"/>
      <c r="Z4210"/>
      <c r="AA4210"/>
      <c r="AB4210" s="181"/>
    </row>
    <row r="4211" spans="1:28" hidden="1">
      <c r="A4211" s="283"/>
      <c r="B4211"/>
      <c r="C4211"/>
      <c r="D4211"/>
      <c r="E4211"/>
      <c r="F4211"/>
      <c r="G4211"/>
      <c r="H4211"/>
      <c r="I4211"/>
      <c r="J4211"/>
      <c r="K4211"/>
      <c r="L4211"/>
      <c r="M4211"/>
      <c r="N4211"/>
      <c r="O4211"/>
      <c r="P4211"/>
      <c r="Q4211"/>
      <c r="R4211"/>
      <c r="S4211"/>
      <c r="T4211"/>
      <c r="U4211"/>
      <c r="V4211"/>
      <c r="W4211"/>
      <c r="X4211"/>
      <c r="Y4211"/>
      <c r="Z4211"/>
      <c r="AA4211"/>
      <c r="AB4211" s="181"/>
    </row>
    <row r="4212" spans="1:28" hidden="1">
      <c r="A4212" s="283"/>
      <c r="B4212"/>
      <c r="C4212"/>
      <c r="D4212"/>
      <c r="E4212"/>
      <c r="F4212"/>
      <c r="G4212"/>
      <c r="H4212"/>
      <c r="I4212"/>
      <c r="J4212"/>
      <c r="K4212"/>
      <c r="L4212"/>
      <c r="M4212"/>
      <c r="N4212"/>
      <c r="O4212"/>
      <c r="P4212"/>
      <c r="Q4212"/>
      <c r="R4212"/>
      <c r="S4212"/>
      <c r="T4212"/>
      <c r="U4212"/>
      <c r="V4212"/>
      <c r="W4212"/>
      <c r="X4212"/>
      <c r="Y4212"/>
      <c r="Z4212"/>
      <c r="AA4212"/>
      <c r="AB4212" s="181"/>
    </row>
    <row r="4213" spans="1:28" hidden="1">
      <c r="A4213" s="283"/>
      <c r="B4213"/>
      <c r="C4213"/>
      <c r="D4213"/>
      <c r="E4213"/>
      <c r="F4213"/>
      <c r="G4213"/>
      <c r="H4213"/>
      <c r="I4213"/>
      <c r="J4213"/>
      <c r="K4213"/>
      <c r="L4213"/>
      <c r="M4213"/>
      <c r="N4213"/>
      <c r="O4213"/>
      <c r="P4213"/>
      <c r="Q4213"/>
      <c r="R4213"/>
      <c r="S4213"/>
      <c r="T4213"/>
      <c r="U4213"/>
      <c r="V4213"/>
      <c r="W4213"/>
      <c r="X4213"/>
      <c r="Y4213"/>
      <c r="Z4213"/>
      <c r="AA4213"/>
      <c r="AB4213" s="181"/>
    </row>
    <row r="4214" spans="1:28" hidden="1">
      <c r="A4214" s="283"/>
      <c r="B4214"/>
      <c r="C4214"/>
      <c r="D4214"/>
      <c r="E4214"/>
      <c r="F4214"/>
      <c r="G4214"/>
      <c r="H4214"/>
      <c r="I4214"/>
      <c r="J4214"/>
      <c r="K4214"/>
      <c r="L4214"/>
      <c r="M4214"/>
      <c r="N4214"/>
      <c r="O4214"/>
      <c r="P4214"/>
      <c r="Q4214"/>
      <c r="R4214"/>
      <c r="S4214"/>
      <c r="T4214"/>
      <c r="U4214"/>
      <c r="V4214"/>
      <c r="W4214"/>
      <c r="X4214"/>
      <c r="Y4214"/>
      <c r="Z4214"/>
      <c r="AA4214"/>
      <c r="AB4214" s="181"/>
    </row>
    <row r="4215" spans="1:28" hidden="1">
      <c r="A4215" s="283"/>
      <c r="B4215"/>
      <c r="C4215"/>
      <c r="D4215"/>
      <c r="E4215"/>
      <c r="F4215"/>
      <c r="G4215"/>
      <c r="H4215"/>
      <c r="I4215"/>
      <c r="J4215"/>
      <c r="K4215"/>
      <c r="L4215"/>
      <c r="M4215"/>
      <c r="N4215"/>
      <c r="O4215"/>
      <c r="P4215"/>
      <c r="Q4215"/>
      <c r="R4215"/>
      <c r="S4215"/>
      <c r="T4215"/>
      <c r="U4215"/>
      <c r="V4215"/>
      <c r="W4215"/>
      <c r="X4215"/>
      <c r="Y4215"/>
      <c r="Z4215"/>
      <c r="AA4215"/>
      <c r="AB4215" s="181"/>
    </row>
    <row r="4216" spans="1:28" hidden="1">
      <c r="A4216" s="283"/>
      <c r="B4216"/>
      <c r="C4216"/>
      <c r="D4216"/>
      <c r="E4216"/>
      <c r="F4216"/>
      <c r="G4216"/>
      <c r="H4216"/>
      <c r="I4216"/>
      <c r="J4216"/>
      <c r="K4216"/>
      <c r="L4216"/>
      <c r="M4216"/>
      <c r="N4216"/>
      <c r="O4216"/>
      <c r="P4216"/>
      <c r="Q4216"/>
      <c r="R4216"/>
      <c r="S4216"/>
      <c r="T4216"/>
      <c r="U4216"/>
      <c r="V4216"/>
      <c r="W4216"/>
      <c r="X4216"/>
      <c r="Y4216"/>
      <c r="Z4216"/>
      <c r="AA4216"/>
      <c r="AB4216" s="181"/>
    </row>
    <row r="4217" spans="1:28" hidden="1">
      <c r="A4217" s="283"/>
      <c r="B4217"/>
      <c r="C4217"/>
      <c r="D4217"/>
      <c r="E4217"/>
      <c r="F4217"/>
      <c r="G4217"/>
      <c r="H4217"/>
      <c r="I4217"/>
      <c r="J4217"/>
      <c r="K4217"/>
      <c r="L4217"/>
      <c r="M4217"/>
      <c r="N4217"/>
      <c r="O4217"/>
      <c r="P4217"/>
      <c r="Q4217"/>
      <c r="R4217"/>
      <c r="S4217"/>
      <c r="T4217"/>
      <c r="U4217"/>
      <c r="V4217"/>
      <c r="W4217"/>
      <c r="X4217"/>
      <c r="Y4217"/>
      <c r="Z4217"/>
      <c r="AA4217"/>
      <c r="AB4217" s="181"/>
    </row>
    <row r="4218" spans="1:28" hidden="1">
      <c r="A4218" s="283"/>
      <c r="B4218"/>
      <c r="C4218"/>
      <c r="D4218"/>
      <c r="E4218"/>
      <c r="F4218"/>
      <c r="G4218"/>
      <c r="H4218"/>
      <c r="I4218"/>
      <c r="J4218"/>
      <c r="K4218"/>
      <c r="L4218"/>
      <c r="M4218"/>
      <c r="N4218"/>
      <c r="O4218"/>
      <c r="P4218"/>
      <c r="Q4218"/>
      <c r="R4218"/>
      <c r="S4218"/>
      <c r="T4218"/>
      <c r="U4218"/>
      <c r="V4218"/>
      <c r="W4218"/>
      <c r="X4218"/>
      <c r="Y4218"/>
      <c r="Z4218"/>
      <c r="AA4218"/>
      <c r="AB4218" s="181"/>
    </row>
    <row r="4219" spans="1:28" hidden="1">
      <c r="A4219" s="283"/>
      <c r="B4219"/>
      <c r="C4219"/>
      <c r="D4219"/>
      <c r="E4219"/>
      <c r="F4219"/>
      <c r="G4219"/>
      <c r="H4219"/>
      <c r="I4219"/>
      <c r="J4219"/>
      <c r="K4219"/>
      <c r="L4219"/>
      <c r="M4219"/>
      <c r="N4219"/>
      <c r="O4219"/>
      <c r="P4219"/>
      <c r="Q4219"/>
      <c r="R4219"/>
      <c r="S4219"/>
      <c r="T4219"/>
      <c r="U4219"/>
      <c r="V4219"/>
      <c r="W4219"/>
      <c r="X4219"/>
      <c r="Y4219"/>
      <c r="Z4219"/>
      <c r="AA4219"/>
      <c r="AB4219" s="181"/>
    </row>
    <row r="4220" spans="1:28" hidden="1">
      <c r="A4220" s="283"/>
      <c r="B4220"/>
      <c r="C4220"/>
      <c r="D4220"/>
      <c r="E4220"/>
      <c r="F4220"/>
      <c r="G4220"/>
      <c r="H4220"/>
      <c r="I4220"/>
      <c r="J4220"/>
      <c r="K4220"/>
      <c r="L4220"/>
      <c r="M4220"/>
      <c r="N4220"/>
      <c r="O4220"/>
      <c r="P4220"/>
      <c r="Q4220"/>
      <c r="R4220"/>
      <c r="S4220"/>
      <c r="T4220"/>
      <c r="U4220"/>
      <c r="V4220"/>
      <c r="W4220"/>
      <c r="X4220"/>
      <c r="Y4220"/>
      <c r="Z4220"/>
      <c r="AA4220"/>
      <c r="AB4220" s="181"/>
    </row>
    <row r="4221" spans="1:28" hidden="1">
      <c r="A4221" s="283"/>
      <c r="B4221"/>
      <c r="C4221"/>
      <c r="D4221"/>
      <c r="E4221"/>
      <c r="F4221"/>
      <c r="G4221"/>
      <c r="H4221"/>
      <c r="I4221"/>
      <c r="J4221"/>
      <c r="K4221"/>
      <c r="L4221"/>
      <c r="M4221"/>
      <c r="N4221"/>
      <c r="O4221"/>
      <c r="P4221"/>
      <c r="Q4221"/>
      <c r="R4221"/>
      <c r="S4221"/>
      <c r="T4221"/>
      <c r="U4221"/>
      <c r="V4221"/>
      <c r="W4221"/>
      <c r="X4221"/>
      <c r="Y4221"/>
      <c r="Z4221"/>
      <c r="AA4221"/>
      <c r="AB4221" s="181"/>
    </row>
    <row r="4222" spans="1:28" hidden="1">
      <c r="A4222" s="283"/>
      <c r="B4222"/>
      <c r="C4222"/>
      <c r="D4222"/>
      <c r="E4222"/>
      <c r="F4222"/>
      <c r="G4222"/>
      <c r="H4222"/>
      <c r="I4222"/>
      <c r="J4222"/>
      <c r="K4222"/>
      <c r="L4222"/>
      <c r="M4222"/>
      <c r="N4222"/>
      <c r="O4222"/>
      <c r="P4222"/>
      <c r="Q4222"/>
      <c r="R4222"/>
      <c r="S4222"/>
      <c r="T4222"/>
      <c r="U4222"/>
      <c r="V4222"/>
      <c r="W4222"/>
      <c r="X4222"/>
      <c r="Y4222"/>
      <c r="Z4222"/>
      <c r="AA4222"/>
      <c r="AB4222" s="181"/>
    </row>
    <row r="4223" spans="1:28" hidden="1">
      <c r="A4223" s="283"/>
      <c r="B4223"/>
      <c r="C4223"/>
      <c r="D4223"/>
      <c r="E4223"/>
      <c r="F4223"/>
      <c r="G4223"/>
      <c r="H4223"/>
      <c r="I4223"/>
      <c r="J4223"/>
      <c r="K4223"/>
      <c r="L4223"/>
      <c r="M4223"/>
      <c r="N4223"/>
      <c r="O4223"/>
      <c r="P4223"/>
      <c r="Q4223"/>
      <c r="R4223"/>
      <c r="S4223"/>
      <c r="T4223"/>
      <c r="U4223"/>
      <c r="V4223"/>
      <c r="W4223"/>
      <c r="X4223"/>
      <c r="Y4223"/>
      <c r="Z4223"/>
      <c r="AA4223"/>
      <c r="AB4223" s="181"/>
    </row>
    <row r="4224" spans="1:28" hidden="1">
      <c r="A4224" s="283"/>
      <c r="B4224"/>
      <c r="C4224"/>
      <c r="D4224"/>
      <c r="E4224"/>
      <c r="F4224"/>
      <c r="G4224"/>
      <c r="H4224"/>
      <c r="I4224"/>
      <c r="J4224"/>
      <c r="K4224"/>
      <c r="L4224"/>
      <c r="M4224"/>
      <c r="N4224"/>
      <c r="O4224"/>
      <c r="P4224"/>
      <c r="Q4224"/>
      <c r="R4224"/>
      <c r="S4224"/>
      <c r="T4224"/>
      <c r="U4224"/>
      <c r="V4224"/>
      <c r="W4224"/>
      <c r="X4224"/>
      <c r="Y4224"/>
      <c r="Z4224"/>
      <c r="AA4224"/>
      <c r="AB4224" s="181"/>
    </row>
    <row r="4225" spans="1:28" hidden="1">
      <c r="A4225" s="283"/>
      <c r="B4225"/>
      <c r="C4225"/>
      <c r="D4225"/>
      <c r="E4225"/>
      <c r="F4225"/>
      <c r="G4225"/>
      <c r="H4225"/>
      <c r="I4225"/>
      <c r="J4225"/>
      <c r="K4225"/>
      <c r="L4225"/>
      <c r="M4225"/>
      <c r="N4225"/>
      <c r="O4225"/>
      <c r="P4225"/>
      <c r="Q4225"/>
      <c r="R4225"/>
      <c r="S4225"/>
      <c r="T4225"/>
      <c r="U4225"/>
      <c r="V4225"/>
      <c r="W4225"/>
      <c r="X4225"/>
      <c r="Y4225"/>
      <c r="Z4225"/>
      <c r="AA4225"/>
      <c r="AB4225" s="181"/>
    </row>
    <row r="4226" spans="1:28" hidden="1">
      <c r="A4226" s="283"/>
      <c r="B4226"/>
      <c r="C4226"/>
      <c r="D4226"/>
      <c r="E4226"/>
      <c r="F4226"/>
      <c r="G4226"/>
      <c r="H4226"/>
      <c r="I4226"/>
      <c r="J4226"/>
      <c r="K4226"/>
      <c r="L4226"/>
      <c r="M4226"/>
      <c r="N4226"/>
      <c r="O4226"/>
      <c r="P4226"/>
      <c r="Q4226"/>
      <c r="R4226"/>
      <c r="S4226"/>
      <c r="T4226"/>
      <c r="U4226"/>
      <c r="V4226"/>
      <c r="W4226"/>
      <c r="X4226"/>
      <c r="Y4226"/>
      <c r="Z4226"/>
      <c r="AA4226"/>
      <c r="AB4226" s="181"/>
    </row>
    <row r="4227" spans="1:28" hidden="1">
      <c r="A4227" s="283"/>
      <c r="B4227"/>
      <c r="C4227"/>
      <c r="D4227"/>
      <c r="E4227"/>
      <c r="F4227"/>
      <c r="G4227"/>
      <c r="H4227"/>
      <c r="I4227"/>
      <c r="J4227"/>
      <c r="K4227"/>
      <c r="L4227"/>
      <c r="M4227"/>
      <c r="N4227"/>
      <c r="O4227"/>
      <c r="P4227"/>
      <c r="Q4227"/>
      <c r="R4227"/>
      <c r="S4227"/>
      <c r="T4227"/>
      <c r="U4227"/>
      <c r="V4227"/>
      <c r="W4227"/>
      <c r="X4227"/>
      <c r="Y4227"/>
      <c r="Z4227"/>
      <c r="AA4227"/>
      <c r="AB4227" s="181"/>
    </row>
    <row r="4228" spans="1:28" hidden="1">
      <c r="A4228" s="283"/>
      <c r="B4228"/>
      <c r="C4228"/>
      <c r="D4228"/>
      <c r="E4228"/>
      <c r="F4228"/>
      <c r="G4228"/>
      <c r="H4228"/>
      <c r="I4228"/>
      <c r="J4228"/>
      <c r="K4228"/>
      <c r="L4228"/>
      <c r="M4228"/>
      <c r="N4228"/>
      <c r="O4228"/>
      <c r="P4228"/>
      <c r="Q4228"/>
      <c r="R4228"/>
      <c r="S4228"/>
      <c r="T4228"/>
      <c r="U4228"/>
      <c r="V4228"/>
      <c r="W4228"/>
      <c r="X4228"/>
      <c r="Y4228"/>
      <c r="Z4228"/>
      <c r="AA4228"/>
      <c r="AB4228" s="181"/>
    </row>
    <row r="4229" spans="1:28" hidden="1">
      <c r="A4229" s="283"/>
      <c r="B4229"/>
      <c r="C4229"/>
      <c r="D4229"/>
      <c r="E4229"/>
      <c r="F4229"/>
      <c r="G4229"/>
      <c r="H4229"/>
      <c r="I4229"/>
      <c r="J4229"/>
      <c r="K4229"/>
      <c r="L4229"/>
      <c r="M4229"/>
      <c r="N4229"/>
      <c r="O4229"/>
      <c r="P4229"/>
      <c r="Q4229"/>
      <c r="R4229"/>
      <c r="S4229"/>
      <c r="T4229"/>
      <c r="U4229"/>
      <c r="V4229"/>
      <c r="W4229"/>
      <c r="X4229"/>
      <c r="Y4229"/>
      <c r="Z4229"/>
      <c r="AA4229"/>
      <c r="AB4229" s="181"/>
    </row>
    <row r="4230" spans="1:28" hidden="1">
      <c r="A4230" s="283"/>
      <c r="B4230"/>
      <c r="C4230"/>
      <c r="D4230"/>
      <c r="E4230"/>
      <c r="F4230"/>
      <c r="G4230"/>
      <c r="H4230"/>
      <c r="I4230"/>
      <c r="J4230"/>
      <c r="K4230"/>
      <c r="L4230"/>
      <c r="M4230"/>
      <c r="N4230"/>
      <c r="O4230"/>
      <c r="P4230"/>
      <c r="Q4230"/>
      <c r="R4230"/>
      <c r="S4230"/>
      <c r="T4230"/>
      <c r="U4230"/>
      <c r="V4230"/>
      <c r="W4230"/>
      <c r="X4230"/>
      <c r="Y4230"/>
      <c r="Z4230"/>
      <c r="AA4230"/>
      <c r="AB4230" s="181"/>
    </row>
    <row r="4231" spans="1:28" hidden="1">
      <c r="A4231" s="283"/>
      <c r="B4231"/>
      <c r="C4231"/>
      <c r="D4231"/>
      <c r="E4231"/>
      <c r="F4231"/>
      <c r="G4231"/>
      <c r="H4231"/>
      <c r="I4231"/>
      <c r="J4231"/>
      <c r="K4231"/>
      <c r="L4231"/>
      <c r="M4231"/>
      <c r="N4231"/>
      <c r="O4231"/>
      <c r="P4231"/>
      <c r="Q4231"/>
      <c r="R4231"/>
      <c r="S4231"/>
      <c r="T4231"/>
      <c r="U4231"/>
      <c r="V4231"/>
      <c r="W4231"/>
      <c r="X4231"/>
      <c r="Y4231"/>
      <c r="Z4231"/>
      <c r="AA4231"/>
      <c r="AB4231" s="181"/>
    </row>
    <row r="4232" spans="1:28" hidden="1">
      <c r="A4232" s="283"/>
      <c r="B4232"/>
      <c r="C4232"/>
      <c r="D4232"/>
      <c r="E4232"/>
      <c r="F4232"/>
      <c r="G4232"/>
      <c r="H4232"/>
      <c r="I4232"/>
      <c r="J4232"/>
      <c r="K4232"/>
      <c r="L4232"/>
      <c r="M4232"/>
      <c r="N4232"/>
      <c r="O4232"/>
      <c r="P4232"/>
      <c r="Q4232"/>
      <c r="R4232"/>
      <c r="S4232"/>
      <c r="T4232"/>
      <c r="U4232"/>
      <c r="V4232"/>
      <c r="W4232"/>
      <c r="X4232"/>
      <c r="Y4232"/>
      <c r="Z4232"/>
      <c r="AA4232"/>
      <c r="AB4232" s="181"/>
    </row>
    <row r="4233" spans="1:28" hidden="1">
      <c r="A4233" s="283"/>
      <c r="B4233"/>
      <c r="C4233"/>
      <c r="D4233"/>
      <c r="E4233"/>
      <c r="F4233"/>
      <c r="G4233"/>
      <c r="H4233"/>
      <c r="I4233"/>
      <c r="J4233"/>
      <c r="K4233"/>
      <c r="L4233"/>
      <c r="M4233"/>
      <c r="N4233"/>
      <c r="O4233"/>
      <c r="P4233"/>
      <c r="Q4233"/>
      <c r="R4233"/>
      <c r="S4233"/>
      <c r="T4233"/>
      <c r="U4233"/>
      <c r="V4233"/>
      <c r="W4233"/>
      <c r="X4233"/>
      <c r="Y4233"/>
      <c r="Z4233"/>
      <c r="AA4233"/>
      <c r="AB4233" s="181"/>
    </row>
    <row r="4234" spans="1:28" hidden="1">
      <c r="A4234" s="283"/>
      <c r="B4234"/>
      <c r="C4234"/>
      <c r="D4234"/>
      <c r="E4234"/>
      <c r="F4234"/>
      <c r="G4234"/>
      <c r="H4234"/>
      <c r="I4234"/>
      <c r="J4234"/>
      <c r="K4234"/>
      <c r="L4234"/>
      <c r="M4234"/>
      <c r="N4234"/>
      <c r="O4234"/>
      <c r="P4234"/>
      <c r="Q4234"/>
      <c r="R4234"/>
      <c r="S4234"/>
      <c r="T4234"/>
      <c r="U4234"/>
      <c r="V4234"/>
      <c r="W4234"/>
      <c r="X4234"/>
      <c r="Y4234"/>
      <c r="Z4234"/>
      <c r="AA4234"/>
      <c r="AB4234" s="181"/>
    </row>
    <row r="4235" spans="1:28" hidden="1">
      <c r="A4235" s="283"/>
      <c r="B4235"/>
      <c r="C4235"/>
      <c r="D4235"/>
      <c r="E4235"/>
      <c r="F4235"/>
      <c r="G4235"/>
      <c r="H4235"/>
      <c r="I4235"/>
      <c r="J4235"/>
      <c r="K4235"/>
      <c r="L4235"/>
      <c r="M4235"/>
      <c r="N4235"/>
      <c r="O4235"/>
      <c r="P4235"/>
      <c r="Q4235"/>
      <c r="R4235"/>
      <c r="S4235"/>
      <c r="T4235"/>
      <c r="U4235"/>
      <c r="V4235"/>
      <c r="W4235"/>
      <c r="X4235"/>
      <c r="Y4235"/>
      <c r="Z4235"/>
      <c r="AA4235"/>
      <c r="AB4235" s="181"/>
    </row>
    <row r="4236" spans="1:28" hidden="1">
      <c r="A4236" s="283"/>
      <c r="B4236"/>
      <c r="C4236"/>
      <c r="D4236"/>
      <c r="E4236"/>
      <c r="F4236"/>
      <c r="G4236"/>
      <c r="H4236"/>
      <c r="I4236"/>
      <c r="J4236"/>
      <c r="K4236"/>
      <c r="L4236"/>
      <c r="M4236"/>
      <c r="N4236"/>
      <c r="O4236"/>
      <c r="P4236"/>
      <c r="Q4236"/>
      <c r="R4236"/>
      <c r="S4236"/>
      <c r="T4236"/>
      <c r="U4236"/>
      <c r="V4236"/>
      <c r="W4236"/>
      <c r="X4236"/>
      <c r="Y4236"/>
      <c r="Z4236"/>
      <c r="AA4236"/>
      <c r="AB4236" s="181"/>
    </row>
    <row r="4237" spans="1:28" hidden="1">
      <c r="A4237" s="283"/>
      <c r="B4237"/>
      <c r="C4237"/>
      <c r="D4237"/>
      <c r="E4237"/>
      <c r="F4237"/>
      <c r="G4237"/>
      <c r="H4237"/>
      <c r="I4237"/>
      <c r="J4237"/>
      <c r="K4237"/>
      <c r="L4237"/>
      <c r="M4237"/>
      <c r="N4237"/>
      <c r="O4237"/>
      <c r="P4237"/>
      <c r="Q4237"/>
      <c r="R4237"/>
      <c r="S4237"/>
      <c r="T4237"/>
      <c r="U4237"/>
      <c r="V4237"/>
      <c r="W4237"/>
      <c r="X4237"/>
      <c r="Y4237"/>
      <c r="Z4237"/>
      <c r="AA4237"/>
      <c r="AB4237" s="181"/>
    </row>
    <row r="4238" spans="1:28" hidden="1">
      <c r="A4238" s="283"/>
      <c r="B4238"/>
      <c r="C4238"/>
      <c r="D4238"/>
      <c r="E4238"/>
      <c r="F4238"/>
      <c r="G4238"/>
      <c r="H4238"/>
      <c r="I4238"/>
      <c r="J4238"/>
      <c r="K4238"/>
      <c r="L4238"/>
      <c r="M4238"/>
      <c r="N4238"/>
      <c r="O4238"/>
      <c r="P4238"/>
      <c r="Q4238"/>
      <c r="R4238"/>
      <c r="S4238"/>
      <c r="T4238"/>
      <c r="U4238"/>
      <c r="V4238"/>
      <c r="W4238"/>
      <c r="X4238"/>
      <c r="Y4238"/>
      <c r="Z4238"/>
      <c r="AA4238"/>
      <c r="AB4238" s="181"/>
    </row>
    <row r="4239" spans="1:28" hidden="1">
      <c r="A4239" s="283"/>
      <c r="B4239"/>
      <c r="C4239"/>
      <c r="D4239"/>
      <c r="E4239"/>
      <c r="F4239"/>
      <c r="G4239"/>
      <c r="H4239"/>
      <c r="I4239"/>
      <c r="J4239"/>
      <c r="K4239"/>
      <c r="L4239"/>
      <c r="M4239"/>
      <c r="N4239"/>
      <c r="O4239"/>
      <c r="P4239"/>
      <c r="Q4239"/>
      <c r="R4239"/>
      <c r="S4239"/>
      <c r="T4239"/>
      <c r="U4239"/>
      <c r="V4239"/>
      <c r="W4239"/>
      <c r="X4239"/>
      <c r="Y4239"/>
      <c r="Z4239"/>
      <c r="AA4239"/>
      <c r="AB4239" s="181"/>
    </row>
    <row r="4240" spans="1:28" hidden="1">
      <c r="A4240" s="283"/>
      <c r="B4240"/>
      <c r="C4240"/>
      <c r="D4240"/>
      <c r="E4240"/>
      <c r="F4240"/>
      <c r="G4240"/>
      <c r="H4240"/>
      <c r="I4240"/>
      <c r="J4240"/>
      <c r="K4240"/>
      <c r="L4240"/>
      <c r="M4240"/>
      <c r="N4240"/>
      <c r="O4240"/>
      <c r="P4240"/>
      <c r="Q4240"/>
      <c r="R4240"/>
      <c r="S4240"/>
      <c r="T4240"/>
      <c r="U4240"/>
      <c r="V4240"/>
      <c r="W4240"/>
      <c r="X4240"/>
      <c r="Y4240"/>
      <c r="Z4240"/>
      <c r="AA4240"/>
      <c r="AB4240" s="181"/>
    </row>
    <row r="4241" spans="1:28" hidden="1">
      <c r="A4241" s="283"/>
      <c r="B4241"/>
      <c r="C4241"/>
      <c r="D4241"/>
      <c r="E4241"/>
      <c r="F4241"/>
      <c r="G4241"/>
      <c r="H4241"/>
      <c r="I4241"/>
      <c r="J4241"/>
      <c r="K4241"/>
      <c r="L4241"/>
      <c r="M4241"/>
      <c r="N4241"/>
      <c r="O4241"/>
      <c r="P4241"/>
      <c r="Q4241"/>
      <c r="R4241"/>
      <c r="S4241"/>
      <c r="T4241"/>
      <c r="U4241"/>
      <c r="V4241"/>
      <c r="W4241"/>
      <c r="X4241"/>
      <c r="Y4241"/>
      <c r="Z4241"/>
      <c r="AA4241"/>
      <c r="AB4241" s="181"/>
    </row>
    <row r="4242" spans="1:28" hidden="1">
      <c r="A4242" s="283"/>
      <c r="B4242"/>
      <c r="C4242"/>
      <c r="D4242"/>
      <c r="E4242"/>
      <c r="F4242"/>
      <c r="G4242"/>
      <c r="H4242"/>
      <c r="I4242"/>
      <c r="J4242"/>
      <c r="K4242"/>
      <c r="L4242"/>
      <c r="M4242"/>
      <c r="N4242"/>
      <c r="O4242"/>
      <c r="P4242"/>
      <c r="Q4242"/>
      <c r="R4242"/>
      <c r="S4242"/>
      <c r="T4242"/>
      <c r="U4242"/>
      <c r="V4242"/>
      <c r="W4242"/>
      <c r="X4242"/>
      <c r="Y4242"/>
      <c r="Z4242"/>
      <c r="AA4242"/>
      <c r="AB4242" s="181"/>
    </row>
    <row r="4243" spans="1:28" hidden="1">
      <c r="A4243" s="283"/>
      <c r="B4243"/>
      <c r="C4243"/>
      <c r="D4243"/>
      <c r="E4243"/>
      <c r="F4243"/>
      <c r="G4243"/>
      <c r="H4243"/>
      <c r="I4243"/>
      <c r="J4243"/>
      <c r="K4243"/>
      <c r="L4243"/>
      <c r="M4243"/>
      <c r="N4243"/>
      <c r="O4243"/>
      <c r="P4243"/>
      <c r="Q4243"/>
      <c r="R4243"/>
      <c r="S4243"/>
      <c r="T4243"/>
      <c r="U4243"/>
      <c r="V4243"/>
      <c r="W4243"/>
      <c r="X4243"/>
      <c r="Y4243"/>
      <c r="Z4243"/>
      <c r="AA4243"/>
      <c r="AB4243" s="181"/>
    </row>
    <row r="4244" spans="1:28" hidden="1">
      <c r="A4244" s="283"/>
      <c r="B4244"/>
      <c r="C4244"/>
      <c r="D4244"/>
      <c r="E4244"/>
      <c r="F4244"/>
      <c r="G4244"/>
      <c r="H4244"/>
      <c r="I4244"/>
      <c r="J4244"/>
      <c r="K4244"/>
      <c r="L4244"/>
      <c r="M4244"/>
      <c r="N4244"/>
      <c r="O4244"/>
      <c r="P4244"/>
      <c r="Q4244"/>
      <c r="R4244"/>
      <c r="S4244"/>
      <c r="T4244"/>
      <c r="U4244"/>
      <c r="V4244"/>
      <c r="W4244"/>
      <c r="X4244"/>
      <c r="Y4244"/>
      <c r="Z4244"/>
      <c r="AA4244"/>
      <c r="AB4244" s="181"/>
    </row>
    <row r="4245" spans="1:28" hidden="1">
      <c r="A4245" s="283"/>
      <c r="B4245"/>
      <c r="C4245"/>
      <c r="D4245"/>
      <c r="E4245"/>
      <c r="F4245"/>
      <c r="G4245"/>
      <c r="H4245"/>
      <c r="I4245"/>
      <c r="J4245"/>
      <c r="K4245"/>
      <c r="L4245"/>
      <c r="M4245"/>
      <c r="N4245"/>
      <c r="O4245"/>
      <c r="P4245"/>
      <c r="Q4245"/>
      <c r="R4245"/>
      <c r="S4245"/>
      <c r="T4245"/>
      <c r="U4245"/>
      <c r="V4245"/>
      <c r="W4245"/>
      <c r="X4245"/>
      <c r="Y4245"/>
      <c r="Z4245"/>
      <c r="AA4245"/>
      <c r="AB4245" s="181"/>
    </row>
    <row r="4246" spans="1:28" hidden="1">
      <c r="A4246" s="283"/>
      <c r="B4246"/>
      <c r="C4246"/>
      <c r="D4246"/>
      <c r="E4246"/>
      <c r="F4246"/>
      <c r="G4246"/>
      <c r="H4246"/>
      <c r="I4246"/>
      <c r="J4246"/>
      <c r="K4246"/>
      <c r="L4246"/>
      <c r="M4246"/>
      <c r="N4246"/>
      <c r="O4246"/>
      <c r="P4246"/>
      <c r="Q4246"/>
      <c r="R4246"/>
      <c r="S4246"/>
      <c r="T4246"/>
      <c r="U4246"/>
      <c r="V4246"/>
      <c r="W4246"/>
      <c r="X4246"/>
      <c r="Y4246"/>
      <c r="Z4246"/>
      <c r="AA4246"/>
      <c r="AB4246" s="181"/>
    </row>
    <row r="4247" spans="1:28" hidden="1">
      <c r="A4247" s="283"/>
      <c r="B4247"/>
      <c r="C4247"/>
      <c r="D4247"/>
      <c r="E4247"/>
      <c r="F4247"/>
      <c r="G4247"/>
      <c r="H4247"/>
      <c r="I4247"/>
      <c r="J4247"/>
      <c r="K4247"/>
      <c r="L4247"/>
      <c r="M4247"/>
      <c r="N4247"/>
      <c r="O4247"/>
      <c r="P4247"/>
      <c r="Q4247"/>
      <c r="R4247"/>
      <c r="S4247"/>
      <c r="T4247"/>
      <c r="U4247"/>
      <c r="V4247"/>
      <c r="W4247"/>
      <c r="X4247"/>
      <c r="Y4247"/>
      <c r="Z4247"/>
      <c r="AA4247"/>
      <c r="AB4247" s="181"/>
    </row>
    <row r="4248" spans="1:28" hidden="1">
      <c r="A4248" s="283"/>
      <c r="B4248"/>
      <c r="C4248"/>
      <c r="D4248"/>
      <c r="E4248"/>
      <c r="F4248"/>
      <c r="G4248"/>
      <c r="H4248"/>
      <c r="I4248"/>
      <c r="J4248"/>
      <c r="K4248"/>
      <c r="L4248"/>
      <c r="M4248"/>
      <c r="N4248"/>
      <c r="O4248"/>
      <c r="P4248"/>
      <c r="Q4248"/>
      <c r="R4248"/>
      <c r="S4248"/>
      <c r="T4248"/>
      <c r="U4248"/>
      <c r="V4248"/>
      <c r="W4248"/>
      <c r="X4248"/>
      <c r="Y4248"/>
      <c r="Z4248"/>
      <c r="AA4248"/>
      <c r="AB4248" s="181"/>
    </row>
    <row r="4249" spans="1:28" hidden="1">
      <c r="A4249" s="283"/>
      <c r="B4249"/>
      <c r="C4249"/>
      <c r="D4249"/>
      <c r="E4249"/>
      <c r="F4249"/>
      <c r="G4249"/>
      <c r="H4249"/>
      <c r="I4249"/>
      <c r="J4249"/>
      <c r="K4249"/>
      <c r="L4249"/>
      <c r="M4249"/>
      <c r="N4249"/>
      <c r="O4249"/>
      <c r="P4249"/>
      <c r="Q4249"/>
      <c r="R4249"/>
      <c r="S4249"/>
      <c r="T4249"/>
      <c r="U4249"/>
      <c r="V4249"/>
      <c r="W4249"/>
      <c r="X4249"/>
      <c r="Y4249"/>
      <c r="Z4249"/>
      <c r="AA4249"/>
      <c r="AB4249" s="181"/>
    </row>
    <row r="4250" spans="1:28" hidden="1">
      <c r="A4250" s="283"/>
      <c r="B4250"/>
      <c r="C4250"/>
      <c r="D4250"/>
      <c r="E4250"/>
      <c r="F4250"/>
      <c r="G4250"/>
      <c r="H4250"/>
      <c r="I4250"/>
      <c r="J4250"/>
      <c r="K4250"/>
      <c r="L4250"/>
      <c r="M4250"/>
      <c r="N4250"/>
      <c r="O4250"/>
      <c r="P4250"/>
      <c r="Q4250"/>
      <c r="R4250"/>
      <c r="S4250"/>
      <c r="T4250"/>
      <c r="U4250"/>
      <c r="V4250"/>
      <c r="W4250"/>
      <c r="X4250"/>
      <c r="Y4250"/>
      <c r="Z4250"/>
      <c r="AA4250"/>
      <c r="AB4250" s="181"/>
    </row>
    <row r="4251" spans="1:28" hidden="1">
      <c r="A4251" s="283"/>
      <c r="B4251"/>
      <c r="C4251"/>
      <c r="D4251"/>
      <c r="E4251"/>
      <c r="F4251"/>
      <c r="G4251"/>
      <c r="H4251"/>
      <c r="I4251"/>
      <c r="J4251"/>
      <c r="K4251"/>
      <c r="L4251"/>
      <c r="M4251"/>
      <c r="N4251"/>
      <c r="O4251"/>
      <c r="P4251"/>
      <c r="Q4251"/>
      <c r="R4251"/>
      <c r="S4251"/>
      <c r="T4251"/>
      <c r="U4251"/>
      <c r="V4251"/>
      <c r="W4251"/>
      <c r="X4251"/>
      <c r="Y4251"/>
      <c r="Z4251"/>
      <c r="AA4251"/>
      <c r="AB4251" s="181"/>
    </row>
    <row r="4252" spans="1:28" hidden="1">
      <c r="A4252" s="283"/>
      <c r="B4252"/>
      <c r="C4252"/>
      <c r="D4252"/>
      <c r="E4252"/>
      <c r="F4252"/>
      <c r="G4252"/>
      <c r="H4252"/>
      <c r="I4252"/>
      <c r="J4252"/>
      <c r="K4252"/>
      <c r="L4252"/>
      <c r="M4252"/>
      <c r="N4252"/>
      <c r="O4252"/>
      <c r="P4252"/>
      <c r="Q4252"/>
      <c r="R4252"/>
      <c r="S4252"/>
      <c r="T4252"/>
      <c r="U4252"/>
      <c r="V4252"/>
      <c r="W4252"/>
      <c r="X4252"/>
      <c r="Y4252"/>
      <c r="Z4252"/>
      <c r="AA4252"/>
      <c r="AB4252" s="181"/>
    </row>
    <row r="4253" spans="1:28" hidden="1">
      <c r="A4253" s="283"/>
      <c r="B4253"/>
      <c r="C4253"/>
      <c r="D4253"/>
      <c r="E4253"/>
      <c r="F4253"/>
      <c r="G4253"/>
      <c r="H4253"/>
      <c r="I4253"/>
      <c r="J4253"/>
      <c r="K4253"/>
      <c r="L4253"/>
      <c r="M4253"/>
      <c r="N4253"/>
      <c r="O4253"/>
      <c r="P4253"/>
      <c r="Q4253"/>
      <c r="R4253"/>
      <c r="S4253"/>
      <c r="T4253"/>
      <c r="U4253"/>
      <c r="V4253"/>
      <c r="W4253"/>
      <c r="X4253"/>
      <c r="Y4253"/>
      <c r="Z4253"/>
      <c r="AA4253"/>
      <c r="AB4253" s="181"/>
    </row>
    <row r="4254" spans="1:28" hidden="1">
      <c r="A4254" s="283"/>
      <c r="B4254"/>
      <c r="C4254"/>
      <c r="D4254"/>
      <c r="E4254"/>
      <c r="F4254"/>
      <c r="G4254"/>
      <c r="H4254"/>
      <c r="I4254"/>
      <c r="J4254"/>
      <c r="K4254"/>
      <c r="L4254"/>
      <c r="M4254"/>
      <c r="N4254"/>
      <c r="O4254"/>
      <c r="P4254"/>
      <c r="Q4254"/>
      <c r="R4254"/>
      <c r="S4254"/>
      <c r="T4254"/>
      <c r="U4254"/>
      <c r="V4254"/>
      <c r="W4254"/>
      <c r="X4254"/>
      <c r="Y4254"/>
      <c r="Z4254"/>
      <c r="AA4254"/>
      <c r="AB4254" s="181"/>
    </row>
    <row r="4255" spans="1:28" hidden="1">
      <c r="A4255" s="283"/>
      <c r="B4255"/>
      <c r="C4255"/>
      <c r="D4255"/>
      <c r="E4255"/>
      <c r="F4255"/>
      <c r="G4255"/>
      <c r="H4255"/>
      <c r="I4255"/>
      <c r="J4255"/>
      <c r="K4255"/>
      <c r="L4255"/>
      <c r="M4255"/>
      <c r="N4255"/>
      <c r="O4255"/>
      <c r="P4255"/>
      <c r="Q4255"/>
      <c r="R4255"/>
      <c r="S4255"/>
      <c r="T4255"/>
      <c r="U4255"/>
      <c r="V4255"/>
      <c r="W4255"/>
      <c r="X4255"/>
      <c r="Y4255"/>
      <c r="Z4255"/>
      <c r="AA4255"/>
      <c r="AB4255" s="181"/>
    </row>
    <row r="4256" spans="1:28" hidden="1">
      <c r="A4256" s="283"/>
      <c r="B4256"/>
      <c r="C4256"/>
      <c r="D4256"/>
      <c r="E4256"/>
      <c r="F4256"/>
      <c r="G4256"/>
      <c r="H4256"/>
      <c r="I4256"/>
      <c r="J4256"/>
      <c r="K4256"/>
      <c r="L4256"/>
      <c r="M4256"/>
      <c r="N4256"/>
      <c r="O4256"/>
      <c r="P4256"/>
      <c r="Q4256"/>
      <c r="R4256"/>
      <c r="S4256"/>
      <c r="T4256"/>
      <c r="U4256"/>
      <c r="V4256"/>
      <c r="W4256"/>
      <c r="X4256"/>
      <c r="Y4256"/>
      <c r="Z4256"/>
      <c r="AA4256"/>
      <c r="AB4256" s="181"/>
    </row>
    <row r="4257" spans="1:28" hidden="1">
      <c r="A4257" s="283"/>
      <c r="B4257"/>
      <c r="C4257"/>
      <c r="D4257"/>
      <c r="E4257"/>
      <c r="F4257"/>
      <c r="G4257"/>
      <c r="H4257"/>
      <c r="I4257"/>
      <c r="J4257"/>
      <c r="K4257"/>
      <c r="L4257"/>
      <c r="M4257"/>
      <c r="N4257"/>
      <c r="O4257"/>
      <c r="P4257"/>
      <c r="Q4257"/>
      <c r="R4257"/>
      <c r="S4257"/>
      <c r="T4257"/>
      <c r="U4257"/>
      <c r="V4257"/>
      <c r="W4257"/>
      <c r="X4257"/>
      <c r="Y4257"/>
      <c r="Z4257"/>
      <c r="AA4257"/>
      <c r="AB4257" s="181"/>
    </row>
    <row r="4258" spans="1:28" hidden="1">
      <c r="A4258" s="283"/>
      <c r="B4258"/>
      <c r="C4258"/>
      <c r="D4258"/>
      <c r="E4258"/>
      <c r="F4258"/>
      <c r="G4258"/>
      <c r="H4258"/>
      <c r="I4258"/>
      <c r="J4258"/>
      <c r="K4258"/>
      <c r="L4258"/>
      <c r="M4258"/>
      <c r="N4258"/>
      <c r="O4258"/>
      <c r="P4258"/>
      <c r="Q4258"/>
      <c r="R4258"/>
      <c r="S4258"/>
      <c r="T4258"/>
      <c r="U4258"/>
      <c r="V4258"/>
      <c r="W4258"/>
      <c r="X4258"/>
      <c r="Y4258"/>
      <c r="Z4258"/>
      <c r="AA4258"/>
      <c r="AB4258" s="181"/>
    </row>
    <row r="4259" spans="1:28" hidden="1">
      <c r="A4259" s="283"/>
      <c r="B4259"/>
      <c r="C4259"/>
      <c r="D4259"/>
      <c r="E4259"/>
      <c r="F4259"/>
      <c r="G4259"/>
      <c r="H4259"/>
      <c r="I4259"/>
      <c r="J4259"/>
      <c r="K4259"/>
      <c r="L4259"/>
      <c r="M4259"/>
      <c r="N4259"/>
      <c r="O4259"/>
      <c r="P4259"/>
      <c r="Q4259"/>
      <c r="R4259"/>
      <c r="S4259"/>
      <c r="T4259"/>
      <c r="U4259"/>
      <c r="V4259"/>
      <c r="W4259"/>
      <c r="X4259"/>
      <c r="Y4259"/>
      <c r="Z4259"/>
      <c r="AA4259"/>
      <c r="AB4259" s="181"/>
    </row>
    <row r="4260" spans="1:28" hidden="1">
      <c r="A4260" s="283"/>
      <c r="B4260"/>
      <c r="C4260"/>
      <c r="D4260"/>
      <c r="E4260"/>
      <c r="F4260"/>
      <c r="G4260"/>
      <c r="H4260"/>
      <c r="I4260"/>
      <c r="J4260"/>
      <c r="K4260"/>
      <c r="L4260"/>
      <c r="M4260"/>
      <c r="N4260"/>
      <c r="O4260"/>
      <c r="P4260"/>
      <c r="Q4260"/>
      <c r="R4260"/>
      <c r="S4260"/>
      <c r="T4260"/>
      <c r="U4260"/>
      <c r="V4260"/>
      <c r="W4260"/>
      <c r="X4260"/>
      <c r="Y4260"/>
      <c r="Z4260"/>
      <c r="AA4260"/>
      <c r="AB4260" s="181"/>
    </row>
    <row r="4261" spans="1:28" hidden="1">
      <c r="A4261" s="283"/>
      <c r="B4261"/>
      <c r="C4261"/>
      <c r="D4261"/>
      <c r="E4261"/>
      <c r="F4261"/>
      <c r="G4261"/>
      <c r="H4261"/>
      <c r="I4261"/>
      <c r="J4261"/>
      <c r="K4261"/>
      <c r="L4261"/>
      <c r="M4261"/>
      <c r="N4261"/>
      <c r="O4261"/>
      <c r="P4261"/>
      <c r="Q4261"/>
      <c r="R4261"/>
      <c r="S4261"/>
      <c r="T4261"/>
      <c r="U4261"/>
      <c r="V4261"/>
      <c r="W4261"/>
      <c r="X4261"/>
      <c r="Y4261"/>
      <c r="Z4261"/>
      <c r="AA4261"/>
      <c r="AB4261" s="181"/>
    </row>
    <row r="4262" spans="1:28" hidden="1">
      <c r="A4262" s="283"/>
      <c r="B4262"/>
      <c r="C4262"/>
      <c r="D4262"/>
      <c r="E4262"/>
      <c r="F4262"/>
      <c r="G4262"/>
      <c r="H4262"/>
      <c r="I4262"/>
      <c r="J4262"/>
      <c r="K4262"/>
      <c r="L4262"/>
      <c r="M4262"/>
      <c r="N4262"/>
      <c r="O4262"/>
      <c r="P4262"/>
      <c r="Q4262"/>
      <c r="R4262"/>
      <c r="S4262"/>
      <c r="T4262"/>
      <c r="U4262"/>
      <c r="V4262"/>
      <c r="W4262"/>
      <c r="X4262"/>
      <c r="Y4262"/>
      <c r="Z4262"/>
      <c r="AA4262"/>
      <c r="AB4262" s="181"/>
    </row>
    <row r="4263" spans="1:28" hidden="1">
      <c r="A4263" s="283"/>
      <c r="B4263"/>
      <c r="C4263"/>
      <c r="D4263"/>
      <c r="E4263"/>
      <c r="F4263"/>
      <c r="G4263"/>
      <c r="H4263"/>
      <c r="I4263"/>
      <c r="J4263"/>
      <c r="K4263"/>
      <c r="L4263"/>
      <c r="M4263"/>
      <c r="N4263"/>
      <c r="O4263"/>
      <c r="P4263"/>
      <c r="Q4263"/>
      <c r="R4263"/>
      <c r="S4263"/>
      <c r="T4263"/>
      <c r="U4263"/>
      <c r="V4263"/>
      <c r="W4263"/>
      <c r="X4263"/>
      <c r="Y4263"/>
      <c r="Z4263"/>
      <c r="AA4263"/>
      <c r="AB4263" s="181"/>
    </row>
    <row r="4264" spans="1:28" hidden="1">
      <c r="A4264" s="283"/>
      <c r="B4264"/>
      <c r="C4264"/>
      <c r="D4264"/>
      <c r="E4264"/>
      <c r="F4264"/>
      <c r="G4264"/>
      <c r="H4264"/>
      <c r="I4264"/>
      <c r="J4264"/>
      <c r="K4264"/>
      <c r="L4264"/>
      <c r="M4264"/>
      <c r="N4264"/>
      <c r="O4264"/>
      <c r="P4264"/>
      <c r="Q4264"/>
      <c r="R4264"/>
      <c r="S4264"/>
      <c r="T4264"/>
      <c r="U4264"/>
      <c r="V4264"/>
      <c r="W4264"/>
      <c r="X4264"/>
      <c r="Y4264"/>
      <c r="Z4264"/>
      <c r="AA4264"/>
      <c r="AB4264" s="181"/>
    </row>
    <row r="4265" spans="1:28" hidden="1">
      <c r="A4265" s="283"/>
      <c r="B4265"/>
      <c r="C4265"/>
      <c r="D4265"/>
      <c r="E4265"/>
      <c r="F4265"/>
      <c r="G4265"/>
      <c r="H4265"/>
      <c r="I4265"/>
      <c r="J4265"/>
      <c r="K4265"/>
      <c r="L4265"/>
      <c r="M4265"/>
      <c r="N4265"/>
      <c r="O4265"/>
      <c r="P4265"/>
      <c r="Q4265"/>
      <c r="R4265"/>
      <c r="S4265"/>
      <c r="T4265"/>
      <c r="U4265"/>
      <c r="V4265"/>
      <c r="W4265"/>
      <c r="X4265"/>
      <c r="Y4265"/>
      <c r="Z4265"/>
      <c r="AA4265"/>
      <c r="AB4265" s="181"/>
    </row>
    <row r="4266" spans="1:28" hidden="1">
      <c r="A4266" s="283"/>
      <c r="B4266"/>
      <c r="C4266"/>
      <c r="D4266"/>
      <c r="E4266"/>
      <c r="F4266"/>
      <c r="G4266"/>
      <c r="H4266"/>
      <c r="I4266"/>
      <c r="J4266"/>
      <c r="K4266"/>
      <c r="L4266"/>
      <c r="M4266"/>
      <c r="N4266"/>
      <c r="O4266"/>
      <c r="P4266"/>
      <c r="Q4266"/>
      <c r="R4266"/>
      <c r="S4266"/>
      <c r="T4266"/>
      <c r="U4266"/>
      <c r="V4266"/>
      <c r="W4266"/>
      <c r="X4266"/>
      <c r="Y4266"/>
      <c r="Z4266"/>
      <c r="AA4266"/>
      <c r="AB4266" s="181"/>
    </row>
    <row r="4267" spans="1:28" hidden="1">
      <c r="A4267" s="283"/>
      <c r="B4267"/>
      <c r="C4267"/>
      <c r="D4267"/>
      <c r="E4267"/>
      <c r="F4267"/>
      <c r="G4267"/>
      <c r="H4267"/>
      <c r="I4267"/>
      <c r="J4267"/>
      <c r="K4267"/>
      <c r="L4267"/>
      <c r="M4267"/>
      <c r="N4267"/>
      <c r="O4267"/>
      <c r="P4267"/>
      <c r="Q4267"/>
      <c r="R4267"/>
      <c r="S4267"/>
      <c r="T4267"/>
      <c r="U4267"/>
      <c r="V4267"/>
      <c r="W4267"/>
      <c r="X4267"/>
      <c r="Y4267"/>
      <c r="Z4267"/>
      <c r="AA4267"/>
      <c r="AB4267" s="181"/>
    </row>
    <row r="4268" spans="1:28" hidden="1">
      <c r="A4268" s="283"/>
      <c r="B4268"/>
      <c r="C4268"/>
      <c r="D4268"/>
      <c r="E4268"/>
      <c r="F4268"/>
      <c r="G4268"/>
      <c r="H4268"/>
      <c r="I4268"/>
      <c r="J4268"/>
      <c r="K4268"/>
      <c r="L4268"/>
      <c r="M4268"/>
      <c r="N4268"/>
      <c r="O4268"/>
      <c r="P4268"/>
      <c r="Q4268"/>
      <c r="R4268"/>
      <c r="S4268"/>
      <c r="T4268"/>
      <c r="U4268"/>
      <c r="V4268"/>
      <c r="W4268"/>
      <c r="X4268"/>
      <c r="Y4268"/>
      <c r="Z4268"/>
      <c r="AA4268"/>
      <c r="AB4268" s="181"/>
    </row>
    <row r="4269" spans="1:28" hidden="1">
      <c r="A4269" s="283"/>
      <c r="B4269"/>
      <c r="C4269"/>
      <c r="D4269"/>
      <c r="E4269"/>
      <c r="F4269"/>
      <c r="G4269"/>
      <c r="H4269"/>
      <c r="I4269"/>
      <c r="J4269"/>
      <c r="K4269"/>
      <c r="L4269"/>
      <c r="M4269"/>
      <c r="N4269"/>
      <c r="O4269"/>
      <c r="P4269"/>
      <c r="Q4269"/>
      <c r="R4269"/>
      <c r="S4269"/>
      <c r="T4269"/>
      <c r="U4269"/>
      <c r="V4269"/>
      <c r="W4269"/>
      <c r="X4269"/>
      <c r="Y4269"/>
      <c r="Z4269"/>
      <c r="AA4269"/>
      <c r="AB4269" s="181"/>
    </row>
    <row r="4270" spans="1:28" hidden="1">
      <c r="A4270" s="283"/>
      <c r="B4270"/>
      <c r="C4270"/>
      <c r="D4270"/>
      <c r="E4270"/>
      <c r="F4270"/>
      <c r="G4270"/>
      <c r="H4270"/>
      <c r="I4270"/>
      <c r="J4270"/>
      <c r="K4270"/>
      <c r="L4270"/>
      <c r="M4270"/>
      <c r="N4270"/>
      <c r="O4270"/>
      <c r="P4270"/>
      <c r="Q4270"/>
      <c r="R4270"/>
      <c r="S4270"/>
      <c r="T4270"/>
      <c r="U4270"/>
      <c r="V4270"/>
      <c r="W4270"/>
      <c r="X4270"/>
      <c r="Y4270"/>
      <c r="Z4270"/>
      <c r="AA4270"/>
      <c r="AB4270" s="181"/>
    </row>
    <row r="4271" spans="1:28" hidden="1">
      <c r="A4271" s="283"/>
      <c r="B4271"/>
      <c r="C4271"/>
      <c r="D4271"/>
      <c r="E4271"/>
      <c r="F4271"/>
      <c r="G4271"/>
      <c r="H4271"/>
      <c r="I4271"/>
      <c r="J4271"/>
      <c r="K4271"/>
      <c r="L4271"/>
      <c r="M4271"/>
      <c r="N4271"/>
      <c r="O4271"/>
      <c r="P4271"/>
      <c r="Q4271"/>
      <c r="R4271"/>
      <c r="S4271"/>
      <c r="T4271"/>
      <c r="U4271"/>
      <c r="V4271"/>
      <c r="W4271"/>
      <c r="X4271"/>
      <c r="Y4271"/>
      <c r="Z4271"/>
      <c r="AA4271"/>
      <c r="AB4271" s="181"/>
    </row>
    <row r="4272" spans="1:28" hidden="1">
      <c r="A4272" s="283"/>
      <c r="B4272"/>
      <c r="C4272"/>
      <c r="D4272"/>
      <c r="E4272"/>
      <c r="F4272"/>
      <c r="G4272"/>
      <c r="H4272"/>
      <c r="I4272"/>
      <c r="J4272"/>
      <c r="K4272"/>
      <c r="L4272"/>
      <c r="M4272"/>
      <c r="N4272"/>
      <c r="O4272"/>
      <c r="P4272"/>
      <c r="Q4272"/>
      <c r="R4272"/>
      <c r="S4272"/>
      <c r="T4272"/>
      <c r="U4272"/>
      <c r="V4272"/>
      <c r="W4272"/>
      <c r="X4272"/>
      <c r="Y4272"/>
      <c r="Z4272"/>
      <c r="AA4272"/>
      <c r="AB4272" s="181"/>
    </row>
    <row r="4273" spans="1:28" hidden="1">
      <c r="A4273" s="283"/>
      <c r="B4273"/>
      <c r="C4273"/>
      <c r="D4273"/>
      <c r="E4273"/>
      <c r="F4273"/>
      <c r="G4273"/>
      <c r="H4273"/>
      <c r="I4273"/>
      <c r="J4273"/>
      <c r="K4273"/>
      <c r="L4273"/>
      <c r="M4273"/>
      <c r="N4273"/>
      <c r="O4273"/>
      <c r="P4273"/>
      <c r="Q4273"/>
      <c r="R4273"/>
      <c r="S4273"/>
      <c r="T4273"/>
      <c r="U4273"/>
      <c r="V4273"/>
      <c r="W4273"/>
      <c r="X4273"/>
      <c r="Y4273"/>
      <c r="Z4273"/>
      <c r="AA4273"/>
      <c r="AB4273" s="181"/>
    </row>
    <row r="4274" spans="1:28" hidden="1">
      <c r="A4274" s="283"/>
      <c r="B4274"/>
      <c r="C4274"/>
      <c r="D4274"/>
      <c r="E4274"/>
      <c r="F4274"/>
      <c r="G4274"/>
      <c r="H4274"/>
      <c r="I4274"/>
      <c r="J4274"/>
      <c r="K4274"/>
      <c r="L4274"/>
      <c r="M4274"/>
      <c r="N4274"/>
      <c r="O4274"/>
      <c r="P4274"/>
      <c r="Q4274"/>
      <c r="R4274"/>
      <c r="S4274"/>
      <c r="T4274"/>
      <c r="U4274"/>
      <c r="V4274"/>
      <c r="W4274"/>
      <c r="X4274"/>
      <c r="Y4274"/>
      <c r="Z4274"/>
      <c r="AA4274"/>
      <c r="AB4274" s="181"/>
    </row>
    <row r="4275" spans="1:28" hidden="1">
      <c r="A4275" s="283"/>
      <c r="B4275"/>
      <c r="C4275"/>
      <c r="D4275"/>
      <c r="E4275"/>
      <c r="F4275"/>
      <c r="G4275"/>
      <c r="H4275"/>
      <c r="I4275"/>
      <c r="J4275"/>
      <c r="K4275"/>
      <c r="L4275"/>
      <c r="M4275"/>
      <c r="N4275"/>
      <c r="O4275"/>
      <c r="P4275"/>
      <c r="Q4275"/>
      <c r="R4275"/>
      <c r="S4275"/>
      <c r="T4275"/>
      <c r="U4275"/>
      <c r="V4275"/>
      <c r="W4275"/>
      <c r="X4275"/>
      <c r="Y4275"/>
      <c r="Z4275"/>
      <c r="AA4275"/>
      <c r="AB4275" s="181"/>
    </row>
    <row r="4276" spans="1:28" hidden="1">
      <c r="A4276" s="283"/>
      <c r="B4276"/>
      <c r="C4276"/>
      <c r="D4276"/>
      <c r="E4276"/>
      <c r="F4276"/>
      <c r="G4276"/>
      <c r="H4276"/>
      <c r="I4276"/>
      <c r="J4276"/>
      <c r="K4276"/>
      <c r="L4276"/>
      <c r="M4276"/>
      <c r="N4276"/>
      <c r="O4276"/>
      <c r="P4276"/>
      <c r="Q4276"/>
      <c r="R4276"/>
      <c r="S4276"/>
      <c r="T4276"/>
      <c r="U4276"/>
      <c r="V4276"/>
      <c r="W4276"/>
      <c r="X4276"/>
      <c r="Y4276"/>
      <c r="Z4276"/>
      <c r="AA4276"/>
      <c r="AB4276" s="181"/>
    </row>
    <row r="4277" spans="1:28" hidden="1">
      <c r="A4277" s="283"/>
      <c r="B4277"/>
      <c r="C4277"/>
      <c r="D4277"/>
      <c r="E4277"/>
      <c r="F4277"/>
      <c r="G4277"/>
      <c r="H4277"/>
      <c r="I4277"/>
      <c r="J4277"/>
      <c r="K4277"/>
      <c r="L4277"/>
      <c r="M4277"/>
      <c r="N4277"/>
      <c r="O4277"/>
      <c r="P4277"/>
      <c r="Q4277"/>
      <c r="R4277"/>
      <c r="S4277"/>
      <c r="T4277"/>
      <c r="U4277"/>
      <c r="V4277"/>
      <c r="W4277"/>
      <c r="X4277"/>
      <c r="Y4277"/>
      <c r="Z4277"/>
      <c r="AA4277"/>
      <c r="AB4277" s="181"/>
    </row>
    <row r="4278" spans="1:28" hidden="1">
      <c r="A4278" s="283"/>
      <c r="B4278"/>
      <c r="C4278"/>
      <c r="D4278"/>
      <c r="E4278"/>
      <c r="F4278"/>
      <c r="G4278"/>
      <c r="H4278"/>
      <c r="I4278"/>
      <c r="J4278"/>
      <c r="K4278"/>
      <c r="L4278"/>
      <c r="M4278"/>
      <c r="N4278"/>
      <c r="O4278"/>
      <c r="P4278"/>
      <c r="Q4278"/>
      <c r="R4278"/>
      <c r="S4278"/>
      <c r="T4278"/>
      <c r="U4278"/>
      <c r="V4278"/>
      <c r="W4278"/>
      <c r="X4278"/>
      <c r="Y4278"/>
      <c r="Z4278"/>
      <c r="AA4278"/>
      <c r="AB4278" s="181"/>
    </row>
    <row r="4279" spans="1:28" hidden="1">
      <c r="A4279" s="283"/>
      <c r="B4279"/>
      <c r="C4279"/>
      <c r="D4279"/>
      <c r="E4279"/>
      <c r="F4279"/>
      <c r="G4279"/>
      <c r="H4279"/>
      <c r="I4279"/>
      <c r="J4279"/>
      <c r="K4279"/>
      <c r="L4279"/>
      <c r="M4279"/>
      <c r="N4279"/>
      <c r="O4279"/>
      <c r="P4279"/>
      <c r="Q4279"/>
      <c r="R4279"/>
      <c r="S4279"/>
      <c r="T4279"/>
      <c r="U4279"/>
      <c r="V4279"/>
      <c r="W4279"/>
      <c r="X4279"/>
      <c r="Y4279"/>
      <c r="Z4279"/>
      <c r="AA4279"/>
      <c r="AB4279" s="181"/>
    </row>
    <row r="4280" spans="1:28" hidden="1">
      <c r="A4280" s="283"/>
      <c r="B4280"/>
      <c r="C4280"/>
      <c r="D4280"/>
      <c r="E4280"/>
      <c r="F4280"/>
      <c r="G4280"/>
      <c r="H4280"/>
      <c r="I4280"/>
      <c r="J4280"/>
      <c r="K4280"/>
      <c r="L4280"/>
      <c r="M4280"/>
      <c r="N4280"/>
      <c r="O4280"/>
      <c r="P4280"/>
      <c r="Q4280"/>
      <c r="R4280"/>
      <c r="S4280"/>
      <c r="T4280"/>
      <c r="U4280"/>
      <c r="V4280"/>
      <c r="W4280"/>
      <c r="X4280"/>
      <c r="Y4280"/>
      <c r="Z4280"/>
      <c r="AA4280"/>
      <c r="AB4280" s="181"/>
    </row>
    <row r="4281" spans="1:28" hidden="1">
      <c r="A4281" s="283"/>
      <c r="B4281"/>
      <c r="C4281"/>
      <c r="D4281"/>
      <c r="E4281"/>
      <c r="F4281"/>
      <c r="G4281"/>
      <c r="H4281"/>
      <c r="I4281"/>
      <c r="J4281"/>
      <c r="K4281"/>
      <c r="L4281"/>
      <c r="M4281"/>
      <c r="N4281"/>
      <c r="O4281"/>
      <c r="P4281"/>
      <c r="Q4281"/>
      <c r="R4281"/>
      <c r="S4281"/>
      <c r="T4281"/>
      <c r="U4281"/>
      <c r="V4281"/>
      <c r="W4281"/>
      <c r="X4281"/>
      <c r="Y4281"/>
      <c r="Z4281"/>
      <c r="AA4281"/>
      <c r="AB4281" s="181"/>
    </row>
    <row r="4282" spans="1:28" hidden="1">
      <c r="A4282" s="283"/>
      <c r="B4282"/>
      <c r="C4282"/>
      <c r="D4282"/>
      <c r="E4282"/>
      <c r="F4282"/>
      <c r="G4282"/>
      <c r="H4282"/>
      <c r="I4282"/>
      <c r="J4282"/>
      <c r="K4282"/>
      <c r="L4282"/>
      <c r="M4282"/>
      <c r="N4282"/>
      <c r="O4282"/>
      <c r="P4282"/>
      <c r="Q4282"/>
      <c r="R4282"/>
      <c r="S4282"/>
      <c r="T4282"/>
      <c r="U4282"/>
      <c r="V4282"/>
      <c r="W4282"/>
      <c r="X4282"/>
      <c r="Y4282"/>
      <c r="Z4282"/>
      <c r="AA4282"/>
      <c r="AB4282" s="181"/>
    </row>
    <row r="4283" spans="1:28" hidden="1">
      <c r="A4283" s="283"/>
      <c r="B4283"/>
      <c r="C4283"/>
      <c r="D4283"/>
      <c r="E4283"/>
      <c r="F4283"/>
      <c r="G4283"/>
      <c r="H4283"/>
      <c r="I4283"/>
      <c r="J4283"/>
      <c r="K4283"/>
      <c r="L4283"/>
      <c r="M4283"/>
      <c r="N4283"/>
      <c r="O4283"/>
      <c r="P4283"/>
      <c r="Q4283"/>
      <c r="R4283"/>
      <c r="S4283"/>
      <c r="T4283"/>
      <c r="U4283"/>
      <c r="V4283"/>
      <c r="W4283"/>
      <c r="X4283"/>
      <c r="Y4283"/>
      <c r="Z4283"/>
      <c r="AA4283"/>
      <c r="AB4283" s="181"/>
    </row>
    <row r="4284" spans="1:28" hidden="1">
      <c r="A4284" s="283"/>
      <c r="B4284"/>
      <c r="C4284"/>
      <c r="D4284"/>
      <c r="E4284"/>
      <c r="F4284"/>
      <c r="G4284"/>
      <c r="H4284"/>
      <c r="I4284"/>
      <c r="J4284"/>
      <c r="K4284"/>
      <c r="L4284"/>
      <c r="M4284"/>
      <c r="N4284"/>
      <c r="O4284"/>
      <c r="P4284"/>
      <c r="Q4284"/>
      <c r="R4284"/>
      <c r="S4284"/>
      <c r="T4284"/>
      <c r="U4284"/>
      <c r="V4284"/>
      <c r="W4284"/>
      <c r="X4284"/>
      <c r="Y4284"/>
      <c r="Z4284"/>
      <c r="AA4284"/>
      <c r="AB4284" s="181"/>
    </row>
    <row r="4285" spans="1:28" hidden="1">
      <c r="A4285" s="283"/>
      <c r="B4285"/>
      <c r="C4285"/>
      <c r="D4285"/>
      <c r="E4285"/>
      <c r="F4285"/>
      <c r="G4285"/>
      <c r="H4285"/>
      <c r="I4285"/>
      <c r="J4285"/>
      <c r="K4285"/>
      <c r="L4285"/>
      <c r="M4285"/>
      <c r="N4285"/>
      <c r="O4285"/>
      <c r="P4285"/>
      <c r="Q4285"/>
      <c r="R4285"/>
      <c r="S4285"/>
      <c r="T4285"/>
      <c r="U4285"/>
      <c r="V4285"/>
      <c r="W4285"/>
      <c r="X4285"/>
      <c r="Y4285"/>
      <c r="Z4285"/>
      <c r="AA4285"/>
      <c r="AB4285" s="181"/>
    </row>
    <row r="4286" spans="1:28" hidden="1">
      <c r="A4286" s="283"/>
      <c r="B4286"/>
      <c r="C4286"/>
      <c r="D4286"/>
      <c r="E4286"/>
      <c r="F4286"/>
      <c r="G4286"/>
      <c r="H4286"/>
      <c r="I4286"/>
      <c r="J4286"/>
      <c r="K4286"/>
      <c r="L4286"/>
      <c r="M4286"/>
      <c r="N4286"/>
      <c r="O4286"/>
      <c r="P4286"/>
      <c r="Q4286"/>
      <c r="R4286"/>
      <c r="S4286"/>
      <c r="T4286"/>
      <c r="U4286"/>
      <c r="V4286"/>
      <c r="W4286"/>
      <c r="X4286"/>
      <c r="Y4286"/>
      <c r="Z4286"/>
      <c r="AA4286"/>
      <c r="AB4286" s="181"/>
    </row>
    <row r="4287" spans="1:28" hidden="1">
      <c r="A4287" s="283"/>
      <c r="B4287"/>
      <c r="C4287"/>
      <c r="D4287"/>
      <c r="E4287"/>
      <c r="F4287"/>
      <c r="G4287"/>
      <c r="H4287"/>
      <c r="I4287"/>
      <c r="J4287"/>
      <c r="K4287"/>
      <c r="L4287"/>
      <c r="M4287"/>
      <c r="N4287"/>
      <c r="O4287"/>
      <c r="P4287"/>
      <c r="Q4287"/>
      <c r="R4287"/>
      <c r="S4287"/>
      <c r="T4287"/>
      <c r="U4287"/>
      <c r="V4287"/>
      <c r="W4287"/>
      <c r="X4287"/>
      <c r="Y4287"/>
      <c r="Z4287"/>
      <c r="AA4287"/>
      <c r="AB4287" s="181"/>
    </row>
    <row r="4288" spans="1:28" hidden="1">
      <c r="A4288" s="283"/>
      <c r="B4288"/>
      <c r="C4288"/>
      <c r="D4288"/>
      <c r="E4288"/>
      <c r="F4288"/>
      <c r="G4288"/>
      <c r="H4288"/>
      <c r="I4288"/>
      <c r="J4288"/>
      <c r="K4288"/>
      <c r="L4288"/>
      <c r="M4288"/>
      <c r="N4288"/>
      <c r="O4288"/>
      <c r="P4288"/>
      <c r="Q4288"/>
      <c r="R4288"/>
      <c r="S4288"/>
      <c r="T4288"/>
      <c r="U4288"/>
      <c r="V4288"/>
      <c r="W4288"/>
      <c r="X4288"/>
      <c r="Y4288"/>
      <c r="Z4288"/>
      <c r="AA4288"/>
      <c r="AB4288" s="181"/>
    </row>
    <row r="4289" spans="1:28" hidden="1">
      <c r="A4289" s="283"/>
      <c r="B4289"/>
      <c r="C4289"/>
      <c r="D4289"/>
      <c r="E4289"/>
      <c r="F4289"/>
      <c r="G4289"/>
      <c r="H4289"/>
      <c r="I4289"/>
      <c r="J4289"/>
      <c r="K4289"/>
      <c r="L4289"/>
      <c r="M4289"/>
      <c r="N4289"/>
      <c r="O4289"/>
      <c r="P4289"/>
      <c r="Q4289"/>
      <c r="R4289"/>
      <c r="S4289"/>
      <c r="T4289"/>
      <c r="U4289"/>
      <c r="V4289"/>
      <c r="W4289"/>
      <c r="X4289"/>
      <c r="Y4289"/>
      <c r="Z4289"/>
      <c r="AA4289"/>
      <c r="AB4289" s="181"/>
    </row>
    <row r="4290" spans="1:28" hidden="1">
      <c r="A4290" s="283"/>
      <c r="B4290"/>
      <c r="C4290"/>
      <c r="D4290"/>
      <c r="E4290"/>
      <c r="F4290"/>
      <c r="G4290"/>
      <c r="H4290"/>
      <c r="I4290"/>
      <c r="J4290"/>
      <c r="K4290"/>
      <c r="L4290"/>
      <c r="M4290"/>
      <c r="N4290"/>
      <c r="O4290"/>
      <c r="P4290"/>
      <c r="Q4290"/>
      <c r="R4290"/>
      <c r="S4290"/>
      <c r="T4290"/>
      <c r="U4290"/>
      <c r="V4290"/>
      <c r="W4290"/>
      <c r="X4290"/>
      <c r="Y4290"/>
      <c r="Z4290"/>
      <c r="AA4290"/>
      <c r="AB4290" s="181"/>
    </row>
    <row r="4291" spans="1:28" hidden="1">
      <c r="A4291" s="283"/>
      <c r="B4291"/>
      <c r="C4291"/>
      <c r="D4291"/>
      <c r="E4291"/>
      <c r="F4291"/>
      <c r="G4291"/>
      <c r="H4291"/>
      <c r="I4291"/>
      <c r="J4291"/>
      <c r="K4291"/>
      <c r="L4291"/>
      <c r="M4291"/>
      <c r="N4291"/>
      <c r="O4291"/>
      <c r="P4291"/>
      <c r="Q4291"/>
      <c r="R4291"/>
      <c r="S4291"/>
      <c r="T4291"/>
      <c r="U4291"/>
      <c r="V4291"/>
      <c r="W4291"/>
      <c r="X4291"/>
      <c r="Y4291"/>
      <c r="Z4291"/>
      <c r="AA4291"/>
      <c r="AB4291" s="181"/>
    </row>
    <row r="4292" spans="1:28" hidden="1">
      <c r="A4292" s="283"/>
      <c r="B4292"/>
      <c r="C4292"/>
      <c r="D4292"/>
      <c r="E4292"/>
      <c r="F4292"/>
      <c r="G4292"/>
      <c r="H4292"/>
      <c r="I4292"/>
      <c r="J4292"/>
      <c r="K4292"/>
      <c r="L4292"/>
      <c r="M4292"/>
      <c r="N4292"/>
      <c r="O4292"/>
      <c r="P4292"/>
      <c r="Q4292"/>
      <c r="R4292"/>
      <c r="S4292"/>
      <c r="T4292"/>
      <c r="U4292"/>
      <c r="V4292"/>
      <c r="W4292"/>
      <c r="X4292"/>
      <c r="Y4292"/>
      <c r="Z4292"/>
      <c r="AA4292"/>
      <c r="AB4292" s="181"/>
    </row>
    <row r="4293" spans="1:28" hidden="1">
      <c r="A4293" s="283"/>
      <c r="B4293"/>
      <c r="C4293"/>
      <c r="D4293"/>
      <c r="E4293"/>
      <c r="F4293"/>
      <c r="G4293"/>
      <c r="H4293"/>
      <c r="I4293"/>
      <c r="J4293"/>
      <c r="K4293"/>
      <c r="L4293"/>
      <c r="M4293"/>
      <c r="N4293"/>
      <c r="O4293"/>
      <c r="P4293"/>
      <c r="Q4293"/>
      <c r="R4293"/>
      <c r="S4293"/>
      <c r="T4293"/>
      <c r="U4293"/>
      <c r="V4293"/>
      <c r="W4293"/>
      <c r="X4293"/>
      <c r="Y4293"/>
      <c r="Z4293"/>
      <c r="AA4293"/>
      <c r="AB4293" s="181"/>
    </row>
    <row r="4294" spans="1:28" hidden="1">
      <c r="A4294" s="283"/>
      <c r="B4294"/>
      <c r="C4294"/>
      <c r="D4294"/>
      <c r="E4294"/>
      <c r="F4294"/>
      <c r="G4294"/>
      <c r="H4294"/>
      <c r="I4294"/>
      <c r="J4294"/>
      <c r="K4294"/>
      <c r="L4294"/>
      <c r="M4294"/>
      <c r="N4294"/>
      <c r="O4294"/>
      <c r="P4294"/>
      <c r="Q4294"/>
      <c r="R4294"/>
      <c r="S4294"/>
      <c r="T4294"/>
      <c r="U4294"/>
      <c r="V4294"/>
      <c r="W4294"/>
      <c r="X4294"/>
      <c r="Y4294"/>
      <c r="Z4294"/>
      <c r="AA4294"/>
      <c r="AB4294" s="181"/>
    </row>
    <row r="4295" spans="1:28" hidden="1">
      <c r="A4295" s="283"/>
      <c r="B4295"/>
      <c r="C4295"/>
      <c r="D4295"/>
      <c r="E4295"/>
      <c r="F4295"/>
      <c r="G4295"/>
      <c r="H4295"/>
      <c r="I4295"/>
      <c r="J4295"/>
      <c r="K4295"/>
      <c r="L4295"/>
      <c r="M4295"/>
      <c r="N4295"/>
      <c r="O4295"/>
      <c r="P4295"/>
      <c r="Q4295"/>
      <c r="R4295"/>
      <c r="S4295"/>
      <c r="T4295"/>
      <c r="U4295"/>
      <c r="V4295"/>
      <c r="W4295"/>
      <c r="X4295"/>
      <c r="Y4295"/>
      <c r="Z4295"/>
      <c r="AA4295"/>
      <c r="AB4295" s="181"/>
    </row>
    <row r="4296" spans="1:28" hidden="1">
      <c r="A4296" s="283"/>
      <c r="B4296"/>
      <c r="C4296"/>
      <c r="D4296"/>
      <c r="E4296"/>
      <c r="F4296"/>
      <c r="G4296"/>
      <c r="H4296"/>
      <c r="I4296"/>
      <c r="J4296"/>
      <c r="K4296"/>
      <c r="L4296"/>
      <c r="M4296"/>
      <c r="N4296"/>
      <c r="O4296"/>
      <c r="P4296"/>
      <c r="Q4296"/>
      <c r="R4296"/>
      <c r="S4296"/>
      <c r="T4296"/>
      <c r="U4296"/>
      <c r="V4296"/>
      <c r="W4296"/>
      <c r="X4296"/>
      <c r="Y4296"/>
      <c r="Z4296"/>
      <c r="AA4296"/>
      <c r="AB4296" s="181"/>
    </row>
    <row r="4297" spans="1:28" hidden="1">
      <c r="A4297" s="283"/>
      <c r="B4297"/>
      <c r="C4297"/>
      <c r="D4297"/>
      <c r="E4297"/>
      <c r="F4297"/>
      <c r="G4297"/>
      <c r="H4297"/>
      <c r="I4297"/>
      <c r="J4297"/>
      <c r="K4297"/>
      <c r="L4297"/>
      <c r="M4297"/>
      <c r="N4297"/>
      <c r="O4297"/>
      <c r="P4297"/>
      <c r="Q4297"/>
      <c r="R4297"/>
      <c r="S4297"/>
      <c r="T4297"/>
      <c r="U4297"/>
      <c r="V4297"/>
      <c r="W4297"/>
      <c r="X4297"/>
      <c r="Y4297"/>
      <c r="Z4297"/>
      <c r="AA4297"/>
      <c r="AB4297" s="181"/>
    </row>
    <row r="4298" spans="1:28" hidden="1">
      <c r="A4298" s="283"/>
      <c r="B4298"/>
      <c r="C4298"/>
      <c r="D4298"/>
      <c r="E4298"/>
      <c r="F4298"/>
      <c r="G4298"/>
      <c r="H4298"/>
      <c r="I4298"/>
      <c r="J4298"/>
      <c r="K4298"/>
      <c r="L4298"/>
      <c r="M4298"/>
      <c r="N4298"/>
      <c r="O4298"/>
      <c r="P4298"/>
      <c r="Q4298"/>
      <c r="R4298"/>
      <c r="S4298"/>
      <c r="T4298"/>
      <c r="U4298"/>
      <c r="V4298"/>
      <c r="W4298"/>
      <c r="X4298"/>
      <c r="Y4298"/>
      <c r="Z4298"/>
      <c r="AA4298"/>
      <c r="AB4298" s="181"/>
    </row>
    <row r="4299" spans="1:28" hidden="1">
      <c r="A4299" s="283"/>
      <c r="B4299"/>
      <c r="C4299"/>
      <c r="D4299"/>
      <c r="E4299"/>
      <c r="F4299"/>
      <c r="G4299"/>
      <c r="H4299"/>
      <c r="I4299"/>
      <c r="J4299"/>
      <c r="K4299"/>
      <c r="L4299"/>
      <c r="M4299"/>
      <c r="N4299"/>
      <c r="O4299"/>
      <c r="P4299"/>
      <c r="Q4299"/>
      <c r="R4299"/>
      <c r="S4299"/>
      <c r="T4299"/>
      <c r="U4299"/>
      <c r="V4299"/>
      <c r="W4299"/>
      <c r="X4299"/>
      <c r="Y4299"/>
      <c r="Z4299"/>
      <c r="AA4299"/>
      <c r="AB4299" s="181"/>
    </row>
    <row r="4300" spans="1:28" hidden="1">
      <c r="A4300" s="283"/>
      <c r="B4300"/>
      <c r="C4300"/>
      <c r="D4300"/>
      <c r="E4300"/>
      <c r="F4300"/>
      <c r="G4300"/>
      <c r="H4300"/>
      <c r="I4300"/>
      <c r="J4300"/>
      <c r="K4300"/>
      <c r="L4300"/>
      <c r="M4300"/>
      <c r="N4300"/>
      <c r="O4300"/>
      <c r="P4300"/>
      <c r="Q4300"/>
      <c r="R4300"/>
      <c r="S4300"/>
      <c r="T4300"/>
      <c r="U4300"/>
      <c r="V4300"/>
      <c r="W4300"/>
      <c r="X4300"/>
      <c r="Y4300"/>
      <c r="Z4300"/>
      <c r="AA4300"/>
      <c r="AB4300" s="181"/>
    </row>
    <row r="4301" spans="1:28" hidden="1">
      <c r="A4301" s="283"/>
      <c r="B4301"/>
      <c r="C4301"/>
      <c r="D4301"/>
      <c r="E4301"/>
      <c r="F4301"/>
      <c r="G4301"/>
      <c r="H4301"/>
      <c r="I4301"/>
      <c r="J4301"/>
      <c r="K4301"/>
      <c r="L4301"/>
      <c r="M4301"/>
      <c r="N4301"/>
      <c r="O4301"/>
      <c r="P4301"/>
      <c r="Q4301"/>
      <c r="R4301"/>
      <c r="S4301"/>
      <c r="T4301"/>
      <c r="U4301"/>
      <c r="V4301"/>
      <c r="W4301"/>
      <c r="X4301"/>
      <c r="Y4301"/>
      <c r="Z4301"/>
      <c r="AA4301"/>
      <c r="AB4301" s="181"/>
    </row>
    <row r="4302" spans="1:28" hidden="1">
      <c r="A4302" s="283"/>
      <c r="B4302"/>
      <c r="C4302"/>
      <c r="D4302"/>
      <c r="E4302"/>
      <c r="F4302"/>
      <c r="G4302"/>
      <c r="H4302"/>
      <c r="I4302"/>
      <c r="J4302"/>
      <c r="K4302"/>
      <c r="L4302"/>
      <c r="M4302"/>
      <c r="N4302"/>
      <c r="O4302"/>
      <c r="P4302"/>
      <c r="Q4302"/>
      <c r="R4302"/>
      <c r="S4302"/>
      <c r="T4302"/>
      <c r="U4302"/>
      <c r="V4302"/>
      <c r="W4302"/>
      <c r="X4302"/>
      <c r="Y4302"/>
      <c r="Z4302"/>
      <c r="AA4302"/>
      <c r="AB4302" s="181"/>
    </row>
    <row r="4303" spans="1:28" hidden="1">
      <c r="A4303" s="283"/>
      <c r="B4303"/>
      <c r="C4303"/>
      <c r="D4303"/>
      <c r="E4303"/>
      <c r="F4303"/>
      <c r="G4303"/>
      <c r="H4303"/>
      <c r="I4303"/>
      <c r="J4303"/>
      <c r="K4303"/>
      <c r="L4303"/>
      <c r="M4303"/>
      <c r="N4303"/>
      <c r="O4303"/>
      <c r="P4303"/>
      <c r="Q4303"/>
      <c r="R4303"/>
      <c r="S4303"/>
      <c r="T4303"/>
      <c r="U4303"/>
      <c r="V4303"/>
      <c r="W4303"/>
      <c r="X4303"/>
      <c r="Y4303"/>
      <c r="Z4303"/>
      <c r="AA4303"/>
      <c r="AB4303" s="181"/>
    </row>
    <row r="4304" spans="1:28" hidden="1">
      <c r="A4304" s="283"/>
      <c r="B4304"/>
      <c r="C4304"/>
      <c r="D4304"/>
      <c r="E4304"/>
      <c r="F4304"/>
      <c r="G4304"/>
      <c r="H4304"/>
      <c r="I4304"/>
      <c r="J4304"/>
      <c r="K4304"/>
      <c r="L4304"/>
      <c r="M4304"/>
      <c r="N4304"/>
      <c r="O4304"/>
      <c r="P4304"/>
      <c r="Q4304"/>
      <c r="R4304"/>
      <c r="S4304"/>
      <c r="T4304"/>
      <c r="U4304"/>
      <c r="V4304"/>
      <c r="W4304"/>
      <c r="X4304"/>
      <c r="Y4304"/>
      <c r="Z4304"/>
      <c r="AA4304"/>
      <c r="AB4304" s="181"/>
    </row>
    <row r="4305" spans="1:28" hidden="1">
      <c r="A4305" s="283"/>
      <c r="B4305"/>
      <c r="C4305"/>
      <c r="D4305"/>
      <c r="E4305"/>
      <c r="F4305"/>
      <c r="G4305"/>
      <c r="H4305"/>
      <c r="I4305"/>
      <c r="J4305"/>
      <c r="K4305"/>
      <c r="L4305"/>
      <c r="M4305"/>
      <c r="N4305"/>
      <c r="O4305"/>
      <c r="P4305"/>
      <c r="Q4305"/>
      <c r="R4305"/>
      <c r="S4305"/>
      <c r="T4305"/>
      <c r="U4305"/>
      <c r="V4305"/>
      <c r="W4305"/>
      <c r="X4305"/>
      <c r="Y4305"/>
      <c r="Z4305"/>
      <c r="AA4305"/>
      <c r="AB4305" s="181"/>
    </row>
    <row r="4306" spans="1:28" hidden="1">
      <c r="A4306" s="283"/>
      <c r="B4306"/>
      <c r="C4306"/>
      <c r="D4306"/>
      <c r="E4306"/>
      <c r="F4306"/>
      <c r="G4306"/>
      <c r="H4306"/>
      <c r="I4306"/>
      <c r="J4306"/>
      <c r="K4306"/>
      <c r="L4306"/>
      <c r="M4306"/>
      <c r="N4306"/>
      <c r="O4306"/>
      <c r="P4306"/>
      <c r="Q4306"/>
      <c r="R4306"/>
      <c r="S4306"/>
      <c r="T4306"/>
      <c r="U4306"/>
      <c r="V4306"/>
      <c r="W4306"/>
      <c r="X4306"/>
      <c r="Y4306"/>
      <c r="Z4306"/>
      <c r="AA4306"/>
      <c r="AB4306" s="181"/>
    </row>
    <row r="4307" spans="1:28" hidden="1">
      <c r="A4307" s="283"/>
      <c r="B4307"/>
      <c r="C4307"/>
      <c r="D4307"/>
      <c r="E4307"/>
      <c r="F4307"/>
      <c r="G4307"/>
      <c r="H4307"/>
      <c r="I4307"/>
      <c r="J4307"/>
      <c r="K4307"/>
      <c r="L4307"/>
      <c r="M4307"/>
      <c r="N4307"/>
      <c r="O4307"/>
      <c r="P4307"/>
      <c r="Q4307"/>
      <c r="R4307"/>
      <c r="S4307"/>
      <c r="T4307"/>
      <c r="U4307"/>
      <c r="V4307"/>
      <c r="W4307"/>
      <c r="X4307"/>
      <c r="Y4307"/>
      <c r="Z4307"/>
      <c r="AA4307"/>
      <c r="AB4307" s="181"/>
    </row>
    <row r="4308" spans="1:28" hidden="1">
      <c r="A4308" s="283"/>
      <c r="B4308"/>
      <c r="C4308"/>
      <c r="D4308"/>
      <c r="E4308"/>
      <c r="F4308"/>
      <c r="G4308"/>
      <c r="H4308"/>
      <c r="I4308"/>
      <c r="J4308"/>
      <c r="K4308"/>
      <c r="L4308"/>
      <c r="M4308"/>
      <c r="N4308"/>
      <c r="O4308"/>
      <c r="P4308"/>
      <c r="Q4308"/>
      <c r="R4308"/>
      <c r="S4308"/>
      <c r="T4308"/>
      <c r="U4308"/>
      <c r="V4308"/>
      <c r="W4308"/>
      <c r="X4308"/>
      <c r="Y4308"/>
      <c r="Z4308"/>
      <c r="AA4308"/>
      <c r="AB4308" s="181"/>
    </row>
    <row r="4309" spans="1:28" hidden="1">
      <c r="A4309" s="283"/>
      <c r="B4309"/>
      <c r="C4309"/>
      <c r="D4309"/>
      <c r="E4309"/>
      <c r="F4309"/>
      <c r="G4309"/>
      <c r="H4309"/>
      <c r="I4309"/>
      <c r="J4309"/>
      <c r="K4309"/>
      <c r="L4309"/>
      <c r="M4309"/>
      <c r="N4309"/>
      <c r="O4309"/>
      <c r="P4309"/>
      <c r="Q4309"/>
      <c r="R4309"/>
      <c r="S4309"/>
      <c r="T4309"/>
      <c r="U4309"/>
      <c r="V4309"/>
      <c r="W4309"/>
      <c r="X4309"/>
      <c r="Y4309"/>
      <c r="Z4309"/>
      <c r="AA4309"/>
      <c r="AB4309" s="181"/>
    </row>
    <row r="4310" spans="1:28" hidden="1">
      <c r="A4310" s="283"/>
      <c r="B4310"/>
      <c r="C4310"/>
      <c r="D4310"/>
      <c r="E4310"/>
      <c r="F4310"/>
      <c r="G4310"/>
      <c r="H4310"/>
      <c r="I4310"/>
      <c r="J4310"/>
      <c r="K4310"/>
      <c r="L4310"/>
      <c r="M4310"/>
      <c r="N4310"/>
      <c r="O4310"/>
      <c r="P4310"/>
      <c r="Q4310"/>
      <c r="R4310"/>
      <c r="S4310"/>
      <c r="T4310"/>
      <c r="U4310"/>
      <c r="V4310"/>
      <c r="W4310"/>
      <c r="X4310"/>
      <c r="Y4310"/>
      <c r="Z4310"/>
      <c r="AA4310"/>
      <c r="AB4310" s="181"/>
    </row>
    <row r="4311" spans="1:28" hidden="1">
      <c r="A4311" s="283"/>
      <c r="B4311"/>
      <c r="C4311"/>
      <c r="D4311"/>
      <c r="E4311"/>
      <c r="F4311"/>
      <c r="G4311"/>
      <c r="H4311"/>
      <c r="I4311"/>
      <c r="J4311"/>
      <c r="K4311"/>
      <c r="L4311"/>
      <c r="M4311"/>
      <c r="N4311"/>
      <c r="O4311"/>
      <c r="P4311"/>
      <c r="Q4311"/>
      <c r="R4311"/>
      <c r="S4311"/>
      <c r="T4311"/>
      <c r="U4311"/>
      <c r="V4311"/>
      <c r="W4311"/>
      <c r="X4311"/>
      <c r="Y4311"/>
      <c r="Z4311"/>
      <c r="AA4311"/>
      <c r="AB4311" s="181"/>
    </row>
    <row r="4312" spans="1:28" hidden="1">
      <c r="A4312" s="283"/>
      <c r="B4312"/>
      <c r="C4312"/>
      <c r="D4312"/>
      <c r="E4312"/>
      <c r="F4312"/>
      <c r="G4312"/>
      <c r="H4312"/>
      <c r="I4312"/>
      <c r="J4312"/>
      <c r="K4312"/>
      <c r="L4312"/>
      <c r="M4312"/>
      <c r="N4312"/>
      <c r="O4312"/>
      <c r="P4312"/>
      <c r="Q4312"/>
      <c r="R4312"/>
      <c r="S4312"/>
      <c r="T4312"/>
      <c r="U4312"/>
      <c r="V4312"/>
      <c r="W4312"/>
      <c r="X4312"/>
      <c r="Y4312"/>
      <c r="Z4312"/>
      <c r="AA4312"/>
      <c r="AB4312" s="181"/>
    </row>
    <row r="4313" spans="1:28" hidden="1">
      <c r="A4313" s="283"/>
      <c r="B4313"/>
      <c r="C4313"/>
      <c r="D4313"/>
      <c r="E4313"/>
      <c r="F4313"/>
      <c r="G4313"/>
      <c r="H4313"/>
      <c r="I4313"/>
      <c r="J4313"/>
      <c r="K4313"/>
      <c r="L4313"/>
      <c r="M4313"/>
      <c r="N4313"/>
      <c r="O4313"/>
      <c r="P4313"/>
      <c r="Q4313"/>
      <c r="R4313"/>
      <c r="S4313"/>
      <c r="T4313"/>
      <c r="U4313"/>
      <c r="V4313"/>
      <c r="W4313"/>
      <c r="X4313"/>
      <c r="Y4313"/>
      <c r="Z4313"/>
      <c r="AA4313"/>
      <c r="AB4313" s="181"/>
    </row>
    <row r="4314" spans="1:28" hidden="1">
      <c r="A4314" s="283"/>
      <c r="B4314"/>
      <c r="C4314"/>
      <c r="D4314"/>
      <c r="E4314"/>
      <c r="F4314"/>
      <c r="G4314"/>
      <c r="H4314"/>
      <c r="I4314"/>
      <c r="J4314"/>
      <c r="K4314"/>
      <c r="L4314"/>
      <c r="M4314"/>
      <c r="N4314"/>
      <c r="O4314"/>
      <c r="P4314"/>
      <c r="Q4314"/>
      <c r="R4314"/>
      <c r="S4314"/>
      <c r="T4314"/>
      <c r="U4314"/>
      <c r="V4314"/>
      <c r="W4314"/>
      <c r="X4314"/>
      <c r="Y4314"/>
      <c r="Z4314"/>
      <c r="AA4314"/>
      <c r="AB4314" s="181"/>
    </row>
    <row r="4315" spans="1:28" hidden="1">
      <c r="A4315" s="283"/>
      <c r="B4315"/>
      <c r="C4315"/>
      <c r="D4315"/>
      <c r="E4315"/>
      <c r="F4315"/>
      <c r="G4315"/>
      <c r="H4315"/>
      <c r="I4315"/>
      <c r="J4315"/>
      <c r="K4315"/>
      <c r="L4315"/>
      <c r="M4315"/>
      <c r="N4315"/>
      <c r="O4315"/>
      <c r="P4315"/>
      <c r="Q4315"/>
      <c r="R4315"/>
      <c r="S4315"/>
      <c r="T4315"/>
      <c r="U4315"/>
      <c r="V4315"/>
      <c r="W4315"/>
      <c r="X4315"/>
      <c r="Y4315"/>
      <c r="Z4315"/>
      <c r="AA4315"/>
      <c r="AB4315" s="181"/>
    </row>
    <row r="4316" spans="1:28" hidden="1">
      <c r="A4316" s="283"/>
      <c r="B4316"/>
      <c r="C4316"/>
      <c r="D4316"/>
      <c r="E4316"/>
      <c r="F4316"/>
      <c r="G4316"/>
      <c r="H4316"/>
      <c r="I4316"/>
      <c r="J4316"/>
      <c r="K4316"/>
      <c r="L4316"/>
      <c r="M4316"/>
      <c r="N4316"/>
      <c r="O4316"/>
      <c r="P4316"/>
      <c r="Q4316"/>
      <c r="R4316"/>
      <c r="S4316"/>
      <c r="T4316"/>
      <c r="U4316"/>
      <c r="V4316"/>
      <c r="W4316"/>
      <c r="X4316"/>
      <c r="Y4316"/>
      <c r="Z4316"/>
      <c r="AA4316"/>
      <c r="AB4316" s="181"/>
    </row>
    <row r="4317" spans="1:28" hidden="1">
      <c r="A4317" s="283"/>
      <c r="B4317"/>
      <c r="C4317"/>
      <c r="D4317"/>
      <c r="E4317"/>
      <c r="F4317"/>
      <c r="G4317"/>
      <c r="H4317"/>
      <c r="I4317"/>
      <c r="J4317"/>
      <c r="K4317"/>
      <c r="L4317"/>
      <c r="M4317"/>
      <c r="N4317"/>
      <c r="O4317"/>
      <c r="P4317"/>
      <c r="Q4317"/>
      <c r="R4317"/>
      <c r="S4317"/>
      <c r="T4317"/>
      <c r="U4317"/>
      <c r="V4317"/>
      <c r="W4317"/>
      <c r="X4317"/>
      <c r="Y4317"/>
      <c r="Z4317"/>
      <c r="AA4317"/>
      <c r="AB4317" s="181"/>
    </row>
    <row r="4318" spans="1:28" hidden="1">
      <c r="A4318" s="283"/>
      <c r="B4318"/>
      <c r="C4318"/>
      <c r="D4318"/>
      <c r="E4318"/>
      <c r="F4318"/>
      <c r="G4318"/>
      <c r="H4318"/>
      <c r="I4318"/>
      <c r="J4318"/>
      <c r="K4318"/>
      <c r="L4318"/>
      <c r="M4318"/>
      <c r="N4318"/>
      <c r="O4318"/>
      <c r="P4318"/>
      <c r="Q4318"/>
      <c r="R4318"/>
      <c r="S4318"/>
      <c r="T4318"/>
      <c r="U4318"/>
      <c r="V4318"/>
      <c r="W4318"/>
      <c r="X4318"/>
      <c r="Y4318"/>
      <c r="Z4318"/>
      <c r="AA4318"/>
      <c r="AB4318" s="181"/>
    </row>
    <row r="4319" spans="1:28" hidden="1">
      <c r="A4319" s="283"/>
      <c r="B4319"/>
      <c r="C4319"/>
      <c r="D4319"/>
      <c r="E4319"/>
      <c r="F4319"/>
      <c r="G4319"/>
      <c r="H4319"/>
      <c r="I4319"/>
      <c r="J4319"/>
      <c r="K4319"/>
      <c r="L4319"/>
      <c r="M4319"/>
      <c r="N4319"/>
      <c r="O4319"/>
      <c r="P4319"/>
      <c r="Q4319"/>
      <c r="R4319"/>
      <c r="S4319"/>
      <c r="T4319"/>
      <c r="U4319"/>
      <c r="V4319"/>
      <c r="W4319"/>
      <c r="X4319"/>
      <c r="Y4319"/>
      <c r="Z4319"/>
      <c r="AA4319"/>
      <c r="AB4319" s="181"/>
    </row>
    <row r="4320" spans="1:28" hidden="1">
      <c r="A4320" s="283"/>
      <c r="B4320"/>
      <c r="C4320"/>
      <c r="D4320"/>
      <c r="E4320"/>
      <c r="F4320"/>
      <c r="G4320"/>
      <c r="H4320"/>
      <c r="I4320"/>
      <c r="J4320"/>
      <c r="K4320"/>
      <c r="L4320"/>
      <c r="M4320"/>
      <c r="N4320"/>
      <c r="O4320"/>
      <c r="P4320"/>
      <c r="Q4320"/>
      <c r="R4320"/>
      <c r="S4320"/>
      <c r="T4320"/>
      <c r="U4320"/>
      <c r="V4320"/>
      <c r="W4320"/>
      <c r="X4320"/>
      <c r="Y4320"/>
      <c r="Z4320"/>
      <c r="AA4320"/>
      <c r="AB4320" s="181"/>
    </row>
    <row r="4321" spans="1:28" hidden="1">
      <c r="A4321" s="283"/>
      <c r="B4321"/>
      <c r="C4321"/>
      <c r="D4321"/>
      <c r="E4321"/>
      <c r="F4321"/>
      <c r="G4321"/>
      <c r="H4321"/>
      <c r="I4321"/>
      <c r="J4321"/>
      <c r="K4321"/>
      <c r="L4321"/>
      <c r="M4321"/>
      <c r="N4321"/>
      <c r="O4321"/>
      <c r="P4321"/>
      <c r="Q4321"/>
      <c r="R4321"/>
      <c r="S4321"/>
      <c r="T4321"/>
      <c r="U4321"/>
      <c r="V4321"/>
      <c r="W4321"/>
      <c r="X4321"/>
      <c r="Y4321"/>
      <c r="Z4321"/>
      <c r="AA4321"/>
      <c r="AB4321" s="181"/>
    </row>
    <row r="4322" spans="1:28" hidden="1">
      <c r="A4322" s="283"/>
      <c r="B4322"/>
      <c r="C4322"/>
      <c r="D4322"/>
      <c r="E4322"/>
      <c r="F4322"/>
      <c r="G4322"/>
      <c r="H4322"/>
      <c r="I4322"/>
      <c r="J4322"/>
      <c r="K4322"/>
      <c r="L4322"/>
      <c r="M4322"/>
      <c r="N4322"/>
      <c r="O4322"/>
      <c r="P4322"/>
      <c r="Q4322"/>
      <c r="R4322"/>
      <c r="S4322"/>
      <c r="T4322"/>
      <c r="U4322"/>
      <c r="V4322"/>
      <c r="W4322"/>
      <c r="X4322"/>
      <c r="Y4322"/>
      <c r="Z4322"/>
      <c r="AA4322"/>
      <c r="AB4322" s="181"/>
    </row>
    <row r="4323" spans="1:28" hidden="1">
      <c r="A4323" s="283"/>
      <c r="B4323"/>
      <c r="C4323"/>
      <c r="D4323"/>
      <c r="E4323"/>
      <c r="F4323"/>
      <c r="G4323"/>
      <c r="H4323"/>
      <c r="I4323"/>
      <c r="J4323"/>
      <c r="K4323"/>
      <c r="L4323"/>
      <c r="M4323"/>
      <c r="N4323"/>
      <c r="O4323"/>
      <c r="P4323"/>
      <c r="Q4323"/>
      <c r="R4323"/>
      <c r="S4323"/>
      <c r="T4323"/>
      <c r="U4323"/>
      <c r="V4323"/>
      <c r="W4323"/>
      <c r="X4323"/>
      <c r="Y4323"/>
      <c r="Z4323"/>
      <c r="AA4323"/>
      <c r="AB4323" s="181"/>
    </row>
    <row r="4324" spans="1:28" hidden="1">
      <c r="A4324" s="283"/>
      <c r="B4324"/>
      <c r="C4324"/>
      <c r="D4324"/>
      <c r="E4324"/>
      <c r="F4324"/>
      <c r="G4324"/>
      <c r="H4324"/>
      <c r="I4324"/>
      <c r="J4324"/>
      <c r="K4324"/>
      <c r="L4324"/>
      <c r="M4324"/>
      <c r="N4324"/>
      <c r="O4324"/>
      <c r="P4324"/>
      <c r="Q4324"/>
      <c r="R4324"/>
      <c r="S4324"/>
      <c r="T4324"/>
      <c r="U4324"/>
      <c r="V4324"/>
      <c r="W4324"/>
      <c r="X4324"/>
      <c r="Y4324"/>
      <c r="Z4324"/>
      <c r="AA4324"/>
      <c r="AB4324" s="181"/>
    </row>
    <row r="4325" spans="1:28" hidden="1">
      <c r="A4325" s="283"/>
      <c r="B4325"/>
      <c r="C4325"/>
      <c r="D4325"/>
      <c r="E4325"/>
      <c r="F4325"/>
      <c r="G4325"/>
      <c r="H4325"/>
      <c r="I4325"/>
      <c r="J4325"/>
      <c r="K4325"/>
      <c r="L4325"/>
      <c r="M4325"/>
      <c r="N4325"/>
      <c r="O4325"/>
      <c r="P4325"/>
      <c r="Q4325"/>
      <c r="R4325"/>
      <c r="S4325"/>
      <c r="T4325"/>
      <c r="U4325"/>
      <c r="V4325"/>
      <c r="W4325"/>
      <c r="X4325"/>
      <c r="Y4325"/>
      <c r="Z4325"/>
      <c r="AA4325"/>
      <c r="AB4325" s="181"/>
    </row>
    <row r="4326" spans="1:28" hidden="1">
      <c r="A4326" s="283"/>
      <c r="B4326"/>
      <c r="C4326"/>
      <c r="D4326"/>
      <c r="E4326"/>
      <c r="F4326"/>
      <c r="G4326"/>
      <c r="H4326"/>
      <c r="I4326"/>
      <c r="J4326"/>
      <c r="K4326"/>
      <c r="L4326"/>
      <c r="M4326"/>
      <c r="N4326"/>
      <c r="O4326"/>
      <c r="P4326"/>
      <c r="Q4326"/>
      <c r="R4326"/>
      <c r="S4326"/>
      <c r="T4326"/>
      <c r="U4326"/>
      <c r="V4326"/>
      <c r="W4326"/>
      <c r="X4326"/>
      <c r="Y4326"/>
      <c r="Z4326"/>
      <c r="AA4326"/>
      <c r="AB4326" s="181"/>
    </row>
    <row r="4327" spans="1:28" hidden="1">
      <c r="A4327" s="283"/>
      <c r="B4327"/>
      <c r="C4327"/>
      <c r="D4327"/>
      <c r="E4327"/>
      <c r="F4327"/>
      <c r="G4327"/>
      <c r="H4327"/>
      <c r="I4327"/>
      <c r="J4327"/>
      <c r="K4327"/>
      <c r="L4327"/>
      <c r="M4327"/>
      <c r="N4327"/>
      <c r="O4327"/>
      <c r="P4327"/>
      <c r="Q4327"/>
      <c r="R4327"/>
      <c r="S4327"/>
      <c r="T4327"/>
      <c r="U4327"/>
      <c r="V4327"/>
      <c r="W4327"/>
      <c r="X4327"/>
      <c r="Y4327"/>
      <c r="Z4327"/>
      <c r="AA4327"/>
      <c r="AB4327" s="181"/>
    </row>
    <row r="4328" spans="1:28" hidden="1">
      <c r="A4328" s="283"/>
      <c r="B4328"/>
      <c r="C4328"/>
      <c r="D4328"/>
      <c r="E4328"/>
      <c r="F4328"/>
      <c r="G4328"/>
      <c r="H4328"/>
      <c r="I4328"/>
      <c r="J4328"/>
      <c r="K4328"/>
      <c r="L4328"/>
      <c r="M4328"/>
      <c r="N4328"/>
      <c r="O4328"/>
      <c r="P4328"/>
      <c r="Q4328"/>
      <c r="R4328"/>
      <c r="S4328"/>
      <c r="T4328"/>
      <c r="U4328"/>
      <c r="V4328"/>
      <c r="W4328"/>
      <c r="X4328"/>
      <c r="Y4328"/>
      <c r="Z4328"/>
      <c r="AA4328"/>
      <c r="AB4328" s="181"/>
    </row>
    <row r="4329" spans="1:28" hidden="1">
      <c r="A4329" s="283"/>
      <c r="B4329"/>
      <c r="C4329"/>
      <c r="D4329"/>
      <c r="E4329"/>
      <c r="F4329"/>
      <c r="G4329"/>
      <c r="H4329"/>
      <c r="I4329"/>
      <c r="J4329"/>
      <c r="K4329"/>
      <c r="L4329"/>
      <c r="M4329"/>
      <c r="N4329"/>
      <c r="O4329"/>
      <c r="P4329"/>
      <c r="Q4329"/>
      <c r="R4329"/>
      <c r="S4329"/>
      <c r="T4329"/>
      <c r="U4329"/>
      <c r="V4329"/>
      <c r="W4329"/>
      <c r="X4329"/>
      <c r="Y4329"/>
      <c r="Z4329"/>
      <c r="AA4329"/>
      <c r="AB4329" s="181"/>
    </row>
    <row r="4330" spans="1:28" hidden="1">
      <c r="A4330" s="283"/>
      <c r="B4330"/>
      <c r="C4330"/>
      <c r="D4330"/>
      <c r="E4330"/>
      <c r="F4330"/>
      <c r="G4330"/>
      <c r="H4330"/>
      <c r="I4330"/>
      <c r="J4330"/>
      <c r="K4330"/>
      <c r="L4330"/>
      <c r="M4330"/>
      <c r="N4330"/>
      <c r="O4330"/>
      <c r="P4330"/>
      <c r="Q4330"/>
      <c r="R4330"/>
      <c r="S4330"/>
      <c r="T4330"/>
      <c r="U4330"/>
      <c r="V4330"/>
      <c r="W4330"/>
      <c r="X4330"/>
      <c r="Y4330"/>
      <c r="Z4330"/>
      <c r="AA4330"/>
      <c r="AB4330" s="181"/>
    </row>
    <row r="4331" spans="1:28" hidden="1">
      <c r="A4331" s="283"/>
      <c r="B4331"/>
      <c r="C4331"/>
      <c r="D4331"/>
      <c r="E4331"/>
      <c r="F4331"/>
      <c r="G4331"/>
      <c r="H4331"/>
      <c r="I4331"/>
      <c r="J4331"/>
      <c r="K4331"/>
      <c r="L4331"/>
      <c r="M4331"/>
      <c r="N4331"/>
      <c r="O4331"/>
      <c r="P4331"/>
      <c r="Q4331"/>
      <c r="R4331"/>
      <c r="S4331"/>
      <c r="T4331"/>
      <c r="U4331"/>
      <c r="V4331"/>
      <c r="W4331"/>
      <c r="X4331"/>
      <c r="Y4331"/>
      <c r="Z4331"/>
      <c r="AA4331"/>
      <c r="AB4331" s="181"/>
    </row>
    <row r="4332" spans="1:28" hidden="1">
      <c r="A4332" s="283"/>
      <c r="B4332"/>
      <c r="C4332"/>
      <c r="D4332"/>
      <c r="E4332"/>
      <c r="F4332"/>
      <c r="G4332"/>
      <c r="H4332"/>
      <c r="I4332"/>
      <c r="J4332"/>
      <c r="K4332"/>
      <c r="L4332"/>
      <c r="M4332"/>
      <c r="N4332"/>
      <c r="O4332"/>
      <c r="P4332"/>
      <c r="Q4332"/>
      <c r="R4332"/>
      <c r="S4332"/>
      <c r="T4332"/>
      <c r="U4332"/>
      <c r="V4332"/>
      <c r="W4332"/>
      <c r="X4332"/>
      <c r="Y4332"/>
      <c r="Z4332"/>
      <c r="AA4332"/>
      <c r="AB4332" s="181"/>
    </row>
    <row r="4333" spans="1:28" hidden="1">
      <c r="A4333" s="283"/>
      <c r="B4333"/>
      <c r="C4333"/>
      <c r="D4333"/>
      <c r="E4333"/>
      <c r="F4333"/>
      <c r="G4333"/>
      <c r="H4333"/>
      <c r="I4333"/>
      <c r="J4333"/>
      <c r="K4333"/>
      <c r="L4333"/>
      <c r="M4333"/>
      <c r="N4333"/>
      <c r="O4333"/>
      <c r="P4333"/>
      <c r="Q4333"/>
      <c r="R4333"/>
      <c r="S4333"/>
      <c r="T4333"/>
      <c r="U4333"/>
      <c r="V4333"/>
      <c r="W4333"/>
      <c r="X4333"/>
      <c r="Y4333"/>
      <c r="Z4333"/>
      <c r="AA4333"/>
      <c r="AB4333" s="181"/>
    </row>
    <row r="4334" spans="1:28" hidden="1">
      <c r="A4334" s="283"/>
      <c r="B4334"/>
      <c r="C4334"/>
      <c r="D4334"/>
      <c r="E4334"/>
      <c r="F4334"/>
      <c r="G4334"/>
      <c r="H4334"/>
      <c r="I4334"/>
      <c r="J4334"/>
      <c r="K4334"/>
      <c r="L4334"/>
      <c r="M4334"/>
      <c r="N4334"/>
      <c r="O4334"/>
      <c r="P4334"/>
      <c r="Q4334"/>
      <c r="R4334"/>
      <c r="S4334"/>
      <c r="T4334"/>
      <c r="U4334"/>
      <c r="V4334"/>
      <c r="W4334"/>
      <c r="X4334"/>
      <c r="Y4334"/>
      <c r="Z4334"/>
      <c r="AA4334"/>
      <c r="AB4334" s="181"/>
    </row>
    <row r="4335" spans="1:28" hidden="1">
      <c r="A4335" s="283"/>
      <c r="B4335"/>
      <c r="C4335"/>
      <c r="D4335"/>
      <c r="E4335"/>
      <c r="F4335"/>
      <c r="G4335"/>
      <c r="H4335"/>
      <c r="I4335"/>
      <c r="J4335"/>
      <c r="K4335"/>
      <c r="L4335"/>
      <c r="M4335"/>
      <c r="N4335"/>
      <c r="O4335"/>
      <c r="P4335"/>
      <c r="Q4335"/>
      <c r="R4335"/>
      <c r="S4335"/>
      <c r="T4335"/>
      <c r="U4335"/>
      <c r="V4335"/>
      <c r="W4335"/>
      <c r="X4335"/>
      <c r="Y4335"/>
      <c r="Z4335"/>
      <c r="AA4335"/>
      <c r="AB4335" s="181"/>
    </row>
    <row r="4336" spans="1:28" hidden="1">
      <c r="A4336" s="283"/>
      <c r="B4336"/>
      <c r="C4336"/>
      <c r="D4336"/>
      <c r="E4336"/>
      <c r="F4336"/>
      <c r="G4336"/>
      <c r="H4336"/>
      <c r="I4336"/>
      <c r="J4336"/>
      <c r="K4336"/>
      <c r="L4336"/>
      <c r="M4336"/>
      <c r="N4336"/>
      <c r="O4336"/>
      <c r="P4336"/>
      <c r="Q4336"/>
      <c r="R4336"/>
      <c r="S4336"/>
      <c r="T4336"/>
      <c r="U4336"/>
      <c r="V4336"/>
      <c r="W4336"/>
      <c r="X4336"/>
      <c r="Y4336"/>
      <c r="Z4336"/>
      <c r="AA4336"/>
      <c r="AB4336" s="181"/>
    </row>
    <row r="4337" spans="1:28" hidden="1">
      <c r="A4337" s="283"/>
      <c r="B4337"/>
      <c r="C4337"/>
      <c r="D4337"/>
      <c r="E4337"/>
      <c r="F4337"/>
      <c r="G4337"/>
      <c r="H4337"/>
      <c r="I4337"/>
      <c r="J4337"/>
      <c r="K4337"/>
      <c r="L4337"/>
      <c r="M4337"/>
      <c r="N4337"/>
      <c r="O4337"/>
      <c r="P4337"/>
      <c r="Q4337"/>
      <c r="R4337"/>
      <c r="S4337"/>
      <c r="T4337"/>
      <c r="U4337"/>
      <c r="V4337"/>
      <c r="W4337"/>
      <c r="X4337"/>
      <c r="Y4337"/>
      <c r="Z4337"/>
      <c r="AA4337"/>
      <c r="AB4337" s="181"/>
    </row>
    <row r="4338" spans="1:28" hidden="1">
      <c r="A4338" s="283"/>
      <c r="B4338"/>
      <c r="C4338"/>
      <c r="D4338"/>
      <c r="E4338"/>
      <c r="F4338"/>
      <c r="G4338"/>
      <c r="H4338"/>
      <c r="I4338"/>
      <c r="J4338"/>
      <c r="K4338"/>
      <c r="L4338"/>
      <c r="M4338"/>
      <c r="N4338"/>
      <c r="O4338"/>
      <c r="P4338"/>
      <c r="Q4338"/>
      <c r="R4338"/>
      <c r="S4338"/>
      <c r="T4338"/>
      <c r="U4338"/>
      <c r="V4338"/>
      <c r="W4338"/>
      <c r="X4338"/>
      <c r="Y4338"/>
      <c r="Z4338"/>
      <c r="AA4338"/>
      <c r="AB4338" s="181"/>
    </row>
    <row r="4339" spans="1:28" hidden="1">
      <c r="A4339" s="283"/>
      <c r="B4339"/>
      <c r="C4339"/>
      <c r="D4339"/>
      <c r="E4339"/>
      <c r="F4339"/>
      <c r="G4339"/>
      <c r="H4339"/>
      <c r="I4339"/>
      <c r="J4339"/>
      <c r="K4339"/>
      <c r="L4339"/>
      <c r="M4339"/>
      <c r="N4339"/>
      <c r="O4339"/>
      <c r="P4339"/>
      <c r="Q4339"/>
      <c r="R4339"/>
      <c r="S4339"/>
      <c r="T4339"/>
      <c r="U4339"/>
      <c r="V4339"/>
      <c r="W4339"/>
      <c r="X4339"/>
      <c r="Y4339"/>
      <c r="Z4339"/>
      <c r="AA4339"/>
      <c r="AB4339" s="181"/>
    </row>
    <row r="4340" spans="1:28" hidden="1">
      <c r="A4340" s="283"/>
      <c r="B4340"/>
      <c r="C4340"/>
      <c r="D4340"/>
      <c r="E4340"/>
      <c r="F4340"/>
      <c r="G4340"/>
      <c r="H4340"/>
      <c r="I4340"/>
      <c r="J4340"/>
      <c r="K4340"/>
      <c r="L4340"/>
      <c r="M4340"/>
      <c r="N4340"/>
      <c r="O4340"/>
      <c r="P4340"/>
      <c r="Q4340"/>
      <c r="R4340"/>
      <c r="S4340"/>
      <c r="T4340"/>
      <c r="U4340"/>
      <c r="V4340"/>
      <c r="W4340"/>
      <c r="X4340"/>
      <c r="Y4340"/>
      <c r="Z4340"/>
      <c r="AA4340"/>
      <c r="AB4340" s="181"/>
    </row>
    <row r="4341" spans="1:28" hidden="1">
      <c r="A4341" s="283"/>
      <c r="B4341"/>
      <c r="C4341"/>
      <c r="D4341"/>
      <c r="E4341"/>
      <c r="F4341"/>
      <c r="G4341"/>
      <c r="H4341"/>
      <c r="I4341"/>
      <c r="J4341"/>
      <c r="K4341"/>
      <c r="L4341"/>
      <c r="M4341"/>
      <c r="N4341"/>
      <c r="O4341"/>
      <c r="P4341"/>
      <c r="Q4341"/>
      <c r="R4341"/>
      <c r="S4341"/>
      <c r="T4341"/>
      <c r="U4341"/>
      <c r="V4341"/>
      <c r="W4341"/>
      <c r="X4341"/>
      <c r="Y4341"/>
      <c r="Z4341"/>
      <c r="AA4341"/>
      <c r="AB4341" s="181"/>
    </row>
    <row r="4342" spans="1:28" hidden="1">
      <c r="A4342" s="283"/>
      <c r="B4342"/>
      <c r="C4342"/>
      <c r="D4342"/>
      <c r="E4342"/>
      <c r="F4342"/>
      <c r="G4342"/>
      <c r="H4342"/>
      <c r="I4342"/>
      <c r="J4342"/>
      <c r="K4342"/>
      <c r="L4342"/>
      <c r="M4342"/>
      <c r="N4342"/>
      <c r="O4342"/>
      <c r="P4342"/>
      <c r="Q4342"/>
      <c r="R4342"/>
      <c r="S4342"/>
      <c r="T4342"/>
      <c r="U4342"/>
      <c r="V4342"/>
      <c r="W4342"/>
      <c r="X4342"/>
      <c r="Y4342"/>
      <c r="Z4342"/>
      <c r="AA4342"/>
      <c r="AB4342" s="181"/>
    </row>
    <row r="4343" spans="1:28" hidden="1">
      <c r="A4343" s="283"/>
      <c r="B4343"/>
      <c r="C4343"/>
      <c r="D4343"/>
      <c r="E4343"/>
      <c r="F4343"/>
      <c r="G4343"/>
      <c r="H4343"/>
      <c r="I4343"/>
      <c r="J4343"/>
      <c r="K4343"/>
      <c r="L4343"/>
      <c r="M4343"/>
      <c r="N4343"/>
      <c r="O4343"/>
      <c r="P4343"/>
      <c r="Q4343"/>
      <c r="R4343"/>
      <c r="S4343"/>
      <c r="T4343"/>
      <c r="U4343"/>
      <c r="V4343"/>
      <c r="W4343"/>
      <c r="X4343"/>
      <c r="Y4343"/>
      <c r="Z4343"/>
      <c r="AA4343"/>
      <c r="AB4343" s="181"/>
    </row>
    <row r="4344" spans="1:28" hidden="1">
      <c r="A4344" s="283"/>
      <c r="B4344"/>
      <c r="C4344"/>
      <c r="D4344"/>
      <c r="E4344"/>
      <c r="F4344"/>
      <c r="G4344"/>
      <c r="H4344"/>
      <c r="I4344"/>
      <c r="J4344"/>
      <c r="K4344"/>
      <c r="L4344"/>
      <c r="M4344"/>
      <c r="N4344"/>
      <c r="O4344"/>
      <c r="P4344"/>
      <c r="Q4344"/>
      <c r="R4344"/>
      <c r="S4344"/>
      <c r="T4344"/>
      <c r="U4344"/>
      <c r="V4344"/>
      <c r="W4344"/>
      <c r="X4344"/>
      <c r="Y4344"/>
      <c r="Z4344"/>
      <c r="AA4344"/>
      <c r="AB4344" s="181"/>
    </row>
    <row r="4345" spans="1:28" hidden="1">
      <c r="A4345" s="283"/>
      <c r="B4345"/>
      <c r="C4345"/>
      <c r="D4345"/>
      <c r="E4345"/>
      <c r="F4345"/>
      <c r="G4345"/>
      <c r="H4345"/>
      <c r="I4345"/>
      <c r="J4345"/>
      <c r="K4345"/>
      <c r="L4345"/>
      <c r="M4345"/>
      <c r="N4345"/>
      <c r="O4345"/>
      <c r="P4345"/>
      <c r="Q4345"/>
      <c r="R4345"/>
      <c r="S4345"/>
      <c r="T4345"/>
      <c r="U4345"/>
      <c r="V4345"/>
      <c r="W4345"/>
      <c r="X4345"/>
      <c r="Y4345"/>
      <c r="Z4345"/>
      <c r="AA4345"/>
      <c r="AB4345" s="181"/>
    </row>
    <row r="4346" spans="1:28" hidden="1">
      <c r="A4346" s="283"/>
      <c r="B4346"/>
      <c r="C4346"/>
      <c r="D4346"/>
      <c r="E4346"/>
      <c r="F4346"/>
      <c r="G4346"/>
      <c r="H4346"/>
      <c r="I4346"/>
      <c r="J4346"/>
      <c r="K4346"/>
      <c r="L4346"/>
      <c r="M4346"/>
      <c r="N4346"/>
      <c r="O4346"/>
      <c r="P4346"/>
      <c r="Q4346"/>
      <c r="R4346"/>
      <c r="S4346"/>
      <c r="T4346"/>
      <c r="U4346"/>
      <c r="V4346"/>
      <c r="W4346"/>
      <c r="X4346"/>
      <c r="Y4346"/>
      <c r="Z4346"/>
      <c r="AA4346"/>
      <c r="AB4346" s="181"/>
    </row>
    <row r="4347" spans="1:28" hidden="1">
      <c r="A4347" s="283"/>
      <c r="B4347"/>
      <c r="C4347"/>
      <c r="D4347"/>
      <c r="E4347"/>
      <c r="F4347"/>
      <c r="G4347"/>
      <c r="H4347"/>
      <c r="I4347"/>
      <c r="J4347"/>
      <c r="K4347"/>
      <c r="L4347"/>
      <c r="M4347"/>
      <c r="N4347"/>
      <c r="O4347"/>
      <c r="P4347"/>
      <c r="Q4347"/>
      <c r="R4347"/>
      <c r="S4347"/>
      <c r="T4347"/>
      <c r="U4347"/>
      <c r="V4347"/>
      <c r="W4347"/>
      <c r="X4347"/>
      <c r="Y4347"/>
      <c r="Z4347"/>
      <c r="AA4347"/>
      <c r="AB4347" s="181"/>
    </row>
    <row r="4348" spans="1:28" hidden="1">
      <c r="A4348" s="283"/>
      <c r="B4348"/>
      <c r="C4348"/>
      <c r="D4348"/>
      <c r="E4348"/>
      <c r="F4348"/>
      <c r="G4348"/>
      <c r="H4348"/>
      <c r="I4348"/>
      <c r="J4348"/>
      <c r="K4348"/>
      <c r="L4348"/>
      <c r="M4348"/>
      <c r="N4348"/>
      <c r="O4348"/>
      <c r="P4348"/>
      <c r="Q4348"/>
      <c r="R4348"/>
      <c r="S4348"/>
      <c r="T4348"/>
      <c r="U4348"/>
      <c r="V4348"/>
      <c r="W4348"/>
      <c r="X4348"/>
      <c r="Y4348"/>
      <c r="Z4348"/>
      <c r="AA4348"/>
      <c r="AB4348" s="181"/>
    </row>
    <row r="4349" spans="1:28" hidden="1">
      <c r="A4349" s="283"/>
      <c r="B4349"/>
      <c r="C4349"/>
      <c r="D4349"/>
      <c r="E4349"/>
      <c r="F4349"/>
      <c r="G4349"/>
      <c r="H4349"/>
      <c r="I4349"/>
      <c r="J4349"/>
      <c r="K4349"/>
      <c r="L4349"/>
      <c r="M4349"/>
      <c r="N4349"/>
      <c r="O4349"/>
      <c r="P4349"/>
      <c r="Q4349"/>
      <c r="R4349"/>
      <c r="S4349"/>
      <c r="T4349"/>
      <c r="U4349"/>
      <c r="V4349"/>
      <c r="W4349"/>
      <c r="X4349"/>
      <c r="Y4349"/>
      <c r="Z4349"/>
      <c r="AA4349"/>
      <c r="AB4349" s="181"/>
    </row>
    <row r="4350" spans="1:28" hidden="1">
      <c r="A4350" s="283"/>
      <c r="B4350"/>
      <c r="C4350"/>
      <c r="D4350"/>
      <c r="E4350"/>
      <c r="F4350"/>
      <c r="G4350"/>
      <c r="H4350"/>
      <c r="I4350"/>
      <c r="J4350"/>
      <c r="K4350"/>
      <c r="L4350"/>
      <c r="M4350"/>
      <c r="N4350"/>
      <c r="O4350"/>
      <c r="P4350"/>
      <c r="Q4350"/>
      <c r="R4350"/>
      <c r="S4350"/>
      <c r="T4350"/>
      <c r="U4350"/>
      <c r="V4350"/>
      <c r="W4350"/>
      <c r="X4350"/>
      <c r="Y4350"/>
      <c r="Z4350"/>
      <c r="AA4350"/>
      <c r="AB4350" s="181"/>
    </row>
    <row r="4351" spans="1:28" hidden="1">
      <c r="A4351" s="283"/>
      <c r="B4351"/>
      <c r="C4351"/>
      <c r="D4351"/>
      <c r="E4351"/>
      <c r="F4351"/>
      <c r="G4351"/>
      <c r="H4351"/>
      <c r="I4351"/>
      <c r="J4351"/>
      <c r="K4351"/>
      <c r="L4351"/>
      <c r="M4351"/>
      <c r="N4351"/>
      <c r="O4351"/>
      <c r="P4351"/>
      <c r="Q4351"/>
      <c r="R4351"/>
      <c r="S4351"/>
      <c r="T4351"/>
      <c r="U4351"/>
      <c r="V4351"/>
      <c r="W4351"/>
      <c r="X4351"/>
      <c r="Y4351"/>
      <c r="Z4351"/>
      <c r="AA4351"/>
      <c r="AB4351" s="181"/>
    </row>
    <row r="4352" spans="1:28" hidden="1">
      <c r="A4352" s="283"/>
      <c r="B4352"/>
      <c r="C4352"/>
      <c r="D4352"/>
      <c r="E4352"/>
      <c r="F4352"/>
      <c r="G4352"/>
      <c r="H4352"/>
      <c r="I4352"/>
      <c r="J4352"/>
      <c r="K4352"/>
      <c r="L4352"/>
      <c r="M4352"/>
      <c r="N4352"/>
      <c r="O4352"/>
      <c r="P4352"/>
      <c r="Q4352"/>
      <c r="R4352"/>
      <c r="S4352"/>
      <c r="T4352"/>
      <c r="U4352"/>
      <c r="V4352"/>
      <c r="W4352"/>
      <c r="X4352"/>
      <c r="Y4352"/>
      <c r="Z4352"/>
      <c r="AA4352"/>
      <c r="AB4352" s="181"/>
    </row>
    <row r="4353" spans="1:28" hidden="1">
      <c r="A4353" s="283"/>
      <c r="B4353"/>
      <c r="C4353"/>
      <c r="D4353"/>
      <c r="E4353"/>
      <c r="F4353"/>
      <c r="G4353"/>
      <c r="H4353"/>
      <c r="I4353"/>
      <c r="J4353"/>
      <c r="K4353"/>
      <c r="L4353"/>
      <c r="M4353"/>
      <c r="N4353"/>
      <c r="O4353"/>
      <c r="P4353"/>
      <c r="Q4353"/>
      <c r="R4353"/>
      <c r="S4353"/>
      <c r="T4353"/>
      <c r="U4353"/>
      <c r="V4353"/>
      <c r="W4353"/>
      <c r="X4353"/>
      <c r="Y4353"/>
      <c r="Z4353"/>
      <c r="AA4353"/>
      <c r="AB4353" s="181"/>
    </row>
    <row r="4354" spans="1:28" hidden="1">
      <c r="A4354" s="283"/>
      <c r="B4354"/>
      <c r="C4354"/>
      <c r="D4354"/>
      <c r="E4354"/>
      <c r="F4354"/>
      <c r="G4354"/>
      <c r="H4354"/>
      <c r="I4354"/>
      <c r="J4354"/>
      <c r="K4354"/>
      <c r="L4354"/>
      <c r="M4354"/>
      <c r="N4354"/>
      <c r="O4354"/>
      <c r="P4354"/>
      <c r="Q4354"/>
      <c r="R4354"/>
      <c r="S4354"/>
      <c r="T4354"/>
      <c r="U4354"/>
      <c r="V4354"/>
      <c r="W4354"/>
      <c r="X4354"/>
      <c r="Y4354"/>
      <c r="Z4354"/>
      <c r="AA4354"/>
      <c r="AB4354" s="181"/>
    </row>
    <row r="4355" spans="1:28" hidden="1">
      <c r="A4355" s="283"/>
      <c r="B4355"/>
      <c r="C4355"/>
      <c r="D4355"/>
      <c r="E4355"/>
      <c r="F4355"/>
      <c r="G4355"/>
      <c r="H4355"/>
      <c r="I4355"/>
      <c r="J4355"/>
      <c r="K4355"/>
      <c r="L4355"/>
      <c r="M4355"/>
      <c r="N4355"/>
      <c r="O4355"/>
      <c r="P4355"/>
      <c r="Q4355"/>
      <c r="R4355"/>
      <c r="S4355"/>
      <c r="T4355"/>
      <c r="U4355"/>
      <c r="V4355"/>
      <c r="W4355"/>
      <c r="X4355"/>
      <c r="Y4355"/>
      <c r="Z4355"/>
      <c r="AA4355"/>
      <c r="AB4355" s="181"/>
    </row>
    <row r="4356" spans="1:28" hidden="1">
      <c r="A4356" s="283"/>
      <c r="B4356"/>
      <c r="C4356"/>
      <c r="D4356"/>
      <c r="E4356"/>
      <c r="F4356"/>
      <c r="G4356"/>
      <c r="H4356"/>
      <c r="I4356"/>
      <c r="J4356"/>
      <c r="K4356"/>
      <c r="L4356"/>
      <c r="M4356"/>
      <c r="N4356"/>
      <c r="O4356"/>
      <c r="P4356"/>
      <c r="Q4356"/>
      <c r="R4356"/>
      <c r="S4356"/>
      <c r="T4356"/>
      <c r="U4356"/>
      <c r="V4356"/>
      <c r="W4356"/>
      <c r="X4356"/>
      <c r="Y4356"/>
      <c r="Z4356"/>
      <c r="AA4356"/>
      <c r="AB4356" s="181"/>
    </row>
    <row r="4357" spans="1:28" hidden="1">
      <c r="A4357" s="283"/>
      <c r="B4357"/>
      <c r="C4357"/>
      <c r="D4357"/>
      <c r="E4357"/>
      <c r="F4357"/>
      <c r="G4357"/>
      <c r="H4357"/>
      <c r="I4357"/>
      <c r="J4357"/>
      <c r="K4357"/>
      <c r="L4357"/>
      <c r="M4357"/>
      <c r="N4357"/>
      <c r="O4357"/>
      <c r="P4357"/>
      <c r="Q4357"/>
      <c r="R4357"/>
      <c r="S4357"/>
      <c r="T4357"/>
      <c r="U4357"/>
      <c r="V4357"/>
      <c r="W4357"/>
      <c r="X4357"/>
      <c r="Y4357"/>
      <c r="Z4357"/>
      <c r="AA4357"/>
      <c r="AB4357" s="181"/>
    </row>
    <row r="4358" spans="1:28" hidden="1">
      <c r="A4358" s="283"/>
      <c r="B4358"/>
      <c r="C4358"/>
      <c r="D4358"/>
      <c r="E4358"/>
      <c r="F4358"/>
      <c r="G4358"/>
      <c r="H4358"/>
      <c r="I4358"/>
      <c r="J4358"/>
      <c r="K4358"/>
      <c r="L4358"/>
      <c r="M4358"/>
      <c r="N4358"/>
      <c r="O4358"/>
      <c r="P4358"/>
      <c r="Q4358"/>
      <c r="R4358"/>
      <c r="S4358"/>
      <c r="T4358"/>
      <c r="U4358"/>
      <c r="V4358"/>
      <c r="W4358"/>
      <c r="X4358"/>
      <c r="Y4358"/>
      <c r="Z4358"/>
      <c r="AA4358"/>
      <c r="AB4358" s="181"/>
    </row>
    <row r="4359" spans="1:28" hidden="1">
      <c r="A4359" s="283"/>
      <c r="B4359"/>
      <c r="C4359"/>
      <c r="D4359"/>
      <c r="E4359"/>
      <c r="F4359"/>
      <c r="G4359"/>
      <c r="H4359"/>
      <c r="I4359"/>
      <c r="J4359"/>
      <c r="K4359"/>
      <c r="L4359"/>
      <c r="M4359"/>
      <c r="N4359"/>
      <c r="O4359"/>
      <c r="P4359"/>
      <c r="Q4359"/>
      <c r="R4359"/>
      <c r="S4359"/>
      <c r="T4359"/>
      <c r="U4359"/>
      <c r="V4359"/>
      <c r="W4359"/>
      <c r="X4359"/>
      <c r="Y4359"/>
      <c r="Z4359"/>
      <c r="AA4359"/>
      <c r="AB4359" s="181"/>
    </row>
    <row r="4360" spans="1:28" hidden="1">
      <c r="A4360" s="283"/>
      <c r="B4360"/>
      <c r="C4360"/>
      <c r="D4360"/>
      <c r="E4360"/>
      <c r="F4360"/>
      <c r="G4360"/>
      <c r="H4360"/>
      <c r="I4360"/>
      <c r="J4360"/>
      <c r="K4360"/>
      <c r="L4360"/>
      <c r="M4360"/>
      <c r="N4360"/>
      <c r="O4360"/>
      <c r="P4360"/>
      <c r="Q4360"/>
      <c r="R4360"/>
      <c r="S4360"/>
      <c r="T4360"/>
      <c r="U4360"/>
      <c r="V4360"/>
      <c r="W4360"/>
      <c r="X4360"/>
      <c r="Y4360"/>
      <c r="Z4360"/>
      <c r="AA4360"/>
      <c r="AB4360" s="181"/>
    </row>
    <row r="4361" spans="1:28" hidden="1">
      <c r="A4361" s="283"/>
      <c r="B4361"/>
      <c r="C4361"/>
      <c r="D4361"/>
      <c r="E4361"/>
      <c r="F4361"/>
      <c r="G4361"/>
      <c r="H4361"/>
      <c r="I4361"/>
      <c r="J4361"/>
      <c r="K4361"/>
      <c r="L4361"/>
      <c r="M4361"/>
      <c r="N4361"/>
      <c r="O4361"/>
      <c r="P4361"/>
      <c r="Q4361"/>
      <c r="R4361"/>
      <c r="S4361"/>
      <c r="T4361"/>
      <c r="U4361"/>
      <c r="V4361"/>
      <c r="W4361"/>
      <c r="X4361"/>
      <c r="Y4361"/>
      <c r="Z4361"/>
      <c r="AA4361"/>
      <c r="AB4361" s="181"/>
    </row>
    <row r="4362" spans="1:28" hidden="1">
      <c r="A4362" s="283"/>
      <c r="B4362"/>
      <c r="C4362"/>
      <c r="D4362"/>
      <c r="E4362"/>
      <c r="F4362"/>
      <c r="G4362"/>
      <c r="H4362"/>
      <c r="I4362"/>
      <c r="J4362"/>
      <c r="K4362"/>
      <c r="L4362"/>
      <c r="M4362"/>
      <c r="N4362"/>
      <c r="O4362"/>
      <c r="P4362"/>
      <c r="Q4362"/>
      <c r="R4362"/>
      <c r="S4362"/>
      <c r="T4362"/>
      <c r="U4362"/>
      <c r="V4362"/>
      <c r="W4362"/>
      <c r="X4362"/>
      <c r="Y4362"/>
      <c r="Z4362"/>
      <c r="AA4362"/>
      <c r="AB4362" s="181"/>
    </row>
    <row r="4363" spans="1:28" hidden="1">
      <c r="A4363" s="283"/>
      <c r="B4363"/>
      <c r="C4363"/>
      <c r="D4363"/>
      <c r="E4363"/>
      <c r="F4363"/>
      <c r="G4363"/>
      <c r="H4363"/>
      <c r="I4363"/>
      <c r="J4363"/>
      <c r="K4363"/>
      <c r="L4363"/>
      <c r="M4363"/>
      <c r="N4363"/>
      <c r="O4363"/>
      <c r="P4363"/>
      <c r="Q4363"/>
      <c r="R4363"/>
      <c r="S4363"/>
      <c r="T4363"/>
      <c r="U4363"/>
      <c r="V4363"/>
      <c r="W4363"/>
      <c r="X4363"/>
      <c r="Y4363"/>
      <c r="Z4363"/>
      <c r="AA4363"/>
      <c r="AB4363" s="181"/>
    </row>
    <row r="4364" spans="1:28" hidden="1">
      <c r="A4364" s="283"/>
      <c r="B4364"/>
      <c r="C4364"/>
      <c r="D4364"/>
      <c r="E4364"/>
      <c r="F4364"/>
      <c r="G4364"/>
      <c r="H4364"/>
      <c r="I4364"/>
      <c r="J4364"/>
      <c r="K4364"/>
      <c r="L4364"/>
      <c r="M4364"/>
      <c r="N4364"/>
      <c r="O4364"/>
      <c r="P4364"/>
      <c r="Q4364"/>
      <c r="R4364"/>
      <c r="S4364"/>
      <c r="T4364"/>
      <c r="U4364"/>
      <c r="V4364"/>
      <c r="W4364"/>
      <c r="X4364"/>
      <c r="Y4364"/>
      <c r="Z4364"/>
      <c r="AA4364"/>
      <c r="AB4364" s="181"/>
    </row>
    <row r="4365" spans="1:28" hidden="1">
      <c r="A4365" s="283"/>
      <c r="B4365"/>
      <c r="C4365"/>
      <c r="D4365"/>
      <c r="E4365"/>
      <c r="F4365"/>
      <c r="G4365"/>
      <c r="H4365"/>
      <c r="I4365"/>
      <c r="J4365"/>
      <c r="K4365"/>
      <c r="L4365"/>
      <c r="M4365"/>
      <c r="N4365"/>
      <c r="O4365"/>
      <c r="P4365"/>
      <c r="Q4365"/>
      <c r="R4365"/>
      <c r="S4365"/>
      <c r="T4365"/>
      <c r="U4365"/>
      <c r="V4365"/>
      <c r="W4365"/>
      <c r="X4365"/>
      <c r="Y4365"/>
      <c r="Z4365"/>
      <c r="AA4365"/>
      <c r="AB4365" s="181"/>
    </row>
    <row r="4366" spans="1:28" hidden="1">
      <c r="A4366" s="283"/>
      <c r="B4366"/>
      <c r="C4366"/>
      <c r="D4366"/>
      <c r="E4366"/>
      <c r="F4366"/>
      <c r="G4366"/>
      <c r="H4366"/>
      <c r="I4366"/>
      <c r="J4366"/>
      <c r="K4366"/>
      <c r="L4366"/>
      <c r="M4366"/>
      <c r="N4366"/>
      <c r="O4366"/>
      <c r="P4366"/>
      <c r="Q4366"/>
      <c r="R4366"/>
      <c r="S4366"/>
      <c r="T4366"/>
      <c r="U4366"/>
      <c r="V4366"/>
      <c r="W4366"/>
      <c r="X4366"/>
      <c r="Y4366"/>
      <c r="Z4366"/>
      <c r="AA4366"/>
      <c r="AB4366" s="181"/>
    </row>
    <row r="4367" spans="1:28" hidden="1">
      <c r="A4367" s="283"/>
      <c r="B4367"/>
      <c r="C4367"/>
      <c r="D4367"/>
      <c r="E4367"/>
      <c r="F4367"/>
      <c r="G4367"/>
      <c r="H4367"/>
      <c r="I4367"/>
      <c r="J4367"/>
      <c r="K4367"/>
      <c r="L4367"/>
      <c r="M4367"/>
      <c r="N4367"/>
      <c r="O4367"/>
      <c r="P4367"/>
      <c r="Q4367"/>
      <c r="R4367"/>
      <c r="S4367"/>
      <c r="T4367"/>
      <c r="U4367"/>
      <c r="V4367"/>
      <c r="W4367"/>
      <c r="X4367"/>
      <c r="Y4367"/>
      <c r="Z4367"/>
      <c r="AA4367"/>
      <c r="AB4367" s="181"/>
    </row>
    <row r="4368" spans="1:28" hidden="1">
      <c r="A4368" s="283"/>
      <c r="B4368"/>
      <c r="C4368"/>
      <c r="D4368"/>
      <c r="E4368"/>
      <c r="F4368"/>
      <c r="G4368"/>
      <c r="H4368"/>
      <c r="I4368"/>
      <c r="J4368"/>
      <c r="K4368"/>
      <c r="L4368"/>
      <c r="M4368"/>
      <c r="N4368"/>
      <c r="O4368"/>
      <c r="P4368"/>
      <c r="Q4368"/>
      <c r="R4368"/>
      <c r="S4368"/>
      <c r="T4368"/>
      <c r="U4368"/>
      <c r="V4368"/>
      <c r="W4368"/>
      <c r="X4368"/>
      <c r="Y4368"/>
      <c r="Z4368"/>
      <c r="AA4368"/>
      <c r="AB4368" s="181"/>
    </row>
    <row r="4369" spans="1:28" hidden="1">
      <c r="A4369" s="283"/>
      <c r="B4369"/>
      <c r="C4369"/>
      <c r="D4369"/>
      <c r="E4369"/>
      <c r="F4369"/>
      <c r="G4369"/>
      <c r="H4369"/>
      <c r="I4369"/>
      <c r="J4369"/>
      <c r="K4369"/>
      <c r="L4369"/>
      <c r="M4369"/>
      <c r="N4369"/>
      <c r="O4369"/>
      <c r="P4369"/>
      <c r="Q4369"/>
      <c r="R4369"/>
      <c r="S4369"/>
      <c r="T4369"/>
      <c r="U4369"/>
      <c r="V4369"/>
      <c r="W4369"/>
      <c r="X4369"/>
      <c r="Y4369"/>
      <c r="Z4369"/>
      <c r="AA4369"/>
      <c r="AB4369" s="181"/>
    </row>
    <row r="4370" spans="1:28" hidden="1">
      <c r="A4370" s="283"/>
      <c r="B4370"/>
      <c r="C4370"/>
      <c r="D4370"/>
      <c r="E4370"/>
      <c r="F4370"/>
      <c r="G4370"/>
      <c r="H4370"/>
      <c r="I4370"/>
      <c r="J4370"/>
      <c r="K4370"/>
      <c r="L4370"/>
      <c r="M4370"/>
      <c r="N4370"/>
      <c r="O4370"/>
      <c r="P4370"/>
      <c r="Q4370"/>
      <c r="R4370"/>
      <c r="S4370"/>
      <c r="T4370"/>
      <c r="U4370"/>
      <c r="V4370"/>
      <c r="W4370"/>
      <c r="X4370"/>
      <c r="Y4370"/>
      <c r="Z4370"/>
      <c r="AA4370"/>
      <c r="AB4370" s="181"/>
    </row>
    <row r="4371" spans="1:28" hidden="1">
      <c r="A4371" s="283"/>
      <c r="B4371"/>
      <c r="C4371"/>
      <c r="D4371"/>
      <c r="E4371"/>
      <c r="F4371"/>
      <c r="G4371"/>
      <c r="H4371"/>
      <c r="I4371"/>
      <c r="J4371"/>
      <c r="K4371"/>
      <c r="L4371"/>
      <c r="M4371"/>
      <c r="N4371"/>
      <c r="O4371"/>
      <c r="P4371"/>
      <c r="Q4371"/>
      <c r="R4371"/>
      <c r="S4371"/>
      <c r="T4371"/>
      <c r="U4371"/>
      <c r="V4371"/>
      <c r="W4371"/>
      <c r="X4371"/>
      <c r="Y4371"/>
      <c r="Z4371"/>
      <c r="AA4371"/>
      <c r="AB4371" s="181"/>
    </row>
    <row r="4372" spans="1:28" hidden="1">
      <c r="A4372" s="283"/>
      <c r="B4372"/>
      <c r="C4372"/>
      <c r="D4372"/>
      <c r="E4372"/>
      <c r="F4372"/>
      <c r="G4372"/>
      <c r="H4372"/>
      <c r="I4372"/>
      <c r="J4372"/>
      <c r="K4372"/>
      <c r="L4372"/>
      <c r="M4372"/>
      <c r="N4372"/>
      <c r="O4372"/>
      <c r="P4372"/>
      <c r="Q4372"/>
      <c r="R4372"/>
      <c r="S4372"/>
      <c r="T4372"/>
      <c r="U4372"/>
      <c r="V4372"/>
      <c r="W4372"/>
      <c r="X4372"/>
      <c r="Y4372"/>
      <c r="Z4372"/>
      <c r="AA4372"/>
      <c r="AB4372" s="181"/>
    </row>
    <row r="4373" spans="1:28" hidden="1">
      <c r="A4373" s="283"/>
      <c r="B4373"/>
      <c r="C4373"/>
      <c r="D4373"/>
      <c r="E4373"/>
      <c r="F4373"/>
      <c r="G4373"/>
      <c r="H4373"/>
      <c r="I4373"/>
      <c r="J4373"/>
      <c r="K4373"/>
      <c r="L4373"/>
      <c r="M4373"/>
      <c r="N4373"/>
      <c r="O4373"/>
      <c r="P4373"/>
      <c r="Q4373"/>
      <c r="R4373"/>
      <c r="S4373"/>
      <c r="T4373"/>
      <c r="U4373"/>
      <c r="V4373"/>
      <c r="W4373"/>
      <c r="X4373"/>
      <c r="Y4373"/>
      <c r="Z4373"/>
      <c r="AA4373"/>
      <c r="AB4373" s="181"/>
    </row>
    <row r="4374" spans="1:28" hidden="1">
      <c r="A4374" s="283"/>
      <c r="B4374"/>
      <c r="C4374"/>
      <c r="D4374"/>
      <c r="E4374"/>
      <c r="F4374"/>
      <c r="G4374"/>
      <c r="H4374"/>
      <c r="I4374"/>
      <c r="J4374"/>
      <c r="K4374"/>
      <c r="L4374"/>
      <c r="M4374"/>
      <c r="N4374"/>
      <c r="O4374"/>
      <c r="P4374"/>
      <c r="Q4374"/>
      <c r="R4374"/>
      <c r="S4374"/>
      <c r="T4374"/>
      <c r="U4374"/>
      <c r="V4374"/>
      <c r="W4374"/>
      <c r="X4374"/>
      <c r="Y4374"/>
      <c r="Z4374"/>
      <c r="AA4374"/>
      <c r="AB4374" s="181"/>
    </row>
    <row r="4375" spans="1:28" hidden="1">
      <c r="A4375" s="283"/>
      <c r="B4375"/>
      <c r="C4375"/>
      <c r="D4375"/>
      <c r="E4375"/>
      <c r="F4375"/>
      <c r="G4375"/>
      <c r="H4375"/>
      <c r="I4375"/>
      <c r="J4375"/>
      <c r="K4375"/>
      <c r="L4375"/>
      <c r="M4375"/>
      <c r="N4375"/>
      <c r="O4375"/>
      <c r="P4375"/>
      <c r="Q4375"/>
      <c r="R4375"/>
      <c r="S4375"/>
      <c r="T4375"/>
      <c r="U4375"/>
      <c r="V4375"/>
      <c r="W4375"/>
      <c r="X4375"/>
      <c r="Y4375"/>
      <c r="Z4375"/>
      <c r="AA4375"/>
      <c r="AB4375" s="181"/>
    </row>
    <row r="4376" spans="1:28" hidden="1">
      <c r="A4376" s="283"/>
      <c r="B4376"/>
      <c r="C4376"/>
      <c r="D4376"/>
      <c r="E4376"/>
      <c r="F4376"/>
      <c r="G4376"/>
      <c r="H4376"/>
      <c r="I4376"/>
      <c r="J4376"/>
      <c r="K4376"/>
      <c r="L4376"/>
      <c r="M4376"/>
      <c r="N4376"/>
      <c r="O4376"/>
      <c r="P4376"/>
      <c r="Q4376"/>
      <c r="R4376"/>
      <c r="S4376"/>
      <c r="T4376"/>
      <c r="U4376"/>
      <c r="V4376"/>
      <c r="W4376"/>
      <c r="X4376"/>
      <c r="Y4376"/>
      <c r="Z4376"/>
      <c r="AA4376"/>
      <c r="AB4376" s="181"/>
    </row>
    <row r="4377" spans="1:28" hidden="1">
      <c r="A4377" s="283"/>
      <c r="B4377"/>
      <c r="C4377"/>
      <c r="D4377"/>
      <c r="E4377"/>
      <c r="F4377"/>
      <c r="G4377"/>
      <c r="H4377"/>
      <c r="I4377"/>
      <c r="J4377"/>
      <c r="K4377"/>
      <c r="L4377"/>
      <c r="M4377"/>
      <c r="N4377"/>
      <c r="O4377"/>
      <c r="P4377"/>
      <c r="Q4377"/>
      <c r="R4377"/>
      <c r="S4377"/>
      <c r="T4377"/>
      <c r="U4377"/>
      <c r="V4377"/>
      <c r="W4377"/>
      <c r="X4377"/>
      <c r="Y4377"/>
      <c r="Z4377"/>
      <c r="AA4377"/>
      <c r="AB4377" s="181"/>
    </row>
    <row r="4378" spans="1:28" hidden="1">
      <c r="A4378" s="283"/>
      <c r="B4378"/>
      <c r="C4378"/>
      <c r="D4378"/>
      <c r="E4378"/>
      <c r="F4378"/>
      <c r="G4378"/>
      <c r="H4378"/>
      <c r="I4378"/>
      <c r="J4378"/>
      <c r="K4378"/>
      <c r="L4378"/>
      <c r="M4378"/>
      <c r="N4378"/>
      <c r="O4378"/>
      <c r="P4378"/>
      <c r="Q4378"/>
      <c r="R4378"/>
      <c r="S4378"/>
      <c r="T4378"/>
      <c r="U4378"/>
      <c r="V4378"/>
      <c r="W4378"/>
      <c r="X4378"/>
      <c r="Y4378"/>
      <c r="Z4378"/>
      <c r="AA4378"/>
      <c r="AB4378" s="181"/>
    </row>
    <row r="4379" spans="1:28" hidden="1">
      <c r="A4379" s="283"/>
      <c r="B4379"/>
      <c r="C4379"/>
      <c r="D4379"/>
      <c r="E4379"/>
      <c r="F4379"/>
      <c r="G4379"/>
      <c r="H4379"/>
      <c r="I4379"/>
      <c r="J4379"/>
      <c r="K4379"/>
      <c r="L4379"/>
      <c r="M4379"/>
      <c r="N4379"/>
      <c r="O4379"/>
      <c r="P4379"/>
      <c r="Q4379"/>
      <c r="R4379"/>
      <c r="S4379"/>
      <c r="T4379"/>
      <c r="U4379"/>
      <c r="V4379"/>
      <c r="W4379"/>
      <c r="X4379"/>
      <c r="Y4379"/>
      <c r="Z4379"/>
      <c r="AA4379"/>
      <c r="AB4379" s="181"/>
    </row>
    <row r="4380" spans="1:28" hidden="1">
      <c r="A4380" s="283"/>
      <c r="B4380"/>
      <c r="C4380"/>
      <c r="D4380"/>
      <c r="E4380"/>
      <c r="F4380"/>
      <c r="G4380"/>
      <c r="H4380"/>
      <c r="I4380"/>
      <c r="J4380"/>
      <c r="K4380"/>
      <c r="L4380"/>
      <c r="M4380"/>
      <c r="N4380"/>
      <c r="O4380"/>
      <c r="P4380"/>
      <c r="Q4380"/>
      <c r="R4380"/>
      <c r="S4380"/>
      <c r="T4380"/>
      <c r="U4380"/>
      <c r="V4380"/>
      <c r="W4380"/>
      <c r="X4380"/>
      <c r="Y4380"/>
      <c r="Z4380"/>
      <c r="AA4380"/>
      <c r="AB4380" s="181"/>
    </row>
    <row r="4381" spans="1:28" hidden="1">
      <c r="A4381" s="283"/>
      <c r="B4381"/>
      <c r="C4381"/>
      <c r="D4381"/>
      <c r="E4381"/>
      <c r="F4381"/>
      <c r="G4381"/>
      <c r="H4381"/>
      <c r="I4381"/>
      <c r="J4381"/>
      <c r="K4381"/>
      <c r="L4381"/>
      <c r="M4381"/>
      <c r="N4381"/>
      <c r="O4381"/>
      <c r="P4381"/>
      <c r="Q4381"/>
      <c r="R4381"/>
      <c r="S4381"/>
      <c r="T4381"/>
      <c r="U4381"/>
      <c r="V4381"/>
      <c r="W4381"/>
      <c r="X4381"/>
      <c r="Y4381"/>
      <c r="Z4381"/>
      <c r="AA4381"/>
      <c r="AB4381" s="181"/>
    </row>
    <row r="4382" spans="1:28" hidden="1">
      <c r="A4382" s="283"/>
      <c r="B4382"/>
      <c r="C4382"/>
      <c r="D4382"/>
      <c r="E4382"/>
      <c r="F4382"/>
      <c r="G4382"/>
      <c r="H4382"/>
      <c r="I4382"/>
      <c r="J4382"/>
      <c r="K4382"/>
      <c r="L4382"/>
      <c r="M4382"/>
      <c r="N4382"/>
      <c r="O4382"/>
      <c r="P4382"/>
      <c r="Q4382"/>
      <c r="R4382"/>
      <c r="S4382"/>
      <c r="T4382"/>
      <c r="U4382"/>
      <c r="V4382"/>
      <c r="W4382"/>
      <c r="X4382"/>
      <c r="Y4382"/>
      <c r="Z4382"/>
      <c r="AA4382"/>
      <c r="AB4382" s="181"/>
    </row>
    <row r="4383" spans="1:28" hidden="1">
      <c r="A4383" s="283"/>
      <c r="B4383"/>
      <c r="C4383"/>
      <c r="D4383"/>
      <c r="E4383"/>
      <c r="F4383"/>
      <c r="G4383"/>
      <c r="H4383"/>
      <c r="I4383"/>
      <c r="J4383"/>
      <c r="K4383"/>
      <c r="L4383"/>
      <c r="M4383"/>
      <c r="N4383"/>
      <c r="O4383"/>
      <c r="P4383"/>
      <c r="Q4383"/>
      <c r="R4383"/>
      <c r="S4383"/>
      <c r="T4383"/>
      <c r="U4383"/>
      <c r="V4383"/>
      <c r="W4383"/>
      <c r="X4383"/>
      <c r="Y4383"/>
      <c r="Z4383"/>
      <c r="AA4383"/>
      <c r="AB4383" s="181"/>
    </row>
    <row r="4384" spans="1:28" hidden="1">
      <c r="A4384" s="283"/>
      <c r="B4384"/>
      <c r="C4384"/>
      <c r="D4384"/>
      <c r="E4384"/>
      <c r="F4384"/>
      <c r="G4384"/>
      <c r="H4384"/>
      <c r="I4384"/>
      <c r="J4384"/>
      <c r="K4384"/>
      <c r="L4384"/>
      <c r="M4384"/>
      <c r="N4384"/>
      <c r="O4384"/>
      <c r="P4384"/>
      <c r="Q4384"/>
      <c r="R4384"/>
      <c r="S4384"/>
      <c r="T4384"/>
      <c r="U4384"/>
      <c r="V4384"/>
      <c r="W4384"/>
      <c r="X4384"/>
      <c r="Y4384"/>
      <c r="Z4384"/>
      <c r="AA4384"/>
      <c r="AB4384" s="181"/>
    </row>
    <row r="4385" spans="1:28" hidden="1">
      <c r="A4385" s="283"/>
      <c r="B4385"/>
      <c r="C4385"/>
      <c r="D4385"/>
      <c r="E4385"/>
      <c r="F4385"/>
      <c r="G4385"/>
      <c r="H4385"/>
      <c r="I4385"/>
      <c r="J4385"/>
      <c r="K4385"/>
      <c r="L4385"/>
      <c r="M4385"/>
      <c r="N4385"/>
      <c r="O4385"/>
      <c r="P4385"/>
      <c r="Q4385"/>
      <c r="R4385"/>
      <c r="S4385"/>
      <c r="T4385"/>
      <c r="U4385"/>
      <c r="V4385"/>
      <c r="W4385"/>
      <c r="X4385"/>
      <c r="Y4385"/>
      <c r="Z4385"/>
      <c r="AA4385"/>
      <c r="AB4385" s="181"/>
    </row>
    <row r="4386" spans="1:28" hidden="1">
      <c r="A4386" s="283"/>
      <c r="B4386"/>
      <c r="C4386"/>
      <c r="D4386"/>
      <c r="E4386"/>
      <c r="F4386"/>
      <c r="G4386"/>
      <c r="H4386"/>
      <c r="I4386"/>
      <c r="J4386"/>
      <c r="K4386"/>
      <c r="L4386"/>
      <c r="M4386"/>
      <c r="N4386"/>
      <c r="O4386"/>
      <c r="P4386"/>
      <c r="Q4386"/>
      <c r="R4386"/>
      <c r="S4386"/>
      <c r="T4386"/>
      <c r="U4386"/>
      <c r="V4386"/>
      <c r="W4386"/>
      <c r="X4386"/>
      <c r="Y4386"/>
      <c r="Z4386"/>
      <c r="AA4386"/>
      <c r="AB4386" s="181"/>
    </row>
    <row r="4387" spans="1:28" hidden="1">
      <c r="A4387" s="283"/>
      <c r="B4387"/>
      <c r="C4387"/>
      <c r="D4387"/>
      <c r="E4387"/>
      <c r="F4387"/>
      <c r="G4387"/>
      <c r="H4387"/>
      <c r="I4387"/>
      <c r="J4387"/>
      <c r="K4387"/>
      <c r="L4387"/>
      <c r="M4387"/>
      <c r="N4387"/>
      <c r="O4387"/>
      <c r="P4387"/>
      <c r="Q4387"/>
      <c r="R4387"/>
      <c r="S4387"/>
      <c r="T4387"/>
      <c r="U4387"/>
      <c r="V4387"/>
      <c r="W4387"/>
      <c r="X4387"/>
      <c r="Y4387"/>
      <c r="Z4387"/>
      <c r="AA4387"/>
      <c r="AB4387" s="181"/>
    </row>
    <row r="4388" spans="1:28" hidden="1">
      <c r="A4388" s="283"/>
      <c r="B4388"/>
      <c r="C4388"/>
      <c r="D4388"/>
      <c r="E4388"/>
      <c r="F4388"/>
      <c r="G4388"/>
      <c r="H4388"/>
      <c r="I4388"/>
      <c r="J4388"/>
      <c r="K4388"/>
      <c r="L4388"/>
      <c r="M4388"/>
      <c r="N4388"/>
      <c r="O4388"/>
      <c r="P4388"/>
      <c r="Q4388"/>
      <c r="R4388"/>
      <c r="S4388"/>
      <c r="T4388"/>
      <c r="U4388"/>
      <c r="V4388"/>
      <c r="W4388"/>
      <c r="X4388"/>
      <c r="Y4388"/>
      <c r="Z4388"/>
      <c r="AA4388"/>
      <c r="AB4388" s="181"/>
    </row>
    <row r="4389" spans="1:28" hidden="1">
      <c r="A4389" s="283"/>
      <c r="B4389"/>
      <c r="C4389"/>
      <c r="D4389"/>
      <c r="E4389"/>
      <c r="F4389"/>
      <c r="G4389"/>
      <c r="H4389"/>
      <c r="I4389"/>
      <c r="J4389"/>
      <c r="K4389"/>
      <c r="L4389"/>
      <c r="M4389"/>
      <c r="N4389"/>
      <c r="O4389"/>
      <c r="P4389"/>
      <c r="Q4389"/>
      <c r="R4389"/>
      <c r="S4389"/>
      <c r="T4389"/>
      <c r="U4389"/>
      <c r="V4389"/>
      <c r="W4389"/>
      <c r="X4389"/>
      <c r="Y4389"/>
      <c r="Z4389"/>
      <c r="AA4389"/>
      <c r="AB4389" s="181"/>
    </row>
    <row r="4390" spans="1:28" hidden="1">
      <c r="A4390" s="283"/>
      <c r="B4390"/>
      <c r="C4390"/>
      <c r="D4390"/>
      <c r="E4390"/>
      <c r="F4390"/>
      <c r="G4390"/>
      <c r="H4390"/>
      <c r="I4390"/>
      <c r="J4390"/>
      <c r="K4390"/>
      <c r="L4390"/>
      <c r="M4390"/>
      <c r="N4390"/>
      <c r="O4390"/>
      <c r="P4390"/>
      <c r="Q4390"/>
      <c r="R4390"/>
      <c r="S4390"/>
      <c r="T4390"/>
      <c r="U4390"/>
      <c r="V4390"/>
      <c r="W4390"/>
      <c r="X4390"/>
      <c r="Y4390"/>
      <c r="Z4390"/>
      <c r="AA4390"/>
      <c r="AB4390" s="181"/>
    </row>
    <row r="4391" spans="1:28" hidden="1">
      <c r="A4391" s="283"/>
      <c r="B4391"/>
      <c r="C4391"/>
      <c r="D4391"/>
      <c r="E4391"/>
      <c r="F4391"/>
      <c r="G4391"/>
      <c r="H4391"/>
      <c r="I4391"/>
      <c r="J4391"/>
      <c r="K4391"/>
      <c r="L4391"/>
      <c r="M4391"/>
      <c r="N4391"/>
      <c r="O4391"/>
      <c r="P4391"/>
      <c r="Q4391"/>
      <c r="R4391"/>
      <c r="S4391"/>
      <c r="T4391"/>
      <c r="U4391"/>
      <c r="V4391"/>
      <c r="W4391"/>
      <c r="X4391"/>
      <c r="Y4391"/>
      <c r="Z4391"/>
      <c r="AA4391"/>
      <c r="AB4391" s="181"/>
    </row>
    <row r="4392" spans="1:28" hidden="1">
      <c r="A4392" s="283"/>
      <c r="B4392"/>
      <c r="C4392"/>
      <c r="D4392"/>
      <c r="E4392"/>
      <c r="F4392"/>
      <c r="G4392"/>
      <c r="H4392"/>
      <c r="I4392"/>
      <c r="J4392"/>
      <c r="K4392"/>
      <c r="L4392"/>
      <c r="M4392"/>
      <c r="N4392"/>
      <c r="O4392"/>
      <c r="P4392"/>
      <c r="Q4392"/>
      <c r="R4392"/>
      <c r="S4392"/>
      <c r="T4392"/>
      <c r="U4392"/>
      <c r="V4392"/>
      <c r="W4392"/>
      <c r="X4392"/>
      <c r="Y4392"/>
      <c r="Z4392"/>
      <c r="AA4392"/>
      <c r="AB4392" s="181"/>
    </row>
    <row r="4393" spans="1:28" hidden="1">
      <c r="A4393" s="283"/>
      <c r="B4393"/>
      <c r="C4393"/>
      <c r="D4393"/>
      <c r="E4393"/>
      <c r="F4393"/>
      <c r="G4393"/>
      <c r="H4393"/>
      <c r="I4393"/>
      <c r="J4393"/>
      <c r="K4393"/>
      <c r="L4393"/>
      <c r="M4393"/>
      <c r="N4393"/>
      <c r="O4393"/>
      <c r="P4393"/>
      <c r="Q4393"/>
      <c r="R4393"/>
      <c r="S4393"/>
      <c r="T4393"/>
      <c r="U4393"/>
      <c r="V4393"/>
      <c r="W4393"/>
      <c r="X4393"/>
      <c r="Y4393"/>
      <c r="Z4393"/>
      <c r="AA4393"/>
      <c r="AB4393" s="181"/>
    </row>
    <row r="4394" spans="1:28" hidden="1">
      <c r="A4394" s="283"/>
      <c r="B4394"/>
      <c r="C4394"/>
      <c r="D4394"/>
      <c r="E4394"/>
      <c r="F4394"/>
      <c r="G4394"/>
      <c r="H4394"/>
      <c r="I4394"/>
      <c r="J4394"/>
      <c r="K4394"/>
      <c r="L4394"/>
      <c r="M4394"/>
      <c r="N4394"/>
      <c r="O4394"/>
      <c r="P4394"/>
      <c r="Q4394"/>
      <c r="R4394"/>
      <c r="S4394"/>
      <c r="T4394"/>
      <c r="U4394"/>
      <c r="V4394"/>
      <c r="W4394"/>
      <c r="X4394"/>
      <c r="Y4394"/>
      <c r="Z4394"/>
      <c r="AA4394"/>
      <c r="AB4394" s="181"/>
    </row>
    <row r="4395" spans="1:28" hidden="1">
      <c r="A4395" s="283"/>
      <c r="B4395"/>
      <c r="C4395"/>
      <c r="D4395"/>
      <c r="E4395"/>
      <c r="F4395"/>
      <c r="G4395"/>
      <c r="H4395"/>
      <c r="I4395"/>
      <c r="J4395"/>
      <c r="K4395"/>
      <c r="L4395"/>
      <c r="M4395"/>
      <c r="N4395"/>
      <c r="O4395"/>
      <c r="P4395"/>
      <c r="Q4395"/>
      <c r="R4395"/>
      <c r="S4395"/>
      <c r="T4395"/>
      <c r="U4395"/>
      <c r="V4395"/>
      <c r="W4395"/>
      <c r="X4395"/>
      <c r="Y4395"/>
      <c r="Z4395"/>
      <c r="AA4395"/>
      <c r="AB4395" s="181"/>
    </row>
    <row r="4396" spans="1:28" hidden="1">
      <c r="A4396" s="283"/>
      <c r="B4396"/>
      <c r="C4396"/>
      <c r="D4396"/>
      <c r="E4396"/>
      <c r="F4396"/>
      <c r="G4396"/>
      <c r="H4396"/>
      <c r="I4396"/>
      <c r="J4396"/>
      <c r="K4396"/>
      <c r="L4396"/>
      <c r="M4396"/>
      <c r="N4396"/>
      <c r="O4396"/>
      <c r="P4396"/>
      <c r="Q4396"/>
      <c r="R4396"/>
      <c r="S4396"/>
      <c r="T4396"/>
      <c r="U4396"/>
      <c r="V4396"/>
      <c r="W4396"/>
      <c r="X4396"/>
      <c r="Y4396"/>
      <c r="Z4396"/>
      <c r="AA4396"/>
      <c r="AB4396" s="181"/>
    </row>
    <row r="4397" spans="1:28" hidden="1">
      <c r="A4397" s="283"/>
      <c r="B4397"/>
      <c r="C4397"/>
      <c r="D4397"/>
      <c r="E4397"/>
      <c r="F4397"/>
      <c r="G4397"/>
      <c r="H4397"/>
      <c r="I4397"/>
      <c r="J4397"/>
      <c r="K4397"/>
      <c r="L4397"/>
      <c r="M4397"/>
      <c r="N4397"/>
      <c r="O4397"/>
      <c r="P4397"/>
      <c r="Q4397"/>
      <c r="R4397"/>
      <c r="S4397"/>
      <c r="T4397"/>
      <c r="U4397"/>
      <c r="V4397"/>
      <c r="W4397"/>
      <c r="X4397"/>
      <c r="Y4397"/>
      <c r="Z4397"/>
      <c r="AA4397"/>
      <c r="AB4397" s="181"/>
    </row>
    <row r="4398" spans="1:28" hidden="1">
      <c r="A4398" s="283"/>
      <c r="B4398"/>
      <c r="C4398"/>
      <c r="D4398"/>
      <c r="E4398"/>
      <c r="F4398"/>
      <c r="G4398"/>
      <c r="H4398"/>
      <c r="I4398"/>
      <c r="J4398"/>
      <c r="K4398"/>
      <c r="L4398"/>
      <c r="M4398"/>
      <c r="N4398"/>
      <c r="O4398"/>
      <c r="P4398"/>
      <c r="Q4398"/>
      <c r="R4398"/>
      <c r="S4398"/>
      <c r="T4398"/>
      <c r="U4398"/>
      <c r="V4398"/>
      <c r="W4398"/>
      <c r="X4398"/>
      <c r="Y4398"/>
      <c r="Z4398"/>
      <c r="AA4398"/>
      <c r="AB4398" s="181"/>
    </row>
    <row r="4399" spans="1:28" hidden="1">
      <c r="A4399" s="283"/>
      <c r="B4399"/>
      <c r="C4399"/>
      <c r="D4399"/>
      <c r="E4399"/>
      <c r="F4399"/>
      <c r="G4399"/>
      <c r="H4399"/>
      <c r="I4399"/>
      <c r="J4399"/>
      <c r="K4399"/>
      <c r="L4399"/>
      <c r="M4399"/>
      <c r="N4399"/>
      <c r="O4399"/>
      <c r="P4399"/>
      <c r="Q4399"/>
      <c r="R4399"/>
      <c r="S4399"/>
      <c r="T4399"/>
      <c r="U4399"/>
      <c r="V4399"/>
      <c r="W4399"/>
      <c r="X4399"/>
      <c r="Y4399"/>
      <c r="Z4399"/>
      <c r="AA4399"/>
      <c r="AB4399" s="181"/>
    </row>
    <row r="4400" spans="1:28" hidden="1">
      <c r="A4400" s="283"/>
      <c r="B4400"/>
      <c r="C4400"/>
      <c r="D4400"/>
      <c r="E4400"/>
      <c r="F4400"/>
      <c r="G4400"/>
      <c r="H4400"/>
      <c r="I4400"/>
      <c r="J4400"/>
      <c r="K4400"/>
      <c r="L4400"/>
      <c r="M4400"/>
      <c r="N4400"/>
      <c r="O4400"/>
      <c r="P4400"/>
      <c r="Q4400"/>
      <c r="R4400"/>
      <c r="S4400"/>
      <c r="T4400"/>
      <c r="U4400"/>
      <c r="V4400"/>
      <c r="W4400"/>
      <c r="X4400"/>
      <c r="Y4400"/>
      <c r="Z4400"/>
      <c r="AA4400"/>
      <c r="AB4400" s="181"/>
    </row>
    <row r="4401" spans="1:28" hidden="1">
      <c r="A4401" s="283"/>
      <c r="B4401"/>
      <c r="C4401"/>
      <c r="D4401"/>
      <c r="E4401"/>
      <c r="F4401"/>
      <c r="G4401"/>
      <c r="H4401"/>
      <c r="I4401"/>
      <c r="J4401"/>
      <c r="K4401"/>
      <c r="L4401"/>
      <c r="M4401"/>
      <c r="N4401"/>
      <c r="O4401"/>
      <c r="P4401"/>
      <c r="Q4401"/>
      <c r="R4401"/>
      <c r="S4401"/>
      <c r="T4401"/>
      <c r="U4401"/>
      <c r="V4401"/>
      <c r="W4401"/>
      <c r="X4401"/>
      <c r="Y4401"/>
      <c r="Z4401"/>
      <c r="AA4401"/>
      <c r="AB4401" s="181"/>
    </row>
    <row r="4402" spans="1:28" hidden="1">
      <c r="A4402" s="283"/>
      <c r="B4402"/>
      <c r="C4402"/>
      <c r="D4402"/>
      <c r="E4402"/>
      <c r="F4402"/>
      <c r="G4402"/>
      <c r="H4402"/>
      <c r="I4402"/>
      <c r="J4402"/>
      <c r="K4402"/>
      <c r="L4402"/>
      <c r="M4402"/>
      <c r="N4402"/>
      <c r="O4402"/>
      <c r="P4402"/>
      <c r="Q4402"/>
      <c r="R4402"/>
      <c r="S4402"/>
      <c r="T4402"/>
      <c r="U4402"/>
      <c r="V4402"/>
      <c r="W4402"/>
      <c r="X4402"/>
      <c r="Y4402"/>
      <c r="Z4402"/>
      <c r="AA4402"/>
      <c r="AB4402" s="181"/>
    </row>
    <row r="4403" spans="1:28" hidden="1">
      <c r="A4403" s="283"/>
      <c r="B4403"/>
      <c r="C4403"/>
      <c r="D4403"/>
      <c r="E4403"/>
      <c r="F4403"/>
      <c r="G4403"/>
      <c r="H4403"/>
      <c r="I4403"/>
      <c r="J4403"/>
      <c r="K4403"/>
      <c r="L4403"/>
      <c r="M4403"/>
      <c r="N4403"/>
      <c r="O4403"/>
      <c r="P4403"/>
      <c r="Q4403"/>
      <c r="R4403"/>
      <c r="S4403"/>
      <c r="T4403"/>
      <c r="U4403"/>
      <c r="V4403"/>
      <c r="W4403"/>
      <c r="X4403"/>
      <c r="Y4403"/>
      <c r="Z4403"/>
      <c r="AA4403"/>
      <c r="AB4403" s="181"/>
    </row>
    <row r="4404" spans="1:28" hidden="1">
      <c r="A4404" s="283"/>
      <c r="B4404"/>
      <c r="C4404"/>
      <c r="D4404"/>
      <c r="E4404"/>
      <c r="F4404"/>
      <c r="G4404"/>
      <c r="H4404"/>
      <c r="I4404"/>
      <c r="J4404"/>
      <c r="K4404"/>
      <c r="L4404"/>
      <c r="M4404"/>
      <c r="N4404"/>
      <c r="O4404"/>
      <c r="P4404"/>
      <c r="Q4404"/>
      <c r="R4404"/>
      <c r="S4404"/>
      <c r="T4404"/>
      <c r="U4404"/>
      <c r="V4404"/>
      <c r="W4404"/>
      <c r="X4404"/>
      <c r="Y4404"/>
      <c r="Z4404"/>
      <c r="AA4404"/>
      <c r="AB4404" s="181"/>
    </row>
    <row r="4405" spans="1:28" hidden="1">
      <c r="A4405" s="283"/>
      <c r="B4405"/>
      <c r="C4405"/>
      <c r="D4405"/>
      <c r="E4405"/>
      <c r="F4405"/>
      <c r="G4405"/>
      <c r="H4405"/>
      <c r="I4405"/>
      <c r="J4405"/>
      <c r="K4405"/>
      <c r="L4405"/>
      <c r="M4405"/>
      <c r="N4405"/>
      <c r="O4405"/>
      <c r="P4405"/>
      <c r="Q4405"/>
      <c r="R4405"/>
      <c r="S4405"/>
      <c r="T4405"/>
      <c r="U4405"/>
      <c r="V4405"/>
      <c r="W4405"/>
      <c r="X4405"/>
      <c r="Y4405"/>
      <c r="Z4405"/>
      <c r="AA4405"/>
      <c r="AB4405" s="181"/>
    </row>
    <row r="4406" spans="1:28" hidden="1">
      <c r="A4406" s="283"/>
      <c r="B4406"/>
      <c r="C4406"/>
      <c r="D4406"/>
      <c r="E4406"/>
      <c r="F4406"/>
      <c r="G4406"/>
      <c r="H4406"/>
      <c r="I4406"/>
      <c r="J4406"/>
      <c r="K4406"/>
      <c r="L4406"/>
      <c r="M4406"/>
      <c r="N4406"/>
      <c r="O4406"/>
      <c r="P4406"/>
      <c r="Q4406"/>
      <c r="R4406"/>
      <c r="S4406"/>
      <c r="T4406"/>
      <c r="U4406"/>
      <c r="V4406"/>
      <c r="W4406"/>
      <c r="X4406"/>
      <c r="Y4406"/>
      <c r="Z4406"/>
      <c r="AA4406"/>
      <c r="AB4406" s="181"/>
    </row>
    <row r="4407" spans="1:28" hidden="1">
      <c r="A4407" s="283"/>
      <c r="B4407"/>
      <c r="C4407"/>
      <c r="D4407"/>
      <c r="E4407"/>
      <c r="F4407"/>
      <c r="G4407"/>
      <c r="H4407"/>
      <c r="I4407"/>
      <c r="J4407"/>
      <c r="K4407"/>
      <c r="L4407"/>
      <c r="M4407"/>
      <c r="N4407"/>
      <c r="O4407"/>
      <c r="P4407"/>
      <c r="Q4407"/>
      <c r="R4407"/>
      <c r="S4407"/>
      <c r="T4407"/>
      <c r="U4407"/>
      <c r="V4407"/>
      <c r="W4407"/>
      <c r="X4407"/>
      <c r="Y4407"/>
      <c r="Z4407"/>
      <c r="AA4407"/>
      <c r="AB4407" s="181"/>
    </row>
    <row r="4408" spans="1:28" hidden="1">
      <c r="A4408" s="283"/>
      <c r="B4408"/>
      <c r="C4408"/>
      <c r="D4408"/>
      <c r="E4408"/>
      <c r="F4408"/>
      <c r="G4408"/>
      <c r="H4408"/>
      <c r="I4408"/>
      <c r="J4408"/>
      <c r="K4408"/>
      <c r="L4408"/>
      <c r="M4408"/>
      <c r="N4408"/>
      <c r="O4408"/>
      <c r="P4408"/>
      <c r="Q4408"/>
      <c r="R4408"/>
      <c r="S4408"/>
      <c r="T4408"/>
      <c r="U4408"/>
      <c r="V4408"/>
      <c r="W4408"/>
      <c r="X4408"/>
      <c r="Y4408"/>
      <c r="Z4408"/>
      <c r="AA4408"/>
      <c r="AB4408" s="181"/>
    </row>
    <row r="4409" spans="1:28" hidden="1">
      <c r="A4409" s="283"/>
      <c r="B4409"/>
      <c r="C4409"/>
      <c r="D4409"/>
      <c r="E4409"/>
      <c r="F4409"/>
      <c r="G4409"/>
      <c r="H4409"/>
      <c r="I4409"/>
      <c r="J4409"/>
      <c r="K4409"/>
      <c r="L4409"/>
      <c r="M4409"/>
      <c r="N4409"/>
      <c r="O4409"/>
      <c r="P4409"/>
      <c r="Q4409"/>
      <c r="R4409"/>
      <c r="S4409"/>
      <c r="T4409"/>
      <c r="U4409"/>
      <c r="V4409"/>
      <c r="W4409"/>
      <c r="X4409"/>
      <c r="Y4409"/>
      <c r="Z4409"/>
      <c r="AA4409"/>
      <c r="AB4409" s="181"/>
    </row>
    <row r="4410" spans="1:28" hidden="1">
      <c r="A4410" s="283"/>
      <c r="B4410"/>
      <c r="C4410"/>
      <c r="D4410"/>
      <c r="E4410"/>
      <c r="F4410"/>
      <c r="G4410"/>
      <c r="H4410"/>
      <c r="I4410"/>
      <c r="J4410"/>
      <c r="K4410"/>
      <c r="L4410"/>
      <c r="M4410"/>
      <c r="N4410"/>
      <c r="O4410"/>
      <c r="P4410"/>
      <c r="Q4410"/>
      <c r="R4410"/>
      <c r="S4410"/>
      <c r="T4410"/>
      <c r="U4410"/>
      <c r="V4410"/>
      <c r="W4410"/>
      <c r="X4410"/>
      <c r="Y4410"/>
      <c r="Z4410"/>
      <c r="AA4410"/>
      <c r="AB4410" s="181"/>
    </row>
    <row r="4411" spans="1:28" hidden="1">
      <c r="A4411" s="283"/>
      <c r="B4411"/>
      <c r="C4411"/>
      <c r="D4411"/>
      <c r="E4411"/>
      <c r="F4411"/>
      <c r="G4411"/>
      <c r="H4411"/>
      <c r="I4411"/>
      <c r="J4411"/>
      <c r="K4411"/>
      <c r="L4411"/>
      <c r="M4411"/>
      <c r="N4411"/>
      <c r="O4411"/>
      <c r="P4411"/>
      <c r="Q4411"/>
      <c r="R4411"/>
      <c r="S4411"/>
      <c r="T4411"/>
      <c r="U4411"/>
      <c r="V4411"/>
      <c r="W4411"/>
      <c r="X4411"/>
      <c r="Y4411"/>
      <c r="Z4411"/>
      <c r="AA4411"/>
      <c r="AB4411" s="181"/>
    </row>
    <row r="4412" spans="1:28" hidden="1">
      <c r="A4412" s="283"/>
      <c r="B4412"/>
      <c r="C4412"/>
      <c r="D4412"/>
      <c r="E4412"/>
      <c r="F4412"/>
      <c r="G4412"/>
      <c r="H4412"/>
      <c r="I4412"/>
      <c r="J4412"/>
      <c r="K4412"/>
      <c r="L4412"/>
      <c r="M4412"/>
      <c r="N4412"/>
      <c r="O4412"/>
      <c r="P4412"/>
      <c r="Q4412"/>
      <c r="R4412"/>
      <c r="S4412"/>
      <c r="T4412"/>
      <c r="U4412"/>
      <c r="V4412"/>
      <c r="W4412"/>
      <c r="X4412"/>
      <c r="Y4412"/>
      <c r="Z4412"/>
      <c r="AA4412"/>
      <c r="AB4412" s="181"/>
    </row>
    <row r="4413" spans="1:28" hidden="1">
      <c r="A4413" s="283"/>
      <c r="B4413"/>
      <c r="C4413"/>
      <c r="D4413"/>
      <c r="E4413"/>
      <c r="F4413"/>
      <c r="G4413"/>
      <c r="H4413"/>
      <c r="I4413"/>
      <c r="J4413"/>
      <c r="K4413"/>
      <c r="L4413"/>
      <c r="M4413"/>
      <c r="N4413"/>
      <c r="O4413"/>
      <c r="P4413"/>
      <c r="Q4413"/>
      <c r="R4413"/>
      <c r="S4413"/>
      <c r="T4413"/>
      <c r="U4413"/>
      <c r="V4413"/>
      <c r="W4413"/>
      <c r="X4413"/>
      <c r="Y4413"/>
      <c r="Z4413"/>
      <c r="AA4413"/>
      <c r="AB4413" s="181"/>
    </row>
    <row r="4414" spans="1:28" hidden="1">
      <c r="A4414" s="283"/>
      <c r="B4414"/>
      <c r="C4414"/>
      <c r="D4414"/>
      <c r="E4414"/>
      <c r="F4414"/>
      <c r="G4414"/>
      <c r="H4414"/>
      <c r="I4414"/>
      <c r="J4414"/>
      <c r="K4414"/>
      <c r="L4414"/>
      <c r="M4414"/>
      <c r="N4414"/>
      <c r="O4414"/>
      <c r="P4414"/>
      <c r="Q4414"/>
      <c r="R4414"/>
      <c r="S4414"/>
      <c r="T4414"/>
      <c r="U4414"/>
      <c r="V4414"/>
      <c r="W4414"/>
      <c r="X4414"/>
      <c r="Y4414"/>
      <c r="Z4414"/>
      <c r="AA4414"/>
      <c r="AB4414" s="181"/>
    </row>
    <row r="4415" spans="1:28" hidden="1">
      <c r="A4415" s="283"/>
      <c r="B4415"/>
      <c r="C4415"/>
      <c r="D4415"/>
      <c r="E4415"/>
      <c r="F4415"/>
      <c r="G4415"/>
      <c r="H4415"/>
      <c r="I4415"/>
      <c r="J4415"/>
      <c r="K4415"/>
      <c r="L4415"/>
      <c r="M4415"/>
      <c r="N4415"/>
      <c r="O4415"/>
      <c r="P4415"/>
      <c r="Q4415"/>
      <c r="R4415"/>
      <c r="S4415"/>
      <c r="T4415"/>
      <c r="U4415"/>
      <c r="V4415"/>
      <c r="W4415"/>
      <c r="X4415"/>
      <c r="Y4415"/>
      <c r="Z4415"/>
      <c r="AA4415"/>
      <c r="AB4415" s="181"/>
    </row>
    <row r="4416" spans="1:28" hidden="1">
      <c r="A4416" s="283"/>
      <c r="B4416"/>
      <c r="C4416"/>
      <c r="D4416"/>
      <c r="E4416"/>
      <c r="F4416"/>
      <c r="G4416"/>
      <c r="H4416"/>
      <c r="I4416"/>
      <c r="J4416"/>
      <c r="K4416"/>
      <c r="L4416"/>
      <c r="M4416"/>
      <c r="N4416"/>
      <c r="O4416"/>
      <c r="P4416"/>
      <c r="Q4416"/>
      <c r="R4416"/>
      <c r="S4416"/>
      <c r="T4416"/>
      <c r="U4416"/>
      <c r="V4416"/>
      <c r="W4416"/>
      <c r="X4416"/>
      <c r="Y4416"/>
      <c r="Z4416"/>
      <c r="AA4416"/>
      <c r="AB4416" s="181"/>
    </row>
    <row r="4417" spans="1:28" hidden="1">
      <c r="A4417" s="283"/>
      <c r="B4417"/>
      <c r="C4417"/>
      <c r="D4417"/>
      <c r="E4417"/>
      <c r="F4417"/>
      <c r="G4417"/>
      <c r="H4417"/>
      <c r="I4417"/>
      <c r="J4417"/>
      <c r="K4417"/>
      <c r="L4417"/>
      <c r="M4417"/>
      <c r="N4417"/>
      <c r="O4417"/>
      <c r="P4417"/>
      <c r="Q4417"/>
      <c r="R4417"/>
      <c r="S4417"/>
      <c r="T4417"/>
      <c r="U4417"/>
      <c r="V4417"/>
      <c r="W4417"/>
      <c r="X4417"/>
      <c r="Y4417"/>
      <c r="Z4417"/>
      <c r="AA4417"/>
      <c r="AB4417" s="181"/>
    </row>
    <row r="4418" spans="1:28" hidden="1">
      <c r="A4418" s="283"/>
      <c r="B4418"/>
      <c r="C4418"/>
      <c r="D4418"/>
      <c r="E4418"/>
      <c r="F4418"/>
      <c r="G4418"/>
      <c r="H4418"/>
      <c r="I4418"/>
      <c r="J4418"/>
      <c r="K4418"/>
      <c r="L4418"/>
      <c r="M4418"/>
      <c r="N4418"/>
      <c r="O4418"/>
      <c r="P4418"/>
      <c r="Q4418"/>
      <c r="R4418"/>
      <c r="S4418"/>
      <c r="T4418"/>
      <c r="U4418"/>
      <c r="V4418"/>
      <c r="W4418"/>
      <c r="X4418"/>
      <c r="Y4418"/>
      <c r="Z4418"/>
      <c r="AA4418"/>
      <c r="AB4418" s="181"/>
    </row>
    <row r="4419" spans="1:28" hidden="1">
      <c r="A4419" s="283"/>
      <c r="B4419"/>
      <c r="C4419"/>
      <c r="D4419"/>
      <c r="E4419"/>
      <c r="F4419"/>
      <c r="G4419"/>
      <c r="H4419"/>
      <c r="I4419"/>
      <c r="J4419"/>
      <c r="K4419"/>
      <c r="L4419"/>
      <c r="M4419"/>
      <c r="N4419"/>
      <c r="O4419"/>
      <c r="P4419"/>
      <c r="Q4419"/>
      <c r="R4419"/>
      <c r="S4419"/>
      <c r="T4419"/>
      <c r="U4419"/>
      <c r="V4419"/>
      <c r="W4419"/>
      <c r="X4419"/>
      <c r="Y4419"/>
      <c r="Z4419"/>
      <c r="AA4419"/>
      <c r="AB4419" s="181"/>
    </row>
    <row r="4420" spans="1:28" hidden="1">
      <c r="A4420" s="283"/>
      <c r="B4420"/>
      <c r="C4420"/>
      <c r="D4420"/>
      <c r="E4420"/>
      <c r="F4420"/>
      <c r="G4420"/>
      <c r="H4420"/>
      <c r="I4420"/>
      <c r="J4420"/>
      <c r="K4420"/>
      <c r="L4420"/>
      <c r="M4420"/>
      <c r="N4420"/>
      <c r="O4420"/>
      <c r="P4420"/>
      <c r="Q4420"/>
      <c r="R4420"/>
      <c r="S4420"/>
      <c r="T4420"/>
      <c r="U4420"/>
      <c r="V4420"/>
      <c r="W4420"/>
      <c r="X4420"/>
      <c r="Y4420"/>
      <c r="Z4420"/>
      <c r="AA4420"/>
      <c r="AB4420" s="181"/>
    </row>
    <row r="4421" spans="1:28" hidden="1">
      <c r="A4421" s="283"/>
      <c r="B4421"/>
      <c r="C4421"/>
      <c r="D4421"/>
      <c r="E4421"/>
      <c r="F4421"/>
      <c r="G4421"/>
      <c r="H4421"/>
      <c r="I4421"/>
      <c r="J4421"/>
      <c r="K4421"/>
      <c r="L4421"/>
      <c r="M4421"/>
      <c r="N4421"/>
      <c r="O4421"/>
      <c r="P4421"/>
      <c r="Q4421"/>
      <c r="R4421"/>
      <c r="S4421"/>
      <c r="T4421"/>
      <c r="U4421"/>
      <c r="V4421"/>
      <c r="W4421"/>
      <c r="X4421"/>
      <c r="Y4421"/>
      <c r="Z4421"/>
      <c r="AA4421"/>
      <c r="AB4421" s="181"/>
    </row>
    <row r="4422" spans="1:28" hidden="1">
      <c r="A4422" s="283"/>
      <c r="B4422"/>
      <c r="C4422"/>
      <c r="D4422"/>
      <c r="E4422"/>
      <c r="F4422"/>
      <c r="G4422"/>
      <c r="H4422"/>
      <c r="I4422"/>
      <c r="J4422"/>
      <c r="K4422"/>
      <c r="L4422"/>
      <c r="M4422"/>
      <c r="N4422"/>
      <c r="O4422"/>
      <c r="P4422"/>
      <c r="Q4422"/>
      <c r="R4422"/>
      <c r="S4422"/>
      <c r="T4422"/>
      <c r="U4422"/>
      <c r="V4422"/>
      <c r="W4422"/>
      <c r="X4422"/>
      <c r="Y4422"/>
      <c r="Z4422"/>
      <c r="AA4422"/>
      <c r="AB4422" s="181"/>
    </row>
    <row r="4423" spans="1:28" hidden="1">
      <c r="A4423" s="283"/>
      <c r="B4423"/>
      <c r="C4423"/>
      <c r="D4423"/>
      <c r="E4423"/>
      <c r="F4423"/>
      <c r="G4423"/>
      <c r="H4423"/>
      <c r="I4423"/>
      <c r="J4423"/>
      <c r="K4423"/>
      <c r="L4423"/>
      <c r="M4423"/>
      <c r="N4423"/>
      <c r="O4423"/>
      <c r="P4423"/>
      <c r="Q4423"/>
      <c r="R4423"/>
      <c r="S4423"/>
      <c r="T4423"/>
      <c r="U4423"/>
      <c r="V4423"/>
      <c r="W4423"/>
      <c r="X4423"/>
      <c r="Y4423"/>
      <c r="Z4423"/>
      <c r="AA4423"/>
      <c r="AB4423" s="181"/>
    </row>
    <row r="4424" spans="1:28" hidden="1">
      <c r="A4424" s="283"/>
      <c r="B4424"/>
      <c r="C4424"/>
      <c r="D4424"/>
      <c r="E4424"/>
      <c r="F4424"/>
      <c r="G4424"/>
      <c r="H4424"/>
      <c r="I4424"/>
      <c r="J4424"/>
      <c r="K4424"/>
      <c r="L4424"/>
      <c r="M4424"/>
      <c r="N4424"/>
      <c r="O4424"/>
      <c r="P4424"/>
      <c r="Q4424"/>
      <c r="R4424"/>
      <c r="S4424"/>
      <c r="T4424"/>
      <c r="U4424"/>
      <c r="V4424"/>
      <c r="W4424"/>
      <c r="X4424"/>
      <c r="Y4424"/>
      <c r="Z4424"/>
      <c r="AA4424"/>
      <c r="AB4424" s="181"/>
    </row>
    <row r="4425" spans="1:28" hidden="1">
      <c r="A4425" s="283"/>
      <c r="B4425"/>
      <c r="C4425"/>
      <c r="D4425"/>
      <c r="E4425"/>
      <c r="F4425"/>
      <c r="G4425"/>
      <c r="H4425"/>
      <c r="I4425"/>
      <c r="J4425"/>
      <c r="K4425"/>
      <c r="L4425"/>
      <c r="M4425"/>
      <c r="N4425"/>
      <c r="O4425"/>
      <c r="P4425"/>
      <c r="Q4425"/>
      <c r="R4425"/>
      <c r="S4425"/>
      <c r="T4425"/>
      <c r="U4425"/>
      <c r="V4425"/>
      <c r="W4425"/>
      <c r="X4425"/>
      <c r="Y4425"/>
      <c r="Z4425"/>
      <c r="AA4425"/>
      <c r="AB4425" s="181"/>
    </row>
    <row r="4426" spans="1:28" hidden="1">
      <c r="A4426" s="283"/>
      <c r="B4426"/>
      <c r="C4426"/>
      <c r="D4426"/>
      <c r="E4426"/>
      <c r="F4426"/>
      <c r="G4426"/>
      <c r="H4426"/>
      <c r="I4426"/>
      <c r="J4426"/>
      <c r="K4426"/>
      <c r="L4426"/>
      <c r="M4426"/>
      <c r="N4426"/>
      <c r="O4426"/>
      <c r="P4426"/>
      <c r="Q4426"/>
      <c r="R4426"/>
      <c r="S4426"/>
      <c r="T4426"/>
      <c r="U4426"/>
      <c r="V4426"/>
      <c r="W4426"/>
      <c r="X4426"/>
      <c r="Y4426"/>
      <c r="Z4426"/>
      <c r="AA4426"/>
      <c r="AB4426" s="181"/>
    </row>
    <row r="4427" spans="1:28" hidden="1">
      <c r="A4427" s="283"/>
      <c r="B4427"/>
      <c r="C4427"/>
      <c r="D4427"/>
      <c r="E4427"/>
      <c r="F4427"/>
      <c r="G4427"/>
      <c r="H4427"/>
      <c r="I4427"/>
      <c r="J4427"/>
      <c r="K4427"/>
      <c r="L4427"/>
      <c r="M4427"/>
      <c r="N4427"/>
      <c r="O4427"/>
      <c r="P4427"/>
      <c r="Q4427"/>
      <c r="R4427"/>
      <c r="S4427"/>
      <c r="T4427"/>
      <c r="U4427"/>
      <c r="V4427"/>
      <c r="W4427"/>
      <c r="X4427"/>
      <c r="Y4427"/>
      <c r="Z4427"/>
      <c r="AA4427"/>
      <c r="AB4427" s="181"/>
    </row>
    <row r="4428" spans="1:28" hidden="1">
      <c r="A4428" s="283"/>
      <c r="B4428"/>
      <c r="C4428"/>
      <c r="D4428"/>
      <c r="E4428"/>
      <c r="F4428"/>
      <c r="G4428"/>
      <c r="H4428"/>
      <c r="I4428"/>
      <c r="J4428"/>
      <c r="K4428"/>
      <c r="L4428"/>
      <c r="M4428"/>
      <c r="N4428"/>
      <c r="O4428"/>
      <c r="P4428"/>
      <c r="Q4428"/>
      <c r="R4428"/>
      <c r="S4428"/>
      <c r="T4428"/>
      <c r="U4428"/>
      <c r="V4428"/>
      <c r="W4428"/>
      <c r="X4428"/>
      <c r="Y4428"/>
      <c r="Z4428"/>
      <c r="AA4428"/>
      <c r="AB4428" s="181"/>
    </row>
    <row r="4429" spans="1:28" hidden="1">
      <c r="A4429" s="283"/>
      <c r="B4429"/>
      <c r="C4429"/>
      <c r="D4429"/>
      <c r="E4429"/>
      <c r="F4429"/>
      <c r="G4429"/>
      <c r="H4429"/>
      <c r="I4429"/>
      <c r="J4429"/>
      <c r="K4429"/>
      <c r="L4429"/>
      <c r="M4429"/>
      <c r="N4429"/>
      <c r="O4429"/>
      <c r="P4429"/>
      <c r="Q4429"/>
      <c r="R4429"/>
      <c r="S4429"/>
      <c r="T4429"/>
      <c r="U4429"/>
      <c r="V4429"/>
      <c r="W4429"/>
      <c r="X4429"/>
      <c r="Y4429"/>
      <c r="Z4429"/>
      <c r="AA4429"/>
      <c r="AB4429" s="181"/>
    </row>
    <row r="4430" spans="1:28" hidden="1">
      <c r="A4430" s="283"/>
      <c r="B4430"/>
      <c r="C4430"/>
      <c r="D4430"/>
      <c r="E4430"/>
      <c r="F4430"/>
      <c r="G4430"/>
      <c r="H4430"/>
      <c r="I4430"/>
      <c r="J4430"/>
      <c r="K4430"/>
      <c r="L4430"/>
      <c r="M4430"/>
      <c r="N4430"/>
      <c r="O4430"/>
      <c r="P4430"/>
      <c r="Q4430"/>
      <c r="R4430"/>
      <c r="S4430"/>
      <c r="T4430"/>
      <c r="U4430"/>
      <c r="V4430"/>
      <c r="W4430"/>
      <c r="X4430"/>
      <c r="Y4430"/>
      <c r="Z4430"/>
      <c r="AA4430"/>
      <c r="AB4430" s="181"/>
    </row>
    <row r="4431" spans="1:28" hidden="1">
      <c r="A4431" s="283"/>
      <c r="B4431"/>
      <c r="C4431"/>
      <c r="D4431"/>
      <c r="E4431"/>
      <c r="F4431"/>
      <c r="G4431"/>
      <c r="H4431"/>
      <c r="I4431"/>
      <c r="J4431"/>
      <c r="K4431"/>
      <c r="L4431"/>
      <c r="M4431"/>
      <c r="N4431"/>
      <c r="O4431"/>
      <c r="P4431"/>
      <c r="Q4431"/>
      <c r="R4431"/>
      <c r="S4431"/>
      <c r="T4431"/>
      <c r="U4431"/>
      <c r="V4431"/>
      <c r="W4431"/>
      <c r="X4431"/>
      <c r="Y4431"/>
      <c r="Z4431"/>
      <c r="AA4431"/>
      <c r="AB4431" s="181"/>
    </row>
    <row r="4432" spans="1:28" hidden="1">
      <c r="A4432" s="283"/>
      <c r="B4432"/>
      <c r="C4432"/>
      <c r="D4432"/>
      <c r="E4432"/>
      <c r="F4432"/>
      <c r="G4432"/>
      <c r="H4432"/>
      <c r="I4432"/>
      <c r="J4432"/>
      <c r="K4432"/>
      <c r="L4432"/>
      <c r="M4432"/>
      <c r="N4432"/>
      <c r="O4432"/>
      <c r="P4432"/>
      <c r="Q4432"/>
      <c r="R4432"/>
      <c r="S4432"/>
      <c r="T4432"/>
      <c r="U4432"/>
      <c r="V4432"/>
      <c r="W4432"/>
      <c r="X4432"/>
      <c r="Y4432"/>
      <c r="Z4432"/>
      <c r="AA4432"/>
      <c r="AB4432" s="181"/>
    </row>
    <row r="4433" spans="1:28" hidden="1">
      <c r="A4433" s="283"/>
      <c r="B4433"/>
      <c r="C4433"/>
      <c r="D4433"/>
      <c r="E4433"/>
      <c r="F4433"/>
      <c r="G4433"/>
      <c r="H4433"/>
      <c r="I4433"/>
      <c r="J4433"/>
      <c r="K4433"/>
      <c r="L4433"/>
      <c r="M4433"/>
      <c r="N4433"/>
      <c r="O4433"/>
      <c r="P4433"/>
      <c r="Q4433"/>
      <c r="R4433"/>
      <c r="S4433"/>
      <c r="T4433"/>
      <c r="U4433"/>
      <c r="V4433"/>
      <c r="W4433"/>
      <c r="X4433"/>
      <c r="Y4433"/>
      <c r="Z4433"/>
      <c r="AA4433"/>
      <c r="AB4433" s="181"/>
    </row>
    <row r="4434" spans="1:28" hidden="1">
      <c r="A4434" s="283"/>
      <c r="B4434"/>
      <c r="C4434"/>
      <c r="D4434"/>
      <c r="E4434"/>
      <c r="F4434"/>
      <c r="G4434"/>
      <c r="H4434"/>
      <c r="I4434"/>
      <c r="J4434"/>
      <c r="K4434"/>
      <c r="L4434"/>
      <c r="M4434"/>
      <c r="N4434"/>
      <c r="O4434"/>
      <c r="P4434"/>
      <c r="Q4434"/>
      <c r="R4434"/>
      <c r="S4434"/>
      <c r="T4434"/>
      <c r="U4434"/>
      <c r="V4434"/>
      <c r="W4434"/>
      <c r="X4434"/>
      <c r="Y4434"/>
      <c r="Z4434"/>
      <c r="AA4434"/>
      <c r="AB4434" s="181"/>
    </row>
    <row r="4435" spans="1:28" hidden="1">
      <c r="A4435" s="283"/>
      <c r="B4435"/>
      <c r="C4435"/>
      <c r="D4435"/>
      <c r="E4435"/>
      <c r="F4435"/>
      <c r="G4435"/>
      <c r="H4435"/>
      <c r="I4435"/>
      <c r="J4435"/>
      <c r="K4435"/>
      <c r="L4435"/>
      <c r="M4435"/>
      <c r="N4435"/>
      <c r="O4435"/>
      <c r="P4435"/>
      <c r="Q4435"/>
      <c r="R4435"/>
      <c r="S4435"/>
      <c r="T4435"/>
      <c r="U4435"/>
      <c r="V4435"/>
      <c r="W4435"/>
      <c r="X4435"/>
      <c r="Y4435"/>
      <c r="Z4435"/>
      <c r="AA4435"/>
      <c r="AB4435" s="181"/>
    </row>
    <row r="4436" spans="1:28" hidden="1">
      <c r="A4436" s="283"/>
      <c r="B4436"/>
      <c r="C4436"/>
      <c r="D4436"/>
      <c r="E4436"/>
      <c r="F4436"/>
      <c r="G4436"/>
      <c r="H4436"/>
      <c r="I4436"/>
      <c r="J4436"/>
      <c r="K4436"/>
      <c r="L4436"/>
      <c r="M4436"/>
      <c r="N4436"/>
      <c r="O4436"/>
      <c r="P4436"/>
      <c r="Q4436"/>
      <c r="R4436"/>
      <c r="S4436"/>
      <c r="T4436"/>
      <c r="U4436"/>
      <c r="V4436"/>
      <c r="W4436"/>
      <c r="X4436"/>
      <c r="Y4436"/>
      <c r="Z4436"/>
      <c r="AA4436"/>
      <c r="AB4436" s="181"/>
    </row>
    <row r="4437" spans="1:28" hidden="1">
      <c r="A4437" s="283"/>
      <c r="B4437"/>
      <c r="C4437"/>
      <c r="D4437"/>
      <c r="E4437"/>
      <c r="F4437"/>
      <c r="G4437"/>
      <c r="H4437"/>
      <c r="I4437"/>
      <c r="J4437"/>
      <c r="K4437"/>
      <c r="L4437"/>
      <c r="M4437"/>
      <c r="N4437"/>
      <c r="O4437"/>
      <c r="P4437"/>
      <c r="Q4437"/>
      <c r="R4437"/>
      <c r="S4437"/>
      <c r="T4437"/>
      <c r="U4437"/>
      <c r="V4437"/>
      <c r="W4437"/>
      <c r="X4437"/>
      <c r="Y4437"/>
      <c r="Z4437"/>
      <c r="AA4437"/>
      <c r="AB4437" s="181"/>
    </row>
    <row r="4438" spans="1:28" hidden="1">
      <c r="A4438" s="283"/>
      <c r="B4438"/>
      <c r="C4438"/>
      <c r="D4438"/>
      <c r="E4438"/>
      <c r="F4438"/>
      <c r="G4438"/>
      <c r="H4438"/>
      <c r="I4438"/>
      <c r="J4438"/>
      <c r="K4438"/>
      <c r="L4438"/>
      <c r="M4438"/>
      <c r="N4438"/>
      <c r="O4438"/>
      <c r="P4438"/>
      <c r="Q4438"/>
      <c r="R4438"/>
      <c r="S4438"/>
      <c r="T4438"/>
      <c r="U4438"/>
      <c r="V4438"/>
      <c r="W4438"/>
      <c r="X4438"/>
      <c r="Y4438"/>
      <c r="Z4438"/>
      <c r="AA4438"/>
      <c r="AB4438" s="181"/>
    </row>
    <row r="4439" spans="1:28" hidden="1">
      <c r="A4439" s="283"/>
      <c r="B4439"/>
      <c r="C4439"/>
      <c r="D4439"/>
      <c r="E4439"/>
      <c r="F4439"/>
      <c r="G4439"/>
      <c r="H4439"/>
      <c r="I4439"/>
      <c r="J4439"/>
      <c r="K4439"/>
      <c r="L4439"/>
      <c r="M4439"/>
      <c r="N4439"/>
      <c r="O4439"/>
      <c r="P4439"/>
      <c r="Q4439"/>
      <c r="R4439"/>
      <c r="S4439"/>
      <c r="T4439"/>
      <c r="U4439"/>
      <c r="V4439"/>
      <c r="W4439"/>
      <c r="X4439"/>
      <c r="Y4439"/>
      <c r="Z4439"/>
      <c r="AA4439"/>
      <c r="AB4439" s="181"/>
    </row>
    <row r="4440" spans="1:28" hidden="1">
      <c r="A4440" s="283"/>
      <c r="B4440"/>
      <c r="C4440"/>
      <c r="D4440"/>
      <c r="E4440"/>
      <c r="F4440"/>
      <c r="G4440"/>
      <c r="H4440"/>
      <c r="I4440"/>
      <c r="J4440"/>
      <c r="K4440"/>
      <c r="L4440"/>
      <c r="M4440"/>
      <c r="N4440"/>
      <c r="O4440"/>
      <c r="P4440"/>
      <c r="Q4440"/>
      <c r="R4440"/>
      <c r="S4440"/>
      <c r="T4440"/>
      <c r="U4440"/>
      <c r="V4440"/>
      <c r="W4440"/>
      <c r="X4440"/>
      <c r="Y4440"/>
      <c r="Z4440"/>
      <c r="AA4440"/>
      <c r="AB4440" s="181"/>
    </row>
    <row r="4441" spans="1:28" hidden="1">
      <c r="A4441" s="283"/>
      <c r="B4441"/>
      <c r="C4441"/>
      <c r="D4441"/>
      <c r="E4441"/>
      <c r="F4441"/>
      <c r="G4441"/>
      <c r="H4441"/>
      <c r="I4441"/>
      <c r="J4441"/>
      <c r="K4441"/>
      <c r="L4441"/>
      <c r="M4441"/>
      <c r="N4441"/>
      <c r="O4441"/>
      <c r="P4441"/>
      <c r="Q4441"/>
      <c r="R4441"/>
      <c r="S4441"/>
      <c r="T4441"/>
      <c r="U4441"/>
      <c r="V4441"/>
      <c r="W4441"/>
      <c r="X4441"/>
      <c r="Y4441"/>
      <c r="Z4441"/>
      <c r="AA4441"/>
      <c r="AB4441" s="181"/>
    </row>
    <row r="4442" spans="1:28" hidden="1">
      <c r="A4442" s="283"/>
      <c r="B4442"/>
      <c r="C4442"/>
      <c r="D4442"/>
      <c r="E4442"/>
      <c r="F4442"/>
      <c r="G4442"/>
      <c r="H4442"/>
      <c r="I4442"/>
      <c r="J4442"/>
      <c r="K4442"/>
      <c r="L4442"/>
      <c r="M4442"/>
      <c r="N4442"/>
      <c r="O4442"/>
      <c r="P4442"/>
      <c r="Q4442"/>
      <c r="R4442"/>
      <c r="S4442"/>
      <c r="T4442"/>
      <c r="U4442"/>
      <c r="V4442"/>
      <c r="W4442"/>
      <c r="X4442"/>
      <c r="Y4442"/>
      <c r="Z4442"/>
      <c r="AA4442"/>
      <c r="AB4442" s="181"/>
    </row>
    <row r="4443" spans="1:28" hidden="1">
      <c r="A4443" s="283"/>
      <c r="B4443"/>
      <c r="C4443"/>
      <c r="D4443"/>
      <c r="E4443"/>
      <c r="F4443"/>
      <c r="G4443"/>
      <c r="H4443"/>
      <c r="I4443"/>
      <c r="J4443"/>
      <c r="K4443"/>
      <c r="L4443"/>
      <c r="M4443"/>
      <c r="N4443"/>
      <c r="O4443"/>
      <c r="P4443"/>
      <c r="Q4443"/>
      <c r="R4443"/>
      <c r="S4443"/>
      <c r="T4443"/>
      <c r="U4443"/>
      <c r="V4443"/>
      <c r="W4443"/>
      <c r="X4443"/>
      <c r="Y4443"/>
      <c r="Z4443"/>
      <c r="AA4443"/>
      <c r="AB4443" s="181"/>
    </row>
    <row r="4444" spans="1:28" hidden="1">
      <c r="A4444" s="283"/>
      <c r="B4444"/>
      <c r="C4444"/>
      <c r="D4444"/>
      <c r="E4444"/>
      <c r="F4444"/>
      <c r="G4444"/>
      <c r="H4444"/>
      <c r="I4444"/>
      <c r="J4444"/>
      <c r="K4444"/>
      <c r="L4444"/>
      <c r="M4444"/>
      <c r="N4444"/>
      <c r="O4444"/>
      <c r="P4444"/>
      <c r="Q4444"/>
      <c r="R4444"/>
      <c r="S4444"/>
      <c r="T4444"/>
      <c r="U4444"/>
      <c r="V4444"/>
      <c r="W4444"/>
      <c r="X4444"/>
      <c r="Y4444"/>
      <c r="Z4444"/>
      <c r="AA4444"/>
      <c r="AB4444" s="181"/>
    </row>
    <row r="4445" spans="1:28" hidden="1">
      <c r="A4445" s="283"/>
      <c r="B4445"/>
      <c r="C4445"/>
      <c r="D4445"/>
      <c r="E4445"/>
      <c r="F4445"/>
      <c r="G4445"/>
      <c r="H4445"/>
      <c r="I4445"/>
      <c r="J4445"/>
      <c r="K4445"/>
      <c r="L4445"/>
      <c r="M4445"/>
      <c r="N4445"/>
      <c r="O4445"/>
      <c r="P4445"/>
      <c r="Q4445"/>
      <c r="R4445"/>
      <c r="S4445"/>
      <c r="T4445"/>
      <c r="U4445"/>
      <c r="V4445"/>
      <c r="W4445"/>
      <c r="X4445"/>
      <c r="Y4445"/>
      <c r="Z4445"/>
      <c r="AA4445"/>
      <c r="AB4445" s="181"/>
    </row>
    <row r="4446" spans="1:28" hidden="1">
      <c r="A4446" s="283"/>
      <c r="B4446"/>
      <c r="C4446"/>
      <c r="D4446"/>
      <c r="E4446"/>
      <c r="F4446"/>
      <c r="G4446"/>
      <c r="H4446"/>
      <c r="I4446"/>
      <c r="J4446"/>
      <c r="K4446"/>
      <c r="L4446"/>
      <c r="M4446"/>
      <c r="N4446"/>
      <c r="O4446"/>
      <c r="P4446"/>
      <c r="Q4446"/>
      <c r="R4446"/>
      <c r="S4446"/>
      <c r="T4446"/>
      <c r="U4446"/>
      <c r="V4446"/>
      <c r="W4446"/>
      <c r="X4446"/>
      <c r="Y4446"/>
      <c r="Z4446"/>
      <c r="AA4446"/>
      <c r="AB4446" s="181"/>
    </row>
    <row r="4447" spans="1:28" hidden="1">
      <c r="A4447" s="283"/>
      <c r="B4447"/>
      <c r="C4447"/>
      <c r="D4447"/>
      <c r="E4447"/>
      <c r="F4447"/>
      <c r="G4447"/>
      <c r="H4447"/>
      <c r="I4447"/>
      <c r="J4447"/>
      <c r="K4447"/>
      <c r="L4447"/>
      <c r="M4447"/>
      <c r="N4447"/>
      <c r="O4447"/>
      <c r="P4447"/>
      <c r="Q4447"/>
      <c r="R4447"/>
      <c r="S4447"/>
      <c r="T4447"/>
      <c r="U4447"/>
      <c r="V4447"/>
      <c r="W4447"/>
      <c r="X4447"/>
      <c r="Y4447"/>
      <c r="Z4447"/>
      <c r="AA4447"/>
      <c r="AB4447" s="181"/>
    </row>
    <row r="4448" spans="1:28" hidden="1">
      <c r="A4448" s="283"/>
      <c r="B4448"/>
      <c r="C4448"/>
      <c r="D4448"/>
      <c r="E4448"/>
      <c r="F4448"/>
      <c r="G4448"/>
      <c r="H4448"/>
      <c r="I4448"/>
      <c r="J4448"/>
      <c r="K4448"/>
      <c r="L4448"/>
      <c r="M4448"/>
      <c r="N4448"/>
      <c r="O4448"/>
      <c r="P4448"/>
      <c r="Q4448"/>
      <c r="R4448"/>
      <c r="S4448"/>
      <c r="T4448"/>
      <c r="U4448"/>
      <c r="V4448"/>
      <c r="W4448"/>
      <c r="X4448"/>
      <c r="Y4448"/>
      <c r="Z4448"/>
      <c r="AA4448"/>
      <c r="AB4448" s="181"/>
    </row>
    <row r="4449" spans="1:28" hidden="1">
      <c r="A4449" s="283"/>
      <c r="B4449"/>
      <c r="C4449"/>
      <c r="D4449"/>
      <c r="E4449"/>
      <c r="F4449"/>
      <c r="G4449"/>
      <c r="H4449"/>
      <c r="I4449"/>
      <c r="J4449"/>
      <c r="K4449"/>
      <c r="L4449"/>
      <c r="M4449"/>
      <c r="N4449"/>
      <c r="O4449"/>
      <c r="P4449"/>
      <c r="Q4449"/>
      <c r="R4449"/>
      <c r="S4449"/>
      <c r="T4449"/>
      <c r="U4449"/>
      <c r="V4449"/>
      <c r="W4449"/>
      <c r="X4449"/>
      <c r="Y4449"/>
      <c r="Z4449"/>
      <c r="AA4449"/>
      <c r="AB4449" s="181"/>
    </row>
    <row r="4450" spans="1:28" hidden="1">
      <c r="A4450" s="283"/>
      <c r="B4450"/>
      <c r="C4450"/>
      <c r="D4450"/>
      <c r="E4450"/>
      <c r="F4450"/>
      <c r="G4450"/>
      <c r="H4450"/>
      <c r="I4450"/>
      <c r="J4450"/>
      <c r="K4450"/>
      <c r="L4450"/>
      <c r="M4450"/>
      <c r="N4450"/>
      <c r="O4450"/>
      <c r="P4450"/>
      <c r="Q4450"/>
      <c r="R4450"/>
      <c r="S4450"/>
      <c r="T4450"/>
      <c r="U4450"/>
      <c r="V4450"/>
      <c r="W4450"/>
      <c r="X4450"/>
      <c r="Y4450"/>
      <c r="Z4450"/>
      <c r="AA4450"/>
      <c r="AB4450" s="181"/>
    </row>
    <row r="4451" spans="1:28" hidden="1">
      <c r="A4451" s="283"/>
      <c r="B4451"/>
      <c r="C4451"/>
      <c r="D4451"/>
      <c r="E4451"/>
      <c r="F4451"/>
      <c r="G4451"/>
      <c r="H4451"/>
      <c r="I4451"/>
      <c r="J4451"/>
      <c r="K4451"/>
      <c r="L4451"/>
      <c r="M4451"/>
      <c r="N4451"/>
      <c r="O4451"/>
      <c r="P4451"/>
      <c r="Q4451"/>
      <c r="R4451"/>
      <c r="S4451"/>
      <c r="T4451"/>
      <c r="U4451"/>
      <c r="V4451"/>
      <c r="W4451"/>
      <c r="X4451"/>
      <c r="Y4451"/>
      <c r="Z4451"/>
      <c r="AA4451"/>
      <c r="AB4451" s="181"/>
    </row>
    <row r="4452" spans="1:28" hidden="1">
      <c r="A4452" s="283"/>
      <c r="B4452"/>
      <c r="C4452"/>
      <c r="D4452"/>
      <c r="E4452"/>
      <c r="F4452"/>
      <c r="G4452"/>
      <c r="H4452"/>
      <c r="I4452"/>
      <c r="J4452"/>
      <c r="K4452"/>
      <c r="L4452"/>
      <c r="M4452"/>
      <c r="N4452"/>
      <c r="O4452"/>
      <c r="P4452"/>
      <c r="Q4452"/>
      <c r="R4452"/>
      <c r="S4452"/>
      <c r="T4452"/>
      <c r="U4452"/>
      <c r="V4452"/>
      <c r="W4452"/>
      <c r="X4452"/>
      <c r="Y4452"/>
      <c r="Z4452"/>
      <c r="AA4452"/>
      <c r="AB4452" s="181"/>
    </row>
    <row r="4453" spans="1:28" hidden="1">
      <c r="A4453" s="283"/>
      <c r="B4453"/>
      <c r="C4453"/>
      <c r="D4453"/>
      <c r="E4453"/>
      <c r="F4453"/>
      <c r="G4453"/>
      <c r="H4453"/>
      <c r="I4453"/>
      <c r="J4453"/>
      <c r="K4453"/>
      <c r="L4453"/>
      <c r="M4453"/>
      <c r="N4453"/>
      <c r="O4453"/>
      <c r="P4453"/>
      <c r="Q4453"/>
      <c r="R4453"/>
      <c r="S4453"/>
      <c r="T4453"/>
      <c r="U4453"/>
      <c r="V4453"/>
      <c r="W4453"/>
      <c r="X4453"/>
      <c r="Y4453"/>
      <c r="Z4453"/>
      <c r="AA4453"/>
      <c r="AB4453" s="181"/>
    </row>
    <row r="4454" spans="1:28" hidden="1">
      <c r="A4454" s="283"/>
      <c r="B4454"/>
      <c r="C4454"/>
      <c r="D4454"/>
      <c r="E4454"/>
      <c r="F4454"/>
      <c r="G4454"/>
      <c r="H4454"/>
      <c r="I4454"/>
      <c r="J4454"/>
      <c r="K4454"/>
      <c r="L4454"/>
      <c r="M4454"/>
      <c r="N4454"/>
      <c r="O4454"/>
      <c r="P4454"/>
      <c r="Q4454"/>
      <c r="R4454"/>
      <c r="S4454"/>
      <c r="T4454"/>
      <c r="U4454"/>
      <c r="V4454"/>
      <c r="W4454"/>
      <c r="X4454"/>
      <c r="Y4454"/>
      <c r="Z4454"/>
      <c r="AA4454"/>
      <c r="AB4454" s="181"/>
    </row>
    <row r="4455" spans="1:28" hidden="1">
      <c r="A4455" s="283"/>
      <c r="B4455"/>
      <c r="C4455"/>
      <c r="D4455"/>
      <c r="E4455"/>
      <c r="F4455"/>
      <c r="G4455"/>
      <c r="H4455"/>
      <c r="I4455"/>
      <c r="J4455"/>
      <c r="K4455"/>
      <c r="L4455"/>
      <c r="M4455"/>
      <c r="N4455"/>
      <c r="O4455"/>
      <c r="P4455"/>
      <c r="Q4455"/>
      <c r="R4455"/>
      <c r="S4455"/>
      <c r="T4455"/>
      <c r="U4455"/>
      <c r="V4455"/>
      <c r="W4455"/>
      <c r="X4455"/>
      <c r="Y4455"/>
      <c r="Z4455"/>
      <c r="AA4455"/>
      <c r="AB4455" s="181"/>
    </row>
    <row r="4456" spans="1:28" hidden="1">
      <c r="A4456" s="283"/>
      <c r="B4456"/>
      <c r="C4456"/>
      <c r="D4456"/>
      <c r="E4456"/>
      <c r="F4456"/>
      <c r="G4456"/>
      <c r="H4456"/>
      <c r="I4456"/>
      <c r="J4456"/>
      <c r="K4456"/>
      <c r="L4456"/>
      <c r="M4456"/>
      <c r="N4456"/>
      <c r="O4456"/>
      <c r="P4456"/>
      <c r="Q4456"/>
      <c r="R4456"/>
      <c r="S4456"/>
      <c r="T4456"/>
      <c r="U4456"/>
      <c r="V4456"/>
      <c r="W4456"/>
      <c r="X4456"/>
      <c r="Y4456"/>
      <c r="Z4456"/>
      <c r="AA4456"/>
      <c r="AB4456" s="181"/>
    </row>
    <row r="4457" spans="1:28" hidden="1">
      <c r="A4457" s="283"/>
      <c r="B4457"/>
      <c r="C4457"/>
      <c r="D4457"/>
      <c r="E4457"/>
      <c r="F4457"/>
      <c r="G4457"/>
      <c r="H4457"/>
      <c r="I4457"/>
      <c r="J4457"/>
      <c r="K4457"/>
      <c r="L4457"/>
      <c r="M4457"/>
      <c r="N4457"/>
      <c r="O4457"/>
      <c r="P4457"/>
      <c r="Q4457"/>
      <c r="R4457"/>
      <c r="S4457"/>
      <c r="T4457"/>
      <c r="U4457"/>
      <c r="V4457"/>
      <c r="W4457"/>
      <c r="X4457"/>
      <c r="Y4457"/>
      <c r="Z4457"/>
      <c r="AA4457"/>
      <c r="AB4457" s="181"/>
    </row>
    <row r="4458" spans="1:28" hidden="1">
      <c r="A4458" s="283"/>
      <c r="B4458"/>
      <c r="C4458"/>
      <c r="D4458"/>
      <c r="E4458"/>
      <c r="F4458"/>
      <c r="G4458"/>
      <c r="H4458"/>
      <c r="I4458"/>
      <c r="J4458"/>
      <c r="K4458"/>
      <c r="L4458"/>
      <c r="M4458"/>
      <c r="N4458"/>
      <c r="O4458"/>
      <c r="P4458"/>
      <c r="Q4458"/>
      <c r="R4458"/>
      <c r="S4458"/>
      <c r="T4458"/>
      <c r="U4458"/>
      <c r="V4458"/>
      <c r="W4458"/>
      <c r="X4458"/>
      <c r="Y4458"/>
      <c r="Z4458"/>
      <c r="AA4458"/>
      <c r="AB4458" s="181"/>
    </row>
    <row r="4459" spans="1:28" hidden="1">
      <c r="A4459" s="283"/>
      <c r="B4459"/>
      <c r="C4459"/>
      <c r="D4459"/>
      <c r="E4459"/>
      <c r="F4459"/>
      <c r="G4459"/>
      <c r="H4459"/>
      <c r="I4459"/>
      <c r="J4459"/>
      <c r="K4459"/>
      <c r="L4459"/>
      <c r="M4459"/>
      <c r="N4459"/>
      <c r="O4459"/>
      <c r="P4459"/>
      <c r="Q4459"/>
      <c r="R4459"/>
      <c r="S4459"/>
      <c r="T4459"/>
      <c r="U4459"/>
      <c r="V4459"/>
      <c r="W4459"/>
      <c r="X4459"/>
      <c r="Y4459"/>
      <c r="Z4459"/>
      <c r="AA4459"/>
      <c r="AB4459" s="181"/>
    </row>
    <row r="4460" spans="1:28" hidden="1">
      <c r="A4460" s="283"/>
      <c r="B4460"/>
      <c r="C4460"/>
      <c r="D4460"/>
      <c r="E4460"/>
      <c r="F4460"/>
      <c r="G4460"/>
      <c r="H4460"/>
      <c r="I4460"/>
      <c r="J4460"/>
      <c r="K4460"/>
      <c r="L4460"/>
      <c r="M4460"/>
      <c r="N4460"/>
      <c r="O4460"/>
      <c r="P4460"/>
      <c r="Q4460"/>
      <c r="R4460"/>
      <c r="S4460"/>
      <c r="T4460"/>
      <c r="U4460"/>
      <c r="V4460"/>
      <c r="W4460"/>
      <c r="X4460"/>
      <c r="Y4460"/>
      <c r="Z4460"/>
      <c r="AA4460"/>
      <c r="AB4460" s="181"/>
    </row>
    <row r="4461" spans="1:28" hidden="1">
      <c r="A4461" s="283"/>
      <c r="B4461"/>
      <c r="C4461"/>
      <c r="D4461"/>
      <c r="E4461"/>
      <c r="F4461"/>
      <c r="G4461"/>
      <c r="H4461"/>
      <c r="I4461"/>
      <c r="J4461"/>
      <c r="K4461"/>
      <c r="L4461"/>
      <c r="M4461"/>
      <c r="N4461"/>
      <c r="O4461"/>
      <c r="P4461"/>
      <c r="Q4461"/>
      <c r="R4461"/>
      <c r="S4461"/>
      <c r="T4461"/>
      <c r="U4461"/>
      <c r="V4461"/>
      <c r="W4461"/>
      <c r="X4461"/>
      <c r="Y4461"/>
      <c r="Z4461"/>
      <c r="AA4461"/>
      <c r="AB4461" s="181"/>
    </row>
    <row r="4462" spans="1:28" hidden="1">
      <c r="A4462" s="283"/>
      <c r="B4462"/>
      <c r="C4462"/>
      <c r="D4462"/>
      <c r="E4462"/>
      <c r="F4462"/>
      <c r="G4462"/>
      <c r="H4462"/>
      <c r="I4462"/>
      <c r="J4462"/>
      <c r="K4462"/>
      <c r="L4462"/>
      <c r="M4462"/>
      <c r="N4462"/>
      <c r="O4462"/>
      <c r="P4462"/>
      <c r="Q4462"/>
      <c r="R4462"/>
      <c r="S4462"/>
      <c r="T4462"/>
      <c r="U4462"/>
      <c r="V4462"/>
      <c r="W4462"/>
      <c r="X4462"/>
      <c r="Y4462"/>
      <c r="Z4462"/>
      <c r="AA4462"/>
      <c r="AB4462" s="181"/>
    </row>
    <row r="4463" spans="1:28" hidden="1">
      <c r="A4463" s="283"/>
      <c r="B4463"/>
      <c r="C4463"/>
      <c r="D4463"/>
      <c r="E4463"/>
      <c r="F4463"/>
      <c r="G4463"/>
      <c r="H4463"/>
      <c r="I4463"/>
      <c r="J4463"/>
      <c r="K4463"/>
      <c r="L4463"/>
      <c r="M4463"/>
      <c r="N4463"/>
      <c r="O4463"/>
      <c r="P4463"/>
      <c r="Q4463"/>
      <c r="R4463"/>
      <c r="S4463"/>
      <c r="T4463"/>
      <c r="U4463"/>
      <c r="V4463"/>
      <c r="W4463"/>
      <c r="X4463"/>
      <c r="Y4463"/>
      <c r="Z4463"/>
      <c r="AA4463"/>
      <c r="AB4463" s="181"/>
    </row>
    <row r="4464" spans="1:28" hidden="1">
      <c r="A4464" s="283"/>
      <c r="B4464"/>
      <c r="C4464"/>
      <c r="D4464"/>
      <c r="E4464"/>
      <c r="F4464"/>
      <c r="G4464"/>
      <c r="H4464"/>
      <c r="I4464"/>
      <c r="J4464"/>
      <c r="K4464"/>
      <c r="L4464"/>
      <c r="M4464"/>
      <c r="N4464"/>
      <c r="O4464"/>
      <c r="P4464"/>
      <c r="Q4464"/>
      <c r="R4464"/>
      <c r="S4464"/>
      <c r="T4464"/>
      <c r="U4464"/>
      <c r="V4464"/>
      <c r="W4464"/>
      <c r="X4464"/>
      <c r="Y4464"/>
      <c r="Z4464"/>
      <c r="AA4464"/>
      <c r="AB4464" s="181"/>
    </row>
    <row r="4465" spans="1:28" hidden="1">
      <c r="A4465" s="283"/>
      <c r="B4465"/>
      <c r="C4465"/>
      <c r="D4465"/>
      <c r="E4465"/>
      <c r="F4465"/>
      <c r="G4465"/>
      <c r="H4465"/>
      <c r="I4465"/>
      <c r="J4465"/>
      <c r="K4465"/>
      <c r="L4465"/>
      <c r="M4465"/>
      <c r="N4465"/>
      <c r="O4465"/>
      <c r="P4465"/>
      <c r="Q4465"/>
      <c r="R4465"/>
      <c r="S4465"/>
      <c r="T4465"/>
      <c r="U4465"/>
      <c r="V4465"/>
      <c r="W4465"/>
      <c r="X4465"/>
      <c r="Y4465"/>
      <c r="Z4465"/>
      <c r="AA4465"/>
      <c r="AB4465" s="181"/>
    </row>
    <row r="4466" spans="1:28" hidden="1">
      <c r="A4466" s="283"/>
      <c r="B4466"/>
      <c r="C4466"/>
      <c r="D4466"/>
      <c r="E4466"/>
      <c r="F4466"/>
      <c r="G4466"/>
      <c r="H4466"/>
      <c r="I4466"/>
      <c r="J4466"/>
      <c r="K4466"/>
      <c r="L4466"/>
      <c r="M4466"/>
      <c r="N4466"/>
      <c r="O4466"/>
      <c r="P4466"/>
      <c r="Q4466"/>
      <c r="R4466"/>
      <c r="S4466"/>
      <c r="T4466"/>
      <c r="U4466"/>
      <c r="V4466"/>
      <c r="W4466"/>
      <c r="X4466"/>
      <c r="Y4466"/>
      <c r="Z4466"/>
      <c r="AA4466"/>
      <c r="AB4466" s="181"/>
    </row>
    <row r="4467" spans="1:28" hidden="1">
      <c r="A4467" s="283"/>
      <c r="B4467"/>
      <c r="C4467"/>
      <c r="D4467"/>
      <c r="E4467"/>
      <c r="F4467"/>
      <c r="G4467"/>
      <c r="H4467"/>
      <c r="I4467"/>
      <c r="J4467"/>
      <c r="K4467"/>
      <c r="L4467"/>
      <c r="M4467"/>
      <c r="N4467"/>
      <c r="O4467"/>
      <c r="P4467"/>
      <c r="Q4467"/>
      <c r="R4467"/>
      <c r="S4467"/>
      <c r="T4467"/>
      <c r="U4467"/>
      <c r="V4467"/>
      <c r="W4467"/>
      <c r="X4467"/>
      <c r="Y4467"/>
      <c r="Z4467"/>
      <c r="AA4467"/>
      <c r="AB4467" s="181"/>
    </row>
    <row r="4468" spans="1:28" hidden="1">
      <c r="A4468" s="283"/>
      <c r="B4468"/>
      <c r="C4468"/>
      <c r="D4468"/>
      <c r="E4468"/>
      <c r="F4468"/>
      <c r="G4468"/>
      <c r="H4468"/>
      <c r="I4468"/>
      <c r="J4468"/>
      <c r="K4468"/>
      <c r="L4468"/>
      <c r="M4468"/>
      <c r="N4468"/>
      <c r="O4468"/>
      <c r="P4468"/>
      <c r="Q4468"/>
      <c r="R4468"/>
      <c r="S4468"/>
      <c r="T4468"/>
      <c r="U4468"/>
      <c r="V4468"/>
      <c r="W4468"/>
      <c r="X4468"/>
      <c r="Y4468"/>
      <c r="Z4468"/>
      <c r="AA4468"/>
      <c r="AB4468" s="181"/>
    </row>
    <row r="4469" spans="1:28" hidden="1">
      <c r="A4469" s="283"/>
      <c r="B4469"/>
      <c r="C4469"/>
      <c r="D4469"/>
      <c r="E4469"/>
      <c r="F4469"/>
      <c r="G4469"/>
      <c r="H4469"/>
      <c r="I4469"/>
      <c r="J4469"/>
      <c r="K4469"/>
      <c r="L4469"/>
      <c r="M4469"/>
      <c r="N4469"/>
      <c r="O4469"/>
      <c r="P4469"/>
      <c r="Q4469"/>
      <c r="R4469"/>
      <c r="S4469"/>
      <c r="T4469"/>
      <c r="U4469"/>
      <c r="V4469"/>
      <c r="W4469"/>
      <c r="X4469"/>
      <c r="Y4469"/>
      <c r="Z4469"/>
      <c r="AA4469"/>
      <c r="AB4469" s="181"/>
    </row>
    <row r="4470" spans="1:28" hidden="1">
      <c r="A4470" s="283"/>
      <c r="B4470"/>
      <c r="C4470"/>
      <c r="D4470"/>
      <c r="E4470"/>
      <c r="F4470"/>
      <c r="G4470"/>
      <c r="H4470"/>
      <c r="I4470"/>
      <c r="J4470"/>
      <c r="K4470"/>
      <c r="L4470"/>
      <c r="M4470"/>
      <c r="N4470"/>
      <c r="O4470"/>
      <c r="P4470"/>
      <c r="Q4470"/>
      <c r="R4470"/>
      <c r="S4470"/>
      <c r="T4470"/>
      <c r="U4470"/>
      <c r="V4470"/>
      <c r="W4470"/>
      <c r="X4470"/>
      <c r="Y4470"/>
      <c r="Z4470"/>
      <c r="AA4470"/>
      <c r="AB4470" s="181"/>
    </row>
    <row r="4471" spans="1:28" hidden="1">
      <c r="A4471" s="283"/>
      <c r="B4471"/>
      <c r="C4471"/>
      <c r="D4471"/>
      <c r="E4471"/>
      <c r="F4471"/>
      <c r="G4471"/>
      <c r="H4471"/>
      <c r="I4471"/>
      <c r="J4471"/>
      <c r="K4471"/>
      <c r="L4471"/>
      <c r="M4471"/>
      <c r="N4471"/>
      <c r="O4471"/>
      <c r="P4471"/>
      <c r="Q4471"/>
      <c r="R4471"/>
      <c r="S4471"/>
      <c r="T4471"/>
      <c r="U4471"/>
      <c r="V4471"/>
      <c r="W4471"/>
      <c r="X4471"/>
      <c r="Y4471"/>
      <c r="Z4471"/>
      <c r="AA4471"/>
      <c r="AB4471" s="181"/>
    </row>
    <row r="4472" spans="1:28" hidden="1">
      <c r="A4472" s="283"/>
      <c r="B4472"/>
      <c r="C4472"/>
      <c r="D4472"/>
      <c r="E4472"/>
      <c r="F4472"/>
      <c r="G4472"/>
      <c r="H4472"/>
      <c r="I4472"/>
      <c r="J4472"/>
      <c r="K4472"/>
      <c r="L4472"/>
      <c r="M4472"/>
      <c r="N4472"/>
      <c r="O4472"/>
      <c r="P4472"/>
      <c r="Q4472"/>
      <c r="R4472"/>
      <c r="S4472"/>
      <c r="T4472"/>
      <c r="U4472"/>
      <c r="V4472"/>
      <c r="W4472"/>
      <c r="X4472"/>
      <c r="Y4472"/>
      <c r="Z4472"/>
      <c r="AA4472"/>
      <c r="AB4472" s="181"/>
    </row>
    <row r="4473" spans="1:28" hidden="1">
      <c r="A4473" s="283"/>
      <c r="B4473"/>
      <c r="C4473"/>
      <c r="D4473"/>
      <c r="E4473"/>
      <c r="F4473"/>
      <c r="G4473"/>
      <c r="H4473"/>
      <c r="I4473"/>
      <c r="J4473"/>
      <c r="K4473"/>
      <c r="L4473"/>
      <c r="M4473"/>
      <c r="N4473"/>
      <c r="O4473"/>
      <c r="P4473"/>
      <c r="Q4473"/>
      <c r="R4473"/>
      <c r="S4473"/>
      <c r="T4473"/>
      <c r="U4473"/>
      <c r="V4473"/>
      <c r="W4473"/>
      <c r="X4473"/>
      <c r="Y4473"/>
      <c r="Z4473"/>
      <c r="AA4473"/>
      <c r="AB4473" s="181"/>
    </row>
    <row r="4474" spans="1:28" hidden="1">
      <c r="A4474" s="283"/>
      <c r="B4474"/>
      <c r="C4474"/>
      <c r="D4474"/>
      <c r="E4474"/>
      <c r="F4474"/>
      <c r="G4474"/>
      <c r="H4474"/>
      <c r="I4474"/>
      <c r="J4474"/>
      <c r="K4474"/>
      <c r="L4474"/>
      <c r="M4474"/>
      <c r="N4474"/>
      <c r="O4474"/>
      <c r="P4474"/>
      <c r="Q4474"/>
      <c r="R4474"/>
      <c r="S4474"/>
      <c r="T4474"/>
      <c r="U4474"/>
      <c r="V4474"/>
      <c r="W4474"/>
      <c r="X4474"/>
      <c r="Y4474"/>
      <c r="Z4474"/>
      <c r="AA4474"/>
      <c r="AB4474" s="181"/>
    </row>
    <row r="4475" spans="1:28" hidden="1">
      <c r="A4475" s="283"/>
      <c r="B4475"/>
      <c r="C4475"/>
      <c r="D4475"/>
      <c r="E4475"/>
      <c r="F4475"/>
      <c r="G4475"/>
      <c r="H4475"/>
      <c r="I4475"/>
      <c r="J4475"/>
      <c r="K4475"/>
      <c r="L4475"/>
      <c r="M4475"/>
      <c r="N4475"/>
      <c r="O4475"/>
      <c r="P4475"/>
      <c r="Q4475"/>
      <c r="R4475"/>
      <c r="S4475"/>
      <c r="T4475"/>
      <c r="U4475"/>
      <c r="V4475"/>
      <c r="W4475"/>
      <c r="X4475"/>
      <c r="Y4475"/>
      <c r="Z4475"/>
      <c r="AA4475"/>
      <c r="AB4475" s="181"/>
    </row>
    <row r="4476" spans="1:28" hidden="1">
      <c r="A4476" s="283"/>
      <c r="B4476"/>
      <c r="C4476"/>
      <c r="D4476"/>
      <c r="E4476"/>
      <c r="F4476"/>
      <c r="G4476"/>
      <c r="H4476"/>
      <c r="I4476"/>
      <c r="J4476"/>
      <c r="K4476"/>
      <c r="L4476"/>
      <c r="M4476"/>
      <c r="N4476"/>
      <c r="O4476"/>
      <c r="P4476"/>
      <c r="Q4476"/>
      <c r="R4476"/>
      <c r="S4476"/>
      <c r="T4476"/>
      <c r="U4476"/>
      <c r="V4476"/>
      <c r="W4476"/>
      <c r="X4476"/>
      <c r="Y4476"/>
      <c r="Z4476"/>
      <c r="AA4476"/>
      <c r="AB4476" s="181"/>
    </row>
    <row r="4477" spans="1:28" hidden="1">
      <c r="A4477" s="283"/>
      <c r="B4477"/>
      <c r="C4477"/>
      <c r="D4477"/>
      <c r="E4477"/>
      <c r="F4477"/>
      <c r="G4477"/>
      <c r="H4477"/>
      <c r="I4477"/>
      <c r="J4477"/>
      <c r="K4477"/>
      <c r="L4477"/>
      <c r="M4477"/>
      <c r="N4477"/>
      <c r="O4477"/>
      <c r="P4477"/>
      <c r="Q4477"/>
      <c r="R4477"/>
      <c r="S4477"/>
      <c r="T4477"/>
      <c r="U4477"/>
      <c r="V4477"/>
      <c r="W4477"/>
      <c r="X4477"/>
      <c r="Y4477"/>
      <c r="Z4477"/>
      <c r="AA4477"/>
      <c r="AB4477" s="181"/>
    </row>
    <row r="4478" spans="1:28" hidden="1">
      <c r="A4478" s="283"/>
      <c r="B4478"/>
      <c r="C4478"/>
      <c r="D4478"/>
      <c r="E4478"/>
      <c r="F4478"/>
      <c r="G4478"/>
      <c r="H4478"/>
      <c r="I4478"/>
      <c r="J4478"/>
      <c r="K4478"/>
      <c r="L4478"/>
      <c r="M4478"/>
      <c r="N4478"/>
      <c r="O4478"/>
      <c r="P4478"/>
      <c r="Q4478"/>
      <c r="R4478"/>
      <c r="S4478"/>
      <c r="T4478"/>
      <c r="U4478"/>
      <c r="V4478"/>
      <c r="W4478"/>
      <c r="X4478"/>
      <c r="Y4478"/>
      <c r="Z4478"/>
      <c r="AA4478"/>
      <c r="AB4478" s="181"/>
    </row>
    <row r="4479" spans="1:28" hidden="1">
      <c r="A4479" s="283"/>
      <c r="B4479"/>
      <c r="C4479"/>
      <c r="D4479"/>
      <c r="E4479"/>
      <c r="F4479"/>
      <c r="G4479"/>
      <c r="H4479"/>
      <c r="I4479"/>
      <c r="J4479"/>
      <c r="K4479"/>
      <c r="L4479"/>
      <c r="M4479"/>
      <c r="N4479"/>
      <c r="O4479"/>
      <c r="P4479"/>
      <c r="Q4479"/>
      <c r="R4479"/>
      <c r="S4479"/>
      <c r="T4479"/>
      <c r="U4479"/>
      <c r="V4479"/>
      <c r="W4479"/>
      <c r="X4479"/>
      <c r="Y4479"/>
      <c r="Z4479"/>
      <c r="AA4479"/>
      <c r="AB4479" s="181"/>
    </row>
    <row r="4480" spans="1:28" hidden="1">
      <c r="A4480" s="283"/>
      <c r="B4480"/>
      <c r="C4480"/>
      <c r="D4480"/>
      <c r="E4480"/>
      <c r="F4480"/>
      <c r="G4480"/>
      <c r="H4480"/>
      <c r="I4480"/>
      <c r="J4480"/>
      <c r="K4480"/>
      <c r="L4480"/>
      <c r="M4480"/>
      <c r="N4480"/>
      <c r="O4480"/>
      <c r="P4480"/>
      <c r="Q4480"/>
      <c r="R4480"/>
      <c r="S4480"/>
      <c r="T4480"/>
      <c r="U4480"/>
      <c r="V4480"/>
      <c r="W4480"/>
      <c r="X4480"/>
      <c r="Y4480"/>
      <c r="Z4480"/>
      <c r="AA4480"/>
      <c r="AB4480" s="181"/>
    </row>
    <row r="4481" spans="1:28" hidden="1">
      <c r="A4481" s="283"/>
      <c r="B4481"/>
      <c r="C4481"/>
      <c r="D4481"/>
      <c r="E4481"/>
      <c r="F4481"/>
      <c r="G4481"/>
      <c r="H4481"/>
      <c r="I4481"/>
      <c r="J4481"/>
      <c r="K4481"/>
      <c r="L4481"/>
      <c r="M4481"/>
      <c r="N4481"/>
      <c r="O4481"/>
      <c r="P4481"/>
      <c r="Q4481"/>
      <c r="R4481"/>
      <c r="S4481"/>
      <c r="T4481"/>
      <c r="U4481"/>
      <c r="V4481"/>
      <c r="W4481"/>
      <c r="X4481"/>
      <c r="Y4481"/>
      <c r="Z4481"/>
      <c r="AA4481"/>
      <c r="AB4481" s="181"/>
    </row>
    <row r="4482" spans="1:28" hidden="1">
      <c r="A4482" s="283"/>
      <c r="B4482"/>
      <c r="C4482"/>
      <c r="D4482"/>
      <c r="E4482"/>
      <c r="F4482"/>
      <c r="G4482"/>
      <c r="H4482"/>
      <c r="I4482"/>
      <c r="J4482"/>
      <c r="K4482"/>
      <c r="L4482"/>
      <c r="M4482"/>
      <c r="N4482"/>
      <c r="O4482"/>
      <c r="P4482"/>
      <c r="Q4482"/>
      <c r="R4482"/>
      <c r="S4482"/>
      <c r="T4482"/>
      <c r="U4482"/>
      <c r="V4482"/>
      <c r="W4482"/>
      <c r="X4482"/>
      <c r="Y4482"/>
      <c r="Z4482"/>
      <c r="AA4482"/>
      <c r="AB4482" s="181"/>
    </row>
    <row r="4483" spans="1:28" hidden="1">
      <c r="A4483" s="283"/>
      <c r="B4483"/>
      <c r="C4483"/>
      <c r="D4483"/>
      <c r="E4483"/>
      <c r="F4483"/>
      <c r="G4483"/>
      <c r="H4483"/>
      <c r="I4483"/>
      <c r="J4483"/>
      <c r="K4483"/>
      <c r="L4483"/>
      <c r="M4483"/>
      <c r="N4483"/>
      <c r="O4483"/>
      <c r="P4483"/>
      <c r="Q4483"/>
      <c r="R4483"/>
      <c r="S4483"/>
      <c r="T4483"/>
      <c r="U4483"/>
      <c r="V4483"/>
      <c r="W4483"/>
      <c r="X4483"/>
      <c r="Y4483"/>
      <c r="Z4483"/>
      <c r="AA4483"/>
      <c r="AB4483" s="181"/>
    </row>
    <row r="4484" spans="1:28" hidden="1">
      <c r="A4484" s="283"/>
      <c r="B4484"/>
      <c r="C4484"/>
      <c r="D4484"/>
      <c r="E4484"/>
      <c r="F4484"/>
      <c r="G4484"/>
      <c r="H4484"/>
      <c r="I4484"/>
      <c r="J4484"/>
      <c r="K4484"/>
      <c r="L4484"/>
      <c r="M4484"/>
      <c r="N4484"/>
      <c r="O4484"/>
      <c r="P4484"/>
      <c r="Q4484"/>
      <c r="R4484"/>
      <c r="S4484"/>
      <c r="T4484"/>
      <c r="U4484"/>
      <c r="V4484"/>
      <c r="W4484"/>
      <c r="X4484"/>
      <c r="Y4484"/>
      <c r="Z4484"/>
      <c r="AA4484"/>
      <c r="AB4484" s="181"/>
    </row>
    <row r="4485" spans="1:28" hidden="1">
      <c r="A4485" s="283"/>
      <c r="B4485"/>
      <c r="C4485"/>
      <c r="D4485"/>
      <c r="E4485"/>
      <c r="F4485"/>
      <c r="G4485"/>
      <c r="H4485"/>
      <c r="I4485"/>
      <c r="J4485"/>
      <c r="K4485"/>
      <c r="L4485"/>
      <c r="M4485"/>
      <c r="N4485"/>
      <c r="O4485"/>
      <c r="P4485"/>
      <c r="Q4485"/>
      <c r="R4485"/>
      <c r="S4485"/>
      <c r="T4485"/>
      <c r="U4485"/>
      <c r="V4485"/>
      <c r="W4485"/>
      <c r="X4485"/>
      <c r="Y4485"/>
      <c r="Z4485"/>
      <c r="AA4485"/>
      <c r="AB4485" s="181"/>
    </row>
    <row r="4486" spans="1:28" hidden="1">
      <c r="A4486" s="283"/>
      <c r="B4486"/>
      <c r="C4486"/>
      <c r="D4486"/>
      <c r="E4486"/>
      <c r="F4486"/>
      <c r="G4486"/>
      <c r="H4486"/>
      <c r="I4486"/>
      <c r="J4486"/>
      <c r="K4486"/>
      <c r="L4486"/>
      <c r="M4486"/>
      <c r="N4486"/>
      <c r="O4486"/>
      <c r="P4486"/>
      <c r="Q4486"/>
      <c r="R4486"/>
      <c r="S4486"/>
      <c r="T4486"/>
      <c r="U4486"/>
      <c r="V4486"/>
      <c r="W4486"/>
      <c r="X4486"/>
      <c r="Y4486"/>
      <c r="Z4486"/>
      <c r="AA4486"/>
      <c r="AB4486" s="181"/>
    </row>
    <row r="4487" spans="1:28" hidden="1">
      <c r="A4487" s="283"/>
      <c r="B4487"/>
      <c r="C4487"/>
      <c r="D4487"/>
      <c r="E4487"/>
      <c r="F4487"/>
      <c r="G4487"/>
      <c r="H4487"/>
      <c r="I4487"/>
      <c r="J4487"/>
      <c r="K4487"/>
      <c r="L4487"/>
      <c r="M4487"/>
      <c r="N4487"/>
      <c r="O4487"/>
      <c r="P4487"/>
      <c r="Q4487"/>
      <c r="R4487"/>
      <c r="S4487"/>
      <c r="T4487"/>
      <c r="U4487"/>
      <c r="V4487"/>
      <c r="W4487"/>
      <c r="X4487"/>
      <c r="Y4487"/>
      <c r="Z4487"/>
      <c r="AA4487"/>
      <c r="AB4487" s="181"/>
    </row>
    <row r="4488" spans="1:28" hidden="1">
      <c r="A4488" s="283"/>
      <c r="B4488"/>
      <c r="C4488"/>
      <c r="D4488"/>
      <c r="E4488"/>
      <c r="F4488"/>
      <c r="G4488"/>
      <c r="H4488"/>
      <c r="I4488"/>
      <c r="J4488"/>
      <c r="K4488"/>
      <c r="L4488"/>
      <c r="M4488"/>
      <c r="N4488"/>
      <c r="O4488"/>
      <c r="P4488"/>
      <c r="Q4488"/>
      <c r="R4488"/>
      <c r="S4488"/>
      <c r="T4488"/>
      <c r="U4488"/>
      <c r="V4488"/>
      <c r="W4488"/>
      <c r="X4488"/>
      <c r="Y4488"/>
      <c r="Z4488"/>
      <c r="AA4488"/>
      <c r="AB4488" s="181"/>
    </row>
    <row r="4489" spans="1:28" hidden="1">
      <c r="A4489" s="283"/>
      <c r="B4489"/>
      <c r="C4489"/>
      <c r="D4489"/>
      <c r="E4489"/>
      <c r="F4489"/>
      <c r="G4489"/>
      <c r="H4489"/>
      <c r="I4489"/>
      <c r="J4489"/>
      <c r="K4489"/>
      <c r="L4489"/>
      <c r="M4489"/>
      <c r="N4489"/>
      <c r="O4489"/>
      <c r="P4489"/>
      <c r="Q4489"/>
      <c r="R4489"/>
      <c r="S4489"/>
      <c r="T4489"/>
      <c r="U4489"/>
      <c r="V4489"/>
      <c r="W4489"/>
      <c r="X4489"/>
      <c r="Y4489"/>
      <c r="Z4489"/>
      <c r="AA4489"/>
      <c r="AB4489" s="181"/>
    </row>
    <row r="4490" spans="1:28" hidden="1">
      <c r="A4490" s="283"/>
      <c r="B4490"/>
      <c r="C4490"/>
      <c r="D4490"/>
      <c r="E4490"/>
      <c r="F4490"/>
      <c r="G4490"/>
      <c r="H4490"/>
      <c r="I4490"/>
      <c r="J4490"/>
      <c r="K4490"/>
      <c r="L4490"/>
      <c r="M4490"/>
      <c r="N4490"/>
      <c r="O4490"/>
      <c r="P4490"/>
      <c r="Q4490"/>
      <c r="R4490"/>
      <c r="S4490"/>
      <c r="T4490"/>
      <c r="U4490"/>
      <c r="V4490"/>
      <c r="W4490"/>
      <c r="X4490"/>
      <c r="Y4490"/>
      <c r="Z4490"/>
      <c r="AA4490"/>
      <c r="AB4490" s="181"/>
    </row>
    <row r="4491" spans="1:28" hidden="1">
      <c r="A4491" s="283"/>
      <c r="B4491"/>
      <c r="C4491"/>
      <c r="D4491"/>
      <c r="E4491"/>
      <c r="F4491"/>
      <c r="G4491"/>
      <c r="H4491"/>
      <c r="I4491"/>
      <c r="J4491"/>
      <c r="K4491"/>
      <c r="L4491"/>
      <c r="M4491"/>
      <c r="N4491"/>
      <c r="O4491"/>
      <c r="P4491"/>
      <c r="Q4491"/>
      <c r="R4491"/>
      <c r="S4491"/>
      <c r="T4491"/>
      <c r="U4491"/>
      <c r="V4491"/>
      <c r="W4491"/>
      <c r="X4491"/>
      <c r="Y4491"/>
      <c r="Z4491"/>
      <c r="AA4491"/>
      <c r="AB4491" s="181"/>
    </row>
    <row r="4492" spans="1:28" hidden="1">
      <c r="A4492" s="283"/>
      <c r="B4492"/>
      <c r="C4492"/>
      <c r="D4492"/>
      <c r="E4492"/>
      <c r="F4492"/>
      <c r="G4492"/>
      <c r="H4492"/>
      <c r="I4492"/>
      <c r="J4492"/>
      <c r="K4492"/>
      <c r="L4492"/>
      <c r="M4492"/>
      <c r="N4492"/>
      <c r="O4492"/>
      <c r="P4492"/>
      <c r="Q4492"/>
      <c r="R4492"/>
      <c r="S4492"/>
      <c r="T4492"/>
      <c r="U4492"/>
      <c r="V4492"/>
      <c r="W4492"/>
      <c r="X4492"/>
      <c r="Y4492"/>
      <c r="Z4492"/>
      <c r="AA4492"/>
      <c r="AB4492" s="181"/>
    </row>
    <row r="4493" spans="1:28" hidden="1">
      <c r="A4493" s="283"/>
      <c r="B4493"/>
      <c r="C4493"/>
      <c r="D4493"/>
      <c r="E4493"/>
      <c r="F4493"/>
      <c r="G4493"/>
      <c r="H4493"/>
      <c r="I4493"/>
      <c r="J4493"/>
      <c r="K4493"/>
      <c r="L4493"/>
      <c r="M4493"/>
      <c r="N4493"/>
      <c r="O4493"/>
      <c r="P4493"/>
      <c r="Q4493"/>
      <c r="R4493"/>
      <c r="S4493"/>
      <c r="T4493"/>
      <c r="U4493"/>
      <c r="V4493"/>
      <c r="W4493"/>
      <c r="X4493"/>
      <c r="Y4493"/>
      <c r="Z4493"/>
      <c r="AA4493"/>
      <c r="AB4493" s="181"/>
    </row>
    <row r="4494" spans="1:28" hidden="1">
      <c r="A4494" s="283"/>
      <c r="B4494"/>
      <c r="C4494"/>
      <c r="D4494"/>
      <c r="E4494"/>
      <c r="F4494"/>
      <c r="G4494"/>
      <c r="H4494"/>
      <c r="I4494"/>
      <c r="J4494"/>
      <c r="K4494"/>
      <c r="L4494"/>
      <c r="M4494"/>
      <c r="N4494"/>
      <c r="O4494"/>
      <c r="P4494"/>
      <c r="Q4494"/>
      <c r="R4494"/>
      <c r="S4494"/>
      <c r="T4494"/>
      <c r="U4494"/>
      <c r="V4494"/>
      <c r="W4494"/>
      <c r="X4494"/>
      <c r="Y4494"/>
      <c r="Z4494"/>
      <c r="AA4494"/>
      <c r="AB4494" s="181"/>
    </row>
    <row r="4495" spans="1:28" hidden="1">
      <c r="A4495" s="283"/>
      <c r="B4495"/>
      <c r="C4495"/>
      <c r="D4495"/>
      <c r="E4495"/>
      <c r="F4495"/>
      <c r="G4495"/>
      <c r="H4495"/>
      <c r="I4495"/>
      <c r="J4495"/>
      <c r="K4495"/>
      <c r="L4495"/>
      <c r="M4495"/>
      <c r="N4495"/>
      <c r="O4495"/>
      <c r="P4495"/>
      <c r="Q4495"/>
      <c r="R4495"/>
      <c r="S4495"/>
      <c r="T4495"/>
      <c r="U4495"/>
      <c r="V4495"/>
      <c r="W4495"/>
      <c r="X4495"/>
      <c r="Y4495"/>
      <c r="Z4495"/>
      <c r="AA4495"/>
      <c r="AB4495" s="181"/>
    </row>
    <row r="4496" spans="1:28" hidden="1">
      <c r="A4496" s="283"/>
      <c r="B4496"/>
      <c r="C4496"/>
      <c r="D4496"/>
      <c r="E4496"/>
      <c r="F4496"/>
      <c r="G4496"/>
      <c r="H4496"/>
      <c r="I4496"/>
      <c r="J4496"/>
      <c r="K4496"/>
      <c r="L4496"/>
      <c r="M4496"/>
      <c r="N4496"/>
      <c r="O4496"/>
      <c r="P4496"/>
      <c r="Q4496"/>
      <c r="R4496"/>
      <c r="S4496"/>
      <c r="T4496"/>
      <c r="U4496"/>
      <c r="V4496"/>
      <c r="W4496"/>
      <c r="X4496"/>
      <c r="Y4496"/>
      <c r="Z4496"/>
      <c r="AA4496"/>
      <c r="AB4496" s="181"/>
    </row>
    <row r="4497" spans="1:28" hidden="1">
      <c r="A4497" s="283"/>
      <c r="B4497"/>
      <c r="C4497"/>
      <c r="D4497"/>
      <c r="E4497"/>
      <c r="F4497"/>
      <c r="G4497"/>
      <c r="H4497"/>
      <c r="I4497"/>
      <c r="J4497"/>
      <c r="K4497"/>
      <c r="L4497"/>
      <c r="M4497"/>
      <c r="N4497"/>
      <c r="O4497"/>
      <c r="P4497"/>
      <c r="Q4497"/>
      <c r="R4497"/>
      <c r="S4497"/>
      <c r="T4497"/>
      <c r="U4497"/>
      <c r="V4497"/>
      <c r="W4497"/>
      <c r="X4497"/>
      <c r="Y4497"/>
      <c r="Z4497"/>
      <c r="AA4497"/>
      <c r="AB4497" s="181"/>
    </row>
    <row r="4498" spans="1:28" hidden="1">
      <c r="A4498" s="283"/>
      <c r="B4498"/>
      <c r="C4498"/>
      <c r="D4498"/>
      <c r="E4498"/>
      <c r="F4498"/>
      <c r="G4498"/>
      <c r="H4498"/>
      <c r="I4498"/>
      <c r="J4498"/>
      <c r="K4498"/>
      <c r="L4498"/>
      <c r="M4498"/>
      <c r="N4498"/>
      <c r="O4498"/>
      <c r="P4498"/>
      <c r="Q4498"/>
      <c r="R4498"/>
      <c r="S4498"/>
      <c r="T4498"/>
      <c r="U4498"/>
      <c r="V4498"/>
      <c r="W4498"/>
      <c r="X4498"/>
      <c r="Y4498"/>
      <c r="Z4498"/>
      <c r="AA4498"/>
      <c r="AB4498" s="181"/>
    </row>
    <row r="4499" spans="1:28" hidden="1">
      <c r="A4499" s="283"/>
      <c r="B4499"/>
      <c r="C4499"/>
      <c r="D4499"/>
      <c r="E4499"/>
      <c r="F4499"/>
      <c r="G4499"/>
      <c r="H4499"/>
      <c r="I4499"/>
      <c r="J4499"/>
      <c r="K4499"/>
      <c r="L4499"/>
      <c r="M4499"/>
      <c r="N4499"/>
      <c r="O4499"/>
      <c r="P4499"/>
      <c r="Q4499"/>
      <c r="R4499"/>
      <c r="S4499"/>
      <c r="T4499"/>
      <c r="U4499"/>
      <c r="V4499"/>
      <c r="W4499"/>
      <c r="X4499"/>
      <c r="Y4499"/>
      <c r="Z4499"/>
      <c r="AA4499"/>
      <c r="AB4499" s="181"/>
    </row>
    <row r="4500" spans="1:28" hidden="1">
      <c r="A4500" s="283"/>
      <c r="B4500"/>
      <c r="C4500"/>
      <c r="D4500"/>
      <c r="E4500"/>
      <c r="F4500"/>
      <c r="G4500"/>
      <c r="H4500"/>
      <c r="I4500"/>
      <c r="J4500"/>
      <c r="K4500"/>
      <c r="L4500"/>
      <c r="M4500"/>
      <c r="N4500"/>
      <c r="O4500"/>
      <c r="P4500"/>
      <c r="Q4500"/>
      <c r="R4500"/>
      <c r="S4500"/>
      <c r="T4500"/>
      <c r="U4500"/>
      <c r="V4500"/>
      <c r="W4500"/>
      <c r="X4500"/>
      <c r="Y4500"/>
      <c r="Z4500"/>
      <c r="AA4500"/>
      <c r="AB4500" s="181"/>
    </row>
    <row r="4501" spans="1:28" hidden="1">
      <c r="A4501" s="283"/>
      <c r="B4501"/>
      <c r="C4501"/>
      <c r="D4501"/>
      <c r="E4501"/>
      <c r="F4501"/>
      <c r="G4501"/>
      <c r="H4501"/>
      <c r="I4501"/>
      <c r="J4501"/>
      <c r="K4501"/>
      <c r="L4501"/>
      <c r="M4501"/>
      <c r="N4501"/>
      <c r="O4501"/>
      <c r="P4501"/>
      <c r="Q4501"/>
      <c r="R4501"/>
      <c r="S4501"/>
      <c r="T4501"/>
      <c r="U4501"/>
      <c r="V4501"/>
      <c r="W4501"/>
      <c r="X4501"/>
      <c r="Y4501"/>
      <c r="Z4501"/>
      <c r="AA4501"/>
      <c r="AB4501" s="181"/>
    </row>
    <row r="4502" spans="1:28" hidden="1">
      <c r="A4502" s="283"/>
      <c r="B4502"/>
      <c r="C4502"/>
      <c r="D4502"/>
      <c r="E4502"/>
      <c r="F4502"/>
      <c r="G4502"/>
      <c r="H4502"/>
      <c r="I4502"/>
      <c r="J4502"/>
      <c r="K4502"/>
      <c r="L4502"/>
      <c r="M4502"/>
      <c r="N4502"/>
      <c r="O4502"/>
      <c r="P4502"/>
      <c r="Q4502"/>
      <c r="R4502"/>
      <c r="S4502"/>
      <c r="T4502"/>
      <c r="U4502"/>
      <c r="V4502"/>
      <c r="W4502"/>
      <c r="X4502"/>
      <c r="Y4502"/>
      <c r="Z4502"/>
      <c r="AA4502"/>
      <c r="AB4502" s="181"/>
    </row>
    <row r="4503" spans="1:28" hidden="1">
      <c r="A4503" s="283"/>
      <c r="B4503"/>
      <c r="C4503"/>
      <c r="D4503"/>
      <c r="E4503"/>
      <c r="F4503"/>
      <c r="G4503"/>
      <c r="H4503"/>
      <c r="I4503"/>
      <c r="J4503"/>
      <c r="K4503"/>
      <c r="L4503"/>
      <c r="M4503"/>
      <c r="N4503"/>
      <c r="O4503"/>
      <c r="P4503"/>
      <c r="Q4503"/>
      <c r="R4503"/>
      <c r="S4503"/>
      <c r="T4503"/>
      <c r="U4503"/>
      <c r="V4503"/>
      <c r="W4503"/>
      <c r="X4503"/>
      <c r="Y4503"/>
      <c r="Z4503"/>
      <c r="AA4503"/>
      <c r="AB4503" s="181"/>
    </row>
    <row r="4504" spans="1:28" hidden="1">
      <c r="A4504" s="283"/>
      <c r="B4504"/>
      <c r="C4504"/>
      <c r="D4504"/>
      <c r="E4504"/>
      <c r="F4504"/>
      <c r="G4504"/>
      <c r="H4504"/>
      <c r="I4504"/>
      <c r="J4504"/>
      <c r="K4504"/>
      <c r="L4504"/>
      <c r="M4504"/>
      <c r="N4504"/>
      <c r="O4504"/>
      <c r="P4504"/>
      <c r="Q4504"/>
      <c r="R4504"/>
      <c r="S4504"/>
      <c r="T4504"/>
      <c r="U4504"/>
      <c r="V4504"/>
      <c r="W4504"/>
      <c r="X4504"/>
      <c r="Y4504"/>
      <c r="Z4504"/>
      <c r="AA4504"/>
      <c r="AB4504" s="181"/>
    </row>
    <row r="4505" spans="1:28" hidden="1">
      <c r="A4505" s="283"/>
      <c r="B4505"/>
      <c r="C4505"/>
      <c r="D4505"/>
      <c r="E4505"/>
      <c r="F4505"/>
      <c r="G4505"/>
      <c r="H4505"/>
      <c r="I4505"/>
      <c r="J4505"/>
      <c r="K4505"/>
      <c r="L4505"/>
      <c r="M4505"/>
      <c r="N4505"/>
      <c r="O4505"/>
      <c r="P4505"/>
      <c r="Q4505"/>
      <c r="R4505"/>
      <c r="S4505"/>
      <c r="T4505"/>
      <c r="U4505"/>
      <c r="V4505"/>
      <c r="W4505"/>
      <c r="X4505"/>
      <c r="Y4505"/>
      <c r="Z4505"/>
      <c r="AA4505"/>
      <c r="AB4505" s="181"/>
    </row>
    <row r="4506" spans="1:28" hidden="1">
      <c r="A4506" s="283"/>
      <c r="B4506"/>
      <c r="C4506"/>
      <c r="D4506"/>
      <c r="E4506"/>
      <c r="F4506"/>
      <c r="G4506"/>
      <c r="H4506"/>
      <c r="I4506"/>
      <c r="J4506"/>
      <c r="K4506"/>
      <c r="L4506"/>
      <c r="M4506"/>
      <c r="N4506"/>
      <c r="O4506"/>
      <c r="P4506"/>
      <c r="Q4506"/>
      <c r="R4506"/>
      <c r="S4506"/>
      <c r="T4506"/>
      <c r="U4506"/>
      <c r="V4506"/>
      <c r="W4506"/>
      <c r="X4506"/>
      <c r="Y4506"/>
      <c r="Z4506"/>
      <c r="AA4506"/>
      <c r="AB4506" s="181"/>
    </row>
    <row r="4507" spans="1:28" hidden="1">
      <c r="A4507" s="283"/>
      <c r="B4507"/>
      <c r="C4507"/>
      <c r="D4507"/>
      <c r="E4507"/>
      <c r="F4507"/>
      <c r="G4507"/>
      <c r="H4507"/>
      <c r="I4507"/>
      <c r="J4507"/>
      <c r="K4507"/>
      <c r="L4507"/>
      <c r="M4507"/>
      <c r="N4507"/>
      <c r="O4507"/>
      <c r="P4507"/>
      <c r="Q4507"/>
      <c r="R4507"/>
      <c r="S4507"/>
      <c r="T4507"/>
      <c r="U4507"/>
      <c r="V4507"/>
      <c r="W4507"/>
      <c r="X4507"/>
      <c r="Y4507"/>
      <c r="Z4507"/>
      <c r="AA4507"/>
      <c r="AB4507" s="181"/>
    </row>
    <row r="4508" spans="1:28" hidden="1">
      <c r="A4508" s="283"/>
      <c r="B4508"/>
      <c r="C4508"/>
      <c r="D4508"/>
      <c r="E4508"/>
      <c r="F4508"/>
      <c r="G4508"/>
      <c r="H4508"/>
      <c r="I4508"/>
      <c r="J4508"/>
      <c r="K4508"/>
      <c r="L4508"/>
      <c r="M4508"/>
      <c r="N4508"/>
      <c r="O4508"/>
      <c r="P4508"/>
      <c r="Q4508"/>
      <c r="R4508"/>
      <c r="S4508"/>
      <c r="T4508"/>
      <c r="U4508"/>
      <c r="V4508"/>
      <c r="W4508"/>
      <c r="X4508"/>
      <c r="Y4508"/>
      <c r="Z4508"/>
      <c r="AA4508"/>
      <c r="AB4508" s="181"/>
    </row>
    <row r="4509" spans="1:28" hidden="1">
      <c r="A4509" s="283"/>
      <c r="B4509"/>
      <c r="C4509"/>
      <c r="D4509"/>
      <c r="E4509"/>
      <c r="F4509"/>
      <c r="G4509"/>
      <c r="H4509"/>
      <c r="I4509"/>
      <c r="J4509"/>
      <c r="K4509"/>
      <c r="L4509"/>
      <c r="M4509"/>
      <c r="N4509"/>
      <c r="O4509"/>
      <c r="P4509"/>
      <c r="Q4509"/>
      <c r="R4509"/>
      <c r="S4509"/>
      <c r="T4509"/>
      <c r="U4509"/>
      <c r="V4509"/>
      <c r="W4509"/>
      <c r="X4509"/>
      <c r="Y4509"/>
      <c r="Z4509"/>
      <c r="AA4509"/>
      <c r="AB4509" s="181"/>
    </row>
    <row r="4510" spans="1:28" hidden="1">
      <c r="A4510" s="283"/>
      <c r="B4510"/>
      <c r="C4510"/>
      <c r="D4510"/>
      <c r="E4510"/>
      <c r="F4510"/>
      <c r="G4510"/>
      <c r="H4510"/>
      <c r="I4510"/>
      <c r="J4510"/>
      <c r="K4510"/>
      <c r="L4510"/>
      <c r="M4510"/>
      <c r="N4510"/>
      <c r="O4510"/>
      <c r="P4510"/>
      <c r="Q4510"/>
      <c r="R4510"/>
      <c r="S4510"/>
      <c r="T4510"/>
      <c r="U4510"/>
      <c r="V4510"/>
      <c r="W4510"/>
      <c r="X4510"/>
      <c r="Y4510"/>
      <c r="Z4510"/>
      <c r="AA4510"/>
      <c r="AB4510" s="181"/>
    </row>
    <row r="4511" spans="1:28" hidden="1">
      <c r="A4511" s="283"/>
      <c r="B4511"/>
      <c r="C4511"/>
      <c r="D4511"/>
      <c r="E4511"/>
      <c r="F4511"/>
      <c r="G4511"/>
      <c r="H4511"/>
      <c r="I4511"/>
      <c r="J4511"/>
      <c r="K4511"/>
      <c r="L4511"/>
      <c r="M4511"/>
      <c r="N4511"/>
      <c r="O4511"/>
      <c r="P4511"/>
      <c r="Q4511"/>
      <c r="R4511"/>
      <c r="S4511"/>
      <c r="T4511"/>
      <c r="U4511"/>
      <c r="V4511"/>
      <c r="W4511"/>
      <c r="X4511"/>
      <c r="Y4511"/>
      <c r="Z4511"/>
      <c r="AA4511"/>
      <c r="AB4511" s="181"/>
    </row>
    <row r="4512" spans="1:28" hidden="1">
      <c r="A4512" s="283"/>
      <c r="B4512"/>
      <c r="C4512"/>
      <c r="D4512"/>
      <c r="E4512"/>
      <c r="F4512"/>
      <c r="G4512"/>
      <c r="H4512"/>
      <c r="I4512"/>
      <c r="J4512"/>
      <c r="K4512"/>
      <c r="L4512"/>
      <c r="M4512"/>
      <c r="N4512"/>
      <c r="O4512"/>
      <c r="P4512"/>
      <c r="Q4512"/>
      <c r="R4512"/>
      <c r="S4512"/>
      <c r="T4512"/>
      <c r="U4512"/>
      <c r="V4512"/>
      <c r="W4512"/>
      <c r="X4512"/>
      <c r="Y4512"/>
      <c r="Z4512"/>
      <c r="AA4512"/>
      <c r="AB4512" s="181"/>
    </row>
    <row r="4513" spans="1:28" hidden="1">
      <c r="A4513" s="283"/>
      <c r="B4513"/>
      <c r="C4513"/>
      <c r="D4513"/>
      <c r="E4513"/>
      <c r="F4513"/>
      <c r="G4513"/>
      <c r="H4513"/>
      <c r="I4513"/>
      <c r="J4513"/>
      <c r="K4513"/>
      <c r="L4513"/>
      <c r="M4513"/>
      <c r="N4513"/>
      <c r="O4513"/>
      <c r="P4513"/>
      <c r="Q4513"/>
      <c r="R4513"/>
      <c r="S4513"/>
      <c r="T4513"/>
      <c r="U4513"/>
      <c r="V4513"/>
      <c r="W4513"/>
      <c r="X4513"/>
      <c r="Y4513"/>
      <c r="Z4513"/>
      <c r="AA4513"/>
      <c r="AB4513" s="181"/>
    </row>
    <row r="4514" spans="1:28" hidden="1">
      <c r="A4514" s="283"/>
      <c r="B4514"/>
      <c r="C4514"/>
      <c r="D4514"/>
      <c r="E4514"/>
      <c r="F4514"/>
      <c r="G4514"/>
      <c r="H4514"/>
      <c r="I4514"/>
      <c r="J4514"/>
      <c r="K4514"/>
      <c r="L4514"/>
      <c r="M4514"/>
      <c r="N4514"/>
      <c r="O4514"/>
      <c r="P4514"/>
      <c r="Q4514"/>
      <c r="R4514"/>
      <c r="S4514"/>
      <c r="T4514"/>
      <c r="U4514"/>
      <c r="V4514"/>
      <c r="W4514"/>
      <c r="X4514"/>
      <c r="Y4514"/>
      <c r="Z4514"/>
      <c r="AA4514"/>
      <c r="AB4514" s="181"/>
    </row>
    <row r="4515" spans="1:28" hidden="1">
      <c r="A4515" s="283"/>
      <c r="B4515"/>
      <c r="C4515"/>
      <c r="D4515"/>
      <c r="E4515"/>
      <c r="F4515"/>
      <c r="G4515"/>
      <c r="H4515"/>
      <c r="I4515"/>
      <c r="J4515"/>
      <c r="K4515"/>
      <c r="L4515"/>
      <c r="M4515"/>
      <c r="N4515"/>
      <c r="O4515"/>
      <c r="P4515"/>
      <c r="Q4515"/>
      <c r="R4515"/>
      <c r="S4515"/>
      <c r="T4515"/>
      <c r="U4515"/>
      <c r="V4515"/>
      <c r="W4515"/>
      <c r="X4515"/>
      <c r="Y4515"/>
      <c r="Z4515"/>
      <c r="AA4515"/>
      <c r="AB4515" s="181"/>
    </row>
    <row r="4516" spans="1:28" hidden="1">
      <c r="A4516" s="283"/>
      <c r="B4516"/>
      <c r="C4516"/>
      <c r="D4516"/>
      <c r="E4516"/>
      <c r="F4516"/>
      <c r="G4516"/>
      <c r="H4516"/>
      <c r="I4516"/>
      <c r="J4516"/>
      <c r="K4516"/>
      <c r="L4516"/>
      <c r="M4516"/>
      <c r="N4516"/>
      <c r="O4516"/>
      <c r="P4516"/>
      <c r="Q4516"/>
      <c r="R4516"/>
      <c r="S4516"/>
      <c r="T4516"/>
      <c r="U4516"/>
      <c r="V4516"/>
      <c r="W4516"/>
      <c r="X4516"/>
      <c r="Y4516"/>
      <c r="Z4516"/>
      <c r="AA4516"/>
      <c r="AB4516" s="181"/>
    </row>
    <row r="4517" spans="1:28" hidden="1">
      <c r="A4517" s="283"/>
      <c r="B4517"/>
      <c r="C4517"/>
      <c r="D4517"/>
      <c r="E4517"/>
      <c r="F4517"/>
      <c r="G4517"/>
      <c r="H4517"/>
      <c r="I4517"/>
      <c r="J4517"/>
      <c r="K4517"/>
      <c r="L4517"/>
      <c r="M4517"/>
      <c r="N4517"/>
      <c r="O4517"/>
      <c r="P4517"/>
      <c r="Q4517"/>
      <c r="R4517"/>
      <c r="S4517"/>
      <c r="T4517"/>
      <c r="U4517"/>
      <c r="V4517"/>
      <c r="W4517"/>
      <c r="X4517"/>
      <c r="Y4517"/>
      <c r="Z4517"/>
      <c r="AA4517"/>
      <c r="AB4517" s="181"/>
    </row>
    <row r="4518" spans="1:28" hidden="1">
      <c r="A4518" s="283"/>
      <c r="B4518"/>
      <c r="C4518"/>
      <c r="D4518"/>
      <c r="E4518"/>
      <c r="F4518"/>
      <c r="G4518"/>
      <c r="H4518"/>
      <c r="I4518"/>
      <c r="J4518"/>
      <c r="K4518"/>
      <c r="L4518"/>
      <c r="M4518"/>
      <c r="N4518"/>
      <c r="O4518"/>
      <c r="P4518"/>
      <c r="Q4518"/>
      <c r="R4518"/>
      <c r="S4518"/>
      <c r="T4518"/>
      <c r="U4518"/>
      <c r="V4518"/>
      <c r="W4518"/>
      <c r="X4518"/>
      <c r="Y4518"/>
      <c r="Z4518"/>
      <c r="AA4518"/>
      <c r="AB4518" s="181"/>
    </row>
    <row r="4519" spans="1:28" hidden="1">
      <c r="A4519" s="283"/>
      <c r="B4519"/>
      <c r="C4519"/>
      <c r="D4519"/>
      <c r="E4519"/>
      <c r="F4519"/>
      <c r="G4519"/>
      <c r="H4519"/>
      <c r="I4519"/>
      <c r="J4519"/>
      <c r="K4519"/>
      <c r="L4519"/>
      <c r="M4519"/>
      <c r="N4519"/>
      <c r="O4519"/>
      <c r="P4519"/>
      <c r="Q4519"/>
      <c r="R4519"/>
      <c r="S4519"/>
      <c r="T4519"/>
      <c r="U4519"/>
      <c r="V4519"/>
      <c r="W4519"/>
      <c r="X4519"/>
      <c r="Y4519"/>
      <c r="Z4519"/>
      <c r="AA4519"/>
      <c r="AB4519" s="181"/>
    </row>
    <row r="4520" spans="1:28" hidden="1">
      <c r="A4520" s="283"/>
      <c r="B4520"/>
      <c r="C4520"/>
      <c r="D4520"/>
      <c r="E4520"/>
      <c r="F4520"/>
      <c r="G4520"/>
      <c r="H4520"/>
      <c r="I4520"/>
      <c r="J4520"/>
      <c r="K4520"/>
      <c r="L4520"/>
      <c r="M4520"/>
      <c r="N4520"/>
      <c r="O4520"/>
      <c r="P4520"/>
      <c r="Q4520"/>
      <c r="R4520"/>
      <c r="S4520"/>
      <c r="T4520"/>
      <c r="U4520"/>
      <c r="V4520"/>
      <c r="W4520"/>
      <c r="X4520"/>
      <c r="Y4520"/>
      <c r="Z4520"/>
      <c r="AA4520"/>
      <c r="AB4520" s="181"/>
    </row>
    <row r="4521" spans="1:28" hidden="1">
      <c r="A4521" s="283"/>
      <c r="B4521"/>
      <c r="C4521"/>
      <c r="D4521"/>
      <c r="E4521"/>
      <c r="F4521"/>
      <c r="G4521"/>
      <c r="H4521"/>
      <c r="I4521"/>
      <c r="J4521"/>
      <c r="K4521"/>
      <c r="L4521"/>
      <c r="M4521"/>
      <c r="N4521"/>
      <c r="O4521"/>
      <c r="P4521"/>
      <c r="Q4521"/>
      <c r="R4521"/>
      <c r="S4521"/>
      <c r="T4521"/>
      <c r="U4521"/>
      <c r="V4521"/>
      <c r="W4521"/>
      <c r="X4521"/>
      <c r="Y4521"/>
      <c r="Z4521"/>
      <c r="AA4521"/>
      <c r="AB4521" s="181"/>
    </row>
    <row r="4522" spans="1:28" hidden="1">
      <c r="A4522" s="283"/>
      <c r="B4522"/>
      <c r="C4522"/>
      <c r="D4522"/>
      <c r="E4522"/>
      <c r="F4522"/>
      <c r="G4522"/>
      <c r="H4522"/>
      <c r="I4522"/>
      <c r="J4522"/>
      <c r="K4522"/>
      <c r="L4522"/>
      <c r="M4522"/>
      <c r="N4522"/>
      <c r="O4522"/>
      <c r="P4522"/>
      <c r="Q4522"/>
      <c r="R4522"/>
      <c r="S4522"/>
      <c r="T4522"/>
      <c r="U4522"/>
      <c r="V4522"/>
      <c r="W4522"/>
      <c r="X4522"/>
      <c r="Y4522"/>
      <c r="Z4522"/>
      <c r="AA4522"/>
      <c r="AB4522" s="181"/>
    </row>
    <row r="4523" spans="1:28" hidden="1">
      <c r="A4523" s="283"/>
      <c r="B4523"/>
      <c r="C4523"/>
      <c r="D4523"/>
      <c r="E4523"/>
      <c r="F4523"/>
      <c r="G4523"/>
      <c r="H4523"/>
      <c r="I4523"/>
      <c r="J4523"/>
      <c r="K4523"/>
      <c r="L4523"/>
      <c r="M4523"/>
      <c r="N4523"/>
      <c r="O4523"/>
      <c r="P4523"/>
      <c r="Q4523"/>
      <c r="R4523"/>
      <c r="S4523"/>
      <c r="T4523"/>
      <c r="U4523"/>
      <c r="V4523"/>
      <c r="W4523"/>
      <c r="X4523"/>
      <c r="Y4523"/>
      <c r="Z4523"/>
      <c r="AA4523"/>
      <c r="AB4523" s="181"/>
    </row>
    <row r="4524" spans="1:28" hidden="1">
      <c r="A4524" s="283"/>
      <c r="B4524"/>
      <c r="C4524"/>
      <c r="D4524"/>
      <c r="E4524"/>
      <c r="F4524"/>
      <c r="G4524"/>
      <c r="H4524"/>
      <c r="I4524"/>
      <c r="J4524"/>
      <c r="K4524"/>
      <c r="L4524"/>
      <c r="M4524"/>
      <c r="N4524"/>
      <c r="O4524"/>
      <c r="P4524"/>
      <c r="Q4524"/>
      <c r="R4524"/>
      <c r="S4524"/>
      <c r="T4524"/>
      <c r="U4524"/>
      <c r="V4524"/>
      <c r="W4524"/>
      <c r="X4524"/>
      <c r="Y4524"/>
      <c r="Z4524"/>
      <c r="AA4524"/>
      <c r="AB4524" s="181"/>
    </row>
    <row r="4525" spans="1:28" hidden="1">
      <c r="A4525" s="283"/>
      <c r="B4525"/>
      <c r="C4525"/>
      <c r="D4525"/>
      <c r="E4525"/>
      <c r="F4525"/>
      <c r="G4525"/>
      <c r="H4525"/>
      <c r="I4525"/>
      <c r="J4525"/>
      <c r="K4525"/>
      <c r="L4525"/>
      <c r="M4525"/>
      <c r="N4525"/>
      <c r="O4525"/>
      <c r="P4525"/>
      <c r="Q4525"/>
      <c r="R4525"/>
      <c r="S4525"/>
      <c r="T4525"/>
      <c r="U4525"/>
      <c r="V4525"/>
      <c r="W4525"/>
      <c r="X4525"/>
      <c r="Y4525"/>
      <c r="Z4525"/>
      <c r="AA4525"/>
      <c r="AB4525" s="181"/>
    </row>
    <row r="4526" spans="1:28" hidden="1">
      <c r="A4526" s="283"/>
      <c r="B4526"/>
      <c r="C4526"/>
      <c r="D4526"/>
      <c r="E4526"/>
      <c r="F4526"/>
      <c r="G4526"/>
      <c r="H4526"/>
      <c r="I4526"/>
      <c r="J4526"/>
      <c r="K4526"/>
      <c r="L4526"/>
      <c r="M4526"/>
      <c r="N4526"/>
      <c r="O4526"/>
      <c r="P4526"/>
      <c r="Q4526"/>
      <c r="R4526"/>
      <c r="S4526"/>
      <c r="T4526"/>
      <c r="U4526"/>
      <c r="V4526"/>
      <c r="W4526"/>
      <c r="X4526"/>
      <c r="Y4526"/>
      <c r="Z4526"/>
      <c r="AA4526"/>
      <c r="AB4526" s="181"/>
    </row>
    <row r="4527" spans="1:28" hidden="1">
      <c r="A4527" s="283"/>
      <c r="B4527"/>
      <c r="C4527"/>
      <c r="D4527"/>
      <c r="E4527"/>
      <c r="F4527"/>
      <c r="G4527"/>
      <c r="H4527"/>
      <c r="I4527"/>
      <c r="J4527"/>
      <c r="K4527"/>
      <c r="L4527"/>
      <c r="M4527"/>
      <c r="N4527"/>
      <c r="O4527"/>
      <c r="P4527"/>
      <c r="Q4527"/>
      <c r="R4527"/>
      <c r="S4527"/>
      <c r="T4527"/>
      <c r="U4527"/>
      <c r="V4527"/>
      <c r="W4527"/>
      <c r="X4527"/>
      <c r="Y4527"/>
      <c r="Z4527"/>
      <c r="AA4527"/>
      <c r="AB4527" s="181"/>
    </row>
    <row r="4528" spans="1:28" hidden="1">
      <c r="A4528" s="283"/>
      <c r="B4528"/>
      <c r="C4528"/>
      <c r="D4528"/>
      <c r="E4528"/>
      <c r="F4528"/>
      <c r="G4528"/>
      <c r="H4528"/>
      <c r="I4528"/>
      <c r="J4528"/>
      <c r="K4528"/>
      <c r="L4528"/>
      <c r="M4528"/>
      <c r="N4528"/>
      <c r="O4528"/>
      <c r="P4528"/>
      <c r="Q4528"/>
      <c r="R4528"/>
      <c r="S4528"/>
      <c r="T4528"/>
      <c r="U4528"/>
      <c r="V4528"/>
      <c r="W4528"/>
      <c r="X4528"/>
      <c r="Y4528"/>
      <c r="Z4528"/>
      <c r="AA4528"/>
      <c r="AB4528" s="181"/>
    </row>
    <row r="4529" spans="1:28" hidden="1">
      <c r="A4529" s="283"/>
      <c r="B4529"/>
      <c r="C4529"/>
      <c r="D4529"/>
      <c r="E4529"/>
      <c r="F4529"/>
      <c r="G4529"/>
      <c r="H4529"/>
      <c r="I4529"/>
      <c r="J4529"/>
      <c r="K4529"/>
      <c r="L4529"/>
      <c r="M4529"/>
      <c r="N4529"/>
      <c r="O4529"/>
      <c r="P4529"/>
      <c r="Q4529"/>
      <c r="R4529"/>
      <c r="S4529"/>
      <c r="T4529"/>
      <c r="U4529"/>
      <c r="V4529"/>
      <c r="W4529"/>
      <c r="X4529"/>
      <c r="Y4529"/>
      <c r="Z4529"/>
      <c r="AA4529"/>
      <c r="AB4529" s="181"/>
    </row>
    <row r="4530" spans="1:28" hidden="1">
      <c r="A4530" s="283"/>
      <c r="B4530"/>
      <c r="C4530"/>
      <c r="D4530"/>
      <c r="E4530"/>
      <c r="F4530"/>
      <c r="G4530"/>
      <c r="H4530"/>
      <c r="I4530"/>
      <c r="J4530"/>
      <c r="K4530"/>
      <c r="L4530"/>
      <c r="M4530"/>
      <c r="N4530"/>
      <c r="O4530"/>
      <c r="P4530"/>
      <c r="Q4530"/>
      <c r="R4530"/>
      <c r="S4530"/>
      <c r="T4530"/>
      <c r="U4530"/>
      <c r="V4530"/>
      <c r="W4530"/>
      <c r="X4530"/>
      <c r="Y4530"/>
      <c r="Z4530"/>
      <c r="AA4530"/>
      <c r="AB4530" s="181"/>
    </row>
    <row r="4531" spans="1:28" hidden="1">
      <c r="A4531" s="283"/>
      <c r="B4531"/>
      <c r="C4531"/>
      <c r="D4531"/>
      <c r="E4531"/>
      <c r="F4531"/>
      <c r="G4531"/>
      <c r="H4531"/>
      <c r="I4531"/>
      <c r="J4531"/>
      <c r="K4531"/>
      <c r="L4531"/>
      <c r="M4531"/>
      <c r="N4531"/>
      <c r="O4531"/>
      <c r="P4531"/>
      <c r="Q4531"/>
      <c r="R4531"/>
      <c r="S4531"/>
      <c r="T4531"/>
      <c r="U4531"/>
      <c r="V4531"/>
      <c r="W4531"/>
      <c r="X4531"/>
      <c r="Y4531"/>
      <c r="Z4531"/>
      <c r="AA4531"/>
      <c r="AB4531" s="181"/>
    </row>
    <row r="4532" spans="1:28" hidden="1">
      <c r="A4532" s="283"/>
      <c r="B4532"/>
      <c r="C4532"/>
      <c r="D4532"/>
      <c r="E4532"/>
      <c r="F4532"/>
      <c r="G4532"/>
      <c r="H4532"/>
      <c r="I4532"/>
      <c r="J4532"/>
      <c r="K4532"/>
      <c r="L4532"/>
      <c r="M4532"/>
      <c r="N4532"/>
      <c r="O4532"/>
      <c r="P4532"/>
      <c r="Q4532"/>
      <c r="R4532"/>
      <c r="S4532"/>
      <c r="T4532"/>
      <c r="U4532"/>
      <c r="V4532"/>
      <c r="W4532"/>
      <c r="X4532"/>
      <c r="Y4532"/>
      <c r="Z4532"/>
      <c r="AA4532"/>
      <c r="AB4532" s="181"/>
    </row>
    <row r="4533" spans="1:28" hidden="1">
      <c r="A4533" s="283"/>
      <c r="B4533"/>
      <c r="C4533"/>
      <c r="D4533"/>
      <c r="E4533"/>
      <c r="F4533"/>
      <c r="G4533"/>
      <c r="H4533"/>
      <c r="I4533"/>
      <c r="J4533"/>
      <c r="K4533"/>
      <c r="L4533"/>
      <c r="M4533"/>
      <c r="N4533"/>
      <c r="O4533"/>
      <c r="P4533"/>
      <c r="Q4533"/>
      <c r="R4533"/>
      <c r="S4533"/>
      <c r="T4533"/>
      <c r="U4533"/>
      <c r="V4533"/>
      <c r="W4533"/>
      <c r="X4533"/>
      <c r="Y4533"/>
      <c r="Z4533"/>
      <c r="AA4533"/>
      <c r="AB4533" s="181"/>
    </row>
    <row r="4534" spans="1:28" hidden="1">
      <c r="A4534" s="283"/>
      <c r="B4534"/>
      <c r="C4534"/>
      <c r="D4534"/>
      <c r="E4534"/>
      <c r="F4534"/>
      <c r="G4534"/>
      <c r="H4534"/>
      <c r="I4534"/>
      <c r="J4534"/>
      <c r="K4534"/>
      <c r="L4534"/>
      <c r="M4534"/>
      <c r="N4534"/>
      <c r="O4534"/>
      <c r="P4534"/>
      <c r="Q4534"/>
      <c r="R4534"/>
      <c r="S4534"/>
      <c r="T4534"/>
      <c r="U4534"/>
      <c r="V4534"/>
      <c r="W4534"/>
      <c r="X4534"/>
      <c r="Y4534"/>
      <c r="Z4534"/>
      <c r="AA4534"/>
      <c r="AB4534" s="181"/>
    </row>
    <row r="4535" spans="1:28" hidden="1">
      <c r="A4535" s="283"/>
      <c r="B4535"/>
      <c r="C4535"/>
      <c r="D4535"/>
      <c r="E4535"/>
      <c r="F4535"/>
      <c r="G4535"/>
      <c r="H4535"/>
      <c r="I4535"/>
      <c r="J4535"/>
      <c r="K4535"/>
      <c r="L4535"/>
      <c r="M4535"/>
      <c r="N4535"/>
      <c r="O4535"/>
      <c r="P4535"/>
      <c r="Q4535"/>
      <c r="R4535"/>
      <c r="S4535"/>
      <c r="T4535"/>
      <c r="U4535"/>
      <c r="V4535"/>
      <c r="W4535"/>
      <c r="X4535"/>
      <c r="Y4535"/>
      <c r="Z4535"/>
      <c r="AA4535"/>
      <c r="AB4535" s="181"/>
    </row>
    <row r="4536" spans="1:28" hidden="1">
      <c r="A4536" s="283"/>
      <c r="B4536"/>
      <c r="C4536"/>
      <c r="D4536"/>
      <c r="E4536"/>
      <c r="F4536"/>
      <c r="G4536"/>
      <c r="H4536"/>
      <c r="I4536"/>
      <c r="J4536"/>
      <c r="K4536"/>
      <c r="L4536"/>
      <c r="M4536"/>
      <c r="N4536"/>
      <c r="O4536"/>
      <c r="P4536"/>
      <c r="Q4536"/>
      <c r="R4536"/>
      <c r="S4536"/>
      <c r="T4536"/>
      <c r="U4536"/>
      <c r="V4536"/>
      <c r="W4536"/>
      <c r="X4536"/>
      <c r="Y4536"/>
      <c r="Z4536"/>
      <c r="AA4536"/>
      <c r="AB4536" s="181"/>
    </row>
    <row r="4537" spans="1:28" hidden="1">
      <c r="A4537" s="283"/>
      <c r="B4537"/>
      <c r="C4537"/>
      <c r="D4537"/>
      <c r="E4537"/>
      <c r="F4537"/>
      <c r="G4537"/>
      <c r="H4537"/>
      <c r="I4537"/>
      <c r="J4537"/>
      <c r="K4537"/>
      <c r="L4537"/>
      <c r="M4537"/>
      <c r="N4537"/>
      <c r="O4537"/>
      <c r="P4537"/>
      <c r="Q4537"/>
      <c r="R4537"/>
      <c r="S4537"/>
      <c r="T4537"/>
      <c r="U4537"/>
      <c r="V4537"/>
      <c r="W4537"/>
      <c r="X4537"/>
      <c r="Y4537"/>
      <c r="Z4537"/>
      <c r="AA4537"/>
      <c r="AB4537" s="181"/>
    </row>
    <row r="4538" spans="1:28" hidden="1">
      <c r="A4538" s="283"/>
      <c r="B4538"/>
      <c r="C4538"/>
      <c r="D4538"/>
      <c r="E4538"/>
      <c r="F4538"/>
      <c r="G4538"/>
      <c r="H4538"/>
      <c r="I4538"/>
      <c r="J4538"/>
      <c r="K4538"/>
      <c r="L4538"/>
      <c r="M4538"/>
      <c r="N4538"/>
      <c r="O4538"/>
      <c r="P4538"/>
      <c r="Q4538"/>
      <c r="R4538"/>
      <c r="S4538"/>
      <c r="T4538"/>
      <c r="U4538"/>
      <c r="V4538"/>
      <c r="W4538"/>
      <c r="X4538"/>
      <c r="Y4538"/>
      <c r="Z4538"/>
      <c r="AA4538"/>
      <c r="AB4538" s="181"/>
    </row>
    <row r="4539" spans="1:28" hidden="1">
      <c r="A4539" s="283"/>
      <c r="B4539"/>
      <c r="C4539"/>
      <c r="D4539"/>
      <c r="E4539"/>
      <c r="F4539"/>
      <c r="G4539"/>
      <c r="H4539"/>
      <c r="I4539"/>
      <c r="J4539"/>
      <c r="K4539"/>
      <c r="L4539"/>
      <c r="M4539"/>
      <c r="N4539"/>
      <c r="O4539"/>
      <c r="P4539"/>
      <c r="Q4539"/>
      <c r="R4539"/>
      <c r="S4539"/>
      <c r="T4539"/>
      <c r="U4539"/>
      <c r="V4539"/>
      <c r="W4539"/>
      <c r="X4539"/>
      <c r="Y4539"/>
      <c r="Z4539"/>
      <c r="AA4539"/>
      <c r="AB4539" s="181"/>
    </row>
    <row r="4540" spans="1:28" hidden="1">
      <c r="A4540" s="283"/>
      <c r="B4540"/>
      <c r="C4540"/>
      <c r="D4540"/>
      <c r="E4540"/>
      <c r="F4540"/>
      <c r="G4540"/>
      <c r="H4540"/>
      <c r="I4540"/>
      <c r="J4540"/>
      <c r="K4540"/>
      <c r="L4540"/>
      <c r="M4540"/>
      <c r="N4540"/>
      <c r="O4540"/>
      <c r="P4540"/>
      <c r="Q4540"/>
      <c r="R4540"/>
      <c r="S4540"/>
      <c r="T4540"/>
      <c r="U4540"/>
      <c r="V4540"/>
      <c r="W4540"/>
      <c r="X4540"/>
      <c r="Y4540"/>
      <c r="Z4540"/>
      <c r="AA4540"/>
      <c r="AB4540" s="181"/>
    </row>
    <row r="4541" spans="1:28" hidden="1">
      <c r="A4541" s="283"/>
      <c r="B4541"/>
      <c r="C4541"/>
      <c r="D4541"/>
      <c r="E4541"/>
      <c r="F4541"/>
      <c r="G4541"/>
      <c r="H4541"/>
      <c r="I4541"/>
      <c r="J4541"/>
      <c r="K4541"/>
      <c r="L4541"/>
      <c r="M4541"/>
      <c r="N4541"/>
      <c r="O4541"/>
      <c r="P4541"/>
      <c r="Q4541"/>
      <c r="R4541"/>
      <c r="S4541"/>
      <c r="T4541"/>
      <c r="U4541"/>
      <c r="V4541"/>
      <c r="W4541"/>
      <c r="X4541"/>
      <c r="Y4541"/>
      <c r="Z4541"/>
      <c r="AA4541"/>
      <c r="AB4541" s="181"/>
    </row>
    <row r="4542" spans="1:28" hidden="1">
      <c r="A4542" s="283"/>
      <c r="B4542"/>
      <c r="C4542"/>
      <c r="D4542"/>
      <c r="E4542"/>
      <c r="F4542"/>
      <c r="G4542"/>
      <c r="H4542"/>
      <c r="I4542"/>
      <c r="J4542"/>
      <c r="K4542"/>
      <c r="L4542"/>
      <c r="M4542"/>
      <c r="N4542"/>
      <c r="O4542"/>
      <c r="P4542"/>
      <c r="Q4542"/>
      <c r="R4542"/>
      <c r="S4542"/>
      <c r="T4542"/>
      <c r="U4542"/>
      <c r="V4542"/>
      <c r="W4542"/>
      <c r="X4542"/>
      <c r="Y4542"/>
      <c r="Z4542"/>
      <c r="AA4542"/>
      <c r="AB4542" s="181"/>
    </row>
    <row r="4543" spans="1:28" hidden="1">
      <c r="A4543" s="283"/>
      <c r="B4543"/>
      <c r="C4543"/>
      <c r="D4543"/>
      <c r="E4543"/>
      <c r="F4543"/>
      <c r="G4543"/>
      <c r="H4543"/>
      <c r="I4543"/>
      <c r="J4543"/>
      <c r="K4543"/>
      <c r="L4543"/>
      <c r="M4543"/>
      <c r="N4543"/>
      <c r="O4543"/>
      <c r="P4543"/>
      <c r="Q4543"/>
      <c r="R4543"/>
      <c r="S4543"/>
      <c r="T4543"/>
      <c r="U4543"/>
      <c r="V4543"/>
      <c r="W4543"/>
      <c r="X4543"/>
      <c r="Y4543"/>
      <c r="Z4543"/>
      <c r="AA4543"/>
      <c r="AB4543" s="181"/>
    </row>
    <row r="4544" spans="1:28" hidden="1">
      <c r="A4544" s="283"/>
      <c r="B4544"/>
      <c r="C4544"/>
      <c r="D4544"/>
      <c r="E4544"/>
      <c r="F4544"/>
      <c r="G4544"/>
      <c r="H4544"/>
      <c r="I4544"/>
      <c r="J4544"/>
      <c r="K4544"/>
      <c r="L4544"/>
      <c r="M4544"/>
      <c r="N4544"/>
      <c r="O4544"/>
      <c r="P4544"/>
      <c r="Q4544"/>
      <c r="R4544"/>
      <c r="S4544"/>
      <c r="T4544"/>
      <c r="U4544"/>
      <c r="V4544"/>
      <c r="W4544"/>
      <c r="X4544"/>
      <c r="Y4544"/>
      <c r="Z4544"/>
      <c r="AA4544"/>
      <c r="AB4544" s="181"/>
    </row>
    <row r="4545" spans="1:28" hidden="1">
      <c r="A4545" s="283"/>
      <c r="B4545"/>
      <c r="C4545"/>
      <c r="D4545"/>
      <c r="E4545"/>
      <c r="F4545"/>
      <c r="G4545"/>
      <c r="H4545"/>
      <c r="I4545"/>
      <c r="J4545"/>
      <c r="K4545"/>
      <c r="L4545"/>
      <c r="M4545"/>
      <c r="N4545"/>
      <c r="O4545"/>
      <c r="P4545"/>
      <c r="Q4545"/>
      <c r="R4545"/>
      <c r="S4545"/>
      <c r="T4545"/>
      <c r="U4545"/>
      <c r="V4545"/>
      <c r="W4545"/>
      <c r="X4545"/>
      <c r="Y4545"/>
      <c r="Z4545"/>
      <c r="AA4545"/>
      <c r="AB4545" s="181"/>
    </row>
    <row r="4546" spans="1:28" hidden="1">
      <c r="A4546" s="283"/>
      <c r="B4546"/>
      <c r="C4546"/>
      <c r="D4546"/>
      <c r="E4546"/>
      <c r="F4546"/>
      <c r="G4546"/>
      <c r="H4546"/>
      <c r="I4546"/>
      <c r="J4546"/>
      <c r="K4546"/>
      <c r="L4546"/>
      <c r="M4546"/>
      <c r="N4546"/>
      <c r="O4546"/>
      <c r="P4546"/>
      <c r="Q4546"/>
      <c r="R4546"/>
      <c r="S4546"/>
      <c r="T4546"/>
      <c r="U4546"/>
      <c r="V4546"/>
      <c r="W4546"/>
      <c r="X4546"/>
      <c r="Y4546"/>
      <c r="Z4546"/>
      <c r="AA4546"/>
      <c r="AB4546" s="181"/>
    </row>
    <row r="4547" spans="1:28" hidden="1">
      <c r="A4547" s="283"/>
      <c r="B4547"/>
      <c r="C4547"/>
      <c r="D4547"/>
      <c r="E4547"/>
      <c r="F4547"/>
      <c r="G4547"/>
      <c r="H4547"/>
      <c r="I4547"/>
      <c r="J4547"/>
      <c r="K4547"/>
      <c r="L4547"/>
      <c r="M4547"/>
      <c r="N4547"/>
      <c r="O4547"/>
      <c r="P4547"/>
      <c r="Q4547"/>
      <c r="R4547"/>
      <c r="S4547"/>
      <c r="T4547"/>
      <c r="U4547"/>
      <c r="V4547"/>
      <c r="W4547"/>
      <c r="X4547"/>
      <c r="Y4547"/>
      <c r="Z4547"/>
      <c r="AA4547"/>
      <c r="AB4547" s="181"/>
    </row>
    <row r="4548" spans="1:28" hidden="1">
      <c r="A4548" s="283"/>
      <c r="B4548"/>
      <c r="C4548"/>
      <c r="D4548"/>
      <c r="E4548"/>
      <c r="F4548"/>
      <c r="G4548"/>
      <c r="H4548"/>
      <c r="I4548"/>
      <c r="J4548"/>
      <c r="K4548"/>
      <c r="L4548"/>
      <c r="M4548"/>
      <c r="N4548"/>
      <c r="O4548"/>
      <c r="P4548"/>
      <c r="Q4548"/>
      <c r="R4548"/>
      <c r="S4548"/>
      <c r="T4548"/>
      <c r="U4548"/>
      <c r="V4548"/>
      <c r="W4548"/>
      <c r="X4548"/>
      <c r="Y4548"/>
      <c r="Z4548"/>
      <c r="AA4548"/>
      <c r="AB4548" s="181"/>
    </row>
    <row r="4549" spans="1:28" hidden="1">
      <c r="A4549" s="283"/>
      <c r="B4549"/>
      <c r="C4549"/>
      <c r="D4549"/>
      <c r="E4549"/>
      <c r="F4549"/>
      <c r="G4549"/>
      <c r="H4549"/>
      <c r="I4549"/>
      <c r="J4549"/>
      <c r="K4549"/>
      <c r="L4549"/>
      <c r="M4549"/>
      <c r="N4549"/>
      <c r="O4549"/>
      <c r="P4549"/>
      <c r="Q4549"/>
      <c r="R4549"/>
      <c r="S4549"/>
      <c r="T4549"/>
      <c r="U4549"/>
      <c r="V4549"/>
      <c r="W4549"/>
      <c r="X4549"/>
      <c r="Y4549"/>
      <c r="Z4549"/>
      <c r="AA4549"/>
      <c r="AB4549" s="181"/>
    </row>
    <row r="4550" spans="1:28" hidden="1">
      <c r="A4550" s="283"/>
      <c r="B4550"/>
      <c r="C4550"/>
      <c r="D4550"/>
      <c r="E4550"/>
      <c r="F4550"/>
      <c r="G4550"/>
      <c r="H4550"/>
      <c r="I4550"/>
      <c r="J4550"/>
      <c r="K4550"/>
      <c r="L4550"/>
      <c r="M4550"/>
      <c r="N4550"/>
      <c r="O4550"/>
      <c r="P4550"/>
      <c r="Q4550"/>
      <c r="R4550"/>
      <c r="S4550"/>
      <c r="T4550"/>
      <c r="U4550"/>
      <c r="V4550"/>
      <c r="W4550"/>
      <c r="X4550"/>
      <c r="Y4550"/>
      <c r="Z4550"/>
      <c r="AA4550"/>
      <c r="AB4550" s="181"/>
    </row>
    <row r="4551" spans="1:28" hidden="1">
      <c r="A4551" s="283"/>
      <c r="B4551"/>
      <c r="C4551"/>
      <c r="D4551"/>
      <c r="E4551"/>
      <c r="F4551"/>
      <c r="G4551"/>
      <c r="H4551"/>
      <c r="I4551"/>
      <c r="J4551"/>
      <c r="K4551"/>
      <c r="L4551"/>
      <c r="M4551"/>
      <c r="N4551"/>
      <c r="O4551"/>
      <c r="P4551"/>
      <c r="Q4551"/>
      <c r="R4551"/>
      <c r="S4551"/>
      <c r="T4551"/>
      <c r="U4551"/>
      <c r="V4551"/>
      <c r="W4551"/>
      <c r="X4551"/>
      <c r="Y4551"/>
      <c r="Z4551"/>
      <c r="AA4551"/>
      <c r="AB4551" s="181"/>
    </row>
    <row r="4552" spans="1:28" hidden="1">
      <c r="A4552" s="283"/>
      <c r="B4552"/>
      <c r="C4552"/>
      <c r="D4552"/>
      <c r="E4552"/>
      <c r="F4552"/>
      <c r="G4552"/>
      <c r="H4552"/>
      <c r="I4552"/>
      <c r="J4552"/>
      <c r="K4552"/>
      <c r="L4552"/>
      <c r="M4552"/>
      <c r="N4552"/>
      <c r="O4552"/>
      <c r="P4552"/>
      <c r="Q4552"/>
      <c r="R4552"/>
      <c r="S4552"/>
      <c r="T4552"/>
      <c r="U4552"/>
      <c r="V4552"/>
      <c r="W4552"/>
      <c r="X4552"/>
      <c r="Y4552"/>
      <c r="Z4552"/>
      <c r="AA4552"/>
      <c r="AB4552" s="181"/>
    </row>
    <row r="4553" spans="1:28" hidden="1">
      <c r="A4553" s="283"/>
      <c r="B4553"/>
      <c r="C4553"/>
      <c r="D4553"/>
      <c r="E4553"/>
      <c r="F4553"/>
      <c r="G4553"/>
      <c r="H4553"/>
      <c r="I4553"/>
      <c r="J4553"/>
      <c r="K4553"/>
      <c r="L4553"/>
      <c r="M4553"/>
      <c r="N4553"/>
      <c r="O4553"/>
      <c r="P4553"/>
      <c r="Q4553"/>
      <c r="R4553"/>
      <c r="S4553"/>
      <c r="T4553"/>
      <c r="U4553"/>
      <c r="V4553"/>
      <c r="W4553"/>
      <c r="X4553"/>
      <c r="Y4553"/>
      <c r="Z4553"/>
      <c r="AA4553"/>
      <c r="AB4553" s="181"/>
    </row>
    <row r="4554" spans="1:28" hidden="1">
      <c r="A4554" s="283"/>
      <c r="B4554"/>
      <c r="C4554"/>
      <c r="D4554"/>
      <c r="E4554"/>
      <c r="F4554"/>
      <c r="G4554"/>
      <c r="H4554"/>
      <c r="I4554"/>
      <c r="J4554"/>
      <c r="K4554"/>
      <c r="L4554"/>
      <c r="M4554"/>
      <c r="N4554"/>
      <c r="O4554"/>
      <c r="P4554"/>
      <c r="Q4554"/>
      <c r="R4554"/>
      <c r="S4554"/>
      <c r="T4554"/>
      <c r="U4554"/>
      <c r="V4554"/>
      <c r="W4554"/>
      <c r="X4554"/>
      <c r="Y4554"/>
      <c r="Z4554"/>
      <c r="AA4554"/>
      <c r="AB4554" s="181"/>
    </row>
    <row r="4555" spans="1:28" hidden="1">
      <c r="A4555" s="283"/>
      <c r="B4555"/>
      <c r="C4555"/>
      <c r="D4555"/>
      <c r="E4555"/>
      <c r="F4555"/>
      <c r="G4555"/>
      <c r="H4555"/>
      <c r="I4555"/>
      <c r="J4555"/>
      <c r="K4555"/>
      <c r="L4555"/>
      <c r="M4555"/>
      <c r="N4555"/>
      <c r="O4555"/>
      <c r="P4555"/>
      <c r="Q4555"/>
      <c r="R4555"/>
      <c r="S4555"/>
      <c r="T4555"/>
      <c r="U4555"/>
      <c r="V4555"/>
      <c r="W4555"/>
      <c r="X4555"/>
      <c r="Y4555"/>
      <c r="Z4555"/>
      <c r="AA4555"/>
      <c r="AB4555" s="181"/>
    </row>
    <row r="4556" spans="1:28" hidden="1">
      <c r="A4556" s="283"/>
      <c r="B4556"/>
      <c r="C4556"/>
      <c r="D4556"/>
      <c r="E4556"/>
      <c r="F4556"/>
      <c r="G4556"/>
      <c r="H4556"/>
      <c r="I4556"/>
      <c r="J4556"/>
      <c r="K4556"/>
      <c r="L4556"/>
      <c r="M4556"/>
      <c r="N4556"/>
      <c r="O4556"/>
      <c r="P4556"/>
      <c r="Q4556"/>
      <c r="R4556"/>
      <c r="S4556"/>
      <c r="T4556"/>
      <c r="U4556"/>
      <c r="V4556"/>
      <c r="W4556"/>
      <c r="X4556"/>
      <c r="Y4556"/>
      <c r="Z4556"/>
      <c r="AA4556"/>
      <c r="AB4556" s="181"/>
    </row>
    <row r="4557" spans="1:28" hidden="1">
      <c r="A4557" s="283"/>
      <c r="B4557"/>
      <c r="C4557"/>
      <c r="D4557"/>
      <c r="E4557"/>
      <c r="F4557"/>
      <c r="G4557"/>
      <c r="H4557"/>
      <c r="I4557"/>
      <c r="J4557"/>
      <c r="K4557"/>
      <c r="L4557"/>
      <c r="M4557"/>
      <c r="N4557"/>
      <c r="O4557"/>
      <c r="P4557"/>
      <c r="Q4557"/>
      <c r="R4557"/>
      <c r="S4557"/>
      <c r="T4557"/>
      <c r="U4557"/>
      <c r="V4557"/>
      <c r="W4557"/>
      <c r="X4557"/>
      <c r="Y4557"/>
      <c r="Z4557"/>
      <c r="AA4557"/>
      <c r="AB4557" s="181"/>
    </row>
    <row r="4558" spans="1:28" hidden="1">
      <c r="A4558" s="283"/>
      <c r="B4558"/>
      <c r="C4558"/>
      <c r="D4558"/>
      <c r="E4558"/>
      <c r="F4558"/>
      <c r="G4558"/>
      <c r="H4558"/>
      <c r="I4558"/>
      <c r="J4558"/>
      <c r="K4558"/>
      <c r="L4558"/>
      <c r="M4558"/>
      <c r="N4558"/>
      <c r="O4558"/>
      <c r="P4558"/>
      <c r="Q4558"/>
      <c r="R4558"/>
      <c r="S4558"/>
      <c r="T4558"/>
      <c r="U4558"/>
      <c r="V4558"/>
      <c r="W4558"/>
      <c r="X4558"/>
      <c r="Y4558"/>
      <c r="Z4558"/>
      <c r="AA4558"/>
      <c r="AB4558" s="181"/>
    </row>
    <row r="4559" spans="1:28" hidden="1">
      <c r="A4559" s="283"/>
      <c r="B4559"/>
      <c r="C4559"/>
      <c r="D4559"/>
      <c r="E4559"/>
      <c r="F4559"/>
      <c r="G4559"/>
      <c r="H4559"/>
      <c r="I4559"/>
      <c r="J4559"/>
      <c r="K4559"/>
      <c r="L4559"/>
      <c r="M4559"/>
      <c r="N4559"/>
      <c r="O4559"/>
      <c r="P4559"/>
      <c r="Q4559"/>
      <c r="R4559"/>
      <c r="S4559"/>
      <c r="T4559"/>
      <c r="U4559"/>
      <c r="V4559"/>
      <c r="W4559"/>
      <c r="X4559"/>
      <c r="Y4559"/>
      <c r="Z4559"/>
      <c r="AA4559"/>
      <c r="AB4559" s="181"/>
    </row>
    <row r="4560" spans="1:28" hidden="1">
      <c r="A4560" s="283"/>
      <c r="B4560"/>
      <c r="C4560"/>
      <c r="D4560"/>
      <c r="E4560"/>
      <c r="F4560"/>
      <c r="G4560"/>
      <c r="H4560"/>
      <c r="I4560"/>
      <c r="J4560"/>
      <c r="K4560"/>
      <c r="L4560"/>
      <c r="M4560"/>
      <c r="N4560"/>
      <c r="O4560"/>
      <c r="P4560"/>
      <c r="Q4560"/>
      <c r="R4560"/>
      <c r="S4560"/>
      <c r="T4560"/>
      <c r="U4560"/>
      <c r="V4560"/>
      <c r="W4560"/>
      <c r="X4560"/>
      <c r="Y4560"/>
      <c r="Z4560"/>
      <c r="AA4560"/>
      <c r="AB4560" s="181"/>
    </row>
    <row r="4561" spans="1:28" hidden="1">
      <c r="A4561" s="283"/>
      <c r="B4561"/>
      <c r="C4561"/>
      <c r="D4561"/>
      <c r="E4561"/>
      <c r="F4561"/>
      <c r="G4561"/>
      <c r="H4561"/>
      <c r="I4561"/>
      <c r="J4561"/>
      <c r="K4561"/>
      <c r="L4561"/>
      <c r="M4561"/>
      <c r="N4561"/>
      <c r="O4561"/>
      <c r="P4561"/>
      <c r="Q4561"/>
      <c r="R4561"/>
      <c r="S4561"/>
      <c r="T4561"/>
      <c r="U4561"/>
      <c r="V4561"/>
      <c r="W4561"/>
      <c r="X4561"/>
      <c r="Y4561"/>
      <c r="Z4561"/>
      <c r="AA4561"/>
      <c r="AB4561" s="181"/>
    </row>
    <row r="4562" spans="1:28" hidden="1">
      <c r="A4562" s="283"/>
      <c r="B4562"/>
      <c r="C4562"/>
      <c r="D4562"/>
      <c r="E4562"/>
      <c r="F4562"/>
      <c r="G4562"/>
      <c r="H4562"/>
      <c r="I4562"/>
      <c r="J4562"/>
      <c r="K4562"/>
      <c r="L4562"/>
      <c r="M4562"/>
      <c r="N4562"/>
      <c r="O4562"/>
      <c r="P4562"/>
      <c r="Q4562"/>
      <c r="R4562"/>
      <c r="S4562"/>
      <c r="T4562"/>
      <c r="U4562"/>
      <c r="V4562"/>
      <c r="W4562"/>
      <c r="X4562"/>
      <c r="Y4562"/>
      <c r="Z4562"/>
      <c r="AA4562"/>
      <c r="AB4562" s="181"/>
    </row>
    <row r="4563" spans="1:28" hidden="1">
      <c r="A4563" s="283"/>
      <c r="B4563"/>
      <c r="C4563"/>
      <c r="D4563"/>
      <c r="E4563"/>
      <c r="F4563"/>
      <c r="G4563"/>
      <c r="H4563"/>
      <c r="I4563"/>
      <c r="J4563"/>
      <c r="K4563"/>
      <c r="L4563"/>
      <c r="M4563"/>
      <c r="N4563"/>
      <c r="O4563"/>
      <c r="P4563"/>
      <c r="Q4563"/>
      <c r="R4563"/>
      <c r="S4563"/>
      <c r="T4563"/>
      <c r="U4563"/>
      <c r="V4563"/>
      <c r="W4563"/>
      <c r="X4563"/>
      <c r="Y4563"/>
      <c r="Z4563"/>
      <c r="AA4563"/>
      <c r="AB4563" s="181"/>
    </row>
    <row r="4564" spans="1:28" hidden="1">
      <c r="A4564" s="283"/>
      <c r="B4564"/>
      <c r="C4564"/>
      <c r="D4564"/>
      <c r="E4564"/>
      <c r="F4564"/>
      <c r="G4564"/>
      <c r="H4564"/>
      <c r="I4564"/>
      <c r="J4564"/>
      <c r="K4564"/>
      <c r="L4564"/>
      <c r="M4564"/>
      <c r="N4564"/>
      <c r="O4564"/>
      <c r="P4564"/>
      <c r="Q4564"/>
      <c r="R4564"/>
      <c r="S4564"/>
      <c r="T4564"/>
      <c r="U4564"/>
      <c r="V4564"/>
      <c r="W4564"/>
      <c r="X4564"/>
      <c r="Y4564"/>
      <c r="Z4564"/>
      <c r="AA4564"/>
      <c r="AB4564" s="181"/>
    </row>
    <row r="4565" spans="1:28" hidden="1">
      <c r="A4565" s="283"/>
      <c r="B4565"/>
      <c r="C4565"/>
      <c r="D4565"/>
      <c r="E4565"/>
      <c r="F4565"/>
      <c r="G4565"/>
      <c r="H4565"/>
      <c r="I4565"/>
      <c r="J4565"/>
      <c r="K4565"/>
      <c r="L4565"/>
      <c r="M4565"/>
      <c r="N4565"/>
      <c r="O4565"/>
      <c r="P4565"/>
      <c r="Q4565"/>
      <c r="R4565"/>
      <c r="S4565"/>
      <c r="T4565"/>
      <c r="U4565"/>
      <c r="V4565"/>
      <c r="W4565"/>
      <c r="X4565"/>
      <c r="Y4565"/>
      <c r="Z4565"/>
      <c r="AA4565"/>
      <c r="AB4565" s="181"/>
    </row>
    <row r="4566" spans="1:28" hidden="1">
      <c r="A4566" s="283"/>
      <c r="B4566"/>
      <c r="C4566"/>
      <c r="D4566"/>
      <c r="E4566"/>
      <c r="F4566"/>
      <c r="G4566"/>
      <c r="H4566"/>
      <c r="I4566"/>
      <c r="J4566"/>
      <c r="K4566"/>
      <c r="L4566"/>
      <c r="M4566"/>
      <c r="N4566"/>
      <c r="O4566"/>
      <c r="P4566"/>
      <c r="Q4566"/>
      <c r="R4566"/>
      <c r="S4566"/>
      <c r="T4566"/>
      <c r="U4566"/>
      <c r="V4566"/>
      <c r="W4566"/>
      <c r="X4566"/>
      <c r="Y4566"/>
      <c r="Z4566"/>
      <c r="AA4566"/>
      <c r="AB4566" s="181"/>
    </row>
    <row r="4567" spans="1:28" hidden="1">
      <c r="A4567" s="283"/>
      <c r="B4567"/>
      <c r="C4567"/>
      <c r="D4567"/>
      <c r="E4567"/>
      <c r="F4567"/>
      <c r="G4567"/>
      <c r="H4567"/>
      <c r="I4567"/>
      <c r="J4567"/>
      <c r="K4567"/>
      <c r="L4567"/>
      <c r="M4567"/>
      <c r="N4567"/>
      <c r="O4567"/>
      <c r="P4567"/>
      <c r="Q4567"/>
      <c r="R4567"/>
      <c r="S4567"/>
      <c r="T4567"/>
      <c r="U4567"/>
      <c r="V4567"/>
      <c r="W4567"/>
      <c r="X4567"/>
      <c r="Y4567"/>
      <c r="Z4567"/>
      <c r="AA4567"/>
      <c r="AB4567" s="181"/>
    </row>
    <row r="4568" spans="1:28" hidden="1">
      <c r="A4568" s="283"/>
      <c r="B4568"/>
      <c r="C4568"/>
      <c r="D4568"/>
      <c r="E4568"/>
      <c r="F4568"/>
      <c r="G4568"/>
      <c r="H4568"/>
      <c r="I4568"/>
      <c r="J4568"/>
      <c r="K4568"/>
      <c r="L4568"/>
      <c r="M4568"/>
      <c r="N4568"/>
      <c r="O4568"/>
      <c r="P4568"/>
      <c r="Q4568"/>
      <c r="R4568"/>
      <c r="S4568"/>
      <c r="T4568"/>
      <c r="U4568"/>
      <c r="V4568"/>
      <c r="W4568"/>
      <c r="X4568"/>
      <c r="Y4568"/>
      <c r="Z4568"/>
      <c r="AA4568"/>
      <c r="AB4568" s="181"/>
    </row>
    <row r="4569" spans="1:28" hidden="1">
      <c r="A4569" s="283"/>
      <c r="B4569"/>
      <c r="C4569"/>
      <c r="D4569"/>
      <c r="E4569"/>
      <c r="F4569"/>
      <c r="G4569"/>
      <c r="H4569"/>
      <c r="I4569"/>
      <c r="J4569"/>
      <c r="K4569"/>
      <c r="L4569"/>
      <c r="M4569"/>
      <c r="N4569"/>
      <c r="O4569"/>
      <c r="P4569"/>
      <c r="Q4569"/>
      <c r="R4569"/>
      <c r="S4569"/>
      <c r="T4569"/>
      <c r="U4569"/>
      <c r="V4569"/>
      <c r="W4569"/>
      <c r="X4569"/>
      <c r="Y4569"/>
      <c r="Z4569"/>
      <c r="AA4569"/>
      <c r="AB4569" s="181"/>
    </row>
    <row r="4570" spans="1:28" hidden="1">
      <c r="A4570" s="283"/>
      <c r="B4570"/>
      <c r="C4570"/>
      <c r="D4570"/>
      <c r="E4570"/>
      <c r="F4570"/>
      <c r="G4570"/>
      <c r="H4570"/>
      <c r="I4570"/>
      <c r="J4570"/>
      <c r="K4570"/>
      <c r="L4570"/>
      <c r="M4570"/>
      <c r="N4570"/>
      <c r="O4570"/>
      <c r="P4570"/>
      <c r="Q4570"/>
      <c r="R4570"/>
      <c r="S4570"/>
      <c r="T4570"/>
      <c r="U4570"/>
      <c r="V4570"/>
      <c r="W4570"/>
      <c r="X4570"/>
      <c r="Y4570"/>
      <c r="Z4570"/>
      <c r="AA4570"/>
      <c r="AB4570" s="181"/>
    </row>
    <row r="4571" spans="1:28" hidden="1">
      <c r="A4571" s="283"/>
      <c r="B4571"/>
      <c r="C4571"/>
      <c r="D4571"/>
      <c r="E4571"/>
      <c r="F4571"/>
      <c r="G4571"/>
      <c r="H4571"/>
      <c r="I4571"/>
      <c r="J4571"/>
      <c r="K4571"/>
      <c r="L4571"/>
      <c r="M4571"/>
      <c r="N4571"/>
      <c r="O4571"/>
      <c r="P4571"/>
      <c r="Q4571"/>
      <c r="R4571"/>
      <c r="S4571"/>
      <c r="T4571"/>
      <c r="U4571"/>
      <c r="V4571"/>
      <c r="W4571"/>
      <c r="X4571"/>
      <c r="Y4571"/>
      <c r="Z4571"/>
      <c r="AA4571"/>
      <c r="AB4571" s="181"/>
    </row>
    <row r="4572" spans="1:28" hidden="1">
      <c r="A4572" s="283"/>
      <c r="B4572"/>
      <c r="C4572"/>
      <c r="D4572"/>
      <c r="E4572"/>
      <c r="F4572"/>
      <c r="G4572"/>
      <c r="H4572"/>
      <c r="I4572"/>
      <c r="J4572"/>
      <c r="K4572"/>
      <c r="L4572"/>
      <c r="M4572"/>
      <c r="N4572"/>
      <c r="O4572"/>
      <c r="P4572"/>
      <c r="Q4572"/>
      <c r="R4572"/>
      <c r="S4572"/>
      <c r="T4572"/>
      <c r="U4572"/>
      <c r="V4572"/>
      <c r="W4572"/>
      <c r="X4572"/>
      <c r="Y4572"/>
      <c r="Z4572"/>
      <c r="AA4572"/>
      <c r="AB4572" s="181"/>
    </row>
    <row r="4573" spans="1:28" hidden="1">
      <c r="A4573" s="283"/>
      <c r="B4573"/>
      <c r="C4573"/>
      <c r="D4573"/>
      <c r="E4573"/>
      <c r="F4573"/>
      <c r="G4573"/>
      <c r="H4573"/>
      <c r="I4573"/>
      <c r="J4573"/>
      <c r="K4573"/>
      <c r="L4573"/>
      <c r="M4573"/>
      <c r="N4573"/>
      <c r="O4573"/>
      <c r="P4573"/>
      <c r="Q4573"/>
      <c r="R4573"/>
      <c r="S4573"/>
      <c r="T4573"/>
      <c r="U4573"/>
      <c r="V4573"/>
      <c r="W4573"/>
      <c r="X4573"/>
      <c r="Y4573"/>
      <c r="Z4573"/>
      <c r="AA4573"/>
      <c r="AB4573" s="181"/>
    </row>
    <row r="4574" spans="1:28" hidden="1">
      <c r="A4574" s="283"/>
      <c r="B4574"/>
      <c r="C4574"/>
      <c r="D4574"/>
      <c r="E4574"/>
      <c r="F4574"/>
      <c r="G4574"/>
      <c r="H4574"/>
      <c r="I4574"/>
      <c r="J4574"/>
      <c r="K4574"/>
      <c r="L4574"/>
      <c r="M4574"/>
      <c r="N4574"/>
      <c r="O4574"/>
      <c r="P4574"/>
      <c r="Q4574"/>
      <c r="R4574"/>
      <c r="S4574"/>
      <c r="T4574"/>
      <c r="U4574"/>
      <c r="V4574"/>
      <c r="W4574"/>
      <c r="X4574"/>
      <c r="Y4574"/>
      <c r="Z4574"/>
      <c r="AA4574"/>
      <c r="AB4574" s="181"/>
    </row>
    <row r="4575" spans="1:28" hidden="1">
      <c r="A4575" s="283"/>
      <c r="B4575"/>
      <c r="C4575"/>
      <c r="D4575"/>
      <c r="E4575"/>
      <c r="F4575"/>
      <c r="G4575"/>
      <c r="H4575"/>
      <c r="I4575"/>
      <c r="J4575"/>
      <c r="K4575"/>
      <c r="L4575"/>
      <c r="M4575"/>
      <c r="N4575"/>
      <c r="O4575"/>
      <c r="P4575"/>
      <c r="Q4575"/>
      <c r="R4575"/>
      <c r="S4575"/>
      <c r="T4575"/>
      <c r="U4575"/>
      <c r="V4575"/>
      <c r="W4575"/>
      <c r="X4575"/>
      <c r="Y4575"/>
      <c r="Z4575"/>
      <c r="AA4575"/>
      <c r="AB4575" s="181"/>
    </row>
    <row r="4576" spans="1:28" hidden="1">
      <c r="A4576" s="283"/>
      <c r="B4576"/>
      <c r="C4576"/>
      <c r="D4576"/>
      <c r="E4576"/>
      <c r="F4576"/>
      <c r="G4576"/>
      <c r="H4576"/>
      <c r="I4576"/>
      <c r="J4576"/>
      <c r="K4576"/>
      <c r="L4576"/>
      <c r="M4576"/>
      <c r="N4576"/>
      <c r="O4576"/>
      <c r="P4576"/>
      <c r="Q4576"/>
      <c r="R4576"/>
      <c r="S4576"/>
      <c r="T4576"/>
      <c r="U4576"/>
      <c r="V4576"/>
      <c r="W4576"/>
      <c r="X4576"/>
      <c r="Y4576"/>
      <c r="Z4576"/>
      <c r="AA4576"/>
      <c r="AB4576" s="181"/>
    </row>
    <row r="4577" spans="1:28" hidden="1">
      <c r="A4577" s="283"/>
      <c r="B4577"/>
      <c r="C4577"/>
      <c r="D4577"/>
      <c r="E4577"/>
      <c r="F4577"/>
      <c r="G4577"/>
      <c r="H4577"/>
      <c r="I4577"/>
      <c r="J4577"/>
      <c r="K4577"/>
      <c r="L4577"/>
      <c r="M4577"/>
      <c r="N4577"/>
      <c r="O4577"/>
      <c r="P4577"/>
      <c r="Q4577"/>
      <c r="R4577"/>
      <c r="S4577"/>
      <c r="T4577"/>
      <c r="U4577"/>
      <c r="V4577"/>
      <c r="W4577"/>
      <c r="X4577"/>
      <c r="Y4577"/>
      <c r="Z4577"/>
      <c r="AA4577"/>
      <c r="AB4577" s="181"/>
    </row>
    <row r="4578" spans="1:28" hidden="1">
      <c r="A4578" s="283"/>
      <c r="B4578"/>
      <c r="C4578"/>
      <c r="D4578"/>
      <c r="E4578"/>
      <c r="F4578"/>
      <c r="G4578"/>
      <c r="H4578"/>
      <c r="I4578"/>
      <c r="J4578"/>
      <c r="K4578"/>
      <c r="L4578"/>
      <c r="M4578"/>
      <c r="N4578"/>
      <c r="O4578"/>
      <c r="P4578"/>
      <c r="Q4578"/>
      <c r="R4578"/>
      <c r="S4578"/>
      <c r="T4578"/>
      <c r="U4578"/>
      <c r="V4578"/>
      <c r="W4578"/>
      <c r="X4578"/>
      <c r="Y4578"/>
      <c r="Z4578"/>
      <c r="AA4578"/>
      <c r="AB4578" s="181"/>
    </row>
    <row r="4579" spans="1:28" hidden="1">
      <c r="A4579" s="283"/>
      <c r="B4579"/>
      <c r="C4579"/>
      <c r="D4579"/>
      <c r="E4579"/>
      <c r="F4579"/>
      <c r="G4579"/>
      <c r="H4579"/>
      <c r="I4579"/>
      <c r="J4579"/>
      <c r="K4579"/>
      <c r="L4579"/>
      <c r="M4579"/>
      <c r="N4579"/>
      <c r="O4579"/>
      <c r="P4579"/>
      <c r="Q4579"/>
      <c r="R4579"/>
      <c r="S4579"/>
      <c r="T4579"/>
      <c r="U4579"/>
      <c r="V4579"/>
      <c r="W4579"/>
      <c r="X4579"/>
      <c r="Y4579"/>
      <c r="Z4579"/>
      <c r="AA4579"/>
      <c r="AB4579" s="181"/>
    </row>
    <row r="4580" spans="1:28" hidden="1">
      <c r="A4580" s="283"/>
      <c r="B4580"/>
      <c r="C4580"/>
      <c r="D4580"/>
      <c r="E4580"/>
      <c r="F4580"/>
      <c r="G4580"/>
      <c r="H4580"/>
      <c r="I4580"/>
      <c r="J4580"/>
      <c r="K4580"/>
      <c r="L4580"/>
      <c r="M4580"/>
      <c r="N4580"/>
      <c r="O4580"/>
      <c r="P4580"/>
      <c r="Q4580"/>
      <c r="R4580"/>
      <c r="S4580"/>
      <c r="T4580"/>
      <c r="U4580"/>
      <c r="V4580"/>
      <c r="W4580"/>
      <c r="X4580"/>
      <c r="Y4580"/>
      <c r="Z4580"/>
      <c r="AA4580"/>
      <c r="AB4580" s="181"/>
    </row>
    <row r="4581" spans="1:28" hidden="1">
      <c r="A4581" s="283"/>
      <c r="B4581"/>
      <c r="C4581"/>
      <c r="D4581"/>
      <c r="E4581"/>
      <c r="F4581"/>
      <c r="G4581"/>
      <c r="H4581"/>
      <c r="I4581"/>
      <c r="J4581"/>
      <c r="K4581"/>
      <c r="L4581"/>
      <c r="M4581"/>
      <c r="N4581"/>
      <c r="O4581"/>
      <c r="P4581"/>
      <c r="Q4581"/>
      <c r="R4581"/>
      <c r="S4581"/>
      <c r="T4581"/>
      <c r="U4581"/>
      <c r="V4581"/>
      <c r="W4581"/>
      <c r="X4581"/>
      <c r="Y4581"/>
      <c r="Z4581"/>
      <c r="AA4581"/>
      <c r="AB4581" s="181"/>
    </row>
    <row r="4582" spans="1:28" hidden="1">
      <c r="A4582" s="283"/>
      <c r="B4582"/>
      <c r="C4582"/>
      <c r="D4582"/>
      <c r="E4582"/>
      <c r="F4582"/>
      <c r="G4582"/>
      <c r="H4582"/>
      <c r="I4582"/>
      <c r="J4582"/>
      <c r="K4582"/>
      <c r="L4582"/>
      <c r="M4582"/>
      <c r="N4582"/>
      <c r="O4582"/>
      <c r="P4582"/>
      <c r="Q4582"/>
      <c r="R4582"/>
      <c r="S4582"/>
      <c r="T4582"/>
      <c r="U4582"/>
      <c r="V4582"/>
      <c r="W4582"/>
      <c r="X4582"/>
      <c r="Y4582"/>
      <c r="Z4582"/>
      <c r="AA4582"/>
      <c r="AB4582" s="181"/>
    </row>
    <row r="4583" spans="1:28" hidden="1">
      <c r="A4583" s="283"/>
      <c r="B4583"/>
      <c r="C4583"/>
      <c r="D4583"/>
      <c r="E4583"/>
      <c r="F4583"/>
      <c r="G4583"/>
      <c r="H4583"/>
      <c r="I4583"/>
      <c r="J4583"/>
      <c r="K4583"/>
      <c r="L4583"/>
      <c r="M4583"/>
      <c r="N4583"/>
      <c r="O4583"/>
      <c r="P4583"/>
      <c r="Q4583"/>
      <c r="R4583"/>
      <c r="S4583"/>
      <c r="T4583"/>
      <c r="U4583"/>
      <c r="V4583"/>
      <c r="W4583"/>
      <c r="X4583"/>
      <c r="Y4583"/>
      <c r="Z4583"/>
      <c r="AA4583"/>
      <c r="AB4583" s="181"/>
    </row>
    <row r="4584" spans="1:28" hidden="1">
      <c r="A4584" s="283"/>
      <c r="B4584"/>
      <c r="C4584"/>
      <c r="D4584"/>
      <c r="E4584"/>
      <c r="F4584"/>
      <c r="G4584"/>
      <c r="H4584"/>
      <c r="I4584"/>
      <c r="J4584"/>
      <c r="K4584"/>
      <c r="L4584"/>
      <c r="M4584"/>
      <c r="N4584"/>
      <c r="O4584"/>
      <c r="P4584"/>
      <c r="Q4584"/>
      <c r="R4584"/>
      <c r="S4584"/>
      <c r="T4584"/>
      <c r="U4584"/>
      <c r="V4584"/>
      <c r="W4584"/>
      <c r="X4584"/>
      <c r="Y4584"/>
      <c r="Z4584"/>
      <c r="AA4584"/>
      <c r="AB4584" s="181"/>
    </row>
    <row r="4585" spans="1:28" hidden="1">
      <c r="A4585" s="283"/>
      <c r="B4585"/>
      <c r="C4585"/>
      <c r="D4585"/>
      <c r="E4585"/>
      <c r="F4585"/>
      <c r="G4585"/>
      <c r="H4585"/>
      <c r="I4585"/>
      <c r="J4585"/>
      <c r="K4585"/>
      <c r="L4585"/>
      <c r="M4585"/>
      <c r="N4585"/>
      <c r="O4585"/>
      <c r="P4585"/>
      <c r="Q4585"/>
      <c r="R4585"/>
      <c r="S4585"/>
      <c r="T4585"/>
      <c r="U4585"/>
      <c r="V4585"/>
      <c r="W4585"/>
      <c r="X4585"/>
      <c r="Y4585"/>
      <c r="Z4585"/>
      <c r="AA4585"/>
      <c r="AB4585" s="181"/>
    </row>
    <row r="4586" spans="1:28" hidden="1">
      <c r="A4586" s="283"/>
      <c r="B4586"/>
      <c r="C4586"/>
      <c r="D4586"/>
      <c r="E4586"/>
      <c r="F4586"/>
      <c r="G4586"/>
      <c r="H4586"/>
      <c r="I4586"/>
      <c r="J4586"/>
      <c r="K4586"/>
      <c r="L4586"/>
      <c r="M4586"/>
      <c r="N4586"/>
      <c r="O4586"/>
      <c r="P4586"/>
      <c r="Q4586"/>
      <c r="R4586"/>
      <c r="S4586"/>
      <c r="T4586"/>
      <c r="U4586"/>
      <c r="V4586"/>
      <c r="W4586"/>
      <c r="X4586"/>
      <c r="Y4586"/>
      <c r="Z4586"/>
      <c r="AA4586"/>
      <c r="AB4586" s="181"/>
    </row>
    <row r="4587" spans="1:28" hidden="1">
      <c r="A4587" s="283"/>
      <c r="B4587"/>
      <c r="C4587"/>
      <c r="D4587"/>
      <c r="E4587"/>
      <c r="F4587"/>
      <c r="G4587"/>
      <c r="H4587"/>
      <c r="I4587"/>
      <c r="J4587"/>
      <c r="K4587"/>
      <c r="L4587"/>
      <c r="M4587"/>
      <c r="N4587"/>
      <c r="O4587"/>
      <c r="P4587"/>
      <c r="Q4587"/>
      <c r="R4587"/>
      <c r="S4587"/>
      <c r="T4587"/>
      <c r="U4587"/>
      <c r="V4587"/>
      <c r="W4587"/>
      <c r="X4587"/>
      <c r="Y4587"/>
      <c r="Z4587"/>
      <c r="AA4587"/>
      <c r="AB4587" s="181"/>
    </row>
    <row r="4588" spans="1:28" hidden="1">
      <c r="A4588" s="283"/>
      <c r="B4588"/>
      <c r="C4588"/>
      <c r="D4588"/>
      <c r="E4588"/>
      <c r="F4588"/>
      <c r="G4588"/>
      <c r="H4588"/>
      <c r="I4588"/>
      <c r="J4588"/>
      <c r="K4588"/>
      <c r="L4588"/>
      <c r="M4588"/>
      <c r="N4588"/>
      <c r="O4588"/>
      <c r="P4588"/>
      <c r="Q4588"/>
      <c r="R4588"/>
      <c r="S4588"/>
      <c r="T4588"/>
      <c r="U4588"/>
      <c r="V4588"/>
      <c r="W4588"/>
      <c r="X4588"/>
      <c r="Y4588"/>
      <c r="Z4588"/>
      <c r="AA4588"/>
      <c r="AB4588" s="181"/>
    </row>
    <row r="4589" spans="1:28" hidden="1">
      <c r="A4589" s="283"/>
      <c r="B4589"/>
      <c r="C4589"/>
      <c r="D4589"/>
      <c r="E4589"/>
      <c r="F4589"/>
      <c r="G4589"/>
      <c r="H4589"/>
      <c r="I4589"/>
      <c r="J4589"/>
      <c r="K4589"/>
      <c r="L4589"/>
      <c r="M4589"/>
      <c r="N4589"/>
      <c r="O4589"/>
      <c r="P4589"/>
      <c r="Q4589"/>
      <c r="R4589"/>
      <c r="S4589"/>
      <c r="T4589"/>
      <c r="U4589"/>
      <c r="V4589"/>
      <c r="W4589"/>
      <c r="X4589"/>
      <c r="Y4589"/>
      <c r="Z4589"/>
      <c r="AA4589"/>
      <c r="AB4589" s="181"/>
    </row>
    <row r="4590" spans="1:28" hidden="1">
      <c r="A4590" s="283"/>
      <c r="B4590"/>
      <c r="C4590"/>
      <c r="D4590"/>
      <c r="E4590"/>
      <c r="F4590"/>
      <c r="G4590"/>
      <c r="H4590"/>
      <c r="I4590"/>
      <c r="J4590"/>
      <c r="K4590"/>
      <c r="L4590"/>
      <c r="M4590"/>
      <c r="N4590"/>
      <c r="O4590"/>
      <c r="P4590"/>
      <c r="Q4590"/>
      <c r="R4590"/>
      <c r="S4590"/>
      <c r="T4590"/>
      <c r="U4590"/>
      <c r="V4590"/>
      <c r="W4590"/>
      <c r="X4590"/>
      <c r="Y4590"/>
      <c r="Z4590"/>
      <c r="AA4590"/>
      <c r="AB4590" s="181"/>
    </row>
    <row r="4591" spans="1:28" hidden="1">
      <c r="A4591" s="283"/>
      <c r="B4591"/>
      <c r="C4591"/>
      <c r="D4591"/>
      <c r="E4591"/>
      <c r="F4591"/>
      <c r="G4591"/>
      <c r="H4591"/>
      <c r="I4591"/>
      <c r="J4591"/>
      <c r="K4591"/>
      <c r="L4591"/>
      <c r="M4591"/>
      <c r="N4591"/>
      <c r="O4591"/>
      <c r="P4591"/>
      <c r="Q4591"/>
      <c r="R4591"/>
      <c r="S4591"/>
      <c r="T4591"/>
      <c r="U4591"/>
      <c r="V4591"/>
      <c r="W4591"/>
      <c r="X4591"/>
      <c r="Y4591"/>
      <c r="Z4591"/>
      <c r="AA4591"/>
      <c r="AB4591" s="181"/>
    </row>
    <row r="4592" spans="1:28" hidden="1">
      <c r="A4592" s="283"/>
      <c r="B4592"/>
      <c r="C4592"/>
      <c r="D4592"/>
      <c r="E4592"/>
      <c r="F4592"/>
      <c r="G4592"/>
      <c r="H4592"/>
      <c r="I4592"/>
      <c r="J4592"/>
      <c r="K4592"/>
      <c r="L4592"/>
      <c r="M4592"/>
      <c r="N4592"/>
      <c r="O4592"/>
      <c r="P4592"/>
      <c r="Q4592"/>
      <c r="R4592"/>
      <c r="S4592"/>
      <c r="T4592"/>
      <c r="U4592"/>
      <c r="V4592"/>
      <c r="W4592"/>
      <c r="X4592"/>
      <c r="Y4592"/>
      <c r="Z4592"/>
      <c r="AA4592"/>
      <c r="AB4592" s="181"/>
    </row>
    <row r="4593" spans="1:28" hidden="1">
      <c r="A4593" s="283"/>
      <c r="B4593"/>
      <c r="C4593"/>
      <c r="D4593"/>
      <c r="E4593"/>
      <c r="F4593"/>
      <c r="G4593"/>
      <c r="H4593"/>
      <c r="I4593"/>
      <c r="J4593"/>
      <c r="K4593"/>
      <c r="L4593"/>
      <c r="M4593"/>
      <c r="N4593"/>
      <c r="O4593"/>
      <c r="P4593"/>
      <c r="Q4593"/>
      <c r="R4593"/>
      <c r="S4593"/>
      <c r="T4593"/>
      <c r="U4593"/>
      <c r="V4593"/>
      <c r="W4593"/>
      <c r="X4593"/>
      <c r="Y4593"/>
      <c r="Z4593"/>
      <c r="AA4593"/>
      <c r="AB4593" s="181"/>
    </row>
    <row r="4594" spans="1:28" hidden="1">
      <c r="A4594" s="283"/>
      <c r="B4594"/>
      <c r="C4594"/>
      <c r="D4594"/>
      <c r="E4594"/>
      <c r="F4594"/>
      <c r="G4594"/>
      <c r="H4594"/>
      <c r="I4594"/>
      <c r="J4594"/>
      <c r="K4594"/>
      <c r="L4594"/>
      <c r="M4594"/>
      <c r="N4594"/>
      <c r="O4594"/>
      <c r="P4594"/>
      <c r="Q4594"/>
      <c r="R4594"/>
      <c r="S4594"/>
      <c r="T4594"/>
      <c r="U4594"/>
      <c r="V4594"/>
      <c r="W4594"/>
      <c r="X4594"/>
      <c r="Y4594"/>
      <c r="Z4594"/>
      <c r="AA4594"/>
      <c r="AB4594" s="181"/>
    </row>
    <row r="4595" spans="1:28" hidden="1">
      <c r="A4595" s="283"/>
      <c r="B4595"/>
      <c r="C4595"/>
      <c r="D4595"/>
      <c r="E4595"/>
      <c r="F4595"/>
      <c r="G4595"/>
      <c r="H4595"/>
      <c r="I4595"/>
      <c r="J4595"/>
      <c r="K4595"/>
      <c r="L4595"/>
      <c r="M4595"/>
      <c r="N4595"/>
      <c r="O4595"/>
      <c r="P4595"/>
      <c r="Q4595"/>
      <c r="R4595"/>
      <c r="S4595"/>
      <c r="T4595"/>
      <c r="U4595"/>
      <c r="V4595"/>
      <c r="W4595"/>
      <c r="X4595"/>
      <c r="Y4595"/>
      <c r="Z4595"/>
      <c r="AA4595"/>
      <c r="AB4595" s="181"/>
    </row>
    <row r="4596" spans="1:28" hidden="1">
      <c r="A4596" s="283"/>
      <c r="B4596"/>
      <c r="C4596"/>
      <c r="D4596"/>
      <c r="E4596"/>
      <c r="F4596"/>
      <c r="G4596"/>
      <c r="H4596"/>
      <c r="I4596"/>
      <c r="J4596"/>
      <c r="K4596"/>
      <c r="L4596"/>
      <c r="M4596"/>
      <c r="N4596"/>
      <c r="O4596"/>
      <c r="P4596"/>
      <c r="Q4596"/>
      <c r="R4596"/>
      <c r="S4596"/>
      <c r="T4596"/>
      <c r="U4596"/>
      <c r="V4596"/>
      <c r="W4596"/>
      <c r="X4596"/>
      <c r="Y4596"/>
      <c r="Z4596"/>
      <c r="AA4596"/>
      <c r="AB4596" s="181"/>
    </row>
    <row r="4597" spans="1:28" hidden="1">
      <c r="A4597" s="283"/>
      <c r="B4597"/>
      <c r="C4597"/>
      <c r="D4597"/>
      <c r="E4597"/>
      <c r="F4597"/>
      <c r="G4597"/>
      <c r="H4597"/>
      <c r="I4597"/>
      <c r="J4597"/>
      <c r="K4597"/>
      <c r="L4597"/>
      <c r="M4597"/>
      <c r="N4597"/>
      <c r="O4597"/>
      <c r="P4597"/>
      <c r="Q4597"/>
      <c r="R4597"/>
      <c r="S4597"/>
      <c r="T4597"/>
      <c r="U4597"/>
      <c r="V4597"/>
      <c r="W4597"/>
      <c r="X4597"/>
      <c r="Y4597"/>
      <c r="Z4597"/>
      <c r="AA4597"/>
      <c r="AB4597" s="181"/>
    </row>
    <row r="4598" spans="1:28" hidden="1">
      <c r="A4598" s="283"/>
      <c r="B4598"/>
      <c r="C4598"/>
      <c r="D4598"/>
      <c r="E4598"/>
      <c r="F4598"/>
      <c r="G4598"/>
      <c r="H4598"/>
      <c r="I4598"/>
      <c r="J4598"/>
      <c r="K4598"/>
      <c r="L4598"/>
      <c r="M4598"/>
      <c r="N4598"/>
      <c r="O4598"/>
      <c r="P4598"/>
      <c r="Q4598"/>
      <c r="R4598"/>
      <c r="S4598"/>
      <c r="T4598"/>
      <c r="U4598"/>
      <c r="V4598"/>
      <c r="W4598"/>
      <c r="X4598"/>
      <c r="Y4598"/>
      <c r="Z4598"/>
      <c r="AA4598"/>
      <c r="AB4598" s="181"/>
    </row>
    <row r="4599" spans="1:28" hidden="1">
      <c r="A4599" s="283"/>
      <c r="B4599"/>
      <c r="C4599"/>
      <c r="D4599"/>
      <c r="E4599"/>
      <c r="F4599"/>
      <c r="G4599"/>
      <c r="H4599"/>
      <c r="I4599"/>
      <c r="J4599"/>
      <c r="K4599"/>
      <c r="L4599"/>
      <c r="M4599"/>
      <c r="N4599"/>
      <c r="O4599"/>
      <c r="P4599"/>
      <c r="Q4599"/>
      <c r="R4599"/>
      <c r="S4599"/>
      <c r="T4599"/>
      <c r="U4599"/>
      <c r="V4599"/>
      <c r="W4599"/>
      <c r="X4599"/>
      <c r="Y4599"/>
      <c r="Z4599"/>
      <c r="AA4599"/>
      <c r="AB4599" s="181"/>
    </row>
    <row r="4600" spans="1:28" hidden="1">
      <c r="A4600" s="283"/>
      <c r="B4600"/>
      <c r="C4600"/>
      <c r="D4600"/>
      <c r="E4600"/>
      <c r="F4600"/>
      <c r="G4600"/>
      <c r="H4600"/>
      <c r="I4600"/>
      <c r="J4600"/>
      <c r="K4600"/>
      <c r="L4600"/>
      <c r="M4600"/>
      <c r="N4600"/>
      <c r="O4600"/>
      <c r="P4600"/>
      <c r="Q4600"/>
      <c r="R4600"/>
      <c r="S4600"/>
      <c r="T4600"/>
      <c r="U4600"/>
      <c r="V4600"/>
      <c r="W4600"/>
      <c r="X4600"/>
      <c r="Y4600"/>
      <c r="Z4600"/>
      <c r="AA4600"/>
      <c r="AB4600" s="181"/>
    </row>
    <row r="4601" spans="1:28" hidden="1">
      <c r="A4601" s="283"/>
      <c r="B4601"/>
      <c r="C4601"/>
      <c r="D4601"/>
      <c r="E4601"/>
      <c r="F4601"/>
      <c r="G4601"/>
      <c r="H4601"/>
      <c r="I4601"/>
      <c r="J4601"/>
      <c r="K4601"/>
      <c r="L4601"/>
      <c r="M4601"/>
      <c r="N4601"/>
      <c r="O4601"/>
      <c r="P4601"/>
      <c r="Q4601"/>
      <c r="R4601"/>
      <c r="S4601"/>
      <c r="T4601"/>
      <c r="U4601"/>
      <c r="V4601"/>
      <c r="W4601"/>
      <c r="X4601"/>
      <c r="Y4601"/>
      <c r="Z4601"/>
      <c r="AA4601"/>
      <c r="AB4601" s="181"/>
    </row>
    <row r="4602" spans="1:28" hidden="1">
      <c r="A4602" s="283"/>
      <c r="B4602"/>
      <c r="C4602"/>
      <c r="D4602"/>
      <c r="E4602"/>
      <c r="F4602"/>
      <c r="G4602"/>
      <c r="H4602"/>
      <c r="I4602"/>
      <c r="J4602"/>
      <c r="K4602"/>
      <c r="L4602"/>
      <c r="M4602"/>
      <c r="N4602"/>
      <c r="O4602"/>
      <c r="P4602"/>
      <c r="Q4602"/>
      <c r="R4602"/>
      <c r="S4602"/>
      <c r="T4602"/>
      <c r="U4602"/>
      <c r="V4602"/>
      <c r="W4602"/>
      <c r="X4602"/>
      <c r="Y4602"/>
      <c r="Z4602"/>
      <c r="AA4602"/>
      <c r="AB4602" s="181"/>
    </row>
    <row r="4603" spans="1:28" hidden="1">
      <c r="A4603" s="283"/>
      <c r="B4603"/>
      <c r="C4603"/>
      <c r="D4603"/>
      <c r="E4603"/>
      <c r="F4603"/>
      <c r="G4603"/>
      <c r="H4603"/>
      <c r="I4603"/>
      <c r="J4603"/>
      <c r="K4603"/>
      <c r="L4603"/>
      <c r="M4603"/>
      <c r="N4603"/>
      <c r="O4603"/>
      <c r="P4603"/>
      <c r="Q4603"/>
      <c r="R4603"/>
      <c r="S4603"/>
      <c r="T4603"/>
      <c r="U4603"/>
      <c r="V4603"/>
      <c r="W4603"/>
      <c r="X4603"/>
      <c r="Y4603"/>
      <c r="Z4603"/>
      <c r="AA4603"/>
      <c r="AB4603" s="181"/>
    </row>
    <row r="4604" spans="1:28" hidden="1">
      <c r="A4604" s="283"/>
      <c r="B4604"/>
      <c r="C4604"/>
      <c r="D4604"/>
      <c r="E4604"/>
      <c r="F4604"/>
      <c r="G4604"/>
      <c r="H4604"/>
      <c r="I4604"/>
      <c r="J4604"/>
      <c r="K4604"/>
      <c r="L4604"/>
      <c r="M4604"/>
      <c r="N4604"/>
      <c r="O4604"/>
      <c r="P4604"/>
      <c r="Q4604"/>
      <c r="R4604"/>
      <c r="S4604"/>
      <c r="T4604"/>
      <c r="U4604"/>
      <c r="V4604"/>
      <c r="W4604"/>
      <c r="X4604"/>
      <c r="Y4604"/>
      <c r="Z4604"/>
      <c r="AA4604"/>
      <c r="AB4604" s="181"/>
    </row>
    <row r="4605" spans="1:28" hidden="1">
      <c r="A4605" s="283"/>
      <c r="B4605"/>
      <c r="C4605"/>
      <c r="D4605"/>
      <c r="E4605"/>
      <c r="F4605"/>
      <c r="G4605"/>
      <c r="H4605"/>
      <c r="I4605"/>
      <c r="J4605"/>
      <c r="K4605"/>
      <c r="L4605"/>
      <c r="M4605"/>
      <c r="N4605"/>
      <c r="O4605"/>
      <c r="P4605"/>
      <c r="Q4605"/>
      <c r="R4605"/>
      <c r="S4605"/>
      <c r="T4605"/>
      <c r="U4605"/>
      <c r="V4605"/>
      <c r="W4605"/>
      <c r="X4605"/>
      <c r="Y4605"/>
      <c r="Z4605"/>
      <c r="AA4605"/>
      <c r="AB4605" s="181"/>
    </row>
    <row r="4606" spans="1:28" hidden="1">
      <c r="A4606" s="283"/>
      <c r="B4606"/>
      <c r="C4606"/>
      <c r="D4606"/>
      <c r="E4606"/>
      <c r="F4606"/>
      <c r="G4606"/>
      <c r="H4606"/>
      <c r="I4606"/>
      <c r="J4606"/>
      <c r="K4606"/>
      <c r="L4606"/>
      <c r="M4606"/>
      <c r="N4606"/>
      <c r="O4606"/>
      <c r="P4606"/>
      <c r="Q4606"/>
      <c r="R4606"/>
      <c r="S4606"/>
      <c r="T4606"/>
      <c r="U4606"/>
      <c r="V4606"/>
      <c r="W4606"/>
      <c r="X4606"/>
      <c r="Y4606"/>
      <c r="Z4606"/>
      <c r="AA4606"/>
      <c r="AB4606" s="181"/>
    </row>
    <row r="4607" spans="1:28" hidden="1">
      <c r="A4607" s="283"/>
      <c r="B4607"/>
      <c r="C4607"/>
      <c r="D4607"/>
      <c r="E4607"/>
      <c r="F4607"/>
      <c r="G4607"/>
      <c r="H4607"/>
      <c r="I4607"/>
      <c r="J4607"/>
      <c r="K4607"/>
      <c r="L4607"/>
      <c r="M4607"/>
      <c r="N4607"/>
      <c r="O4607"/>
      <c r="P4607"/>
      <c r="Q4607"/>
      <c r="R4607"/>
      <c r="S4607"/>
      <c r="T4607"/>
      <c r="U4607"/>
      <c r="V4607"/>
      <c r="W4607"/>
      <c r="X4607"/>
      <c r="Y4607"/>
      <c r="Z4607"/>
      <c r="AA4607"/>
      <c r="AB4607" s="181"/>
    </row>
    <row r="4608" spans="1:28" hidden="1">
      <c r="A4608" s="283"/>
      <c r="B4608"/>
      <c r="C4608"/>
      <c r="D4608"/>
      <c r="E4608"/>
      <c r="F4608"/>
      <c r="G4608"/>
      <c r="H4608"/>
      <c r="I4608"/>
      <c r="J4608"/>
      <c r="K4608"/>
      <c r="L4608"/>
      <c r="M4608"/>
      <c r="N4608"/>
      <c r="O4608"/>
      <c r="P4608"/>
      <c r="Q4608"/>
      <c r="R4608"/>
      <c r="S4608"/>
      <c r="T4608"/>
      <c r="U4608"/>
      <c r="V4608"/>
      <c r="W4608"/>
      <c r="X4608"/>
      <c r="Y4608"/>
      <c r="Z4608"/>
      <c r="AA4608"/>
      <c r="AB4608" s="181"/>
    </row>
    <row r="4609" spans="1:28" hidden="1">
      <c r="A4609" s="283"/>
      <c r="B4609"/>
      <c r="C4609"/>
      <c r="D4609"/>
      <c r="E4609"/>
      <c r="F4609"/>
      <c r="G4609"/>
      <c r="H4609"/>
      <c r="I4609"/>
      <c r="J4609"/>
      <c r="K4609"/>
      <c r="L4609"/>
      <c r="M4609"/>
      <c r="N4609"/>
      <c r="O4609"/>
      <c r="P4609"/>
      <c r="Q4609"/>
      <c r="R4609"/>
      <c r="S4609"/>
      <c r="T4609"/>
      <c r="U4609"/>
      <c r="V4609"/>
      <c r="W4609"/>
      <c r="X4609"/>
      <c r="Y4609"/>
      <c r="Z4609"/>
      <c r="AA4609"/>
      <c r="AB4609" s="181"/>
    </row>
    <row r="4610" spans="1:28" hidden="1">
      <c r="A4610" s="283"/>
      <c r="B4610"/>
      <c r="C4610"/>
      <c r="D4610"/>
      <c r="E4610"/>
      <c r="F4610"/>
      <c r="G4610"/>
      <c r="H4610"/>
      <c r="I4610"/>
      <c r="J4610"/>
      <c r="K4610"/>
      <c r="L4610"/>
      <c r="M4610"/>
      <c r="N4610"/>
      <c r="O4610"/>
      <c r="P4610"/>
      <c r="Q4610"/>
      <c r="R4610"/>
      <c r="S4610"/>
      <c r="T4610"/>
      <c r="U4610"/>
      <c r="V4610"/>
      <c r="W4610"/>
      <c r="X4610"/>
      <c r="Y4610"/>
      <c r="Z4610"/>
      <c r="AA4610"/>
      <c r="AB4610" s="181"/>
    </row>
    <row r="4611" spans="1:28" hidden="1">
      <c r="A4611" s="283"/>
      <c r="B4611"/>
      <c r="C4611"/>
      <c r="D4611"/>
      <c r="E4611"/>
      <c r="F4611"/>
      <c r="G4611"/>
      <c r="H4611"/>
      <c r="I4611"/>
      <c r="J4611"/>
      <c r="K4611"/>
      <c r="L4611"/>
      <c r="M4611"/>
      <c r="N4611"/>
      <c r="O4611"/>
      <c r="P4611"/>
      <c r="Q4611"/>
      <c r="R4611"/>
      <c r="S4611"/>
      <c r="T4611"/>
      <c r="U4611"/>
      <c r="V4611"/>
      <c r="W4611"/>
      <c r="X4611"/>
      <c r="Y4611"/>
      <c r="Z4611"/>
      <c r="AA4611"/>
      <c r="AB4611" s="181"/>
    </row>
    <row r="4612" spans="1:28" hidden="1">
      <c r="A4612" s="283"/>
      <c r="B4612"/>
      <c r="C4612"/>
      <c r="D4612"/>
      <c r="E4612"/>
      <c r="F4612"/>
      <c r="G4612"/>
      <c r="H4612"/>
      <c r="I4612"/>
      <c r="J4612"/>
      <c r="K4612"/>
      <c r="L4612"/>
      <c r="M4612"/>
      <c r="N4612"/>
      <c r="O4612"/>
      <c r="P4612"/>
      <c r="Q4612"/>
      <c r="R4612"/>
      <c r="S4612"/>
      <c r="T4612"/>
      <c r="U4612"/>
      <c r="V4612"/>
      <c r="W4612"/>
      <c r="X4612"/>
      <c r="Y4612"/>
      <c r="Z4612"/>
      <c r="AA4612"/>
      <c r="AB4612" s="181"/>
    </row>
    <row r="4613" spans="1:28" hidden="1">
      <c r="A4613" s="283"/>
      <c r="B4613"/>
      <c r="C4613"/>
      <c r="D4613"/>
      <c r="E4613"/>
      <c r="F4613"/>
      <c r="G4613"/>
      <c r="H4613"/>
      <c r="I4613"/>
      <c r="J4613"/>
      <c r="K4613"/>
      <c r="L4613"/>
      <c r="M4613"/>
      <c r="N4613"/>
      <c r="O4613"/>
      <c r="P4613"/>
      <c r="Q4613"/>
      <c r="R4613"/>
      <c r="S4613"/>
      <c r="T4613"/>
      <c r="U4613"/>
      <c r="V4613"/>
      <c r="W4613"/>
      <c r="X4613"/>
      <c r="Y4613"/>
      <c r="Z4613"/>
      <c r="AA4613"/>
      <c r="AB4613" s="181"/>
    </row>
    <row r="4614" spans="1:28" hidden="1">
      <c r="A4614" s="283"/>
      <c r="B4614"/>
      <c r="C4614"/>
      <c r="D4614"/>
      <c r="E4614"/>
      <c r="F4614"/>
      <c r="G4614"/>
      <c r="H4614"/>
      <c r="I4614"/>
      <c r="J4614"/>
      <c r="K4614"/>
      <c r="L4614"/>
      <c r="M4614"/>
      <c r="N4614"/>
      <c r="O4614"/>
      <c r="P4614"/>
      <c r="Q4614"/>
      <c r="R4614"/>
      <c r="S4614"/>
      <c r="T4614"/>
      <c r="U4614"/>
      <c r="V4614"/>
      <c r="W4614"/>
      <c r="X4614"/>
      <c r="Y4614"/>
      <c r="Z4614"/>
      <c r="AA4614"/>
      <c r="AB4614" s="181"/>
    </row>
    <row r="4615" spans="1:28" hidden="1">
      <c r="A4615" s="283"/>
      <c r="B4615"/>
      <c r="C4615"/>
      <c r="D4615"/>
      <c r="E4615"/>
      <c r="F4615"/>
      <c r="G4615"/>
      <c r="H4615"/>
      <c r="I4615"/>
      <c r="J4615"/>
      <c r="K4615"/>
      <c r="L4615"/>
      <c r="M4615"/>
      <c r="N4615"/>
      <c r="O4615"/>
      <c r="P4615"/>
      <c r="Q4615"/>
      <c r="R4615"/>
      <c r="S4615"/>
      <c r="T4615"/>
      <c r="U4615"/>
      <c r="V4615"/>
      <c r="W4615"/>
      <c r="X4615"/>
      <c r="Y4615"/>
      <c r="Z4615"/>
      <c r="AA4615"/>
      <c r="AB4615" s="181"/>
    </row>
    <row r="4616" spans="1:28" hidden="1">
      <c r="A4616" s="283"/>
      <c r="B4616"/>
      <c r="C4616"/>
      <c r="D4616"/>
      <c r="E4616"/>
      <c r="F4616"/>
      <c r="G4616"/>
      <c r="H4616"/>
      <c r="I4616"/>
      <c r="J4616"/>
      <c r="K4616"/>
      <c r="L4616"/>
      <c r="M4616"/>
      <c r="N4616"/>
      <c r="O4616"/>
      <c r="P4616"/>
      <c r="Q4616"/>
      <c r="R4616"/>
      <c r="S4616"/>
      <c r="T4616"/>
      <c r="U4616"/>
      <c r="V4616"/>
      <c r="W4616"/>
      <c r="X4616"/>
      <c r="Y4616"/>
      <c r="Z4616"/>
      <c r="AA4616"/>
      <c r="AB4616" s="181"/>
    </row>
    <row r="4617" spans="1:28" hidden="1">
      <c r="A4617" s="283"/>
      <c r="B4617"/>
      <c r="C4617"/>
      <c r="D4617"/>
      <c r="E4617"/>
      <c r="F4617"/>
      <c r="G4617"/>
      <c r="H4617"/>
      <c r="I4617"/>
      <c r="J4617"/>
      <c r="K4617"/>
      <c r="L4617"/>
      <c r="M4617"/>
      <c r="N4617"/>
      <c r="O4617"/>
      <c r="P4617"/>
      <c r="Q4617"/>
      <c r="R4617"/>
      <c r="S4617"/>
      <c r="T4617"/>
      <c r="U4617"/>
      <c r="V4617"/>
      <c r="W4617"/>
      <c r="X4617"/>
      <c r="Y4617"/>
      <c r="Z4617"/>
      <c r="AA4617"/>
      <c r="AB4617" s="181"/>
    </row>
    <row r="4618" spans="1:28" hidden="1">
      <c r="A4618" s="283"/>
      <c r="B4618"/>
      <c r="C4618"/>
      <c r="D4618"/>
      <c r="E4618"/>
      <c r="F4618"/>
      <c r="G4618"/>
      <c r="H4618"/>
      <c r="I4618"/>
      <c r="J4618"/>
      <c r="K4618"/>
      <c r="L4618"/>
      <c r="M4618"/>
      <c r="N4618"/>
      <c r="O4618"/>
      <c r="P4618"/>
      <c r="Q4618"/>
      <c r="R4618"/>
      <c r="S4618"/>
      <c r="T4618"/>
      <c r="U4618"/>
      <c r="V4618"/>
      <c r="W4618"/>
      <c r="X4618"/>
      <c r="Y4618"/>
      <c r="Z4618"/>
      <c r="AA4618"/>
      <c r="AB4618" s="181"/>
    </row>
    <row r="4619" spans="1:28" hidden="1">
      <c r="A4619" s="283"/>
      <c r="B4619"/>
      <c r="C4619"/>
      <c r="D4619"/>
      <c r="E4619"/>
      <c r="F4619"/>
      <c r="G4619"/>
      <c r="H4619"/>
      <c r="I4619"/>
      <c r="J4619"/>
      <c r="K4619"/>
      <c r="L4619"/>
      <c r="M4619"/>
      <c r="N4619"/>
      <c r="O4619"/>
      <c r="P4619"/>
      <c r="Q4619"/>
      <c r="R4619"/>
      <c r="S4619"/>
      <c r="T4619"/>
      <c r="U4619"/>
      <c r="V4619"/>
      <c r="W4619"/>
      <c r="X4619"/>
      <c r="Y4619"/>
      <c r="Z4619"/>
      <c r="AA4619"/>
      <c r="AB4619" s="181"/>
    </row>
    <row r="4620" spans="1:28" hidden="1">
      <c r="A4620" s="283"/>
      <c r="B4620"/>
      <c r="C4620"/>
      <c r="D4620"/>
      <c r="E4620"/>
      <c r="F4620"/>
      <c r="G4620"/>
      <c r="H4620"/>
      <c r="I4620"/>
      <c r="J4620"/>
      <c r="K4620"/>
      <c r="L4620"/>
      <c r="M4620"/>
      <c r="N4620"/>
      <c r="O4620"/>
      <c r="P4620"/>
      <c r="Q4620"/>
      <c r="R4620"/>
      <c r="S4620"/>
      <c r="T4620"/>
      <c r="U4620"/>
      <c r="V4620"/>
      <c r="W4620"/>
      <c r="X4620"/>
      <c r="Y4620"/>
      <c r="Z4620"/>
      <c r="AA4620"/>
      <c r="AB4620" s="181"/>
    </row>
    <row r="4621" spans="1:28" hidden="1">
      <c r="A4621" s="283"/>
      <c r="B4621"/>
      <c r="C4621"/>
      <c r="D4621"/>
      <c r="E4621"/>
      <c r="F4621"/>
      <c r="G4621"/>
      <c r="H4621"/>
      <c r="I4621"/>
      <c r="J4621"/>
      <c r="K4621"/>
      <c r="L4621"/>
      <c r="M4621"/>
      <c r="N4621"/>
      <c r="O4621"/>
      <c r="P4621"/>
      <c r="Q4621"/>
      <c r="R4621"/>
      <c r="S4621"/>
      <c r="T4621"/>
      <c r="U4621"/>
      <c r="V4621"/>
      <c r="W4621"/>
      <c r="X4621"/>
      <c r="Y4621"/>
      <c r="Z4621"/>
      <c r="AA4621"/>
      <c r="AB4621" s="181"/>
    </row>
    <row r="4622" spans="1:28" hidden="1">
      <c r="A4622" s="283"/>
      <c r="B4622"/>
      <c r="C4622"/>
      <c r="D4622"/>
      <c r="E4622"/>
      <c r="F4622"/>
      <c r="G4622"/>
      <c r="H4622"/>
      <c r="I4622"/>
      <c r="J4622"/>
      <c r="K4622"/>
      <c r="L4622"/>
      <c r="M4622"/>
      <c r="N4622"/>
      <c r="O4622"/>
      <c r="P4622"/>
      <c r="Q4622"/>
      <c r="R4622"/>
      <c r="S4622"/>
      <c r="T4622"/>
      <c r="U4622"/>
      <c r="V4622"/>
      <c r="W4622"/>
      <c r="X4622"/>
      <c r="Y4622"/>
      <c r="Z4622"/>
      <c r="AA4622"/>
      <c r="AB4622" s="181"/>
    </row>
    <row r="4623" spans="1:28" hidden="1">
      <c r="A4623" s="283"/>
      <c r="B4623"/>
      <c r="C4623"/>
      <c r="D4623"/>
      <c r="E4623"/>
      <c r="F4623"/>
      <c r="G4623"/>
      <c r="H4623"/>
      <c r="I4623"/>
      <c r="J4623"/>
      <c r="K4623"/>
      <c r="L4623"/>
      <c r="M4623"/>
      <c r="N4623"/>
      <c r="O4623"/>
      <c r="P4623"/>
      <c r="Q4623"/>
      <c r="R4623"/>
      <c r="S4623"/>
      <c r="T4623"/>
      <c r="U4623"/>
      <c r="V4623"/>
      <c r="W4623"/>
      <c r="X4623"/>
      <c r="Y4623"/>
      <c r="Z4623"/>
      <c r="AA4623"/>
      <c r="AB4623" s="181"/>
    </row>
    <row r="4624" spans="1:28" hidden="1">
      <c r="A4624" s="283"/>
      <c r="B4624"/>
      <c r="C4624"/>
      <c r="D4624"/>
      <c r="E4624"/>
      <c r="F4624"/>
      <c r="G4624"/>
      <c r="H4624"/>
      <c r="I4624"/>
      <c r="J4624"/>
      <c r="K4624"/>
      <c r="L4624"/>
      <c r="M4624"/>
      <c r="N4624"/>
      <c r="O4624"/>
      <c r="P4624"/>
      <c r="Q4624"/>
      <c r="R4624"/>
      <c r="S4624"/>
      <c r="T4624"/>
      <c r="U4624"/>
      <c r="V4624"/>
      <c r="W4624"/>
      <c r="X4624"/>
      <c r="Y4624"/>
      <c r="Z4624"/>
      <c r="AA4624"/>
      <c r="AB4624" s="181"/>
    </row>
    <row r="4625" spans="1:28" hidden="1">
      <c r="A4625" s="283"/>
      <c r="B4625"/>
      <c r="C4625"/>
      <c r="D4625"/>
      <c r="E4625"/>
      <c r="F4625"/>
      <c r="G4625"/>
      <c r="H4625"/>
      <c r="I4625"/>
      <c r="J4625"/>
      <c r="K4625"/>
      <c r="L4625"/>
      <c r="M4625"/>
      <c r="N4625"/>
      <c r="O4625"/>
      <c r="P4625"/>
      <c r="Q4625"/>
      <c r="R4625"/>
      <c r="S4625"/>
      <c r="T4625"/>
      <c r="U4625"/>
      <c r="V4625"/>
      <c r="W4625"/>
      <c r="X4625"/>
      <c r="Y4625"/>
      <c r="Z4625"/>
      <c r="AA4625"/>
      <c r="AB4625" s="181"/>
    </row>
    <row r="4626" spans="1:28" hidden="1">
      <c r="A4626" s="283"/>
      <c r="B4626"/>
      <c r="C4626"/>
      <c r="D4626"/>
      <c r="E4626"/>
      <c r="F4626"/>
      <c r="G4626"/>
      <c r="H4626"/>
      <c r="I4626"/>
      <c r="J4626"/>
      <c r="K4626"/>
      <c r="L4626"/>
      <c r="M4626"/>
      <c r="N4626"/>
      <c r="O4626"/>
      <c r="P4626"/>
      <c r="Q4626"/>
      <c r="R4626"/>
      <c r="S4626"/>
      <c r="T4626"/>
      <c r="U4626"/>
      <c r="V4626"/>
      <c r="W4626"/>
      <c r="X4626"/>
      <c r="Y4626"/>
      <c r="Z4626"/>
      <c r="AA4626"/>
      <c r="AB4626" s="181"/>
    </row>
    <row r="4627" spans="1:28" hidden="1">
      <c r="A4627" s="283"/>
      <c r="B4627"/>
      <c r="C4627"/>
      <c r="D4627"/>
      <c r="E4627"/>
      <c r="F4627"/>
      <c r="G4627"/>
      <c r="H4627"/>
      <c r="I4627"/>
      <c r="J4627"/>
      <c r="K4627"/>
      <c r="L4627"/>
      <c r="M4627"/>
      <c r="N4627"/>
      <c r="O4627"/>
      <c r="P4627"/>
      <c r="Q4627"/>
      <c r="R4627"/>
      <c r="S4627"/>
      <c r="T4627"/>
      <c r="U4627"/>
      <c r="V4627"/>
      <c r="W4627"/>
      <c r="X4627"/>
      <c r="Y4627"/>
      <c r="Z4627"/>
      <c r="AA4627"/>
      <c r="AB4627" s="181"/>
    </row>
    <row r="4628" spans="1:28" hidden="1">
      <c r="A4628" s="283"/>
      <c r="B4628"/>
      <c r="C4628"/>
      <c r="D4628"/>
      <c r="E4628"/>
      <c r="F4628"/>
      <c r="G4628"/>
      <c r="H4628"/>
      <c r="I4628"/>
      <c r="J4628"/>
      <c r="K4628"/>
      <c r="L4628"/>
      <c r="M4628"/>
      <c r="N4628"/>
      <c r="O4628"/>
      <c r="P4628"/>
      <c r="Q4628"/>
      <c r="R4628"/>
      <c r="S4628"/>
      <c r="T4628"/>
      <c r="U4628"/>
      <c r="V4628"/>
      <c r="W4628"/>
      <c r="X4628"/>
      <c r="Y4628"/>
      <c r="Z4628"/>
      <c r="AA4628"/>
      <c r="AB4628" s="181"/>
    </row>
    <row r="4629" spans="1:28" hidden="1">
      <c r="A4629" s="283"/>
      <c r="B4629"/>
      <c r="C4629"/>
      <c r="D4629"/>
      <c r="E4629"/>
      <c r="F4629"/>
      <c r="G4629"/>
      <c r="H4629"/>
      <c r="I4629"/>
      <c r="J4629"/>
      <c r="K4629"/>
      <c r="L4629"/>
      <c r="M4629"/>
      <c r="N4629"/>
      <c r="O4629"/>
      <c r="P4629"/>
      <c r="Q4629"/>
      <c r="R4629"/>
      <c r="S4629"/>
      <c r="T4629"/>
      <c r="U4629"/>
      <c r="V4629"/>
      <c r="W4629"/>
      <c r="X4629"/>
      <c r="Y4629"/>
      <c r="Z4629"/>
      <c r="AA4629"/>
      <c r="AB4629" s="181"/>
    </row>
    <row r="4630" spans="1:28" hidden="1">
      <c r="A4630" s="283"/>
      <c r="B4630"/>
      <c r="C4630"/>
      <c r="D4630"/>
      <c r="E4630"/>
      <c r="F4630"/>
      <c r="G4630"/>
      <c r="H4630"/>
      <c r="I4630"/>
      <c r="J4630"/>
      <c r="K4630"/>
      <c r="L4630"/>
      <c r="M4630"/>
      <c r="N4630"/>
      <c r="O4630"/>
      <c r="P4630"/>
      <c r="Q4630"/>
      <c r="R4630"/>
      <c r="S4630"/>
      <c r="T4630"/>
      <c r="U4630"/>
      <c r="V4630"/>
      <c r="W4630"/>
      <c r="X4630"/>
      <c r="Y4630"/>
      <c r="Z4630"/>
      <c r="AA4630"/>
      <c r="AB4630" s="181"/>
    </row>
    <row r="4631" spans="1:28" hidden="1">
      <c r="A4631" s="283"/>
      <c r="B4631"/>
      <c r="C4631"/>
      <c r="D4631"/>
      <c r="E4631"/>
      <c r="F4631"/>
      <c r="G4631"/>
      <c r="H4631"/>
      <c r="I4631"/>
      <c r="J4631"/>
      <c r="K4631"/>
      <c r="L4631"/>
      <c r="M4631"/>
      <c r="N4631"/>
      <c r="O4631"/>
      <c r="P4631"/>
      <c r="Q4631"/>
      <c r="R4631"/>
      <c r="S4631"/>
      <c r="T4631"/>
      <c r="U4631"/>
      <c r="V4631"/>
      <c r="W4631"/>
      <c r="X4631"/>
      <c r="Y4631"/>
      <c r="Z4631"/>
      <c r="AA4631"/>
      <c r="AB4631" s="181"/>
    </row>
    <row r="4632" spans="1:28" hidden="1">
      <c r="A4632" s="283"/>
      <c r="B4632"/>
      <c r="C4632"/>
      <c r="D4632"/>
      <c r="E4632"/>
      <c r="F4632"/>
      <c r="G4632"/>
      <c r="H4632"/>
      <c r="I4632"/>
      <c r="J4632"/>
      <c r="K4632"/>
      <c r="L4632"/>
      <c r="M4632"/>
      <c r="N4632"/>
      <c r="O4632"/>
      <c r="P4632"/>
      <c r="Q4632"/>
      <c r="R4632"/>
      <c r="S4632"/>
      <c r="T4632"/>
      <c r="U4632"/>
      <c r="V4632"/>
      <c r="W4632"/>
      <c r="X4632"/>
      <c r="Y4632"/>
      <c r="Z4632"/>
      <c r="AA4632"/>
      <c r="AB4632" s="181"/>
    </row>
    <row r="4633" spans="1:28" hidden="1">
      <c r="A4633" s="283"/>
      <c r="B4633"/>
      <c r="C4633"/>
      <c r="D4633"/>
      <c r="E4633"/>
      <c r="F4633"/>
      <c r="G4633"/>
      <c r="H4633"/>
      <c r="I4633"/>
      <c r="J4633"/>
      <c r="K4633"/>
      <c r="L4633"/>
      <c r="M4633"/>
      <c r="N4633"/>
      <c r="O4633"/>
      <c r="P4633"/>
      <c r="Q4633"/>
      <c r="R4633"/>
      <c r="S4633"/>
      <c r="T4633"/>
      <c r="U4633"/>
      <c r="V4633"/>
      <c r="W4633"/>
      <c r="X4633"/>
      <c r="Y4633"/>
      <c r="Z4633"/>
      <c r="AA4633"/>
      <c r="AB4633" s="181"/>
    </row>
    <row r="4634" spans="1:28" hidden="1">
      <c r="A4634" s="283"/>
      <c r="B4634"/>
      <c r="C4634"/>
      <c r="D4634"/>
      <c r="E4634"/>
      <c r="F4634"/>
      <c r="G4634"/>
      <c r="H4634"/>
      <c r="I4634"/>
      <c r="J4634"/>
      <c r="K4634"/>
      <c r="L4634"/>
      <c r="M4634"/>
      <c r="N4634"/>
      <c r="O4634"/>
      <c r="P4634"/>
      <c r="Q4634"/>
      <c r="R4634"/>
      <c r="S4634"/>
      <c r="T4634"/>
      <c r="U4634"/>
      <c r="V4634"/>
      <c r="W4634"/>
      <c r="X4634"/>
      <c r="Y4634"/>
      <c r="Z4634"/>
      <c r="AA4634"/>
      <c r="AB4634" s="181"/>
    </row>
    <row r="4635" spans="1:28" hidden="1">
      <c r="A4635" s="283"/>
      <c r="B4635"/>
      <c r="C4635"/>
      <c r="D4635"/>
      <c r="E4635"/>
      <c r="F4635"/>
      <c r="G4635"/>
      <c r="H4635"/>
      <c r="I4635"/>
      <c r="J4635"/>
      <c r="K4635"/>
      <c r="L4635"/>
      <c r="M4635"/>
      <c r="N4635"/>
      <c r="O4635"/>
      <c r="P4635"/>
      <c r="Q4635"/>
      <c r="R4635"/>
      <c r="S4635"/>
      <c r="T4635"/>
      <c r="U4635"/>
      <c r="V4635"/>
      <c r="W4635"/>
      <c r="X4635"/>
      <c r="Y4635"/>
      <c r="Z4635"/>
      <c r="AA4635"/>
      <c r="AB4635" s="181"/>
    </row>
    <row r="4636" spans="1:28" hidden="1">
      <c r="A4636" s="283"/>
      <c r="B4636"/>
      <c r="C4636"/>
      <c r="D4636"/>
      <c r="E4636"/>
      <c r="F4636"/>
      <c r="G4636"/>
      <c r="H4636"/>
      <c r="I4636"/>
      <c r="J4636"/>
      <c r="K4636"/>
      <c r="L4636"/>
      <c r="M4636"/>
      <c r="N4636"/>
      <c r="O4636"/>
      <c r="P4636"/>
      <c r="Q4636"/>
      <c r="R4636"/>
      <c r="S4636"/>
      <c r="T4636"/>
      <c r="U4636"/>
      <c r="V4636"/>
      <c r="W4636"/>
      <c r="X4636"/>
      <c r="Y4636"/>
      <c r="Z4636"/>
      <c r="AA4636"/>
      <c r="AB4636" s="181"/>
    </row>
    <row r="4637" spans="1:28" hidden="1">
      <c r="A4637" s="283"/>
      <c r="B4637"/>
      <c r="C4637"/>
      <c r="D4637"/>
      <c r="E4637"/>
      <c r="F4637"/>
      <c r="G4637"/>
      <c r="H4637"/>
      <c r="I4637"/>
      <c r="J4637"/>
      <c r="K4637"/>
      <c r="L4637"/>
      <c r="M4637"/>
      <c r="N4637"/>
      <c r="O4637"/>
      <c r="P4637"/>
      <c r="Q4637"/>
      <c r="R4637"/>
      <c r="S4637"/>
      <c r="T4637"/>
      <c r="U4637"/>
      <c r="V4637"/>
      <c r="W4637"/>
      <c r="X4637"/>
      <c r="Y4637"/>
      <c r="Z4637"/>
      <c r="AA4637"/>
      <c r="AB4637" s="181"/>
    </row>
    <row r="4638" spans="1:28" hidden="1">
      <c r="A4638" s="283"/>
      <c r="B4638"/>
      <c r="C4638"/>
      <c r="D4638"/>
      <c r="E4638"/>
      <c r="F4638"/>
      <c r="G4638"/>
      <c r="H4638"/>
      <c r="I4638"/>
      <c r="J4638"/>
      <c r="K4638"/>
      <c r="L4638"/>
      <c r="M4638"/>
      <c r="N4638"/>
      <c r="O4638"/>
      <c r="P4638"/>
      <c r="Q4638"/>
      <c r="R4638"/>
      <c r="S4638"/>
      <c r="T4638"/>
      <c r="U4638"/>
      <c r="V4638"/>
      <c r="W4638"/>
      <c r="X4638"/>
      <c r="Y4638"/>
      <c r="Z4638"/>
      <c r="AA4638"/>
      <c r="AB4638" s="181"/>
    </row>
    <row r="4639" spans="1:28" hidden="1">
      <c r="A4639" s="283"/>
      <c r="B4639"/>
      <c r="C4639"/>
      <c r="D4639"/>
      <c r="E4639"/>
      <c r="F4639"/>
      <c r="G4639"/>
      <c r="H4639"/>
      <c r="I4639"/>
      <c r="J4639"/>
      <c r="K4639"/>
      <c r="L4639"/>
      <c r="M4639"/>
      <c r="N4639"/>
      <c r="O4639"/>
      <c r="P4639"/>
      <c r="Q4639"/>
      <c r="R4639"/>
      <c r="S4639"/>
      <c r="T4639"/>
      <c r="U4639"/>
      <c r="V4639"/>
      <c r="W4639"/>
      <c r="X4639"/>
      <c r="Y4639"/>
      <c r="Z4639"/>
      <c r="AA4639"/>
      <c r="AB4639" s="181"/>
    </row>
    <row r="4640" spans="1:28" hidden="1">
      <c r="A4640" s="283"/>
      <c r="B4640"/>
      <c r="C4640"/>
      <c r="D4640"/>
      <c r="E4640"/>
      <c r="F4640"/>
      <c r="G4640"/>
      <c r="H4640"/>
      <c r="I4640"/>
      <c r="J4640"/>
      <c r="K4640"/>
      <c r="L4640"/>
      <c r="M4640"/>
      <c r="N4640"/>
      <c r="O4640"/>
      <c r="P4640"/>
      <c r="Q4640"/>
      <c r="R4640"/>
      <c r="S4640"/>
      <c r="T4640"/>
      <c r="U4640"/>
      <c r="V4640"/>
      <c r="W4640"/>
      <c r="X4640"/>
      <c r="Y4640"/>
      <c r="Z4640"/>
      <c r="AA4640"/>
      <c r="AB4640" s="181"/>
    </row>
    <row r="4641" spans="1:28" hidden="1">
      <c r="A4641" s="283"/>
      <c r="B4641"/>
      <c r="C4641"/>
      <c r="D4641"/>
      <c r="E4641"/>
      <c r="F4641"/>
      <c r="G4641"/>
      <c r="H4641"/>
      <c r="I4641"/>
      <c r="J4641"/>
      <c r="K4641"/>
      <c r="L4641"/>
      <c r="M4641"/>
      <c r="N4641"/>
      <c r="O4641"/>
      <c r="P4641"/>
      <c r="Q4641"/>
      <c r="R4641"/>
      <c r="S4641"/>
      <c r="T4641"/>
      <c r="U4641"/>
      <c r="V4641"/>
      <c r="W4641"/>
      <c r="X4641"/>
      <c r="Y4641"/>
      <c r="Z4641"/>
      <c r="AA4641"/>
      <c r="AB4641" s="181"/>
    </row>
    <row r="4642" spans="1:28" hidden="1">
      <c r="A4642" s="283"/>
      <c r="B4642"/>
      <c r="C4642"/>
      <c r="D4642"/>
      <c r="E4642"/>
      <c r="F4642"/>
      <c r="G4642"/>
      <c r="H4642"/>
      <c r="I4642"/>
      <c r="J4642"/>
      <c r="K4642"/>
      <c r="L4642"/>
      <c r="M4642"/>
      <c r="N4642"/>
      <c r="O4642"/>
      <c r="P4642"/>
      <c r="Q4642"/>
      <c r="R4642"/>
      <c r="S4642"/>
      <c r="T4642"/>
      <c r="U4642"/>
      <c r="V4642"/>
      <c r="W4642"/>
      <c r="X4642"/>
      <c r="Y4642"/>
      <c r="Z4642"/>
      <c r="AA4642"/>
      <c r="AB4642" s="181"/>
    </row>
    <row r="4643" spans="1:28" hidden="1">
      <c r="A4643" s="283"/>
      <c r="B4643"/>
      <c r="C4643"/>
      <c r="D4643"/>
      <c r="E4643"/>
      <c r="F4643"/>
      <c r="G4643"/>
      <c r="H4643"/>
      <c r="I4643"/>
      <c r="J4643"/>
      <c r="K4643"/>
      <c r="L4643"/>
      <c r="M4643"/>
      <c r="N4643"/>
      <c r="O4643"/>
      <c r="P4643"/>
      <c r="Q4643"/>
      <c r="R4643"/>
      <c r="S4643"/>
      <c r="T4643"/>
      <c r="U4643"/>
      <c r="V4643"/>
      <c r="W4643"/>
      <c r="X4643"/>
      <c r="Y4643"/>
      <c r="Z4643"/>
      <c r="AA4643"/>
      <c r="AB4643" s="181"/>
    </row>
    <row r="4644" spans="1:28" hidden="1">
      <c r="A4644" s="283"/>
      <c r="B4644"/>
      <c r="C4644"/>
      <c r="D4644"/>
      <c r="E4644"/>
      <c r="F4644"/>
      <c r="G4644"/>
      <c r="H4644"/>
      <c r="I4644"/>
      <c r="J4644"/>
      <c r="K4644"/>
      <c r="L4644"/>
      <c r="M4644"/>
      <c r="N4644"/>
      <c r="O4644"/>
      <c r="P4644"/>
      <c r="Q4644"/>
      <c r="R4644"/>
      <c r="S4644"/>
      <c r="T4644"/>
      <c r="U4644"/>
      <c r="V4644"/>
      <c r="W4644"/>
      <c r="X4644"/>
      <c r="Y4644"/>
      <c r="Z4644"/>
      <c r="AA4644"/>
      <c r="AB4644" s="181"/>
    </row>
    <row r="4645" spans="1:28" hidden="1">
      <c r="A4645" s="283"/>
      <c r="B4645"/>
      <c r="C4645"/>
      <c r="D4645"/>
      <c r="E4645"/>
      <c r="F4645"/>
      <c r="G4645"/>
      <c r="H4645"/>
      <c r="I4645"/>
      <c r="J4645"/>
      <c r="K4645"/>
      <c r="L4645"/>
      <c r="M4645"/>
      <c r="N4645"/>
      <c r="O4645"/>
      <c r="P4645"/>
      <c r="Q4645"/>
      <c r="R4645"/>
      <c r="S4645"/>
      <c r="T4645"/>
      <c r="U4645"/>
      <c r="V4645"/>
      <c r="W4645"/>
      <c r="X4645"/>
      <c r="Y4645"/>
      <c r="Z4645"/>
      <c r="AA4645"/>
      <c r="AB4645" s="181"/>
    </row>
    <row r="4646" spans="1:28" hidden="1">
      <c r="A4646" s="283"/>
      <c r="B4646"/>
      <c r="C4646"/>
      <c r="D4646"/>
      <c r="E4646"/>
      <c r="F4646"/>
      <c r="G4646"/>
      <c r="H4646"/>
      <c r="I4646"/>
      <c r="J4646"/>
      <c r="K4646"/>
      <c r="L4646"/>
      <c r="M4646"/>
      <c r="N4646"/>
      <c r="O4646"/>
      <c r="P4646"/>
      <c r="Q4646"/>
      <c r="R4646"/>
      <c r="S4646"/>
      <c r="T4646"/>
      <c r="U4646"/>
      <c r="V4646"/>
      <c r="W4646"/>
      <c r="X4646"/>
      <c r="Y4646"/>
      <c r="Z4646"/>
      <c r="AA4646"/>
      <c r="AB4646" s="181"/>
    </row>
    <row r="4647" spans="1:28" hidden="1">
      <c r="A4647" s="283"/>
      <c r="B4647"/>
      <c r="C4647"/>
      <c r="D4647"/>
      <c r="E4647"/>
      <c r="F4647"/>
      <c r="G4647"/>
      <c r="H4647"/>
      <c r="I4647"/>
      <c r="J4647"/>
      <c r="K4647"/>
      <c r="L4647"/>
      <c r="M4647"/>
      <c r="N4647"/>
      <c r="O4647"/>
      <c r="P4647"/>
      <c r="Q4647"/>
      <c r="R4647"/>
      <c r="S4647"/>
      <c r="T4647"/>
      <c r="U4647"/>
      <c r="V4647"/>
      <c r="W4647"/>
      <c r="X4647"/>
      <c r="Y4647"/>
      <c r="Z4647"/>
      <c r="AA4647"/>
      <c r="AB4647" s="181"/>
    </row>
    <row r="4648" spans="1:28" hidden="1">
      <c r="A4648" s="283"/>
      <c r="B4648"/>
      <c r="C4648"/>
      <c r="D4648"/>
      <c r="E4648"/>
      <c r="F4648"/>
      <c r="G4648"/>
      <c r="H4648"/>
      <c r="I4648"/>
      <c r="J4648"/>
      <c r="K4648"/>
      <c r="L4648"/>
      <c r="M4648"/>
      <c r="N4648"/>
      <c r="O4648"/>
      <c r="P4648"/>
      <c r="Q4648"/>
      <c r="R4648"/>
      <c r="S4648"/>
      <c r="T4648"/>
      <c r="U4648"/>
      <c r="V4648"/>
      <c r="W4648"/>
      <c r="X4648"/>
      <c r="Y4648"/>
      <c r="Z4648"/>
      <c r="AA4648"/>
      <c r="AB4648" s="181"/>
    </row>
    <row r="4649" spans="1:28" hidden="1">
      <c r="A4649" s="283"/>
      <c r="B4649"/>
      <c r="C4649"/>
      <c r="D4649"/>
      <c r="E4649"/>
      <c r="F4649"/>
      <c r="G4649"/>
      <c r="H4649"/>
      <c r="I4649"/>
      <c r="J4649"/>
      <c r="K4649"/>
      <c r="L4649"/>
      <c r="M4649"/>
      <c r="N4649"/>
      <c r="O4649"/>
      <c r="P4649"/>
      <c r="Q4649"/>
      <c r="R4649"/>
      <c r="S4649"/>
      <c r="T4649"/>
      <c r="U4649"/>
      <c r="V4649"/>
      <c r="W4649"/>
      <c r="X4649"/>
      <c r="Y4649"/>
      <c r="Z4649"/>
      <c r="AA4649"/>
      <c r="AB4649" s="181"/>
    </row>
    <row r="4650" spans="1:28" hidden="1">
      <c r="A4650" s="283"/>
      <c r="B4650"/>
      <c r="C4650"/>
      <c r="D4650"/>
      <c r="E4650"/>
      <c r="F4650"/>
      <c r="G4650"/>
      <c r="H4650"/>
      <c r="I4650"/>
      <c r="J4650"/>
      <c r="K4650"/>
      <c r="L4650"/>
      <c r="M4650"/>
      <c r="N4650"/>
      <c r="O4650"/>
      <c r="P4650"/>
      <c r="Q4650"/>
      <c r="R4650"/>
      <c r="S4650"/>
      <c r="T4650"/>
      <c r="U4650"/>
      <c r="V4650"/>
      <c r="W4650"/>
      <c r="X4650"/>
      <c r="Y4650"/>
      <c r="Z4650"/>
      <c r="AA4650"/>
      <c r="AB4650" s="181"/>
    </row>
    <row r="4651" spans="1:28" hidden="1">
      <c r="A4651" s="283"/>
      <c r="B4651"/>
      <c r="C4651"/>
      <c r="D4651"/>
      <c r="E4651"/>
      <c r="F4651"/>
      <c r="G4651"/>
      <c r="H4651"/>
      <c r="I4651"/>
      <c r="J4651"/>
      <c r="K4651"/>
      <c r="L4651"/>
      <c r="M4651"/>
      <c r="N4651"/>
      <c r="O4651"/>
      <c r="P4651"/>
      <c r="Q4651"/>
      <c r="R4651"/>
      <c r="S4651"/>
      <c r="T4651"/>
      <c r="U4651"/>
      <c r="V4651"/>
      <c r="W4651"/>
      <c r="X4651"/>
      <c r="Y4651"/>
      <c r="Z4651"/>
      <c r="AA4651"/>
      <c r="AB4651" s="181"/>
    </row>
    <row r="4652" spans="1:28" hidden="1">
      <c r="A4652" s="283"/>
      <c r="B4652"/>
      <c r="C4652"/>
      <c r="D4652"/>
      <c r="E4652"/>
      <c r="F4652"/>
      <c r="G4652"/>
      <c r="H4652"/>
      <c r="I4652"/>
      <c r="J4652"/>
      <c r="K4652"/>
      <c r="L4652"/>
      <c r="M4652"/>
      <c r="N4652"/>
      <c r="O4652"/>
      <c r="P4652"/>
      <c r="Q4652"/>
      <c r="R4652"/>
      <c r="S4652"/>
      <c r="T4652"/>
      <c r="U4652"/>
      <c r="V4652"/>
      <c r="W4652"/>
      <c r="X4652"/>
      <c r="Y4652"/>
      <c r="Z4652"/>
      <c r="AA4652"/>
      <c r="AB4652" s="181"/>
    </row>
    <row r="4653" spans="1:28" hidden="1">
      <c r="A4653" s="283"/>
      <c r="B4653"/>
      <c r="C4653"/>
      <c r="D4653"/>
      <c r="E4653"/>
      <c r="F4653"/>
      <c r="G4653"/>
      <c r="H4653"/>
      <c r="I4653"/>
      <c r="J4653"/>
      <c r="K4653"/>
      <c r="L4653"/>
      <c r="M4653"/>
      <c r="N4653"/>
      <c r="O4653"/>
      <c r="P4653"/>
      <c r="Q4653"/>
      <c r="R4653"/>
      <c r="S4653"/>
      <c r="T4653"/>
      <c r="U4653"/>
      <c r="V4653"/>
      <c r="W4653"/>
      <c r="X4653"/>
      <c r="Y4653"/>
      <c r="Z4653"/>
      <c r="AA4653"/>
      <c r="AB4653" s="181"/>
    </row>
    <row r="4654" spans="1:28" hidden="1">
      <c r="A4654" s="283"/>
      <c r="B4654"/>
      <c r="C4654"/>
      <c r="D4654"/>
      <c r="E4654"/>
      <c r="F4654"/>
      <c r="G4654"/>
      <c r="H4654"/>
      <c r="I4654"/>
      <c r="J4654"/>
      <c r="K4654"/>
      <c r="L4654"/>
      <c r="M4654"/>
      <c r="N4654"/>
      <c r="O4654"/>
      <c r="P4654"/>
      <c r="Q4654"/>
      <c r="R4654"/>
      <c r="S4654"/>
      <c r="T4654"/>
      <c r="U4654"/>
      <c r="V4654"/>
      <c r="W4654"/>
      <c r="X4654"/>
      <c r="Y4654"/>
      <c r="Z4654"/>
      <c r="AA4654"/>
      <c r="AB4654" s="181"/>
    </row>
    <row r="4655" spans="1:28" hidden="1">
      <c r="A4655" s="283"/>
      <c r="B4655"/>
      <c r="C4655"/>
      <c r="D4655"/>
      <c r="E4655"/>
      <c r="F4655"/>
      <c r="G4655"/>
      <c r="H4655"/>
      <c r="I4655"/>
      <c r="J4655"/>
      <c r="K4655"/>
      <c r="L4655"/>
      <c r="M4655"/>
      <c r="N4655"/>
      <c r="O4655"/>
      <c r="P4655"/>
      <c r="Q4655"/>
      <c r="R4655"/>
      <c r="S4655"/>
      <c r="T4655"/>
      <c r="U4655"/>
      <c r="V4655"/>
      <c r="W4655"/>
      <c r="X4655"/>
      <c r="Y4655"/>
      <c r="Z4655"/>
      <c r="AA4655"/>
      <c r="AB4655" s="181"/>
    </row>
    <row r="4656" spans="1:28" hidden="1">
      <c r="A4656" s="283"/>
      <c r="B4656"/>
      <c r="C4656"/>
      <c r="D4656"/>
      <c r="E4656"/>
      <c r="F4656"/>
      <c r="G4656"/>
      <c r="H4656"/>
      <c r="I4656"/>
      <c r="J4656"/>
      <c r="K4656"/>
      <c r="L4656"/>
      <c r="M4656"/>
      <c r="N4656"/>
      <c r="O4656"/>
      <c r="P4656"/>
      <c r="Q4656"/>
      <c r="R4656"/>
      <c r="S4656"/>
      <c r="T4656"/>
      <c r="U4656"/>
      <c r="V4656"/>
      <c r="W4656"/>
      <c r="X4656"/>
      <c r="Y4656"/>
      <c r="Z4656"/>
      <c r="AA4656"/>
      <c r="AB4656" s="181"/>
    </row>
    <row r="4657" spans="1:28" hidden="1">
      <c r="A4657" s="283"/>
      <c r="B4657"/>
      <c r="C4657"/>
      <c r="D4657"/>
      <c r="E4657"/>
      <c r="F4657"/>
      <c r="G4657"/>
      <c r="H4657"/>
      <c r="I4657"/>
      <c r="J4657"/>
      <c r="K4657"/>
      <c r="L4657"/>
      <c r="M4657"/>
      <c r="N4657"/>
      <c r="O4657"/>
      <c r="P4657"/>
      <c r="Q4657"/>
      <c r="R4657"/>
      <c r="S4657"/>
      <c r="T4657"/>
      <c r="U4657"/>
      <c r="V4657"/>
      <c r="W4657"/>
      <c r="X4657"/>
      <c r="Y4657"/>
      <c r="Z4657"/>
      <c r="AA4657"/>
      <c r="AB4657" s="181"/>
    </row>
    <row r="4658" spans="1:28" hidden="1">
      <c r="A4658" s="283"/>
      <c r="B4658"/>
      <c r="C4658"/>
      <c r="D4658"/>
      <c r="E4658"/>
      <c r="F4658"/>
      <c r="G4658"/>
      <c r="H4658"/>
      <c r="I4658"/>
      <c r="J4658"/>
      <c r="K4658"/>
      <c r="L4658"/>
      <c r="M4658"/>
      <c r="N4658"/>
      <c r="O4658"/>
      <c r="P4658"/>
      <c r="Q4658"/>
      <c r="R4658"/>
      <c r="S4658"/>
      <c r="T4658"/>
      <c r="U4658"/>
      <c r="V4658"/>
      <c r="W4658"/>
      <c r="X4658"/>
      <c r="Y4658"/>
      <c r="Z4658"/>
      <c r="AA4658"/>
      <c r="AB4658" s="181"/>
    </row>
    <row r="4659" spans="1:28" hidden="1">
      <c r="A4659" s="283"/>
      <c r="B4659"/>
      <c r="C4659"/>
      <c r="D4659"/>
      <c r="E4659"/>
      <c r="F4659"/>
      <c r="G4659"/>
      <c r="H4659"/>
      <c r="I4659"/>
      <c r="J4659"/>
      <c r="K4659"/>
      <c r="L4659"/>
      <c r="M4659"/>
      <c r="N4659"/>
      <c r="O4659"/>
      <c r="P4659"/>
      <c r="Q4659"/>
      <c r="R4659"/>
      <c r="S4659"/>
      <c r="T4659"/>
      <c r="U4659"/>
      <c r="V4659"/>
      <c r="W4659"/>
      <c r="X4659"/>
      <c r="Y4659"/>
      <c r="Z4659"/>
      <c r="AA4659"/>
      <c r="AB4659" s="181"/>
    </row>
    <row r="4660" spans="1:28" hidden="1">
      <c r="A4660" s="283"/>
      <c r="B4660"/>
      <c r="C4660"/>
      <c r="D4660"/>
      <c r="E4660"/>
      <c r="F4660"/>
      <c r="G4660"/>
      <c r="H4660"/>
      <c r="I4660"/>
      <c r="J4660"/>
      <c r="K4660"/>
      <c r="L4660"/>
      <c r="M4660"/>
      <c r="N4660"/>
      <c r="O4660"/>
      <c r="P4660"/>
      <c r="Q4660"/>
      <c r="R4660"/>
      <c r="S4660"/>
      <c r="T4660"/>
      <c r="U4660"/>
      <c r="V4660"/>
      <c r="W4660"/>
      <c r="X4660"/>
      <c r="Y4660"/>
      <c r="Z4660"/>
      <c r="AA4660"/>
      <c r="AB4660" s="181"/>
    </row>
    <row r="4661" spans="1:28" hidden="1">
      <c r="A4661" s="283"/>
      <c r="B4661"/>
      <c r="C4661"/>
      <c r="D4661"/>
      <c r="E4661"/>
      <c r="F4661"/>
      <c r="G4661"/>
      <c r="H4661"/>
      <c r="I4661"/>
      <c r="J4661"/>
      <c r="K4661"/>
      <c r="L4661"/>
      <c r="M4661"/>
      <c r="N4661"/>
      <c r="O4661"/>
      <c r="P4661"/>
      <c r="Q4661"/>
      <c r="R4661"/>
      <c r="S4661"/>
      <c r="T4661"/>
      <c r="U4661"/>
      <c r="V4661"/>
      <c r="W4661"/>
      <c r="X4661"/>
      <c r="Y4661"/>
      <c r="Z4661"/>
      <c r="AA4661"/>
      <c r="AB4661" s="181"/>
    </row>
    <row r="4662" spans="1:28" hidden="1">
      <c r="A4662" s="283"/>
      <c r="B4662"/>
      <c r="C4662"/>
      <c r="D4662"/>
      <c r="E4662"/>
      <c r="F4662"/>
      <c r="G4662"/>
      <c r="H4662"/>
      <c r="I4662"/>
      <c r="J4662"/>
      <c r="K4662"/>
      <c r="L4662"/>
      <c r="M4662"/>
      <c r="N4662"/>
      <c r="O4662"/>
      <c r="P4662"/>
      <c r="Q4662"/>
      <c r="R4662"/>
      <c r="S4662"/>
      <c r="T4662"/>
      <c r="U4662"/>
      <c r="V4662"/>
      <c r="W4662"/>
      <c r="X4662"/>
      <c r="Y4662"/>
      <c r="Z4662"/>
      <c r="AA4662"/>
      <c r="AB4662" s="181"/>
    </row>
    <row r="4663" spans="1:28" hidden="1">
      <c r="A4663" s="283"/>
      <c r="B4663"/>
      <c r="C4663"/>
      <c r="D4663"/>
      <c r="E4663"/>
      <c r="F4663"/>
      <c r="G4663"/>
      <c r="H4663"/>
      <c r="I4663"/>
      <c r="J4663"/>
      <c r="K4663"/>
      <c r="L4663"/>
      <c r="M4663"/>
      <c r="N4663"/>
      <c r="O4663"/>
      <c r="P4663"/>
      <c r="Q4663"/>
      <c r="R4663"/>
      <c r="S4663"/>
      <c r="T4663"/>
      <c r="U4663"/>
      <c r="V4663"/>
      <c r="W4663"/>
      <c r="X4663"/>
      <c r="Y4663"/>
      <c r="Z4663"/>
      <c r="AA4663"/>
      <c r="AB4663" s="181"/>
    </row>
    <row r="4664" spans="1:28" hidden="1">
      <c r="A4664" s="283"/>
      <c r="B4664"/>
      <c r="C4664"/>
      <c r="D4664"/>
      <c r="E4664"/>
      <c r="F4664"/>
      <c r="G4664"/>
      <c r="H4664"/>
      <c r="I4664"/>
      <c r="J4664"/>
      <c r="K4664"/>
      <c r="L4664"/>
      <c r="M4664"/>
      <c r="N4664"/>
      <c r="O4664"/>
      <c r="P4664"/>
      <c r="Q4664"/>
      <c r="R4664"/>
      <c r="S4664"/>
      <c r="T4664"/>
      <c r="U4664"/>
      <c r="V4664"/>
      <c r="W4664"/>
      <c r="X4664"/>
      <c r="Y4664"/>
      <c r="Z4664"/>
      <c r="AA4664"/>
      <c r="AB4664" s="181"/>
    </row>
    <row r="4665" spans="1:28" hidden="1">
      <c r="A4665" s="283"/>
      <c r="B4665"/>
      <c r="C4665"/>
      <c r="D4665"/>
      <c r="E4665"/>
      <c r="F4665"/>
      <c r="G4665"/>
      <c r="H4665"/>
      <c r="I4665"/>
      <c r="J4665"/>
      <c r="K4665"/>
      <c r="L4665"/>
      <c r="M4665"/>
      <c r="N4665"/>
      <c r="O4665"/>
      <c r="P4665"/>
      <c r="Q4665"/>
      <c r="R4665"/>
      <c r="S4665"/>
      <c r="T4665"/>
      <c r="U4665"/>
      <c r="V4665"/>
      <c r="W4665"/>
      <c r="X4665"/>
      <c r="Y4665"/>
      <c r="Z4665"/>
      <c r="AA4665"/>
      <c r="AB4665" s="181"/>
    </row>
    <row r="4666" spans="1:28" hidden="1">
      <c r="A4666" s="283"/>
      <c r="B4666"/>
      <c r="C4666"/>
      <c r="D4666"/>
      <c r="E4666"/>
      <c r="F4666"/>
      <c r="G4666"/>
      <c r="H4666"/>
      <c r="I4666"/>
      <c r="J4666"/>
      <c r="K4666"/>
      <c r="L4666"/>
      <c r="M4666"/>
      <c r="N4666"/>
      <c r="O4666"/>
      <c r="P4666"/>
      <c r="Q4666"/>
      <c r="R4666"/>
      <c r="S4666"/>
      <c r="T4666"/>
      <c r="U4666"/>
      <c r="V4666"/>
      <c r="W4666"/>
      <c r="X4666"/>
      <c r="Y4666"/>
      <c r="Z4666"/>
      <c r="AA4666"/>
      <c r="AB4666" s="181"/>
    </row>
    <row r="4667" spans="1:28" hidden="1">
      <c r="A4667" s="283"/>
      <c r="B4667"/>
      <c r="C4667"/>
      <c r="D4667"/>
      <c r="E4667"/>
      <c r="F4667"/>
      <c r="G4667"/>
      <c r="H4667"/>
      <c r="I4667"/>
      <c r="J4667"/>
      <c r="K4667"/>
      <c r="L4667"/>
      <c r="M4667"/>
      <c r="N4667"/>
      <c r="O4667"/>
      <c r="P4667"/>
      <c r="Q4667"/>
      <c r="R4667"/>
      <c r="S4667"/>
      <c r="T4667"/>
      <c r="U4667"/>
      <c r="V4667"/>
      <c r="W4667"/>
      <c r="X4667"/>
      <c r="Y4667"/>
      <c r="Z4667"/>
      <c r="AA4667"/>
      <c r="AB4667" s="181"/>
    </row>
    <row r="4668" spans="1:28" hidden="1">
      <c r="A4668" s="283"/>
      <c r="B4668"/>
      <c r="C4668"/>
      <c r="D4668"/>
      <c r="E4668"/>
      <c r="F4668"/>
      <c r="G4668"/>
      <c r="H4668"/>
      <c r="I4668"/>
      <c r="J4668"/>
      <c r="K4668"/>
      <c r="L4668"/>
      <c r="M4668"/>
      <c r="N4668"/>
      <c r="O4668"/>
      <c r="P4668"/>
      <c r="Q4668"/>
      <c r="R4668"/>
      <c r="S4668"/>
      <c r="T4668"/>
      <c r="U4668"/>
      <c r="V4668"/>
      <c r="W4668"/>
      <c r="X4668"/>
      <c r="Y4668"/>
      <c r="Z4668"/>
      <c r="AA4668"/>
      <c r="AB4668" s="181"/>
    </row>
    <row r="4669" spans="1:28" hidden="1">
      <c r="A4669" s="283"/>
      <c r="B4669"/>
      <c r="C4669"/>
      <c r="D4669"/>
      <c r="E4669"/>
      <c r="F4669"/>
      <c r="G4669"/>
      <c r="H4669"/>
      <c r="I4669"/>
      <c r="J4669"/>
      <c r="K4669"/>
      <c r="L4669"/>
      <c r="M4669"/>
      <c r="N4669"/>
      <c r="O4669"/>
      <c r="P4669"/>
      <c r="Q4669"/>
      <c r="R4669"/>
      <c r="S4669"/>
      <c r="T4669"/>
      <c r="U4669"/>
      <c r="V4669"/>
      <c r="W4669"/>
      <c r="X4669"/>
      <c r="Y4669"/>
      <c r="Z4669"/>
      <c r="AA4669"/>
      <c r="AB4669" s="181"/>
    </row>
    <row r="4670" spans="1:28" hidden="1">
      <c r="A4670" s="283"/>
      <c r="B4670"/>
      <c r="C4670"/>
      <c r="D4670"/>
      <c r="E4670"/>
      <c r="F4670"/>
      <c r="G4670"/>
      <c r="H4670"/>
      <c r="I4670"/>
      <c r="J4670"/>
      <c r="K4670"/>
      <c r="L4670"/>
      <c r="M4670"/>
      <c r="N4670"/>
      <c r="O4670"/>
      <c r="P4670"/>
      <c r="Q4670"/>
      <c r="R4670"/>
      <c r="S4670"/>
      <c r="T4670"/>
      <c r="U4670"/>
      <c r="V4670"/>
      <c r="W4670"/>
      <c r="X4670"/>
      <c r="Y4670"/>
      <c r="Z4670"/>
      <c r="AA4670"/>
      <c r="AB4670" s="181"/>
    </row>
    <row r="4671" spans="1:28" hidden="1">
      <c r="A4671" s="283"/>
      <c r="B4671"/>
      <c r="C4671"/>
      <c r="D4671"/>
      <c r="E4671"/>
      <c r="F4671"/>
      <c r="G4671"/>
      <c r="H4671"/>
      <c r="I4671"/>
      <c r="J4671"/>
      <c r="K4671"/>
      <c r="L4671"/>
      <c r="M4671"/>
      <c r="N4671"/>
      <c r="O4671"/>
      <c r="P4671"/>
      <c r="Q4671"/>
      <c r="R4671"/>
      <c r="S4671"/>
      <c r="T4671"/>
      <c r="U4671"/>
      <c r="V4671"/>
      <c r="W4671"/>
      <c r="X4671"/>
      <c r="Y4671"/>
      <c r="Z4671"/>
      <c r="AA4671"/>
      <c r="AB4671" s="181"/>
    </row>
    <row r="4672" spans="1:28" hidden="1">
      <c r="A4672" s="283"/>
      <c r="B4672"/>
      <c r="C4672"/>
      <c r="D4672"/>
      <c r="E4672"/>
      <c r="F4672"/>
      <c r="G4672"/>
      <c r="H4672"/>
      <c r="I4672"/>
      <c r="J4672"/>
      <c r="K4672"/>
      <c r="L4672"/>
      <c r="M4672"/>
      <c r="N4672"/>
      <c r="O4672"/>
      <c r="P4672"/>
      <c r="Q4672"/>
      <c r="R4672"/>
      <c r="S4672"/>
      <c r="T4672"/>
      <c r="U4672"/>
      <c r="V4672"/>
      <c r="W4672"/>
      <c r="X4672"/>
      <c r="Y4672"/>
      <c r="Z4672"/>
      <c r="AA4672"/>
      <c r="AB4672" s="181"/>
    </row>
    <row r="4673" spans="1:28" hidden="1">
      <c r="A4673" s="283"/>
      <c r="B4673"/>
      <c r="C4673"/>
      <c r="D4673"/>
      <c r="E4673"/>
      <c r="F4673"/>
      <c r="G4673"/>
      <c r="H4673"/>
      <c r="I4673"/>
      <c r="J4673"/>
      <c r="K4673"/>
      <c r="L4673"/>
      <c r="M4673"/>
      <c r="N4673"/>
      <c r="O4673"/>
      <c r="P4673"/>
      <c r="Q4673"/>
      <c r="R4673"/>
      <c r="S4673"/>
      <c r="T4673"/>
      <c r="U4673"/>
      <c r="V4673"/>
      <c r="W4673"/>
      <c r="X4673"/>
      <c r="Y4673"/>
      <c r="Z4673"/>
      <c r="AA4673"/>
      <c r="AB4673" s="181"/>
    </row>
    <row r="4674" spans="1:28" hidden="1">
      <c r="A4674" s="283"/>
      <c r="B4674"/>
      <c r="C4674"/>
      <c r="D4674"/>
      <c r="E4674"/>
      <c r="F4674"/>
      <c r="G4674"/>
      <c r="H4674"/>
      <c r="I4674"/>
      <c r="J4674"/>
      <c r="K4674"/>
      <c r="L4674"/>
      <c r="M4674"/>
      <c r="N4674"/>
      <c r="O4674"/>
      <c r="P4674"/>
      <c r="Q4674"/>
      <c r="R4674"/>
      <c r="S4674"/>
      <c r="T4674"/>
      <c r="U4674"/>
      <c r="V4674"/>
      <c r="W4674"/>
      <c r="X4674"/>
      <c r="Y4674"/>
      <c r="Z4674"/>
      <c r="AA4674"/>
      <c r="AB4674" s="181"/>
    </row>
    <row r="4675" spans="1:28" hidden="1">
      <c r="A4675" s="283"/>
      <c r="B4675"/>
      <c r="C4675"/>
      <c r="D4675"/>
      <c r="E4675"/>
      <c r="F4675"/>
      <c r="G4675"/>
      <c r="H4675"/>
      <c r="I4675"/>
      <c r="J4675"/>
      <c r="K4675"/>
      <c r="L4675"/>
      <c r="M4675"/>
      <c r="N4675"/>
      <c r="O4675"/>
      <c r="P4675"/>
      <c r="Q4675"/>
      <c r="R4675"/>
      <c r="S4675"/>
      <c r="T4675"/>
      <c r="U4675"/>
      <c r="V4675"/>
      <c r="W4675"/>
      <c r="X4675"/>
      <c r="Y4675"/>
      <c r="Z4675"/>
      <c r="AA4675"/>
      <c r="AB4675" s="181"/>
    </row>
    <row r="4676" spans="1:28" hidden="1">
      <c r="A4676" s="283"/>
      <c r="B4676"/>
      <c r="C4676"/>
      <c r="D4676"/>
      <c r="E4676"/>
      <c r="F4676"/>
      <c r="G4676"/>
      <c r="H4676"/>
      <c r="I4676"/>
      <c r="J4676"/>
      <c r="K4676"/>
      <c r="L4676"/>
      <c r="M4676"/>
      <c r="N4676"/>
      <c r="O4676"/>
      <c r="P4676"/>
      <c r="Q4676"/>
      <c r="R4676"/>
      <c r="S4676"/>
      <c r="T4676"/>
      <c r="U4676"/>
      <c r="V4676"/>
      <c r="W4676"/>
      <c r="X4676"/>
      <c r="Y4676"/>
      <c r="Z4676"/>
      <c r="AA4676"/>
      <c r="AB4676" s="181"/>
    </row>
    <row r="4677" spans="1:28" hidden="1">
      <c r="A4677" s="283"/>
      <c r="B4677"/>
      <c r="C4677"/>
      <c r="D4677"/>
      <c r="E4677"/>
      <c r="F4677"/>
      <c r="G4677"/>
      <c r="H4677"/>
      <c r="I4677"/>
      <c r="J4677"/>
      <c r="K4677"/>
      <c r="L4677"/>
      <c r="M4677"/>
      <c r="N4677"/>
      <c r="O4677"/>
      <c r="P4677"/>
      <c r="Q4677"/>
      <c r="R4677"/>
      <c r="S4677"/>
      <c r="T4677"/>
      <c r="U4677"/>
      <c r="V4677"/>
      <c r="W4677"/>
      <c r="X4677"/>
      <c r="Y4677"/>
      <c r="Z4677"/>
      <c r="AA4677"/>
      <c r="AB4677" s="181"/>
    </row>
    <row r="4678" spans="1:28" hidden="1">
      <c r="A4678" s="283"/>
      <c r="B4678"/>
      <c r="C4678"/>
      <c r="D4678"/>
      <c r="E4678"/>
      <c r="F4678"/>
      <c r="G4678"/>
      <c r="H4678"/>
      <c r="I4678"/>
      <c r="J4678"/>
      <c r="K4678"/>
      <c r="L4678"/>
      <c r="M4678"/>
      <c r="N4678"/>
      <c r="O4678"/>
      <c r="P4678"/>
      <c r="Q4678"/>
      <c r="R4678"/>
      <c r="S4678"/>
      <c r="T4678"/>
      <c r="U4678"/>
      <c r="V4678"/>
      <c r="W4678"/>
      <c r="X4678"/>
      <c r="Y4678"/>
      <c r="Z4678"/>
      <c r="AA4678"/>
      <c r="AB4678" s="181"/>
    </row>
    <row r="4679" spans="1:28" hidden="1">
      <c r="A4679" s="283"/>
      <c r="B4679"/>
      <c r="C4679"/>
      <c r="D4679"/>
      <c r="E4679"/>
      <c r="F4679"/>
      <c r="G4679"/>
      <c r="H4679"/>
      <c r="I4679"/>
      <c r="J4679"/>
      <c r="K4679"/>
      <c r="L4679"/>
      <c r="M4679"/>
      <c r="N4679"/>
      <c r="O4679"/>
      <c r="P4679"/>
      <c r="Q4679"/>
      <c r="R4679"/>
      <c r="S4679"/>
      <c r="T4679"/>
      <c r="U4679"/>
      <c r="V4679"/>
      <c r="W4679"/>
      <c r="X4679"/>
      <c r="Y4679"/>
      <c r="Z4679"/>
      <c r="AA4679"/>
      <c r="AB4679" s="181"/>
    </row>
    <row r="4680" spans="1:28" hidden="1">
      <c r="A4680" s="283"/>
      <c r="B4680"/>
      <c r="C4680"/>
      <c r="D4680"/>
      <c r="E4680"/>
      <c r="F4680"/>
      <c r="G4680"/>
      <c r="H4680"/>
      <c r="I4680"/>
      <c r="J4680"/>
      <c r="K4680"/>
      <c r="L4680"/>
      <c r="M4680"/>
      <c r="N4680"/>
      <c r="O4680"/>
      <c r="P4680"/>
      <c r="Q4680"/>
      <c r="R4680"/>
      <c r="S4680"/>
      <c r="T4680"/>
      <c r="U4680"/>
      <c r="V4680"/>
      <c r="W4680"/>
      <c r="X4680"/>
      <c r="Y4680"/>
      <c r="Z4680"/>
      <c r="AA4680"/>
      <c r="AB4680" s="181"/>
    </row>
    <row r="4681" spans="1:28" hidden="1">
      <c r="A4681" s="283"/>
      <c r="B4681"/>
      <c r="C4681"/>
      <c r="D4681"/>
      <c r="E4681"/>
      <c r="F4681"/>
      <c r="G4681"/>
      <c r="H4681"/>
      <c r="I4681"/>
      <c r="J4681"/>
      <c r="K4681"/>
      <c r="L4681"/>
      <c r="M4681"/>
      <c r="N4681"/>
      <c r="O4681"/>
      <c r="P4681"/>
      <c r="Q4681"/>
      <c r="R4681"/>
      <c r="S4681"/>
      <c r="T4681"/>
      <c r="U4681"/>
      <c r="V4681"/>
      <c r="W4681"/>
      <c r="X4681"/>
      <c r="Y4681"/>
      <c r="Z4681"/>
      <c r="AA4681"/>
      <c r="AB4681" s="181"/>
    </row>
    <row r="4682" spans="1:28" hidden="1">
      <c r="A4682" s="283"/>
      <c r="B4682"/>
      <c r="C4682"/>
      <c r="D4682"/>
      <c r="E4682"/>
      <c r="F4682"/>
      <c r="G4682"/>
      <c r="H4682"/>
      <c r="I4682"/>
      <c r="J4682"/>
      <c r="K4682"/>
      <c r="L4682"/>
      <c r="M4682"/>
      <c r="N4682"/>
      <c r="O4682"/>
      <c r="P4682"/>
      <c r="Q4682"/>
      <c r="R4682"/>
      <c r="S4682"/>
      <c r="T4682"/>
      <c r="U4682"/>
      <c r="V4682"/>
      <c r="W4682"/>
      <c r="X4682"/>
      <c r="Y4682"/>
      <c r="Z4682"/>
      <c r="AA4682"/>
      <c r="AB4682" s="181"/>
    </row>
    <row r="4683" spans="1:28" hidden="1">
      <c r="A4683" s="283"/>
      <c r="B4683"/>
      <c r="C4683"/>
      <c r="D4683"/>
      <c r="E4683"/>
      <c r="F4683"/>
      <c r="G4683"/>
      <c r="H4683"/>
      <c r="I4683"/>
      <c r="J4683"/>
      <c r="K4683"/>
      <c r="L4683"/>
      <c r="M4683"/>
      <c r="N4683"/>
      <c r="O4683"/>
      <c r="P4683"/>
      <c r="Q4683"/>
      <c r="R4683"/>
      <c r="S4683"/>
      <c r="T4683"/>
      <c r="U4683"/>
      <c r="V4683"/>
      <c r="W4683"/>
      <c r="X4683"/>
      <c r="Y4683"/>
      <c r="Z4683"/>
      <c r="AA4683"/>
      <c r="AB4683" s="181"/>
    </row>
    <row r="4684" spans="1:28" hidden="1">
      <c r="A4684" s="283"/>
      <c r="B4684"/>
      <c r="C4684"/>
      <c r="D4684"/>
      <c r="E4684"/>
      <c r="F4684"/>
      <c r="G4684"/>
      <c r="H4684"/>
      <c r="I4684"/>
      <c r="J4684"/>
      <c r="K4684"/>
      <c r="L4684"/>
      <c r="M4684"/>
      <c r="N4684"/>
      <c r="O4684"/>
      <c r="P4684"/>
      <c r="Q4684"/>
      <c r="R4684"/>
      <c r="S4684"/>
      <c r="T4684"/>
      <c r="U4684"/>
      <c r="V4684"/>
      <c r="W4684"/>
      <c r="X4684"/>
      <c r="Y4684"/>
      <c r="Z4684"/>
      <c r="AA4684"/>
      <c r="AB4684" s="181"/>
    </row>
    <row r="4685" spans="1:28" hidden="1">
      <c r="A4685" s="283"/>
      <c r="B4685"/>
      <c r="C4685"/>
      <c r="D4685"/>
      <c r="E4685"/>
      <c r="F4685"/>
      <c r="G4685"/>
      <c r="H4685"/>
      <c r="I4685"/>
      <c r="J4685"/>
      <c r="K4685"/>
      <c r="L4685"/>
      <c r="M4685"/>
      <c r="N4685"/>
      <c r="O4685"/>
      <c r="P4685"/>
      <c r="Q4685"/>
      <c r="R4685"/>
      <c r="S4685"/>
      <c r="T4685"/>
      <c r="U4685"/>
      <c r="V4685"/>
      <c r="W4685"/>
      <c r="X4685"/>
      <c r="Y4685"/>
      <c r="Z4685"/>
      <c r="AA4685"/>
      <c r="AB4685" s="181"/>
    </row>
    <row r="4686" spans="1:28" hidden="1">
      <c r="A4686" s="283"/>
      <c r="B4686"/>
      <c r="C4686"/>
      <c r="D4686"/>
      <c r="E4686"/>
      <c r="F4686"/>
      <c r="G4686"/>
      <c r="H4686"/>
      <c r="I4686"/>
      <c r="J4686"/>
      <c r="K4686"/>
      <c r="L4686"/>
      <c r="M4686"/>
      <c r="N4686"/>
      <c r="O4686"/>
      <c r="P4686"/>
      <c r="Q4686"/>
      <c r="R4686"/>
      <c r="S4686"/>
      <c r="T4686"/>
      <c r="U4686"/>
      <c r="V4686"/>
      <c r="W4686"/>
      <c r="X4686"/>
      <c r="Y4686"/>
      <c r="Z4686"/>
      <c r="AA4686"/>
      <c r="AB4686" s="181"/>
    </row>
    <row r="4687" spans="1:28" hidden="1">
      <c r="A4687" s="283"/>
      <c r="B4687"/>
      <c r="C4687"/>
      <c r="D4687"/>
      <c r="E4687"/>
      <c r="F4687"/>
      <c r="G4687"/>
      <c r="H4687"/>
      <c r="I4687"/>
      <c r="J4687"/>
      <c r="K4687"/>
      <c r="L4687"/>
      <c r="M4687"/>
      <c r="N4687"/>
      <c r="O4687"/>
      <c r="P4687"/>
      <c r="Q4687"/>
      <c r="R4687"/>
      <c r="S4687"/>
      <c r="T4687"/>
      <c r="U4687"/>
      <c r="V4687"/>
      <c r="W4687"/>
      <c r="X4687"/>
      <c r="Y4687"/>
      <c r="Z4687"/>
      <c r="AA4687"/>
      <c r="AB4687" s="181"/>
    </row>
    <row r="4688" spans="1:28" hidden="1">
      <c r="A4688" s="283"/>
      <c r="B4688"/>
      <c r="C4688"/>
      <c r="D4688"/>
      <c r="E4688"/>
      <c r="F4688"/>
      <c r="G4688"/>
      <c r="H4688"/>
      <c r="I4688"/>
      <c r="J4688"/>
      <c r="K4688"/>
      <c r="L4688"/>
      <c r="M4688"/>
      <c r="N4688"/>
      <c r="O4688"/>
      <c r="P4688"/>
      <c r="Q4688"/>
      <c r="R4688"/>
      <c r="S4688"/>
      <c r="T4688"/>
      <c r="U4688"/>
      <c r="V4688"/>
      <c r="W4688"/>
      <c r="X4688"/>
      <c r="Y4688"/>
      <c r="Z4688"/>
      <c r="AA4688"/>
      <c r="AB4688" s="181"/>
    </row>
    <row r="4689" spans="1:28" hidden="1">
      <c r="A4689" s="283"/>
      <c r="B4689"/>
      <c r="C4689"/>
      <c r="D4689"/>
      <c r="E4689"/>
      <c r="F4689"/>
      <c r="G4689"/>
      <c r="H4689"/>
      <c r="I4689"/>
      <c r="J4689"/>
      <c r="K4689"/>
      <c r="L4689"/>
      <c r="M4689"/>
      <c r="N4689"/>
      <c r="O4689"/>
      <c r="P4689"/>
      <c r="Q4689"/>
      <c r="R4689"/>
      <c r="S4689"/>
      <c r="T4689"/>
      <c r="U4689"/>
      <c r="V4689"/>
      <c r="W4689"/>
      <c r="X4689"/>
      <c r="Y4689"/>
      <c r="Z4689"/>
      <c r="AA4689"/>
      <c r="AB4689" s="181"/>
    </row>
    <row r="4690" spans="1:28" hidden="1">
      <c r="A4690" s="283"/>
      <c r="B4690"/>
      <c r="C4690"/>
      <c r="D4690"/>
      <c r="E4690"/>
      <c r="F4690"/>
      <c r="G4690"/>
      <c r="H4690"/>
      <c r="I4690"/>
      <c r="J4690"/>
      <c r="K4690"/>
      <c r="L4690"/>
      <c r="M4690"/>
      <c r="N4690"/>
      <c r="O4690"/>
      <c r="P4690"/>
      <c r="Q4690"/>
      <c r="R4690"/>
      <c r="S4690"/>
      <c r="T4690"/>
      <c r="U4690"/>
      <c r="V4690"/>
      <c r="W4690"/>
      <c r="X4690"/>
      <c r="Y4690"/>
      <c r="Z4690"/>
      <c r="AA4690"/>
      <c r="AB4690" s="181"/>
    </row>
    <row r="4691" spans="1:28" hidden="1">
      <c r="A4691" s="283"/>
      <c r="B4691"/>
      <c r="C4691"/>
      <c r="D4691"/>
      <c r="E4691"/>
      <c r="F4691"/>
      <c r="G4691"/>
      <c r="H4691"/>
      <c r="I4691"/>
      <c r="J4691"/>
      <c r="K4691"/>
      <c r="L4691"/>
      <c r="M4691"/>
      <c r="N4691"/>
      <c r="O4691"/>
      <c r="P4691"/>
      <c r="Q4691"/>
      <c r="R4691"/>
      <c r="S4691"/>
      <c r="T4691"/>
      <c r="U4691"/>
      <c r="V4691"/>
      <c r="W4691"/>
      <c r="X4691"/>
      <c r="Y4691"/>
      <c r="Z4691"/>
      <c r="AA4691"/>
      <c r="AB4691" s="181"/>
    </row>
    <row r="4692" spans="1:28" hidden="1">
      <c r="A4692" s="283"/>
      <c r="B4692"/>
      <c r="C4692"/>
      <c r="D4692"/>
      <c r="E4692"/>
      <c r="F4692"/>
      <c r="G4692"/>
      <c r="H4692"/>
      <c r="I4692"/>
      <c r="J4692"/>
      <c r="K4692"/>
      <c r="L4692"/>
      <c r="M4692"/>
      <c r="N4692"/>
      <c r="O4692"/>
      <c r="P4692"/>
      <c r="Q4692"/>
      <c r="R4692"/>
      <c r="S4692"/>
      <c r="T4692"/>
      <c r="U4692"/>
      <c r="V4692"/>
      <c r="W4692"/>
      <c r="X4692"/>
      <c r="Y4692"/>
      <c r="Z4692"/>
      <c r="AA4692"/>
      <c r="AB4692" s="181"/>
    </row>
    <row r="4693" spans="1:28" hidden="1">
      <c r="A4693" s="283"/>
      <c r="B4693"/>
      <c r="C4693"/>
      <c r="D4693"/>
      <c r="E4693"/>
      <c r="F4693"/>
      <c r="G4693"/>
      <c r="H4693"/>
      <c r="I4693"/>
      <c r="J4693"/>
      <c r="K4693"/>
      <c r="L4693"/>
      <c r="M4693"/>
      <c r="N4693"/>
      <c r="O4693"/>
      <c r="P4693"/>
      <c r="Q4693"/>
      <c r="R4693"/>
      <c r="S4693"/>
      <c r="T4693"/>
      <c r="U4693"/>
      <c r="V4693"/>
      <c r="W4693"/>
      <c r="X4693"/>
      <c r="Y4693"/>
      <c r="Z4693"/>
      <c r="AA4693"/>
      <c r="AB4693" s="181"/>
    </row>
    <row r="4694" spans="1:28" hidden="1">
      <c r="A4694" s="283"/>
      <c r="B4694"/>
      <c r="C4694"/>
      <c r="D4694"/>
      <c r="E4694"/>
      <c r="F4694"/>
      <c r="G4694"/>
      <c r="H4694"/>
      <c r="I4694"/>
      <c r="J4694"/>
      <c r="K4694"/>
      <c r="L4694"/>
      <c r="M4694"/>
      <c r="N4694"/>
      <c r="O4694"/>
      <c r="P4694"/>
      <c r="Q4694"/>
      <c r="R4694"/>
      <c r="S4694"/>
      <c r="T4694"/>
      <c r="U4694"/>
      <c r="V4694"/>
      <c r="W4694"/>
      <c r="X4694"/>
      <c r="Y4694"/>
      <c r="Z4694"/>
      <c r="AA4694"/>
      <c r="AB4694" s="181"/>
    </row>
    <row r="4695" spans="1:28" hidden="1">
      <c r="A4695" s="283"/>
      <c r="B4695"/>
      <c r="C4695"/>
      <c r="D4695"/>
      <c r="E4695"/>
      <c r="F4695"/>
      <c r="G4695"/>
      <c r="H4695"/>
      <c r="I4695"/>
      <c r="J4695"/>
      <c r="K4695"/>
      <c r="L4695"/>
      <c r="M4695"/>
      <c r="N4695"/>
      <c r="O4695"/>
      <c r="P4695"/>
      <c r="Q4695"/>
      <c r="R4695"/>
      <c r="S4695"/>
      <c r="T4695"/>
      <c r="U4695"/>
      <c r="V4695"/>
      <c r="W4695"/>
      <c r="X4695"/>
      <c r="Y4695"/>
      <c r="Z4695"/>
      <c r="AA4695"/>
      <c r="AB4695" s="181"/>
    </row>
    <row r="4696" spans="1:28" hidden="1">
      <c r="A4696" s="283"/>
      <c r="B4696"/>
      <c r="C4696"/>
      <c r="D4696"/>
      <c r="E4696"/>
      <c r="F4696"/>
      <c r="G4696"/>
      <c r="H4696"/>
      <c r="I4696"/>
      <c r="J4696"/>
      <c r="K4696"/>
      <c r="L4696"/>
      <c r="M4696"/>
      <c r="N4696"/>
      <c r="O4696"/>
      <c r="P4696"/>
      <c r="Q4696"/>
      <c r="R4696"/>
      <c r="S4696"/>
      <c r="T4696"/>
      <c r="U4696"/>
      <c r="V4696"/>
      <c r="W4696"/>
      <c r="X4696"/>
      <c r="Y4696"/>
      <c r="Z4696"/>
      <c r="AA4696"/>
      <c r="AB4696" s="181"/>
    </row>
    <row r="4697" spans="1:28" hidden="1">
      <c r="A4697" s="283"/>
      <c r="B4697"/>
      <c r="C4697"/>
      <c r="D4697"/>
      <c r="E4697"/>
      <c r="F4697"/>
      <c r="G4697"/>
      <c r="H4697"/>
      <c r="I4697"/>
      <c r="J4697"/>
      <c r="K4697"/>
      <c r="L4697"/>
      <c r="M4697"/>
      <c r="N4697"/>
      <c r="O4697"/>
      <c r="P4697"/>
      <c r="Q4697"/>
      <c r="R4697"/>
      <c r="S4697"/>
      <c r="T4697"/>
      <c r="U4697"/>
      <c r="V4697"/>
      <c r="W4697"/>
      <c r="X4697"/>
      <c r="Y4697"/>
      <c r="Z4697"/>
      <c r="AA4697"/>
      <c r="AB4697" s="181"/>
    </row>
    <row r="4698" spans="1:28" hidden="1">
      <c r="A4698" s="283"/>
      <c r="B4698"/>
      <c r="C4698"/>
      <c r="D4698"/>
      <c r="E4698"/>
      <c r="F4698"/>
      <c r="G4698"/>
      <c r="H4698"/>
      <c r="I4698"/>
      <c r="J4698"/>
      <c r="K4698"/>
      <c r="L4698"/>
      <c r="M4698"/>
      <c r="N4698"/>
      <c r="O4698"/>
      <c r="P4698"/>
      <c r="Q4698"/>
      <c r="R4698"/>
      <c r="S4698"/>
      <c r="T4698"/>
      <c r="U4698"/>
      <c r="V4698"/>
      <c r="W4698"/>
      <c r="X4698"/>
      <c r="Y4698"/>
      <c r="Z4698"/>
      <c r="AA4698"/>
      <c r="AB4698" s="181"/>
    </row>
    <row r="4699" spans="1:28" hidden="1">
      <c r="A4699" s="283"/>
      <c r="B4699"/>
      <c r="C4699"/>
      <c r="D4699"/>
      <c r="E4699"/>
      <c r="F4699"/>
      <c r="G4699"/>
      <c r="H4699"/>
      <c r="I4699"/>
      <c r="J4699"/>
      <c r="K4699"/>
      <c r="L4699"/>
      <c r="M4699"/>
      <c r="N4699"/>
      <c r="O4699"/>
      <c r="P4699"/>
      <c r="Q4699"/>
      <c r="R4699"/>
      <c r="S4699"/>
      <c r="T4699"/>
      <c r="U4699"/>
      <c r="V4699"/>
      <c r="W4699"/>
      <c r="X4699"/>
      <c r="Y4699"/>
      <c r="Z4699"/>
      <c r="AA4699"/>
      <c r="AB4699" s="181"/>
    </row>
    <row r="4700" spans="1:28" hidden="1">
      <c r="A4700" s="283"/>
      <c r="B4700"/>
      <c r="C4700"/>
      <c r="D4700"/>
      <c r="E4700"/>
      <c r="F4700"/>
      <c r="G4700"/>
      <c r="H4700"/>
      <c r="I4700"/>
      <c r="J4700"/>
      <c r="K4700"/>
      <c r="L4700"/>
      <c r="M4700"/>
      <c r="N4700"/>
      <c r="O4700"/>
      <c r="P4700"/>
      <c r="Q4700"/>
      <c r="R4700"/>
      <c r="S4700"/>
      <c r="T4700"/>
      <c r="U4700"/>
      <c r="V4700"/>
      <c r="W4700"/>
      <c r="X4700"/>
      <c r="Y4700"/>
      <c r="Z4700"/>
      <c r="AA4700"/>
      <c r="AB4700" s="181"/>
    </row>
    <row r="4701" spans="1:28" hidden="1">
      <c r="A4701" s="283"/>
      <c r="B4701"/>
      <c r="C4701"/>
      <c r="D4701"/>
      <c r="E4701"/>
      <c r="F4701"/>
      <c r="G4701"/>
      <c r="H4701"/>
      <c r="I4701"/>
      <c r="J4701"/>
      <c r="K4701"/>
      <c r="L4701"/>
      <c r="M4701"/>
      <c r="N4701"/>
      <c r="O4701"/>
      <c r="P4701"/>
      <c r="Q4701"/>
      <c r="R4701"/>
      <c r="S4701"/>
      <c r="T4701"/>
      <c r="U4701"/>
      <c r="V4701"/>
      <c r="W4701"/>
      <c r="X4701"/>
      <c r="Y4701"/>
      <c r="Z4701"/>
      <c r="AA4701"/>
      <c r="AB4701" s="181"/>
    </row>
    <row r="4702" spans="1:28" hidden="1">
      <c r="A4702" s="283"/>
      <c r="B4702"/>
      <c r="C4702"/>
      <c r="D4702"/>
      <c r="E4702"/>
      <c r="F4702"/>
      <c r="G4702"/>
      <c r="H4702"/>
      <c r="I4702"/>
      <c r="J4702"/>
      <c r="K4702"/>
      <c r="L4702"/>
      <c r="M4702"/>
      <c r="N4702"/>
      <c r="O4702"/>
      <c r="P4702"/>
      <c r="Q4702"/>
      <c r="R4702"/>
      <c r="S4702"/>
      <c r="T4702"/>
      <c r="U4702"/>
      <c r="V4702"/>
      <c r="W4702"/>
      <c r="X4702"/>
      <c r="Y4702"/>
      <c r="Z4702"/>
      <c r="AA4702"/>
      <c r="AB4702" s="181"/>
    </row>
    <row r="4703" spans="1:28" hidden="1">
      <c r="A4703" s="283"/>
      <c r="B4703"/>
      <c r="C4703"/>
      <c r="D4703"/>
      <c r="E4703"/>
      <c r="F4703"/>
      <c r="G4703"/>
      <c r="H4703"/>
      <c r="I4703"/>
      <c r="J4703"/>
      <c r="K4703"/>
      <c r="L4703"/>
      <c r="M4703"/>
      <c r="N4703"/>
      <c r="O4703"/>
      <c r="P4703"/>
      <c r="Q4703"/>
      <c r="R4703"/>
      <c r="S4703"/>
      <c r="T4703"/>
      <c r="U4703"/>
      <c r="V4703"/>
      <c r="W4703"/>
      <c r="X4703"/>
      <c r="Y4703"/>
      <c r="Z4703"/>
      <c r="AA4703"/>
      <c r="AB4703" s="181"/>
    </row>
    <row r="4704" spans="1:28" hidden="1">
      <c r="A4704" s="283"/>
      <c r="B4704"/>
      <c r="C4704"/>
      <c r="D4704"/>
      <c r="E4704"/>
      <c r="F4704"/>
      <c r="G4704"/>
      <c r="H4704"/>
      <c r="I4704"/>
      <c r="J4704"/>
      <c r="K4704"/>
      <c r="L4704"/>
      <c r="M4704"/>
      <c r="N4704"/>
      <c r="O4704"/>
      <c r="P4704"/>
      <c r="Q4704"/>
      <c r="R4704"/>
      <c r="S4704"/>
      <c r="T4704"/>
      <c r="U4704"/>
      <c r="V4704"/>
      <c r="W4704"/>
      <c r="X4704"/>
      <c r="Y4704"/>
      <c r="Z4704"/>
      <c r="AA4704"/>
      <c r="AB4704" s="181"/>
    </row>
    <row r="4705" spans="1:28" hidden="1">
      <c r="A4705" s="283"/>
      <c r="B4705"/>
      <c r="C4705"/>
      <c r="D4705"/>
      <c r="E4705"/>
      <c r="F4705"/>
      <c r="G4705"/>
      <c r="H4705"/>
      <c r="I4705"/>
      <c r="J4705"/>
      <c r="K4705"/>
      <c r="L4705"/>
      <c r="M4705"/>
      <c r="N4705"/>
      <c r="O4705"/>
      <c r="P4705"/>
      <c r="Q4705"/>
      <c r="R4705"/>
      <c r="S4705"/>
      <c r="T4705"/>
      <c r="U4705"/>
      <c r="V4705"/>
      <c r="W4705"/>
      <c r="X4705"/>
      <c r="Y4705"/>
      <c r="Z4705"/>
      <c r="AA4705"/>
      <c r="AB4705" s="181"/>
    </row>
    <row r="4706" spans="1:28" hidden="1">
      <c r="A4706" s="283"/>
      <c r="B4706"/>
      <c r="C4706"/>
      <c r="D4706"/>
      <c r="E4706"/>
      <c r="F4706"/>
      <c r="G4706"/>
      <c r="H4706"/>
      <c r="I4706"/>
      <c r="J4706"/>
      <c r="K4706"/>
      <c r="L4706"/>
      <c r="M4706"/>
      <c r="N4706"/>
      <c r="O4706"/>
      <c r="P4706"/>
      <c r="Q4706"/>
      <c r="R4706"/>
      <c r="S4706"/>
      <c r="T4706"/>
      <c r="U4706"/>
      <c r="V4706"/>
      <c r="W4706"/>
      <c r="X4706"/>
      <c r="Y4706"/>
      <c r="Z4706"/>
      <c r="AA4706"/>
      <c r="AB4706" s="181"/>
    </row>
    <row r="4707" spans="1:28" hidden="1">
      <c r="A4707" s="283"/>
      <c r="B4707"/>
      <c r="C4707"/>
      <c r="D4707"/>
      <c r="E4707"/>
      <c r="F4707"/>
      <c r="G4707"/>
      <c r="H4707"/>
      <c r="I4707"/>
      <c r="J4707"/>
      <c r="K4707"/>
      <c r="L4707"/>
      <c r="M4707"/>
      <c r="N4707"/>
      <c r="O4707"/>
      <c r="P4707"/>
      <c r="Q4707"/>
      <c r="R4707"/>
      <c r="S4707"/>
      <c r="T4707"/>
      <c r="U4707"/>
      <c r="V4707"/>
      <c r="W4707"/>
      <c r="X4707"/>
      <c r="Y4707"/>
      <c r="Z4707"/>
      <c r="AA4707"/>
      <c r="AB4707" s="181"/>
    </row>
    <row r="4708" spans="1:28" hidden="1">
      <c r="A4708" s="283"/>
      <c r="B4708"/>
      <c r="C4708"/>
      <c r="D4708"/>
      <c r="E4708"/>
      <c r="F4708"/>
      <c r="G4708"/>
      <c r="H4708"/>
      <c r="I4708"/>
      <c r="J4708"/>
      <c r="K4708"/>
      <c r="L4708"/>
      <c r="M4708"/>
      <c r="N4708"/>
      <c r="O4708"/>
      <c r="P4708"/>
      <c r="Q4708"/>
      <c r="R4708"/>
      <c r="S4708"/>
      <c r="T4708"/>
      <c r="U4708"/>
      <c r="V4708"/>
      <c r="W4708"/>
      <c r="X4708"/>
      <c r="Y4708"/>
      <c r="Z4708"/>
      <c r="AA4708"/>
      <c r="AB4708" s="181"/>
    </row>
    <row r="4709" spans="1:28" hidden="1">
      <c r="A4709" s="283"/>
      <c r="B4709"/>
      <c r="C4709"/>
      <c r="D4709"/>
      <c r="E4709"/>
      <c r="F4709"/>
      <c r="G4709"/>
      <c r="H4709"/>
      <c r="I4709"/>
      <c r="J4709"/>
      <c r="K4709"/>
      <c r="L4709"/>
      <c r="M4709"/>
      <c r="N4709"/>
      <c r="O4709"/>
      <c r="P4709"/>
      <c r="Q4709"/>
      <c r="R4709"/>
      <c r="S4709"/>
      <c r="T4709"/>
      <c r="U4709"/>
      <c r="V4709"/>
      <c r="W4709"/>
      <c r="X4709"/>
      <c r="Y4709"/>
      <c r="Z4709"/>
      <c r="AA4709"/>
      <c r="AB4709" s="181"/>
    </row>
    <row r="4710" spans="1:28" hidden="1">
      <c r="A4710" s="283"/>
      <c r="B4710"/>
      <c r="C4710"/>
      <c r="D4710"/>
      <c r="E4710"/>
      <c r="F4710"/>
      <c r="G4710"/>
      <c r="H4710"/>
      <c r="I4710"/>
      <c r="J4710"/>
      <c r="K4710"/>
      <c r="L4710"/>
      <c r="M4710"/>
      <c r="N4710"/>
      <c r="O4710"/>
      <c r="P4710"/>
      <c r="Q4710"/>
      <c r="R4710"/>
      <c r="S4710"/>
      <c r="T4710"/>
      <c r="U4710"/>
      <c r="V4710"/>
      <c r="W4710"/>
      <c r="X4710"/>
      <c r="Y4710"/>
      <c r="Z4710"/>
      <c r="AA4710"/>
      <c r="AB4710" s="181"/>
    </row>
    <row r="4711" spans="1:28" hidden="1">
      <c r="A4711" s="283"/>
      <c r="B4711"/>
      <c r="C4711"/>
      <c r="D4711"/>
      <c r="E4711"/>
      <c r="F4711"/>
      <c r="G4711"/>
      <c r="H4711"/>
      <c r="I4711"/>
      <c r="J4711"/>
      <c r="K4711"/>
      <c r="L4711"/>
      <c r="M4711"/>
      <c r="N4711"/>
      <c r="O4711"/>
      <c r="P4711"/>
      <c r="Q4711"/>
      <c r="R4711"/>
      <c r="S4711"/>
      <c r="T4711"/>
      <c r="U4711"/>
      <c r="V4711"/>
      <c r="W4711"/>
      <c r="X4711"/>
      <c r="Y4711"/>
      <c r="Z4711"/>
      <c r="AA4711"/>
      <c r="AB4711" s="181"/>
    </row>
    <row r="4712" spans="1:28" hidden="1">
      <c r="A4712" s="283"/>
      <c r="B4712"/>
      <c r="C4712"/>
      <c r="D4712"/>
      <c r="E4712"/>
      <c r="F4712"/>
      <c r="G4712"/>
      <c r="H4712"/>
      <c r="I4712"/>
      <c r="J4712"/>
      <c r="K4712"/>
      <c r="L4712"/>
      <c r="M4712"/>
      <c r="N4712"/>
      <c r="O4712"/>
      <c r="P4712"/>
      <c r="Q4712"/>
      <c r="R4712"/>
      <c r="S4712"/>
      <c r="T4712"/>
      <c r="U4712"/>
      <c r="V4712"/>
      <c r="W4712"/>
      <c r="X4712"/>
      <c r="Y4712"/>
      <c r="Z4712"/>
      <c r="AA4712"/>
      <c r="AB4712" s="181"/>
    </row>
    <row r="4713" spans="1:28" hidden="1">
      <c r="A4713" s="283"/>
      <c r="B4713"/>
      <c r="C4713"/>
      <c r="D4713"/>
      <c r="E4713"/>
      <c r="F4713"/>
      <c r="G4713"/>
      <c r="H4713"/>
      <c r="I4713"/>
      <c r="J4713"/>
      <c r="K4713"/>
      <c r="L4713"/>
      <c r="M4713"/>
      <c r="N4713"/>
      <c r="O4713"/>
      <c r="P4713"/>
      <c r="Q4713"/>
      <c r="R4713"/>
      <c r="S4713"/>
      <c r="T4713"/>
      <c r="U4713"/>
      <c r="V4713"/>
      <c r="W4713"/>
      <c r="X4713"/>
      <c r="Y4713"/>
      <c r="Z4713"/>
      <c r="AA4713"/>
      <c r="AB4713" s="181"/>
    </row>
    <row r="4714" spans="1:28" hidden="1">
      <c r="A4714" s="283"/>
      <c r="B4714"/>
      <c r="C4714"/>
      <c r="D4714"/>
      <c r="E4714"/>
      <c r="F4714"/>
      <c r="G4714"/>
      <c r="H4714"/>
      <c r="I4714"/>
      <c r="J4714"/>
      <c r="K4714"/>
      <c r="L4714"/>
      <c r="M4714"/>
      <c r="N4714"/>
      <c r="O4714"/>
      <c r="P4714"/>
      <c r="Q4714"/>
      <c r="R4714"/>
      <c r="S4714"/>
      <c r="T4714"/>
      <c r="U4714"/>
      <c r="V4714"/>
      <c r="W4714"/>
      <c r="X4714"/>
      <c r="Y4714"/>
      <c r="Z4714"/>
      <c r="AA4714"/>
      <c r="AB4714" s="181"/>
    </row>
    <row r="4715" spans="1:28" hidden="1">
      <c r="A4715" s="283"/>
      <c r="B4715"/>
      <c r="C4715"/>
      <c r="D4715"/>
      <c r="E4715"/>
      <c r="F4715"/>
      <c r="G4715"/>
      <c r="H4715"/>
      <c r="I4715"/>
      <c r="J4715"/>
      <c r="K4715"/>
      <c r="L4715"/>
      <c r="M4715"/>
      <c r="N4715"/>
      <c r="O4715"/>
      <c r="P4715"/>
      <c r="Q4715"/>
      <c r="R4715"/>
      <c r="S4715"/>
      <c r="T4715"/>
      <c r="U4715"/>
      <c r="V4715"/>
      <c r="W4715"/>
      <c r="X4715"/>
      <c r="Y4715"/>
      <c r="Z4715"/>
      <c r="AA4715"/>
      <c r="AB4715" s="181"/>
    </row>
    <row r="4716" spans="1:28" hidden="1">
      <c r="A4716" s="283"/>
      <c r="B4716"/>
      <c r="C4716"/>
      <c r="D4716"/>
      <c r="E4716"/>
      <c r="F4716"/>
      <c r="G4716"/>
      <c r="H4716"/>
      <c r="I4716"/>
      <c r="J4716"/>
      <c r="K4716"/>
      <c r="L4716"/>
      <c r="M4716"/>
      <c r="N4716"/>
      <c r="O4716"/>
      <c r="P4716"/>
      <c r="Q4716"/>
      <c r="R4716"/>
      <c r="S4716"/>
      <c r="T4716"/>
      <c r="U4716"/>
      <c r="V4716"/>
      <c r="W4716"/>
      <c r="X4716"/>
      <c r="Y4716"/>
      <c r="Z4716"/>
      <c r="AA4716"/>
      <c r="AB4716" s="181"/>
    </row>
    <row r="4717" spans="1:28" hidden="1">
      <c r="A4717" s="283"/>
      <c r="B4717"/>
      <c r="C4717"/>
      <c r="D4717"/>
      <c r="E4717"/>
      <c r="F4717"/>
      <c r="G4717"/>
      <c r="H4717"/>
      <c r="I4717"/>
      <c r="J4717"/>
      <c r="K4717"/>
      <c r="L4717"/>
      <c r="M4717"/>
      <c r="N4717"/>
      <c r="O4717"/>
      <c r="P4717"/>
      <c r="Q4717"/>
      <c r="R4717"/>
      <c r="S4717"/>
      <c r="T4717"/>
      <c r="U4717"/>
      <c r="V4717"/>
      <c r="W4717"/>
      <c r="X4717"/>
      <c r="Y4717"/>
      <c r="Z4717"/>
      <c r="AA4717"/>
      <c r="AB4717" s="181"/>
    </row>
    <row r="4718" spans="1:28" hidden="1">
      <c r="A4718" s="283"/>
      <c r="B4718"/>
      <c r="C4718"/>
      <c r="D4718"/>
      <c r="E4718"/>
      <c r="F4718"/>
      <c r="G4718"/>
      <c r="H4718"/>
      <c r="I4718"/>
      <c r="J4718"/>
      <c r="K4718"/>
      <c r="L4718"/>
      <c r="M4718"/>
      <c r="N4718"/>
      <c r="O4718"/>
      <c r="P4718"/>
      <c r="Q4718"/>
      <c r="R4718"/>
      <c r="S4718"/>
      <c r="T4718"/>
      <c r="U4718"/>
      <c r="V4718"/>
      <c r="W4718"/>
      <c r="X4718"/>
      <c r="Y4718"/>
      <c r="Z4718"/>
      <c r="AA4718"/>
      <c r="AB4718" s="181"/>
    </row>
    <row r="4719" spans="1:28" hidden="1">
      <c r="A4719" s="283"/>
      <c r="B4719"/>
      <c r="C4719"/>
      <c r="D4719"/>
      <c r="E4719"/>
      <c r="F4719"/>
      <c r="G4719"/>
      <c r="H4719"/>
      <c r="I4719"/>
      <c r="J4719"/>
      <c r="K4719"/>
      <c r="L4719"/>
      <c r="M4719"/>
      <c r="N4719"/>
      <c r="O4719"/>
      <c r="P4719"/>
      <c r="Q4719"/>
      <c r="R4719"/>
      <c r="S4719"/>
      <c r="T4719"/>
      <c r="U4719"/>
      <c r="V4719"/>
      <c r="W4719"/>
      <c r="X4719"/>
      <c r="Y4719"/>
      <c r="Z4719"/>
      <c r="AA4719"/>
      <c r="AB4719" s="181"/>
    </row>
    <row r="4720" spans="1:28" hidden="1">
      <c r="A4720" s="283"/>
      <c r="B4720"/>
      <c r="C4720"/>
      <c r="D4720"/>
      <c r="E4720"/>
      <c r="F4720"/>
      <c r="G4720"/>
      <c r="H4720"/>
      <c r="I4720"/>
      <c r="J4720"/>
      <c r="K4720"/>
      <c r="L4720"/>
      <c r="M4720"/>
      <c r="N4720"/>
      <c r="O4720"/>
      <c r="P4720"/>
      <c r="Q4720"/>
      <c r="R4720"/>
      <c r="S4720"/>
      <c r="T4720"/>
      <c r="U4720"/>
      <c r="V4720"/>
      <c r="W4720"/>
      <c r="X4720"/>
      <c r="Y4720"/>
      <c r="Z4720"/>
      <c r="AA4720"/>
      <c r="AB4720" s="181"/>
    </row>
    <row r="4721" spans="1:28" hidden="1">
      <c r="A4721" s="283"/>
      <c r="B4721"/>
      <c r="C4721"/>
      <c r="D4721"/>
      <c r="E4721"/>
      <c r="F4721"/>
      <c r="G4721"/>
      <c r="H4721"/>
      <c r="I4721"/>
      <c r="J4721"/>
      <c r="K4721"/>
      <c r="L4721"/>
      <c r="M4721"/>
      <c r="N4721"/>
      <c r="O4721"/>
      <c r="P4721"/>
      <c r="Q4721"/>
      <c r="R4721"/>
      <c r="S4721"/>
      <c r="T4721"/>
      <c r="U4721"/>
      <c r="V4721"/>
      <c r="W4721"/>
      <c r="X4721"/>
      <c r="Y4721"/>
      <c r="Z4721"/>
      <c r="AA4721"/>
      <c r="AB4721" s="181"/>
    </row>
    <row r="4722" spans="1:28" hidden="1">
      <c r="A4722" s="283"/>
      <c r="B4722"/>
      <c r="C4722"/>
      <c r="D4722"/>
      <c r="E4722"/>
      <c r="F4722"/>
      <c r="G4722"/>
      <c r="H4722"/>
      <c r="I4722"/>
      <c r="J4722"/>
      <c r="K4722"/>
      <c r="L4722"/>
      <c r="M4722"/>
      <c r="N4722"/>
      <c r="O4722"/>
      <c r="P4722"/>
      <c r="Q4722"/>
      <c r="R4722"/>
      <c r="S4722"/>
      <c r="T4722"/>
      <c r="U4722"/>
      <c r="V4722"/>
      <c r="W4722"/>
      <c r="X4722"/>
      <c r="Y4722"/>
      <c r="Z4722"/>
      <c r="AA4722"/>
      <c r="AB4722" s="181"/>
    </row>
    <row r="4723" spans="1:28" hidden="1">
      <c r="A4723" s="283"/>
      <c r="B4723"/>
      <c r="C4723"/>
      <c r="D4723"/>
      <c r="E4723"/>
      <c r="F4723"/>
      <c r="G4723"/>
      <c r="H4723"/>
      <c r="I4723"/>
      <c r="J4723"/>
      <c r="K4723"/>
      <c r="L4723"/>
      <c r="M4723"/>
      <c r="N4723"/>
      <c r="O4723"/>
      <c r="P4723"/>
      <c r="Q4723"/>
      <c r="R4723"/>
      <c r="S4723"/>
      <c r="T4723"/>
      <c r="U4723"/>
      <c r="V4723"/>
      <c r="W4723"/>
      <c r="X4723"/>
      <c r="Y4723"/>
      <c r="Z4723"/>
      <c r="AA4723"/>
      <c r="AB4723" s="181"/>
    </row>
    <row r="4724" spans="1:28" hidden="1">
      <c r="A4724" s="283"/>
      <c r="B4724"/>
      <c r="C4724"/>
      <c r="D4724"/>
      <c r="E4724"/>
      <c r="F4724"/>
      <c r="G4724"/>
      <c r="H4724"/>
      <c r="I4724"/>
      <c r="J4724"/>
      <c r="K4724"/>
      <c r="L4724"/>
      <c r="M4724"/>
      <c r="N4724"/>
      <c r="O4724"/>
      <c r="P4724"/>
      <c r="Q4724"/>
      <c r="R4724"/>
      <c r="S4724"/>
      <c r="T4724"/>
      <c r="U4724"/>
      <c r="V4724"/>
      <c r="W4724"/>
      <c r="X4724"/>
      <c r="Y4724"/>
      <c r="Z4724"/>
      <c r="AA4724"/>
      <c r="AB4724" s="181"/>
    </row>
    <row r="4725" spans="1:28" hidden="1">
      <c r="A4725" s="283"/>
      <c r="B4725"/>
      <c r="C4725"/>
      <c r="D4725"/>
      <c r="E4725"/>
      <c r="F4725"/>
      <c r="G4725"/>
      <c r="H4725"/>
      <c r="I4725"/>
      <c r="J4725"/>
      <c r="K4725"/>
      <c r="L4725"/>
      <c r="M4725"/>
      <c r="N4725"/>
      <c r="O4725"/>
      <c r="P4725"/>
      <c r="Q4725"/>
      <c r="R4725"/>
      <c r="S4725"/>
      <c r="T4725"/>
      <c r="U4725"/>
      <c r="V4725"/>
      <c r="W4725"/>
      <c r="X4725"/>
      <c r="Y4725"/>
      <c r="Z4725"/>
      <c r="AA4725"/>
      <c r="AB4725" s="181"/>
    </row>
    <row r="4726" spans="1:28" hidden="1">
      <c r="A4726" s="283"/>
      <c r="B4726"/>
      <c r="C4726"/>
      <c r="D4726"/>
      <c r="E4726"/>
      <c r="F4726"/>
      <c r="G4726"/>
      <c r="H4726"/>
      <c r="I4726"/>
      <c r="J4726"/>
      <c r="K4726"/>
      <c r="L4726"/>
      <c r="M4726"/>
      <c r="N4726"/>
      <c r="O4726"/>
      <c r="P4726"/>
      <c r="Q4726"/>
      <c r="R4726"/>
      <c r="S4726"/>
      <c r="T4726"/>
      <c r="U4726"/>
      <c r="V4726"/>
      <c r="W4726"/>
      <c r="X4726"/>
      <c r="Y4726"/>
      <c r="Z4726"/>
      <c r="AA4726"/>
      <c r="AB4726" s="181"/>
    </row>
    <row r="4727" spans="1:28" hidden="1">
      <c r="A4727" s="283"/>
      <c r="B4727"/>
      <c r="C4727"/>
      <c r="D4727"/>
      <c r="E4727"/>
      <c r="F4727"/>
      <c r="G4727"/>
      <c r="H4727"/>
      <c r="I4727"/>
      <c r="J4727"/>
      <c r="K4727"/>
      <c r="L4727"/>
      <c r="M4727"/>
      <c r="N4727"/>
      <c r="O4727"/>
      <c r="P4727"/>
      <c r="Q4727"/>
      <c r="R4727"/>
      <c r="S4727"/>
      <c r="T4727"/>
      <c r="U4727"/>
      <c r="V4727"/>
      <c r="W4727"/>
      <c r="X4727"/>
      <c r="Y4727"/>
      <c r="Z4727"/>
      <c r="AA4727"/>
      <c r="AB4727" s="181"/>
    </row>
    <row r="4728" spans="1:28" hidden="1">
      <c r="A4728" s="283"/>
      <c r="B4728"/>
      <c r="C4728"/>
      <c r="D4728"/>
      <c r="E4728"/>
      <c r="F4728"/>
      <c r="G4728"/>
      <c r="H4728"/>
      <c r="I4728"/>
      <c r="J4728"/>
      <c r="K4728"/>
      <c r="L4728"/>
      <c r="M4728"/>
      <c r="N4728"/>
      <c r="O4728"/>
      <c r="P4728"/>
      <c r="Q4728"/>
      <c r="R4728"/>
      <c r="S4728"/>
      <c r="T4728"/>
      <c r="U4728"/>
      <c r="V4728"/>
      <c r="W4728"/>
      <c r="X4728"/>
      <c r="Y4728"/>
      <c r="Z4728"/>
      <c r="AA4728"/>
      <c r="AB4728" s="181"/>
    </row>
    <row r="4729" spans="1:28" hidden="1">
      <c r="A4729" s="283"/>
      <c r="B4729"/>
      <c r="C4729"/>
      <c r="D4729"/>
      <c r="E4729"/>
      <c r="F4729"/>
      <c r="G4729"/>
      <c r="H4729"/>
      <c r="I4729"/>
      <c r="J4729"/>
      <c r="K4729"/>
      <c r="L4729"/>
      <c r="M4729"/>
      <c r="N4729"/>
      <c r="O4729"/>
      <c r="P4729"/>
      <c r="Q4729"/>
      <c r="R4729"/>
      <c r="S4729"/>
      <c r="T4729"/>
      <c r="U4729"/>
      <c r="V4729"/>
      <c r="W4729"/>
      <c r="X4729"/>
      <c r="Y4729"/>
      <c r="Z4729"/>
      <c r="AA4729"/>
      <c r="AB4729" s="181"/>
    </row>
    <row r="4730" spans="1:28" hidden="1">
      <c r="A4730" s="283"/>
      <c r="B4730"/>
      <c r="C4730"/>
      <c r="D4730"/>
      <c r="E4730"/>
      <c r="F4730"/>
      <c r="G4730"/>
      <c r="H4730"/>
      <c r="I4730"/>
      <c r="J4730"/>
      <c r="K4730"/>
      <c r="L4730"/>
      <c r="M4730"/>
      <c r="N4730"/>
      <c r="O4730"/>
      <c r="P4730"/>
      <c r="Q4730"/>
      <c r="R4730"/>
      <c r="S4730"/>
      <c r="T4730"/>
      <c r="U4730"/>
      <c r="V4730"/>
      <c r="W4730"/>
      <c r="X4730"/>
      <c r="Y4730"/>
      <c r="Z4730"/>
      <c r="AA4730"/>
      <c r="AB4730" s="181"/>
    </row>
    <row r="4731" spans="1:28" hidden="1">
      <c r="A4731" s="283"/>
      <c r="B4731"/>
      <c r="C4731"/>
      <c r="D4731"/>
      <c r="E4731"/>
      <c r="F4731"/>
      <c r="G4731"/>
      <c r="H4731"/>
      <c r="I4731"/>
      <c r="J4731"/>
      <c r="K4731"/>
      <c r="L4731"/>
      <c r="M4731"/>
      <c r="N4731"/>
      <c r="O4731"/>
      <c r="P4731"/>
      <c r="Q4731"/>
      <c r="R4731"/>
      <c r="S4731"/>
      <c r="T4731"/>
      <c r="U4731"/>
      <c r="V4731"/>
      <c r="W4731"/>
      <c r="X4731"/>
      <c r="Y4731"/>
      <c r="Z4731"/>
      <c r="AA4731"/>
      <c r="AB4731" s="181"/>
    </row>
    <row r="4732" spans="1:28" hidden="1">
      <c r="A4732" s="283"/>
      <c r="B4732"/>
      <c r="C4732"/>
      <c r="D4732"/>
      <c r="E4732"/>
      <c r="F4732"/>
      <c r="G4732"/>
      <c r="H4732"/>
      <c r="I4732"/>
      <c r="J4732"/>
      <c r="K4732"/>
      <c r="L4732"/>
      <c r="M4732"/>
      <c r="N4732"/>
      <c r="O4732"/>
      <c r="P4732"/>
      <c r="Q4732"/>
      <c r="R4732"/>
      <c r="S4732"/>
      <c r="T4732"/>
      <c r="U4732"/>
      <c r="V4732"/>
      <c r="W4732"/>
      <c r="X4732"/>
      <c r="Y4732"/>
      <c r="Z4732"/>
      <c r="AA4732"/>
      <c r="AB4732" s="181"/>
    </row>
    <row r="4733" spans="1:28" hidden="1">
      <c r="A4733" s="283"/>
      <c r="B4733"/>
      <c r="C4733"/>
      <c r="D4733"/>
      <c r="E4733"/>
      <c r="F4733"/>
      <c r="G4733"/>
      <c r="H4733"/>
      <c r="I4733"/>
      <c r="J4733"/>
      <c r="K4733"/>
      <c r="L4733"/>
      <c r="M4733"/>
      <c r="N4733"/>
      <c r="O4733"/>
      <c r="P4733"/>
      <c r="Q4733"/>
      <c r="R4733"/>
      <c r="S4733"/>
      <c r="T4733"/>
      <c r="U4733"/>
      <c r="V4733"/>
      <c r="W4733"/>
      <c r="X4733"/>
      <c r="Y4733"/>
      <c r="Z4733"/>
      <c r="AA4733"/>
      <c r="AB4733" s="181"/>
    </row>
    <row r="4734" spans="1:28" hidden="1">
      <c r="A4734" s="283"/>
      <c r="B4734"/>
      <c r="C4734"/>
      <c r="D4734"/>
      <c r="E4734"/>
      <c r="F4734"/>
      <c r="G4734"/>
      <c r="H4734"/>
      <c r="I4734"/>
      <c r="J4734"/>
      <c r="K4734"/>
      <c r="L4734"/>
      <c r="M4734"/>
      <c r="N4734"/>
      <c r="O4734"/>
      <c r="P4734"/>
      <c r="Q4734"/>
      <c r="R4734"/>
      <c r="S4734"/>
      <c r="T4734"/>
      <c r="U4734"/>
      <c r="V4734"/>
      <c r="W4734"/>
      <c r="X4734"/>
      <c r="Y4734"/>
      <c r="Z4734"/>
      <c r="AA4734"/>
      <c r="AB4734" s="181"/>
    </row>
    <row r="4735" spans="1:28" hidden="1">
      <c r="A4735" s="283"/>
      <c r="B4735"/>
      <c r="C4735"/>
      <c r="D4735"/>
      <c r="E4735"/>
      <c r="F4735"/>
      <c r="G4735"/>
      <c r="H4735"/>
      <c r="I4735"/>
      <c r="J4735"/>
      <c r="K4735"/>
      <c r="L4735"/>
      <c r="M4735"/>
      <c r="N4735"/>
      <c r="O4735"/>
      <c r="P4735"/>
      <c r="Q4735"/>
      <c r="R4735"/>
      <c r="S4735"/>
      <c r="T4735"/>
      <c r="U4735"/>
      <c r="V4735"/>
      <c r="W4735"/>
      <c r="X4735"/>
      <c r="Y4735"/>
      <c r="Z4735"/>
      <c r="AA4735"/>
      <c r="AB4735" s="181"/>
    </row>
    <row r="4736" spans="1:28" hidden="1">
      <c r="A4736" s="283"/>
      <c r="B4736"/>
      <c r="C4736"/>
      <c r="D4736"/>
      <c r="E4736"/>
      <c r="F4736"/>
      <c r="G4736"/>
      <c r="H4736"/>
      <c r="I4736"/>
      <c r="J4736"/>
      <c r="K4736"/>
      <c r="L4736"/>
      <c r="M4736"/>
      <c r="N4736"/>
      <c r="O4736"/>
      <c r="P4736"/>
      <c r="Q4736"/>
      <c r="R4736"/>
      <c r="S4736"/>
      <c r="T4736"/>
      <c r="U4736"/>
      <c r="V4736"/>
      <c r="W4736"/>
      <c r="X4736"/>
      <c r="Y4736"/>
      <c r="Z4736"/>
      <c r="AA4736"/>
      <c r="AB4736" s="181"/>
    </row>
    <row r="4737" spans="1:28" hidden="1">
      <c r="A4737" s="283"/>
      <c r="B4737"/>
      <c r="C4737"/>
      <c r="D4737"/>
      <c r="E4737"/>
      <c r="F4737"/>
      <c r="G4737"/>
      <c r="H4737"/>
      <c r="I4737"/>
      <c r="J4737"/>
      <c r="K4737"/>
      <c r="L4737"/>
      <c r="M4737"/>
      <c r="N4737"/>
      <c r="O4737"/>
      <c r="P4737"/>
      <c r="Q4737"/>
      <c r="R4737"/>
      <c r="S4737"/>
      <c r="T4737"/>
      <c r="U4737"/>
      <c r="V4737"/>
      <c r="W4737"/>
      <c r="X4737"/>
      <c r="Y4737"/>
      <c r="Z4737"/>
      <c r="AA4737"/>
      <c r="AB4737" s="181"/>
    </row>
    <row r="4738" spans="1:28" hidden="1">
      <c r="A4738" s="283"/>
      <c r="B4738"/>
      <c r="C4738"/>
      <c r="D4738"/>
      <c r="E4738"/>
      <c r="F4738"/>
      <c r="G4738"/>
      <c r="H4738"/>
      <c r="I4738"/>
      <c r="J4738"/>
      <c r="K4738"/>
      <c r="L4738"/>
      <c r="M4738"/>
      <c r="N4738"/>
      <c r="O4738"/>
      <c r="P4738"/>
      <c r="Q4738"/>
      <c r="R4738"/>
      <c r="S4738"/>
      <c r="T4738"/>
      <c r="U4738"/>
      <c r="V4738"/>
      <c r="W4738"/>
      <c r="X4738"/>
      <c r="Y4738"/>
      <c r="Z4738"/>
      <c r="AA4738"/>
      <c r="AB4738" s="181"/>
    </row>
    <row r="4739" spans="1:28" hidden="1">
      <c r="A4739" s="283"/>
      <c r="B4739"/>
      <c r="C4739"/>
      <c r="D4739"/>
      <c r="E4739"/>
      <c r="F4739"/>
      <c r="G4739"/>
      <c r="H4739"/>
      <c r="I4739"/>
      <c r="J4739"/>
      <c r="K4739"/>
      <c r="L4739"/>
      <c r="M4739"/>
      <c r="N4739"/>
      <c r="O4739"/>
      <c r="P4739"/>
      <c r="Q4739"/>
      <c r="R4739"/>
      <c r="S4739"/>
      <c r="T4739"/>
      <c r="U4739"/>
      <c r="V4739"/>
      <c r="W4739"/>
      <c r="X4739"/>
      <c r="Y4739"/>
      <c r="Z4739"/>
      <c r="AA4739"/>
      <c r="AB4739" s="181"/>
    </row>
    <row r="4740" spans="1:28" hidden="1">
      <c r="A4740" s="283"/>
      <c r="B4740"/>
      <c r="C4740"/>
      <c r="D4740"/>
      <c r="E4740"/>
      <c r="F4740"/>
      <c r="G4740"/>
      <c r="H4740"/>
      <c r="I4740"/>
      <c r="J4740"/>
      <c r="K4740"/>
      <c r="L4740"/>
      <c r="M4740"/>
      <c r="N4740"/>
      <c r="O4740"/>
      <c r="P4740"/>
      <c r="Q4740"/>
      <c r="R4740"/>
      <c r="S4740"/>
      <c r="T4740"/>
      <c r="U4740"/>
      <c r="V4740"/>
      <c r="W4740"/>
      <c r="X4740"/>
      <c r="Y4740"/>
      <c r="Z4740"/>
      <c r="AA4740"/>
      <c r="AB4740" s="181"/>
    </row>
    <row r="4741" spans="1:28" hidden="1">
      <c r="A4741" s="283"/>
      <c r="B4741"/>
      <c r="C4741"/>
      <c r="D4741"/>
      <c r="E4741"/>
      <c r="F4741"/>
      <c r="G4741"/>
      <c r="H4741"/>
      <c r="I4741"/>
      <c r="J4741"/>
      <c r="K4741"/>
      <c r="L4741"/>
      <c r="M4741"/>
      <c r="N4741"/>
      <c r="O4741"/>
      <c r="P4741"/>
      <c r="Q4741"/>
      <c r="R4741"/>
      <c r="S4741"/>
      <c r="T4741"/>
      <c r="U4741"/>
      <c r="V4741"/>
      <c r="W4741"/>
      <c r="X4741"/>
      <c r="Y4741"/>
      <c r="Z4741"/>
      <c r="AA4741"/>
      <c r="AB4741" s="181"/>
    </row>
    <row r="4742" spans="1:28" hidden="1">
      <c r="A4742" s="283"/>
      <c r="B4742"/>
      <c r="C4742"/>
      <c r="D4742"/>
      <c r="E4742"/>
      <c r="F4742"/>
      <c r="G4742"/>
      <c r="H4742"/>
      <c r="I4742"/>
      <c r="J4742"/>
      <c r="K4742"/>
      <c r="L4742"/>
      <c r="M4742"/>
      <c r="N4742"/>
      <c r="O4742"/>
      <c r="P4742"/>
      <c r="Q4742"/>
      <c r="R4742"/>
      <c r="S4742"/>
      <c r="T4742"/>
      <c r="U4742"/>
      <c r="V4742"/>
      <c r="W4742"/>
      <c r="X4742"/>
      <c r="Y4742"/>
      <c r="Z4742"/>
      <c r="AA4742"/>
      <c r="AB4742" s="181"/>
    </row>
    <row r="4743" spans="1:28" hidden="1">
      <c r="A4743" s="283"/>
      <c r="B4743"/>
      <c r="C4743"/>
      <c r="D4743"/>
      <c r="E4743"/>
      <c r="F4743"/>
      <c r="G4743"/>
      <c r="H4743"/>
      <c r="I4743"/>
      <c r="J4743"/>
      <c r="K4743"/>
      <c r="L4743"/>
      <c r="M4743"/>
      <c r="N4743"/>
      <c r="O4743"/>
      <c r="P4743"/>
      <c r="Q4743"/>
      <c r="R4743"/>
      <c r="S4743"/>
      <c r="T4743"/>
      <c r="U4743"/>
      <c r="V4743"/>
      <c r="W4743"/>
      <c r="X4743"/>
      <c r="Y4743"/>
      <c r="Z4743"/>
      <c r="AA4743"/>
      <c r="AB4743" s="181"/>
    </row>
    <row r="4744" spans="1:28" hidden="1">
      <c r="A4744" s="283"/>
      <c r="B4744"/>
      <c r="C4744"/>
      <c r="D4744"/>
      <c r="E4744"/>
      <c r="F4744"/>
      <c r="G4744"/>
      <c r="H4744"/>
      <c r="I4744"/>
      <c r="J4744"/>
      <c r="K4744"/>
      <c r="L4744"/>
      <c r="M4744"/>
      <c r="N4744"/>
      <c r="O4744"/>
      <c r="P4744"/>
      <c r="Q4744"/>
      <c r="R4744"/>
      <c r="S4744"/>
      <c r="T4744"/>
      <c r="U4744"/>
      <c r="V4744"/>
      <c r="W4744"/>
      <c r="X4744"/>
      <c r="Y4744"/>
      <c r="Z4744"/>
      <c r="AA4744"/>
      <c r="AB4744" s="181"/>
    </row>
    <row r="4745" spans="1:28" hidden="1">
      <c r="A4745" s="283"/>
      <c r="B4745"/>
      <c r="C4745"/>
      <c r="D4745"/>
      <c r="E4745"/>
      <c r="F4745"/>
      <c r="G4745"/>
      <c r="H4745"/>
      <c r="I4745"/>
      <c r="J4745"/>
      <c r="K4745"/>
      <c r="L4745"/>
      <c r="M4745"/>
      <c r="N4745"/>
      <c r="O4745"/>
      <c r="P4745"/>
      <c r="Q4745"/>
      <c r="R4745"/>
      <c r="S4745"/>
      <c r="T4745"/>
      <c r="U4745"/>
      <c r="V4745"/>
      <c r="W4745"/>
      <c r="X4745"/>
      <c r="Y4745"/>
      <c r="Z4745"/>
      <c r="AA4745"/>
      <c r="AB4745" s="181"/>
    </row>
    <row r="4746" spans="1:28" hidden="1">
      <c r="A4746" s="283"/>
      <c r="B4746"/>
      <c r="C4746"/>
      <c r="D4746"/>
      <c r="E4746"/>
      <c r="F4746"/>
      <c r="G4746"/>
      <c r="H4746"/>
      <c r="I4746"/>
      <c r="J4746"/>
      <c r="K4746"/>
      <c r="L4746"/>
      <c r="M4746"/>
      <c r="N4746"/>
      <c r="O4746"/>
      <c r="P4746"/>
      <c r="Q4746"/>
      <c r="R4746"/>
      <c r="S4746"/>
      <c r="T4746"/>
      <c r="U4746"/>
      <c r="V4746"/>
      <c r="W4746"/>
      <c r="X4746"/>
      <c r="Y4746"/>
      <c r="Z4746"/>
      <c r="AA4746"/>
      <c r="AB4746" s="181"/>
    </row>
    <row r="4747" spans="1:28" hidden="1">
      <c r="A4747" s="283"/>
      <c r="B4747"/>
      <c r="C4747"/>
      <c r="D4747"/>
      <c r="E4747"/>
      <c r="F4747"/>
      <c r="G4747"/>
      <c r="H4747"/>
      <c r="I4747"/>
      <c r="J4747"/>
      <c r="K4747"/>
      <c r="L4747"/>
      <c r="M4747"/>
      <c r="N4747"/>
      <c r="O4747"/>
      <c r="P4747"/>
      <c r="Q4747"/>
      <c r="R4747"/>
      <c r="S4747"/>
      <c r="T4747"/>
      <c r="U4747"/>
      <c r="V4747"/>
      <c r="W4747"/>
      <c r="X4747"/>
      <c r="Y4747"/>
      <c r="Z4747"/>
      <c r="AA4747"/>
      <c r="AB4747" s="181"/>
    </row>
    <row r="4748" spans="1:28" hidden="1">
      <c r="A4748" s="283"/>
      <c r="B4748"/>
      <c r="C4748"/>
      <c r="D4748"/>
      <c r="E4748"/>
      <c r="F4748"/>
      <c r="G4748"/>
      <c r="H4748"/>
      <c r="I4748"/>
      <c r="J4748"/>
      <c r="K4748"/>
      <c r="L4748"/>
      <c r="M4748"/>
      <c r="N4748"/>
      <c r="O4748"/>
      <c r="P4748"/>
      <c r="Q4748"/>
      <c r="R4748"/>
      <c r="S4748"/>
      <c r="T4748"/>
      <c r="U4748"/>
      <c r="V4748"/>
      <c r="W4748"/>
      <c r="X4748"/>
      <c r="Y4748"/>
      <c r="Z4748"/>
      <c r="AA4748"/>
      <c r="AB4748" s="181"/>
    </row>
    <row r="4749" spans="1:28" hidden="1">
      <c r="A4749" s="283"/>
      <c r="B4749"/>
      <c r="C4749"/>
      <c r="D4749"/>
      <c r="E4749"/>
      <c r="F4749"/>
      <c r="G4749"/>
      <c r="H4749"/>
      <c r="I4749"/>
      <c r="J4749"/>
      <c r="K4749"/>
      <c r="L4749"/>
      <c r="M4749"/>
      <c r="N4749"/>
      <c r="O4749"/>
      <c r="P4749"/>
      <c r="Q4749"/>
      <c r="R4749"/>
      <c r="S4749"/>
      <c r="T4749"/>
      <c r="U4749"/>
      <c r="V4749"/>
      <c r="W4749"/>
      <c r="X4749"/>
      <c r="Y4749"/>
      <c r="Z4749"/>
      <c r="AA4749"/>
      <c r="AB4749" s="181"/>
    </row>
    <row r="4750" spans="1:28" hidden="1">
      <c r="A4750" s="283"/>
      <c r="B4750"/>
      <c r="C4750"/>
      <c r="D4750"/>
      <c r="E4750"/>
      <c r="F4750"/>
      <c r="G4750"/>
      <c r="H4750"/>
      <c r="I4750"/>
      <c r="J4750"/>
      <c r="K4750"/>
      <c r="L4750"/>
      <c r="M4750"/>
      <c r="N4750"/>
      <c r="O4750"/>
      <c r="P4750"/>
      <c r="Q4750"/>
      <c r="R4750"/>
      <c r="S4750"/>
      <c r="T4750"/>
      <c r="U4750"/>
      <c r="V4750"/>
      <c r="W4750"/>
      <c r="X4750"/>
      <c r="Y4750"/>
      <c r="Z4750"/>
      <c r="AA4750"/>
      <c r="AB4750" s="181"/>
    </row>
    <row r="4751" spans="1:28" hidden="1">
      <c r="A4751" s="283"/>
      <c r="B4751"/>
      <c r="C4751"/>
      <c r="D4751"/>
      <c r="E4751"/>
      <c r="F4751"/>
      <c r="G4751"/>
      <c r="H4751"/>
      <c r="I4751"/>
      <c r="J4751"/>
      <c r="K4751"/>
      <c r="L4751"/>
      <c r="M4751"/>
      <c r="N4751"/>
      <c r="O4751"/>
      <c r="P4751"/>
      <c r="Q4751"/>
      <c r="R4751"/>
      <c r="S4751"/>
      <c r="T4751"/>
      <c r="U4751"/>
      <c r="V4751"/>
      <c r="W4751"/>
      <c r="X4751"/>
      <c r="Y4751"/>
      <c r="Z4751"/>
      <c r="AA4751"/>
      <c r="AB4751" s="181"/>
    </row>
    <row r="4752" spans="1:28" hidden="1">
      <c r="A4752" s="283"/>
      <c r="B4752"/>
      <c r="C4752"/>
      <c r="D4752"/>
      <c r="E4752"/>
      <c r="F4752"/>
      <c r="G4752"/>
      <c r="H4752"/>
      <c r="I4752"/>
      <c r="J4752"/>
      <c r="K4752"/>
      <c r="L4752"/>
      <c r="M4752"/>
      <c r="N4752"/>
      <c r="O4752"/>
      <c r="P4752"/>
      <c r="Q4752"/>
      <c r="R4752"/>
      <c r="S4752"/>
      <c r="T4752"/>
      <c r="U4752"/>
      <c r="V4752"/>
      <c r="W4752"/>
      <c r="X4752"/>
      <c r="Y4752"/>
      <c r="Z4752"/>
      <c r="AA4752"/>
      <c r="AB4752" s="181"/>
    </row>
    <row r="4753" spans="1:28" hidden="1">
      <c r="A4753" s="283"/>
      <c r="B4753"/>
      <c r="C4753"/>
      <c r="D4753"/>
      <c r="E4753"/>
      <c r="F4753"/>
      <c r="G4753"/>
      <c r="H4753"/>
      <c r="I4753"/>
      <c r="J4753"/>
      <c r="K4753"/>
      <c r="L4753"/>
      <c r="M4753"/>
      <c r="N4753"/>
      <c r="O4753"/>
      <c r="P4753"/>
      <c r="Q4753"/>
      <c r="R4753"/>
      <c r="S4753"/>
      <c r="T4753"/>
      <c r="U4753"/>
      <c r="V4753"/>
      <c r="W4753"/>
      <c r="X4753"/>
      <c r="Y4753"/>
      <c r="Z4753"/>
      <c r="AA4753"/>
      <c r="AB4753" s="181"/>
    </row>
    <row r="4754" spans="1:28" hidden="1">
      <c r="A4754" s="283"/>
      <c r="B4754"/>
      <c r="C4754"/>
      <c r="D4754"/>
      <c r="E4754"/>
      <c r="F4754"/>
      <c r="G4754"/>
      <c r="H4754"/>
      <c r="I4754"/>
      <c r="J4754"/>
      <c r="K4754"/>
      <c r="L4754"/>
      <c r="M4754"/>
      <c r="N4754"/>
      <c r="O4754"/>
      <c r="P4754"/>
      <c r="Q4754"/>
      <c r="R4754"/>
      <c r="S4754"/>
      <c r="T4754"/>
      <c r="U4754"/>
      <c r="V4754"/>
      <c r="W4754"/>
      <c r="X4754"/>
      <c r="Y4754"/>
      <c r="Z4754"/>
      <c r="AA4754"/>
      <c r="AB4754" s="181"/>
    </row>
    <row r="4755" spans="1:28" hidden="1">
      <c r="A4755" s="283"/>
      <c r="B4755"/>
      <c r="C4755"/>
      <c r="D4755"/>
      <c r="E4755"/>
      <c r="F4755"/>
      <c r="G4755"/>
      <c r="H4755"/>
      <c r="I4755"/>
      <c r="J4755"/>
      <c r="K4755"/>
      <c r="L4755"/>
      <c r="M4755"/>
      <c r="N4755"/>
      <c r="O4755"/>
      <c r="P4755"/>
      <c r="Q4755"/>
      <c r="R4755"/>
      <c r="S4755"/>
      <c r="T4755"/>
      <c r="U4755"/>
      <c r="V4755"/>
      <c r="W4755"/>
      <c r="X4755"/>
      <c r="Y4755"/>
      <c r="Z4755"/>
      <c r="AA4755"/>
      <c r="AB4755" s="181"/>
    </row>
    <row r="4756" spans="1:28" hidden="1">
      <c r="A4756" s="283"/>
      <c r="B4756"/>
      <c r="C4756"/>
      <c r="D4756"/>
      <c r="E4756"/>
      <c r="F4756"/>
      <c r="G4756"/>
      <c r="H4756"/>
      <c r="I4756"/>
      <c r="J4756"/>
      <c r="K4756"/>
      <c r="L4756"/>
      <c r="M4756"/>
      <c r="N4756"/>
      <c r="O4756"/>
      <c r="P4756"/>
      <c r="Q4756"/>
      <c r="R4756"/>
      <c r="S4756"/>
      <c r="T4756"/>
      <c r="U4756"/>
      <c r="V4756"/>
      <c r="W4756"/>
      <c r="X4756"/>
      <c r="Y4756"/>
      <c r="Z4756"/>
      <c r="AA4756"/>
      <c r="AB4756" s="181"/>
    </row>
    <row r="4757" spans="1:28" hidden="1">
      <c r="A4757" s="283"/>
      <c r="B4757"/>
      <c r="C4757"/>
      <c r="D4757"/>
      <c r="E4757"/>
      <c r="F4757"/>
      <c r="G4757"/>
      <c r="H4757"/>
      <c r="I4757"/>
      <c r="J4757"/>
      <c r="K4757"/>
      <c r="L4757"/>
      <c r="M4757"/>
      <c r="N4757"/>
      <c r="O4757"/>
      <c r="P4757"/>
      <c r="Q4757"/>
      <c r="R4757"/>
      <c r="S4757"/>
      <c r="T4757"/>
      <c r="U4757"/>
      <c r="V4757"/>
      <c r="W4757"/>
      <c r="X4757"/>
      <c r="Y4757"/>
      <c r="Z4757"/>
      <c r="AA4757"/>
      <c r="AB4757" s="181"/>
    </row>
    <row r="4758" spans="1:28" hidden="1">
      <c r="A4758" s="283"/>
      <c r="B4758"/>
      <c r="C4758"/>
      <c r="D4758"/>
      <c r="E4758"/>
      <c r="F4758"/>
      <c r="G4758"/>
      <c r="H4758"/>
      <c r="I4758"/>
      <c r="J4758"/>
      <c r="K4758"/>
      <c r="L4758"/>
      <c r="M4758"/>
      <c r="N4758"/>
      <c r="O4758"/>
      <c r="P4758"/>
      <c r="Q4758"/>
      <c r="R4758"/>
      <c r="S4758"/>
      <c r="T4758"/>
      <c r="U4758"/>
      <c r="V4758"/>
      <c r="W4758"/>
      <c r="X4758"/>
      <c r="Y4758"/>
      <c r="Z4758"/>
      <c r="AA4758"/>
      <c r="AB4758" s="181"/>
    </row>
    <row r="4759" spans="1:28" hidden="1">
      <c r="A4759" s="283"/>
      <c r="B4759"/>
      <c r="C4759"/>
      <c r="D4759"/>
      <c r="E4759"/>
      <c r="F4759"/>
      <c r="G4759"/>
      <c r="H4759"/>
      <c r="I4759"/>
      <c r="J4759"/>
      <c r="K4759"/>
      <c r="L4759"/>
      <c r="M4759"/>
      <c r="N4759"/>
      <c r="O4759"/>
      <c r="P4759"/>
      <c r="Q4759"/>
      <c r="R4759"/>
      <c r="S4759"/>
      <c r="T4759"/>
      <c r="U4759"/>
      <c r="V4759"/>
      <c r="W4759"/>
      <c r="X4759"/>
      <c r="Y4759"/>
      <c r="Z4759"/>
      <c r="AA4759"/>
      <c r="AB4759" s="181"/>
    </row>
    <row r="4760" spans="1:28" hidden="1">
      <c r="A4760" s="283"/>
      <c r="B4760"/>
      <c r="C4760"/>
      <c r="D4760"/>
      <c r="E4760"/>
      <c r="F4760"/>
      <c r="G4760"/>
      <c r="H4760"/>
      <c r="I4760"/>
      <c r="J4760"/>
      <c r="K4760"/>
      <c r="L4760"/>
      <c r="M4760"/>
      <c r="N4760"/>
      <c r="O4760"/>
      <c r="P4760"/>
      <c r="Q4760"/>
      <c r="R4760"/>
      <c r="S4760"/>
      <c r="T4760"/>
      <c r="U4760"/>
      <c r="V4760"/>
      <c r="W4760"/>
      <c r="X4760"/>
      <c r="Y4760"/>
      <c r="Z4760"/>
      <c r="AA4760"/>
      <c r="AB4760" s="181"/>
    </row>
    <row r="4761" spans="1:28" hidden="1">
      <c r="A4761" s="283"/>
      <c r="B4761"/>
      <c r="C4761"/>
      <c r="D4761"/>
      <c r="E4761"/>
      <c r="F4761"/>
      <c r="G4761"/>
      <c r="H4761"/>
      <c r="I4761"/>
      <c r="J4761"/>
      <c r="K4761"/>
      <c r="L4761"/>
      <c r="M4761"/>
      <c r="N4761"/>
      <c r="O4761"/>
      <c r="P4761"/>
      <c r="Q4761"/>
      <c r="R4761"/>
      <c r="S4761"/>
      <c r="T4761"/>
      <c r="U4761"/>
      <c r="V4761"/>
      <c r="W4761"/>
      <c r="X4761"/>
      <c r="Y4761"/>
      <c r="Z4761"/>
      <c r="AA4761"/>
      <c r="AB4761" s="181"/>
    </row>
    <row r="4762" spans="1:28" hidden="1">
      <c r="A4762" s="283"/>
      <c r="B4762"/>
      <c r="C4762"/>
      <c r="D4762"/>
      <c r="E4762"/>
      <c r="F4762"/>
      <c r="G4762"/>
      <c r="H4762"/>
      <c r="I4762"/>
      <c r="J4762"/>
      <c r="K4762"/>
      <c r="L4762"/>
      <c r="M4762"/>
      <c r="N4762"/>
      <c r="O4762"/>
      <c r="P4762"/>
      <c r="Q4762"/>
      <c r="R4762"/>
      <c r="S4762"/>
      <c r="T4762"/>
      <c r="U4762"/>
      <c r="V4762"/>
      <c r="W4762"/>
      <c r="X4762"/>
      <c r="Y4762"/>
      <c r="Z4762"/>
      <c r="AA4762"/>
      <c r="AB4762" s="181"/>
    </row>
    <row r="4763" spans="1:28" hidden="1">
      <c r="A4763" s="283"/>
      <c r="B4763"/>
      <c r="C4763"/>
      <c r="D4763"/>
      <c r="E4763"/>
      <c r="F4763"/>
      <c r="G4763"/>
      <c r="H4763"/>
      <c r="I4763"/>
      <c r="J4763"/>
      <c r="K4763"/>
      <c r="L4763"/>
      <c r="M4763"/>
      <c r="N4763"/>
      <c r="O4763"/>
      <c r="P4763"/>
      <c r="Q4763"/>
      <c r="R4763"/>
      <c r="S4763"/>
      <c r="T4763"/>
      <c r="U4763"/>
      <c r="V4763"/>
      <c r="W4763"/>
      <c r="X4763"/>
      <c r="Y4763"/>
      <c r="Z4763"/>
      <c r="AA4763"/>
      <c r="AB4763" s="181"/>
    </row>
    <row r="4764" spans="1:28" hidden="1">
      <c r="A4764" s="283"/>
      <c r="B4764"/>
      <c r="C4764"/>
      <c r="D4764"/>
      <c r="E4764"/>
      <c r="F4764"/>
      <c r="G4764"/>
      <c r="H4764"/>
      <c r="I4764"/>
      <c r="J4764"/>
      <c r="K4764"/>
      <c r="L4764"/>
      <c r="M4764"/>
      <c r="N4764"/>
      <c r="O4764"/>
      <c r="P4764"/>
      <c r="Q4764"/>
      <c r="R4764"/>
      <c r="S4764"/>
      <c r="T4764"/>
      <c r="U4764"/>
      <c r="V4764"/>
      <c r="W4764"/>
      <c r="X4764"/>
      <c r="Y4764"/>
      <c r="Z4764"/>
      <c r="AA4764"/>
      <c r="AB4764" s="181"/>
    </row>
    <row r="4765" spans="1:28" hidden="1">
      <c r="A4765" s="283"/>
      <c r="B4765"/>
      <c r="C4765"/>
      <c r="D4765"/>
      <c r="E4765"/>
      <c r="F4765"/>
      <c r="G4765"/>
      <c r="H4765"/>
      <c r="I4765"/>
      <c r="J4765"/>
      <c r="K4765"/>
      <c r="L4765"/>
      <c r="M4765"/>
      <c r="N4765"/>
      <c r="O4765"/>
      <c r="P4765"/>
      <c r="Q4765"/>
      <c r="R4765"/>
      <c r="S4765"/>
      <c r="T4765"/>
      <c r="U4765"/>
      <c r="V4765"/>
      <c r="W4765"/>
      <c r="X4765"/>
      <c r="Y4765"/>
      <c r="Z4765"/>
      <c r="AA4765"/>
      <c r="AB4765" s="181"/>
    </row>
    <row r="4766" spans="1:28" hidden="1">
      <c r="A4766" s="283"/>
      <c r="B4766"/>
      <c r="C4766"/>
      <c r="D4766"/>
      <c r="E4766"/>
      <c r="F4766"/>
      <c r="G4766"/>
      <c r="H4766"/>
      <c r="I4766"/>
      <c r="J4766"/>
      <c r="K4766"/>
      <c r="L4766"/>
      <c r="M4766"/>
      <c r="N4766"/>
      <c r="O4766"/>
      <c r="P4766"/>
      <c r="Q4766"/>
      <c r="R4766"/>
      <c r="S4766"/>
      <c r="T4766"/>
      <c r="U4766"/>
      <c r="V4766"/>
      <c r="W4766"/>
      <c r="X4766"/>
      <c r="Y4766"/>
      <c r="Z4766"/>
      <c r="AA4766"/>
      <c r="AB4766" s="181"/>
    </row>
    <row r="4767" spans="1:28" hidden="1">
      <c r="A4767" s="283"/>
      <c r="B4767"/>
      <c r="C4767"/>
      <c r="D4767"/>
      <c r="E4767"/>
      <c r="F4767"/>
      <c r="G4767"/>
      <c r="H4767"/>
      <c r="I4767"/>
      <c r="J4767"/>
      <c r="K4767"/>
      <c r="L4767"/>
      <c r="M4767"/>
      <c r="N4767"/>
      <c r="O4767"/>
      <c r="P4767"/>
      <c r="Q4767"/>
      <c r="R4767"/>
      <c r="S4767"/>
      <c r="T4767"/>
      <c r="U4767"/>
      <c r="V4767"/>
      <c r="W4767"/>
      <c r="X4767"/>
      <c r="Y4767"/>
      <c r="Z4767"/>
      <c r="AA4767"/>
      <c r="AB4767" s="181"/>
    </row>
    <row r="4768" spans="1:28" hidden="1">
      <c r="A4768" s="283"/>
      <c r="B4768"/>
      <c r="C4768"/>
      <c r="D4768"/>
      <c r="E4768"/>
      <c r="F4768"/>
      <c r="G4768"/>
      <c r="H4768"/>
      <c r="I4768"/>
      <c r="J4768"/>
      <c r="K4768"/>
      <c r="L4768"/>
      <c r="M4768"/>
      <c r="N4768"/>
      <c r="O4768"/>
      <c r="P4768"/>
      <c r="Q4768"/>
      <c r="R4768"/>
      <c r="S4768"/>
      <c r="T4768"/>
      <c r="U4768"/>
      <c r="V4768"/>
      <c r="W4768"/>
      <c r="X4768"/>
      <c r="Y4768"/>
      <c r="Z4768"/>
      <c r="AA4768"/>
      <c r="AB4768" s="181"/>
    </row>
    <row r="4769" spans="1:28" hidden="1">
      <c r="A4769" s="283"/>
      <c r="B4769"/>
      <c r="C4769"/>
      <c r="D4769"/>
      <c r="E4769"/>
      <c r="F4769"/>
      <c r="G4769"/>
      <c r="H4769"/>
      <c r="I4769"/>
      <c r="J4769"/>
      <c r="K4769"/>
      <c r="L4769"/>
      <c r="M4769"/>
      <c r="N4769"/>
      <c r="O4769"/>
      <c r="P4769"/>
      <c r="Q4769"/>
      <c r="R4769"/>
      <c r="S4769"/>
      <c r="T4769"/>
      <c r="U4769"/>
      <c r="V4769"/>
      <c r="W4769"/>
      <c r="X4769"/>
      <c r="Y4769"/>
      <c r="Z4769"/>
      <c r="AA4769"/>
      <c r="AB4769" s="181"/>
    </row>
    <row r="4770" spans="1:28" hidden="1">
      <c r="A4770" s="283"/>
      <c r="B4770"/>
      <c r="C4770"/>
      <c r="D4770"/>
      <c r="E4770"/>
      <c r="F4770"/>
      <c r="G4770"/>
      <c r="H4770"/>
      <c r="I4770"/>
      <c r="J4770"/>
      <c r="K4770"/>
      <c r="L4770"/>
      <c r="M4770"/>
      <c r="N4770"/>
      <c r="O4770"/>
      <c r="P4770"/>
      <c r="Q4770"/>
      <c r="R4770"/>
      <c r="S4770"/>
      <c r="T4770"/>
      <c r="U4770"/>
      <c r="V4770"/>
      <c r="W4770"/>
      <c r="X4770"/>
      <c r="Y4770"/>
      <c r="Z4770"/>
      <c r="AA4770"/>
      <c r="AB4770" s="181"/>
    </row>
    <row r="4771" spans="1:28" hidden="1">
      <c r="A4771" s="283"/>
      <c r="B4771"/>
      <c r="C4771"/>
      <c r="D4771"/>
      <c r="E4771"/>
      <c r="F4771"/>
      <c r="G4771"/>
      <c r="H4771"/>
      <c r="I4771"/>
      <c r="J4771"/>
      <c r="K4771"/>
      <c r="L4771"/>
      <c r="M4771"/>
      <c r="N4771"/>
      <c r="O4771"/>
      <c r="P4771"/>
      <c r="Q4771"/>
      <c r="R4771"/>
      <c r="S4771"/>
      <c r="T4771"/>
      <c r="U4771"/>
      <c r="V4771"/>
      <c r="W4771"/>
      <c r="X4771"/>
      <c r="Y4771"/>
      <c r="Z4771"/>
      <c r="AA4771"/>
      <c r="AB4771" s="181"/>
    </row>
    <row r="4772" spans="1:28" hidden="1">
      <c r="A4772" s="283"/>
      <c r="B4772"/>
      <c r="C4772"/>
      <c r="D4772"/>
      <c r="E4772"/>
      <c r="F4772"/>
      <c r="G4772"/>
      <c r="H4772"/>
      <c r="I4772"/>
      <c r="J4772"/>
      <c r="K4772"/>
      <c r="L4772"/>
      <c r="M4772"/>
      <c r="N4772"/>
      <c r="O4772"/>
      <c r="P4772"/>
      <c r="Q4772"/>
      <c r="R4772"/>
      <c r="S4772"/>
      <c r="T4772"/>
      <c r="U4772"/>
      <c r="V4772"/>
      <c r="W4772"/>
      <c r="X4772"/>
      <c r="Y4772"/>
      <c r="Z4772"/>
      <c r="AA4772"/>
      <c r="AB4772" s="181"/>
    </row>
    <row r="4773" spans="1:28" hidden="1">
      <c r="A4773" s="283"/>
      <c r="B4773"/>
      <c r="C4773"/>
      <c r="D4773"/>
      <c r="E4773"/>
      <c r="F4773"/>
      <c r="G4773"/>
      <c r="H4773"/>
      <c r="I4773"/>
      <c r="J4773"/>
      <c r="K4773"/>
      <c r="L4773"/>
      <c r="M4773"/>
      <c r="N4773"/>
      <c r="O4773"/>
      <c r="P4773"/>
      <c r="Q4773"/>
      <c r="R4773"/>
      <c r="S4773"/>
      <c r="T4773"/>
      <c r="U4773"/>
      <c r="V4773"/>
      <c r="W4773"/>
      <c r="X4773"/>
      <c r="Y4773"/>
      <c r="Z4773"/>
      <c r="AA4773"/>
      <c r="AB4773" s="181"/>
    </row>
    <row r="4774" spans="1:28" hidden="1">
      <c r="A4774" s="283"/>
      <c r="B4774"/>
      <c r="C4774"/>
      <c r="D4774"/>
      <c r="E4774"/>
      <c r="F4774"/>
      <c r="G4774"/>
      <c r="H4774"/>
      <c r="I4774"/>
      <c r="J4774"/>
      <c r="K4774"/>
      <c r="L4774"/>
      <c r="M4774"/>
      <c r="N4774"/>
      <c r="O4774"/>
      <c r="P4774"/>
      <c r="Q4774"/>
      <c r="R4774"/>
      <c r="S4774"/>
      <c r="T4774"/>
      <c r="U4774"/>
      <c r="V4774"/>
      <c r="W4774"/>
      <c r="X4774"/>
      <c r="Y4774"/>
      <c r="Z4774"/>
      <c r="AA4774"/>
      <c r="AB4774" s="181"/>
    </row>
    <row r="4775" spans="1:28" hidden="1">
      <c r="A4775" s="283"/>
      <c r="B4775"/>
      <c r="C4775"/>
      <c r="D4775"/>
      <c r="E4775"/>
      <c r="F4775"/>
      <c r="G4775"/>
      <c r="H4775"/>
      <c r="I4775"/>
      <c r="J4775"/>
      <c r="K4775"/>
      <c r="L4775"/>
      <c r="M4775"/>
      <c r="N4775"/>
      <c r="O4775"/>
      <c r="P4775"/>
      <c r="Q4775"/>
      <c r="R4775"/>
      <c r="S4775"/>
      <c r="T4775"/>
      <c r="U4775"/>
      <c r="V4775"/>
      <c r="W4775"/>
      <c r="X4775"/>
      <c r="Y4775"/>
      <c r="Z4775"/>
      <c r="AA4775"/>
      <c r="AB4775" s="181"/>
    </row>
    <row r="4776" spans="1:28" hidden="1">
      <c r="A4776" s="283"/>
      <c r="B4776"/>
      <c r="C4776"/>
      <c r="D4776"/>
      <c r="E4776"/>
      <c r="F4776"/>
      <c r="G4776"/>
      <c r="H4776"/>
      <c r="I4776"/>
      <c r="J4776"/>
      <c r="K4776"/>
      <c r="L4776"/>
      <c r="M4776"/>
      <c r="N4776"/>
      <c r="O4776"/>
      <c r="P4776"/>
      <c r="Q4776"/>
      <c r="R4776"/>
      <c r="S4776"/>
      <c r="T4776"/>
      <c r="U4776"/>
      <c r="V4776"/>
      <c r="W4776"/>
      <c r="X4776"/>
      <c r="Y4776"/>
      <c r="Z4776"/>
      <c r="AA4776"/>
      <c r="AB4776" s="181"/>
    </row>
    <row r="4777" spans="1:28" hidden="1">
      <c r="A4777" s="283"/>
      <c r="B4777"/>
      <c r="C4777"/>
      <c r="D4777"/>
      <c r="E4777"/>
      <c r="F4777"/>
      <c r="G4777"/>
      <c r="H4777"/>
      <c r="I4777"/>
      <c r="J4777"/>
      <c r="K4777"/>
      <c r="L4777"/>
      <c r="M4777"/>
      <c r="N4777"/>
      <c r="O4777"/>
      <c r="P4777"/>
      <c r="Q4777"/>
      <c r="R4777"/>
      <c r="S4777"/>
      <c r="T4777"/>
      <c r="U4777"/>
      <c r="V4777"/>
      <c r="W4777"/>
      <c r="X4777"/>
      <c r="Y4777"/>
      <c r="Z4777"/>
      <c r="AA4777"/>
      <c r="AB4777" s="181"/>
    </row>
    <row r="4778" spans="1:28" hidden="1">
      <c r="A4778" s="283"/>
      <c r="B4778"/>
      <c r="C4778"/>
      <c r="D4778"/>
      <c r="E4778"/>
      <c r="F4778"/>
      <c r="G4778"/>
      <c r="H4778"/>
      <c r="I4778"/>
      <c r="J4778"/>
      <c r="K4778"/>
      <c r="L4778"/>
      <c r="M4778"/>
      <c r="N4778"/>
      <c r="O4778"/>
      <c r="P4778"/>
      <c r="Q4778"/>
      <c r="R4778"/>
      <c r="S4778"/>
      <c r="T4778"/>
      <c r="U4778"/>
      <c r="V4778"/>
      <c r="W4778"/>
      <c r="X4778"/>
      <c r="Y4778"/>
      <c r="Z4778"/>
      <c r="AA4778"/>
      <c r="AB4778" s="181"/>
    </row>
    <row r="4779" spans="1:28" hidden="1">
      <c r="A4779" s="283"/>
      <c r="B4779"/>
      <c r="C4779"/>
      <c r="D4779"/>
      <c r="E4779"/>
      <c r="F4779"/>
      <c r="G4779"/>
      <c r="H4779"/>
      <c r="I4779"/>
      <c r="J4779"/>
      <c r="K4779"/>
      <c r="L4779"/>
      <c r="M4779"/>
      <c r="N4779"/>
      <c r="O4779"/>
      <c r="P4779"/>
      <c r="Q4779"/>
      <c r="R4779"/>
      <c r="S4779"/>
      <c r="T4779"/>
      <c r="U4779"/>
      <c r="V4779"/>
      <c r="W4779"/>
      <c r="X4779"/>
      <c r="Y4779"/>
      <c r="Z4779"/>
      <c r="AA4779"/>
      <c r="AB4779" s="181"/>
    </row>
    <row r="4780" spans="1:28" hidden="1">
      <c r="A4780" s="283"/>
      <c r="B4780"/>
      <c r="C4780"/>
      <c r="D4780"/>
      <c r="E4780"/>
      <c r="F4780"/>
      <c r="G4780"/>
      <c r="H4780"/>
      <c r="I4780"/>
      <c r="J4780"/>
      <c r="K4780"/>
      <c r="L4780"/>
      <c r="M4780"/>
      <c r="N4780"/>
      <c r="O4780"/>
      <c r="P4780"/>
      <c r="Q4780"/>
      <c r="R4780"/>
      <c r="S4780"/>
      <c r="T4780"/>
      <c r="U4780"/>
      <c r="V4780"/>
      <c r="W4780"/>
      <c r="X4780"/>
      <c r="Y4780"/>
      <c r="Z4780"/>
      <c r="AA4780"/>
      <c r="AB4780" s="181"/>
    </row>
    <row r="4781" spans="1:28" hidden="1">
      <c r="A4781" s="283"/>
      <c r="B4781"/>
      <c r="C4781"/>
      <c r="D4781"/>
      <c r="E4781"/>
      <c r="F4781"/>
      <c r="G4781"/>
      <c r="H4781"/>
      <c r="I4781"/>
      <c r="J4781"/>
      <c r="K4781"/>
      <c r="L4781"/>
      <c r="M4781"/>
      <c r="N4781"/>
      <c r="O4781"/>
      <c r="P4781"/>
      <c r="Q4781"/>
      <c r="R4781"/>
      <c r="S4781"/>
      <c r="T4781"/>
      <c r="U4781"/>
      <c r="V4781"/>
      <c r="W4781"/>
      <c r="X4781"/>
      <c r="Y4781"/>
      <c r="Z4781"/>
      <c r="AA4781"/>
      <c r="AB4781" s="181"/>
    </row>
    <row r="4782" spans="1:28" hidden="1">
      <c r="A4782" s="283"/>
      <c r="B4782"/>
      <c r="C4782"/>
      <c r="D4782"/>
      <c r="E4782"/>
      <c r="F4782"/>
      <c r="G4782"/>
      <c r="H4782"/>
      <c r="I4782"/>
      <c r="J4782"/>
      <c r="K4782"/>
      <c r="L4782"/>
      <c r="M4782"/>
      <c r="N4782"/>
      <c r="O4782"/>
      <c r="P4782"/>
      <c r="Q4782"/>
      <c r="R4782"/>
      <c r="S4782"/>
      <c r="T4782"/>
      <c r="U4782"/>
      <c r="V4782"/>
      <c r="W4782"/>
      <c r="X4782"/>
      <c r="Y4782"/>
      <c r="Z4782"/>
      <c r="AA4782"/>
      <c r="AB4782" s="181"/>
    </row>
    <row r="4783" spans="1:28" hidden="1">
      <c r="A4783" s="283"/>
      <c r="B4783"/>
      <c r="C4783"/>
      <c r="D4783"/>
      <c r="E4783"/>
      <c r="F4783"/>
      <c r="G4783"/>
      <c r="H4783"/>
      <c r="I4783"/>
      <c r="J4783"/>
      <c r="K4783"/>
      <c r="L4783"/>
      <c r="M4783"/>
      <c r="N4783"/>
      <c r="O4783"/>
      <c r="P4783"/>
      <c r="Q4783"/>
      <c r="R4783"/>
      <c r="S4783"/>
      <c r="T4783"/>
      <c r="U4783"/>
      <c r="V4783"/>
      <c r="W4783"/>
      <c r="X4783"/>
      <c r="Y4783"/>
      <c r="Z4783"/>
      <c r="AA4783"/>
      <c r="AB4783" s="181"/>
    </row>
    <row r="4784" spans="1:28" hidden="1">
      <c r="A4784" s="283"/>
      <c r="B4784"/>
      <c r="C4784"/>
      <c r="D4784"/>
      <c r="E4784"/>
      <c r="F4784"/>
      <c r="G4784"/>
      <c r="H4784"/>
      <c r="I4784"/>
      <c r="J4784"/>
      <c r="K4784"/>
      <c r="L4784"/>
      <c r="M4784"/>
      <c r="N4784"/>
      <c r="O4784"/>
      <c r="P4784"/>
      <c r="Q4784"/>
      <c r="R4784"/>
      <c r="S4784"/>
      <c r="T4784"/>
      <c r="U4784"/>
      <c r="V4784"/>
      <c r="W4784"/>
      <c r="X4784"/>
      <c r="Y4784"/>
      <c r="Z4784"/>
      <c r="AA4784"/>
      <c r="AB4784" s="181"/>
    </row>
    <row r="4785" spans="1:28" hidden="1">
      <c r="A4785" s="283"/>
      <c r="B4785"/>
      <c r="C4785"/>
      <c r="D4785"/>
      <c r="E4785"/>
      <c r="F4785"/>
      <c r="G4785"/>
      <c r="H4785"/>
      <c r="I4785"/>
      <c r="J4785"/>
      <c r="K4785"/>
      <c r="L4785"/>
      <c r="M4785"/>
      <c r="N4785"/>
      <c r="O4785"/>
      <c r="P4785"/>
      <c r="Q4785"/>
      <c r="R4785"/>
      <c r="S4785"/>
      <c r="T4785"/>
      <c r="U4785"/>
      <c r="V4785"/>
      <c r="W4785"/>
      <c r="X4785"/>
      <c r="Y4785"/>
      <c r="Z4785"/>
      <c r="AA4785"/>
      <c r="AB4785" s="181"/>
    </row>
    <row r="4786" spans="1:28" hidden="1">
      <c r="A4786" s="283"/>
      <c r="B4786"/>
      <c r="C4786"/>
      <c r="D4786"/>
      <c r="E4786"/>
      <c r="F4786"/>
      <c r="G4786"/>
      <c r="H4786"/>
      <c r="I4786"/>
      <c r="J4786"/>
      <c r="K4786"/>
      <c r="L4786"/>
      <c r="M4786"/>
      <c r="N4786"/>
      <c r="O4786"/>
      <c r="P4786"/>
      <c r="Q4786"/>
      <c r="R4786"/>
      <c r="S4786"/>
      <c r="T4786"/>
      <c r="U4786"/>
      <c r="V4786"/>
      <c r="W4786"/>
      <c r="X4786"/>
      <c r="Y4786"/>
      <c r="Z4786"/>
      <c r="AA4786"/>
      <c r="AB4786" s="181"/>
    </row>
    <row r="4787" spans="1:28" hidden="1">
      <c r="A4787" s="283"/>
      <c r="B4787"/>
      <c r="C4787"/>
      <c r="D4787"/>
      <c r="E4787"/>
      <c r="F4787"/>
      <c r="G4787"/>
      <c r="H4787"/>
      <c r="I4787"/>
      <c r="J4787"/>
      <c r="K4787"/>
      <c r="L4787"/>
      <c r="M4787"/>
      <c r="N4787"/>
      <c r="O4787"/>
      <c r="P4787"/>
      <c r="Q4787"/>
      <c r="R4787"/>
      <c r="S4787"/>
      <c r="T4787"/>
      <c r="U4787"/>
      <c r="V4787"/>
      <c r="W4787"/>
      <c r="X4787"/>
      <c r="Y4787"/>
      <c r="Z4787"/>
      <c r="AA4787"/>
      <c r="AB4787" s="181"/>
    </row>
    <row r="4788" spans="1:28" hidden="1">
      <c r="A4788" s="283"/>
      <c r="B4788"/>
      <c r="C4788"/>
      <c r="D4788"/>
      <c r="E4788"/>
      <c r="F4788"/>
      <c r="G4788"/>
      <c r="H4788"/>
      <c r="I4788"/>
      <c r="J4788"/>
      <c r="K4788"/>
      <c r="L4788"/>
      <c r="M4788"/>
      <c r="N4788"/>
      <c r="O4788"/>
      <c r="P4788"/>
      <c r="Q4788"/>
      <c r="R4788"/>
      <c r="S4788"/>
      <c r="T4788"/>
      <c r="U4788"/>
      <c r="V4788"/>
      <c r="W4788"/>
      <c r="X4788"/>
      <c r="Y4788"/>
      <c r="Z4788"/>
      <c r="AA4788"/>
      <c r="AB4788" s="181"/>
    </row>
    <row r="4789" spans="1:28" hidden="1">
      <c r="A4789" s="283"/>
      <c r="B4789"/>
      <c r="C4789"/>
      <c r="D4789"/>
      <c r="E4789"/>
      <c r="F4789"/>
      <c r="G4789"/>
      <c r="H4789"/>
      <c r="I4789"/>
      <c r="J4789"/>
      <c r="K4789"/>
      <c r="L4789"/>
      <c r="M4789"/>
      <c r="N4789"/>
      <c r="O4789"/>
      <c r="P4789"/>
      <c r="Q4789"/>
      <c r="R4789"/>
      <c r="S4789"/>
      <c r="T4789"/>
      <c r="U4789"/>
      <c r="V4789"/>
      <c r="W4789"/>
      <c r="X4789"/>
      <c r="Y4789"/>
      <c r="Z4789"/>
      <c r="AA4789"/>
      <c r="AB4789" s="181"/>
    </row>
    <row r="4790" spans="1:28" hidden="1">
      <c r="A4790" s="283"/>
      <c r="B4790"/>
      <c r="C4790"/>
      <c r="D4790"/>
      <c r="E4790"/>
      <c r="F4790"/>
      <c r="G4790"/>
      <c r="H4790"/>
      <c r="I4790"/>
      <c r="J4790"/>
      <c r="K4790"/>
      <c r="L4790"/>
      <c r="M4790"/>
      <c r="N4790"/>
      <c r="O4790"/>
      <c r="P4790"/>
      <c r="Q4790"/>
      <c r="R4790"/>
      <c r="S4790"/>
      <c r="T4790"/>
      <c r="U4790"/>
      <c r="V4790"/>
      <c r="W4790"/>
      <c r="X4790"/>
      <c r="Y4790"/>
      <c r="Z4790"/>
      <c r="AA4790"/>
      <c r="AB4790" s="181"/>
    </row>
    <row r="4791" spans="1:28" hidden="1">
      <c r="A4791" s="283"/>
      <c r="B4791"/>
      <c r="C4791"/>
      <c r="D4791"/>
      <c r="E4791"/>
      <c r="F4791"/>
      <c r="G4791"/>
      <c r="H4791"/>
      <c r="I4791"/>
      <c r="J4791"/>
      <c r="K4791"/>
      <c r="L4791"/>
      <c r="M4791"/>
      <c r="N4791"/>
      <c r="O4791"/>
      <c r="P4791"/>
      <c r="Q4791"/>
      <c r="R4791"/>
      <c r="S4791"/>
      <c r="T4791"/>
      <c r="U4791"/>
      <c r="V4791"/>
      <c r="W4791"/>
      <c r="X4791"/>
      <c r="Y4791"/>
      <c r="Z4791"/>
      <c r="AA4791"/>
      <c r="AB4791" s="181"/>
    </row>
    <row r="4792" spans="1:28" hidden="1">
      <c r="A4792" s="283"/>
      <c r="B4792"/>
      <c r="C4792"/>
      <c r="D4792"/>
      <c r="E4792"/>
      <c r="F4792"/>
      <c r="G4792"/>
      <c r="H4792"/>
      <c r="I4792"/>
      <c r="J4792"/>
      <c r="K4792"/>
      <c r="L4792"/>
      <c r="M4792"/>
      <c r="N4792"/>
      <c r="O4792"/>
      <c r="P4792"/>
      <c r="Q4792"/>
      <c r="R4792"/>
      <c r="S4792"/>
      <c r="T4792"/>
      <c r="U4792"/>
      <c r="V4792"/>
      <c r="W4792"/>
      <c r="X4792"/>
      <c r="Y4792"/>
      <c r="Z4792"/>
      <c r="AA4792"/>
      <c r="AB4792" s="181"/>
    </row>
    <row r="4793" spans="1:28" hidden="1">
      <c r="A4793" s="283"/>
      <c r="B4793"/>
      <c r="C4793"/>
      <c r="D4793"/>
      <c r="E4793"/>
      <c r="F4793"/>
      <c r="G4793"/>
      <c r="H4793"/>
      <c r="I4793"/>
      <c r="J4793"/>
      <c r="K4793"/>
      <c r="L4793"/>
      <c r="M4793"/>
      <c r="N4793"/>
      <c r="O4793"/>
      <c r="P4793"/>
      <c r="Q4793"/>
      <c r="R4793"/>
      <c r="S4793"/>
      <c r="T4793"/>
      <c r="U4793"/>
      <c r="V4793"/>
      <c r="W4793"/>
      <c r="X4793"/>
      <c r="Y4793"/>
      <c r="Z4793"/>
      <c r="AA4793"/>
      <c r="AB4793" s="181"/>
    </row>
    <row r="4794" spans="1:28" hidden="1">
      <c r="A4794" s="283"/>
      <c r="B4794"/>
      <c r="C4794"/>
      <c r="D4794"/>
      <c r="E4794"/>
      <c r="F4794"/>
      <c r="G4794"/>
      <c r="H4794"/>
      <c r="I4794"/>
      <c r="J4794"/>
      <c r="K4794"/>
      <c r="L4794"/>
      <c r="M4794"/>
      <c r="N4794"/>
      <c r="O4794"/>
      <c r="P4794"/>
      <c r="Q4794"/>
      <c r="R4794"/>
      <c r="S4794"/>
      <c r="T4794"/>
      <c r="U4794"/>
      <c r="V4794"/>
      <c r="W4794"/>
      <c r="X4794"/>
      <c r="Y4794"/>
      <c r="Z4794"/>
      <c r="AA4794"/>
      <c r="AB4794" s="181"/>
    </row>
    <row r="4795" spans="1:28" hidden="1">
      <c r="A4795" s="283"/>
      <c r="B4795"/>
      <c r="C4795"/>
      <c r="D4795"/>
      <c r="E4795"/>
      <c r="F4795"/>
      <c r="G4795"/>
      <c r="H4795"/>
      <c r="I4795"/>
      <c r="J4795"/>
      <c r="K4795"/>
      <c r="L4795"/>
      <c r="M4795"/>
      <c r="N4795"/>
      <c r="O4795"/>
      <c r="P4795"/>
      <c r="Q4795"/>
      <c r="R4795"/>
      <c r="S4795"/>
      <c r="T4795"/>
      <c r="U4795"/>
      <c r="V4795"/>
      <c r="W4795"/>
      <c r="X4795"/>
      <c r="Y4795"/>
      <c r="Z4795"/>
      <c r="AA4795"/>
      <c r="AB4795" s="181"/>
    </row>
    <row r="4796" spans="1:28" hidden="1">
      <c r="A4796" s="283"/>
      <c r="B4796"/>
      <c r="C4796"/>
      <c r="D4796"/>
      <c r="E4796"/>
      <c r="F4796"/>
      <c r="G4796"/>
      <c r="H4796"/>
      <c r="I4796"/>
      <c r="J4796"/>
      <c r="K4796"/>
      <c r="L4796"/>
      <c r="M4796"/>
      <c r="N4796"/>
      <c r="O4796"/>
      <c r="P4796"/>
      <c r="Q4796"/>
      <c r="R4796"/>
      <c r="S4796"/>
      <c r="T4796"/>
      <c r="U4796"/>
      <c r="V4796"/>
      <c r="W4796"/>
      <c r="X4796"/>
      <c r="Y4796"/>
      <c r="Z4796"/>
      <c r="AA4796"/>
      <c r="AB4796" s="181"/>
    </row>
    <row r="4797" spans="1:28" hidden="1">
      <c r="A4797" s="283"/>
      <c r="B4797"/>
      <c r="C4797"/>
      <c r="D4797"/>
      <c r="E4797"/>
      <c r="F4797"/>
      <c r="G4797"/>
      <c r="H4797"/>
      <c r="I4797"/>
      <c r="J4797"/>
      <c r="K4797"/>
      <c r="L4797"/>
      <c r="M4797"/>
      <c r="N4797"/>
      <c r="O4797"/>
      <c r="P4797"/>
      <c r="Q4797"/>
      <c r="R4797"/>
      <c r="S4797"/>
      <c r="T4797"/>
      <c r="U4797"/>
      <c r="V4797"/>
      <c r="W4797"/>
      <c r="X4797"/>
      <c r="Y4797"/>
      <c r="Z4797"/>
      <c r="AA4797"/>
      <c r="AB4797" s="181"/>
    </row>
    <row r="4798" spans="1:28" hidden="1">
      <c r="A4798" s="283"/>
      <c r="B4798"/>
      <c r="C4798"/>
      <c r="D4798"/>
      <c r="E4798"/>
      <c r="F4798"/>
      <c r="G4798"/>
      <c r="H4798"/>
      <c r="I4798"/>
      <c r="J4798"/>
      <c r="K4798"/>
      <c r="L4798"/>
      <c r="M4798"/>
      <c r="N4798"/>
      <c r="O4798"/>
      <c r="P4798"/>
      <c r="Q4798"/>
      <c r="R4798"/>
      <c r="S4798"/>
      <c r="T4798"/>
      <c r="U4798"/>
      <c r="V4798"/>
      <c r="W4798"/>
      <c r="X4798"/>
      <c r="Y4798"/>
      <c r="Z4798"/>
      <c r="AA4798"/>
      <c r="AB4798" s="181"/>
    </row>
    <row r="4799" spans="1:28" hidden="1">
      <c r="A4799" s="283"/>
      <c r="B4799"/>
      <c r="C4799"/>
      <c r="D4799"/>
      <c r="E4799"/>
      <c r="F4799"/>
      <c r="G4799"/>
      <c r="H4799"/>
      <c r="I4799"/>
      <c r="J4799"/>
      <c r="K4799"/>
      <c r="L4799"/>
      <c r="M4799"/>
      <c r="N4799"/>
      <c r="O4799"/>
      <c r="P4799"/>
      <c r="Q4799"/>
      <c r="R4799"/>
      <c r="S4799"/>
      <c r="T4799"/>
      <c r="U4799"/>
      <c r="V4799"/>
      <c r="W4799"/>
      <c r="X4799"/>
      <c r="Y4799"/>
      <c r="Z4799"/>
      <c r="AA4799"/>
      <c r="AB4799" s="181"/>
    </row>
    <row r="4800" spans="1:28" hidden="1">
      <c r="A4800" s="283"/>
      <c r="B4800"/>
      <c r="C4800"/>
      <c r="D4800"/>
      <c r="E4800"/>
      <c r="F4800"/>
      <c r="G4800"/>
      <c r="H4800"/>
      <c r="I4800"/>
      <c r="J4800"/>
      <c r="K4800"/>
      <c r="L4800"/>
      <c r="M4800"/>
      <c r="N4800"/>
      <c r="O4800"/>
      <c r="P4800"/>
      <c r="Q4800"/>
      <c r="R4800"/>
      <c r="S4800"/>
      <c r="T4800"/>
      <c r="U4800"/>
      <c r="V4800"/>
      <c r="W4800"/>
      <c r="X4800"/>
      <c r="Y4800"/>
      <c r="Z4800"/>
      <c r="AA4800"/>
      <c r="AB4800" s="181"/>
    </row>
    <row r="4801" spans="1:28" hidden="1">
      <c r="A4801" s="283"/>
      <c r="B4801"/>
      <c r="C4801"/>
      <c r="D4801"/>
      <c r="E4801"/>
      <c r="F4801"/>
      <c r="G4801"/>
      <c r="H4801"/>
      <c r="I4801"/>
      <c r="J4801"/>
      <c r="K4801"/>
      <c r="L4801"/>
      <c r="M4801"/>
      <c r="N4801"/>
      <c r="O4801"/>
      <c r="P4801"/>
      <c r="Q4801"/>
      <c r="R4801"/>
      <c r="S4801"/>
      <c r="T4801"/>
      <c r="U4801"/>
      <c r="V4801"/>
      <c r="W4801"/>
      <c r="X4801"/>
      <c r="Y4801"/>
      <c r="Z4801"/>
      <c r="AA4801"/>
      <c r="AB4801" s="181"/>
    </row>
    <row r="4802" spans="1:28" hidden="1">
      <c r="A4802" s="283"/>
      <c r="B4802"/>
      <c r="C4802"/>
      <c r="D4802"/>
      <c r="E4802"/>
      <c r="F4802"/>
      <c r="G4802"/>
      <c r="H4802"/>
      <c r="I4802"/>
      <c r="J4802"/>
      <c r="K4802"/>
      <c r="L4802"/>
      <c r="M4802"/>
      <c r="N4802"/>
      <c r="O4802"/>
      <c r="P4802"/>
      <c r="Q4802"/>
      <c r="R4802"/>
      <c r="S4802"/>
      <c r="T4802"/>
      <c r="U4802"/>
      <c r="V4802"/>
      <c r="W4802"/>
      <c r="X4802"/>
      <c r="Y4802"/>
      <c r="Z4802"/>
      <c r="AA4802"/>
      <c r="AB4802" s="181"/>
    </row>
    <row r="4803" spans="1:28" hidden="1">
      <c r="A4803" s="283"/>
      <c r="B4803"/>
      <c r="C4803"/>
      <c r="D4803"/>
      <c r="E4803"/>
      <c r="F4803"/>
      <c r="G4803"/>
      <c r="H4803"/>
      <c r="I4803"/>
      <c r="J4803"/>
      <c r="K4803"/>
      <c r="L4803"/>
      <c r="M4803"/>
      <c r="N4803"/>
      <c r="O4803"/>
      <c r="P4803"/>
      <c r="Q4803"/>
      <c r="R4803"/>
      <c r="S4803"/>
      <c r="T4803"/>
      <c r="U4803"/>
      <c r="V4803"/>
      <c r="W4803"/>
      <c r="X4803"/>
      <c r="Y4803"/>
      <c r="Z4803"/>
      <c r="AA4803"/>
      <c r="AB4803" s="181"/>
    </row>
    <row r="4804" spans="1:28" hidden="1">
      <c r="A4804" s="283"/>
      <c r="B4804"/>
      <c r="C4804"/>
      <c r="D4804"/>
      <c r="E4804"/>
      <c r="F4804"/>
      <c r="G4804"/>
      <c r="H4804"/>
      <c r="I4804"/>
      <c r="J4804"/>
      <c r="K4804"/>
      <c r="L4804"/>
      <c r="M4804"/>
      <c r="N4804"/>
      <c r="O4804"/>
      <c r="P4804"/>
      <c r="Q4804"/>
      <c r="R4804"/>
      <c r="S4804"/>
      <c r="T4804"/>
      <c r="U4804"/>
      <c r="V4804"/>
      <c r="W4804"/>
      <c r="X4804"/>
      <c r="Y4804"/>
      <c r="Z4804"/>
      <c r="AA4804"/>
      <c r="AB4804" s="181"/>
    </row>
    <row r="4805" spans="1:28" hidden="1">
      <c r="A4805" s="283"/>
      <c r="B4805"/>
      <c r="C4805"/>
      <c r="D4805"/>
      <c r="E4805"/>
      <c r="F4805"/>
      <c r="G4805"/>
      <c r="H4805"/>
      <c r="I4805"/>
      <c r="J4805"/>
      <c r="K4805"/>
      <c r="L4805"/>
      <c r="M4805"/>
      <c r="N4805"/>
      <c r="O4805"/>
      <c r="P4805"/>
      <c r="Q4805"/>
      <c r="R4805"/>
      <c r="S4805"/>
      <c r="T4805"/>
      <c r="U4805"/>
      <c r="V4805"/>
      <c r="W4805"/>
      <c r="X4805"/>
      <c r="Y4805"/>
      <c r="Z4805"/>
      <c r="AA4805"/>
      <c r="AB4805" s="181"/>
    </row>
    <row r="4806" spans="1:28" hidden="1">
      <c r="A4806" s="283"/>
      <c r="B4806"/>
      <c r="C4806"/>
      <c r="D4806"/>
      <c r="E4806"/>
      <c r="F4806"/>
      <c r="G4806"/>
      <c r="H4806"/>
      <c r="I4806"/>
      <c r="J4806"/>
      <c r="K4806"/>
      <c r="L4806"/>
      <c r="M4806"/>
      <c r="N4806"/>
      <c r="O4806"/>
      <c r="P4806"/>
      <c r="Q4806"/>
      <c r="R4806"/>
      <c r="S4806"/>
      <c r="T4806"/>
      <c r="U4806"/>
      <c r="V4806"/>
      <c r="W4806"/>
      <c r="X4806"/>
      <c r="Y4806"/>
      <c r="Z4806"/>
      <c r="AA4806"/>
      <c r="AB4806" s="181"/>
    </row>
    <row r="4807" spans="1:28" hidden="1">
      <c r="A4807" s="283"/>
      <c r="B4807"/>
      <c r="C4807"/>
      <c r="D4807"/>
      <c r="E4807"/>
      <c r="F4807"/>
      <c r="G4807"/>
      <c r="H4807"/>
      <c r="I4807"/>
      <c r="J4807"/>
      <c r="K4807"/>
      <c r="L4807"/>
      <c r="M4807"/>
      <c r="N4807"/>
      <c r="O4807"/>
      <c r="P4807"/>
      <c r="Q4807"/>
      <c r="R4807"/>
      <c r="S4807"/>
      <c r="T4807"/>
      <c r="U4807"/>
      <c r="V4807"/>
      <c r="W4807"/>
      <c r="X4807"/>
      <c r="Y4807"/>
      <c r="Z4807"/>
      <c r="AA4807"/>
      <c r="AB4807" s="181"/>
    </row>
    <row r="4808" spans="1:28" hidden="1">
      <c r="A4808" s="283"/>
      <c r="B4808"/>
      <c r="C4808"/>
      <c r="D4808"/>
      <c r="E4808"/>
      <c r="F4808"/>
      <c r="G4808"/>
      <c r="H4808"/>
      <c r="I4808"/>
      <c r="J4808"/>
      <c r="K4808"/>
      <c r="L4808"/>
      <c r="M4808"/>
      <c r="N4808"/>
      <c r="O4808"/>
      <c r="P4808"/>
      <c r="Q4808"/>
      <c r="R4808"/>
      <c r="S4808"/>
      <c r="T4808"/>
      <c r="U4808"/>
      <c r="V4808"/>
      <c r="W4808"/>
      <c r="X4808"/>
      <c r="Y4808"/>
      <c r="Z4808"/>
      <c r="AA4808"/>
      <c r="AB4808" s="181"/>
    </row>
    <row r="4809" spans="1:28" hidden="1">
      <c r="A4809" s="283"/>
      <c r="B4809"/>
      <c r="C4809"/>
      <c r="D4809"/>
      <c r="E4809"/>
      <c r="F4809"/>
      <c r="G4809"/>
      <c r="H4809"/>
      <c r="I4809"/>
      <c r="J4809"/>
      <c r="K4809"/>
      <c r="L4809"/>
      <c r="M4809"/>
      <c r="N4809"/>
      <c r="O4809"/>
      <c r="P4809"/>
      <c r="Q4809"/>
      <c r="R4809"/>
      <c r="S4809"/>
      <c r="T4809"/>
      <c r="U4809"/>
      <c r="V4809"/>
      <c r="W4809"/>
      <c r="X4809"/>
      <c r="Y4809"/>
      <c r="Z4809"/>
      <c r="AA4809"/>
      <c r="AB4809" s="181"/>
    </row>
    <row r="4810" spans="1:28" hidden="1">
      <c r="A4810" s="283"/>
      <c r="B4810"/>
      <c r="C4810"/>
      <c r="D4810"/>
      <c r="E4810"/>
      <c r="F4810"/>
      <c r="G4810"/>
      <c r="H4810"/>
      <c r="I4810"/>
      <c r="J4810"/>
      <c r="K4810"/>
      <c r="L4810"/>
      <c r="M4810"/>
      <c r="N4810"/>
      <c r="O4810"/>
      <c r="P4810"/>
      <c r="Q4810"/>
      <c r="R4810"/>
      <c r="S4810"/>
      <c r="T4810"/>
      <c r="U4810"/>
      <c r="V4810"/>
      <c r="W4810"/>
      <c r="X4810"/>
      <c r="Y4810"/>
      <c r="Z4810"/>
      <c r="AA4810"/>
      <c r="AB4810" s="181"/>
    </row>
    <row r="4811" spans="1:28" hidden="1">
      <c r="A4811" s="283"/>
      <c r="B4811"/>
      <c r="C4811"/>
      <c r="D4811"/>
      <c r="E4811"/>
      <c r="F4811"/>
      <c r="G4811"/>
      <c r="H4811"/>
      <c r="I4811"/>
      <c r="J4811"/>
      <c r="K4811"/>
      <c r="L4811"/>
      <c r="M4811"/>
      <c r="N4811"/>
      <c r="O4811"/>
      <c r="P4811"/>
      <c r="Q4811"/>
      <c r="R4811"/>
      <c r="S4811"/>
      <c r="T4811"/>
      <c r="U4811"/>
      <c r="V4811"/>
      <c r="W4811"/>
      <c r="X4811"/>
      <c r="Y4811"/>
      <c r="Z4811"/>
      <c r="AA4811"/>
      <c r="AB4811" s="181"/>
    </row>
    <row r="4812" spans="1:28" hidden="1">
      <c r="A4812" s="283"/>
      <c r="B4812"/>
      <c r="C4812"/>
      <c r="D4812"/>
      <c r="E4812"/>
      <c r="F4812"/>
      <c r="G4812"/>
      <c r="H4812"/>
      <c r="I4812"/>
      <c r="J4812"/>
      <c r="K4812"/>
      <c r="L4812"/>
      <c r="M4812"/>
      <c r="N4812"/>
      <c r="O4812"/>
      <c r="P4812"/>
      <c r="Q4812"/>
      <c r="R4812"/>
      <c r="S4812"/>
      <c r="T4812"/>
      <c r="U4812"/>
      <c r="V4812"/>
      <c r="W4812"/>
      <c r="X4812"/>
      <c r="Y4812"/>
      <c r="Z4812"/>
      <c r="AA4812"/>
      <c r="AB4812" s="181"/>
    </row>
    <row r="4813" spans="1:28" hidden="1">
      <c r="A4813" s="283"/>
      <c r="B4813"/>
      <c r="C4813"/>
      <c r="D4813"/>
      <c r="E4813"/>
      <c r="F4813"/>
      <c r="G4813"/>
      <c r="H4813"/>
      <c r="I4813"/>
      <c r="J4813"/>
      <c r="K4813"/>
      <c r="L4813"/>
      <c r="M4813"/>
      <c r="N4813"/>
      <c r="O4813"/>
      <c r="P4813"/>
      <c r="Q4813"/>
      <c r="R4813"/>
      <c r="S4813"/>
      <c r="T4813"/>
      <c r="U4813"/>
      <c r="V4813"/>
      <c r="W4813"/>
      <c r="X4813"/>
      <c r="Y4813"/>
      <c r="Z4813"/>
      <c r="AA4813"/>
      <c r="AB4813" s="181"/>
    </row>
    <row r="4814" spans="1:28" hidden="1">
      <c r="A4814" s="283"/>
      <c r="B4814"/>
      <c r="C4814"/>
      <c r="D4814"/>
      <c r="E4814"/>
      <c r="F4814"/>
      <c r="G4814"/>
      <c r="H4814"/>
      <c r="I4814"/>
      <c r="J4814"/>
      <c r="K4814"/>
      <c r="L4814"/>
      <c r="M4814"/>
      <c r="N4814"/>
      <c r="O4814"/>
      <c r="P4814"/>
      <c r="Q4814"/>
      <c r="R4814"/>
      <c r="S4814"/>
      <c r="T4814"/>
      <c r="U4814"/>
      <c r="V4814"/>
      <c r="W4814"/>
      <c r="X4814"/>
      <c r="Y4814"/>
      <c r="Z4814"/>
      <c r="AA4814"/>
      <c r="AB4814" s="181"/>
    </row>
    <row r="4815" spans="1:28" hidden="1">
      <c r="A4815" s="283"/>
      <c r="B4815"/>
      <c r="C4815"/>
      <c r="D4815"/>
      <c r="E4815"/>
      <c r="F4815"/>
      <c r="G4815"/>
      <c r="H4815"/>
      <c r="I4815"/>
      <c r="J4815"/>
      <c r="K4815"/>
      <c r="L4815"/>
      <c r="M4815"/>
      <c r="N4815"/>
      <c r="O4815"/>
      <c r="P4815"/>
      <c r="Q4815"/>
      <c r="R4815"/>
      <c r="S4815"/>
      <c r="T4815"/>
      <c r="U4815"/>
      <c r="V4815"/>
      <c r="W4815"/>
      <c r="X4815"/>
      <c r="Y4815"/>
      <c r="Z4815"/>
      <c r="AA4815"/>
      <c r="AB4815" s="181"/>
    </row>
    <row r="4816" spans="1:28" hidden="1">
      <c r="A4816" s="283"/>
      <c r="B4816"/>
      <c r="C4816"/>
      <c r="D4816"/>
      <c r="E4816"/>
      <c r="F4816"/>
      <c r="G4816"/>
      <c r="H4816"/>
      <c r="I4816"/>
      <c r="J4816"/>
      <c r="K4816"/>
      <c r="L4816"/>
      <c r="M4816"/>
      <c r="N4816"/>
      <c r="O4816"/>
      <c r="P4816"/>
      <c r="Q4816"/>
      <c r="R4816"/>
      <c r="S4816"/>
      <c r="T4816"/>
      <c r="U4816"/>
      <c r="V4816"/>
      <c r="W4816"/>
      <c r="X4816"/>
      <c r="Y4816"/>
      <c r="Z4816"/>
      <c r="AA4816"/>
      <c r="AB4816" s="181"/>
    </row>
    <row r="4817" spans="1:28" hidden="1">
      <c r="A4817" s="283"/>
      <c r="B4817"/>
      <c r="C4817"/>
      <c r="D4817"/>
      <c r="E4817"/>
      <c r="F4817"/>
      <c r="G4817"/>
      <c r="H4817"/>
      <c r="I4817"/>
      <c r="J4817"/>
      <c r="K4817"/>
      <c r="L4817"/>
      <c r="M4817"/>
      <c r="N4817"/>
      <c r="O4817"/>
      <c r="P4817"/>
      <c r="Q4817"/>
      <c r="R4817"/>
      <c r="S4817"/>
      <c r="T4817"/>
      <c r="U4817"/>
      <c r="V4817"/>
      <c r="W4817"/>
      <c r="X4817"/>
      <c r="Y4817"/>
      <c r="Z4817"/>
      <c r="AA4817"/>
      <c r="AB4817" s="181"/>
    </row>
    <row r="4818" spans="1:28" hidden="1">
      <c r="A4818" s="283"/>
      <c r="B4818"/>
      <c r="C4818"/>
      <c r="D4818"/>
      <c r="E4818"/>
      <c r="F4818"/>
      <c r="G4818"/>
      <c r="H4818"/>
      <c r="I4818"/>
      <c r="J4818"/>
      <c r="K4818"/>
      <c r="L4818"/>
      <c r="M4818"/>
      <c r="N4818"/>
      <c r="O4818"/>
      <c r="P4818"/>
      <c r="Q4818"/>
      <c r="R4818"/>
      <c r="S4818"/>
      <c r="T4818"/>
      <c r="U4818"/>
      <c r="V4818"/>
      <c r="W4818"/>
      <c r="X4818"/>
      <c r="Y4818"/>
      <c r="Z4818"/>
      <c r="AA4818"/>
      <c r="AB4818" s="181"/>
    </row>
    <row r="4819" spans="1:28" hidden="1">
      <c r="A4819" s="283"/>
      <c r="B4819"/>
      <c r="C4819"/>
      <c r="D4819"/>
      <c r="E4819"/>
      <c r="F4819"/>
      <c r="G4819"/>
      <c r="H4819"/>
      <c r="I4819"/>
      <c r="J4819"/>
      <c r="K4819"/>
      <c r="L4819"/>
      <c r="M4819"/>
      <c r="N4819"/>
      <c r="O4819"/>
      <c r="P4819"/>
      <c r="Q4819"/>
      <c r="R4819"/>
      <c r="S4819"/>
      <c r="T4819"/>
      <c r="U4819"/>
      <c r="V4819"/>
      <c r="W4819"/>
      <c r="X4819"/>
      <c r="Y4819"/>
      <c r="Z4819"/>
      <c r="AA4819"/>
      <c r="AB4819" s="181"/>
    </row>
    <row r="4820" spans="1:28" hidden="1">
      <c r="A4820" s="283"/>
      <c r="B4820"/>
      <c r="C4820"/>
      <c r="D4820"/>
      <c r="E4820"/>
      <c r="F4820"/>
      <c r="G4820"/>
      <c r="H4820"/>
      <c r="I4820"/>
      <c r="J4820"/>
      <c r="K4820"/>
      <c r="L4820"/>
      <c r="M4820"/>
      <c r="N4820"/>
      <c r="O4820"/>
      <c r="P4820"/>
      <c r="Q4820"/>
      <c r="R4820"/>
      <c r="S4820"/>
      <c r="T4820"/>
      <c r="U4820"/>
      <c r="V4820"/>
      <c r="W4820"/>
      <c r="X4820"/>
      <c r="Y4820"/>
      <c r="Z4820"/>
      <c r="AA4820"/>
      <c r="AB4820" s="181"/>
    </row>
    <row r="4821" spans="1:28" hidden="1">
      <c r="A4821" s="283"/>
      <c r="B4821"/>
      <c r="C4821"/>
      <c r="D4821"/>
      <c r="E4821"/>
      <c r="F4821"/>
      <c r="G4821"/>
      <c r="H4821"/>
      <c r="I4821"/>
      <c r="J4821"/>
      <c r="K4821"/>
      <c r="L4821"/>
      <c r="M4821"/>
      <c r="N4821"/>
      <c r="O4821"/>
      <c r="P4821"/>
      <c r="Q4821"/>
      <c r="R4821"/>
      <c r="S4821"/>
      <c r="T4821"/>
      <c r="U4821"/>
      <c r="V4821"/>
      <c r="W4821"/>
      <c r="X4821"/>
      <c r="Y4821"/>
      <c r="Z4821"/>
      <c r="AA4821"/>
      <c r="AB4821" s="181"/>
    </row>
    <row r="4822" spans="1:28" hidden="1">
      <c r="A4822" s="283"/>
      <c r="B4822"/>
      <c r="C4822"/>
      <c r="D4822"/>
      <c r="E4822"/>
      <c r="F4822"/>
      <c r="G4822"/>
      <c r="H4822"/>
      <c r="I4822"/>
      <c r="J4822"/>
      <c r="K4822"/>
      <c r="L4822"/>
      <c r="M4822"/>
      <c r="N4822"/>
      <c r="O4822"/>
      <c r="P4822"/>
      <c r="Q4822"/>
      <c r="R4822"/>
      <c r="S4822"/>
      <c r="T4822"/>
      <c r="U4822"/>
      <c r="V4822"/>
      <c r="W4822"/>
      <c r="X4822"/>
      <c r="Y4822"/>
      <c r="Z4822"/>
      <c r="AA4822"/>
      <c r="AB4822" s="181"/>
    </row>
    <row r="4823" spans="1:28" hidden="1">
      <c r="A4823" s="283"/>
      <c r="B4823"/>
      <c r="C4823"/>
      <c r="D4823"/>
      <c r="E4823"/>
      <c r="F4823"/>
      <c r="G4823"/>
      <c r="H4823"/>
      <c r="I4823"/>
      <c r="J4823"/>
      <c r="K4823"/>
      <c r="L4823"/>
      <c r="M4823"/>
      <c r="N4823"/>
      <c r="O4823"/>
      <c r="P4823"/>
      <c r="Q4823"/>
      <c r="R4823"/>
      <c r="S4823"/>
      <c r="T4823"/>
      <c r="U4823"/>
      <c r="V4823"/>
      <c r="W4823"/>
      <c r="X4823"/>
      <c r="Y4823"/>
      <c r="Z4823"/>
      <c r="AA4823"/>
      <c r="AB4823" s="181"/>
    </row>
    <row r="4824" spans="1:28" hidden="1">
      <c r="A4824" s="283"/>
      <c r="B4824"/>
      <c r="C4824"/>
      <c r="D4824"/>
      <c r="E4824"/>
      <c r="F4824"/>
      <c r="G4824"/>
      <c r="H4824"/>
      <c r="I4824"/>
      <c r="J4824"/>
      <c r="K4824"/>
      <c r="L4824"/>
      <c r="M4824"/>
      <c r="N4824"/>
      <c r="O4824"/>
      <c r="P4824"/>
      <c r="Q4824"/>
      <c r="R4824"/>
      <c r="S4824"/>
      <c r="T4824"/>
      <c r="U4824"/>
      <c r="V4824"/>
      <c r="W4824"/>
      <c r="X4824"/>
      <c r="Y4824"/>
      <c r="Z4824"/>
      <c r="AA4824"/>
      <c r="AB4824" s="181"/>
    </row>
    <row r="4825" spans="1:28" hidden="1">
      <c r="A4825" s="283"/>
      <c r="B4825"/>
      <c r="C4825"/>
      <c r="D4825"/>
      <c r="E4825"/>
      <c r="F4825"/>
      <c r="G4825"/>
      <c r="H4825"/>
      <c r="I4825"/>
      <c r="J4825"/>
      <c r="K4825"/>
      <c r="L4825"/>
      <c r="M4825"/>
      <c r="N4825"/>
      <c r="O4825"/>
      <c r="P4825"/>
      <c r="Q4825"/>
      <c r="R4825"/>
      <c r="S4825"/>
      <c r="T4825"/>
      <c r="U4825"/>
      <c r="V4825"/>
      <c r="W4825"/>
      <c r="X4825"/>
      <c r="Y4825"/>
      <c r="Z4825"/>
      <c r="AA4825"/>
      <c r="AB4825" s="181"/>
    </row>
    <row r="4826" spans="1:28" hidden="1">
      <c r="A4826" s="283"/>
      <c r="B4826"/>
      <c r="C4826"/>
      <c r="D4826"/>
      <c r="E4826"/>
      <c r="F4826"/>
      <c r="G4826"/>
      <c r="H4826"/>
      <c r="I4826"/>
      <c r="J4826"/>
      <c r="K4826"/>
      <c r="L4826"/>
      <c r="M4826"/>
      <c r="N4826"/>
      <c r="O4826"/>
      <c r="P4826"/>
      <c r="Q4826"/>
      <c r="R4826"/>
      <c r="S4826"/>
      <c r="T4826"/>
      <c r="U4826"/>
      <c r="V4826"/>
      <c r="W4826"/>
      <c r="X4826"/>
      <c r="Y4826"/>
      <c r="Z4826"/>
      <c r="AA4826"/>
      <c r="AB4826" s="181"/>
    </row>
    <row r="4827" spans="1:28" hidden="1">
      <c r="A4827" s="283"/>
      <c r="B4827"/>
      <c r="C4827"/>
      <c r="D4827"/>
      <c r="E4827"/>
      <c r="F4827"/>
      <c r="G4827"/>
      <c r="H4827"/>
      <c r="I4827"/>
      <c r="J4827"/>
      <c r="K4827"/>
      <c r="L4827"/>
      <c r="M4827"/>
      <c r="N4827"/>
      <c r="O4827"/>
      <c r="P4827"/>
      <c r="Q4827"/>
      <c r="R4827"/>
      <c r="S4827"/>
      <c r="T4827"/>
      <c r="U4827"/>
      <c r="V4827"/>
      <c r="W4827"/>
      <c r="X4827"/>
      <c r="Y4827"/>
      <c r="Z4827"/>
      <c r="AA4827"/>
      <c r="AB4827" s="181"/>
    </row>
    <row r="4828" spans="1:28" hidden="1">
      <c r="A4828" s="283"/>
      <c r="B4828"/>
      <c r="C4828"/>
      <c r="D4828"/>
      <c r="E4828"/>
      <c r="F4828"/>
      <c r="G4828"/>
      <c r="H4828"/>
      <c r="I4828"/>
      <c r="J4828"/>
      <c r="K4828"/>
      <c r="L4828"/>
      <c r="M4828"/>
      <c r="N4828"/>
      <c r="O4828"/>
      <c r="P4828"/>
      <c r="Q4828"/>
      <c r="R4828"/>
      <c r="S4828"/>
      <c r="T4828"/>
      <c r="U4828"/>
      <c r="V4828"/>
      <c r="W4828"/>
      <c r="X4828"/>
      <c r="Y4828"/>
      <c r="Z4828"/>
      <c r="AA4828"/>
      <c r="AB4828" s="181"/>
    </row>
    <row r="4829" spans="1:28" hidden="1">
      <c r="A4829" s="283"/>
      <c r="B4829"/>
      <c r="C4829"/>
      <c r="D4829"/>
      <c r="E4829"/>
      <c r="F4829"/>
      <c r="G4829"/>
      <c r="H4829"/>
      <c r="I4829"/>
      <c r="J4829"/>
      <c r="K4829"/>
      <c r="L4829"/>
      <c r="M4829"/>
      <c r="N4829"/>
      <c r="O4829"/>
      <c r="P4829"/>
      <c r="Q4829"/>
      <c r="R4829"/>
      <c r="S4829"/>
      <c r="T4829"/>
      <c r="U4829"/>
      <c r="V4829"/>
      <c r="W4829"/>
      <c r="X4829"/>
      <c r="Y4829"/>
      <c r="Z4829"/>
      <c r="AA4829"/>
      <c r="AB4829" s="181"/>
    </row>
    <row r="4830" spans="1:28" hidden="1">
      <c r="A4830" s="283"/>
      <c r="B4830"/>
      <c r="C4830"/>
      <c r="D4830"/>
      <c r="E4830"/>
      <c r="F4830"/>
      <c r="G4830"/>
      <c r="H4830"/>
      <c r="I4830"/>
      <c r="J4830"/>
      <c r="K4830"/>
      <c r="L4830"/>
      <c r="M4830"/>
      <c r="N4830"/>
      <c r="O4830"/>
      <c r="P4830"/>
      <c r="Q4830"/>
      <c r="R4830"/>
      <c r="S4830"/>
      <c r="T4830"/>
      <c r="U4830"/>
      <c r="V4830"/>
      <c r="W4830"/>
      <c r="X4830"/>
      <c r="Y4830"/>
      <c r="Z4830"/>
      <c r="AA4830"/>
      <c r="AB4830" s="181"/>
    </row>
    <row r="4831" spans="1:28" hidden="1">
      <c r="A4831" s="283"/>
      <c r="B4831"/>
      <c r="C4831"/>
      <c r="D4831"/>
      <c r="E4831"/>
      <c r="F4831"/>
      <c r="G4831"/>
      <c r="H4831"/>
      <c r="I4831"/>
      <c r="J4831"/>
      <c r="K4831"/>
      <c r="L4831"/>
      <c r="M4831"/>
      <c r="N4831"/>
      <c r="O4831"/>
      <c r="P4831"/>
      <c r="Q4831"/>
      <c r="R4831"/>
      <c r="S4831"/>
      <c r="T4831"/>
      <c r="U4831"/>
      <c r="V4831"/>
      <c r="W4831"/>
      <c r="X4831"/>
      <c r="Y4831"/>
      <c r="Z4831"/>
      <c r="AA4831"/>
      <c r="AB4831" s="181"/>
    </row>
    <row r="4832" spans="1:28" hidden="1">
      <c r="A4832" s="283"/>
      <c r="B4832"/>
      <c r="C4832"/>
      <c r="D4832"/>
      <c r="E4832"/>
      <c r="F4832"/>
      <c r="G4832"/>
      <c r="H4832"/>
      <c r="I4832"/>
      <c r="J4832"/>
      <c r="K4832"/>
      <c r="L4832"/>
      <c r="M4832"/>
      <c r="N4832"/>
      <c r="O4832"/>
      <c r="P4832"/>
      <c r="Q4832"/>
      <c r="R4832"/>
      <c r="S4832"/>
      <c r="T4832"/>
      <c r="U4832"/>
      <c r="V4832"/>
      <c r="W4832"/>
      <c r="X4832"/>
      <c r="Y4832"/>
      <c r="Z4832"/>
      <c r="AA4832"/>
      <c r="AB4832" s="181"/>
    </row>
    <row r="4833" spans="1:28" hidden="1">
      <c r="A4833" s="283"/>
      <c r="B4833"/>
      <c r="C4833"/>
      <c r="D4833"/>
      <c r="E4833"/>
      <c r="F4833"/>
      <c r="G4833"/>
      <c r="H4833"/>
      <c r="I4833"/>
      <c r="J4833"/>
      <c r="K4833"/>
      <c r="L4833"/>
      <c r="M4833"/>
      <c r="N4833"/>
      <c r="O4833"/>
      <c r="P4833"/>
      <c r="Q4833"/>
      <c r="R4833"/>
      <c r="S4833"/>
      <c r="T4833"/>
      <c r="U4833"/>
      <c r="V4833"/>
      <c r="W4833"/>
      <c r="X4833"/>
      <c r="Y4833"/>
      <c r="Z4833"/>
      <c r="AA4833"/>
      <c r="AB4833" s="181"/>
    </row>
    <row r="4834" spans="1:28" hidden="1">
      <c r="A4834" s="283"/>
      <c r="B4834"/>
      <c r="C4834"/>
      <c r="D4834"/>
      <c r="E4834"/>
      <c r="F4834"/>
      <c r="G4834"/>
      <c r="H4834"/>
      <c r="I4834"/>
      <c r="J4834"/>
      <c r="K4834"/>
      <c r="L4834"/>
      <c r="M4834"/>
      <c r="N4834"/>
      <c r="O4834"/>
      <c r="P4834"/>
      <c r="Q4834"/>
      <c r="R4834"/>
      <c r="S4834"/>
      <c r="T4834"/>
      <c r="U4834"/>
      <c r="V4834"/>
      <c r="W4834"/>
      <c r="X4834"/>
      <c r="Y4834"/>
      <c r="Z4834"/>
      <c r="AA4834"/>
      <c r="AB4834" s="181"/>
    </row>
    <row r="4835" spans="1:28" hidden="1">
      <c r="A4835" s="283"/>
      <c r="B4835"/>
      <c r="C4835"/>
      <c r="D4835"/>
      <c r="E4835"/>
      <c r="F4835"/>
      <c r="G4835"/>
      <c r="H4835"/>
      <c r="I4835"/>
      <c r="J4835"/>
      <c r="K4835"/>
      <c r="L4835"/>
      <c r="M4835"/>
      <c r="N4835"/>
      <c r="O4835"/>
      <c r="P4835"/>
      <c r="Q4835"/>
      <c r="R4835"/>
      <c r="S4835"/>
      <c r="T4835"/>
      <c r="U4835"/>
      <c r="V4835"/>
      <c r="W4835"/>
      <c r="X4835"/>
      <c r="Y4835"/>
      <c r="Z4835"/>
      <c r="AA4835"/>
      <c r="AB4835" s="181"/>
    </row>
    <row r="4836" spans="1:28" hidden="1">
      <c r="A4836" s="283"/>
      <c r="B4836"/>
      <c r="C4836"/>
      <c r="D4836"/>
      <c r="E4836"/>
      <c r="F4836"/>
      <c r="G4836"/>
      <c r="H4836"/>
      <c r="I4836"/>
      <c r="J4836"/>
      <c r="K4836"/>
      <c r="L4836"/>
      <c r="M4836"/>
      <c r="N4836"/>
      <c r="O4836"/>
      <c r="P4836"/>
      <c r="Q4836"/>
      <c r="R4836"/>
      <c r="S4836"/>
      <c r="T4836"/>
      <c r="U4836"/>
      <c r="V4836"/>
      <c r="W4836"/>
      <c r="X4836"/>
      <c r="Y4836"/>
      <c r="Z4836"/>
      <c r="AA4836"/>
      <c r="AB4836" s="181"/>
    </row>
    <row r="4837" spans="1:28" hidden="1">
      <c r="A4837" s="283"/>
      <c r="B4837"/>
      <c r="C4837"/>
      <c r="D4837"/>
      <c r="E4837"/>
      <c r="F4837"/>
      <c r="G4837"/>
      <c r="H4837"/>
      <c r="I4837"/>
      <c r="J4837"/>
      <c r="K4837"/>
      <c r="L4837"/>
      <c r="M4837"/>
      <c r="N4837"/>
      <c r="O4837"/>
      <c r="P4837"/>
      <c r="Q4837"/>
      <c r="R4837"/>
      <c r="S4837"/>
      <c r="T4837"/>
      <c r="U4837"/>
      <c r="V4837"/>
      <c r="W4837"/>
      <c r="X4837"/>
      <c r="Y4837"/>
      <c r="Z4837"/>
      <c r="AA4837"/>
      <c r="AB4837" s="181"/>
    </row>
    <row r="4838" spans="1:28" hidden="1">
      <c r="A4838" s="283"/>
      <c r="B4838"/>
      <c r="C4838"/>
      <c r="D4838"/>
      <c r="E4838"/>
      <c r="F4838"/>
      <c r="G4838"/>
      <c r="H4838"/>
      <c r="I4838"/>
      <c r="J4838"/>
      <c r="K4838"/>
      <c r="L4838"/>
      <c r="M4838"/>
      <c r="N4838"/>
      <c r="O4838"/>
      <c r="P4838"/>
      <c r="Q4838"/>
      <c r="R4838"/>
      <c r="S4838"/>
      <c r="T4838"/>
      <c r="U4838"/>
      <c r="V4838"/>
      <c r="W4838"/>
      <c r="X4838"/>
      <c r="Y4838"/>
      <c r="Z4838"/>
      <c r="AA4838"/>
      <c r="AB4838" s="181"/>
    </row>
    <row r="4839" spans="1:28" hidden="1">
      <c r="A4839" s="283"/>
      <c r="B4839"/>
      <c r="C4839"/>
      <c r="D4839"/>
      <c r="E4839"/>
      <c r="F4839"/>
      <c r="G4839"/>
      <c r="H4839"/>
      <c r="I4839"/>
      <c r="J4839"/>
      <c r="K4839"/>
      <c r="L4839"/>
      <c r="M4839"/>
      <c r="N4839"/>
      <c r="O4839"/>
      <c r="P4839"/>
      <c r="Q4839"/>
      <c r="R4839"/>
      <c r="S4839"/>
      <c r="T4839"/>
      <c r="U4839"/>
      <c r="V4839"/>
      <c r="W4839"/>
      <c r="X4839"/>
      <c r="Y4839"/>
      <c r="Z4839"/>
      <c r="AA4839"/>
      <c r="AB4839" s="181"/>
    </row>
    <row r="4840" spans="1:28" hidden="1">
      <c r="A4840" s="283"/>
      <c r="B4840"/>
      <c r="C4840"/>
      <c r="D4840"/>
      <c r="E4840"/>
      <c r="F4840"/>
      <c r="G4840"/>
      <c r="H4840"/>
      <c r="I4840"/>
      <c r="J4840"/>
      <c r="K4840"/>
      <c r="L4840"/>
      <c r="M4840"/>
      <c r="N4840"/>
      <c r="O4840"/>
      <c r="P4840"/>
      <c r="Q4840"/>
      <c r="R4840"/>
      <c r="S4840"/>
      <c r="T4840"/>
      <c r="U4840"/>
      <c r="V4840"/>
      <c r="W4840"/>
      <c r="X4840"/>
      <c r="Y4840"/>
      <c r="Z4840"/>
      <c r="AA4840"/>
      <c r="AB4840" s="181"/>
    </row>
    <row r="4841" spans="1:28" hidden="1">
      <c r="A4841" s="283"/>
      <c r="B4841"/>
      <c r="C4841"/>
      <c r="D4841"/>
      <c r="E4841"/>
      <c r="F4841"/>
      <c r="G4841"/>
      <c r="H4841"/>
      <c r="I4841"/>
      <c r="J4841"/>
      <c r="K4841"/>
      <c r="L4841"/>
      <c r="M4841"/>
      <c r="N4841"/>
      <c r="O4841"/>
      <c r="P4841"/>
      <c r="Q4841"/>
      <c r="R4841"/>
      <c r="S4841"/>
      <c r="T4841"/>
      <c r="U4841"/>
      <c r="V4841"/>
      <c r="W4841"/>
      <c r="X4841"/>
      <c r="Y4841"/>
      <c r="Z4841"/>
      <c r="AA4841"/>
      <c r="AB4841" s="181"/>
    </row>
    <row r="4842" spans="1:28" hidden="1">
      <c r="A4842" s="283"/>
      <c r="B4842"/>
      <c r="C4842"/>
      <c r="D4842"/>
      <c r="E4842"/>
      <c r="F4842"/>
      <c r="G4842"/>
      <c r="H4842"/>
      <c r="I4842"/>
      <c r="J4842"/>
      <c r="K4842"/>
      <c r="L4842"/>
      <c r="M4842"/>
      <c r="N4842"/>
      <c r="O4842"/>
      <c r="P4842"/>
      <c r="Q4842"/>
      <c r="R4842"/>
      <c r="S4842"/>
      <c r="T4842"/>
      <c r="U4842"/>
      <c r="V4842"/>
      <c r="W4842"/>
      <c r="X4842"/>
      <c r="Y4842"/>
      <c r="Z4842"/>
      <c r="AA4842"/>
      <c r="AB4842" s="181"/>
    </row>
    <row r="4843" spans="1:28" hidden="1">
      <c r="A4843" s="283"/>
      <c r="B4843"/>
      <c r="C4843"/>
      <c r="D4843"/>
      <c r="E4843"/>
      <c r="F4843"/>
      <c r="G4843"/>
      <c r="H4843"/>
      <c r="I4843"/>
      <c r="J4843"/>
      <c r="K4843"/>
      <c r="L4843"/>
      <c r="M4843"/>
      <c r="N4843"/>
      <c r="O4843"/>
      <c r="P4843"/>
      <c r="Q4843"/>
      <c r="R4843"/>
      <c r="S4843"/>
      <c r="T4843"/>
      <c r="U4843"/>
      <c r="V4843"/>
      <c r="W4843"/>
      <c r="X4843"/>
      <c r="Y4843"/>
      <c r="Z4843"/>
      <c r="AA4843"/>
      <c r="AB4843" s="181"/>
    </row>
    <row r="4844" spans="1:28" hidden="1">
      <c r="A4844" s="283"/>
      <c r="B4844"/>
      <c r="C4844"/>
      <c r="D4844"/>
      <c r="E4844"/>
      <c r="F4844"/>
      <c r="G4844"/>
      <c r="H4844"/>
      <c r="I4844"/>
      <c r="J4844"/>
      <c r="K4844"/>
      <c r="L4844"/>
      <c r="M4844"/>
      <c r="N4844"/>
      <c r="O4844"/>
      <c r="P4844"/>
      <c r="Q4844"/>
      <c r="R4844"/>
      <c r="S4844"/>
      <c r="T4844"/>
      <c r="U4844"/>
      <c r="V4844"/>
      <c r="W4844"/>
      <c r="X4844"/>
      <c r="Y4844"/>
      <c r="Z4844"/>
      <c r="AA4844"/>
      <c r="AB4844" s="181"/>
    </row>
    <row r="4845" spans="1:28" hidden="1">
      <c r="A4845" s="283"/>
      <c r="B4845"/>
      <c r="C4845"/>
      <c r="D4845"/>
      <c r="E4845"/>
      <c r="F4845"/>
      <c r="G4845"/>
      <c r="H4845"/>
      <c r="I4845"/>
      <c r="J4845"/>
      <c r="K4845"/>
      <c r="L4845"/>
      <c r="M4845"/>
      <c r="N4845"/>
      <c r="O4845"/>
      <c r="P4845"/>
      <c r="Q4845"/>
      <c r="R4845"/>
      <c r="S4845"/>
      <c r="T4845"/>
      <c r="U4845"/>
      <c r="V4845"/>
      <c r="W4845"/>
      <c r="X4845"/>
      <c r="Y4845"/>
      <c r="Z4845"/>
      <c r="AA4845"/>
      <c r="AB4845" s="181"/>
    </row>
    <row r="4846" spans="1:28" hidden="1">
      <c r="A4846" s="283"/>
      <c r="B4846"/>
      <c r="C4846"/>
      <c r="D4846"/>
      <c r="E4846"/>
      <c r="F4846"/>
      <c r="G4846"/>
      <c r="H4846"/>
      <c r="I4846"/>
      <c r="J4846"/>
      <c r="K4846"/>
      <c r="L4846"/>
      <c r="M4846"/>
      <c r="N4846"/>
      <c r="O4846"/>
      <c r="P4846"/>
      <c r="Q4846"/>
      <c r="R4846"/>
      <c r="S4846"/>
      <c r="T4846"/>
      <c r="U4846"/>
      <c r="V4846"/>
      <c r="W4846"/>
      <c r="X4846"/>
      <c r="Y4846"/>
      <c r="Z4846"/>
      <c r="AA4846"/>
      <c r="AB4846" s="181"/>
    </row>
    <row r="4847" spans="1:28" hidden="1">
      <c r="A4847" s="283"/>
      <c r="B4847"/>
      <c r="C4847"/>
      <c r="D4847"/>
      <c r="E4847"/>
      <c r="F4847"/>
      <c r="G4847"/>
      <c r="H4847"/>
      <c r="I4847"/>
      <c r="J4847"/>
      <c r="K4847"/>
      <c r="L4847"/>
      <c r="M4847"/>
      <c r="N4847"/>
      <c r="O4847"/>
      <c r="P4847"/>
      <c r="Q4847"/>
      <c r="R4847"/>
      <c r="S4847"/>
      <c r="T4847"/>
      <c r="U4847"/>
      <c r="V4847"/>
      <c r="W4847"/>
      <c r="X4847"/>
      <c r="Y4847"/>
      <c r="Z4847"/>
      <c r="AA4847"/>
      <c r="AB4847" s="181"/>
    </row>
    <row r="4848" spans="1:28" hidden="1">
      <c r="A4848" s="283"/>
      <c r="B4848"/>
      <c r="C4848"/>
      <c r="D4848"/>
      <c r="E4848"/>
      <c r="F4848"/>
      <c r="G4848"/>
      <c r="H4848"/>
      <c r="I4848"/>
      <c r="J4848"/>
      <c r="K4848"/>
      <c r="L4848"/>
      <c r="M4848"/>
      <c r="N4848"/>
      <c r="O4848"/>
      <c r="P4848"/>
      <c r="Q4848"/>
      <c r="R4848"/>
      <c r="S4848"/>
      <c r="T4848"/>
      <c r="U4848"/>
      <c r="V4848"/>
      <c r="W4848"/>
      <c r="X4848"/>
      <c r="Y4848"/>
      <c r="Z4848"/>
      <c r="AA4848"/>
      <c r="AB4848" s="181"/>
    </row>
    <row r="4849" spans="1:28" hidden="1">
      <c r="A4849" s="283"/>
      <c r="B4849"/>
      <c r="C4849"/>
      <c r="D4849"/>
      <c r="E4849"/>
      <c r="F4849"/>
      <c r="G4849"/>
      <c r="H4849"/>
      <c r="I4849"/>
      <c r="J4849"/>
      <c r="K4849"/>
      <c r="L4849"/>
      <c r="M4849"/>
      <c r="N4849"/>
      <c r="O4849"/>
      <c r="P4849"/>
      <c r="Q4849"/>
      <c r="R4849"/>
      <c r="S4849"/>
      <c r="T4849"/>
      <c r="U4849"/>
      <c r="V4849"/>
      <c r="W4849"/>
      <c r="X4849"/>
      <c r="Y4849"/>
      <c r="Z4849"/>
      <c r="AA4849"/>
      <c r="AB4849" s="181"/>
    </row>
    <row r="4850" spans="1:28" hidden="1">
      <c r="A4850" s="283"/>
      <c r="B4850"/>
      <c r="C4850"/>
      <c r="D4850"/>
      <c r="E4850"/>
      <c r="F4850"/>
      <c r="G4850"/>
      <c r="H4850"/>
      <c r="I4850"/>
      <c r="J4850"/>
      <c r="K4850"/>
      <c r="L4850"/>
      <c r="M4850"/>
      <c r="N4850"/>
      <c r="O4850"/>
      <c r="P4850"/>
      <c r="Q4850"/>
      <c r="R4850"/>
      <c r="S4850"/>
      <c r="T4850"/>
      <c r="U4850"/>
      <c r="V4850"/>
      <c r="W4850"/>
      <c r="X4850"/>
      <c r="Y4850"/>
      <c r="Z4850"/>
      <c r="AA4850"/>
      <c r="AB4850" s="181"/>
    </row>
    <row r="4851" spans="1:28" hidden="1">
      <c r="A4851" s="283"/>
      <c r="B4851"/>
      <c r="C4851"/>
      <c r="D4851"/>
      <c r="E4851"/>
      <c r="F4851"/>
      <c r="G4851"/>
      <c r="H4851"/>
      <c r="I4851"/>
      <c r="J4851"/>
      <c r="K4851"/>
      <c r="L4851"/>
      <c r="M4851"/>
      <c r="N4851"/>
      <c r="O4851"/>
      <c r="P4851"/>
      <c r="Q4851"/>
      <c r="R4851"/>
      <c r="S4851"/>
      <c r="T4851"/>
      <c r="U4851"/>
      <c r="V4851"/>
      <c r="W4851"/>
      <c r="X4851"/>
      <c r="Y4851"/>
      <c r="Z4851"/>
      <c r="AA4851"/>
      <c r="AB4851" s="181"/>
    </row>
    <row r="4852" spans="1:28" hidden="1">
      <c r="A4852" s="283"/>
      <c r="B4852"/>
      <c r="C4852"/>
      <c r="D4852"/>
      <c r="E4852"/>
      <c r="F4852"/>
      <c r="G4852"/>
      <c r="H4852"/>
      <c r="I4852"/>
      <c r="J4852"/>
      <c r="K4852"/>
      <c r="L4852"/>
      <c r="M4852"/>
      <c r="N4852"/>
      <c r="O4852"/>
      <c r="P4852"/>
      <c r="Q4852"/>
      <c r="R4852"/>
      <c r="S4852"/>
      <c r="T4852"/>
      <c r="U4852"/>
      <c r="V4852"/>
      <c r="W4852"/>
      <c r="X4852"/>
      <c r="Y4852"/>
      <c r="Z4852"/>
      <c r="AA4852"/>
      <c r="AB4852" s="181"/>
    </row>
    <row r="4853" spans="1:28" hidden="1">
      <c r="A4853" s="283"/>
      <c r="B4853"/>
      <c r="C4853"/>
      <c r="D4853"/>
      <c r="E4853"/>
      <c r="F4853"/>
      <c r="G4853"/>
      <c r="H4853"/>
      <c r="I4853"/>
      <c r="J4853"/>
      <c r="K4853"/>
      <c r="L4853"/>
      <c r="M4853"/>
      <c r="N4853"/>
      <c r="O4853"/>
      <c r="P4853"/>
      <c r="Q4853"/>
      <c r="R4853"/>
      <c r="S4853"/>
      <c r="T4853"/>
      <c r="U4853"/>
      <c r="V4853"/>
      <c r="W4853"/>
      <c r="X4853"/>
      <c r="Y4853"/>
      <c r="Z4853"/>
      <c r="AA4853"/>
      <c r="AB4853" s="181"/>
    </row>
    <row r="4854" spans="1:28" hidden="1">
      <c r="A4854" s="283"/>
      <c r="B4854"/>
      <c r="C4854"/>
      <c r="D4854"/>
      <c r="E4854"/>
      <c r="F4854"/>
      <c r="G4854"/>
      <c r="H4854"/>
      <c r="I4854"/>
      <c r="J4854"/>
      <c r="K4854"/>
      <c r="L4854"/>
      <c r="M4854"/>
      <c r="N4854"/>
      <c r="O4854"/>
      <c r="P4854"/>
      <c r="Q4854"/>
      <c r="R4854"/>
      <c r="S4854"/>
      <c r="T4854"/>
      <c r="U4854"/>
      <c r="V4854"/>
      <c r="W4854"/>
      <c r="X4854"/>
      <c r="Y4854"/>
      <c r="Z4854"/>
      <c r="AA4854"/>
      <c r="AB4854" s="181"/>
    </row>
    <row r="4855" spans="1:28" hidden="1">
      <c r="A4855" s="283"/>
      <c r="B4855"/>
      <c r="C4855"/>
      <c r="D4855"/>
      <c r="E4855"/>
      <c r="F4855"/>
      <c r="G4855"/>
      <c r="H4855"/>
      <c r="I4855"/>
      <c r="J4855"/>
      <c r="K4855"/>
      <c r="L4855"/>
      <c r="M4855"/>
      <c r="N4855"/>
      <c r="O4855"/>
      <c r="P4855"/>
      <c r="Q4855"/>
      <c r="R4855"/>
      <c r="S4855"/>
      <c r="T4855"/>
      <c r="U4855"/>
      <c r="V4855"/>
      <c r="W4855"/>
      <c r="X4855"/>
      <c r="Y4855"/>
      <c r="Z4855"/>
      <c r="AA4855"/>
      <c r="AB4855" s="181"/>
    </row>
    <row r="4856" spans="1:28" hidden="1">
      <c r="A4856" s="283"/>
      <c r="B4856"/>
      <c r="C4856"/>
      <c r="D4856"/>
      <c r="E4856"/>
      <c r="F4856"/>
      <c r="G4856"/>
      <c r="H4856"/>
      <c r="I4856"/>
      <c r="J4856"/>
      <c r="K4856"/>
      <c r="L4856"/>
      <c r="M4856"/>
      <c r="N4856"/>
      <c r="O4856"/>
      <c r="P4856"/>
      <c r="Q4856"/>
      <c r="R4856"/>
      <c r="S4856"/>
      <c r="T4856"/>
      <c r="U4856"/>
      <c r="V4856"/>
      <c r="W4856"/>
      <c r="X4856"/>
      <c r="Y4856"/>
      <c r="Z4856"/>
      <c r="AA4856"/>
      <c r="AB4856" s="181"/>
    </row>
    <row r="4857" spans="1:28" hidden="1">
      <c r="A4857" s="283"/>
      <c r="B4857"/>
      <c r="C4857"/>
      <c r="D4857"/>
      <c r="E4857"/>
      <c r="F4857"/>
      <c r="G4857"/>
      <c r="H4857"/>
      <c r="I4857"/>
      <c r="J4857"/>
      <c r="K4857"/>
      <c r="L4857"/>
      <c r="M4857"/>
      <c r="N4857"/>
      <c r="O4857"/>
      <c r="P4857"/>
      <c r="Q4857"/>
      <c r="R4857"/>
      <c r="S4857"/>
      <c r="T4857"/>
      <c r="U4857"/>
      <c r="V4857"/>
      <c r="W4857"/>
      <c r="X4857"/>
      <c r="Y4857"/>
      <c r="Z4857"/>
      <c r="AA4857"/>
      <c r="AB4857" s="181"/>
    </row>
    <row r="4858" spans="1:28" hidden="1">
      <c r="A4858" s="283"/>
      <c r="B4858"/>
      <c r="C4858"/>
      <c r="D4858"/>
      <c r="E4858"/>
      <c r="F4858"/>
      <c r="G4858"/>
      <c r="H4858"/>
      <c r="I4858"/>
      <c r="J4858"/>
      <c r="K4858"/>
      <c r="L4858"/>
      <c r="M4858"/>
      <c r="N4858"/>
      <c r="O4858"/>
      <c r="P4858"/>
      <c r="Q4858"/>
      <c r="R4858"/>
      <c r="S4858"/>
      <c r="T4858"/>
      <c r="U4858"/>
      <c r="V4858"/>
      <c r="W4858"/>
      <c r="X4858"/>
      <c r="Y4858"/>
      <c r="Z4858"/>
      <c r="AA4858"/>
      <c r="AB4858" s="181"/>
    </row>
    <row r="4859" spans="1:28" hidden="1">
      <c r="A4859" s="283"/>
      <c r="B4859"/>
      <c r="C4859"/>
      <c r="D4859"/>
      <c r="E4859"/>
      <c r="F4859"/>
      <c r="G4859"/>
      <c r="H4859"/>
      <c r="I4859"/>
      <c r="J4859"/>
      <c r="K4859"/>
      <c r="L4859"/>
      <c r="M4859"/>
      <c r="N4859"/>
      <c r="O4859"/>
      <c r="P4859"/>
      <c r="Q4859"/>
      <c r="R4859"/>
      <c r="S4859"/>
      <c r="T4859"/>
      <c r="U4859"/>
      <c r="V4859"/>
      <c r="W4859"/>
      <c r="X4859"/>
      <c r="Y4859"/>
      <c r="Z4859"/>
      <c r="AA4859"/>
      <c r="AB4859" s="181"/>
    </row>
    <row r="4860" spans="1:28" hidden="1">
      <c r="A4860" s="283"/>
      <c r="B4860"/>
      <c r="C4860"/>
      <c r="D4860"/>
      <c r="E4860"/>
      <c r="F4860"/>
      <c r="G4860"/>
      <c r="H4860"/>
      <c r="I4860"/>
      <c r="J4860"/>
      <c r="K4860"/>
      <c r="L4860"/>
      <c r="M4860"/>
      <c r="N4860"/>
      <c r="O4860"/>
      <c r="P4860"/>
      <c r="Q4860"/>
      <c r="R4860"/>
      <c r="S4860"/>
      <c r="T4860"/>
      <c r="U4860"/>
      <c r="V4860"/>
      <c r="W4860"/>
      <c r="X4860"/>
      <c r="Y4860"/>
      <c r="Z4860"/>
      <c r="AA4860"/>
      <c r="AB4860" s="181"/>
    </row>
    <row r="4861" spans="1:28" hidden="1">
      <c r="A4861" s="283"/>
      <c r="B4861"/>
      <c r="C4861"/>
      <c r="D4861"/>
      <c r="E4861"/>
      <c r="F4861"/>
      <c r="G4861"/>
      <c r="H4861"/>
      <c r="I4861"/>
      <c r="J4861"/>
      <c r="K4861"/>
      <c r="L4861"/>
      <c r="M4861"/>
      <c r="N4861"/>
      <c r="O4861"/>
      <c r="P4861"/>
      <c r="Q4861"/>
      <c r="R4861"/>
      <c r="S4861"/>
      <c r="T4861"/>
      <c r="U4861"/>
      <c r="V4861"/>
      <c r="W4861"/>
      <c r="X4861"/>
      <c r="Y4861"/>
      <c r="Z4861"/>
      <c r="AA4861"/>
      <c r="AB4861" s="181"/>
    </row>
    <row r="4862" spans="1:28" hidden="1">
      <c r="A4862" s="283"/>
      <c r="B4862"/>
      <c r="C4862"/>
      <c r="D4862"/>
      <c r="E4862"/>
      <c r="F4862"/>
      <c r="G4862"/>
      <c r="H4862"/>
      <c r="I4862"/>
      <c r="J4862"/>
      <c r="K4862"/>
      <c r="L4862"/>
      <c r="M4862"/>
      <c r="N4862"/>
      <c r="O4862"/>
      <c r="P4862"/>
      <c r="Q4862"/>
      <c r="R4862"/>
      <c r="S4862"/>
      <c r="T4862"/>
      <c r="U4862"/>
      <c r="V4862"/>
      <c r="W4862"/>
      <c r="X4862"/>
      <c r="Y4862"/>
      <c r="Z4862"/>
      <c r="AA4862"/>
      <c r="AB4862" s="181"/>
    </row>
    <row r="4863" spans="1:28" hidden="1">
      <c r="A4863" s="283"/>
      <c r="B4863"/>
      <c r="C4863"/>
      <c r="D4863"/>
      <c r="E4863"/>
      <c r="F4863"/>
      <c r="G4863"/>
      <c r="H4863"/>
      <c r="I4863"/>
      <c r="J4863"/>
      <c r="K4863"/>
      <c r="L4863"/>
      <c r="M4863"/>
      <c r="N4863"/>
      <c r="O4863"/>
      <c r="P4863"/>
      <c r="Q4863"/>
      <c r="R4863"/>
      <c r="S4863"/>
      <c r="T4863"/>
      <c r="U4863"/>
      <c r="V4863"/>
      <c r="W4863"/>
      <c r="X4863"/>
      <c r="Y4863"/>
      <c r="Z4863"/>
      <c r="AA4863"/>
      <c r="AB4863" s="181"/>
    </row>
    <row r="4864" spans="1:28" hidden="1">
      <c r="A4864" s="283"/>
      <c r="B4864"/>
      <c r="C4864"/>
      <c r="D4864"/>
      <c r="E4864"/>
      <c r="F4864"/>
      <c r="G4864"/>
      <c r="H4864"/>
      <c r="I4864"/>
      <c r="J4864"/>
      <c r="K4864"/>
      <c r="L4864"/>
      <c r="M4864"/>
      <c r="N4864"/>
      <c r="O4864"/>
      <c r="P4864"/>
      <c r="Q4864"/>
      <c r="R4864"/>
      <c r="S4864"/>
      <c r="T4864"/>
      <c r="U4864"/>
      <c r="V4864"/>
      <c r="W4864"/>
      <c r="X4864"/>
      <c r="Y4864"/>
      <c r="Z4864"/>
      <c r="AA4864"/>
      <c r="AB4864" s="181"/>
    </row>
    <row r="4865" spans="1:28" hidden="1">
      <c r="A4865" s="283"/>
      <c r="B4865"/>
      <c r="C4865"/>
      <c r="D4865"/>
      <c r="E4865"/>
      <c r="F4865"/>
      <c r="G4865"/>
      <c r="H4865"/>
      <c r="I4865"/>
      <c r="J4865"/>
      <c r="K4865"/>
      <c r="L4865"/>
      <c r="M4865"/>
      <c r="N4865"/>
      <c r="O4865"/>
      <c r="P4865"/>
      <c r="Q4865"/>
      <c r="R4865"/>
      <c r="S4865"/>
      <c r="T4865"/>
      <c r="U4865"/>
      <c r="V4865"/>
      <c r="W4865"/>
      <c r="X4865"/>
      <c r="Y4865"/>
      <c r="Z4865"/>
      <c r="AA4865"/>
      <c r="AB4865" s="181"/>
    </row>
    <row r="4866" spans="1:28" hidden="1">
      <c r="A4866" s="283"/>
      <c r="B4866"/>
      <c r="C4866"/>
      <c r="D4866"/>
      <c r="E4866"/>
      <c r="F4866"/>
      <c r="G4866"/>
      <c r="H4866"/>
      <c r="I4866"/>
      <c r="J4866"/>
      <c r="K4866"/>
      <c r="L4866"/>
      <c r="M4866"/>
      <c r="N4866"/>
      <c r="O4866"/>
      <c r="P4866"/>
      <c r="Q4866"/>
      <c r="R4866"/>
      <c r="S4866"/>
      <c r="T4866"/>
      <c r="U4866"/>
      <c r="V4866"/>
      <c r="W4866"/>
      <c r="X4866"/>
      <c r="Y4866"/>
      <c r="Z4866"/>
      <c r="AA4866"/>
      <c r="AB4866" s="181"/>
    </row>
    <row r="4867" spans="1:28" hidden="1">
      <c r="A4867" s="283"/>
      <c r="B4867"/>
      <c r="C4867"/>
      <c r="D4867"/>
      <c r="E4867"/>
      <c r="F4867"/>
      <c r="G4867"/>
      <c r="H4867"/>
      <c r="I4867"/>
      <c r="J4867"/>
      <c r="K4867"/>
      <c r="L4867"/>
      <c r="M4867"/>
      <c r="N4867"/>
      <c r="O4867"/>
      <c r="P4867"/>
      <c r="Q4867"/>
      <c r="R4867"/>
      <c r="S4867"/>
      <c r="T4867"/>
      <c r="U4867"/>
      <c r="V4867"/>
      <c r="W4867"/>
      <c r="X4867"/>
      <c r="Y4867"/>
      <c r="Z4867"/>
      <c r="AA4867"/>
      <c r="AB4867" s="181"/>
    </row>
    <row r="4868" spans="1:28" hidden="1">
      <c r="A4868" s="283"/>
      <c r="B4868"/>
      <c r="C4868"/>
      <c r="D4868"/>
      <c r="E4868"/>
      <c r="F4868"/>
      <c r="G4868"/>
      <c r="H4868"/>
      <c r="I4868"/>
      <c r="J4868"/>
      <c r="K4868"/>
      <c r="L4868"/>
      <c r="M4868"/>
      <c r="N4868"/>
      <c r="O4868"/>
      <c r="P4868"/>
      <c r="Q4868"/>
      <c r="R4868"/>
      <c r="S4868"/>
      <c r="T4868"/>
      <c r="U4868"/>
      <c r="V4868"/>
      <c r="W4868"/>
      <c r="X4868"/>
      <c r="Y4868"/>
      <c r="Z4868"/>
      <c r="AA4868"/>
      <c r="AB4868" s="181"/>
    </row>
    <row r="4869" spans="1:28" hidden="1">
      <c r="A4869" s="283"/>
      <c r="B4869"/>
      <c r="C4869"/>
      <c r="D4869"/>
      <c r="E4869"/>
      <c r="F4869"/>
      <c r="G4869"/>
      <c r="H4869"/>
      <c r="I4869"/>
      <c r="J4869"/>
      <c r="K4869"/>
      <c r="L4869"/>
      <c r="M4869"/>
      <c r="N4869"/>
      <c r="O4869"/>
      <c r="P4869"/>
      <c r="Q4869"/>
      <c r="R4869"/>
      <c r="S4869"/>
      <c r="T4869"/>
      <c r="U4869"/>
      <c r="V4869"/>
      <c r="W4869"/>
      <c r="X4869"/>
      <c r="Y4869"/>
      <c r="Z4869"/>
      <c r="AA4869"/>
      <c r="AB4869" s="181"/>
    </row>
    <row r="4870" spans="1:28" hidden="1">
      <c r="A4870" s="283"/>
      <c r="B4870"/>
      <c r="C4870"/>
      <c r="D4870"/>
      <c r="E4870"/>
      <c r="F4870"/>
      <c r="G4870"/>
      <c r="H4870"/>
      <c r="I4870"/>
      <c r="J4870"/>
      <c r="K4870"/>
      <c r="L4870"/>
      <c r="M4870"/>
      <c r="N4870"/>
      <c r="O4870"/>
      <c r="P4870"/>
      <c r="Q4870"/>
      <c r="R4870"/>
      <c r="S4870"/>
      <c r="T4870"/>
      <c r="U4870"/>
      <c r="V4870"/>
      <c r="W4870"/>
      <c r="X4870"/>
      <c r="Y4870"/>
      <c r="Z4870"/>
      <c r="AA4870"/>
      <c r="AB4870" s="181"/>
    </row>
    <row r="4871" spans="1:28" hidden="1">
      <c r="A4871" s="283"/>
      <c r="B4871"/>
      <c r="C4871"/>
      <c r="D4871"/>
      <c r="E4871"/>
      <c r="F4871"/>
      <c r="G4871"/>
      <c r="H4871"/>
      <c r="I4871"/>
      <c r="J4871"/>
      <c r="K4871"/>
      <c r="L4871"/>
      <c r="M4871"/>
      <c r="N4871"/>
      <c r="O4871"/>
      <c r="P4871"/>
      <c r="Q4871"/>
      <c r="R4871"/>
      <c r="S4871"/>
      <c r="T4871"/>
      <c r="U4871"/>
      <c r="V4871"/>
      <c r="W4871"/>
      <c r="X4871"/>
      <c r="Y4871"/>
      <c r="Z4871"/>
      <c r="AA4871"/>
      <c r="AB4871" s="181"/>
    </row>
    <row r="4872" spans="1:28" hidden="1">
      <c r="A4872" s="283"/>
      <c r="B4872"/>
      <c r="C4872"/>
      <c r="D4872"/>
      <c r="E4872"/>
      <c r="F4872"/>
      <c r="G4872"/>
      <c r="H4872"/>
      <c r="I4872"/>
      <c r="J4872"/>
      <c r="K4872"/>
      <c r="L4872"/>
      <c r="M4872"/>
      <c r="N4872"/>
      <c r="O4872"/>
      <c r="P4872"/>
      <c r="Q4872"/>
      <c r="R4872"/>
      <c r="S4872"/>
      <c r="T4872"/>
      <c r="U4872"/>
      <c r="V4872"/>
      <c r="W4872"/>
      <c r="X4872"/>
      <c r="Y4872"/>
      <c r="Z4872"/>
      <c r="AA4872"/>
      <c r="AB4872" s="181"/>
    </row>
    <row r="4873" spans="1:28" hidden="1">
      <c r="A4873" s="283"/>
      <c r="B4873"/>
      <c r="C4873"/>
      <c r="D4873"/>
      <c r="E4873"/>
      <c r="F4873"/>
      <c r="G4873"/>
      <c r="H4873"/>
      <c r="I4873"/>
      <c r="J4873"/>
      <c r="K4873"/>
      <c r="L4873"/>
      <c r="M4873"/>
      <c r="N4873"/>
      <c r="O4873"/>
      <c r="P4873"/>
      <c r="Q4873"/>
      <c r="R4873"/>
      <c r="S4873"/>
      <c r="T4873"/>
      <c r="U4873"/>
      <c r="V4873"/>
      <c r="W4873"/>
      <c r="X4873"/>
      <c r="Y4873"/>
      <c r="Z4873"/>
      <c r="AA4873"/>
      <c r="AB4873" s="181"/>
    </row>
    <row r="4874" spans="1:28" hidden="1">
      <c r="A4874" s="283"/>
      <c r="B4874"/>
      <c r="C4874"/>
      <c r="D4874"/>
      <c r="E4874"/>
      <c r="F4874"/>
      <c r="G4874"/>
      <c r="H4874"/>
      <c r="I4874"/>
      <c r="J4874"/>
      <c r="K4874"/>
      <c r="L4874"/>
      <c r="M4874"/>
      <c r="N4874"/>
      <c r="O4874"/>
      <c r="P4874"/>
      <c r="Q4874"/>
      <c r="R4874"/>
      <c r="S4874"/>
      <c r="T4874"/>
      <c r="U4874"/>
      <c r="V4874"/>
      <c r="W4874"/>
      <c r="X4874"/>
      <c r="Y4874"/>
      <c r="Z4874"/>
      <c r="AA4874"/>
      <c r="AB4874" s="181"/>
    </row>
    <row r="4875" spans="1:28" hidden="1">
      <c r="A4875" s="283"/>
      <c r="B4875"/>
      <c r="C4875"/>
      <c r="D4875"/>
      <c r="E4875"/>
      <c r="F4875"/>
      <c r="G4875"/>
      <c r="H4875"/>
      <c r="I4875"/>
      <c r="J4875"/>
      <c r="K4875"/>
      <c r="L4875"/>
      <c r="M4875"/>
      <c r="N4875"/>
      <c r="O4875"/>
      <c r="P4875"/>
      <c r="Q4875"/>
      <c r="R4875"/>
      <c r="S4875"/>
      <c r="T4875"/>
      <c r="U4875"/>
      <c r="V4875"/>
      <c r="W4875"/>
      <c r="X4875"/>
      <c r="Y4875"/>
      <c r="Z4875"/>
      <c r="AA4875"/>
      <c r="AB4875" s="181"/>
    </row>
    <row r="4876" spans="1:28" hidden="1">
      <c r="A4876" s="283"/>
      <c r="B4876"/>
      <c r="C4876"/>
      <c r="D4876"/>
      <c r="E4876"/>
      <c r="F4876"/>
      <c r="G4876"/>
      <c r="H4876"/>
      <c r="I4876"/>
      <c r="J4876"/>
      <c r="K4876"/>
      <c r="L4876"/>
      <c r="M4876"/>
      <c r="N4876"/>
      <c r="O4876"/>
      <c r="P4876"/>
      <c r="Q4876"/>
      <c r="R4876"/>
      <c r="S4876"/>
      <c r="T4876"/>
      <c r="U4876"/>
      <c r="V4876"/>
      <c r="W4876"/>
      <c r="X4876"/>
      <c r="Y4876"/>
      <c r="Z4876"/>
      <c r="AA4876"/>
      <c r="AB4876" s="181"/>
    </row>
    <row r="4877" spans="1:28" hidden="1">
      <c r="A4877" s="283"/>
      <c r="B4877"/>
      <c r="C4877"/>
      <c r="D4877"/>
      <c r="E4877"/>
      <c r="F4877"/>
      <c r="G4877"/>
      <c r="H4877"/>
      <c r="I4877"/>
      <c r="J4877"/>
      <c r="K4877"/>
      <c r="L4877"/>
      <c r="M4877"/>
      <c r="N4877"/>
      <c r="O4877"/>
      <c r="P4877"/>
      <c r="Q4877"/>
      <c r="R4877"/>
      <c r="S4877"/>
      <c r="T4877"/>
      <c r="U4877"/>
      <c r="V4877"/>
      <c r="W4877"/>
      <c r="X4877"/>
      <c r="Y4877"/>
      <c r="Z4877"/>
      <c r="AA4877"/>
      <c r="AB4877" s="181"/>
    </row>
    <row r="4878" spans="1:28" hidden="1">
      <c r="A4878" s="283"/>
      <c r="B4878"/>
      <c r="C4878"/>
      <c r="D4878"/>
      <c r="E4878"/>
      <c r="F4878"/>
      <c r="G4878"/>
      <c r="H4878"/>
      <c r="I4878"/>
      <c r="J4878"/>
      <c r="K4878"/>
      <c r="L4878"/>
      <c r="M4878"/>
      <c r="N4878"/>
      <c r="O4878"/>
      <c r="P4878"/>
      <c r="Q4878"/>
      <c r="R4878"/>
      <c r="S4878"/>
      <c r="T4878"/>
      <c r="U4878"/>
      <c r="V4878"/>
      <c r="W4878"/>
      <c r="X4878"/>
      <c r="Y4878"/>
      <c r="Z4878"/>
      <c r="AA4878"/>
      <c r="AB4878" s="181"/>
    </row>
    <row r="4879" spans="1:28" hidden="1">
      <c r="A4879" s="283"/>
      <c r="B4879"/>
      <c r="C4879"/>
      <c r="D4879"/>
      <c r="E4879"/>
      <c r="F4879"/>
      <c r="G4879"/>
      <c r="H4879"/>
      <c r="I4879"/>
      <c r="J4879"/>
      <c r="K4879"/>
      <c r="L4879"/>
      <c r="M4879"/>
      <c r="N4879"/>
      <c r="O4879"/>
      <c r="P4879"/>
      <c r="Q4879"/>
      <c r="R4879"/>
      <c r="S4879"/>
      <c r="T4879"/>
      <c r="U4879"/>
      <c r="V4879"/>
      <c r="W4879"/>
      <c r="X4879"/>
      <c r="Y4879"/>
      <c r="Z4879"/>
      <c r="AA4879"/>
      <c r="AB4879" s="181"/>
    </row>
    <row r="4880" spans="1:28" hidden="1">
      <c r="A4880" s="283"/>
      <c r="B4880"/>
      <c r="C4880"/>
      <c r="D4880"/>
      <c r="E4880"/>
      <c r="F4880"/>
      <c r="G4880"/>
      <c r="H4880"/>
      <c r="I4880"/>
      <c r="J4880"/>
      <c r="K4880"/>
      <c r="L4880"/>
      <c r="M4880"/>
      <c r="N4880"/>
      <c r="O4880"/>
      <c r="P4880"/>
      <c r="Q4880"/>
      <c r="R4880"/>
      <c r="S4880"/>
      <c r="T4880"/>
      <c r="U4880"/>
      <c r="V4880"/>
      <c r="W4880"/>
      <c r="X4880"/>
      <c r="Y4880"/>
      <c r="Z4880"/>
      <c r="AA4880"/>
      <c r="AB4880" s="181"/>
    </row>
    <row r="4881" spans="1:28" hidden="1">
      <c r="A4881" s="283"/>
      <c r="B4881"/>
      <c r="C4881"/>
      <c r="D4881"/>
      <c r="E4881"/>
      <c r="F4881"/>
      <c r="G4881"/>
      <c r="H4881"/>
      <c r="I4881"/>
      <c r="J4881"/>
      <c r="K4881"/>
      <c r="L4881"/>
      <c r="M4881"/>
      <c r="N4881"/>
      <c r="O4881"/>
      <c r="P4881"/>
      <c r="Q4881"/>
      <c r="R4881"/>
      <c r="S4881"/>
      <c r="T4881"/>
      <c r="U4881"/>
      <c r="V4881"/>
      <c r="W4881"/>
      <c r="X4881"/>
      <c r="Y4881"/>
      <c r="Z4881"/>
      <c r="AA4881"/>
      <c r="AB4881" s="181"/>
    </row>
    <row r="4882" spans="1:28" hidden="1">
      <c r="A4882" s="283"/>
      <c r="B4882"/>
      <c r="C4882"/>
      <c r="D4882"/>
      <c r="E4882"/>
      <c r="F4882"/>
      <c r="G4882"/>
      <c r="H4882"/>
      <c r="I4882"/>
      <c r="J4882"/>
      <c r="K4882"/>
      <c r="L4882"/>
      <c r="M4882"/>
      <c r="N4882"/>
      <c r="O4882"/>
      <c r="P4882"/>
      <c r="Q4882"/>
      <c r="R4882"/>
      <c r="S4882"/>
      <c r="T4882"/>
      <c r="U4882"/>
      <c r="V4882"/>
      <c r="W4882"/>
      <c r="X4882"/>
      <c r="Y4882"/>
      <c r="Z4882"/>
      <c r="AA4882"/>
      <c r="AB4882" s="181"/>
    </row>
    <row r="4883" spans="1:28" hidden="1">
      <c r="A4883" s="283"/>
      <c r="B4883"/>
      <c r="C4883"/>
      <c r="D4883"/>
      <c r="E4883"/>
      <c r="F4883"/>
      <c r="G4883"/>
      <c r="H4883"/>
      <c r="I4883"/>
      <c r="J4883"/>
      <c r="K4883"/>
      <c r="L4883"/>
      <c r="M4883"/>
      <c r="N4883"/>
      <c r="O4883"/>
      <c r="P4883"/>
      <c r="Q4883"/>
      <c r="R4883"/>
      <c r="S4883"/>
      <c r="T4883"/>
      <c r="U4883"/>
      <c r="V4883"/>
      <c r="W4883"/>
      <c r="X4883"/>
      <c r="Y4883"/>
      <c r="Z4883"/>
      <c r="AA4883"/>
      <c r="AB4883" s="181"/>
    </row>
    <row r="4884" spans="1:28" hidden="1">
      <c r="A4884" s="283"/>
      <c r="B4884"/>
      <c r="C4884"/>
      <c r="D4884"/>
      <c r="E4884"/>
      <c r="F4884"/>
      <c r="G4884"/>
      <c r="H4884"/>
      <c r="I4884"/>
      <c r="J4884"/>
      <c r="K4884"/>
      <c r="L4884"/>
      <c r="M4884"/>
      <c r="N4884"/>
      <c r="O4884"/>
      <c r="P4884"/>
      <c r="Q4884"/>
      <c r="R4884"/>
      <c r="S4884"/>
      <c r="T4884"/>
      <c r="U4884"/>
      <c r="V4884"/>
      <c r="W4884"/>
      <c r="X4884"/>
      <c r="Y4884"/>
      <c r="Z4884"/>
      <c r="AA4884"/>
      <c r="AB4884" s="181"/>
    </row>
    <row r="4885" spans="1:28" hidden="1">
      <c r="A4885" s="283"/>
      <c r="B4885"/>
      <c r="C4885"/>
      <c r="D4885"/>
      <c r="E4885"/>
      <c r="F4885"/>
      <c r="G4885"/>
      <c r="H4885"/>
      <c r="I4885"/>
      <c r="J4885"/>
      <c r="K4885"/>
      <c r="L4885"/>
      <c r="M4885"/>
      <c r="N4885"/>
      <c r="O4885"/>
      <c r="P4885"/>
      <c r="Q4885"/>
      <c r="R4885"/>
      <c r="S4885"/>
      <c r="T4885"/>
      <c r="U4885"/>
      <c r="V4885"/>
      <c r="W4885"/>
      <c r="X4885"/>
      <c r="Y4885"/>
      <c r="Z4885"/>
      <c r="AA4885"/>
      <c r="AB4885" s="181"/>
    </row>
    <row r="4886" spans="1:28" hidden="1">
      <c r="A4886" s="283"/>
      <c r="B4886"/>
      <c r="C4886"/>
      <c r="D4886"/>
      <c r="E4886"/>
      <c r="F4886"/>
      <c r="G4886"/>
      <c r="H4886"/>
      <c r="I4886"/>
      <c r="J4886"/>
      <c r="K4886"/>
      <c r="L4886"/>
      <c r="M4886"/>
      <c r="N4886"/>
      <c r="O4886"/>
      <c r="P4886"/>
      <c r="Q4886"/>
      <c r="R4886"/>
      <c r="S4886"/>
      <c r="T4886"/>
      <c r="U4886"/>
      <c r="V4886"/>
      <c r="W4886"/>
      <c r="X4886"/>
      <c r="Y4886"/>
      <c r="Z4886"/>
      <c r="AA4886"/>
      <c r="AB4886" s="181"/>
    </row>
    <row r="4887" spans="1:28" hidden="1">
      <c r="A4887" s="283"/>
      <c r="B4887"/>
      <c r="C4887"/>
      <c r="D4887"/>
      <c r="E4887"/>
      <c r="F4887"/>
      <c r="G4887"/>
      <c r="H4887"/>
      <c r="I4887"/>
      <c r="J4887"/>
      <c r="K4887"/>
      <c r="L4887"/>
      <c r="M4887"/>
      <c r="N4887"/>
      <c r="O4887"/>
      <c r="P4887"/>
      <c r="Q4887"/>
      <c r="R4887"/>
      <c r="S4887"/>
      <c r="T4887"/>
      <c r="U4887"/>
      <c r="V4887"/>
      <c r="W4887"/>
      <c r="X4887"/>
      <c r="Y4887"/>
      <c r="Z4887"/>
      <c r="AA4887"/>
      <c r="AB4887" s="181"/>
    </row>
    <row r="4888" spans="1:28" hidden="1">
      <c r="A4888" s="283"/>
      <c r="B4888"/>
      <c r="C4888"/>
      <c r="D4888"/>
      <c r="E4888"/>
      <c r="F4888"/>
      <c r="G4888"/>
      <c r="H4888"/>
      <c r="I4888"/>
      <c r="J4888"/>
      <c r="K4888"/>
      <c r="L4888"/>
      <c r="M4888"/>
      <c r="N4888"/>
      <c r="O4888"/>
      <c r="P4888"/>
      <c r="Q4888"/>
      <c r="R4888"/>
      <c r="S4888"/>
      <c r="T4888"/>
      <c r="U4888"/>
      <c r="V4888"/>
      <c r="W4888"/>
      <c r="X4888"/>
      <c r="Y4888"/>
      <c r="Z4888"/>
      <c r="AA4888"/>
      <c r="AB4888" s="181"/>
    </row>
    <row r="4889" spans="1:28" hidden="1">
      <c r="A4889" s="283"/>
      <c r="B4889"/>
      <c r="C4889"/>
      <c r="D4889"/>
      <c r="E4889"/>
      <c r="F4889"/>
      <c r="G4889"/>
      <c r="H4889"/>
      <c r="I4889"/>
      <c r="J4889"/>
      <c r="K4889"/>
      <c r="L4889"/>
      <c r="M4889"/>
      <c r="N4889"/>
      <c r="O4889"/>
      <c r="P4889"/>
      <c r="Q4889"/>
      <c r="R4889"/>
      <c r="S4889"/>
      <c r="T4889"/>
      <c r="U4889"/>
      <c r="V4889"/>
      <c r="W4889"/>
      <c r="X4889"/>
      <c r="Y4889"/>
      <c r="Z4889"/>
      <c r="AA4889"/>
      <c r="AB4889" s="181"/>
    </row>
    <row r="4890" spans="1:28" hidden="1">
      <c r="A4890" s="283"/>
      <c r="B4890"/>
      <c r="C4890"/>
      <c r="D4890"/>
      <c r="E4890"/>
      <c r="F4890"/>
      <c r="G4890"/>
      <c r="H4890"/>
      <c r="I4890"/>
      <c r="J4890"/>
      <c r="K4890"/>
      <c r="L4890"/>
      <c r="M4890"/>
      <c r="N4890"/>
      <c r="O4890"/>
      <c r="P4890"/>
      <c r="Q4890"/>
      <c r="R4890"/>
      <c r="S4890"/>
      <c r="T4890"/>
      <c r="U4890"/>
      <c r="V4890"/>
      <c r="W4890"/>
      <c r="X4890"/>
      <c r="Y4890"/>
      <c r="Z4890"/>
      <c r="AA4890"/>
      <c r="AB4890" s="181"/>
    </row>
    <row r="4891" spans="1:28" hidden="1">
      <c r="A4891" s="283"/>
      <c r="B4891"/>
      <c r="C4891"/>
      <c r="D4891"/>
      <c r="E4891"/>
      <c r="F4891"/>
      <c r="G4891"/>
      <c r="H4891"/>
      <c r="I4891"/>
      <c r="J4891"/>
      <c r="K4891"/>
      <c r="L4891"/>
      <c r="M4891"/>
      <c r="N4891"/>
      <c r="O4891"/>
      <c r="P4891"/>
      <c r="Q4891"/>
      <c r="R4891"/>
      <c r="S4891"/>
      <c r="T4891"/>
      <c r="U4891"/>
      <c r="V4891"/>
      <c r="W4891"/>
      <c r="X4891"/>
      <c r="Y4891"/>
      <c r="Z4891"/>
      <c r="AA4891"/>
      <c r="AB4891" s="181"/>
    </row>
    <row r="4892" spans="1:28" hidden="1">
      <c r="A4892" s="283"/>
      <c r="B4892"/>
      <c r="C4892"/>
      <c r="D4892"/>
      <c r="E4892"/>
      <c r="F4892"/>
      <c r="G4892"/>
      <c r="H4892"/>
      <c r="I4892"/>
      <c r="J4892"/>
      <c r="K4892"/>
      <c r="L4892"/>
      <c r="M4892"/>
      <c r="N4892"/>
      <c r="O4892"/>
      <c r="P4892"/>
      <c r="Q4892"/>
      <c r="R4892"/>
      <c r="S4892"/>
      <c r="T4892"/>
      <c r="U4892"/>
      <c r="V4892"/>
      <c r="W4892"/>
      <c r="X4892"/>
      <c r="Y4892"/>
      <c r="Z4892"/>
      <c r="AA4892"/>
      <c r="AB4892" s="181"/>
    </row>
    <row r="4893" spans="1:28" hidden="1">
      <c r="A4893" s="283"/>
      <c r="B4893"/>
      <c r="C4893"/>
      <c r="D4893"/>
      <c r="E4893"/>
      <c r="F4893"/>
      <c r="G4893"/>
      <c r="H4893"/>
      <c r="I4893"/>
      <c r="J4893"/>
      <c r="K4893"/>
      <c r="L4893"/>
      <c r="M4893"/>
      <c r="N4893"/>
      <c r="O4893"/>
      <c r="P4893"/>
      <c r="Q4893"/>
      <c r="R4893"/>
      <c r="S4893"/>
      <c r="T4893"/>
      <c r="U4893"/>
      <c r="V4893"/>
      <c r="W4893"/>
      <c r="X4893"/>
      <c r="Y4893"/>
      <c r="Z4893"/>
      <c r="AA4893"/>
      <c r="AB4893" s="181"/>
    </row>
    <row r="4894" spans="1:28" hidden="1">
      <c r="A4894" s="283"/>
      <c r="B4894"/>
      <c r="C4894"/>
      <c r="D4894"/>
      <c r="E4894"/>
      <c r="F4894"/>
      <c r="G4894"/>
      <c r="H4894"/>
      <c r="I4894"/>
      <c r="J4894"/>
      <c r="K4894"/>
      <c r="L4894"/>
      <c r="M4894"/>
      <c r="N4894"/>
      <c r="O4894"/>
      <c r="P4894"/>
      <c r="Q4894"/>
      <c r="R4894"/>
      <c r="S4894"/>
      <c r="T4894"/>
      <c r="U4894"/>
      <c r="V4894"/>
      <c r="W4894"/>
      <c r="X4894"/>
      <c r="Y4894"/>
      <c r="Z4894"/>
      <c r="AA4894"/>
      <c r="AB4894" s="181"/>
    </row>
    <row r="4895" spans="1:28" hidden="1">
      <c r="A4895" s="283"/>
      <c r="B4895"/>
      <c r="C4895"/>
      <c r="D4895"/>
      <c r="E4895"/>
      <c r="F4895"/>
      <c r="G4895"/>
      <c r="H4895"/>
      <c r="I4895"/>
      <c r="J4895"/>
      <c r="K4895"/>
      <c r="L4895"/>
      <c r="M4895"/>
      <c r="N4895"/>
      <c r="O4895"/>
      <c r="P4895"/>
      <c r="Q4895"/>
      <c r="R4895"/>
      <c r="S4895"/>
      <c r="T4895"/>
      <c r="U4895"/>
      <c r="V4895"/>
      <c r="W4895"/>
      <c r="X4895"/>
      <c r="Y4895"/>
      <c r="Z4895"/>
      <c r="AA4895"/>
      <c r="AB4895" s="181"/>
    </row>
    <row r="4896" spans="1:28" hidden="1">
      <c r="A4896" s="283"/>
      <c r="B4896"/>
      <c r="C4896"/>
      <c r="D4896"/>
      <c r="E4896"/>
      <c r="F4896"/>
      <c r="G4896"/>
      <c r="H4896"/>
      <c r="I4896"/>
      <c r="J4896"/>
      <c r="K4896"/>
      <c r="L4896"/>
      <c r="M4896"/>
      <c r="N4896"/>
      <c r="O4896"/>
      <c r="P4896"/>
      <c r="Q4896"/>
      <c r="R4896"/>
      <c r="S4896"/>
      <c r="T4896"/>
      <c r="U4896"/>
      <c r="V4896"/>
      <c r="W4896"/>
      <c r="X4896"/>
      <c r="Y4896"/>
      <c r="Z4896"/>
      <c r="AA4896"/>
      <c r="AB4896" s="181"/>
    </row>
    <row r="4897" spans="1:28" hidden="1">
      <c r="A4897" s="283"/>
      <c r="B4897"/>
      <c r="C4897"/>
      <c r="D4897"/>
      <c r="E4897"/>
      <c r="F4897"/>
      <c r="G4897"/>
      <c r="H4897"/>
      <c r="I4897"/>
      <c r="J4897"/>
      <c r="K4897"/>
      <c r="L4897"/>
      <c r="M4897"/>
      <c r="N4897"/>
      <c r="O4897"/>
      <c r="P4897"/>
      <c r="Q4897"/>
      <c r="R4897"/>
      <c r="S4897"/>
      <c r="T4897"/>
      <c r="U4897"/>
      <c r="V4897"/>
      <c r="W4897"/>
      <c r="X4897"/>
      <c r="Y4897"/>
      <c r="Z4897"/>
      <c r="AA4897"/>
      <c r="AB4897" s="181"/>
    </row>
    <row r="4898" spans="1:28" hidden="1">
      <c r="A4898" s="283"/>
      <c r="B4898"/>
      <c r="C4898"/>
      <c r="D4898"/>
      <c r="E4898"/>
      <c r="F4898"/>
      <c r="G4898"/>
      <c r="H4898"/>
      <c r="I4898"/>
      <c r="J4898"/>
      <c r="K4898"/>
      <c r="L4898"/>
      <c r="M4898"/>
      <c r="N4898"/>
      <c r="O4898"/>
      <c r="P4898"/>
      <c r="Q4898"/>
      <c r="R4898"/>
      <c r="S4898"/>
      <c r="T4898"/>
      <c r="U4898"/>
      <c r="V4898"/>
      <c r="W4898"/>
      <c r="X4898"/>
      <c r="Y4898"/>
      <c r="Z4898"/>
      <c r="AA4898"/>
      <c r="AB4898" s="181"/>
    </row>
    <row r="4899" spans="1:28" hidden="1">
      <c r="A4899" s="283"/>
      <c r="B4899"/>
      <c r="C4899"/>
      <c r="D4899"/>
      <c r="E4899"/>
      <c r="F4899"/>
      <c r="G4899"/>
      <c r="H4899"/>
      <c r="I4899"/>
      <c r="J4899"/>
      <c r="K4899"/>
      <c r="L4899"/>
      <c r="M4899"/>
      <c r="N4899"/>
      <c r="O4899"/>
      <c r="P4899"/>
      <c r="Q4899"/>
      <c r="R4899"/>
      <c r="S4899"/>
      <c r="T4899"/>
      <c r="U4899"/>
      <c r="V4899"/>
      <c r="W4899"/>
      <c r="X4899"/>
      <c r="Y4899"/>
      <c r="Z4899"/>
      <c r="AA4899"/>
      <c r="AB4899" s="181"/>
    </row>
    <row r="4900" spans="1:28" hidden="1">
      <c r="A4900" s="283"/>
      <c r="B4900"/>
      <c r="C4900"/>
      <c r="D4900"/>
      <c r="E4900"/>
      <c r="F4900"/>
      <c r="G4900"/>
      <c r="H4900"/>
      <c r="I4900"/>
      <c r="J4900"/>
      <c r="K4900"/>
      <c r="L4900"/>
      <c r="M4900"/>
      <c r="N4900"/>
      <c r="O4900"/>
      <c r="P4900"/>
      <c r="Q4900"/>
      <c r="R4900"/>
      <c r="S4900"/>
      <c r="T4900"/>
      <c r="U4900"/>
      <c r="V4900"/>
      <c r="W4900"/>
      <c r="X4900"/>
      <c r="Y4900"/>
      <c r="Z4900"/>
      <c r="AA4900"/>
      <c r="AB4900" s="181"/>
    </row>
    <row r="4901" spans="1:28" hidden="1">
      <c r="A4901" s="283"/>
      <c r="B4901"/>
      <c r="C4901"/>
      <c r="D4901"/>
      <c r="E4901"/>
      <c r="F4901"/>
      <c r="G4901"/>
      <c r="H4901"/>
      <c r="I4901"/>
      <c r="J4901"/>
      <c r="K4901"/>
      <c r="L4901"/>
      <c r="M4901"/>
      <c r="N4901"/>
      <c r="O4901"/>
      <c r="P4901"/>
      <c r="Q4901"/>
      <c r="R4901"/>
      <c r="S4901"/>
      <c r="T4901"/>
      <c r="U4901"/>
      <c r="V4901"/>
      <c r="W4901"/>
      <c r="X4901"/>
      <c r="Y4901"/>
      <c r="Z4901"/>
      <c r="AA4901"/>
      <c r="AB4901" s="181"/>
    </row>
    <row r="4902" spans="1:28" hidden="1">
      <c r="A4902" s="283"/>
      <c r="B4902"/>
      <c r="C4902"/>
      <c r="D4902"/>
      <c r="E4902"/>
      <c r="F4902"/>
      <c r="G4902"/>
      <c r="H4902"/>
      <c r="I4902"/>
      <c r="J4902"/>
      <c r="K4902"/>
      <c r="L4902"/>
      <c r="M4902"/>
      <c r="N4902"/>
      <c r="O4902"/>
      <c r="P4902"/>
      <c r="Q4902"/>
      <c r="R4902"/>
      <c r="S4902"/>
      <c r="T4902"/>
      <c r="U4902"/>
      <c r="V4902"/>
      <c r="W4902"/>
      <c r="X4902"/>
      <c r="Y4902"/>
      <c r="Z4902"/>
      <c r="AA4902"/>
      <c r="AB4902" s="181"/>
    </row>
    <row r="4903" spans="1:28" hidden="1">
      <c r="A4903" s="283"/>
      <c r="B4903"/>
      <c r="C4903"/>
      <c r="D4903"/>
      <c r="E4903"/>
      <c r="F4903"/>
      <c r="G4903"/>
      <c r="H4903"/>
      <c r="I4903"/>
      <c r="J4903"/>
      <c r="K4903"/>
      <c r="L4903"/>
      <c r="M4903"/>
      <c r="N4903"/>
      <c r="O4903"/>
      <c r="P4903"/>
      <c r="Q4903"/>
      <c r="R4903"/>
      <c r="S4903"/>
      <c r="T4903"/>
      <c r="U4903"/>
      <c r="V4903"/>
      <c r="W4903"/>
      <c r="X4903"/>
      <c r="Y4903"/>
      <c r="Z4903"/>
      <c r="AA4903"/>
      <c r="AB4903" s="181"/>
    </row>
    <row r="4904" spans="1:28" hidden="1">
      <c r="A4904" s="283"/>
      <c r="B4904"/>
      <c r="C4904"/>
      <c r="D4904"/>
      <c r="E4904"/>
      <c r="F4904"/>
      <c r="G4904"/>
      <c r="H4904"/>
      <c r="I4904"/>
      <c r="J4904"/>
      <c r="K4904"/>
      <c r="L4904"/>
      <c r="M4904"/>
      <c r="N4904"/>
      <c r="O4904"/>
      <c r="P4904"/>
      <c r="Q4904"/>
      <c r="R4904"/>
      <c r="S4904"/>
      <c r="T4904"/>
      <c r="U4904"/>
      <c r="V4904"/>
      <c r="W4904"/>
      <c r="X4904"/>
      <c r="Y4904"/>
      <c r="Z4904"/>
      <c r="AA4904"/>
      <c r="AB4904" s="181"/>
    </row>
    <row r="4905" spans="1:28" hidden="1">
      <c r="A4905" s="283"/>
      <c r="B4905"/>
      <c r="C4905"/>
      <c r="D4905"/>
      <c r="E4905"/>
      <c r="F4905"/>
      <c r="G4905"/>
      <c r="H4905"/>
      <c r="I4905"/>
      <c r="J4905"/>
      <c r="K4905"/>
      <c r="L4905"/>
      <c r="M4905"/>
      <c r="N4905"/>
      <c r="O4905"/>
      <c r="P4905"/>
      <c r="Q4905"/>
      <c r="R4905"/>
      <c r="S4905"/>
      <c r="T4905"/>
      <c r="U4905"/>
      <c r="V4905"/>
      <c r="W4905"/>
      <c r="X4905"/>
      <c r="Y4905"/>
      <c r="Z4905"/>
      <c r="AA4905"/>
      <c r="AB4905" s="181"/>
    </row>
    <row r="4906" spans="1:28" hidden="1">
      <c r="A4906" s="283"/>
      <c r="B4906"/>
      <c r="C4906"/>
      <c r="D4906"/>
      <c r="E4906"/>
      <c r="F4906"/>
      <c r="G4906"/>
      <c r="H4906"/>
      <c r="I4906"/>
      <c r="J4906"/>
      <c r="K4906"/>
      <c r="L4906"/>
      <c r="M4906"/>
      <c r="N4906"/>
      <c r="O4906"/>
      <c r="P4906"/>
      <c r="Q4906"/>
      <c r="R4906"/>
      <c r="S4906"/>
      <c r="T4906"/>
      <c r="U4906"/>
      <c r="V4906"/>
      <c r="W4906"/>
      <c r="X4906"/>
      <c r="Y4906"/>
      <c r="Z4906"/>
      <c r="AA4906"/>
      <c r="AB4906" s="181"/>
    </row>
    <row r="4907" spans="1:28" hidden="1">
      <c r="A4907" s="283"/>
      <c r="B4907"/>
      <c r="C4907"/>
      <c r="D4907"/>
      <c r="E4907"/>
      <c r="F4907"/>
      <c r="G4907"/>
      <c r="H4907"/>
      <c r="I4907"/>
      <c r="J4907"/>
      <c r="K4907"/>
      <c r="L4907"/>
      <c r="M4907"/>
      <c r="N4907"/>
      <c r="O4907"/>
      <c r="P4907"/>
      <c r="Q4907"/>
      <c r="R4907"/>
      <c r="S4907"/>
      <c r="T4907"/>
      <c r="U4907"/>
      <c r="V4907"/>
      <c r="W4907"/>
      <c r="X4907"/>
      <c r="Y4907"/>
      <c r="Z4907"/>
      <c r="AA4907"/>
      <c r="AB4907" s="181"/>
    </row>
    <row r="4908" spans="1:28" hidden="1">
      <c r="A4908" s="283"/>
      <c r="B4908"/>
      <c r="C4908"/>
      <c r="D4908"/>
      <c r="E4908"/>
      <c r="F4908"/>
      <c r="G4908"/>
      <c r="H4908"/>
      <c r="I4908"/>
      <c r="J4908"/>
      <c r="K4908"/>
      <c r="L4908"/>
      <c r="M4908"/>
      <c r="N4908"/>
      <c r="O4908"/>
      <c r="P4908"/>
      <c r="Q4908"/>
      <c r="R4908"/>
      <c r="S4908"/>
      <c r="T4908"/>
      <c r="U4908"/>
      <c r="V4908"/>
      <c r="W4908"/>
      <c r="X4908"/>
      <c r="Y4908"/>
      <c r="Z4908"/>
      <c r="AA4908"/>
      <c r="AB4908" s="181"/>
    </row>
    <row r="4909" spans="1:28" hidden="1">
      <c r="A4909" s="283"/>
      <c r="B4909"/>
      <c r="C4909"/>
      <c r="D4909"/>
      <c r="E4909"/>
      <c r="F4909"/>
      <c r="G4909"/>
      <c r="H4909"/>
      <c r="I4909"/>
      <c r="J4909"/>
      <c r="K4909"/>
      <c r="L4909"/>
      <c r="M4909"/>
      <c r="N4909"/>
      <c r="O4909"/>
      <c r="P4909"/>
      <c r="Q4909"/>
      <c r="R4909"/>
      <c r="S4909"/>
      <c r="T4909"/>
      <c r="U4909"/>
      <c r="V4909"/>
      <c r="W4909"/>
      <c r="X4909"/>
      <c r="Y4909"/>
      <c r="Z4909"/>
      <c r="AA4909"/>
      <c r="AB4909" s="181"/>
    </row>
    <row r="4910" spans="1:28" hidden="1">
      <c r="A4910" s="283"/>
      <c r="B4910"/>
      <c r="C4910"/>
      <c r="D4910"/>
      <c r="E4910"/>
      <c r="F4910"/>
      <c r="G4910"/>
      <c r="H4910"/>
      <c r="I4910"/>
      <c r="J4910"/>
      <c r="K4910"/>
      <c r="L4910"/>
      <c r="M4910"/>
      <c r="N4910"/>
      <c r="O4910"/>
      <c r="P4910"/>
      <c r="Q4910"/>
      <c r="R4910"/>
      <c r="S4910"/>
      <c r="T4910"/>
      <c r="U4910"/>
      <c r="V4910"/>
      <c r="W4910"/>
      <c r="X4910"/>
      <c r="Y4910"/>
      <c r="Z4910"/>
      <c r="AA4910"/>
      <c r="AB4910" s="181"/>
    </row>
    <row r="4911" spans="1:28" hidden="1">
      <c r="A4911" s="283"/>
      <c r="B4911"/>
      <c r="C4911"/>
      <c r="D4911"/>
      <c r="E4911"/>
      <c r="F4911"/>
      <c r="G4911"/>
      <c r="H4911"/>
      <c r="I4911"/>
      <c r="J4911"/>
      <c r="K4911"/>
      <c r="L4911"/>
      <c r="M4911"/>
      <c r="N4911"/>
      <c r="O4911"/>
      <c r="P4911"/>
      <c r="Q4911"/>
      <c r="R4911"/>
      <c r="S4911"/>
      <c r="T4911"/>
      <c r="U4911"/>
      <c r="V4911"/>
      <c r="W4911"/>
      <c r="X4911"/>
      <c r="Y4911"/>
      <c r="Z4911"/>
      <c r="AA4911"/>
      <c r="AB4911" s="181"/>
    </row>
    <row r="4912" spans="1:28" hidden="1">
      <c r="A4912" s="283"/>
      <c r="B4912"/>
      <c r="C4912"/>
      <c r="D4912"/>
      <c r="E4912"/>
      <c r="F4912"/>
      <c r="G4912"/>
      <c r="H4912"/>
      <c r="I4912"/>
      <c r="J4912"/>
      <c r="K4912"/>
      <c r="L4912"/>
      <c r="M4912"/>
      <c r="N4912"/>
      <c r="O4912"/>
      <c r="P4912"/>
      <c r="Q4912"/>
      <c r="R4912"/>
      <c r="S4912"/>
      <c r="T4912"/>
      <c r="U4912"/>
      <c r="V4912"/>
      <c r="W4912"/>
      <c r="X4912"/>
      <c r="Y4912"/>
      <c r="Z4912"/>
      <c r="AA4912"/>
      <c r="AB4912" s="181"/>
    </row>
    <row r="4913" spans="1:28" hidden="1">
      <c r="A4913" s="283"/>
      <c r="B4913"/>
      <c r="C4913"/>
      <c r="D4913"/>
      <c r="E4913"/>
      <c r="F4913"/>
      <c r="G4913"/>
      <c r="H4913"/>
      <c r="I4913"/>
      <c r="J4913"/>
      <c r="K4913"/>
      <c r="L4913"/>
      <c r="M4913"/>
      <c r="N4913"/>
      <c r="O4913"/>
      <c r="P4913"/>
      <c r="Q4913"/>
      <c r="R4913"/>
      <c r="S4913"/>
      <c r="T4913"/>
      <c r="U4913"/>
      <c r="V4913"/>
      <c r="W4913"/>
      <c r="X4913"/>
      <c r="Y4913"/>
      <c r="Z4913"/>
      <c r="AA4913"/>
      <c r="AB4913" s="181"/>
    </row>
    <row r="4914" spans="1:28" hidden="1">
      <c r="A4914" s="283"/>
      <c r="B4914"/>
      <c r="C4914"/>
      <c r="D4914"/>
      <c r="E4914"/>
      <c r="F4914"/>
      <c r="G4914"/>
      <c r="H4914"/>
      <c r="I4914"/>
      <c r="J4914"/>
      <c r="K4914"/>
      <c r="L4914"/>
      <c r="M4914"/>
      <c r="N4914"/>
      <c r="O4914"/>
      <c r="P4914"/>
      <c r="Q4914"/>
      <c r="R4914"/>
      <c r="S4914"/>
      <c r="T4914"/>
      <c r="U4914"/>
      <c r="V4914"/>
      <c r="W4914"/>
      <c r="X4914"/>
      <c r="Y4914"/>
      <c r="Z4914"/>
      <c r="AA4914"/>
      <c r="AB4914" s="181"/>
    </row>
    <row r="4915" spans="1:28" hidden="1">
      <c r="A4915" s="283"/>
      <c r="B4915"/>
      <c r="C4915"/>
      <c r="D4915"/>
      <c r="E4915"/>
      <c r="F4915"/>
      <c r="G4915"/>
      <c r="H4915"/>
      <c r="I4915"/>
      <c r="J4915"/>
      <c r="K4915"/>
      <c r="L4915"/>
      <c r="M4915"/>
      <c r="N4915"/>
      <c r="O4915"/>
      <c r="P4915"/>
      <c r="Q4915"/>
      <c r="R4915"/>
      <c r="S4915"/>
      <c r="T4915"/>
      <c r="U4915"/>
      <c r="V4915"/>
      <c r="W4915"/>
      <c r="X4915"/>
      <c r="Y4915"/>
      <c r="Z4915"/>
      <c r="AA4915"/>
      <c r="AB4915" s="181"/>
    </row>
    <row r="4916" spans="1:28" hidden="1">
      <c r="A4916" s="283"/>
      <c r="B4916"/>
      <c r="C4916"/>
      <c r="D4916"/>
      <c r="E4916"/>
      <c r="F4916"/>
      <c r="G4916"/>
      <c r="H4916"/>
      <c r="I4916"/>
      <c r="J4916"/>
      <c r="K4916"/>
      <c r="L4916"/>
      <c r="M4916"/>
      <c r="N4916"/>
      <c r="O4916"/>
      <c r="P4916"/>
      <c r="Q4916"/>
      <c r="R4916"/>
      <c r="S4916"/>
      <c r="T4916"/>
      <c r="U4916"/>
      <c r="V4916"/>
      <c r="W4916"/>
      <c r="X4916"/>
      <c r="Y4916"/>
      <c r="Z4916"/>
      <c r="AA4916"/>
      <c r="AB4916" s="181"/>
    </row>
    <row r="4917" spans="1:28" hidden="1">
      <c r="A4917" s="283"/>
      <c r="B4917"/>
      <c r="C4917"/>
      <c r="D4917"/>
      <c r="E4917"/>
      <c r="F4917"/>
      <c r="G4917"/>
      <c r="H4917"/>
      <c r="I4917"/>
      <c r="J4917"/>
      <c r="K4917"/>
      <c r="L4917"/>
      <c r="M4917"/>
      <c r="N4917"/>
      <c r="O4917"/>
      <c r="P4917"/>
      <c r="Q4917"/>
      <c r="R4917"/>
      <c r="S4917"/>
      <c r="T4917"/>
      <c r="U4917"/>
      <c r="V4917"/>
      <c r="W4917"/>
      <c r="X4917"/>
      <c r="Y4917"/>
      <c r="Z4917"/>
      <c r="AA4917"/>
      <c r="AB4917" s="181"/>
    </row>
    <row r="4918" spans="1:28" hidden="1">
      <c r="A4918" s="283"/>
      <c r="B4918"/>
      <c r="C4918"/>
      <c r="D4918"/>
      <c r="E4918"/>
      <c r="F4918"/>
      <c r="G4918"/>
      <c r="H4918"/>
      <c r="I4918"/>
      <c r="J4918"/>
      <c r="K4918"/>
      <c r="L4918"/>
      <c r="M4918"/>
      <c r="N4918"/>
      <c r="O4918"/>
      <c r="P4918"/>
      <c r="Q4918"/>
      <c r="R4918"/>
      <c r="S4918"/>
      <c r="T4918"/>
      <c r="U4918"/>
      <c r="V4918"/>
      <c r="W4918"/>
      <c r="X4918"/>
      <c r="Y4918"/>
      <c r="Z4918"/>
      <c r="AA4918"/>
      <c r="AB4918" s="181"/>
    </row>
    <row r="4919" spans="1:28" hidden="1">
      <c r="A4919" s="283"/>
      <c r="B4919"/>
      <c r="C4919"/>
      <c r="D4919"/>
      <c r="E4919"/>
      <c r="F4919"/>
      <c r="G4919"/>
      <c r="H4919"/>
      <c r="I4919"/>
      <c r="J4919"/>
      <c r="K4919"/>
      <c r="L4919"/>
      <c r="M4919"/>
      <c r="N4919"/>
      <c r="O4919"/>
      <c r="P4919"/>
      <c r="Q4919"/>
      <c r="R4919"/>
      <c r="S4919"/>
      <c r="T4919"/>
      <c r="U4919"/>
      <c r="V4919"/>
      <c r="W4919"/>
      <c r="X4919"/>
      <c r="Y4919"/>
      <c r="Z4919"/>
      <c r="AA4919"/>
      <c r="AB4919" s="181"/>
    </row>
    <row r="4920" spans="1:28" hidden="1">
      <c r="A4920" s="283"/>
      <c r="B4920"/>
      <c r="C4920"/>
      <c r="D4920"/>
      <c r="E4920"/>
      <c r="F4920"/>
      <c r="G4920"/>
      <c r="H4920"/>
      <c r="I4920"/>
      <c r="J4920"/>
      <c r="K4920"/>
      <c r="L4920"/>
      <c r="M4920"/>
      <c r="N4920"/>
      <c r="O4920"/>
      <c r="P4920"/>
      <c r="Q4920"/>
      <c r="R4920"/>
      <c r="S4920"/>
      <c r="T4920"/>
      <c r="U4920"/>
      <c r="V4920"/>
      <c r="W4920"/>
      <c r="X4920"/>
      <c r="Y4920"/>
      <c r="Z4920"/>
      <c r="AA4920"/>
      <c r="AB4920" s="181"/>
    </row>
    <row r="4921" spans="1:28" hidden="1">
      <c r="A4921" s="283"/>
      <c r="B4921"/>
      <c r="C4921"/>
      <c r="D4921"/>
      <c r="E4921"/>
      <c r="F4921"/>
      <c r="G4921"/>
      <c r="H4921"/>
      <c r="I4921"/>
      <c r="J4921"/>
      <c r="K4921"/>
      <c r="L4921"/>
      <c r="M4921"/>
      <c r="N4921"/>
      <c r="O4921"/>
      <c r="P4921"/>
      <c r="Q4921"/>
      <c r="R4921"/>
      <c r="S4921"/>
      <c r="T4921"/>
      <c r="U4921"/>
      <c r="V4921"/>
      <c r="W4921"/>
      <c r="X4921"/>
      <c r="Y4921"/>
      <c r="Z4921"/>
      <c r="AA4921"/>
      <c r="AB4921" s="181"/>
    </row>
    <row r="4922" spans="1:28" hidden="1">
      <c r="A4922" s="283"/>
      <c r="B4922"/>
      <c r="C4922"/>
      <c r="D4922"/>
      <c r="E4922"/>
      <c r="F4922"/>
      <c r="G4922"/>
      <c r="H4922"/>
      <c r="I4922"/>
      <c r="J4922"/>
      <c r="K4922"/>
      <c r="L4922"/>
      <c r="M4922"/>
      <c r="N4922"/>
      <c r="O4922"/>
      <c r="P4922"/>
      <c r="Q4922"/>
      <c r="R4922"/>
      <c r="S4922"/>
      <c r="T4922"/>
      <c r="U4922"/>
      <c r="V4922"/>
      <c r="W4922"/>
      <c r="X4922"/>
      <c r="Y4922"/>
      <c r="Z4922"/>
      <c r="AA4922"/>
      <c r="AB4922" s="181"/>
    </row>
    <row r="4923" spans="1:28" hidden="1">
      <c r="A4923" s="283"/>
      <c r="B4923"/>
      <c r="C4923"/>
      <c r="D4923"/>
      <c r="E4923"/>
      <c r="F4923"/>
      <c r="G4923"/>
      <c r="H4923"/>
      <c r="I4923"/>
      <c r="J4923"/>
      <c r="K4923"/>
      <c r="L4923"/>
      <c r="M4923"/>
      <c r="N4923"/>
      <c r="O4923"/>
      <c r="P4923"/>
      <c r="Q4923"/>
      <c r="R4923"/>
      <c r="S4923"/>
      <c r="T4923"/>
      <c r="U4923"/>
      <c r="V4923"/>
      <c r="W4923"/>
      <c r="X4923"/>
      <c r="Y4923"/>
      <c r="Z4923"/>
      <c r="AA4923"/>
      <c r="AB4923" s="181"/>
    </row>
    <row r="4924" spans="1:28" hidden="1">
      <c r="A4924" s="283"/>
      <c r="B4924"/>
      <c r="C4924"/>
      <c r="D4924"/>
      <c r="E4924"/>
      <c r="F4924"/>
      <c r="G4924"/>
      <c r="H4924"/>
      <c r="I4924"/>
      <c r="J4924"/>
      <c r="K4924"/>
      <c r="L4924"/>
      <c r="M4924"/>
      <c r="N4924"/>
      <c r="O4924"/>
      <c r="P4924"/>
      <c r="Q4924"/>
      <c r="R4924"/>
      <c r="S4924"/>
      <c r="T4924"/>
      <c r="U4924"/>
      <c r="V4924"/>
      <c r="W4924"/>
      <c r="X4924"/>
      <c r="Y4924"/>
      <c r="Z4924"/>
      <c r="AA4924"/>
      <c r="AB4924" s="181"/>
    </row>
    <row r="4925" spans="1:28" hidden="1">
      <c r="A4925" s="283"/>
      <c r="B4925"/>
      <c r="C4925"/>
      <c r="D4925"/>
      <c r="E4925"/>
      <c r="F4925"/>
      <c r="G4925"/>
      <c r="H4925"/>
      <c r="I4925"/>
      <c r="J4925"/>
      <c r="K4925"/>
      <c r="L4925"/>
      <c r="M4925"/>
      <c r="N4925"/>
      <c r="O4925"/>
      <c r="P4925"/>
      <c r="Q4925"/>
      <c r="R4925"/>
      <c r="S4925"/>
      <c r="T4925"/>
      <c r="U4925"/>
      <c r="V4925"/>
      <c r="W4925"/>
      <c r="X4925"/>
      <c r="Y4925"/>
      <c r="Z4925"/>
      <c r="AA4925"/>
      <c r="AB4925" s="181"/>
    </row>
    <row r="4926" spans="1:28" hidden="1">
      <c r="A4926" s="283"/>
      <c r="B4926"/>
      <c r="C4926"/>
      <c r="D4926"/>
      <c r="E4926"/>
      <c r="F4926"/>
      <c r="G4926"/>
      <c r="H4926"/>
      <c r="I4926"/>
      <c r="J4926"/>
      <c r="K4926"/>
      <c r="L4926"/>
      <c r="M4926"/>
      <c r="N4926"/>
      <c r="O4926"/>
      <c r="P4926"/>
      <c r="Q4926"/>
      <c r="R4926"/>
      <c r="S4926"/>
      <c r="T4926"/>
      <c r="U4926"/>
      <c r="V4926"/>
      <c r="W4926"/>
      <c r="X4926"/>
      <c r="Y4926"/>
      <c r="Z4926"/>
      <c r="AA4926"/>
      <c r="AB4926" s="181"/>
    </row>
    <row r="4927" spans="1:28" hidden="1">
      <c r="A4927" s="283"/>
      <c r="B4927"/>
      <c r="C4927"/>
      <c r="D4927"/>
      <c r="E4927"/>
      <c r="F4927"/>
      <c r="G4927"/>
      <c r="H4927"/>
      <c r="I4927"/>
      <c r="J4927"/>
      <c r="K4927"/>
      <c r="L4927"/>
      <c r="M4927"/>
      <c r="N4927"/>
      <c r="O4927"/>
      <c r="P4927"/>
      <c r="Q4927"/>
      <c r="R4927"/>
      <c r="S4927"/>
      <c r="T4927"/>
      <c r="U4927"/>
      <c r="V4927"/>
      <c r="W4927"/>
      <c r="X4927"/>
      <c r="Y4927"/>
      <c r="Z4927"/>
      <c r="AA4927"/>
      <c r="AB4927" s="181"/>
    </row>
    <row r="4928" spans="1:28" hidden="1">
      <c r="A4928" s="283"/>
      <c r="B4928"/>
      <c r="C4928"/>
      <c r="D4928"/>
      <c r="E4928"/>
      <c r="F4928"/>
      <c r="G4928"/>
      <c r="H4928"/>
      <c r="I4928"/>
      <c r="J4928"/>
      <c r="K4928"/>
      <c r="L4928"/>
      <c r="M4928"/>
      <c r="N4928"/>
      <c r="O4928"/>
      <c r="P4928"/>
      <c r="Q4928"/>
      <c r="R4928"/>
      <c r="S4928"/>
      <c r="T4928"/>
      <c r="U4928"/>
      <c r="V4928"/>
      <c r="W4928"/>
      <c r="X4928"/>
      <c r="Y4928"/>
      <c r="Z4928"/>
      <c r="AA4928"/>
      <c r="AB4928" s="181"/>
    </row>
    <row r="4929" spans="1:28" hidden="1">
      <c r="A4929" s="283"/>
      <c r="B4929"/>
      <c r="C4929"/>
      <c r="D4929"/>
      <c r="E4929"/>
      <c r="F4929"/>
      <c r="G4929"/>
      <c r="H4929"/>
      <c r="I4929"/>
      <c r="J4929"/>
      <c r="K4929"/>
      <c r="L4929"/>
      <c r="M4929"/>
      <c r="N4929"/>
      <c r="O4929"/>
      <c r="P4929"/>
      <c r="Q4929"/>
      <c r="R4929"/>
      <c r="S4929"/>
      <c r="T4929"/>
      <c r="U4929"/>
      <c r="V4929"/>
      <c r="W4929"/>
      <c r="X4929"/>
      <c r="Y4929"/>
      <c r="Z4929"/>
      <c r="AA4929"/>
      <c r="AB4929" s="181"/>
    </row>
    <row r="4930" spans="1:28" hidden="1">
      <c r="A4930" s="283"/>
      <c r="B4930"/>
      <c r="C4930"/>
      <c r="D4930"/>
      <c r="E4930"/>
      <c r="F4930"/>
      <c r="G4930"/>
      <c r="H4930"/>
      <c r="I4930"/>
      <c r="J4930"/>
      <c r="K4930"/>
      <c r="L4930"/>
      <c r="M4930"/>
      <c r="N4930"/>
      <c r="O4930"/>
      <c r="P4930"/>
      <c r="Q4930"/>
      <c r="R4930"/>
      <c r="S4930"/>
      <c r="T4930"/>
      <c r="U4930"/>
      <c r="V4930"/>
      <c r="W4930"/>
      <c r="X4930"/>
      <c r="Y4930"/>
      <c r="Z4930"/>
      <c r="AA4930"/>
      <c r="AB4930" s="181"/>
    </row>
    <row r="4931" spans="1:28" hidden="1">
      <c r="A4931" s="283"/>
      <c r="B4931"/>
      <c r="C4931"/>
      <c r="D4931"/>
      <c r="E4931"/>
      <c r="F4931"/>
      <c r="G4931"/>
      <c r="H4931"/>
      <c r="I4931"/>
      <c r="J4931"/>
      <c r="K4931"/>
      <c r="L4931"/>
      <c r="M4931"/>
      <c r="N4931"/>
      <c r="O4931"/>
      <c r="P4931"/>
      <c r="Q4931"/>
      <c r="R4931"/>
      <c r="S4931"/>
      <c r="T4931"/>
      <c r="U4931"/>
      <c r="V4931"/>
      <c r="W4931"/>
      <c r="X4931"/>
      <c r="Y4931"/>
      <c r="Z4931"/>
      <c r="AA4931"/>
      <c r="AB4931" s="181"/>
    </row>
    <row r="4932" spans="1:28" hidden="1">
      <c r="A4932" s="283"/>
      <c r="B4932"/>
      <c r="C4932"/>
      <c r="D4932"/>
      <c r="E4932"/>
      <c r="F4932"/>
      <c r="G4932"/>
      <c r="H4932"/>
      <c r="I4932"/>
      <c r="J4932"/>
      <c r="K4932"/>
      <c r="L4932"/>
      <c r="M4932"/>
      <c r="N4932"/>
      <c r="O4932"/>
      <c r="P4932"/>
      <c r="Q4932"/>
      <c r="R4932"/>
      <c r="S4932"/>
      <c r="T4932"/>
      <c r="U4932"/>
      <c r="V4932"/>
      <c r="W4932"/>
      <c r="X4932"/>
      <c r="Y4932"/>
      <c r="Z4932"/>
      <c r="AA4932"/>
      <c r="AB4932" s="181"/>
    </row>
    <row r="4933" spans="1:28" hidden="1">
      <c r="A4933" s="283"/>
      <c r="B4933"/>
      <c r="C4933"/>
      <c r="D4933"/>
      <c r="E4933"/>
      <c r="F4933"/>
      <c r="G4933"/>
      <c r="H4933"/>
      <c r="I4933"/>
      <c r="J4933"/>
      <c r="K4933"/>
      <c r="L4933"/>
      <c r="M4933"/>
      <c r="N4933"/>
      <c r="O4933"/>
      <c r="P4933"/>
      <c r="Q4933"/>
      <c r="R4933"/>
      <c r="S4933"/>
      <c r="T4933"/>
      <c r="U4933"/>
      <c r="V4933"/>
      <c r="W4933"/>
      <c r="X4933"/>
      <c r="Y4933"/>
      <c r="Z4933"/>
      <c r="AA4933"/>
      <c r="AB4933" s="181"/>
    </row>
    <row r="4934" spans="1:28" hidden="1">
      <c r="A4934" s="283"/>
      <c r="B4934"/>
      <c r="C4934"/>
      <c r="D4934"/>
      <c r="E4934"/>
      <c r="F4934"/>
      <c r="G4934"/>
      <c r="H4934"/>
      <c r="I4934"/>
      <c r="J4934"/>
      <c r="K4934"/>
      <c r="L4934"/>
      <c r="M4934"/>
      <c r="N4934"/>
      <c r="O4934"/>
      <c r="P4934"/>
      <c r="Q4934"/>
      <c r="R4934"/>
      <c r="S4934"/>
      <c r="T4934"/>
      <c r="U4934"/>
      <c r="V4934"/>
      <c r="W4934"/>
      <c r="X4934"/>
      <c r="Y4934"/>
      <c r="Z4934"/>
      <c r="AA4934"/>
      <c r="AB4934" s="181"/>
    </row>
    <row r="4935" spans="1:28" hidden="1">
      <c r="A4935" s="283"/>
      <c r="B4935"/>
      <c r="C4935"/>
      <c r="D4935"/>
      <c r="E4935"/>
      <c r="F4935"/>
      <c r="G4935"/>
      <c r="H4935"/>
      <c r="I4935"/>
      <c r="J4935"/>
      <c r="K4935"/>
      <c r="L4935"/>
      <c r="M4935"/>
      <c r="N4935"/>
      <c r="O4935"/>
      <c r="P4935"/>
      <c r="Q4935"/>
      <c r="R4935"/>
      <c r="S4935"/>
      <c r="T4935"/>
      <c r="U4935"/>
      <c r="V4935"/>
      <c r="W4935"/>
      <c r="X4935"/>
      <c r="Y4935"/>
      <c r="Z4935"/>
      <c r="AA4935"/>
      <c r="AB4935" s="181"/>
    </row>
    <row r="4936" spans="1:28" hidden="1">
      <c r="A4936" s="283"/>
      <c r="B4936"/>
      <c r="C4936"/>
      <c r="D4936"/>
      <c r="E4936"/>
      <c r="F4936"/>
      <c r="G4936"/>
      <c r="H4936"/>
      <c r="I4936"/>
      <c r="J4936"/>
      <c r="K4936"/>
      <c r="L4936"/>
      <c r="M4936"/>
      <c r="N4936"/>
      <c r="O4936"/>
      <c r="P4936"/>
      <c r="Q4936"/>
      <c r="R4936"/>
      <c r="S4936"/>
      <c r="T4936"/>
      <c r="U4936"/>
      <c r="V4936"/>
      <c r="W4936"/>
      <c r="X4936"/>
      <c r="Y4936"/>
      <c r="Z4936"/>
      <c r="AA4936"/>
      <c r="AB4936" s="181"/>
    </row>
    <row r="4937" spans="1:28" hidden="1">
      <c r="A4937" s="283"/>
      <c r="B4937"/>
      <c r="C4937"/>
      <c r="D4937"/>
      <c r="E4937"/>
      <c r="F4937"/>
      <c r="G4937"/>
      <c r="H4937"/>
      <c r="I4937"/>
      <c r="J4937"/>
      <c r="K4937"/>
      <c r="L4937"/>
      <c r="M4937"/>
      <c r="N4937"/>
      <c r="O4937"/>
      <c r="P4937"/>
      <c r="Q4937"/>
      <c r="R4937"/>
      <c r="S4937"/>
      <c r="T4937"/>
      <c r="U4937"/>
      <c r="V4937"/>
      <c r="W4937"/>
      <c r="X4937"/>
      <c r="Y4937"/>
      <c r="Z4937"/>
      <c r="AA4937"/>
      <c r="AB4937" s="181"/>
    </row>
    <row r="4938" spans="1:28" hidden="1">
      <c r="A4938" s="283"/>
      <c r="B4938"/>
      <c r="C4938"/>
      <c r="D4938"/>
      <c r="E4938"/>
      <c r="F4938"/>
      <c r="G4938"/>
      <c r="H4938"/>
      <c r="I4938"/>
      <c r="J4938"/>
      <c r="K4938"/>
      <c r="L4938"/>
      <c r="M4938"/>
      <c r="N4938"/>
      <c r="O4938"/>
      <c r="P4938"/>
      <c r="Q4938"/>
      <c r="R4938"/>
      <c r="S4938"/>
      <c r="T4938"/>
      <c r="U4938"/>
      <c r="V4938"/>
      <c r="W4938"/>
      <c r="X4938"/>
      <c r="Y4938"/>
      <c r="Z4938"/>
      <c r="AA4938"/>
      <c r="AB4938" s="181"/>
    </row>
    <row r="4939" spans="1:28" hidden="1">
      <c r="A4939" s="283"/>
      <c r="B4939"/>
      <c r="C4939"/>
      <c r="D4939"/>
      <c r="E4939"/>
      <c r="F4939"/>
      <c r="G4939"/>
      <c r="H4939"/>
      <c r="I4939"/>
      <c r="J4939"/>
      <c r="K4939"/>
      <c r="L4939"/>
      <c r="M4939"/>
      <c r="N4939"/>
      <c r="O4939"/>
      <c r="P4939"/>
      <c r="Q4939"/>
      <c r="R4939"/>
      <c r="S4939"/>
      <c r="T4939"/>
      <c r="U4939"/>
      <c r="V4939"/>
      <c r="W4939"/>
      <c r="X4939"/>
      <c r="Y4939"/>
      <c r="Z4939"/>
      <c r="AA4939"/>
      <c r="AB4939" s="181"/>
    </row>
    <row r="4940" spans="1:28" hidden="1">
      <c r="A4940" s="283"/>
      <c r="B4940"/>
      <c r="C4940"/>
      <c r="D4940"/>
      <c r="E4940"/>
      <c r="F4940"/>
      <c r="G4940"/>
      <c r="H4940"/>
      <c r="I4940"/>
      <c r="J4940"/>
      <c r="K4940"/>
      <c r="L4940"/>
      <c r="M4940"/>
      <c r="N4940"/>
      <c r="O4940"/>
      <c r="P4940"/>
      <c r="Q4940"/>
      <c r="R4940"/>
      <c r="S4940"/>
      <c r="T4940"/>
      <c r="U4940"/>
      <c r="V4940"/>
      <c r="W4940"/>
      <c r="X4940"/>
      <c r="Y4940"/>
      <c r="Z4940"/>
      <c r="AA4940"/>
      <c r="AB4940" s="181"/>
    </row>
    <row r="4941" spans="1:28" hidden="1">
      <c r="A4941" s="283"/>
      <c r="B4941"/>
      <c r="C4941"/>
      <c r="D4941"/>
      <c r="E4941"/>
      <c r="F4941"/>
      <c r="G4941"/>
      <c r="H4941"/>
      <c r="I4941"/>
      <c r="J4941"/>
      <c r="K4941"/>
      <c r="L4941"/>
      <c r="M4941"/>
      <c r="N4941"/>
      <c r="O4941"/>
      <c r="P4941"/>
      <c r="Q4941"/>
      <c r="R4941"/>
      <c r="S4941"/>
      <c r="T4941"/>
      <c r="U4941"/>
      <c r="V4941"/>
      <c r="W4941"/>
      <c r="X4941"/>
      <c r="Y4941"/>
      <c r="Z4941"/>
      <c r="AA4941"/>
      <c r="AB4941" s="181"/>
    </row>
    <row r="4942" spans="1:28" hidden="1">
      <c r="A4942" s="283"/>
      <c r="B4942"/>
      <c r="C4942"/>
      <c r="D4942"/>
      <c r="E4942"/>
      <c r="F4942"/>
      <c r="G4942"/>
      <c r="H4942"/>
      <c r="I4942"/>
      <c r="J4942"/>
      <c r="K4942"/>
      <c r="L4942"/>
      <c r="M4942"/>
      <c r="N4942"/>
      <c r="O4942"/>
      <c r="P4942"/>
      <c r="Q4942"/>
      <c r="R4942"/>
      <c r="S4942"/>
      <c r="T4942"/>
      <c r="U4942"/>
      <c r="V4942"/>
      <c r="W4942"/>
      <c r="X4942"/>
      <c r="Y4942"/>
      <c r="Z4942"/>
      <c r="AA4942"/>
      <c r="AB4942" s="181"/>
    </row>
    <row r="4943" spans="1:28" hidden="1">
      <c r="A4943" s="283"/>
      <c r="B4943"/>
      <c r="C4943"/>
      <c r="D4943"/>
      <c r="E4943"/>
      <c r="F4943"/>
      <c r="G4943"/>
      <c r="H4943"/>
      <c r="I4943"/>
      <c r="J4943"/>
      <c r="K4943"/>
      <c r="L4943"/>
      <c r="M4943"/>
      <c r="N4943"/>
      <c r="O4943"/>
      <c r="P4943"/>
      <c r="Q4943"/>
      <c r="R4943"/>
      <c r="S4943"/>
      <c r="T4943"/>
      <c r="U4943"/>
      <c r="V4943"/>
      <c r="W4943"/>
      <c r="X4943"/>
      <c r="Y4943"/>
      <c r="Z4943"/>
      <c r="AA4943"/>
      <c r="AB4943" s="181"/>
    </row>
    <row r="4944" spans="1:28" hidden="1">
      <c r="A4944" s="283"/>
      <c r="B4944"/>
      <c r="C4944"/>
      <c r="D4944"/>
      <c r="E4944"/>
      <c r="F4944"/>
      <c r="G4944"/>
      <c r="H4944"/>
      <c r="I4944"/>
      <c r="J4944"/>
      <c r="K4944"/>
      <c r="L4944"/>
      <c r="M4944"/>
      <c r="N4944"/>
      <c r="O4944"/>
      <c r="P4944"/>
      <c r="Q4944"/>
      <c r="R4944"/>
      <c r="S4944"/>
      <c r="T4944"/>
      <c r="U4944"/>
      <c r="V4944"/>
      <c r="W4944"/>
      <c r="X4944"/>
      <c r="Y4944"/>
      <c r="Z4944"/>
      <c r="AA4944"/>
      <c r="AB4944" s="181"/>
    </row>
    <row r="4945" spans="1:28" hidden="1">
      <c r="A4945" s="283"/>
      <c r="B4945"/>
      <c r="C4945"/>
      <c r="D4945"/>
      <c r="E4945"/>
      <c r="F4945"/>
      <c r="G4945"/>
      <c r="H4945"/>
      <c r="I4945"/>
      <c r="J4945"/>
      <c r="K4945"/>
      <c r="L4945"/>
      <c r="M4945"/>
      <c r="N4945"/>
      <c r="O4945"/>
      <c r="P4945"/>
      <c r="Q4945"/>
      <c r="R4945"/>
      <c r="S4945"/>
      <c r="T4945"/>
      <c r="U4945"/>
      <c r="V4945"/>
      <c r="W4945"/>
      <c r="X4945"/>
      <c r="Y4945"/>
      <c r="Z4945"/>
      <c r="AA4945"/>
      <c r="AB4945" s="181"/>
    </row>
    <row r="4946" spans="1:28" hidden="1">
      <c r="A4946" s="283"/>
      <c r="B4946"/>
      <c r="C4946"/>
      <c r="D4946"/>
      <c r="E4946"/>
      <c r="F4946"/>
      <c r="G4946"/>
      <c r="H4946"/>
      <c r="I4946"/>
      <c r="J4946"/>
      <c r="K4946"/>
      <c r="L4946"/>
      <c r="M4946"/>
      <c r="N4946"/>
      <c r="O4946"/>
      <c r="P4946"/>
      <c r="Q4946"/>
      <c r="R4946"/>
      <c r="S4946"/>
      <c r="T4946"/>
      <c r="U4946"/>
      <c r="V4946"/>
      <c r="W4946"/>
      <c r="X4946"/>
      <c r="Y4946"/>
      <c r="Z4946"/>
      <c r="AA4946"/>
      <c r="AB4946" s="181"/>
    </row>
    <row r="4947" spans="1:28" hidden="1">
      <c r="A4947" s="283"/>
      <c r="B4947"/>
      <c r="C4947"/>
      <c r="D4947"/>
      <c r="E4947"/>
      <c r="F4947"/>
      <c r="G4947"/>
      <c r="H4947"/>
      <c r="I4947"/>
      <c r="J4947"/>
      <c r="K4947"/>
      <c r="L4947"/>
      <c r="M4947"/>
      <c r="N4947"/>
      <c r="O4947"/>
      <c r="P4947"/>
      <c r="Q4947"/>
      <c r="R4947"/>
      <c r="S4947"/>
      <c r="T4947"/>
      <c r="U4947"/>
      <c r="V4947"/>
      <c r="W4947"/>
      <c r="X4947"/>
      <c r="Y4947"/>
      <c r="Z4947"/>
      <c r="AA4947"/>
      <c r="AB4947" s="181"/>
    </row>
    <row r="4948" spans="1:28" hidden="1">
      <c r="A4948" s="283"/>
      <c r="B4948"/>
      <c r="C4948"/>
      <c r="D4948"/>
      <c r="E4948"/>
      <c r="F4948"/>
      <c r="G4948"/>
      <c r="H4948"/>
      <c r="I4948"/>
      <c r="J4948"/>
      <c r="K4948"/>
      <c r="L4948"/>
      <c r="M4948"/>
      <c r="N4948"/>
      <c r="O4948"/>
      <c r="P4948"/>
      <c r="Q4948"/>
      <c r="R4948"/>
      <c r="S4948"/>
      <c r="T4948"/>
      <c r="U4948"/>
      <c r="V4948"/>
      <c r="W4948"/>
      <c r="X4948"/>
      <c r="Y4948"/>
      <c r="Z4948"/>
      <c r="AA4948"/>
      <c r="AB4948" s="181"/>
    </row>
    <row r="4949" spans="1:28" hidden="1">
      <c r="A4949" s="283"/>
      <c r="B4949"/>
      <c r="C4949"/>
      <c r="D4949"/>
      <c r="E4949"/>
      <c r="F4949"/>
      <c r="G4949"/>
      <c r="H4949"/>
      <c r="I4949"/>
      <c r="J4949"/>
      <c r="K4949"/>
      <c r="L4949"/>
      <c r="M4949"/>
      <c r="N4949"/>
      <c r="O4949"/>
      <c r="P4949"/>
      <c r="Q4949"/>
      <c r="R4949"/>
      <c r="S4949"/>
      <c r="T4949"/>
      <c r="U4949"/>
      <c r="V4949"/>
      <c r="W4949"/>
      <c r="X4949"/>
      <c r="Y4949"/>
      <c r="Z4949"/>
      <c r="AA4949"/>
      <c r="AB4949" s="181"/>
    </row>
    <row r="4950" spans="1:28" hidden="1">
      <c r="A4950" s="283"/>
      <c r="B4950"/>
      <c r="C4950"/>
      <c r="D4950"/>
      <c r="E4950"/>
      <c r="F4950"/>
      <c r="G4950"/>
      <c r="H4950"/>
      <c r="I4950"/>
      <c r="J4950"/>
      <c r="K4950"/>
      <c r="L4950"/>
      <c r="M4950"/>
      <c r="N4950"/>
      <c r="O4950"/>
      <c r="P4950"/>
      <c r="Q4950"/>
      <c r="R4950"/>
      <c r="S4950"/>
      <c r="T4950"/>
      <c r="U4950"/>
      <c r="V4950"/>
      <c r="W4950"/>
      <c r="X4950"/>
      <c r="Y4950"/>
      <c r="Z4950"/>
      <c r="AA4950"/>
      <c r="AB4950" s="181"/>
    </row>
    <row r="4951" spans="1:28" hidden="1">
      <c r="A4951" s="283"/>
      <c r="B4951"/>
      <c r="C4951"/>
      <c r="D4951"/>
      <c r="E4951"/>
      <c r="F4951"/>
      <c r="G4951"/>
      <c r="H4951"/>
      <c r="I4951"/>
      <c r="J4951"/>
      <c r="K4951"/>
      <c r="L4951"/>
      <c r="M4951"/>
      <c r="N4951"/>
      <c r="O4951"/>
      <c r="P4951"/>
      <c r="Q4951"/>
      <c r="R4951"/>
      <c r="S4951"/>
      <c r="T4951"/>
      <c r="U4951"/>
      <c r="V4951"/>
      <c r="W4951"/>
      <c r="X4951"/>
      <c r="Y4951"/>
      <c r="Z4951"/>
      <c r="AA4951"/>
      <c r="AB4951" s="181"/>
    </row>
    <row r="4952" spans="1:28" hidden="1">
      <c r="A4952" s="283"/>
      <c r="B4952"/>
      <c r="C4952"/>
      <c r="D4952"/>
      <c r="E4952"/>
      <c r="F4952"/>
      <c r="G4952"/>
      <c r="H4952"/>
      <c r="I4952"/>
      <c r="J4952"/>
      <c r="K4952"/>
      <c r="L4952"/>
      <c r="M4952"/>
      <c r="N4952"/>
      <c r="O4952"/>
      <c r="P4952"/>
      <c r="Q4952"/>
      <c r="R4952"/>
      <c r="S4952"/>
      <c r="T4952"/>
      <c r="U4952"/>
      <c r="V4952"/>
      <c r="W4952"/>
      <c r="X4952"/>
      <c r="Y4952"/>
      <c r="Z4952"/>
      <c r="AA4952"/>
      <c r="AB4952" s="181"/>
    </row>
    <row r="4953" spans="1:28" hidden="1">
      <c r="A4953" s="283"/>
      <c r="B4953"/>
      <c r="C4953"/>
      <c r="D4953"/>
      <c r="E4953"/>
      <c r="F4953"/>
      <c r="G4953"/>
      <c r="H4953"/>
      <c r="I4953"/>
      <c r="J4953"/>
      <c r="K4953"/>
      <c r="L4953"/>
      <c r="M4953"/>
      <c r="N4953"/>
      <c r="O4953"/>
      <c r="P4953"/>
      <c r="Q4953"/>
      <c r="R4953"/>
      <c r="S4953"/>
      <c r="T4953"/>
      <c r="U4953"/>
      <c r="V4953"/>
      <c r="W4953"/>
      <c r="X4953"/>
      <c r="Y4953"/>
      <c r="Z4953"/>
      <c r="AA4953"/>
      <c r="AB4953" s="181"/>
    </row>
    <row r="4954" spans="1:28" hidden="1">
      <c r="A4954" s="283"/>
      <c r="B4954"/>
      <c r="C4954"/>
      <c r="D4954"/>
      <c r="E4954"/>
      <c r="F4954"/>
      <c r="G4954"/>
      <c r="H4954"/>
      <c r="I4954"/>
      <c r="J4954"/>
      <c r="K4954"/>
      <c r="L4954"/>
      <c r="M4954"/>
      <c r="N4954"/>
      <c r="O4954"/>
      <c r="P4954"/>
      <c r="Q4954"/>
      <c r="R4954"/>
      <c r="S4954"/>
      <c r="T4954"/>
      <c r="U4954"/>
      <c r="V4954"/>
      <c r="W4954"/>
      <c r="X4954"/>
      <c r="Y4954"/>
      <c r="Z4954"/>
      <c r="AA4954"/>
      <c r="AB4954" s="181"/>
    </row>
    <row r="4955" spans="1:28" hidden="1">
      <c r="A4955" s="283"/>
      <c r="B4955"/>
      <c r="C4955"/>
      <c r="D4955"/>
      <c r="E4955"/>
      <c r="F4955"/>
      <c r="G4955"/>
      <c r="H4955"/>
      <c r="I4955"/>
      <c r="J4955"/>
      <c r="K4955"/>
      <c r="L4955"/>
      <c r="M4955"/>
      <c r="N4955"/>
      <c r="O4955"/>
      <c r="P4955"/>
      <c r="Q4955"/>
      <c r="R4955"/>
      <c r="S4955"/>
      <c r="T4955"/>
      <c r="U4955"/>
      <c r="V4955"/>
      <c r="W4955"/>
      <c r="X4955"/>
      <c r="Y4955"/>
      <c r="Z4955"/>
      <c r="AA4955"/>
      <c r="AB4955" s="181"/>
    </row>
    <row r="4956" spans="1:28" hidden="1">
      <c r="A4956" s="283"/>
      <c r="B4956"/>
      <c r="C4956"/>
      <c r="D4956"/>
      <c r="E4956"/>
      <c r="F4956"/>
      <c r="G4956"/>
      <c r="H4956"/>
      <c r="I4956"/>
      <c r="J4956"/>
      <c r="K4956"/>
      <c r="L4956"/>
      <c r="M4956"/>
      <c r="N4956"/>
      <c r="O4956"/>
      <c r="P4956"/>
      <c r="Q4956"/>
      <c r="R4956"/>
      <c r="S4956"/>
      <c r="T4956"/>
      <c r="U4956"/>
      <c r="V4956"/>
      <c r="W4956"/>
      <c r="X4956"/>
      <c r="Y4956"/>
      <c r="Z4956"/>
      <c r="AA4956"/>
      <c r="AB4956" s="181"/>
    </row>
    <row r="4957" spans="1:28" hidden="1">
      <c r="A4957" s="283"/>
      <c r="B4957"/>
      <c r="C4957"/>
      <c r="D4957"/>
      <c r="E4957"/>
      <c r="F4957"/>
      <c r="G4957"/>
      <c r="H4957"/>
      <c r="I4957"/>
      <c r="J4957"/>
      <c r="K4957"/>
      <c r="L4957"/>
      <c r="M4957"/>
      <c r="N4957"/>
      <c r="O4957"/>
      <c r="P4957"/>
      <c r="Q4957"/>
      <c r="R4957"/>
      <c r="S4957"/>
      <c r="T4957"/>
      <c r="U4957"/>
      <c r="V4957"/>
      <c r="W4957"/>
      <c r="X4957"/>
      <c r="Y4957"/>
      <c r="Z4957"/>
      <c r="AA4957"/>
      <c r="AB4957" s="181"/>
    </row>
    <row r="4958" spans="1:28" hidden="1">
      <c r="A4958" s="283"/>
      <c r="B4958"/>
      <c r="C4958"/>
      <c r="D4958"/>
      <c r="E4958"/>
      <c r="F4958"/>
      <c r="G4958"/>
      <c r="H4958"/>
      <c r="I4958"/>
      <c r="J4958"/>
      <c r="K4958"/>
      <c r="L4958"/>
      <c r="M4958"/>
      <c r="N4958"/>
      <c r="O4958"/>
      <c r="P4958"/>
      <c r="Q4958"/>
      <c r="R4958"/>
      <c r="S4958"/>
      <c r="T4958"/>
      <c r="U4958"/>
      <c r="V4958"/>
      <c r="W4958"/>
      <c r="X4958"/>
      <c r="Y4958"/>
      <c r="Z4958"/>
      <c r="AA4958"/>
      <c r="AB4958" s="181"/>
    </row>
    <row r="4959" spans="1:28" hidden="1">
      <c r="A4959" s="283"/>
      <c r="B4959"/>
      <c r="C4959"/>
      <c r="D4959"/>
      <c r="E4959"/>
      <c r="F4959"/>
      <c r="G4959"/>
      <c r="H4959"/>
      <c r="I4959"/>
      <c r="J4959"/>
      <c r="K4959"/>
      <c r="L4959"/>
      <c r="M4959"/>
      <c r="N4959"/>
      <c r="O4959"/>
      <c r="P4959"/>
      <c r="Q4959"/>
      <c r="R4959"/>
      <c r="S4959"/>
      <c r="T4959"/>
      <c r="U4959"/>
      <c r="V4959"/>
      <c r="W4959"/>
      <c r="X4959"/>
      <c r="Y4959"/>
      <c r="Z4959"/>
      <c r="AA4959"/>
      <c r="AB4959" s="181"/>
    </row>
    <row r="4960" spans="1:28" hidden="1">
      <c r="A4960" s="283"/>
      <c r="B4960"/>
      <c r="C4960"/>
      <c r="D4960"/>
      <c r="E4960"/>
      <c r="F4960"/>
      <c r="G4960"/>
      <c r="H4960"/>
      <c r="I4960"/>
      <c r="J4960"/>
      <c r="K4960"/>
      <c r="L4960"/>
      <c r="M4960"/>
      <c r="N4960"/>
      <c r="O4960"/>
      <c r="P4960"/>
      <c r="Q4960"/>
      <c r="R4960"/>
      <c r="S4960"/>
      <c r="T4960"/>
      <c r="U4960"/>
      <c r="V4960"/>
      <c r="W4960"/>
      <c r="X4960"/>
      <c r="Y4960"/>
      <c r="Z4960"/>
      <c r="AA4960"/>
      <c r="AB4960" s="181"/>
    </row>
    <row r="4961" spans="1:28" hidden="1">
      <c r="A4961" s="283"/>
      <c r="B4961"/>
      <c r="C4961"/>
      <c r="D4961"/>
      <c r="E4961"/>
      <c r="F4961"/>
      <c r="G4961"/>
      <c r="H4961"/>
      <c r="I4961"/>
      <c r="J4961"/>
      <c r="K4961"/>
      <c r="L4961"/>
      <c r="M4961"/>
      <c r="N4961"/>
      <c r="O4961"/>
      <c r="P4961"/>
      <c r="Q4961"/>
      <c r="R4961"/>
      <c r="S4961"/>
      <c r="T4961"/>
      <c r="U4961"/>
      <c r="V4961"/>
      <c r="W4961"/>
      <c r="X4961"/>
      <c r="Y4961"/>
      <c r="Z4961"/>
      <c r="AA4961"/>
      <c r="AB4961" s="181"/>
    </row>
    <row r="4962" spans="1:28" hidden="1">
      <c r="A4962" s="283"/>
      <c r="B4962"/>
      <c r="C4962"/>
      <c r="D4962"/>
      <c r="E4962"/>
      <c r="F4962"/>
      <c r="G4962"/>
      <c r="H4962"/>
      <c r="I4962"/>
      <c r="J4962"/>
      <c r="K4962"/>
      <c r="L4962"/>
      <c r="M4962"/>
      <c r="N4962"/>
      <c r="O4962"/>
      <c r="P4962"/>
      <c r="Q4962"/>
      <c r="R4962"/>
      <c r="S4962"/>
      <c r="T4962"/>
      <c r="U4962"/>
      <c r="V4962"/>
      <c r="W4962"/>
      <c r="X4962"/>
      <c r="Y4962"/>
      <c r="Z4962"/>
      <c r="AA4962"/>
      <c r="AB4962" s="181"/>
    </row>
    <row r="4963" spans="1:28" hidden="1">
      <c r="A4963" s="283"/>
      <c r="B4963"/>
      <c r="C4963"/>
      <c r="D4963"/>
      <c r="E4963"/>
      <c r="F4963"/>
      <c r="G4963"/>
      <c r="H4963"/>
      <c r="I4963"/>
      <c r="J4963"/>
      <c r="K4963"/>
      <c r="L4963"/>
      <c r="M4963"/>
      <c r="N4963"/>
      <c r="O4963"/>
      <c r="P4963"/>
      <c r="Q4963"/>
      <c r="R4963"/>
      <c r="S4963"/>
      <c r="T4963"/>
      <c r="U4963"/>
      <c r="V4963"/>
      <c r="W4963"/>
      <c r="X4963"/>
      <c r="Y4963"/>
      <c r="Z4963"/>
      <c r="AA4963"/>
      <c r="AB4963" s="181"/>
    </row>
    <row r="4964" spans="1:28" hidden="1">
      <c r="A4964" s="283"/>
      <c r="B4964"/>
      <c r="C4964"/>
      <c r="D4964"/>
      <c r="E4964"/>
      <c r="F4964"/>
      <c r="G4964"/>
      <c r="H4964"/>
      <c r="I4964"/>
      <c r="J4964"/>
      <c r="K4964"/>
      <c r="L4964"/>
      <c r="M4964"/>
      <c r="N4964"/>
      <c r="O4964"/>
      <c r="P4964"/>
      <c r="Q4964"/>
      <c r="R4964"/>
      <c r="S4964"/>
      <c r="T4964"/>
      <c r="U4964"/>
      <c r="V4964"/>
      <c r="W4964"/>
      <c r="X4964"/>
      <c r="Y4964"/>
      <c r="Z4964"/>
      <c r="AA4964"/>
      <c r="AB4964" s="181"/>
    </row>
    <row r="4965" spans="1:28" hidden="1">
      <c r="A4965" s="283"/>
      <c r="B4965"/>
      <c r="C4965"/>
      <c r="D4965"/>
      <c r="E4965"/>
      <c r="F4965"/>
      <c r="G4965"/>
      <c r="H4965"/>
      <c r="I4965"/>
      <c r="J4965"/>
      <c r="K4965"/>
      <c r="L4965"/>
      <c r="M4965"/>
      <c r="N4965"/>
      <c r="O4965"/>
      <c r="P4965"/>
      <c r="Q4965"/>
      <c r="R4965"/>
      <c r="S4965"/>
      <c r="T4965"/>
      <c r="U4965"/>
      <c r="V4965"/>
      <c r="W4965"/>
      <c r="X4965"/>
      <c r="Y4965"/>
      <c r="Z4965"/>
      <c r="AA4965"/>
      <c r="AB4965" s="181"/>
    </row>
    <row r="4966" spans="1:28" hidden="1">
      <c r="A4966" s="283"/>
      <c r="B4966"/>
      <c r="C4966"/>
      <c r="D4966"/>
      <c r="E4966"/>
      <c r="F4966"/>
      <c r="G4966"/>
      <c r="H4966"/>
      <c r="I4966"/>
      <c r="J4966"/>
      <c r="K4966"/>
      <c r="L4966"/>
      <c r="M4966"/>
      <c r="N4966"/>
      <c r="O4966"/>
      <c r="P4966"/>
      <c r="Q4966"/>
      <c r="R4966"/>
      <c r="S4966"/>
      <c r="T4966"/>
      <c r="U4966"/>
      <c r="V4966"/>
      <c r="W4966"/>
      <c r="X4966"/>
      <c r="Y4966"/>
      <c r="Z4966"/>
      <c r="AA4966"/>
      <c r="AB4966" s="181"/>
    </row>
    <row r="4967" spans="1:28" hidden="1">
      <c r="A4967" s="283"/>
      <c r="B4967"/>
      <c r="C4967"/>
      <c r="D4967"/>
      <c r="E4967"/>
      <c r="F4967"/>
      <c r="G4967"/>
      <c r="H4967"/>
      <c r="I4967"/>
      <c r="J4967"/>
      <c r="K4967"/>
      <c r="L4967"/>
      <c r="M4967"/>
      <c r="N4967"/>
      <c r="O4967"/>
      <c r="P4967"/>
      <c r="Q4967"/>
      <c r="R4967"/>
      <c r="S4967"/>
      <c r="T4967"/>
      <c r="U4967"/>
      <c r="V4967"/>
      <c r="W4967"/>
      <c r="X4967"/>
      <c r="Y4967"/>
      <c r="Z4967"/>
      <c r="AA4967"/>
      <c r="AB4967" s="181"/>
    </row>
    <row r="4968" spans="1:28" hidden="1">
      <c r="A4968" s="283"/>
      <c r="B4968"/>
      <c r="C4968"/>
      <c r="D4968"/>
      <c r="E4968"/>
      <c r="F4968"/>
      <c r="G4968"/>
      <c r="H4968"/>
      <c r="I4968"/>
      <c r="J4968"/>
      <c r="K4968"/>
      <c r="L4968"/>
      <c r="M4968"/>
      <c r="N4968"/>
      <c r="O4968"/>
      <c r="P4968"/>
      <c r="Q4968"/>
      <c r="R4968"/>
      <c r="S4968"/>
      <c r="T4968"/>
      <c r="U4968"/>
      <c r="V4968"/>
      <c r="W4968"/>
      <c r="X4968"/>
      <c r="Y4968"/>
      <c r="Z4968"/>
      <c r="AA4968"/>
      <c r="AB4968" s="181"/>
    </row>
    <row r="4969" spans="1:28" hidden="1">
      <c r="A4969" s="283"/>
      <c r="B4969"/>
      <c r="C4969"/>
      <c r="D4969"/>
      <c r="E4969"/>
      <c r="F4969"/>
      <c r="G4969"/>
      <c r="H4969"/>
      <c r="I4969"/>
      <c r="J4969"/>
      <c r="K4969"/>
      <c r="L4969"/>
      <c r="M4969"/>
      <c r="N4969"/>
      <c r="O4969"/>
      <c r="P4969"/>
      <c r="Q4969"/>
      <c r="R4969"/>
      <c r="S4969"/>
      <c r="T4969"/>
      <c r="U4969"/>
      <c r="V4969"/>
      <c r="W4969"/>
      <c r="X4969"/>
      <c r="Y4969"/>
      <c r="Z4969"/>
      <c r="AA4969"/>
      <c r="AB4969" s="181"/>
    </row>
    <row r="4970" spans="1:28" hidden="1">
      <c r="A4970" s="283"/>
      <c r="B4970"/>
      <c r="C4970"/>
      <c r="D4970"/>
      <c r="E4970"/>
      <c r="F4970"/>
      <c r="G4970"/>
      <c r="H4970"/>
      <c r="I4970"/>
      <c r="J4970"/>
      <c r="K4970"/>
      <c r="L4970"/>
      <c r="M4970"/>
      <c r="N4970"/>
      <c r="O4970"/>
      <c r="P4970"/>
      <c r="Q4970"/>
      <c r="R4970"/>
      <c r="S4970"/>
      <c r="T4970"/>
      <c r="U4970"/>
      <c r="V4970"/>
      <c r="W4970"/>
      <c r="X4970"/>
      <c r="Y4970"/>
      <c r="Z4970"/>
      <c r="AA4970"/>
      <c r="AB4970" s="181"/>
    </row>
    <row r="4971" spans="1:28" hidden="1">
      <c r="A4971" s="283"/>
      <c r="B4971"/>
      <c r="C4971"/>
      <c r="D4971"/>
      <c r="E4971"/>
      <c r="F4971"/>
      <c r="G4971"/>
      <c r="H4971"/>
      <c r="I4971"/>
      <c r="J4971"/>
      <c r="K4971"/>
      <c r="L4971"/>
      <c r="M4971"/>
      <c r="N4971"/>
      <c r="O4971"/>
      <c r="P4971"/>
      <c r="Q4971"/>
      <c r="R4971"/>
      <c r="S4971"/>
      <c r="T4971"/>
      <c r="U4971"/>
      <c r="V4971"/>
      <c r="W4971"/>
      <c r="X4971"/>
      <c r="Y4971"/>
      <c r="Z4971"/>
      <c r="AA4971"/>
      <c r="AB4971" s="181"/>
    </row>
    <row r="4972" spans="1:28" hidden="1">
      <c r="A4972" s="283"/>
      <c r="B4972"/>
      <c r="C4972"/>
      <c r="D4972"/>
      <c r="E4972"/>
      <c r="F4972"/>
      <c r="G4972"/>
      <c r="H4972"/>
      <c r="I4972"/>
      <c r="J4972"/>
      <c r="K4972"/>
      <c r="L4972"/>
      <c r="M4972"/>
      <c r="N4972"/>
      <c r="O4972"/>
      <c r="P4972"/>
      <c r="Q4972"/>
      <c r="R4972"/>
      <c r="S4972"/>
      <c r="T4972"/>
      <c r="U4972"/>
      <c r="V4972"/>
      <c r="W4972"/>
      <c r="X4972"/>
      <c r="Y4972"/>
      <c r="Z4972"/>
      <c r="AA4972"/>
      <c r="AB4972" s="181"/>
    </row>
    <row r="4973" spans="1:28" hidden="1">
      <c r="A4973" s="283"/>
      <c r="B4973"/>
      <c r="C4973"/>
      <c r="D4973"/>
      <c r="E4973"/>
      <c r="F4973"/>
      <c r="G4973"/>
      <c r="H4973"/>
      <c r="I4973"/>
      <c r="J4973"/>
      <c r="K4973"/>
      <c r="L4973"/>
      <c r="M4973"/>
      <c r="N4973"/>
      <c r="O4973"/>
      <c r="P4973"/>
      <c r="Q4973"/>
      <c r="R4973"/>
      <c r="S4973"/>
      <c r="T4973"/>
      <c r="U4973"/>
      <c r="V4973"/>
      <c r="W4973"/>
      <c r="X4973"/>
      <c r="Y4973"/>
      <c r="Z4973"/>
      <c r="AA4973"/>
      <c r="AB4973" s="181"/>
    </row>
    <row r="4974" spans="1:28" hidden="1">
      <c r="A4974" s="283"/>
      <c r="B4974"/>
      <c r="C4974"/>
      <c r="D4974"/>
      <c r="E4974"/>
      <c r="F4974"/>
      <c r="G4974"/>
      <c r="H4974"/>
      <c r="I4974"/>
      <c r="J4974"/>
      <c r="K4974"/>
      <c r="L4974"/>
      <c r="M4974"/>
      <c r="N4974"/>
      <c r="O4974"/>
      <c r="P4974"/>
      <c r="Q4974"/>
      <c r="R4974"/>
      <c r="S4974"/>
      <c r="T4974"/>
      <c r="U4974"/>
      <c r="V4974"/>
      <c r="W4974"/>
      <c r="X4974"/>
      <c r="Y4974"/>
      <c r="Z4974"/>
      <c r="AA4974"/>
      <c r="AB4974" s="181"/>
    </row>
    <row r="4975" spans="1:28" hidden="1">
      <c r="A4975" s="283"/>
      <c r="B4975"/>
      <c r="C4975"/>
      <c r="D4975"/>
      <c r="E4975"/>
      <c r="F4975"/>
      <c r="G4975"/>
      <c r="H4975"/>
      <c r="I4975"/>
      <c r="J4975"/>
      <c r="K4975"/>
      <c r="L4975"/>
      <c r="M4975"/>
      <c r="N4975"/>
      <c r="O4975"/>
      <c r="P4975"/>
      <c r="Q4975"/>
      <c r="R4975"/>
      <c r="S4975"/>
      <c r="T4975"/>
      <c r="U4975"/>
      <c r="V4975"/>
      <c r="W4975"/>
      <c r="X4975"/>
      <c r="Y4975"/>
      <c r="Z4975"/>
      <c r="AA4975"/>
      <c r="AB4975" s="181"/>
    </row>
    <row r="4976" spans="1:28" hidden="1">
      <c r="A4976" s="283"/>
      <c r="B4976"/>
      <c r="C4976"/>
      <c r="D4976"/>
      <c r="E4976"/>
      <c r="F4976"/>
      <c r="G4976"/>
      <c r="H4976"/>
      <c r="I4976"/>
      <c r="J4976"/>
      <c r="K4976"/>
      <c r="L4976"/>
      <c r="M4976"/>
      <c r="N4976"/>
      <c r="O4976"/>
      <c r="P4976"/>
      <c r="Q4976"/>
      <c r="R4976"/>
      <c r="S4976"/>
      <c r="T4976"/>
      <c r="U4976"/>
      <c r="V4976"/>
      <c r="W4976"/>
      <c r="X4976"/>
      <c r="Y4976"/>
      <c r="Z4976"/>
      <c r="AA4976"/>
      <c r="AB4976" s="181"/>
    </row>
    <row r="4977" spans="1:28" hidden="1">
      <c r="A4977" s="283"/>
      <c r="B4977"/>
      <c r="C4977"/>
      <c r="D4977"/>
      <c r="E4977"/>
      <c r="F4977"/>
      <c r="G4977"/>
      <c r="H4977"/>
      <c r="I4977"/>
      <c r="J4977"/>
      <c r="K4977"/>
      <c r="L4977"/>
      <c r="M4977"/>
      <c r="N4977"/>
      <c r="O4977"/>
      <c r="P4977"/>
      <c r="Q4977"/>
      <c r="R4977"/>
      <c r="S4977"/>
      <c r="T4977"/>
      <c r="U4977"/>
      <c r="V4977"/>
      <c r="W4977"/>
      <c r="X4977"/>
      <c r="Y4977"/>
      <c r="Z4977"/>
      <c r="AA4977"/>
      <c r="AB4977" s="181"/>
    </row>
    <row r="4978" spans="1:28" hidden="1">
      <c r="A4978" s="283"/>
      <c r="B4978"/>
      <c r="C4978"/>
      <c r="D4978"/>
      <c r="E4978"/>
      <c r="F4978"/>
      <c r="G4978"/>
      <c r="H4978"/>
      <c r="I4978"/>
      <c r="J4978"/>
      <c r="K4978"/>
      <c r="L4978"/>
      <c r="M4978"/>
      <c r="N4978"/>
      <c r="O4978"/>
      <c r="P4978"/>
      <c r="Q4978"/>
      <c r="R4978"/>
      <c r="S4978"/>
      <c r="T4978"/>
      <c r="U4978"/>
      <c r="V4978"/>
      <c r="W4978"/>
      <c r="X4978"/>
      <c r="Y4978"/>
      <c r="Z4978"/>
      <c r="AA4978"/>
      <c r="AB4978" s="181"/>
    </row>
    <row r="4979" spans="1:28" hidden="1">
      <c r="A4979" s="283"/>
      <c r="B4979"/>
      <c r="C4979"/>
      <c r="D4979"/>
      <c r="E4979"/>
      <c r="F4979"/>
      <c r="G4979"/>
      <c r="H4979"/>
      <c r="I4979"/>
      <c r="J4979"/>
      <c r="K4979"/>
      <c r="L4979"/>
      <c r="M4979"/>
      <c r="N4979"/>
      <c r="O4979"/>
      <c r="P4979"/>
      <c r="Q4979"/>
      <c r="R4979"/>
      <c r="S4979"/>
      <c r="T4979"/>
      <c r="U4979"/>
      <c r="V4979"/>
      <c r="W4979"/>
      <c r="X4979"/>
      <c r="Y4979"/>
      <c r="Z4979"/>
      <c r="AA4979"/>
      <c r="AB4979" s="181"/>
    </row>
    <row r="4980" spans="1:28" hidden="1">
      <c r="A4980" s="283"/>
      <c r="B4980"/>
      <c r="C4980"/>
      <c r="D4980"/>
      <c r="E4980"/>
      <c r="F4980"/>
      <c r="G4980"/>
      <c r="H4980"/>
      <c r="I4980"/>
      <c r="J4980"/>
      <c r="K4980"/>
      <c r="L4980"/>
      <c r="M4980"/>
      <c r="N4980"/>
      <c r="O4980"/>
      <c r="P4980"/>
      <c r="Q4980"/>
      <c r="R4980"/>
      <c r="S4980"/>
      <c r="T4980"/>
      <c r="U4980"/>
      <c r="V4980"/>
      <c r="W4980"/>
      <c r="X4980"/>
      <c r="Y4980"/>
      <c r="Z4980"/>
      <c r="AA4980"/>
      <c r="AB4980" s="181"/>
    </row>
    <row r="4981" spans="1:28" hidden="1">
      <c r="A4981" s="283"/>
      <c r="B4981"/>
      <c r="C4981"/>
      <c r="D4981"/>
      <c r="E4981"/>
      <c r="F4981"/>
      <c r="G4981"/>
      <c r="H4981"/>
      <c r="I4981"/>
      <c r="J4981"/>
      <c r="K4981"/>
      <c r="L4981"/>
      <c r="M4981"/>
      <c r="N4981"/>
      <c r="O4981"/>
      <c r="P4981"/>
      <c r="Q4981"/>
      <c r="R4981"/>
      <c r="S4981"/>
      <c r="T4981"/>
      <c r="U4981"/>
      <c r="V4981"/>
      <c r="W4981"/>
      <c r="X4981"/>
      <c r="Y4981"/>
      <c r="Z4981"/>
      <c r="AA4981"/>
      <c r="AB4981" s="181"/>
    </row>
    <row r="4982" spans="1:28" hidden="1">
      <c r="A4982" s="283"/>
      <c r="B4982"/>
      <c r="C4982"/>
      <c r="D4982"/>
      <c r="E4982"/>
      <c r="F4982"/>
      <c r="G4982"/>
      <c r="H4982"/>
      <c r="I4982"/>
      <c r="J4982"/>
      <c r="K4982"/>
      <c r="L4982"/>
      <c r="M4982"/>
      <c r="N4982"/>
      <c r="O4982"/>
      <c r="P4982"/>
      <c r="Q4982"/>
      <c r="R4982"/>
      <c r="S4982"/>
      <c r="T4982"/>
      <c r="U4982"/>
      <c r="V4982"/>
      <c r="W4982"/>
      <c r="X4982"/>
      <c r="Y4982"/>
      <c r="Z4982"/>
      <c r="AA4982"/>
      <c r="AB4982" s="181"/>
    </row>
    <row r="4983" spans="1:28" hidden="1">
      <c r="A4983" s="283"/>
      <c r="B4983"/>
      <c r="C4983"/>
      <c r="D4983"/>
      <c r="E4983"/>
      <c r="F4983"/>
      <c r="G4983"/>
      <c r="H4983"/>
      <c r="I4983"/>
      <c r="J4983"/>
      <c r="K4983"/>
      <c r="L4983"/>
      <c r="M4983"/>
      <c r="N4983"/>
      <c r="O4983"/>
      <c r="P4983"/>
      <c r="Q4983"/>
      <c r="R4983"/>
      <c r="S4983"/>
      <c r="T4983"/>
      <c r="U4983"/>
      <c r="V4983"/>
      <c r="W4983"/>
      <c r="X4983"/>
      <c r="Y4983"/>
      <c r="Z4983"/>
      <c r="AA4983"/>
      <c r="AB4983" s="181"/>
    </row>
    <row r="4984" spans="1:28" hidden="1">
      <c r="A4984" s="283"/>
      <c r="B4984"/>
      <c r="C4984"/>
      <c r="D4984"/>
      <c r="E4984"/>
      <c r="F4984"/>
      <c r="G4984"/>
      <c r="H4984"/>
      <c r="I4984"/>
      <c r="J4984"/>
      <c r="K4984"/>
      <c r="L4984"/>
      <c r="M4984"/>
      <c r="N4984"/>
      <c r="O4984"/>
      <c r="P4984"/>
      <c r="Q4984"/>
      <c r="R4984"/>
      <c r="S4984"/>
      <c r="T4984"/>
      <c r="U4984"/>
      <c r="V4984"/>
      <c r="W4984"/>
      <c r="X4984"/>
      <c r="Y4984"/>
      <c r="Z4984"/>
      <c r="AA4984"/>
      <c r="AB4984" s="181"/>
    </row>
    <row r="4985" spans="1:28" hidden="1">
      <c r="A4985" s="283"/>
      <c r="B4985"/>
      <c r="C4985"/>
      <c r="D4985"/>
      <c r="E4985"/>
      <c r="F4985"/>
      <c r="G4985"/>
      <c r="H4985"/>
      <c r="I4985"/>
      <c r="J4985"/>
      <c r="K4985"/>
      <c r="L4985"/>
      <c r="M4985"/>
      <c r="N4985"/>
      <c r="O4985"/>
      <c r="P4985"/>
      <c r="Q4985"/>
      <c r="R4985"/>
      <c r="S4985"/>
      <c r="T4985"/>
      <c r="U4985"/>
      <c r="V4985"/>
      <c r="W4985"/>
      <c r="X4985"/>
      <c r="Y4985"/>
      <c r="Z4985"/>
      <c r="AA4985"/>
      <c r="AB4985" s="181"/>
    </row>
    <row r="4986" spans="1:28" hidden="1">
      <c r="A4986" s="283"/>
      <c r="B4986"/>
      <c r="C4986"/>
      <c r="D4986"/>
      <c r="E4986"/>
      <c r="F4986"/>
      <c r="G4986"/>
      <c r="H4986"/>
      <c r="I4986"/>
      <c r="J4986"/>
      <c r="K4986"/>
      <c r="L4986"/>
      <c r="M4986"/>
      <c r="N4986"/>
      <c r="O4986"/>
      <c r="P4986"/>
      <c r="Q4986"/>
      <c r="R4986"/>
      <c r="S4986"/>
      <c r="T4986"/>
      <c r="U4986"/>
      <c r="V4986"/>
      <c r="W4986"/>
      <c r="X4986"/>
      <c r="Y4986"/>
      <c r="Z4986"/>
      <c r="AA4986"/>
      <c r="AB4986" s="181"/>
    </row>
    <row r="4987" spans="1:28" hidden="1">
      <c r="A4987" s="283"/>
      <c r="B4987"/>
      <c r="C4987"/>
      <c r="D4987"/>
      <c r="E4987"/>
      <c r="F4987"/>
      <c r="G4987"/>
      <c r="H4987"/>
      <c r="I4987"/>
      <c r="J4987"/>
      <c r="K4987"/>
      <c r="L4987"/>
      <c r="M4987"/>
      <c r="N4987"/>
      <c r="O4987"/>
      <c r="P4987"/>
      <c r="Q4987"/>
      <c r="R4987"/>
      <c r="S4987"/>
      <c r="T4987"/>
      <c r="U4987"/>
      <c r="V4987"/>
      <c r="W4987"/>
      <c r="X4987"/>
      <c r="Y4987"/>
      <c r="Z4987"/>
      <c r="AA4987"/>
      <c r="AB4987" s="181"/>
    </row>
    <row r="4988" spans="1:28" hidden="1">
      <c r="A4988" s="283"/>
      <c r="B4988"/>
      <c r="C4988"/>
      <c r="D4988"/>
      <c r="E4988"/>
      <c r="F4988"/>
      <c r="G4988"/>
      <c r="H4988"/>
      <c r="I4988"/>
      <c r="J4988"/>
      <c r="K4988"/>
      <c r="L4988"/>
      <c r="M4988"/>
      <c r="N4988"/>
      <c r="O4988"/>
      <c r="P4988"/>
      <c r="Q4988"/>
      <c r="R4988"/>
      <c r="S4988"/>
      <c r="T4988"/>
      <c r="U4988"/>
      <c r="V4988"/>
      <c r="W4988"/>
      <c r="X4988"/>
      <c r="Y4988"/>
      <c r="Z4988"/>
      <c r="AA4988"/>
      <c r="AB4988" s="181"/>
    </row>
    <row r="4989" spans="1:28" hidden="1">
      <c r="A4989" s="283"/>
      <c r="B4989"/>
      <c r="C4989"/>
      <c r="D4989"/>
      <c r="E4989"/>
      <c r="F4989"/>
      <c r="G4989"/>
      <c r="H4989"/>
      <c r="I4989"/>
      <c r="J4989"/>
      <c r="K4989"/>
      <c r="L4989"/>
      <c r="M4989"/>
      <c r="N4989"/>
      <c r="O4989"/>
      <c r="P4989"/>
      <c r="Q4989"/>
      <c r="R4989"/>
      <c r="S4989"/>
      <c r="T4989"/>
      <c r="U4989"/>
      <c r="V4989"/>
      <c r="W4989"/>
      <c r="X4989"/>
      <c r="Y4989"/>
      <c r="Z4989"/>
      <c r="AA4989"/>
      <c r="AB4989" s="181"/>
    </row>
    <row r="4990" spans="1:28" hidden="1">
      <c r="A4990" s="283"/>
      <c r="B4990"/>
      <c r="C4990"/>
      <c r="D4990"/>
      <c r="E4990"/>
      <c r="F4990"/>
      <c r="G4990"/>
      <c r="H4990"/>
      <c r="I4990"/>
      <c r="J4990"/>
      <c r="K4990"/>
      <c r="L4990"/>
      <c r="M4990"/>
      <c r="N4990"/>
      <c r="O4990"/>
      <c r="P4990"/>
      <c r="Q4990"/>
      <c r="R4990"/>
      <c r="S4990"/>
      <c r="T4990"/>
      <c r="U4990"/>
      <c r="V4990"/>
      <c r="W4990"/>
      <c r="X4990"/>
      <c r="Y4990"/>
      <c r="Z4990"/>
      <c r="AA4990"/>
      <c r="AB4990" s="181"/>
    </row>
    <row r="4991" spans="1:28" hidden="1">
      <c r="A4991" s="283"/>
      <c r="B4991"/>
      <c r="C4991"/>
      <c r="D4991"/>
      <c r="E4991"/>
      <c r="F4991"/>
      <c r="G4991"/>
      <c r="H4991"/>
      <c r="I4991"/>
      <c r="J4991"/>
      <c r="K4991"/>
      <c r="L4991"/>
      <c r="M4991"/>
      <c r="N4991"/>
      <c r="O4991"/>
      <c r="P4991"/>
      <c r="Q4991"/>
      <c r="R4991"/>
      <c r="S4991"/>
      <c r="T4991"/>
      <c r="U4991"/>
      <c r="V4991"/>
      <c r="W4991"/>
      <c r="X4991"/>
      <c r="Y4991"/>
      <c r="Z4991"/>
      <c r="AA4991"/>
      <c r="AB4991" s="181"/>
    </row>
    <row r="4992" spans="1:28" hidden="1">
      <c r="A4992" s="283"/>
      <c r="B4992"/>
      <c r="C4992"/>
      <c r="D4992"/>
      <c r="E4992"/>
      <c r="F4992"/>
      <c r="G4992"/>
      <c r="H4992"/>
      <c r="I4992"/>
      <c r="J4992"/>
      <c r="K4992"/>
      <c r="L4992"/>
      <c r="M4992"/>
      <c r="N4992"/>
      <c r="O4992"/>
      <c r="P4992"/>
      <c r="Q4992"/>
      <c r="R4992"/>
      <c r="S4992"/>
      <c r="T4992"/>
      <c r="U4992"/>
      <c r="V4992"/>
      <c r="W4992"/>
      <c r="X4992"/>
      <c r="Y4992"/>
      <c r="Z4992"/>
      <c r="AA4992"/>
      <c r="AB4992" s="181"/>
    </row>
    <row r="4993" spans="1:28" hidden="1">
      <c r="A4993" s="283"/>
      <c r="B4993"/>
      <c r="C4993"/>
      <c r="D4993"/>
      <c r="E4993"/>
      <c r="F4993"/>
      <c r="G4993"/>
      <c r="H4993"/>
      <c r="I4993"/>
      <c r="J4993"/>
      <c r="K4993"/>
      <c r="L4993"/>
      <c r="M4993"/>
      <c r="N4993"/>
      <c r="O4993"/>
      <c r="P4993"/>
      <c r="Q4993"/>
      <c r="R4993"/>
      <c r="S4993"/>
      <c r="T4993"/>
      <c r="U4993"/>
      <c r="V4993"/>
      <c r="W4993"/>
      <c r="X4993"/>
      <c r="Y4993"/>
      <c r="Z4993"/>
      <c r="AA4993"/>
      <c r="AB4993" s="181"/>
    </row>
    <row r="4994" spans="1:28" hidden="1">
      <c r="A4994" s="283"/>
      <c r="B4994"/>
      <c r="C4994"/>
      <c r="D4994"/>
      <c r="E4994"/>
      <c r="F4994"/>
      <c r="G4994"/>
      <c r="H4994"/>
      <c r="I4994"/>
      <c r="J4994"/>
      <c r="K4994"/>
      <c r="L4994"/>
      <c r="M4994"/>
      <c r="N4994"/>
      <c r="O4994"/>
      <c r="P4994"/>
      <c r="Q4994"/>
      <c r="R4994"/>
      <c r="S4994"/>
      <c r="T4994"/>
      <c r="U4994"/>
      <c r="V4994"/>
      <c r="W4994"/>
      <c r="X4994"/>
      <c r="Y4994"/>
      <c r="Z4994"/>
      <c r="AA4994"/>
      <c r="AB4994" s="181"/>
    </row>
    <row r="4995" spans="1:28" hidden="1">
      <c r="A4995" s="283"/>
      <c r="B4995"/>
      <c r="C4995"/>
      <c r="D4995"/>
      <c r="E4995"/>
      <c r="F4995"/>
      <c r="G4995"/>
      <c r="H4995"/>
      <c r="I4995"/>
      <c r="J4995"/>
      <c r="K4995"/>
      <c r="L4995"/>
      <c r="M4995"/>
      <c r="N4995"/>
      <c r="O4995"/>
      <c r="P4995"/>
      <c r="Q4995"/>
      <c r="R4995"/>
      <c r="S4995"/>
      <c r="T4995"/>
      <c r="U4995"/>
      <c r="V4995"/>
      <c r="W4995"/>
      <c r="X4995"/>
      <c r="Y4995"/>
      <c r="Z4995"/>
      <c r="AA4995"/>
      <c r="AB4995" s="181"/>
    </row>
    <row r="4996" spans="1:28" hidden="1">
      <c r="A4996" s="283"/>
      <c r="B4996"/>
      <c r="C4996"/>
      <c r="D4996"/>
      <c r="E4996"/>
      <c r="F4996"/>
      <c r="G4996"/>
      <c r="H4996"/>
      <c r="I4996"/>
      <c r="J4996"/>
      <c r="K4996"/>
      <c r="L4996"/>
      <c r="M4996"/>
      <c r="N4996"/>
      <c r="O4996"/>
      <c r="P4996"/>
      <c r="Q4996"/>
      <c r="R4996"/>
      <c r="S4996"/>
      <c r="T4996"/>
      <c r="U4996"/>
      <c r="V4996"/>
      <c r="W4996"/>
      <c r="X4996"/>
      <c r="Y4996"/>
      <c r="Z4996"/>
      <c r="AA4996"/>
      <c r="AB4996" s="181"/>
    </row>
    <row r="4997" spans="1:28" hidden="1">
      <c r="A4997" s="283"/>
      <c r="B4997"/>
      <c r="C4997"/>
      <c r="D4997"/>
      <c r="E4997"/>
      <c r="F4997"/>
      <c r="G4997"/>
      <c r="H4997"/>
      <c r="I4997"/>
      <c r="J4997"/>
      <c r="K4997"/>
      <c r="L4997"/>
      <c r="M4997"/>
      <c r="N4997"/>
      <c r="O4997"/>
      <c r="P4997"/>
      <c r="Q4997"/>
      <c r="R4997"/>
      <c r="S4997"/>
      <c r="T4997"/>
      <c r="U4997"/>
      <c r="V4997"/>
      <c r="W4997"/>
      <c r="X4997"/>
      <c r="Y4997"/>
      <c r="Z4997"/>
      <c r="AA4997"/>
      <c r="AB4997" s="181"/>
    </row>
    <row r="4998" spans="1:28" hidden="1">
      <c r="A4998" s="283"/>
      <c r="B4998"/>
      <c r="C4998"/>
      <c r="D4998"/>
      <c r="E4998"/>
      <c r="F4998"/>
      <c r="G4998"/>
      <c r="H4998"/>
      <c r="I4998"/>
      <c r="J4998"/>
      <c r="K4998"/>
      <c r="L4998"/>
      <c r="M4998"/>
      <c r="N4998"/>
      <c r="O4998"/>
      <c r="P4998"/>
      <c r="Q4998"/>
      <c r="R4998"/>
      <c r="S4998"/>
      <c r="T4998"/>
      <c r="U4998"/>
      <c r="V4998"/>
      <c r="W4998"/>
      <c r="X4998"/>
      <c r="Y4998"/>
      <c r="Z4998"/>
      <c r="AA4998"/>
      <c r="AB4998" s="181"/>
    </row>
    <row r="4999" spans="1:28" hidden="1">
      <c r="A4999" s="283"/>
      <c r="B4999"/>
      <c r="C4999"/>
      <c r="D4999"/>
      <c r="E4999"/>
      <c r="F4999"/>
      <c r="G4999"/>
      <c r="H4999"/>
      <c r="I4999"/>
      <c r="J4999"/>
      <c r="K4999"/>
      <c r="L4999"/>
      <c r="M4999"/>
      <c r="N4999"/>
      <c r="O4999"/>
      <c r="P4999"/>
      <c r="Q4999"/>
      <c r="R4999"/>
      <c r="S4999"/>
      <c r="T4999"/>
      <c r="U4999"/>
      <c r="V4999"/>
      <c r="W4999"/>
      <c r="X4999"/>
      <c r="Y4999"/>
      <c r="Z4999"/>
      <c r="AA4999"/>
      <c r="AB4999" s="181"/>
    </row>
    <row r="5000" spans="1:28" hidden="1">
      <c r="A5000" s="283"/>
      <c r="B5000"/>
      <c r="C5000"/>
      <c r="D5000"/>
      <c r="E5000"/>
      <c r="F5000"/>
      <c r="G5000"/>
      <c r="H5000"/>
      <c r="I5000"/>
      <c r="J5000"/>
      <c r="K5000"/>
      <c r="L5000"/>
      <c r="M5000"/>
      <c r="N5000"/>
      <c r="O5000"/>
      <c r="P5000"/>
      <c r="Q5000"/>
      <c r="R5000"/>
      <c r="S5000"/>
      <c r="T5000"/>
      <c r="U5000"/>
      <c r="V5000"/>
      <c r="W5000"/>
      <c r="X5000"/>
      <c r="Y5000"/>
      <c r="Z5000"/>
      <c r="AA5000"/>
      <c r="AB5000" s="181"/>
    </row>
    <row r="5001" spans="1:28" hidden="1">
      <c r="A5001" s="283"/>
      <c r="B5001"/>
      <c r="C5001"/>
      <c r="D5001"/>
      <c r="E5001"/>
      <c r="F5001"/>
      <c r="G5001"/>
      <c r="H5001"/>
      <c r="I5001"/>
      <c r="J5001"/>
      <c r="K5001"/>
      <c r="L5001"/>
      <c r="M5001"/>
      <c r="N5001"/>
      <c r="O5001"/>
      <c r="P5001"/>
      <c r="Q5001"/>
      <c r="R5001"/>
      <c r="S5001"/>
      <c r="T5001"/>
      <c r="U5001"/>
      <c r="V5001"/>
      <c r="W5001"/>
      <c r="X5001"/>
      <c r="Y5001"/>
      <c r="Z5001"/>
      <c r="AA5001"/>
      <c r="AB5001" s="181"/>
    </row>
    <row r="5002" spans="1:28" hidden="1">
      <c r="A5002" s="283"/>
      <c r="B5002"/>
      <c r="C5002"/>
      <c r="D5002"/>
      <c r="E5002"/>
      <c r="F5002"/>
      <c r="G5002"/>
      <c r="H5002"/>
      <c r="I5002"/>
      <c r="J5002"/>
      <c r="K5002"/>
      <c r="L5002"/>
      <c r="M5002"/>
      <c r="N5002"/>
      <c r="O5002"/>
      <c r="P5002"/>
      <c r="Q5002"/>
      <c r="R5002"/>
      <c r="S5002"/>
      <c r="T5002"/>
      <c r="U5002"/>
      <c r="V5002"/>
      <c r="W5002"/>
      <c r="X5002"/>
      <c r="Y5002"/>
      <c r="Z5002"/>
      <c r="AA5002"/>
      <c r="AB5002" s="181"/>
    </row>
    <row r="5003" spans="1:28" hidden="1">
      <c r="A5003" s="283"/>
      <c r="B5003"/>
      <c r="C5003"/>
      <c r="D5003"/>
      <c r="E5003"/>
      <c r="F5003"/>
      <c r="G5003"/>
      <c r="H5003"/>
      <c r="I5003"/>
      <c r="J5003"/>
      <c r="K5003"/>
      <c r="L5003"/>
      <c r="M5003"/>
      <c r="N5003"/>
      <c r="O5003"/>
      <c r="P5003"/>
      <c r="Q5003"/>
      <c r="R5003"/>
      <c r="S5003"/>
      <c r="T5003"/>
      <c r="U5003"/>
      <c r="V5003"/>
      <c r="W5003"/>
      <c r="X5003"/>
      <c r="Y5003"/>
      <c r="Z5003"/>
      <c r="AA5003"/>
      <c r="AB5003" s="181"/>
    </row>
    <row r="5004" spans="1:28" hidden="1">
      <c r="A5004" s="283"/>
      <c r="B5004"/>
      <c r="C5004"/>
      <c r="D5004"/>
      <c r="E5004"/>
      <c r="F5004"/>
      <c r="G5004"/>
      <c r="H5004"/>
      <c r="I5004"/>
      <c r="J5004"/>
      <c r="K5004"/>
      <c r="L5004"/>
      <c r="M5004"/>
      <c r="N5004"/>
      <c r="O5004"/>
      <c r="P5004"/>
      <c r="Q5004"/>
      <c r="R5004"/>
      <c r="S5004"/>
      <c r="T5004"/>
      <c r="U5004"/>
      <c r="V5004"/>
      <c r="W5004"/>
      <c r="X5004"/>
      <c r="Y5004"/>
      <c r="Z5004"/>
      <c r="AA5004"/>
      <c r="AB5004" s="181"/>
    </row>
    <row r="5005" spans="1:28" hidden="1">
      <c r="A5005" s="283"/>
      <c r="B5005"/>
      <c r="C5005"/>
      <c r="D5005"/>
      <c r="E5005"/>
      <c r="F5005"/>
      <c r="G5005"/>
      <c r="H5005"/>
      <c r="I5005"/>
      <c r="J5005"/>
      <c r="K5005"/>
      <c r="L5005"/>
      <c r="M5005"/>
      <c r="N5005"/>
      <c r="O5005"/>
      <c r="P5005"/>
      <c r="Q5005"/>
      <c r="R5005"/>
      <c r="S5005"/>
      <c r="T5005"/>
      <c r="U5005"/>
      <c r="V5005"/>
      <c r="W5005"/>
      <c r="X5005"/>
      <c r="Y5005"/>
      <c r="Z5005"/>
      <c r="AA5005"/>
      <c r="AB5005" s="181"/>
    </row>
    <row r="5006" spans="1:28" hidden="1">
      <c r="A5006" s="283"/>
      <c r="B5006"/>
      <c r="C5006"/>
      <c r="D5006"/>
      <c r="E5006"/>
      <c r="F5006"/>
      <c r="G5006"/>
      <c r="H5006"/>
      <c r="I5006"/>
      <c r="J5006"/>
      <c r="K5006"/>
      <c r="L5006"/>
      <c r="M5006"/>
      <c r="N5006"/>
      <c r="O5006"/>
      <c r="P5006"/>
      <c r="Q5006"/>
      <c r="R5006"/>
      <c r="S5006"/>
      <c r="T5006"/>
      <c r="U5006"/>
      <c r="V5006"/>
      <c r="W5006"/>
      <c r="X5006"/>
      <c r="Y5006"/>
      <c r="Z5006"/>
      <c r="AA5006"/>
      <c r="AB5006" s="181"/>
    </row>
    <row r="5007" spans="1:28" hidden="1">
      <c r="A5007" s="283"/>
      <c r="B5007"/>
      <c r="C5007"/>
      <c r="D5007"/>
      <c r="E5007"/>
      <c r="F5007"/>
      <c r="G5007"/>
      <c r="H5007"/>
      <c r="I5007"/>
      <c r="J5007"/>
      <c r="K5007"/>
      <c r="L5007"/>
      <c r="M5007"/>
      <c r="N5007"/>
      <c r="O5007"/>
      <c r="P5007"/>
      <c r="Q5007"/>
      <c r="R5007"/>
      <c r="S5007"/>
      <c r="T5007"/>
      <c r="U5007"/>
      <c r="V5007"/>
      <c r="W5007"/>
      <c r="X5007"/>
      <c r="Y5007"/>
      <c r="Z5007"/>
      <c r="AA5007"/>
      <c r="AB5007" s="181"/>
    </row>
    <row r="5008" spans="1:28" hidden="1">
      <c r="A5008" s="283"/>
      <c r="B5008"/>
      <c r="C5008"/>
      <c r="D5008"/>
      <c r="E5008"/>
      <c r="F5008"/>
      <c r="G5008"/>
      <c r="H5008"/>
      <c r="I5008"/>
      <c r="J5008"/>
      <c r="K5008"/>
      <c r="L5008"/>
      <c r="M5008"/>
      <c r="N5008"/>
      <c r="O5008"/>
      <c r="P5008"/>
      <c r="Q5008"/>
      <c r="R5008"/>
      <c r="S5008"/>
      <c r="T5008"/>
      <c r="U5008"/>
      <c r="V5008"/>
      <c r="W5008"/>
      <c r="X5008"/>
      <c r="Y5008"/>
      <c r="Z5008"/>
      <c r="AA5008"/>
      <c r="AB5008" s="181"/>
    </row>
    <row r="5009" spans="1:28" hidden="1">
      <c r="A5009" s="283"/>
      <c r="B5009"/>
      <c r="C5009"/>
      <c r="D5009"/>
      <c r="E5009"/>
      <c r="F5009"/>
      <c r="G5009"/>
      <c r="H5009"/>
      <c r="I5009"/>
      <c r="J5009"/>
      <c r="K5009"/>
      <c r="L5009"/>
      <c r="M5009"/>
      <c r="N5009"/>
      <c r="O5009"/>
      <c r="P5009"/>
      <c r="Q5009"/>
      <c r="R5009"/>
      <c r="S5009"/>
      <c r="T5009"/>
      <c r="U5009"/>
      <c r="V5009"/>
      <c r="W5009"/>
      <c r="X5009"/>
      <c r="Y5009"/>
      <c r="Z5009"/>
      <c r="AA5009"/>
      <c r="AB5009" s="181"/>
    </row>
    <row r="5010" spans="1:28" hidden="1">
      <c r="A5010" s="283"/>
      <c r="B5010"/>
      <c r="C5010"/>
      <c r="D5010"/>
      <c r="E5010"/>
      <c r="F5010"/>
      <c r="G5010"/>
      <c r="H5010"/>
      <c r="I5010"/>
      <c r="J5010"/>
      <c r="K5010"/>
      <c r="L5010"/>
      <c r="M5010"/>
      <c r="N5010"/>
      <c r="O5010"/>
      <c r="P5010"/>
      <c r="Q5010"/>
      <c r="R5010"/>
      <c r="S5010"/>
      <c r="T5010"/>
      <c r="U5010"/>
      <c r="V5010"/>
      <c r="W5010"/>
      <c r="X5010"/>
      <c r="Y5010"/>
      <c r="Z5010"/>
      <c r="AA5010"/>
      <c r="AB5010" s="181"/>
    </row>
    <row r="5011" spans="1:28" hidden="1">
      <c r="A5011" s="283"/>
      <c r="B5011"/>
      <c r="C5011"/>
      <c r="D5011"/>
      <c r="E5011"/>
      <c r="F5011"/>
      <c r="G5011"/>
      <c r="H5011"/>
      <c r="I5011"/>
      <c r="J5011"/>
      <c r="K5011"/>
      <c r="L5011"/>
      <c r="M5011"/>
      <c r="N5011"/>
      <c r="O5011"/>
      <c r="P5011"/>
      <c r="Q5011"/>
      <c r="R5011"/>
      <c r="S5011"/>
      <c r="T5011"/>
      <c r="U5011"/>
      <c r="V5011"/>
      <c r="W5011"/>
      <c r="X5011"/>
      <c r="Y5011"/>
      <c r="Z5011"/>
      <c r="AA5011"/>
      <c r="AB5011" s="181"/>
    </row>
    <row r="5012" spans="1:28" hidden="1">
      <c r="A5012" s="283"/>
      <c r="B5012"/>
      <c r="C5012"/>
      <c r="D5012"/>
      <c r="E5012"/>
      <c r="F5012"/>
      <c r="G5012"/>
      <c r="H5012"/>
      <c r="I5012"/>
      <c r="J5012"/>
      <c r="K5012"/>
      <c r="L5012"/>
      <c r="M5012"/>
      <c r="N5012"/>
      <c r="O5012"/>
      <c r="P5012"/>
      <c r="Q5012"/>
      <c r="R5012"/>
      <c r="S5012"/>
      <c r="T5012"/>
      <c r="U5012"/>
      <c r="V5012"/>
      <c r="W5012"/>
      <c r="X5012"/>
      <c r="Y5012"/>
      <c r="Z5012"/>
      <c r="AA5012"/>
      <c r="AB5012" s="181"/>
    </row>
    <row r="5013" spans="1:28" hidden="1">
      <c r="A5013" s="283"/>
      <c r="B5013"/>
      <c r="C5013"/>
      <c r="D5013"/>
      <c r="E5013"/>
      <c r="F5013"/>
      <c r="G5013"/>
      <c r="H5013"/>
      <c r="I5013"/>
      <c r="J5013"/>
      <c r="K5013"/>
      <c r="L5013"/>
      <c r="M5013"/>
      <c r="N5013"/>
      <c r="O5013"/>
      <c r="P5013"/>
      <c r="Q5013"/>
      <c r="R5013"/>
      <c r="S5013"/>
      <c r="T5013"/>
      <c r="U5013"/>
      <c r="V5013"/>
      <c r="W5013"/>
      <c r="X5013"/>
      <c r="Y5013"/>
      <c r="Z5013"/>
      <c r="AA5013"/>
      <c r="AB5013" s="181"/>
    </row>
    <row r="5014" spans="1:28" hidden="1">
      <c r="A5014" s="283"/>
      <c r="B5014"/>
      <c r="C5014"/>
      <c r="D5014"/>
      <c r="E5014"/>
      <c r="F5014"/>
      <c r="G5014"/>
      <c r="H5014"/>
      <c r="I5014"/>
      <c r="J5014"/>
      <c r="K5014"/>
      <c r="L5014"/>
      <c r="M5014"/>
      <c r="N5014"/>
      <c r="O5014"/>
      <c r="P5014"/>
      <c r="Q5014"/>
      <c r="R5014"/>
      <c r="S5014"/>
      <c r="T5014"/>
      <c r="U5014"/>
      <c r="V5014"/>
      <c r="W5014"/>
      <c r="X5014"/>
      <c r="Y5014"/>
      <c r="Z5014"/>
      <c r="AA5014"/>
      <c r="AB5014" s="181"/>
    </row>
    <row r="5015" spans="1:28" hidden="1">
      <c r="A5015" s="283"/>
      <c r="B5015"/>
      <c r="C5015"/>
      <c r="D5015"/>
      <c r="E5015"/>
      <c r="F5015"/>
      <c r="G5015"/>
      <c r="H5015"/>
      <c r="I5015"/>
      <c r="J5015"/>
      <c r="K5015"/>
      <c r="L5015"/>
      <c r="M5015"/>
      <c r="N5015"/>
      <c r="O5015"/>
      <c r="P5015"/>
      <c r="Q5015"/>
      <c r="R5015"/>
      <c r="S5015"/>
      <c r="T5015"/>
      <c r="U5015"/>
      <c r="V5015"/>
      <c r="W5015"/>
      <c r="X5015"/>
      <c r="Y5015"/>
      <c r="Z5015"/>
      <c r="AA5015"/>
      <c r="AB5015" s="181"/>
    </row>
    <row r="5016" spans="1:28" hidden="1">
      <c r="A5016" s="283"/>
      <c r="B5016"/>
      <c r="C5016"/>
      <c r="D5016"/>
      <c r="E5016"/>
      <c r="F5016"/>
      <c r="G5016"/>
      <c r="H5016"/>
      <c r="I5016"/>
      <c r="J5016"/>
      <c r="K5016"/>
      <c r="L5016"/>
      <c r="M5016"/>
      <c r="N5016"/>
      <c r="O5016"/>
      <c r="P5016"/>
      <c r="Q5016"/>
      <c r="R5016"/>
      <c r="S5016"/>
      <c r="T5016"/>
      <c r="U5016"/>
      <c r="V5016"/>
      <c r="W5016"/>
      <c r="X5016"/>
      <c r="Y5016"/>
      <c r="Z5016"/>
      <c r="AA5016"/>
      <c r="AB5016" s="181"/>
    </row>
    <row r="5017" spans="1:28" hidden="1">
      <c r="A5017" s="283"/>
      <c r="B5017"/>
      <c r="C5017"/>
      <c r="D5017"/>
      <c r="E5017"/>
      <c r="F5017"/>
      <c r="G5017"/>
      <c r="H5017"/>
      <c r="I5017"/>
      <c r="J5017"/>
      <c r="K5017"/>
      <c r="L5017"/>
      <c r="M5017"/>
      <c r="N5017"/>
      <c r="O5017"/>
      <c r="P5017"/>
      <c r="Q5017"/>
      <c r="R5017"/>
      <c r="S5017"/>
      <c r="T5017"/>
      <c r="U5017"/>
      <c r="V5017"/>
      <c r="W5017"/>
      <c r="X5017"/>
      <c r="Y5017"/>
      <c r="Z5017"/>
      <c r="AA5017"/>
      <c r="AB5017" s="181"/>
    </row>
    <row r="5018" spans="1:28" hidden="1">
      <c r="A5018" s="283"/>
      <c r="B5018"/>
      <c r="C5018"/>
      <c r="D5018"/>
      <c r="E5018"/>
      <c r="F5018"/>
      <c r="G5018"/>
      <c r="H5018"/>
      <c r="I5018"/>
      <c r="J5018"/>
      <c r="K5018"/>
      <c r="L5018"/>
      <c r="M5018"/>
      <c r="N5018"/>
      <c r="O5018"/>
      <c r="P5018"/>
      <c r="Q5018"/>
      <c r="R5018"/>
      <c r="S5018"/>
      <c r="T5018"/>
      <c r="U5018"/>
      <c r="V5018"/>
      <c r="W5018"/>
      <c r="X5018"/>
      <c r="Y5018"/>
      <c r="Z5018"/>
      <c r="AA5018"/>
      <c r="AB5018" s="181"/>
    </row>
    <row r="5019" spans="1:28" hidden="1">
      <c r="A5019" s="283"/>
      <c r="B5019"/>
      <c r="C5019"/>
      <c r="D5019"/>
      <c r="E5019"/>
      <c r="F5019"/>
      <c r="G5019"/>
      <c r="H5019"/>
      <c r="I5019"/>
      <c r="J5019"/>
      <c r="K5019"/>
      <c r="L5019"/>
      <c r="M5019"/>
      <c r="N5019"/>
      <c r="O5019"/>
      <c r="P5019"/>
      <c r="Q5019"/>
      <c r="R5019"/>
      <c r="S5019"/>
      <c r="T5019"/>
      <c r="U5019"/>
      <c r="V5019"/>
      <c r="W5019"/>
      <c r="X5019"/>
      <c r="Y5019"/>
      <c r="Z5019"/>
      <c r="AA5019"/>
      <c r="AB5019" s="181"/>
    </row>
    <row r="5020" spans="1:28" hidden="1">
      <c r="A5020" s="283"/>
      <c r="B5020"/>
      <c r="C5020"/>
      <c r="D5020"/>
      <c r="E5020"/>
      <c r="F5020"/>
      <c r="G5020"/>
      <c r="H5020"/>
      <c r="I5020"/>
      <c r="J5020"/>
      <c r="K5020"/>
      <c r="L5020"/>
      <c r="M5020"/>
      <c r="N5020"/>
      <c r="O5020"/>
      <c r="P5020"/>
      <c r="Q5020"/>
      <c r="R5020"/>
      <c r="S5020"/>
      <c r="T5020"/>
      <c r="U5020"/>
      <c r="V5020"/>
      <c r="W5020"/>
      <c r="X5020"/>
      <c r="Y5020"/>
      <c r="Z5020"/>
      <c r="AA5020"/>
      <c r="AB5020" s="181"/>
    </row>
    <row r="5021" spans="1:28" hidden="1">
      <c r="A5021" s="283"/>
      <c r="B5021"/>
      <c r="C5021"/>
      <c r="D5021"/>
      <c r="E5021"/>
      <c r="F5021"/>
      <c r="G5021"/>
      <c r="H5021"/>
      <c r="I5021"/>
      <c r="J5021"/>
      <c r="K5021"/>
      <c r="L5021"/>
      <c r="M5021"/>
      <c r="N5021"/>
      <c r="O5021"/>
      <c r="P5021"/>
      <c r="Q5021"/>
      <c r="R5021"/>
      <c r="S5021"/>
      <c r="T5021"/>
      <c r="U5021"/>
      <c r="V5021"/>
      <c r="W5021"/>
      <c r="X5021"/>
      <c r="Y5021"/>
      <c r="Z5021"/>
      <c r="AA5021"/>
      <c r="AB5021" s="181"/>
    </row>
    <row r="5022" spans="1:28" hidden="1">
      <c r="A5022" s="283"/>
      <c r="B5022"/>
      <c r="C5022"/>
      <c r="D5022"/>
      <c r="E5022"/>
      <c r="F5022"/>
      <c r="G5022"/>
      <c r="H5022"/>
      <c r="I5022"/>
      <c r="J5022"/>
      <c r="K5022"/>
      <c r="L5022"/>
      <c r="M5022"/>
      <c r="N5022"/>
      <c r="O5022"/>
      <c r="P5022"/>
      <c r="Q5022"/>
      <c r="R5022"/>
      <c r="S5022"/>
      <c r="T5022"/>
      <c r="U5022"/>
      <c r="V5022"/>
      <c r="W5022"/>
      <c r="X5022"/>
      <c r="Y5022"/>
      <c r="Z5022"/>
      <c r="AA5022"/>
      <c r="AB5022" s="181"/>
    </row>
    <row r="5023" spans="1:28" hidden="1">
      <c r="A5023" s="283"/>
      <c r="B5023"/>
      <c r="C5023"/>
      <c r="D5023"/>
      <c r="E5023"/>
      <c r="F5023"/>
      <c r="G5023"/>
      <c r="H5023"/>
      <c r="I5023"/>
      <c r="J5023"/>
      <c r="K5023"/>
      <c r="L5023"/>
      <c r="M5023"/>
      <c r="N5023"/>
      <c r="O5023"/>
      <c r="P5023"/>
      <c r="Q5023"/>
      <c r="R5023"/>
      <c r="S5023"/>
      <c r="T5023"/>
      <c r="U5023"/>
      <c r="V5023"/>
      <c r="W5023"/>
      <c r="X5023"/>
      <c r="Y5023"/>
      <c r="Z5023"/>
      <c r="AA5023"/>
      <c r="AB5023" s="181"/>
    </row>
    <row r="5024" spans="1:28" hidden="1">
      <c r="A5024" s="283"/>
      <c r="B5024"/>
      <c r="C5024"/>
      <c r="D5024"/>
      <c r="E5024"/>
      <c r="F5024"/>
      <c r="G5024"/>
      <c r="H5024"/>
      <c r="I5024"/>
      <c r="J5024"/>
      <c r="K5024"/>
      <c r="L5024"/>
      <c r="M5024"/>
      <c r="N5024"/>
      <c r="O5024"/>
      <c r="P5024"/>
      <c r="Q5024"/>
      <c r="R5024"/>
      <c r="S5024"/>
      <c r="T5024"/>
      <c r="U5024"/>
      <c r="V5024"/>
      <c r="W5024"/>
      <c r="X5024"/>
      <c r="Y5024"/>
      <c r="Z5024"/>
      <c r="AA5024"/>
      <c r="AB5024" s="181"/>
    </row>
    <row r="5025" spans="1:28" hidden="1">
      <c r="A5025" s="283"/>
      <c r="B5025"/>
      <c r="C5025"/>
      <c r="D5025"/>
      <c r="E5025"/>
      <c r="F5025"/>
      <c r="G5025"/>
      <c r="H5025"/>
      <c r="I5025"/>
      <c r="J5025"/>
      <c r="K5025"/>
      <c r="L5025"/>
      <c r="M5025"/>
      <c r="N5025"/>
      <c r="O5025"/>
      <c r="P5025"/>
      <c r="Q5025"/>
      <c r="R5025"/>
      <c r="S5025"/>
      <c r="T5025"/>
      <c r="U5025"/>
      <c r="V5025"/>
      <c r="W5025"/>
      <c r="X5025"/>
      <c r="Y5025"/>
      <c r="Z5025"/>
      <c r="AA5025"/>
      <c r="AB5025" s="181"/>
    </row>
    <row r="5026" spans="1:28" hidden="1">
      <c r="A5026" s="283"/>
      <c r="B5026"/>
      <c r="C5026"/>
      <c r="D5026"/>
      <c r="E5026"/>
      <c r="F5026"/>
      <c r="G5026"/>
      <c r="H5026"/>
      <c r="I5026"/>
      <c r="J5026"/>
      <c r="K5026"/>
      <c r="L5026"/>
      <c r="M5026"/>
      <c r="N5026"/>
      <c r="O5026"/>
      <c r="P5026"/>
      <c r="Q5026"/>
      <c r="R5026"/>
      <c r="S5026"/>
      <c r="T5026"/>
      <c r="U5026"/>
      <c r="V5026"/>
      <c r="W5026"/>
      <c r="X5026"/>
      <c r="Y5026"/>
      <c r="Z5026"/>
      <c r="AA5026"/>
      <c r="AB5026" s="181"/>
    </row>
    <row r="5027" spans="1:28" hidden="1">
      <c r="A5027" s="283"/>
      <c r="B5027"/>
      <c r="C5027"/>
      <c r="D5027"/>
      <c r="E5027"/>
      <c r="F5027"/>
      <c r="G5027"/>
      <c r="H5027"/>
      <c r="I5027"/>
      <c r="J5027"/>
      <c r="K5027"/>
      <c r="L5027"/>
      <c r="M5027"/>
      <c r="N5027"/>
      <c r="O5027"/>
      <c r="P5027"/>
      <c r="Q5027"/>
      <c r="R5027"/>
      <c r="S5027"/>
      <c r="T5027"/>
      <c r="U5027"/>
      <c r="V5027"/>
      <c r="W5027"/>
      <c r="X5027"/>
      <c r="Y5027"/>
      <c r="Z5027"/>
      <c r="AA5027"/>
      <c r="AB5027" s="181"/>
    </row>
    <row r="5028" spans="1:28" hidden="1">
      <c r="A5028" s="283"/>
      <c r="B5028"/>
      <c r="C5028"/>
      <c r="D5028"/>
      <c r="E5028"/>
      <c r="F5028"/>
      <c r="G5028"/>
      <c r="H5028"/>
      <c r="I5028"/>
      <c r="J5028"/>
      <c r="K5028"/>
      <c r="L5028"/>
      <c r="M5028"/>
      <c r="N5028"/>
      <c r="O5028"/>
      <c r="P5028"/>
      <c r="Q5028"/>
      <c r="R5028"/>
      <c r="S5028"/>
      <c r="T5028"/>
      <c r="U5028"/>
      <c r="V5028"/>
      <c r="W5028"/>
      <c r="X5028"/>
      <c r="Y5028"/>
      <c r="Z5028"/>
      <c r="AA5028"/>
      <c r="AB5028" s="181"/>
    </row>
    <row r="5029" spans="1:28" hidden="1">
      <c r="A5029" s="283"/>
      <c r="B5029"/>
      <c r="C5029"/>
      <c r="D5029"/>
      <c r="E5029"/>
      <c r="F5029"/>
      <c r="G5029"/>
      <c r="H5029"/>
      <c r="I5029"/>
      <c r="J5029"/>
      <c r="K5029"/>
      <c r="L5029"/>
      <c r="M5029"/>
      <c r="N5029"/>
      <c r="O5029"/>
      <c r="P5029"/>
      <c r="Q5029"/>
      <c r="R5029"/>
      <c r="S5029"/>
      <c r="T5029"/>
      <c r="U5029"/>
      <c r="V5029"/>
      <c r="W5029"/>
      <c r="X5029"/>
      <c r="Y5029"/>
      <c r="Z5029"/>
      <c r="AA5029"/>
      <c r="AB5029" s="181"/>
    </row>
    <row r="5030" spans="1:28" hidden="1">
      <c r="A5030" s="283"/>
      <c r="B5030"/>
      <c r="C5030"/>
      <c r="D5030"/>
      <c r="E5030"/>
      <c r="F5030"/>
      <c r="G5030"/>
      <c r="H5030"/>
      <c r="I5030"/>
      <c r="J5030"/>
      <c r="K5030"/>
      <c r="L5030"/>
      <c r="M5030"/>
      <c r="N5030"/>
      <c r="O5030"/>
      <c r="P5030"/>
      <c r="Q5030"/>
      <c r="R5030"/>
      <c r="S5030"/>
      <c r="T5030"/>
      <c r="U5030"/>
      <c r="V5030"/>
      <c r="W5030"/>
      <c r="X5030"/>
      <c r="Y5030"/>
      <c r="Z5030"/>
      <c r="AA5030"/>
      <c r="AB5030" s="181"/>
    </row>
    <row r="5031" spans="1:28" hidden="1">
      <c r="A5031" s="283"/>
      <c r="B5031"/>
      <c r="C5031"/>
      <c r="D5031"/>
      <c r="E5031"/>
      <c r="F5031"/>
      <c r="G5031"/>
      <c r="H5031"/>
      <c r="I5031"/>
      <c r="J5031"/>
      <c r="K5031"/>
      <c r="L5031"/>
      <c r="M5031"/>
      <c r="N5031"/>
      <c r="O5031"/>
      <c r="P5031"/>
      <c r="Q5031"/>
      <c r="R5031"/>
      <c r="S5031"/>
      <c r="T5031"/>
      <c r="U5031"/>
      <c r="V5031"/>
      <c r="W5031"/>
      <c r="X5031"/>
      <c r="Y5031"/>
      <c r="Z5031"/>
      <c r="AA5031"/>
      <c r="AB5031" s="181"/>
    </row>
    <row r="5032" spans="1:28" hidden="1">
      <c r="A5032" s="283"/>
      <c r="B5032"/>
      <c r="C5032"/>
      <c r="D5032"/>
      <c r="E5032"/>
      <c r="F5032"/>
      <c r="G5032"/>
      <c r="H5032"/>
      <c r="I5032"/>
      <c r="J5032"/>
      <c r="K5032"/>
      <c r="L5032"/>
      <c r="M5032"/>
      <c r="N5032"/>
      <c r="O5032"/>
      <c r="P5032"/>
      <c r="Q5032"/>
      <c r="R5032"/>
      <c r="S5032"/>
      <c r="T5032"/>
      <c r="U5032"/>
      <c r="V5032"/>
      <c r="W5032"/>
      <c r="X5032"/>
      <c r="Y5032"/>
      <c r="Z5032"/>
      <c r="AA5032"/>
      <c r="AB5032" s="181"/>
    </row>
    <row r="5033" spans="1:28" hidden="1">
      <c r="A5033" s="283"/>
      <c r="B5033"/>
      <c r="C5033"/>
      <c r="D5033"/>
      <c r="E5033"/>
      <c r="F5033"/>
      <c r="G5033"/>
      <c r="H5033"/>
      <c r="I5033"/>
      <c r="J5033"/>
      <c r="K5033"/>
      <c r="L5033"/>
      <c r="M5033"/>
      <c r="N5033"/>
      <c r="O5033"/>
      <c r="P5033"/>
      <c r="Q5033"/>
      <c r="R5033"/>
      <c r="S5033"/>
      <c r="T5033"/>
      <c r="U5033"/>
      <c r="V5033"/>
      <c r="W5033"/>
      <c r="X5033"/>
      <c r="Y5033"/>
      <c r="Z5033"/>
      <c r="AA5033"/>
      <c r="AB5033" s="181"/>
    </row>
    <row r="5034" spans="1:28" hidden="1">
      <c r="A5034" s="283"/>
      <c r="B5034"/>
      <c r="C5034"/>
      <c r="D5034"/>
      <c r="E5034"/>
      <c r="F5034"/>
      <c r="G5034"/>
      <c r="H5034"/>
      <c r="I5034"/>
      <c r="J5034"/>
      <c r="K5034"/>
      <c r="L5034"/>
      <c r="M5034"/>
      <c r="N5034"/>
      <c r="O5034"/>
      <c r="P5034"/>
      <c r="Q5034"/>
      <c r="R5034"/>
      <c r="S5034"/>
      <c r="T5034"/>
      <c r="U5034"/>
      <c r="V5034"/>
      <c r="W5034"/>
      <c r="X5034"/>
      <c r="Y5034"/>
      <c r="Z5034"/>
      <c r="AA5034"/>
      <c r="AB5034" s="181"/>
    </row>
    <row r="5035" spans="1:28" hidden="1">
      <c r="A5035" s="283"/>
      <c r="B5035"/>
      <c r="C5035"/>
      <c r="D5035"/>
      <c r="E5035"/>
      <c r="F5035"/>
      <c r="G5035"/>
      <c r="H5035"/>
      <c r="I5035"/>
      <c r="J5035"/>
      <c r="K5035"/>
      <c r="L5035"/>
      <c r="M5035"/>
      <c r="N5035"/>
      <c r="O5035"/>
      <c r="P5035"/>
      <c r="Q5035"/>
      <c r="R5035"/>
      <c r="S5035"/>
      <c r="T5035"/>
      <c r="U5035"/>
      <c r="V5035"/>
      <c r="W5035"/>
      <c r="X5035"/>
      <c r="Y5035"/>
      <c r="Z5035"/>
      <c r="AA5035"/>
      <c r="AB5035" s="181"/>
    </row>
    <row r="5036" spans="1:28" hidden="1">
      <c r="A5036" s="283"/>
      <c r="B5036"/>
      <c r="C5036"/>
      <c r="D5036"/>
      <c r="E5036"/>
      <c r="F5036"/>
      <c r="G5036"/>
      <c r="H5036"/>
      <c r="I5036"/>
      <c r="J5036"/>
      <c r="K5036"/>
      <c r="L5036"/>
      <c r="M5036"/>
      <c r="N5036"/>
      <c r="O5036"/>
      <c r="P5036"/>
      <c r="Q5036"/>
      <c r="R5036"/>
      <c r="S5036"/>
      <c r="T5036"/>
      <c r="U5036"/>
      <c r="V5036"/>
      <c r="W5036"/>
      <c r="X5036"/>
      <c r="Y5036"/>
      <c r="Z5036"/>
      <c r="AA5036"/>
      <c r="AB5036" s="181"/>
    </row>
    <row r="5037" spans="1:28" hidden="1">
      <c r="A5037" s="283"/>
      <c r="B5037"/>
      <c r="C5037"/>
      <c r="D5037"/>
      <c r="E5037"/>
      <c r="F5037"/>
      <c r="G5037"/>
      <c r="H5037"/>
      <c r="I5037"/>
      <c r="J5037"/>
      <c r="K5037"/>
      <c r="L5037"/>
      <c r="M5037"/>
      <c r="N5037"/>
      <c r="O5037"/>
      <c r="P5037"/>
      <c r="Q5037"/>
      <c r="R5037"/>
      <c r="S5037"/>
      <c r="T5037"/>
      <c r="U5037"/>
      <c r="V5037"/>
      <c r="W5037"/>
      <c r="X5037"/>
      <c r="Y5037"/>
      <c r="Z5037"/>
      <c r="AA5037"/>
      <c r="AB5037" s="181"/>
    </row>
    <row r="5038" spans="1:28" hidden="1">
      <c r="A5038" s="283"/>
      <c r="B5038"/>
      <c r="C5038"/>
      <c r="D5038"/>
      <c r="E5038"/>
      <c r="F5038"/>
      <c r="G5038"/>
      <c r="H5038"/>
      <c r="I5038"/>
      <c r="J5038"/>
      <c r="K5038"/>
      <c r="L5038"/>
      <c r="M5038"/>
      <c r="N5038"/>
      <c r="O5038"/>
      <c r="P5038"/>
      <c r="Q5038"/>
      <c r="R5038"/>
      <c r="S5038"/>
      <c r="T5038"/>
      <c r="U5038"/>
      <c r="V5038"/>
      <c r="W5038"/>
      <c r="X5038"/>
      <c r="Y5038"/>
      <c r="Z5038"/>
      <c r="AA5038"/>
      <c r="AB5038" s="181"/>
    </row>
    <row r="5039" spans="1:28" hidden="1">
      <c r="A5039" s="283"/>
      <c r="B5039"/>
      <c r="C5039"/>
      <c r="D5039"/>
      <c r="E5039"/>
      <c r="F5039"/>
      <c r="G5039"/>
      <c r="H5039"/>
      <c r="I5039"/>
      <c r="J5039"/>
      <c r="K5039"/>
      <c r="L5039"/>
      <c r="M5039"/>
      <c r="N5039"/>
      <c r="O5039"/>
      <c r="P5039"/>
      <c r="Q5039"/>
      <c r="R5039"/>
      <c r="S5039"/>
      <c r="T5039"/>
      <c r="U5039"/>
      <c r="V5039"/>
      <c r="W5039"/>
      <c r="X5039"/>
      <c r="Y5039"/>
      <c r="Z5039"/>
      <c r="AA5039"/>
      <c r="AB5039" s="181"/>
    </row>
    <row r="5040" spans="1:28" hidden="1">
      <c r="A5040" s="283"/>
      <c r="B5040"/>
      <c r="C5040"/>
      <c r="D5040"/>
      <c r="E5040"/>
      <c r="F5040"/>
      <c r="G5040"/>
      <c r="H5040"/>
      <c r="I5040"/>
      <c r="J5040"/>
      <c r="K5040"/>
      <c r="L5040"/>
      <c r="M5040"/>
      <c r="N5040"/>
      <c r="O5040"/>
      <c r="P5040"/>
      <c r="Q5040"/>
      <c r="R5040"/>
      <c r="S5040"/>
      <c r="T5040"/>
      <c r="U5040"/>
      <c r="V5040"/>
      <c r="W5040"/>
      <c r="X5040"/>
      <c r="Y5040"/>
      <c r="Z5040"/>
      <c r="AA5040"/>
      <c r="AB5040" s="181"/>
    </row>
    <row r="5041" spans="1:28" hidden="1">
      <c r="A5041" s="283"/>
      <c r="B5041"/>
      <c r="C5041"/>
      <c r="D5041"/>
      <c r="E5041"/>
      <c r="F5041"/>
      <c r="G5041"/>
      <c r="H5041"/>
      <c r="I5041"/>
      <c r="J5041"/>
      <c r="K5041"/>
      <c r="L5041"/>
      <c r="M5041"/>
      <c r="N5041"/>
      <c r="O5041"/>
      <c r="P5041"/>
      <c r="Q5041"/>
      <c r="R5041"/>
      <c r="S5041"/>
      <c r="T5041"/>
      <c r="U5041"/>
      <c r="V5041"/>
      <c r="W5041"/>
      <c r="X5041"/>
      <c r="Y5041"/>
      <c r="Z5041"/>
      <c r="AA5041"/>
      <c r="AB5041" s="181"/>
    </row>
    <row r="5042" spans="1:28" hidden="1">
      <c r="A5042" s="283"/>
      <c r="B5042"/>
      <c r="C5042"/>
      <c r="D5042"/>
      <c r="E5042"/>
      <c r="F5042"/>
      <c r="G5042"/>
      <c r="H5042"/>
      <c r="I5042"/>
      <c r="J5042"/>
      <c r="K5042"/>
      <c r="L5042"/>
      <c r="M5042"/>
      <c r="N5042"/>
      <c r="O5042"/>
      <c r="P5042"/>
      <c r="Q5042"/>
      <c r="R5042"/>
      <c r="S5042"/>
      <c r="T5042"/>
      <c r="U5042"/>
      <c r="V5042"/>
      <c r="W5042"/>
      <c r="X5042"/>
      <c r="Y5042"/>
      <c r="Z5042"/>
      <c r="AA5042"/>
      <c r="AB5042" s="181"/>
    </row>
    <row r="5043" spans="1:28" hidden="1">
      <c r="A5043" s="283"/>
      <c r="B5043"/>
      <c r="C5043"/>
      <c r="D5043"/>
      <c r="E5043"/>
      <c r="F5043"/>
      <c r="G5043"/>
      <c r="H5043"/>
      <c r="I5043"/>
      <c r="J5043"/>
      <c r="K5043"/>
      <c r="L5043"/>
      <c r="M5043"/>
      <c r="N5043"/>
      <c r="O5043"/>
      <c r="P5043"/>
      <c r="Q5043"/>
      <c r="R5043"/>
      <c r="S5043"/>
      <c r="T5043"/>
      <c r="U5043"/>
      <c r="V5043"/>
      <c r="W5043"/>
      <c r="X5043"/>
      <c r="Y5043"/>
      <c r="Z5043"/>
      <c r="AA5043"/>
      <c r="AB5043" s="181"/>
    </row>
    <row r="5044" spans="1:28" hidden="1">
      <c r="A5044" s="283"/>
      <c r="B5044"/>
      <c r="C5044"/>
      <c r="D5044"/>
      <c r="E5044"/>
      <c r="F5044"/>
      <c r="G5044"/>
      <c r="H5044"/>
      <c r="I5044"/>
      <c r="J5044"/>
      <c r="K5044"/>
      <c r="L5044"/>
      <c r="M5044"/>
      <c r="N5044"/>
      <c r="O5044"/>
      <c r="P5044"/>
      <c r="Q5044"/>
      <c r="R5044"/>
      <c r="S5044"/>
      <c r="T5044"/>
      <c r="U5044"/>
      <c r="V5044"/>
      <c r="W5044"/>
      <c r="X5044"/>
      <c r="Y5044"/>
      <c r="Z5044"/>
      <c r="AA5044"/>
      <c r="AB5044" s="181"/>
    </row>
    <row r="5045" spans="1:28" hidden="1">
      <c r="A5045" s="283"/>
      <c r="B5045"/>
      <c r="C5045"/>
      <c r="D5045"/>
      <c r="E5045"/>
      <c r="F5045"/>
      <c r="G5045"/>
      <c r="H5045"/>
      <c r="I5045"/>
      <c r="J5045"/>
      <c r="K5045"/>
      <c r="L5045"/>
      <c r="M5045"/>
      <c r="N5045"/>
      <c r="O5045"/>
      <c r="P5045"/>
      <c r="Q5045"/>
      <c r="R5045"/>
      <c r="S5045"/>
      <c r="T5045"/>
      <c r="U5045"/>
      <c r="V5045"/>
      <c r="W5045"/>
      <c r="X5045"/>
      <c r="Y5045"/>
      <c r="Z5045"/>
      <c r="AA5045"/>
      <c r="AB5045" s="181"/>
    </row>
    <row r="5046" spans="1:28" hidden="1">
      <c r="A5046" s="283"/>
      <c r="B5046"/>
      <c r="C5046"/>
      <c r="D5046"/>
      <c r="E5046"/>
      <c r="F5046"/>
      <c r="G5046"/>
      <c r="H5046"/>
      <c r="I5046"/>
      <c r="J5046"/>
      <c r="K5046"/>
      <c r="L5046"/>
      <c r="M5046"/>
      <c r="N5046"/>
      <c r="O5046"/>
      <c r="P5046"/>
      <c r="Q5046"/>
      <c r="R5046"/>
      <c r="S5046"/>
      <c r="T5046"/>
      <c r="U5046"/>
      <c r="V5046"/>
      <c r="W5046"/>
      <c r="X5046"/>
      <c r="Y5046"/>
      <c r="Z5046"/>
      <c r="AA5046"/>
      <c r="AB5046" s="181"/>
    </row>
    <row r="5047" spans="1:28" hidden="1">
      <c r="A5047" s="283"/>
      <c r="B5047"/>
      <c r="C5047"/>
      <c r="D5047"/>
      <c r="E5047"/>
      <c r="F5047"/>
      <c r="G5047"/>
      <c r="H5047"/>
      <c r="I5047"/>
      <c r="J5047"/>
      <c r="K5047"/>
      <c r="L5047"/>
      <c r="M5047"/>
      <c r="N5047"/>
      <c r="O5047"/>
      <c r="P5047"/>
      <c r="Q5047"/>
      <c r="R5047"/>
      <c r="S5047"/>
      <c r="T5047"/>
      <c r="U5047"/>
      <c r="V5047"/>
      <c r="W5047"/>
      <c r="X5047"/>
      <c r="Y5047"/>
      <c r="Z5047"/>
      <c r="AA5047"/>
      <c r="AB5047" s="181"/>
    </row>
    <row r="5048" spans="1:28" hidden="1">
      <c r="A5048" s="283"/>
      <c r="B5048"/>
      <c r="C5048"/>
      <c r="D5048"/>
      <c r="E5048"/>
      <c r="F5048"/>
      <c r="G5048"/>
      <c r="H5048"/>
      <c r="I5048"/>
      <c r="J5048"/>
      <c r="K5048"/>
      <c r="L5048"/>
      <c r="M5048"/>
      <c r="N5048"/>
      <c r="O5048"/>
      <c r="P5048"/>
      <c r="Q5048"/>
      <c r="R5048"/>
      <c r="S5048"/>
      <c r="T5048"/>
      <c r="U5048"/>
      <c r="V5048"/>
      <c r="W5048"/>
      <c r="X5048"/>
      <c r="Y5048"/>
      <c r="Z5048"/>
      <c r="AA5048"/>
      <c r="AB5048" s="181"/>
    </row>
    <row r="5049" spans="1:28" hidden="1">
      <c r="A5049" s="283"/>
      <c r="B5049"/>
      <c r="C5049"/>
      <c r="D5049"/>
      <c r="E5049"/>
      <c r="F5049"/>
      <c r="G5049"/>
      <c r="H5049"/>
      <c r="I5049"/>
      <c r="J5049"/>
      <c r="K5049"/>
      <c r="L5049"/>
      <c r="M5049"/>
      <c r="N5049"/>
      <c r="O5049"/>
      <c r="P5049"/>
      <c r="Q5049"/>
      <c r="R5049"/>
      <c r="S5049"/>
      <c r="T5049"/>
      <c r="U5049"/>
      <c r="V5049"/>
      <c r="W5049"/>
      <c r="X5049"/>
      <c r="Y5049"/>
      <c r="Z5049"/>
      <c r="AA5049"/>
      <c r="AB5049" s="181"/>
    </row>
    <row r="5050" spans="1:28" hidden="1">
      <c r="A5050" s="283"/>
      <c r="B5050"/>
      <c r="C5050"/>
      <c r="D5050"/>
      <c r="E5050"/>
      <c r="F5050"/>
      <c r="G5050"/>
      <c r="H5050"/>
      <c r="I5050"/>
      <c r="J5050"/>
      <c r="K5050"/>
      <c r="L5050"/>
      <c r="M5050"/>
      <c r="N5050"/>
      <c r="O5050"/>
      <c r="P5050"/>
      <c r="Q5050"/>
      <c r="R5050"/>
      <c r="S5050"/>
      <c r="T5050"/>
      <c r="U5050"/>
      <c r="V5050"/>
      <c r="W5050"/>
      <c r="X5050"/>
      <c r="Y5050"/>
      <c r="Z5050"/>
      <c r="AA5050"/>
      <c r="AB5050" s="181"/>
    </row>
    <row r="5051" spans="1:28" hidden="1">
      <c r="A5051" s="283"/>
      <c r="B5051"/>
      <c r="C5051"/>
      <c r="D5051"/>
      <c r="E5051"/>
      <c r="F5051"/>
      <c r="G5051"/>
      <c r="H5051"/>
      <c r="I5051"/>
      <c r="J5051"/>
      <c r="K5051"/>
      <c r="L5051"/>
      <c r="M5051"/>
      <c r="N5051"/>
      <c r="O5051"/>
      <c r="P5051"/>
      <c r="Q5051"/>
      <c r="R5051"/>
      <c r="S5051"/>
      <c r="T5051"/>
      <c r="U5051"/>
      <c r="V5051"/>
      <c r="W5051"/>
      <c r="X5051"/>
      <c r="Y5051"/>
      <c r="Z5051"/>
      <c r="AA5051"/>
      <c r="AB5051" s="181"/>
    </row>
    <row r="5052" spans="1:28" hidden="1">
      <c r="A5052" s="283"/>
      <c r="B5052"/>
      <c r="C5052"/>
      <c r="D5052"/>
      <c r="E5052"/>
      <c r="F5052"/>
      <c r="G5052"/>
      <c r="H5052"/>
      <c r="I5052"/>
      <c r="J5052"/>
      <c r="K5052"/>
      <c r="L5052"/>
      <c r="M5052"/>
      <c r="N5052"/>
      <c r="O5052"/>
      <c r="P5052"/>
      <c r="Q5052"/>
      <c r="R5052"/>
      <c r="S5052"/>
      <c r="T5052"/>
      <c r="U5052"/>
      <c r="V5052"/>
      <c r="W5052"/>
      <c r="X5052"/>
      <c r="Y5052"/>
      <c r="Z5052"/>
      <c r="AA5052"/>
      <c r="AB5052" s="181"/>
    </row>
    <row r="5053" spans="1:28" hidden="1">
      <c r="A5053" s="283"/>
      <c r="B5053"/>
      <c r="C5053"/>
      <c r="D5053"/>
      <c r="E5053"/>
      <c r="F5053"/>
      <c r="G5053"/>
      <c r="H5053"/>
      <c r="I5053"/>
      <c r="J5053"/>
      <c r="K5053"/>
      <c r="L5053"/>
      <c r="M5053"/>
      <c r="N5053"/>
      <c r="O5053"/>
      <c r="P5053"/>
      <c r="Q5053"/>
      <c r="R5053"/>
      <c r="S5053"/>
      <c r="T5053"/>
      <c r="U5053"/>
      <c r="V5053"/>
      <c r="W5053"/>
      <c r="X5053"/>
      <c r="Y5053"/>
      <c r="Z5053"/>
      <c r="AA5053"/>
      <c r="AB5053" s="181"/>
    </row>
    <row r="5054" spans="1:28" hidden="1">
      <c r="A5054" s="283"/>
      <c r="B5054"/>
      <c r="C5054"/>
      <c r="D5054"/>
      <c r="E5054"/>
      <c r="F5054"/>
      <c r="G5054"/>
      <c r="H5054"/>
      <c r="I5054"/>
      <c r="J5054"/>
      <c r="K5054"/>
      <c r="L5054"/>
      <c r="M5054"/>
      <c r="N5054"/>
      <c r="O5054"/>
      <c r="P5054"/>
      <c r="Q5054"/>
      <c r="R5054"/>
      <c r="S5054"/>
      <c r="T5054"/>
      <c r="U5054"/>
      <c r="V5054"/>
      <c r="W5054"/>
      <c r="X5054"/>
      <c r="Y5054"/>
      <c r="Z5054"/>
      <c r="AA5054"/>
      <c r="AB5054" s="181"/>
    </row>
    <row r="5055" spans="1:28" hidden="1">
      <c r="A5055" s="283"/>
      <c r="B5055"/>
      <c r="C5055"/>
      <c r="D5055"/>
      <c r="E5055"/>
      <c r="F5055"/>
      <c r="G5055"/>
      <c r="H5055"/>
      <c r="I5055"/>
      <c r="J5055"/>
      <c r="K5055"/>
      <c r="L5055"/>
      <c r="M5055"/>
      <c r="N5055"/>
      <c r="O5055"/>
      <c r="P5055"/>
      <c r="Q5055"/>
      <c r="R5055"/>
      <c r="S5055"/>
      <c r="T5055"/>
      <c r="U5055"/>
      <c r="V5055"/>
      <c r="W5055"/>
      <c r="X5055"/>
      <c r="Y5055"/>
      <c r="Z5055"/>
      <c r="AA5055"/>
      <c r="AB5055" s="181"/>
    </row>
    <row r="5056" spans="1:28" hidden="1">
      <c r="A5056" s="283"/>
      <c r="B5056"/>
      <c r="C5056"/>
      <c r="D5056"/>
      <c r="E5056"/>
      <c r="F5056"/>
      <c r="G5056"/>
      <c r="H5056"/>
      <c r="I5056"/>
      <c r="J5056"/>
      <c r="K5056"/>
      <c r="L5056"/>
      <c r="M5056"/>
      <c r="N5056"/>
      <c r="O5056"/>
      <c r="P5056"/>
      <c r="Q5056"/>
      <c r="R5056"/>
      <c r="S5056"/>
      <c r="T5056"/>
      <c r="U5056"/>
      <c r="V5056"/>
      <c r="W5056"/>
      <c r="X5056"/>
      <c r="Y5056"/>
      <c r="Z5056"/>
      <c r="AA5056"/>
      <c r="AB5056" s="181"/>
    </row>
    <row r="5057" spans="1:28" hidden="1">
      <c r="A5057" s="283"/>
      <c r="B5057"/>
      <c r="C5057"/>
      <c r="D5057"/>
      <c r="E5057"/>
      <c r="F5057"/>
      <c r="G5057"/>
      <c r="H5057"/>
      <c r="I5057"/>
      <c r="J5057"/>
      <c r="K5057"/>
      <c r="L5057"/>
      <c r="M5057"/>
      <c r="N5057"/>
      <c r="O5057"/>
      <c r="P5057"/>
      <c r="Q5057"/>
      <c r="R5057"/>
      <c r="S5057"/>
      <c r="T5057"/>
      <c r="U5057"/>
      <c r="V5057"/>
      <c r="W5057"/>
      <c r="X5057"/>
      <c r="Y5057"/>
      <c r="Z5057"/>
      <c r="AA5057"/>
      <c r="AB5057" s="181"/>
    </row>
    <row r="5058" spans="1:28" hidden="1">
      <c r="A5058" s="283"/>
      <c r="B5058"/>
      <c r="C5058"/>
      <c r="D5058"/>
      <c r="E5058"/>
      <c r="F5058"/>
      <c r="G5058"/>
      <c r="H5058"/>
      <c r="I5058"/>
      <c r="J5058"/>
      <c r="K5058"/>
      <c r="L5058"/>
      <c r="M5058"/>
      <c r="N5058"/>
      <c r="O5058"/>
      <c r="P5058"/>
      <c r="Q5058"/>
      <c r="R5058"/>
      <c r="S5058"/>
      <c r="T5058"/>
      <c r="U5058"/>
      <c r="V5058"/>
      <c r="W5058"/>
      <c r="X5058"/>
      <c r="Y5058"/>
      <c r="Z5058"/>
      <c r="AA5058"/>
      <c r="AB5058" s="181"/>
    </row>
    <row r="5059" spans="1:28" hidden="1">
      <c r="A5059" s="283"/>
      <c r="B5059"/>
      <c r="C5059"/>
      <c r="D5059"/>
      <c r="E5059"/>
      <c r="F5059"/>
      <c r="G5059"/>
      <c r="H5059"/>
      <c r="I5059"/>
      <c r="J5059"/>
      <c r="K5059"/>
      <c r="L5059"/>
      <c r="M5059"/>
      <c r="N5059"/>
      <c r="O5059"/>
      <c r="P5059"/>
      <c r="Q5059"/>
      <c r="R5059"/>
      <c r="S5059"/>
      <c r="T5059"/>
      <c r="U5059"/>
      <c r="V5059"/>
      <c r="W5059"/>
      <c r="X5059"/>
      <c r="Y5059"/>
      <c r="Z5059"/>
      <c r="AA5059"/>
      <c r="AB5059" s="181"/>
    </row>
    <row r="5060" spans="1:28" hidden="1">
      <c r="A5060" s="283"/>
      <c r="B5060"/>
      <c r="C5060"/>
      <c r="D5060"/>
      <c r="E5060"/>
      <c r="F5060"/>
      <c r="G5060"/>
      <c r="H5060"/>
      <c r="I5060"/>
      <c r="J5060"/>
      <c r="K5060"/>
      <c r="L5060"/>
      <c r="M5060"/>
      <c r="N5060"/>
      <c r="O5060"/>
      <c r="P5060"/>
      <c r="Q5060"/>
      <c r="R5060"/>
      <c r="S5060"/>
      <c r="T5060"/>
      <c r="U5060"/>
      <c r="V5060"/>
      <c r="W5060"/>
      <c r="X5060"/>
      <c r="Y5060"/>
      <c r="Z5060"/>
      <c r="AA5060"/>
      <c r="AB5060" s="181"/>
    </row>
    <row r="5061" spans="1:28" hidden="1">
      <c r="A5061" s="283"/>
      <c r="B5061"/>
      <c r="C5061"/>
      <c r="D5061"/>
      <c r="E5061"/>
      <c r="F5061"/>
      <c r="G5061"/>
      <c r="H5061"/>
      <c r="I5061"/>
      <c r="J5061"/>
      <c r="K5061"/>
      <c r="L5061"/>
      <c r="M5061"/>
      <c r="N5061"/>
      <c r="O5061"/>
      <c r="P5061"/>
      <c r="Q5061"/>
      <c r="R5061"/>
      <c r="S5061"/>
      <c r="T5061"/>
      <c r="U5061"/>
      <c r="V5061"/>
      <c r="W5061"/>
      <c r="X5061"/>
      <c r="Y5061"/>
      <c r="Z5061"/>
      <c r="AA5061"/>
      <c r="AB5061" s="181"/>
    </row>
    <row r="5062" spans="1:28" hidden="1">
      <c r="A5062" s="283"/>
      <c r="B5062"/>
      <c r="C5062"/>
      <c r="D5062"/>
      <c r="E5062"/>
      <c r="F5062"/>
      <c r="G5062"/>
      <c r="H5062"/>
      <c r="I5062"/>
      <c r="J5062"/>
      <c r="K5062"/>
      <c r="L5062"/>
      <c r="M5062"/>
      <c r="N5062"/>
      <c r="O5062"/>
      <c r="P5062"/>
      <c r="Q5062"/>
      <c r="R5062"/>
      <c r="S5062"/>
      <c r="T5062"/>
      <c r="U5062"/>
      <c r="V5062"/>
      <c r="W5062"/>
      <c r="X5062"/>
      <c r="Y5062"/>
      <c r="Z5062"/>
      <c r="AA5062"/>
      <c r="AB5062" s="181"/>
    </row>
    <row r="5063" spans="1:28" hidden="1">
      <c r="A5063" s="283"/>
      <c r="B5063"/>
      <c r="C5063"/>
      <c r="D5063"/>
      <c r="E5063"/>
      <c r="F5063"/>
      <c r="G5063"/>
      <c r="H5063"/>
      <c r="I5063"/>
      <c r="J5063"/>
      <c r="K5063"/>
      <c r="L5063"/>
      <c r="M5063"/>
      <c r="N5063"/>
      <c r="O5063"/>
      <c r="P5063"/>
      <c r="Q5063"/>
      <c r="R5063"/>
      <c r="S5063"/>
      <c r="T5063"/>
      <c r="U5063"/>
      <c r="V5063"/>
      <c r="W5063"/>
      <c r="X5063"/>
      <c r="Y5063"/>
      <c r="Z5063"/>
      <c r="AA5063"/>
      <c r="AB5063" s="181"/>
    </row>
    <row r="5064" spans="1:28" hidden="1">
      <c r="A5064" s="283"/>
      <c r="B5064"/>
      <c r="C5064"/>
      <c r="D5064"/>
      <c r="E5064"/>
      <c r="F5064"/>
      <c r="G5064"/>
      <c r="H5064"/>
      <c r="I5064"/>
      <c r="J5064"/>
      <c r="K5064"/>
      <c r="L5064"/>
      <c r="M5064"/>
      <c r="N5064"/>
      <c r="O5064"/>
      <c r="P5064"/>
      <c r="Q5064"/>
      <c r="R5064"/>
      <c r="S5064"/>
      <c r="T5064"/>
      <c r="U5064"/>
      <c r="V5064"/>
      <c r="W5064"/>
      <c r="X5064"/>
      <c r="Y5064"/>
      <c r="Z5064"/>
      <c r="AA5064"/>
      <c r="AB5064" s="181"/>
    </row>
    <row r="5065" spans="1:28" hidden="1">
      <c r="A5065" s="283"/>
      <c r="B5065"/>
      <c r="C5065"/>
      <c r="D5065"/>
      <c r="E5065"/>
      <c r="F5065"/>
      <c r="G5065"/>
      <c r="H5065"/>
      <c r="I5065"/>
      <c r="J5065"/>
      <c r="K5065"/>
      <c r="L5065"/>
      <c r="M5065"/>
      <c r="N5065"/>
      <c r="O5065"/>
      <c r="P5065"/>
      <c r="Q5065"/>
      <c r="R5065"/>
      <c r="S5065"/>
      <c r="T5065"/>
      <c r="U5065"/>
      <c r="V5065"/>
      <c r="W5065"/>
      <c r="X5065"/>
      <c r="Y5065"/>
      <c r="Z5065"/>
      <c r="AA5065"/>
      <c r="AB5065" s="181"/>
    </row>
    <row r="5066" spans="1:28" hidden="1">
      <c r="A5066" s="283"/>
      <c r="B5066"/>
      <c r="C5066"/>
      <c r="D5066"/>
      <c r="E5066"/>
      <c r="F5066"/>
      <c r="G5066"/>
      <c r="H5066"/>
      <c r="I5066"/>
      <c r="J5066"/>
      <c r="K5066"/>
      <c r="L5066"/>
      <c r="M5066"/>
      <c r="N5066"/>
      <c r="O5066"/>
      <c r="P5066"/>
      <c r="Q5066"/>
      <c r="R5066"/>
      <c r="S5066"/>
      <c r="T5066"/>
      <c r="U5066"/>
      <c r="V5066"/>
      <c r="W5066"/>
      <c r="X5066"/>
      <c r="Y5066"/>
      <c r="Z5066"/>
      <c r="AA5066"/>
      <c r="AB5066" s="181"/>
    </row>
    <row r="5067" spans="1:28" hidden="1">
      <c r="A5067" s="283"/>
      <c r="B5067"/>
      <c r="C5067"/>
      <c r="D5067"/>
      <c r="E5067"/>
      <c r="F5067"/>
      <c r="G5067"/>
      <c r="H5067"/>
      <c r="I5067"/>
      <c r="J5067"/>
      <c r="K5067"/>
      <c r="L5067"/>
      <c r="M5067"/>
      <c r="N5067"/>
      <c r="O5067"/>
      <c r="P5067"/>
      <c r="Q5067"/>
      <c r="R5067"/>
      <c r="S5067"/>
      <c r="T5067"/>
      <c r="U5067"/>
      <c r="V5067"/>
      <c r="W5067"/>
      <c r="X5067"/>
      <c r="Y5067"/>
      <c r="Z5067"/>
      <c r="AA5067"/>
      <c r="AB5067" s="181"/>
    </row>
    <row r="5068" spans="1:28" hidden="1">
      <c r="A5068" s="283"/>
      <c r="B5068"/>
      <c r="C5068"/>
      <c r="D5068"/>
      <c r="E5068"/>
      <c r="F5068"/>
      <c r="G5068"/>
      <c r="H5068"/>
      <c r="I5068"/>
      <c r="J5068"/>
      <c r="K5068"/>
      <c r="L5068"/>
      <c r="M5068"/>
      <c r="N5068"/>
      <c r="O5068"/>
      <c r="P5068"/>
      <c r="Q5068"/>
      <c r="R5068"/>
      <c r="S5068"/>
      <c r="T5068"/>
      <c r="U5068"/>
      <c r="V5068"/>
      <c r="W5068"/>
      <c r="X5068"/>
      <c r="Y5068"/>
      <c r="Z5068"/>
      <c r="AA5068"/>
      <c r="AB5068" s="181"/>
    </row>
    <row r="5069" spans="1:28" hidden="1">
      <c r="A5069" s="283"/>
      <c r="B5069"/>
      <c r="C5069"/>
      <c r="D5069"/>
      <c r="E5069"/>
      <c r="F5069"/>
      <c r="G5069"/>
      <c r="H5069"/>
      <c r="I5069"/>
      <c r="J5069"/>
      <c r="K5069"/>
      <c r="L5069"/>
      <c r="M5069"/>
      <c r="N5069"/>
      <c r="O5069"/>
      <c r="P5069"/>
      <c r="Q5069"/>
      <c r="R5069"/>
      <c r="S5069"/>
      <c r="T5069"/>
      <c r="U5069"/>
      <c r="V5069"/>
      <c r="W5069"/>
      <c r="X5069"/>
      <c r="Y5069"/>
      <c r="Z5069"/>
      <c r="AA5069"/>
      <c r="AB5069" s="181"/>
    </row>
    <row r="5070" spans="1:28" hidden="1">
      <c r="A5070" s="283"/>
      <c r="B5070"/>
      <c r="C5070"/>
      <c r="D5070"/>
      <c r="E5070"/>
      <c r="F5070"/>
      <c r="G5070"/>
      <c r="H5070"/>
      <c r="I5070"/>
      <c r="J5070"/>
      <c r="K5070"/>
      <c r="L5070"/>
      <c r="M5070"/>
      <c r="N5070"/>
      <c r="O5070"/>
      <c r="P5070"/>
      <c r="Q5070"/>
      <c r="R5070"/>
      <c r="S5070"/>
      <c r="T5070"/>
      <c r="U5070"/>
      <c r="V5070"/>
      <c r="W5070"/>
      <c r="X5070"/>
      <c r="Y5070"/>
      <c r="Z5070"/>
      <c r="AA5070"/>
      <c r="AB5070" s="181"/>
    </row>
    <row r="5071" spans="1:28" hidden="1">
      <c r="A5071" s="283"/>
      <c r="B5071"/>
      <c r="C5071"/>
      <c r="D5071"/>
      <c r="E5071"/>
      <c r="F5071"/>
      <c r="G5071"/>
      <c r="H5071"/>
      <c r="I5071"/>
      <c r="J5071"/>
      <c r="K5071"/>
      <c r="L5071"/>
      <c r="M5071"/>
      <c r="N5071"/>
      <c r="O5071"/>
      <c r="P5071"/>
      <c r="Q5071"/>
      <c r="R5071"/>
      <c r="S5071"/>
      <c r="T5071"/>
      <c r="U5071"/>
      <c r="V5071"/>
      <c r="W5071"/>
      <c r="X5071"/>
      <c r="Y5071"/>
      <c r="Z5071"/>
      <c r="AA5071"/>
      <c r="AB5071" s="181"/>
    </row>
    <row r="5072" spans="1:28" hidden="1">
      <c r="A5072" s="283"/>
      <c r="B5072"/>
      <c r="C5072"/>
      <c r="D5072"/>
      <c r="E5072"/>
      <c r="F5072"/>
      <c r="G5072"/>
      <c r="H5072"/>
      <c r="I5072"/>
      <c r="J5072"/>
      <c r="K5072"/>
      <c r="L5072"/>
      <c r="M5072"/>
      <c r="N5072"/>
      <c r="O5072"/>
      <c r="P5072"/>
      <c r="Q5072"/>
      <c r="R5072"/>
      <c r="S5072"/>
      <c r="T5072"/>
      <c r="U5072"/>
      <c r="V5072"/>
      <c r="W5072"/>
      <c r="X5072"/>
      <c r="Y5072"/>
      <c r="Z5072"/>
      <c r="AA5072"/>
      <c r="AB5072" s="181"/>
    </row>
    <row r="5073" spans="1:28" hidden="1">
      <c r="A5073" s="283"/>
      <c r="B5073"/>
      <c r="C5073"/>
      <c r="D5073"/>
      <c r="E5073"/>
      <c r="F5073"/>
      <c r="G5073"/>
      <c r="H5073"/>
      <c r="I5073"/>
      <c r="J5073"/>
      <c r="K5073"/>
      <c r="L5073"/>
      <c r="M5073"/>
      <c r="N5073"/>
      <c r="O5073"/>
      <c r="P5073"/>
      <c r="Q5073"/>
      <c r="R5073"/>
      <c r="S5073"/>
      <c r="T5073"/>
      <c r="U5073"/>
      <c r="V5073"/>
      <c r="W5073"/>
      <c r="X5073"/>
      <c r="Y5073"/>
      <c r="Z5073"/>
      <c r="AA5073"/>
      <c r="AB5073" s="181"/>
    </row>
    <row r="5074" spans="1:28" hidden="1">
      <c r="A5074" s="283"/>
      <c r="B5074"/>
      <c r="C5074"/>
      <c r="D5074"/>
      <c r="E5074"/>
      <c r="F5074"/>
      <c r="G5074"/>
      <c r="H5074"/>
      <c r="I5074"/>
      <c r="J5074"/>
      <c r="K5074"/>
      <c r="L5074"/>
      <c r="M5074"/>
      <c r="N5074"/>
      <c r="O5074"/>
      <c r="P5074"/>
      <c r="Q5074"/>
      <c r="R5074"/>
      <c r="S5074"/>
      <c r="T5074"/>
      <c r="U5074"/>
      <c r="V5074"/>
      <c r="W5074"/>
      <c r="X5074"/>
      <c r="Y5074"/>
      <c r="Z5074"/>
      <c r="AA5074"/>
      <c r="AB5074" s="181"/>
    </row>
    <row r="5075" spans="1:28" hidden="1">
      <c r="A5075" s="283"/>
      <c r="B5075"/>
      <c r="C5075"/>
      <c r="D5075"/>
      <c r="E5075"/>
      <c r="F5075"/>
      <c r="G5075"/>
      <c r="H5075"/>
      <c r="I5075"/>
      <c r="J5075"/>
      <c r="K5075"/>
      <c r="L5075"/>
      <c r="M5075"/>
      <c r="N5075"/>
      <c r="O5075"/>
      <c r="P5075"/>
      <c r="Q5075"/>
      <c r="R5075"/>
      <c r="S5075"/>
      <c r="T5075"/>
      <c r="U5075"/>
      <c r="V5075"/>
      <c r="W5075"/>
      <c r="X5075"/>
      <c r="Y5075"/>
      <c r="Z5075"/>
      <c r="AA5075"/>
      <c r="AB5075" s="181"/>
    </row>
    <row r="5076" spans="1:28" hidden="1">
      <c r="A5076" s="283"/>
      <c r="B5076"/>
      <c r="C5076"/>
      <c r="D5076"/>
      <c r="E5076"/>
      <c r="F5076"/>
      <c r="G5076"/>
      <c r="H5076"/>
      <c r="I5076"/>
      <c r="J5076"/>
      <c r="K5076"/>
      <c r="L5076"/>
      <c r="M5076"/>
      <c r="N5076"/>
      <c r="O5076"/>
      <c r="P5076"/>
      <c r="Q5076"/>
      <c r="R5076"/>
      <c r="S5076"/>
      <c r="T5076"/>
      <c r="U5076"/>
      <c r="V5076"/>
      <c r="W5076"/>
      <c r="X5076"/>
      <c r="Y5076"/>
      <c r="Z5076"/>
      <c r="AA5076"/>
      <c r="AB5076" s="181"/>
    </row>
    <row r="5077" spans="1:28" hidden="1">
      <c r="A5077" s="283"/>
      <c r="B5077"/>
      <c r="C5077"/>
      <c r="D5077"/>
      <c r="E5077"/>
      <c r="F5077"/>
      <c r="G5077"/>
      <c r="H5077"/>
      <c r="I5077"/>
      <c r="J5077"/>
      <c r="K5077"/>
      <c r="L5077"/>
      <c r="M5077"/>
      <c r="N5077"/>
      <c r="O5077"/>
      <c r="P5077"/>
      <c r="Q5077"/>
      <c r="R5077"/>
      <c r="S5077"/>
      <c r="T5077"/>
      <c r="U5077"/>
      <c r="V5077"/>
      <c r="W5077"/>
      <c r="X5077"/>
      <c r="Y5077"/>
      <c r="Z5077"/>
      <c r="AA5077"/>
      <c r="AB5077" s="181"/>
    </row>
    <row r="5078" spans="1:28" hidden="1">
      <c r="A5078" s="283"/>
      <c r="B5078"/>
      <c r="C5078"/>
      <c r="D5078"/>
      <c r="E5078"/>
      <c r="F5078"/>
      <c r="G5078"/>
      <c r="H5078"/>
      <c r="I5078"/>
      <c r="J5078"/>
      <c r="K5078"/>
      <c r="L5078"/>
      <c r="M5078"/>
      <c r="N5078"/>
      <c r="O5078"/>
      <c r="P5078"/>
      <c r="Q5078"/>
      <c r="R5078"/>
      <c r="S5078"/>
      <c r="T5078"/>
      <c r="U5078"/>
      <c r="V5078"/>
      <c r="W5078"/>
      <c r="X5078"/>
      <c r="Y5078"/>
      <c r="Z5078"/>
      <c r="AA5078"/>
      <c r="AB5078" s="181"/>
    </row>
    <row r="5079" spans="1:28" hidden="1">
      <c r="A5079" s="283"/>
      <c r="B5079"/>
      <c r="C5079"/>
      <c r="D5079"/>
      <c r="E5079"/>
      <c r="F5079"/>
      <c r="G5079"/>
      <c r="H5079"/>
      <c r="I5079"/>
      <c r="J5079"/>
      <c r="K5079"/>
      <c r="L5079"/>
      <c r="M5079"/>
      <c r="N5079"/>
      <c r="O5079"/>
      <c r="P5079"/>
      <c r="Q5079"/>
      <c r="R5079"/>
      <c r="S5079"/>
      <c r="T5079"/>
      <c r="U5079"/>
      <c r="V5079"/>
      <c r="W5079"/>
      <c r="X5079"/>
      <c r="Y5079"/>
      <c r="Z5079"/>
      <c r="AA5079"/>
      <c r="AB5079" s="181"/>
    </row>
    <row r="5080" spans="1:28" hidden="1">
      <c r="A5080" s="283"/>
      <c r="B5080"/>
      <c r="C5080"/>
      <c r="D5080"/>
      <c r="E5080"/>
      <c r="F5080"/>
      <c r="G5080"/>
      <c r="H5080"/>
      <c r="I5080"/>
      <c r="J5080"/>
      <c r="K5080"/>
      <c r="L5080"/>
      <c r="M5080"/>
      <c r="N5080"/>
      <c r="O5080"/>
      <c r="P5080"/>
      <c r="Q5080"/>
      <c r="R5080"/>
      <c r="S5080"/>
      <c r="T5080"/>
      <c r="U5080"/>
      <c r="V5080"/>
      <c r="W5080"/>
      <c r="X5080"/>
      <c r="Y5080"/>
      <c r="Z5080"/>
      <c r="AA5080"/>
      <c r="AB5080" s="181"/>
    </row>
    <row r="5081" spans="1:28" hidden="1">
      <c r="A5081" s="283"/>
      <c r="B5081"/>
      <c r="C5081"/>
      <c r="D5081"/>
      <c r="E5081"/>
      <c r="F5081"/>
      <c r="G5081"/>
      <c r="H5081"/>
      <c r="I5081"/>
      <c r="J5081"/>
      <c r="K5081"/>
      <c r="L5081"/>
      <c r="M5081"/>
      <c r="N5081"/>
      <c r="O5081"/>
      <c r="P5081"/>
      <c r="Q5081"/>
      <c r="R5081"/>
      <c r="S5081"/>
      <c r="T5081"/>
      <c r="U5081"/>
      <c r="V5081"/>
      <c r="W5081"/>
      <c r="X5081"/>
      <c r="Y5081"/>
      <c r="Z5081"/>
      <c r="AA5081"/>
      <c r="AB5081" s="181"/>
    </row>
    <row r="5082" spans="1:28" hidden="1">
      <c r="A5082" s="283"/>
      <c r="B5082"/>
      <c r="C5082"/>
      <c r="D5082"/>
      <c r="E5082"/>
      <c r="F5082"/>
      <c r="G5082"/>
      <c r="H5082"/>
      <c r="I5082"/>
      <c r="J5082"/>
      <c r="K5082"/>
      <c r="L5082"/>
      <c r="M5082"/>
      <c r="N5082"/>
      <c r="O5082"/>
      <c r="P5082"/>
      <c r="Q5082"/>
      <c r="R5082"/>
      <c r="S5082"/>
      <c r="T5082"/>
      <c r="U5082"/>
      <c r="V5082"/>
      <c r="W5082"/>
      <c r="X5082"/>
      <c r="Y5082"/>
      <c r="Z5082"/>
      <c r="AA5082"/>
      <c r="AB5082" s="181"/>
    </row>
    <row r="5083" spans="1:28" hidden="1">
      <c r="A5083" s="283"/>
      <c r="B5083"/>
      <c r="C5083"/>
      <c r="D5083"/>
      <c r="E5083"/>
      <c r="F5083"/>
      <c r="G5083"/>
      <c r="H5083"/>
      <c r="I5083"/>
      <c r="J5083"/>
      <c r="K5083"/>
      <c r="L5083"/>
      <c r="M5083"/>
      <c r="N5083"/>
      <c r="O5083"/>
      <c r="P5083"/>
      <c r="Q5083"/>
      <c r="R5083"/>
      <c r="S5083"/>
      <c r="T5083"/>
      <c r="U5083"/>
      <c r="V5083"/>
      <c r="W5083"/>
      <c r="X5083"/>
      <c r="Y5083"/>
      <c r="Z5083"/>
      <c r="AA5083"/>
      <c r="AB5083" s="181"/>
    </row>
    <row r="5084" spans="1:28" hidden="1">
      <c r="A5084" s="283"/>
      <c r="B5084"/>
      <c r="C5084"/>
      <c r="D5084"/>
      <c r="E5084"/>
      <c r="F5084"/>
      <c r="G5084"/>
      <c r="H5084"/>
      <c r="I5084"/>
      <c r="J5084"/>
      <c r="K5084"/>
      <c r="L5084"/>
      <c r="M5084"/>
      <c r="N5084"/>
      <c r="O5084"/>
      <c r="P5084"/>
      <c r="Q5084"/>
      <c r="R5084"/>
      <c r="S5084"/>
      <c r="T5084"/>
      <c r="U5084"/>
      <c r="V5084"/>
      <c r="W5084"/>
      <c r="X5084"/>
      <c r="Y5084"/>
      <c r="Z5084"/>
      <c r="AA5084"/>
      <c r="AB5084" s="181"/>
    </row>
    <row r="5085" spans="1:28" hidden="1">
      <c r="A5085" s="283"/>
      <c r="B5085"/>
      <c r="C5085"/>
      <c r="D5085"/>
      <c r="E5085"/>
      <c r="F5085"/>
      <c r="G5085"/>
      <c r="H5085"/>
      <c r="I5085"/>
      <c r="J5085"/>
      <c r="K5085"/>
      <c r="L5085"/>
      <c r="M5085"/>
      <c r="N5085"/>
      <c r="O5085"/>
      <c r="P5085"/>
      <c r="Q5085"/>
      <c r="R5085"/>
      <c r="S5085"/>
      <c r="T5085"/>
      <c r="U5085"/>
      <c r="V5085"/>
      <c r="W5085"/>
      <c r="X5085"/>
      <c r="Y5085"/>
      <c r="Z5085"/>
      <c r="AA5085"/>
      <c r="AB5085" s="181"/>
    </row>
    <row r="5086" spans="1:28" hidden="1">
      <c r="A5086" s="283"/>
      <c r="B5086"/>
      <c r="C5086"/>
      <c r="D5086"/>
      <c r="E5086"/>
      <c r="F5086"/>
      <c r="G5086"/>
      <c r="H5086"/>
      <c r="I5086"/>
      <c r="J5086"/>
      <c r="K5086"/>
      <c r="L5086"/>
      <c r="M5086"/>
      <c r="N5086"/>
      <c r="O5086"/>
      <c r="P5086"/>
      <c r="Q5086"/>
      <c r="R5086"/>
      <c r="S5086"/>
      <c r="T5086"/>
      <c r="U5086"/>
      <c r="V5086"/>
      <c r="W5086"/>
      <c r="X5086"/>
      <c r="Y5086"/>
      <c r="Z5086"/>
      <c r="AA5086"/>
      <c r="AB5086" s="181"/>
    </row>
    <row r="5087" spans="1:28" hidden="1">
      <c r="A5087" s="283"/>
      <c r="B5087"/>
      <c r="C5087"/>
      <c r="D5087"/>
      <c r="E5087"/>
      <c r="F5087"/>
      <c r="G5087"/>
      <c r="H5087"/>
      <c r="I5087"/>
      <c r="J5087"/>
      <c r="K5087"/>
      <c r="L5087"/>
      <c r="M5087"/>
      <c r="N5087"/>
      <c r="O5087"/>
      <c r="P5087"/>
      <c r="Q5087"/>
      <c r="R5087"/>
      <c r="S5087"/>
      <c r="T5087"/>
      <c r="U5087"/>
      <c r="V5087"/>
      <c r="W5087"/>
      <c r="X5087"/>
      <c r="Y5087"/>
      <c r="Z5087"/>
      <c r="AA5087"/>
      <c r="AB5087" s="181"/>
    </row>
    <row r="5088" spans="1:28" hidden="1">
      <c r="A5088" s="283"/>
      <c r="B5088"/>
      <c r="C5088"/>
      <c r="D5088"/>
      <c r="E5088"/>
      <c r="F5088"/>
      <c r="G5088"/>
      <c r="H5088"/>
      <c r="I5088"/>
      <c r="J5088"/>
      <c r="K5088"/>
      <c r="L5088"/>
      <c r="M5088"/>
      <c r="N5088"/>
      <c r="O5088"/>
      <c r="P5088"/>
      <c r="Q5088"/>
      <c r="R5088"/>
      <c r="S5088"/>
      <c r="T5088"/>
      <c r="U5088"/>
      <c r="V5088"/>
      <c r="W5088"/>
      <c r="X5088"/>
      <c r="Y5088"/>
      <c r="Z5088"/>
      <c r="AA5088"/>
      <c r="AB5088" s="181"/>
    </row>
    <row r="5089" spans="1:28" hidden="1">
      <c r="A5089" s="283"/>
      <c r="B5089"/>
      <c r="C5089"/>
      <c r="D5089"/>
      <c r="E5089"/>
      <c r="F5089"/>
      <c r="G5089"/>
      <c r="H5089"/>
      <c r="I5089"/>
      <c r="J5089"/>
      <c r="K5089"/>
      <c r="L5089"/>
      <c r="M5089"/>
      <c r="N5089"/>
      <c r="O5089"/>
      <c r="P5089"/>
      <c r="Q5089"/>
      <c r="R5089"/>
      <c r="S5089"/>
      <c r="T5089"/>
      <c r="U5089"/>
      <c r="V5089"/>
      <c r="W5089"/>
      <c r="X5089"/>
      <c r="Y5089"/>
      <c r="Z5089"/>
      <c r="AA5089"/>
      <c r="AB5089" s="181"/>
    </row>
    <row r="5090" spans="1:28" hidden="1">
      <c r="A5090" s="283"/>
      <c r="B5090"/>
      <c r="C5090"/>
      <c r="D5090"/>
      <c r="E5090"/>
      <c r="F5090"/>
      <c r="G5090"/>
      <c r="H5090"/>
      <c r="I5090"/>
      <c r="J5090"/>
      <c r="K5090"/>
      <c r="L5090"/>
      <c r="M5090"/>
      <c r="N5090"/>
      <c r="O5090"/>
      <c r="P5090"/>
      <c r="Q5090"/>
      <c r="R5090"/>
      <c r="S5090"/>
      <c r="T5090"/>
      <c r="U5090"/>
      <c r="V5090"/>
      <c r="W5090"/>
      <c r="X5090"/>
      <c r="Y5090"/>
      <c r="Z5090"/>
      <c r="AA5090"/>
      <c r="AB5090" s="181"/>
    </row>
    <row r="5091" spans="1:28" hidden="1">
      <c r="A5091" s="283"/>
      <c r="B5091"/>
      <c r="C5091"/>
      <c r="D5091"/>
      <c r="E5091"/>
      <c r="F5091"/>
      <c r="G5091"/>
      <c r="H5091"/>
      <c r="I5091"/>
      <c r="J5091"/>
      <c r="K5091"/>
      <c r="L5091"/>
      <c r="M5091"/>
      <c r="N5091"/>
      <c r="O5091"/>
      <c r="P5091"/>
      <c r="Q5091"/>
      <c r="R5091"/>
      <c r="S5091"/>
      <c r="T5091"/>
      <c r="U5091"/>
      <c r="V5091"/>
      <c r="W5091"/>
      <c r="X5091"/>
      <c r="Y5091"/>
      <c r="Z5091"/>
      <c r="AA5091"/>
      <c r="AB5091" s="181"/>
    </row>
    <row r="5092" spans="1:28" hidden="1">
      <c r="A5092" s="283"/>
      <c r="B5092"/>
      <c r="C5092"/>
      <c r="D5092"/>
      <c r="E5092"/>
      <c r="F5092"/>
      <c r="G5092"/>
      <c r="H5092"/>
      <c r="I5092"/>
      <c r="J5092"/>
      <c r="K5092"/>
      <c r="L5092"/>
      <c r="M5092"/>
      <c r="N5092"/>
      <c r="O5092"/>
      <c r="P5092"/>
      <c r="Q5092"/>
      <c r="R5092"/>
      <c r="S5092"/>
      <c r="T5092"/>
      <c r="U5092"/>
      <c r="V5092"/>
      <c r="W5092"/>
      <c r="X5092"/>
      <c r="Y5092"/>
      <c r="Z5092"/>
      <c r="AA5092"/>
      <c r="AB5092" s="181"/>
    </row>
    <row r="5093" spans="1:28" hidden="1">
      <c r="A5093" s="283"/>
      <c r="B5093"/>
      <c r="C5093"/>
      <c r="D5093"/>
      <c r="E5093"/>
      <c r="F5093"/>
      <c r="G5093"/>
      <c r="H5093"/>
      <c r="I5093"/>
      <c r="J5093"/>
      <c r="K5093"/>
      <c r="L5093"/>
      <c r="M5093"/>
      <c r="N5093"/>
      <c r="O5093"/>
      <c r="P5093"/>
      <c r="Q5093"/>
      <c r="R5093"/>
      <c r="S5093"/>
      <c r="T5093"/>
      <c r="U5093"/>
      <c r="V5093"/>
      <c r="W5093"/>
      <c r="X5093"/>
      <c r="Y5093"/>
      <c r="Z5093"/>
      <c r="AA5093"/>
      <c r="AB5093" s="181"/>
    </row>
    <row r="5094" spans="1:28" hidden="1">
      <c r="A5094" s="283"/>
      <c r="B5094"/>
      <c r="C5094"/>
      <c r="D5094"/>
      <c r="E5094"/>
      <c r="F5094"/>
      <c r="G5094"/>
      <c r="H5094"/>
      <c r="I5094"/>
      <c r="J5094"/>
      <c r="K5094"/>
      <c r="L5094"/>
      <c r="M5094"/>
      <c r="N5094"/>
      <c r="O5094"/>
      <c r="P5094"/>
      <c r="Q5094"/>
      <c r="R5094"/>
      <c r="S5094"/>
      <c r="T5094"/>
      <c r="U5094"/>
      <c r="V5094"/>
      <c r="W5094"/>
      <c r="X5094"/>
      <c r="Y5094"/>
      <c r="Z5094"/>
      <c r="AA5094"/>
      <c r="AB5094" s="181"/>
    </row>
    <row r="5095" spans="1:28" hidden="1">
      <c r="A5095" s="283"/>
      <c r="B5095"/>
      <c r="C5095"/>
      <c r="D5095"/>
      <c r="E5095"/>
      <c r="F5095"/>
      <c r="G5095"/>
      <c r="H5095"/>
      <c r="I5095"/>
      <c r="J5095"/>
      <c r="K5095"/>
      <c r="L5095"/>
      <c r="M5095"/>
      <c r="N5095"/>
      <c r="O5095"/>
      <c r="P5095"/>
      <c r="Q5095"/>
      <c r="R5095"/>
      <c r="S5095"/>
      <c r="T5095"/>
      <c r="U5095"/>
      <c r="V5095"/>
      <c r="W5095"/>
      <c r="X5095"/>
      <c r="Y5095"/>
      <c r="Z5095"/>
      <c r="AA5095"/>
      <c r="AB5095" s="181"/>
    </row>
    <row r="5096" spans="1:28" hidden="1">
      <c r="A5096" s="283"/>
      <c r="B5096"/>
      <c r="C5096"/>
      <c r="D5096"/>
      <c r="E5096"/>
      <c r="F5096"/>
      <c r="G5096"/>
      <c r="H5096"/>
      <c r="I5096"/>
      <c r="J5096"/>
      <c r="K5096"/>
      <c r="L5096"/>
      <c r="M5096"/>
      <c r="N5096"/>
      <c r="O5096"/>
      <c r="P5096"/>
      <c r="Q5096"/>
      <c r="R5096"/>
      <c r="S5096"/>
      <c r="T5096"/>
      <c r="U5096"/>
      <c r="V5096"/>
      <c r="W5096"/>
      <c r="X5096"/>
      <c r="Y5096"/>
      <c r="Z5096"/>
      <c r="AA5096"/>
      <c r="AB5096" s="181"/>
    </row>
    <row r="5097" spans="1:28" hidden="1">
      <c r="A5097" s="283"/>
      <c r="B5097"/>
      <c r="C5097"/>
      <c r="D5097"/>
      <c r="E5097"/>
      <c r="F5097"/>
      <c r="G5097"/>
      <c r="H5097"/>
      <c r="I5097"/>
      <c r="J5097"/>
      <c r="K5097"/>
      <c r="L5097"/>
      <c r="M5097"/>
      <c r="N5097"/>
      <c r="O5097"/>
      <c r="P5097"/>
      <c r="Q5097"/>
      <c r="R5097"/>
      <c r="S5097"/>
      <c r="T5097"/>
      <c r="U5097"/>
      <c r="V5097"/>
      <c r="W5097"/>
      <c r="X5097"/>
      <c r="Y5097"/>
      <c r="Z5097"/>
      <c r="AA5097"/>
      <c r="AB5097" s="181"/>
    </row>
    <row r="5098" spans="1:28" hidden="1">
      <c r="A5098" s="283"/>
      <c r="B5098"/>
      <c r="C5098"/>
      <c r="D5098"/>
      <c r="E5098"/>
      <c r="F5098"/>
      <c r="G5098"/>
      <c r="H5098"/>
      <c r="I5098"/>
      <c r="J5098"/>
      <c r="K5098"/>
      <c r="L5098"/>
      <c r="M5098"/>
      <c r="N5098"/>
      <c r="O5098"/>
      <c r="P5098"/>
      <c r="Q5098"/>
      <c r="R5098"/>
      <c r="S5098"/>
      <c r="T5098"/>
      <c r="U5098"/>
      <c r="V5098"/>
      <c r="W5098"/>
      <c r="X5098"/>
      <c r="Y5098"/>
      <c r="Z5098"/>
      <c r="AA5098"/>
      <c r="AB5098" s="181"/>
    </row>
    <row r="5099" spans="1:28" hidden="1">
      <c r="A5099" s="283"/>
      <c r="B5099"/>
      <c r="C5099"/>
      <c r="D5099"/>
      <c r="E5099"/>
      <c r="F5099"/>
      <c r="G5099"/>
      <c r="H5099"/>
      <c r="I5099"/>
      <c r="J5099"/>
      <c r="K5099"/>
      <c r="L5099"/>
      <c r="M5099"/>
      <c r="N5099"/>
      <c r="O5099"/>
      <c r="P5099"/>
      <c r="Q5099"/>
      <c r="R5099"/>
      <c r="S5099"/>
      <c r="T5099"/>
      <c r="U5099"/>
      <c r="V5099"/>
      <c r="W5099"/>
      <c r="X5099"/>
      <c r="Y5099"/>
      <c r="Z5099"/>
      <c r="AA5099"/>
      <c r="AB5099" s="181"/>
    </row>
    <row r="5100" spans="1:28" hidden="1">
      <c r="A5100" s="283"/>
      <c r="B5100"/>
      <c r="C5100"/>
      <c r="D5100"/>
      <c r="E5100"/>
      <c r="F5100"/>
      <c r="G5100"/>
      <c r="H5100"/>
      <c r="I5100"/>
      <c r="J5100"/>
      <c r="K5100"/>
      <c r="L5100"/>
      <c r="M5100"/>
      <c r="N5100"/>
      <c r="O5100"/>
      <c r="P5100"/>
      <c r="Q5100"/>
      <c r="R5100"/>
      <c r="S5100"/>
      <c r="T5100"/>
      <c r="U5100"/>
      <c r="V5100"/>
      <c r="W5100"/>
      <c r="X5100"/>
      <c r="Y5100"/>
      <c r="Z5100"/>
      <c r="AA5100"/>
      <c r="AB5100" s="181"/>
    </row>
    <row r="5101" spans="1:28" hidden="1">
      <c r="A5101" s="283"/>
      <c r="B5101"/>
      <c r="C5101"/>
      <c r="D5101"/>
      <c r="E5101"/>
      <c r="F5101"/>
      <c r="G5101"/>
      <c r="H5101"/>
      <c r="I5101"/>
      <c r="J5101"/>
      <c r="K5101"/>
      <c r="L5101"/>
      <c r="M5101"/>
      <c r="N5101"/>
      <c r="O5101"/>
      <c r="P5101"/>
      <c r="Q5101"/>
      <c r="R5101"/>
      <c r="S5101"/>
      <c r="T5101"/>
      <c r="U5101"/>
      <c r="V5101"/>
      <c r="W5101"/>
      <c r="X5101"/>
      <c r="Y5101"/>
      <c r="Z5101"/>
      <c r="AA5101"/>
      <c r="AB5101" s="181"/>
    </row>
    <row r="5102" spans="1:28" hidden="1">
      <c r="A5102" s="283"/>
      <c r="B5102"/>
      <c r="C5102"/>
      <c r="D5102"/>
      <c r="E5102"/>
      <c r="F5102"/>
      <c r="G5102"/>
      <c r="H5102"/>
      <c r="I5102"/>
      <c r="J5102"/>
      <c r="K5102"/>
      <c r="L5102"/>
      <c r="M5102"/>
      <c r="N5102"/>
      <c r="O5102"/>
      <c r="P5102"/>
      <c r="Q5102"/>
      <c r="R5102"/>
      <c r="S5102"/>
      <c r="T5102"/>
      <c r="U5102"/>
      <c r="V5102"/>
      <c r="W5102"/>
      <c r="X5102"/>
      <c r="Y5102"/>
      <c r="Z5102"/>
      <c r="AA5102"/>
      <c r="AB5102" s="181"/>
    </row>
    <row r="5103" spans="1:28" hidden="1">
      <c r="A5103" s="283"/>
      <c r="B5103"/>
      <c r="C5103"/>
      <c r="D5103"/>
      <c r="E5103"/>
      <c r="F5103"/>
      <c r="G5103"/>
      <c r="H5103"/>
      <c r="I5103"/>
      <c r="J5103"/>
      <c r="K5103"/>
      <c r="L5103"/>
      <c r="M5103"/>
      <c r="N5103"/>
      <c r="O5103"/>
      <c r="P5103"/>
      <c r="Q5103"/>
      <c r="R5103"/>
      <c r="S5103"/>
      <c r="T5103"/>
      <c r="U5103"/>
      <c r="V5103"/>
      <c r="W5103"/>
      <c r="X5103"/>
      <c r="Y5103"/>
      <c r="Z5103"/>
      <c r="AA5103"/>
      <c r="AB5103" s="181"/>
    </row>
    <row r="5104" spans="1:28" hidden="1">
      <c r="A5104" s="283"/>
      <c r="B5104"/>
      <c r="C5104"/>
      <c r="D5104"/>
      <c r="E5104"/>
      <c r="F5104"/>
      <c r="G5104"/>
      <c r="H5104"/>
      <c r="I5104"/>
      <c r="J5104"/>
      <c r="K5104"/>
      <c r="L5104"/>
      <c r="M5104"/>
      <c r="N5104"/>
      <c r="O5104"/>
      <c r="P5104"/>
      <c r="Q5104"/>
      <c r="R5104"/>
      <c r="S5104"/>
      <c r="T5104"/>
      <c r="U5104"/>
      <c r="V5104"/>
      <c r="W5104"/>
      <c r="X5104"/>
      <c r="Y5104"/>
      <c r="Z5104"/>
      <c r="AA5104"/>
      <c r="AB5104" s="181"/>
    </row>
    <row r="5105" spans="1:28" hidden="1">
      <c r="A5105" s="283"/>
      <c r="B5105"/>
      <c r="C5105"/>
      <c r="D5105"/>
      <c r="E5105"/>
      <c r="F5105"/>
      <c r="G5105"/>
      <c r="H5105"/>
      <c r="I5105"/>
      <c r="J5105"/>
      <c r="K5105"/>
      <c r="L5105"/>
      <c r="M5105"/>
      <c r="N5105"/>
      <c r="O5105"/>
      <c r="P5105"/>
      <c r="Q5105"/>
      <c r="R5105"/>
      <c r="S5105"/>
      <c r="T5105"/>
      <c r="U5105"/>
      <c r="V5105"/>
      <c r="W5105"/>
      <c r="X5105"/>
      <c r="Y5105"/>
      <c r="Z5105"/>
      <c r="AA5105"/>
      <c r="AB5105" s="181"/>
    </row>
    <row r="5106" spans="1:28" hidden="1">
      <c r="A5106" s="283"/>
      <c r="B5106"/>
      <c r="C5106"/>
      <c r="D5106"/>
      <c r="E5106"/>
      <c r="F5106"/>
      <c r="G5106"/>
      <c r="H5106"/>
      <c r="I5106"/>
      <c r="J5106"/>
      <c r="K5106"/>
      <c r="L5106"/>
      <c r="M5106"/>
      <c r="N5106"/>
      <c r="O5106"/>
      <c r="P5106"/>
      <c r="Q5106"/>
      <c r="R5106"/>
      <c r="S5106"/>
      <c r="T5106"/>
      <c r="U5106"/>
      <c r="V5106"/>
      <c r="W5106"/>
      <c r="X5106"/>
      <c r="Y5106"/>
      <c r="Z5106"/>
      <c r="AA5106"/>
      <c r="AB5106" s="181"/>
    </row>
    <row r="5107" spans="1:28" hidden="1">
      <c r="A5107" s="283"/>
      <c r="B5107"/>
      <c r="C5107"/>
      <c r="D5107"/>
      <c r="E5107"/>
      <c r="F5107"/>
      <c r="G5107"/>
      <c r="H5107"/>
      <c r="I5107"/>
      <c r="J5107"/>
      <c r="K5107"/>
      <c r="L5107"/>
      <c r="M5107"/>
      <c r="N5107"/>
      <c r="O5107"/>
      <c r="P5107"/>
      <c r="Q5107"/>
      <c r="R5107"/>
      <c r="S5107"/>
      <c r="T5107"/>
      <c r="U5107"/>
      <c r="V5107"/>
      <c r="W5107"/>
      <c r="X5107"/>
      <c r="Y5107"/>
      <c r="Z5107"/>
      <c r="AA5107"/>
      <c r="AB5107" s="181"/>
    </row>
    <row r="5108" spans="1:28" hidden="1">
      <c r="A5108" s="283"/>
      <c r="B5108"/>
      <c r="C5108"/>
      <c r="D5108"/>
      <c r="E5108"/>
      <c r="F5108"/>
      <c r="G5108"/>
      <c r="H5108"/>
      <c r="I5108"/>
      <c r="J5108"/>
      <c r="K5108"/>
      <c r="L5108"/>
      <c r="M5108"/>
      <c r="N5108"/>
      <c r="O5108"/>
      <c r="P5108"/>
      <c r="Q5108"/>
      <c r="R5108"/>
      <c r="S5108"/>
      <c r="T5108"/>
      <c r="U5108"/>
      <c r="V5108"/>
      <c r="W5108"/>
      <c r="X5108"/>
      <c r="Y5108"/>
      <c r="Z5108"/>
      <c r="AA5108"/>
      <c r="AB5108" s="181"/>
    </row>
    <row r="5109" spans="1:28" hidden="1">
      <c r="A5109" s="283"/>
      <c r="B5109"/>
      <c r="C5109"/>
      <c r="D5109"/>
      <c r="E5109"/>
      <c r="F5109"/>
      <c r="G5109"/>
      <c r="H5109"/>
      <c r="I5109"/>
      <c r="J5109"/>
      <c r="K5109"/>
      <c r="L5109"/>
      <c r="M5109"/>
      <c r="N5109"/>
      <c r="O5109"/>
      <c r="P5109"/>
      <c r="Q5109"/>
      <c r="R5109"/>
      <c r="S5109"/>
      <c r="T5109"/>
      <c r="U5109"/>
      <c r="V5109"/>
      <c r="W5109"/>
      <c r="X5109"/>
      <c r="Y5109"/>
      <c r="Z5109"/>
      <c r="AA5109"/>
      <c r="AB5109" s="181"/>
    </row>
    <row r="5110" spans="1:28" hidden="1">
      <c r="A5110" s="283"/>
      <c r="B5110"/>
      <c r="C5110"/>
      <c r="D5110"/>
      <c r="E5110"/>
      <c r="F5110"/>
      <c r="G5110"/>
      <c r="H5110"/>
      <c r="I5110"/>
      <c r="J5110"/>
      <c r="K5110"/>
      <c r="L5110"/>
      <c r="M5110"/>
      <c r="N5110"/>
      <c r="O5110"/>
      <c r="P5110"/>
      <c r="Q5110"/>
      <c r="R5110"/>
      <c r="S5110"/>
      <c r="T5110"/>
      <c r="U5110"/>
      <c r="V5110"/>
      <c r="W5110"/>
      <c r="X5110"/>
      <c r="Y5110"/>
      <c r="Z5110"/>
      <c r="AA5110"/>
      <c r="AB5110" s="181"/>
    </row>
    <row r="5111" spans="1:28" hidden="1">
      <c r="A5111" s="283"/>
      <c r="B5111"/>
      <c r="C5111"/>
      <c r="D5111"/>
      <c r="E5111"/>
      <c r="F5111"/>
      <c r="G5111"/>
      <c r="H5111"/>
      <c r="I5111"/>
      <c r="J5111"/>
      <c r="K5111"/>
      <c r="L5111"/>
      <c r="M5111"/>
      <c r="N5111"/>
      <c r="O5111"/>
      <c r="P5111"/>
      <c r="Q5111"/>
      <c r="R5111"/>
      <c r="S5111"/>
      <c r="T5111"/>
      <c r="U5111"/>
      <c r="V5111"/>
      <c r="W5111"/>
      <c r="X5111"/>
      <c r="Y5111"/>
      <c r="Z5111"/>
      <c r="AA5111"/>
      <c r="AB5111" s="181"/>
    </row>
    <row r="5112" spans="1:28" hidden="1">
      <c r="A5112" s="283"/>
      <c r="B5112"/>
      <c r="C5112"/>
      <c r="D5112"/>
      <c r="E5112"/>
      <c r="F5112"/>
      <c r="G5112"/>
      <c r="H5112"/>
      <c r="I5112"/>
      <c r="J5112"/>
      <c r="K5112"/>
      <c r="L5112"/>
      <c r="M5112"/>
      <c r="N5112"/>
      <c r="O5112"/>
      <c r="P5112"/>
      <c r="Q5112"/>
      <c r="R5112"/>
      <c r="S5112"/>
      <c r="T5112"/>
      <c r="U5112"/>
      <c r="V5112"/>
      <c r="W5112"/>
      <c r="X5112"/>
      <c r="Y5112"/>
      <c r="Z5112"/>
      <c r="AA5112"/>
      <c r="AB5112" s="181"/>
    </row>
    <row r="5113" spans="1:28" hidden="1">
      <c r="A5113" s="283"/>
      <c r="B5113"/>
      <c r="C5113"/>
      <c r="D5113"/>
      <c r="E5113"/>
      <c r="F5113"/>
      <c r="G5113"/>
      <c r="H5113"/>
      <c r="I5113"/>
      <c r="J5113"/>
      <c r="K5113"/>
      <c r="L5113"/>
      <c r="M5113"/>
      <c r="N5113"/>
      <c r="O5113"/>
      <c r="P5113"/>
      <c r="Q5113"/>
      <c r="R5113"/>
      <c r="S5113"/>
      <c r="T5113"/>
      <c r="U5113"/>
      <c r="V5113"/>
      <c r="W5113"/>
      <c r="X5113"/>
      <c r="Y5113"/>
      <c r="Z5113"/>
      <c r="AA5113"/>
      <c r="AB5113" s="181"/>
    </row>
    <row r="5114" spans="1:28" hidden="1">
      <c r="A5114" s="283"/>
      <c r="B5114"/>
      <c r="C5114"/>
      <c r="D5114"/>
      <c r="E5114"/>
      <c r="F5114"/>
      <c r="G5114"/>
      <c r="H5114"/>
      <c r="I5114"/>
      <c r="J5114"/>
      <c r="K5114"/>
      <c r="L5114"/>
      <c r="M5114"/>
      <c r="N5114"/>
      <c r="O5114"/>
      <c r="P5114"/>
      <c r="Q5114"/>
      <c r="R5114"/>
      <c r="S5114"/>
      <c r="T5114"/>
      <c r="U5114"/>
      <c r="V5114"/>
      <c r="W5114"/>
      <c r="X5114"/>
      <c r="Y5114"/>
      <c r="Z5114"/>
      <c r="AA5114"/>
      <c r="AB5114" s="181"/>
    </row>
    <row r="5115" spans="1:28" hidden="1">
      <c r="A5115" s="283"/>
      <c r="B5115"/>
      <c r="C5115"/>
      <c r="D5115"/>
      <c r="E5115"/>
      <c r="F5115"/>
      <c r="G5115"/>
      <c r="H5115"/>
      <c r="I5115"/>
      <c r="J5115"/>
      <c r="K5115"/>
      <c r="L5115"/>
      <c r="M5115"/>
      <c r="N5115"/>
      <c r="O5115"/>
      <c r="P5115"/>
      <c r="Q5115"/>
      <c r="R5115"/>
      <c r="S5115"/>
      <c r="T5115"/>
      <c r="U5115"/>
      <c r="V5115"/>
      <c r="W5115"/>
      <c r="X5115"/>
      <c r="Y5115"/>
      <c r="Z5115"/>
      <c r="AA5115"/>
      <c r="AB5115" s="181"/>
    </row>
    <row r="5116" spans="1:28" hidden="1">
      <c r="A5116" s="283"/>
      <c r="B5116"/>
      <c r="C5116"/>
      <c r="D5116"/>
      <c r="E5116"/>
      <c r="F5116"/>
      <c r="G5116"/>
      <c r="H5116"/>
      <c r="I5116"/>
      <c r="J5116"/>
      <c r="K5116"/>
      <c r="L5116"/>
      <c r="M5116"/>
      <c r="N5116"/>
      <c r="O5116"/>
      <c r="P5116"/>
      <c r="Q5116"/>
      <c r="R5116"/>
      <c r="S5116"/>
      <c r="T5116"/>
      <c r="U5116"/>
      <c r="V5116"/>
      <c r="W5116"/>
      <c r="X5116"/>
      <c r="Y5116"/>
      <c r="Z5116"/>
      <c r="AA5116"/>
      <c r="AB5116" s="181"/>
    </row>
    <row r="5117" spans="1:28" hidden="1">
      <c r="A5117" s="283"/>
      <c r="B5117"/>
      <c r="C5117"/>
      <c r="D5117"/>
      <c r="E5117"/>
      <c r="F5117"/>
      <c r="G5117"/>
      <c r="H5117"/>
      <c r="I5117"/>
      <c r="J5117"/>
      <c r="K5117"/>
      <c r="L5117"/>
      <c r="M5117"/>
      <c r="N5117"/>
      <c r="O5117"/>
      <c r="P5117"/>
      <c r="Q5117"/>
      <c r="R5117"/>
      <c r="S5117"/>
      <c r="T5117"/>
      <c r="U5117"/>
      <c r="V5117"/>
      <c r="W5117"/>
      <c r="X5117"/>
      <c r="Y5117"/>
      <c r="Z5117"/>
      <c r="AA5117"/>
      <c r="AB5117" s="181"/>
    </row>
    <row r="5118" spans="1:28" hidden="1">
      <c r="A5118" s="283"/>
      <c r="B5118"/>
      <c r="C5118"/>
      <c r="D5118"/>
      <c r="E5118"/>
      <c r="F5118"/>
      <c r="G5118"/>
      <c r="H5118"/>
      <c r="I5118"/>
      <c r="J5118"/>
      <c r="K5118"/>
      <c r="L5118"/>
      <c r="M5118"/>
      <c r="N5118"/>
      <c r="O5118"/>
      <c r="P5118"/>
      <c r="Q5118"/>
      <c r="R5118"/>
      <c r="S5118"/>
      <c r="T5118"/>
      <c r="U5118"/>
      <c r="V5118"/>
      <c r="W5118"/>
      <c r="X5118"/>
      <c r="Y5118"/>
      <c r="Z5118"/>
      <c r="AA5118"/>
      <c r="AB5118" s="181"/>
    </row>
    <row r="5119" spans="1:28" hidden="1">
      <c r="A5119" s="283"/>
      <c r="B5119"/>
      <c r="C5119"/>
      <c r="D5119"/>
      <c r="E5119"/>
      <c r="F5119"/>
      <c r="G5119"/>
      <c r="H5119"/>
      <c r="I5119"/>
      <c r="J5119"/>
      <c r="K5119"/>
      <c r="L5119"/>
      <c r="M5119"/>
      <c r="N5119"/>
      <c r="O5119"/>
      <c r="P5119"/>
      <c r="Q5119"/>
      <c r="R5119"/>
      <c r="S5119"/>
      <c r="T5119"/>
      <c r="U5119"/>
      <c r="V5119"/>
      <c r="W5119"/>
      <c r="X5119"/>
      <c r="Y5119"/>
      <c r="Z5119"/>
      <c r="AA5119"/>
      <c r="AB5119" s="181"/>
    </row>
    <row r="5120" spans="1:28" hidden="1">
      <c r="A5120" s="283"/>
      <c r="B5120"/>
      <c r="C5120"/>
      <c r="D5120"/>
      <c r="E5120"/>
      <c r="F5120"/>
      <c r="G5120"/>
      <c r="H5120"/>
      <c r="I5120"/>
      <c r="J5120"/>
      <c r="K5120"/>
      <c r="L5120"/>
      <c r="M5120"/>
      <c r="N5120"/>
      <c r="O5120"/>
      <c r="P5120"/>
      <c r="Q5120"/>
      <c r="R5120"/>
      <c r="S5120"/>
      <c r="T5120"/>
      <c r="U5120"/>
      <c r="V5120"/>
      <c r="W5120"/>
      <c r="X5120"/>
      <c r="Y5120"/>
      <c r="Z5120"/>
      <c r="AA5120"/>
      <c r="AB5120" s="181"/>
    </row>
    <row r="5121" spans="1:28" hidden="1">
      <c r="A5121" s="283"/>
      <c r="B5121"/>
      <c r="C5121"/>
      <c r="D5121"/>
      <c r="E5121"/>
      <c r="F5121"/>
      <c r="G5121"/>
      <c r="H5121"/>
      <c r="I5121"/>
      <c r="J5121"/>
      <c r="K5121"/>
      <c r="L5121"/>
      <c r="M5121"/>
      <c r="N5121"/>
      <c r="O5121"/>
      <c r="P5121"/>
      <c r="Q5121"/>
      <c r="R5121"/>
      <c r="S5121"/>
      <c r="T5121"/>
      <c r="U5121"/>
      <c r="V5121"/>
      <c r="W5121"/>
      <c r="X5121"/>
      <c r="Y5121"/>
      <c r="Z5121"/>
      <c r="AA5121"/>
      <c r="AB5121" s="181"/>
    </row>
    <row r="5122" spans="1:28" hidden="1">
      <c r="A5122" s="283"/>
      <c r="B5122"/>
      <c r="C5122"/>
      <c r="D5122"/>
      <c r="E5122"/>
      <c r="F5122"/>
      <c r="G5122"/>
      <c r="H5122"/>
      <c r="I5122"/>
      <c r="J5122"/>
      <c r="K5122"/>
      <c r="L5122"/>
      <c r="M5122"/>
      <c r="N5122"/>
      <c r="O5122"/>
      <c r="P5122"/>
      <c r="Q5122"/>
      <c r="R5122"/>
      <c r="S5122"/>
      <c r="T5122"/>
      <c r="U5122"/>
      <c r="V5122"/>
      <c r="W5122"/>
      <c r="X5122"/>
      <c r="Y5122"/>
      <c r="Z5122"/>
      <c r="AA5122"/>
      <c r="AB5122" s="181"/>
    </row>
    <row r="5123" spans="1:28" hidden="1">
      <c r="A5123" s="283"/>
      <c r="B5123"/>
      <c r="C5123"/>
      <c r="D5123"/>
      <c r="E5123"/>
      <c r="F5123"/>
      <c r="G5123"/>
      <c r="H5123"/>
      <c r="I5123"/>
      <c r="J5123"/>
      <c r="K5123"/>
      <c r="L5123"/>
      <c r="M5123"/>
      <c r="N5123"/>
      <c r="O5123"/>
      <c r="P5123"/>
      <c r="Q5123"/>
      <c r="R5123"/>
      <c r="S5123"/>
      <c r="T5123"/>
      <c r="U5123"/>
      <c r="V5123"/>
      <c r="W5123"/>
      <c r="X5123"/>
      <c r="Y5123"/>
      <c r="Z5123"/>
      <c r="AA5123"/>
      <c r="AB5123" s="181"/>
    </row>
    <row r="5124" spans="1:28" hidden="1">
      <c r="A5124" s="283"/>
      <c r="B5124"/>
      <c r="C5124"/>
      <c r="D5124"/>
      <c r="E5124"/>
      <c r="F5124"/>
      <c r="G5124"/>
      <c r="H5124"/>
      <c r="I5124"/>
      <c r="J5124"/>
      <c r="K5124"/>
      <c r="L5124"/>
      <c r="M5124"/>
      <c r="N5124"/>
      <c r="O5124"/>
      <c r="P5124"/>
      <c r="Q5124"/>
      <c r="R5124"/>
      <c r="S5124"/>
      <c r="T5124"/>
      <c r="U5124"/>
      <c r="V5124"/>
      <c r="W5124"/>
      <c r="X5124"/>
      <c r="Y5124"/>
      <c r="Z5124"/>
      <c r="AA5124"/>
      <c r="AB5124" s="181"/>
    </row>
    <row r="5125" spans="1:28" hidden="1">
      <c r="A5125" s="283"/>
      <c r="B5125"/>
      <c r="C5125"/>
      <c r="D5125"/>
      <c r="E5125"/>
      <c r="F5125"/>
      <c r="G5125"/>
      <c r="H5125"/>
      <c r="I5125"/>
      <c r="J5125"/>
      <c r="K5125"/>
      <c r="L5125"/>
      <c r="M5125"/>
      <c r="N5125"/>
      <c r="O5125"/>
      <c r="P5125"/>
      <c r="Q5125"/>
      <c r="R5125"/>
      <c r="S5125"/>
      <c r="T5125"/>
      <c r="U5125"/>
      <c r="V5125"/>
      <c r="W5125"/>
      <c r="X5125"/>
      <c r="Y5125"/>
      <c r="Z5125"/>
      <c r="AA5125"/>
      <c r="AB5125" s="181"/>
    </row>
    <row r="5126" spans="1:28" hidden="1">
      <c r="A5126" s="283"/>
      <c r="B5126"/>
      <c r="C5126"/>
      <c r="D5126"/>
      <c r="E5126"/>
      <c r="F5126"/>
      <c r="G5126"/>
      <c r="H5126"/>
      <c r="I5126"/>
      <c r="J5126"/>
      <c r="K5126"/>
      <c r="L5126"/>
      <c r="M5126"/>
      <c r="N5126"/>
      <c r="O5126"/>
      <c r="P5126"/>
      <c r="Q5126"/>
      <c r="R5126"/>
      <c r="S5126"/>
      <c r="T5126"/>
      <c r="U5126"/>
      <c r="V5126"/>
      <c r="W5126"/>
      <c r="X5126"/>
      <c r="Y5126"/>
      <c r="Z5126"/>
      <c r="AA5126"/>
      <c r="AB5126" s="181"/>
    </row>
    <row r="5127" spans="1:28" hidden="1">
      <c r="A5127" s="283"/>
      <c r="B5127"/>
      <c r="C5127"/>
      <c r="D5127"/>
      <c r="E5127"/>
      <c r="F5127"/>
      <c r="G5127"/>
      <c r="H5127"/>
      <c r="I5127"/>
      <c r="J5127"/>
      <c r="K5127"/>
      <c r="L5127"/>
      <c r="M5127"/>
      <c r="N5127"/>
      <c r="O5127"/>
      <c r="P5127"/>
      <c r="Q5127"/>
      <c r="R5127"/>
      <c r="S5127"/>
      <c r="T5127"/>
      <c r="U5127"/>
      <c r="V5127"/>
      <c r="W5127"/>
      <c r="X5127"/>
      <c r="Y5127"/>
      <c r="Z5127"/>
      <c r="AA5127"/>
      <c r="AB5127" s="181"/>
    </row>
    <row r="5128" spans="1:28" hidden="1">
      <c r="A5128" s="283"/>
      <c r="B5128"/>
      <c r="C5128"/>
      <c r="D5128"/>
      <c r="E5128"/>
      <c r="F5128"/>
      <c r="G5128"/>
      <c r="H5128"/>
      <c r="I5128"/>
      <c r="J5128"/>
      <c r="K5128"/>
      <c r="L5128"/>
      <c r="M5128"/>
      <c r="N5128"/>
      <c r="O5128"/>
      <c r="P5128"/>
      <c r="Q5128"/>
      <c r="R5128"/>
      <c r="S5128"/>
      <c r="T5128"/>
      <c r="U5128"/>
      <c r="V5128"/>
      <c r="W5128"/>
      <c r="X5128"/>
      <c r="Y5128"/>
      <c r="Z5128"/>
      <c r="AA5128"/>
      <c r="AB5128" s="181"/>
    </row>
    <row r="5129" spans="1:28" hidden="1">
      <c r="A5129" s="283"/>
      <c r="B5129"/>
      <c r="C5129"/>
      <c r="D5129"/>
      <c r="E5129"/>
      <c r="F5129"/>
      <c r="G5129"/>
      <c r="H5129"/>
      <c r="I5129"/>
      <c r="J5129"/>
      <c r="K5129"/>
      <c r="L5129"/>
      <c r="M5129"/>
      <c r="N5129"/>
      <c r="O5129"/>
      <c r="P5129"/>
      <c r="Q5129"/>
      <c r="R5129"/>
      <c r="S5129"/>
      <c r="T5129"/>
      <c r="U5129"/>
      <c r="V5129"/>
      <c r="W5129"/>
      <c r="X5129"/>
      <c r="Y5129"/>
      <c r="Z5129"/>
      <c r="AA5129"/>
      <c r="AB5129" s="181"/>
    </row>
    <row r="5130" spans="1:28" hidden="1">
      <c r="A5130" s="283"/>
      <c r="B5130"/>
      <c r="C5130"/>
      <c r="D5130"/>
      <c r="E5130"/>
      <c r="F5130"/>
      <c r="G5130"/>
      <c r="H5130"/>
      <c r="I5130"/>
      <c r="J5130"/>
      <c r="K5130"/>
      <c r="L5130"/>
      <c r="M5130"/>
      <c r="N5130"/>
      <c r="O5130"/>
      <c r="P5130"/>
      <c r="Q5130"/>
      <c r="R5130"/>
      <c r="S5130"/>
      <c r="T5130"/>
      <c r="U5130"/>
      <c r="V5130"/>
      <c r="W5130"/>
      <c r="X5130"/>
      <c r="Y5130"/>
      <c r="Z5130"/>
      <c r="AA5130"/>
      <c r="AB5130" s="181"/>
    </row>
    <row r="5131" spans="1:28" hidden="1">
      <c r="A5131" s="283"/>
      <c r="B5131"/>
      <c r="C5131"/>
      <c r="D5131"/>
      <c r="E5131"/>
      <c r="F5131"/>
      <c r="G5131"/>
      <c r="H5131"/>
      <c r="I5131"/>
      <c r="J5131"/>
      <c r="K5131"/>
      <c r="L5131"/>
      <c r="M5131"/>
      <c r="N5131"/>
      <c r="O5131"/>
      <c r="P5131"/>
      <c r="Q5131"/>
      <c r="R5131"/>
      <c r="S5131"/>
      <c r="T5131"/>
      <c r="U5131"/>
      <c r="V5131"/>
      <c r="W5131"/>
      <c r="X5131"/>
      <c r="Y5131"/>
      <c r="Z5131"/>
      <c r="AA5131"/>
      <c r="AB5131" s="181"/>
    </row>
    <row r="5132" spans="1:28" hidden="1">
      <c r="A5132" s="283"/>
      <c r="B5132"/>
      <c r="C5132"/>
      <c r="D5132"/>
      <c r="E5132"/>
      <c r="F5132"/>
      <c r="G5132"/>
      <c r="H5132"/>
      <c r="I5132"/>
      <c r="J5132"/>
      <c r="K5132"/>
      <c r="L5132"/>
      <c r="M5132"/>
      <c r="N5132"/>
      <c r="O5132"/>
      <c r="P5132"/>
      <c r="Q5132"/>
      <c r="R5132"/>
      <c r="S5132"/>
      <c r="T5132"/>
      <c r="U5132"/>
      <c r="V5132"/>
      <c r="W5132"/>
      <c r="X5132"/>
      <c r="Y5132"/>
      <c r="Z5132"/>
      <c r="AA5132"/>
      <c r="AB5132" s="181"/>
    </row>
    <row r="5133" spans="1:28" hidden="1">
      <c r="A5133" s="283"/>
      <c r="B5133"/>
      <c r="C5133"/>
      <c r="D5133"/>
      <c r="E5133"/>
      <c r="F5133"/>
      <c r="G5133"/>
      <c r="H5133"/>
      <c r="I5133"/>
      <c r="J5133"/>
      <c r="K5133"/>
      <c r="L5133"/>
      <c r="M5133"/>
      <c r="N5133"/>
      <c r="O5133"/>
      <c r="P5133"/>
      <c r="Q5133"/>
      <c r="R5133"/>
      <c r="S5133"/>
      <c r="T5133"/>
      <c r="U5133"/>
      <c r="V5133"/>
      <c r="W5133"/>
      <c r="X5133"/>
      <c r="Y5133"/>
      <c r="Z5133"/>
      <c r="AA5133"/>
      <c r="AB5133" s="181"/>
    </row>
    <row r="5134" spans="1:28" hidden="1">
      <c r="A5134" s="283"/>
      <c r="B5134"/>
      <c r="C5134"/>
      <c r="D5134"/>
      <c r="E5134"/>
      <c r="F5134"/>
      <c r="G5134"/>
      <c r="H5134"/>
      <c r="I5134"/>
      <c r="J5134"/>
      <c r="K5134"/>
      <c r="L5134"/>
      <c r="M5134"/>
      <c r="N5134"/>
      <c r="O5134"/>
      <c r="P5134"/>
      <c r="Q5134"/>
      <c r="R5134"/>
      <c r="S5134"/>
      <c r="T5134"/>
      <c r="U5134"/>
      <c r="V5134"/>
      <c r="W5134"/>
      <c r="X5134"/>
      <c r="Y5134"/>
      <c r="Z5134"/>
      <c r="AA5134"/>
      <c r="AB5134" s="181"/>
    </row>
    <row r="5135" spans="1:28" hidden="1">
      <c r="A5135" s="283"/>
      <c r="B5135"/>
      <c r="C5135"/>
      <c r="D5135"/>
      <c r="E5135"/>
      <c r="F5135"/>
      <c r="G5135"/>
      <c r="H5135"/>
      <c r="I5135"/>
      <c r="J5135"/>
      <c r="K5135"/>
      <c r="L5135"/>
      <c r="M5135"/>
      <c r="N5135"/>
      <c r="O5135"/>
      <c r="P5135"/>
      <c r="Q5135"/>
      <c r="R5135"/>
      <c r="S5135"/>
      <c r="T5135"/>
      <c r="U5135"/>
      <c r="V5135"/>
      <c r="W5135"/>
      <c r="X5135"/>
      <c r="Y5135"/>
      <c r="Z5135"/>
      <c r="AA5135"/>
      <c r="AB5135" s="181"/>
    </row>
    <row r="5136" spans="1:28" hidden="1">
      <c r="A5136" s="283"/>
      <c r="B5136"/>
      <c r="C5136"/>
      <c r="D5136"/>
      <c r="E5136"/>
      <c r="F5136"/>
      <c r="G5136"/>
      <c r="H5136"/>
      <c r="I5136"/>
      <c r="J5136"/>
      <c r="K5136"/>
      <c r="L5136"/>
      <c r="M5136"/>
      <c r="N5136"/>
      <c r="O5136"/>
      <c r="P5136"/>
      <c r="Q5136"/>
      <c r="R5136"/>
      <c r="S5136"/>
      <c r="T5136"/>
      <c r="U5136"/>
      <c r="V5136"/>
      <c r="W5136"/>
      <c r="X5136"/>
      <c r="Y5136"/>
      <c r="Z5136"/>
      <c r="AA5136"/>
      <c r="AB5136" s="181"/>
    </row>
    <row r="5137" spans="1:28" hidden="1">
      <c r="A5137" s="283"/>
      <c r="B5137"/>
      <c r="C5137"/>
      <c r="D5137"/>
      <c r="E5137"/>
      <c r="F5137"/>
      <c r="G5137"/>
      <c r="H5137"/>
      <c r="I5137"/>
      <c r="J5137"/>
      <c r="K5137"/>
      <c r="L5137"/>
      <c r="M5137"/>
      <c r="N5137"/>
      <c r="O5137"/>
      <c r="P5137"/>
      <c r="Q5137"/>
      <c r="R5137"/>
      <c r="S5137"/>
      <c r="T5137"/>
      <c r="U5137"/>
      <c r="V5137"/>
      <c r="W5137"/>
      <c r="X5137"/>
      <c r="Y5137"/>
      <c r="Z5137"/>
      <c r="AA5137"/>
      <c r="AB5137" s="181"/>
    </row>
    <row r="5138" spans="1:28" hidden="1">
      <c r="A5138" s="283"/>
      <c r="B5138"/>
      <c r="C5138"/>
      <c r="D5138"/>
      <c r="E5138"/>
      <c r="F5138"/>
      <c r="G5138"/>
      <c r="H5138"/>
      <c r="I5138"/>
      <c r="J5138"/>
      <c r="K5138"/>
      <c r="L5138"/>
      <c r="M5138"/>
      <c r="N5138"/>
      <c r="O5138"/>
      <c r="P5138"/>
      <c r="Q5138"/>
      <c r="R5138"/>
      <c r="S5138"/>
      <c r="T5138"/>
      <c r="U5138"/>
      <c r="V5138"/>
      <c r="W5138"/>
      <c r="X5138"/>
      <c r="Y5138"/>
      <c r="Z5138"/>
      <c r="AA5138"/>
      <c r="AB5138" s="181"/>
    </row>
    <row r="5139" spans="1:28" hidden="1">
      <c r="A5139" s="283"/>
      <c r="B5139"/>
      <c r="C5139"/>
      <c r="D5139"/>
      <c r="E5139"/>
      <c r="F5139"/>
      <c r="G5139"/>
      <c r="H5139"/>
      <c r="I5139"/>
      <c r="J5139"/>
      <c r="K5139"/>
      <c r="L5139"/>
      <c r="M5139"/>
      <c r="N5139"/>
      <c r="O5139"/>
      <c r="P5139"/>
      <c r="Q5139"/>
      <c r="R5139"/>
      <c r="S5139"/>
      <c r="T5139"/>
      <c r="U5139"/>
      <c r="V5139"/>
      <c r="W5139"/>
      <c r="X5139"/>
      <c r="Y5139"/>
      <c r="Z5139"/>
      <c r="AA5139"/>
      <c r="AB5139" s="181"/>
    </row>
    <row r="5140" spans="1:28" hidden="1">
      <c r="A5140" s="283"/>
      <c r="B5140"/>
      <c r="C5140"/>
      <c r="D5140"/>
      <c r="E5140"/>
      <c r="F5140"/>
      <c r="G5140"/>
      <c r="H5140"/>
      <c r="I5140"/>
      <c r="J5140"/>
      <c r="K5140"/>
      <c r="L5140"/>
      <c r="M5140"/>
      <c r="N5140"/>
      <c r="O5140"/>
      <c r="P5140"/>
      <c r="Q5140"/>
      <c r="R5140"/>
      <c r="S5140"/>
      <c r="T5140"/>
      <c r="U5140"/>
      <c r="V5140"/>
      <c r="W5140"/>
      <c r="X5140"/>
      <c r="Y5140"/>
      <c r="Z5140"/>
      <c r="AA5140"/>
      <c r="AB5140" s="181"/>
    </row>
    <row r="5141" spans="1:28" hidden="1">
      <c r="A5141" s="283"/>
      <c r="B5141"/>
      <c r="C5141"/>
      <c r="D5141"/>
      <c r="E5141"/>
      <c r="F5141"/>
      <c r="G5141"/>
      <c r="H5141"/>
      <c r="I5141"/>
      <c r="J5141"/>
      <c r="K5141"/>
      <c r="L5141"/>
      <c r="M5141"/>
      <c r="N5141"/>
      <c r="O5141"/>
      <c r="P5141"/>
      <c r="Q5141"/>
      <c r="R5141"/>
      <c r="S5141"/>
      <c r="T5141"/>
      <c r="U5141"/>
      <c r="V5141"/>
      <c r="W5141"/>
      <c r="X5141"/>
      <c r="Y5141"/>
      <c r="Z5141"/>
      <c r="AA5141"/>
      <c r="AB5141" s="181"/>
    </row>
    <row r="5142" spans="1:28" hidden="1">
      <c r="A5142" s="283"/>
      <c r="B5142"/>
      <c r="C5142"/>
      <c r="D5142"/>
      <c r="E5142"/>
      <c r="F5142"/>
      <c r="G5142"/>
      <c r="H5142"/>
      <c r="I5142"/>
      <c r="J5142"/>
      <c r="K5142"/>
      <c r="L5142"/>
      <c r="M5142"/>
      <c r="N5142"/>
      <c r="O5142"/>
      <c r="P5142"/>
      <c r="Q5142"/>
      <c r="R5142"/>
      <c r="S5142"/>
      <c r="T5142"/>
      <c r="U5142"/>
      <c r="V5142"/>
      <c r="W5142"/>
      <c r="X5142"/>
      <c r="Y5142"/>
      <c r="Z5142"/>
      <c r="AA5142"/>
      <c r="AB5142" s="181"/>
    </row>
    <row r="5143" spans="1:28" hidden="1">
      <c r="A5143" s="283"/>
      <c r="B5143"/>
      <c r="C5143"/>
      <c r="D5143"/>
      <c r="E5143"/>
      <c r="F5143"/>
      <c r="G5143"/>
      <c r="H5143"/>
      <c r="I5143"/>
      <c r="J5143"/>
      <c r="K5143"/>
      <c r="L5143"/>
      <c r="M5143"/>
      <c r="N5143"/>
      <c r="O5143"/>
      <c r="P5143"/>
      <c r="Q5143"/>
      <c r="R5143"/>
      <c r="S5143"/>
      <c r="T5143"/>
      <c r="U5143"/>
      <c r="V5143"/>
      <c r="W5143"/>
      <c r="X5143"/>
      <c r="Y5143"/>
      <c r="Z5143"/>
      <c r="AA5143"/>
      <c r="AB5143" s="181"/>
    </row>
    <row r="5144" spans="1:28" hidden="1">
      <c r="A5144" s="283"/>
      <c r="B5144"/>
      <c r="C5144"/>
      <c r="D5144"/>
      <c r="E5144"/>
      <c r="F5144"/>
      <c r="G5144"/>
      <c r="H5144"/>
      <c r="I5144"/>
      <c r="J5144"/>
      <c r="K5144"/>
      <c r="L5144"/>
      <c r="M5144"/>
      <c r="N5144"/>
      <c r="O5144"/>
      <c r="P5144"/>
      <c r="Q5144"/>
      <c r="R5144"/>
      <c r="S5144"/>
      <c r="T5144"/>
      <c r="U5144"/>
      <c r="V5144"/>
      <c r="W5144"/>
      <c r="X5144"/>
      <c r="Y5144"/>
      <c r="Z5144"/>
      <c r="AA5144"/>
      <c r="AB5144" s="181"/>
    </row>
    <row r="5145" spans="1:28" hidden="1">
      <c r="A5145" s="283"/>
      <c r="B5145"/>
      <c r="C5145"/>
      <c r="D5145"/>
      <c r="E5145"/>
      <c r="F5145"/>
      <c r="G5145"/>
      <c r="H5145"/>
      <c r="I5145"/>
      <c r="J5145"/>
      <c r="K5145"/>
      <c r="L5145"/>
      <c r="M5145"/>
      <c r="N5145"/>
      <c r="O5145"/>
      <c r="P5145"/>
      <c r="Q5145"/>
      <c r="R5145"/>
      <c r="S5145"/>
      <c r="T5145"/>
      <c r="U5145"/>
      <c r="V5145"/>
      <c r="W5145"/>
      <c r="X5145"/>
      <c r="Y5145"/>
      <c r="Z5145"/>
      <c r="AA5145"/>
      <c r="AB5145" s="181"/>
    </row>
    <row r="5146" spans="1:28" hidden="1">
      <c r="A5146" s="283"/>
      <c r="B5146"/>
      <c r="C5146"/>
      <c r="D5146"/>
      <c r="E5146"/>
      <c r="F5146"/>
      <c r="G5146"/>
      <c r="H5146"/>
      <c r="I5146"/>
      <c r="J5146"/>
      <c r="K5146"/>
      <c r="L5146"/>
      <c r="M5146"/>
      <c r="N5146"/>
      <c r="O5146"/>
      <c r="P5146"/>
      <c r="Q5146"/>
      <c r="R5146"/>
      <c r="S5146"/>
      <c r="T5146"/>
      <c r="U5146"/>
      <c r="V5146"/>
      <c r="W5146"/>
      <c r="X5146"/>
      <c r="Y5146"/>
      <c r="Z5146"/>
      <c r="AA5146"/>
      <c r="AB5146" s="181"/>
    </row>
    <row r="5147" spans="1:28" hidden="1">
      <c r="A5147" s="283"/>
      <c r="B5147"/>
      <c r="C5147"/>
      <c r="D5147"/>
      <c r="E5147"/>
      <c r="F5147"/>
      <c r="G5147"/>
      <c r="H5147"/>
      <c r="I5147"/>
      <c r="J5147"/>
      <c r="K5147"/>
      <c r="L5147"/>
      <c r="M5147"/>
      <c r="N5147"/>
      <c r="O5147"/>
      <c r="P5147"/>
      <c r="Q5147"/>
      <c r="R5147"/>
      <c r="S5147"/>
      <c r="T5147"/>
      <c r="U5147"/>
      <c r="V5147"/>
      <c r="W5147"/>
      <c r="X5147"/>
      <c r="Y5147"/>
      <c r="Z5147"/>
      <c r="AA5147"/>
      <c r="AB5147" s="181"/>
    </row>
    <row r="5148" spans="1:28" hidden="1">
      <c r="A5148" s="283"/>
      <c r="B5148"/>
      <c r="C5148"/>
      <c r="D5148"/>
      <c r="E5148"/>
      <c r="F5148"/>
      <c r="G5148"/>
      <c r="H5148"/>
      <c r="I5148"/>
      <c r="J5148"/>
      <c r="K5148"/>
      <c r="L5148"/>
      <c r="M5148"/>
      <c r="N5148"/>
      <c r="O5148"/>
      <c r="P5148"/>
      <c r="Q5148"/>
      <c r="R5148"/>
      <c r="S5148"/>
      <c r="T5148"/>
      <c r="U5148"/>
      <c r="V5148"/>
      <c r="W5148"/>
      <c r="X5148"/>
      <c r="Y5148"/>
      <c r="Z5148"/>
      <c r="AA5148"/>
      <c r="AB5148" s="181"/>
    </row>
    <row r="5149" spans="1:28" hidden="1">
      <c r="A5149" s="283"/>
      <c r="B5149"/>
      <c r="C5149"/>
      <c r="D5149"/>
      <c r="E5149"/>
      <c r="F5149"/>
      <c r="G5149"/>
      <c r="H5149"/>
      <c r="I5149"/>
      <c r="J5149"/>
      <c r="K5149"/>
      <c r="L5149"/>
      <c r="M5149"/>
      <c r="N5149"/>
      <c r="O5149"/>
      <c r="P5149"/>
      <c r="Q5149"/>
      <c r="R5149"/>
      <c r="S5149"/>
      <c r="T5149"/>
      <c r="U5149"/>
      <c r="V5149"/>
      <c r="W5149"/>
      <c r="X5149"/>
      <c r="Y5149"/>
      <c r="Z5149"/>
      <c r="AA5149"/>
      <c r="AB5149" s="181"/>
    </row>
    <row r="5150" spans="1:28" hidden="1">
      <c r="A5150" s="283"/>
      <c r="B5150"/>
      <c r="C5150"/>
      <c r="D5150"/>
      <c r="E5150"/>
      <c r="F5150"/>
      <c r="G5150"/>
      <c r="H5150"/>
      <c r="I5150"/>
      <c r="J5150"/>
      <c r="K5150"/>
      <c r="L5150"/>
      <c r="M5150"/>
      <c r="N5150"/>
      <c r="O5150"/>
      <c r="P5150"/>
      <c r="Q5150"/>
      <c r="R5150"/>
      <c r="S5150"/>
      <c r="T5150"/>
      <c r="U5150"/>
      <c r="V5150"/>
      <c r="W5150"/>
      <c r="X5150"/>
      <c r="Y5150"/>
      <c r="Z5150"/>
      <c r="AA5150"/>
      <c r="AB5150" s="181"/>
    </row>
    <row r="5151" spans="1:28" hidden="1">
      <c r="A5151" s="283"/>
      <c r="B5151"/>
      <c r="C5151"/>
      <c r="D5151"/>
      <c r="E5151"/>
      <c r="F5151"/>
      <c r="G5151"/>
      <c r="H5151"/>
      <c r="I5151"/>
      <c r="J5151"/>
      <c r="K5151"/>
      <c r="L5151"/>
      <c r="M5151"/>
      <c r="N5151"/>
      <c r="O5151"/>
      <c r="P5151"/>
      <c r="Q5151"/>
      <c r="R5151"/>
      <c r="S5151"/>
      <c r="T5151"/>
      <c r="U5151"/>
      <c r="V5151"/>
      <c r="W5151"/>
      <c r="X5151"/>
      <c r="Y5151"/>
      <c r="Z5151"/>
      <c r="AA5151"/>
      <c r="AB5151" s="181"/>
    </row>
    <row r="5152" spans="1:28" hidden="1">
      <c r="A5152" s="283"/>
      <c r="B5152"/>
      <c r="C5152"/>
      <c r="D5152"/>
      <c r="E5152"/>
      <c r="F5152"/>
      <c r="G5152"/>
      <c r="H5152"/>
      <c r="I5152"/>
      <c r="J5152"/>
      <c r="K5152"/>
      <c r="L5152"/>
      <c r="M5152"/>
      <c r="N5152"/>
      <c r="O5152"/>
      <c r="P5152"/>
      <c r="Q5152"/>
      <c r="R5152"/>
      <c r="S5152"/>
      <c r="T5152"/>
      <c r="U5152"/>
      <c r="V5152"/>
      <c r="W5152"/>
      <c r="X5152"/>
      <c r="Y5152"/>
      <c r="Z5152"/>
      <c r="AA5152"/>
      <c r="AB5152" s="181"/>
    </row>
    <row r="5153" spans="1:28" hidden="1">
      <c r="A5153" s="283"/>
      <c r="B5153"/>
      <c r="C5153"/>
      <c r="D5153"/>
      <c r="E5153"/>
      <c r="F5153"/>
      <c r="G5153"/>
      <c r="H5153"/>
      <c r="I5153"/>
      <c r="J5153"/>
      <c r="K5153"/>
      <c r="L5153"/>
      <c r="M5153"/>
      <c r="N5153"/>
      <c r="O5153"/>
      <c r="P5153"/>
      <c r="Q5153"/>
      <c r="R5153"/>
      <c r="S5153"/>
      <c r="T5153"/>
      <c r="U5153"/>
      <c r="V5153"/>
      <c r="W5153"/>
      <c r="X5153"/>
      <c r="Y5153"/>
      <c r="Z5153"/>
      <c r="AA5153"/>
      <c r="AB5153" s="181"/>
    </row>
    <row r="5154" spans="1:28" hidden="1">
      <c r="A5154" s="283"/>
      <c r="B5154"/>
      <c r="C5154"/>
      <c r="D5154"/>
      <c r="E5154"/>
      <c r="F5154"/>
      <c r="G5154"/>
      <c r="H5154"/>
      <c r="I5154"/>
      <c r="J5154"/>
      <c r="K5154"/>
      <c r="L5154"/>
      <c r="M5154"/>
      <c r="N5154"/>
      <c r="O5154"/>
      <c r="P5154"/>
      <c r="Q5154"/>
      <c r="R5154"/>
      <c r="S5154"/>
      <c r="T5154"/>
      <c r="U5154"/>
      <c r="V5154"/>
      <c r="W5154"/>
      <c r="X5154"/>
      <c r="Y5154"/>
      <c r="Z5154"/>
      <c r="AA5154"/>
      <c r="AB5154" s="181"/>
    </row>
    <row r="5155" spans="1:28" hidden="1">
      <c r="A5155" s="283"/>
      <c r="B5155"/>
      <c r="C5155"/>
      <c r="D5155"/>
      <c r="E5155"/>
      <c r="F5155"/>
      <c r="G5155"/>
      <c r="H5155"/>
      <c r="I5155"/>
      <c r="J5155"/>
      <c r="K5155"/>
      <c r="L5155"/>
      <c r="M5155"/>
      <c r="N5155"/>
      <c r="O5155"/>
      <c r="P5155"/>
      <c r="Q5155"/>
      <c r="R5155"/>
      <c r="S5155"/>
      <c r="T5155"/>
      <c r="U5155"/>
      <c r="V5155"/>
      <c r="W5155"/>
      <c r="X5155"/>
      <c r="Y5155"/>
      <c r="Z5155"/>
      <c r="AA5155"/>
      <c r="AB5155" s="181"/>
    </row>
    <row r="5156" spans="1:28" hidden="1">
      <c r="A5156" s="283"/>
      <c r="B5156"/>
      <c r="C5156"/>
      <c r="D5156"/>
      <c r="E5156"/>
      <c r="F5156"/>
      <c r="G5156"/>
      <c r="H5156"/>
      <c r="I5156"/>
      <c r="J5156"/>
      <c r="K5156"/>
      <c r="L5156"/>
      <c r="M5156"/>
      <c r="N5156"/>
      <c r="O5156"/>
      <c r="P5156"/>
      <c r="Q5156"/>
      <c r="R5156"/>
      <c r="S5156"/>
      <c r="T5156"/>
      <c r="U5156"/>
      <c r="V5156"/>
      <c r="W5156"/>
      <c r="X5156"/>
      <c r="Y5156"/>
      <c r="Z5156"/>
      <c r="AA5156"/>
      <c r="AB5156" s="181"/>
    </row>
    <row r="5157" spans="1:28" hidden="1">
      <c r="A5157" s="283"/>
      <c r="B5157"/>
      <c r="C5157"/>
      <c r="D5157"/>
      <c r="E5157"/>
      <c r="F5157"/>
      <c r="G5157"/>
      <c r="H5157"/>
      <c r="I5157"/>
      <c r="J5157"/>
      <c r="K5157"/>
      <c r="L5157"/>
      <c r="M5157"/>
      <c r="N5157"/>
      <c r="O5157"/>
      <c r="P5157"/>
      <c r="Q5157"/>
      <c r="R5157"/>
      <c r="S5157"/>
      <c r="T5157"/>
      <c r="U5157"/>
      <c r="V5157"/>
      <c r="W5157"/>
      <c r="X5157"/>
      <c r="Y5157"/>
      <c r="Z5157"/>
      <c r="AA5157"/>
      <c r="AB5157" s="181"/>
    </row>
    <row r="5158" spans="1:28" hidden="1">
      <c r="A5158" s="283"/>
      <c r="B5158"/>
      <c r="C5158"/>
      <c r="D5158"/>
      <c r="E5158"/>
      <c r="F5158"/>
      <c r="G5158"/>
      <c r="H5158"/>
      <c r="I5158"/>
      <c r="J5158"/>
      <c r="K5158"/>
      <c r="L5158"/>
      <c r="M5158"/>
      <c r="N5158"/>
      <c r="O5158"/>
      <c r="P5158"/>
      <c r="Q5158"/>
      <c r="R5158"/>
      <c r="S5158"/>
      <c r="T5158"/>
      <c r="U5158"/>
      <c r="V5158"/>
      <c r="W5158"/>
      <c r="X5158"/>
      <c r="Y5158"/>
      <c r="Z5158"/>
      <c r="AA5158"/>
      <c r="AB5158" s="181"/>
    </row>
    <row r="5159" spans="1:28" hidden="1">
      <c r="A5159" s="283"/>
      <c r="B5159"/>
      <c r="C5159"/>
      <c r="D5159"/>
      <c r="E5159"/>
      <c r="F5159"/>
      <c r="G5159"/>
      <c r="H5159"/>
      <c r="I5159"/>
      <c r="J5159"/>
      <c r="K5159"/>
      <c r="L5159"/>
      <c r="M5159"/>
      <c r="N5159"/>
      <c r="O5159"/>
      <c r="P5159"/>
      <c r="Q5159"/>
      <c r="R5159"/>
      <c r="S5159"/>
      <c r="T5159"/>
      <c r="U5159"/>
      <c r="V5159"/>
      <c r="W5159"/>
      <c r="X5159"/>
      <c r="Y5159"/>
      <c r="Z5159"/>
      <c r="AA5159"/>
      <c r="AB5159" s="181"/>
    </row>
    <row r="5160" spans="1:28" hidden="1">
      <c r="A5160" s="283"/>
      <c r="B5160"/>
      <c r="C5160"/>
      <c r="D5160"/>
      <c r="E5160"/>
      <c r="F5160"/>
      <c r="G5160"/>
      <c r="H5160"/>
      <c r="I5160"/>
      <c r="J5160"/>
      <c r="K5160"/>
      <c r="L5160"/>
      <c r="M5160"/>
      <c r="N5160"/>
      <c r="O5160"/>
      <c r="P5160"/>
      <c r="Q5160"/>
      <c r="R5160"/>
      <c r="S5160"/>
      <c r="T5160"/>
      <c r="U5160"/>
      <c r="V5160"/>
      <c r="W5160"/>
      <c r="X5160"/>
      <c r="Y5160"/>
      <c r="Z5160"/>
      <c r="AA5160"/>
      <c r="AB5160" s="181"/>
    </row>
    <row r="5161" spans="1:28" hidden="1">
      <c r="A5161" s="283"/>
      <c r="B5161"/>
      <c r="C5161"/>
      <c r="D5161"/>
      <c r="E5161"/>
      <c r="F5161"/>
      <c r="G5161"/>
      <c r="H5161"/>
      <c r="I5161"/>
      <c r="J5161"/>
      <c r="K5161"/>
      <c r="L5161"/>
      <c r="M5161"/>
      <c r="N5161"/>
      <c r="O5161"/>
      <c r="P5161"/>
      <c r="Q5161"/>
      <c r="R5161"/>
      <c r="S5161"/>
      <c r="T5161"/>
      <c r="U5161"/>
      <c r="V5161"/>
      <c r="W5161"/>
      <c r="X5161"/>
      <c r="Y5161"/>
      <c r="Z5161"/>
      <c r="AA5161"/>
      <c r="AB5161" s="181"/>
    </row>
    <row r="5162" spans="1:28" hidden="1">
      <c r="A5162" s="283"/>
      <c r="B5162"/>
      <c r="C5162"/>
      <c r="D5162"/>
      <c r="E5162"/>
      <c r="F5162"/>
      <c r="G5162"/>
      <c r="H5162"/>
      <c r="I5162"/>
      <c r="J5162"/>
      <c r="K5162"/>
      <c r="L5162"/>
      <c r="M5162"/>
      <c r="N5162"/>
      <c r="O5162"/>
      <c r="P5162"/>
      <c r="Q5162"/>
      <c r="R5162"/>
      <c r="S5162"/>
      <c r="T5162"/>
      <c r="U5162"/>
      <c r="V5162"/>
      <c r="W5162"/>
      <c r="X5162"/>
      <c r="Y5162"/>
      <c r="Z5162"/>
      <c r="AA5162"/>
      <c r="AB5162" s="181"/>
    </row>
    <row r="5163" spans="1:28" hidden="1">
      <c r="A5163" s="283"/>
      <c r="B5163"/>
      <c r="C5163"/>
      <c r="D5163"/>
      <c r="E5163"/>
      <c r="F5163"/>
      <c r="G5163"/>
      <c r="H5163"/>
      <c r="I5163"/>
      <c r="J5163"/>
      <c r="K5163"/>
      <c r="L5163"/>
      <c r="M5163"/>
      <c r="N5163"/>
      <c r="O5163"/>
      <c r="P5163"/>
      <c r="Q5163"/>
      <c r="R5163"/>
      <c r="S5163"/>
      <c r="T5163"/>
      <c r="U5163"/>
      <c r="V5163"/>
      <c r="W5163"/>
      <c r="X5163"/>
      <c r="Y5163"/>
      <c r="Z5163"/>
      <c r="AA5163"/>
      <c r="AB5163" s="181"/>
    </row>
    <row r="5164" spans="1:28" hidden="1">
      <c r="A5164" s="283"/>
      <c r="B5164"/>
      <c r="C5164"/>
      <c r="D5164"/>
      <c r="E5164"/>
      <c r="F5164"/>
      <c r="G5164"/>
      <c r="H5164"/>
      <c r="I5164"/>
      <c r="J5164"/>
      <c r="K5164"/>
      <c r="L5164"/>
      <c r="M5164"/>
      <c r="N5164"/>
      <c r="O5164"/>
      <c r="P5164"/>
      <c r="Q5164"/>
      <c r="R5164"/>
      <c r="S5164"/>
      <c r="T5164"/>
      <c r="U5164"/>
      <c r="V5164"/>
      <c r="W5164"/>
      <c r="X5164"/>
      <c r="Y5164"/>
      <c r="Z5164"/>
      <c r="AA5164"/>
      <c r="AB5164" s="181"/>
    </row>
    <row r="5165" spans="1:28" hidden="1">
      <c r="A5165" s="283"/>
      <c r="B5165"/>
      <c r="C5165"/>
      <c r="D5165"/>
      <c r="E5165"/>
      <c r="F5165"/>
      <c r="G5165"/>
      <c r="H5165"/>
      <c r="I5165"/>
      <c r="J5165"/>
      <c r="K5165"/>
      <c r="L5165"/>
      <c r="M5165"/>
      <c r="N5165"/>
      <c r="O5165"/>
      <c r="P5165"/>
      <c r="Q5165"/>
      <c r="R5165"/>
      <c r="S5165"/>
      <c r="T5165"/>
      <c r="U5165"/>
      <c r="V5165"/>
      <c r="W5165"/>
      <c r="X5165"/>
      <c r="Y5165"/>
      <c r="Z5165"/>
      <c r="AA5165"/>
      <c r="AB5165" s="181"/>
    </row>
    <row r="5166" spans="1:28" hidden="1">
      <c r="A5166" s="283"/>
      <c r="B5166"/>
      <c r="C5166"/>
      <c r="D5166"/>
      <c r="E5166"/>
      <c r="F5166"/>
      <c r="G5166"/>
      <c r="H5166"/>
      <c r="I5166"/>
      <c r="J5166"/>
      <c r="K5166"/>
      <c r="L5166"/>
      <c r="M5166"/>
      <c r="N5166"/>
      <c r="O5166"/>
      <c r="P5166"/>
      <c r="Q5166"/>
      <c r="R5166"/>
      <c r="S5166"/>
      <c r="T5166"/>
      <c r="U5166"/>
      <c r="V5166"/>
      <c r="W5166"/>
      <c r="X5166"/>
      <c r="Y5166"/>
      <c r="Z5166"/>
      <c r="AA5166"/>
      <c r="AB5166" s="181"/>
    </row>
    <row r="5167" spans="1:28" hidden="1">
      <c r="A5167" s="283"/>
      <c r="B5167"/>
      <c r="C5167"/>
      <c r="D5167"/>
      <c r="E5167"/>
      <c r="F5167"/>
      <c r="G5167"/>
      <c r="H5167"/>
      <c r="I5167"/>
      <c r="J5167"/>
      <c r="K5167"/>
      <c r="L5167"/>
      <c r="M5167"/>
      <c r="N5167"/>
      <c r="O5167"/>
      <c r="P5167"/>
      <c r="Q5167"/>
      <c r="R5167"/>
      <c r="S5167"/>
      <c r="T5167"/>
      <c r="U5167"/>
      <c r="V5167"/>
      <c r="W5167"/>
      <c r="X5167"/>
      <c r="Y5167"/>
      <c r="Z5167"/>
      <c r="AA5167"/>
      <c r="AB5167" s="181"/>
    </row>
    <row r="5168" spans="1:28" hidden="1">
      <c r="A5168" s="283"/>
      <c r="B5168"/>
      <c r="C5168"/>
      <c r="D5168"/>
      <c r="E5168"/>
      <c r="F5168"/>
      <c r="G5168"/>
      <c r="H5168"/>
      <c r="I5168"/>
      <c r="J5168"/>
      <c r="K5168"/>
      <c r="L5168"/>
      <c r="M5168"/>
      <c r="N5168"/>
      <c r="O5168"/>
      <c r="P5168"/>
      <c r="Q5168"/>
      <c r="R5168"/>
      <c r="S5168"/>
      <c r="T5168"/>
      <c r="U5168"/>
      <c r="V5168"/>
      <c r="W5168"/>
      <c r="X5168"/>
      <c r="Y5168"/>
      <c r="Z5168"/>
      <c r="AA5168"/>
      <c r="AB5168" s="181"/>
    </row>
    <row r="5169" spans="1:28" hidden="1">
      <c r="A5169" s="283"/>
      <c r="B5169"/>
      <c r="C5169"/>
      <c r="D5169"/>
      <c r="E5169"/>
      <c r="F5169"/>
      <c r="G5169"/>
      <c r="H5169"/>
      <c r="I5169"/>
      <c r="J5169"/>
      <c r="K5169"/>
      <c r="L5169"/>
      <c r="M5169"/>
      <c r="N5169"/>
      <c r="O5169"/>
      <c r="P5169"/>
      <c r="Q5169"/>
      <c r="R5169"/>
      <c r="S5169"/>
      <c r="T5169"/>
      <c r="U5169"/>
      <c r="V5169"/>
      <c r="W5169"/>
      <c r="X5169"/>
      <c r="Y5169"/>
      <c r="Z5169"/>
      <c r="AA5169"/>
      <c r="AB5169" s="181"/>
    </row>
    <row r="5170" spans="1:28" hidden="1">
      <c r="A5170" s="283"/>
      <c r="B5170"/>
      <c r="C5170"/>
      <c r="D5170"/>
      <c r="E5170"/>
      <c r="F5170"/>
      <c r="G5170"/>
      <c r="H5170"/>
      <c r="I5170"/>
      <c r="J5170"/>
      <c r="K5170"/>
      <c r="L5170"/>
      <c r="M5170"/>
      <c r="N5170"/>
      <c r="O5170"/>
      <c r="P5170"/>
      <c r="Q5170"/>
      <c r="R5170"/>
      <c r="S5170"/>
      <c r="T5170"/>
      <c r="U5170"/>
      <c r="V5170"/>
      <c r="W5170"/>
      <c r="X5170"/>
      <c r="Y5170"/>
      <c r="Z5170"/>
      <c r="AA5170"/>
      <c r="AB5170" s="181"/>
    </row>
    <row r="5171" spans="1:28" hidden="1">
      <c r="A5171" s="283"/>
      <c r="B5171"/>
      <c r="C5171"/>
      <c r="D5171"/>
      <c r="E5171"/>
      <c r="F5171"/>
      <c r="G5171"/>
      <c r="H5171"/>
      <c r="I5171"/>
      <c r="J5171"/>
      <c r="K5171"/>
      <c r="L5171"/>
      <c r="M5171"/>
      <c r="N5171"/>
      <c r="O5171"/>
      <c r="P5171"/>
      <c r="Q5171"/>
      <c r="R5171"/>
      <c r="S5171"/>
      <c r="T5171"/>
      <c r="U5171"/>
      <c r="V5171"/>
      <c r="W5171"/>
      <c r="X5171"/>
      <c r="Y5171"/>
      <c r="Z5171"/>
      <c r="AA5171"/>
      <c r="AB5171" s="181"/>
    </row>
    <row r="5172" spans="1:28" hidden="1">
      <c r="A5172" s="283"/>
      <c r="B5172"/>
      <c r="C5172"/>
      <c r="D5172"/>
      <c r="E5172"/>
      <c r="F5172"/>
      <c r="G5172"/>
      <c r="H5172"/>
      <c r="I5172"/>
      <c r="J5172"/>
      <c r="K5172"/>
      <c r="L5172"/>
      <c r="M5172"/>
      <c r="N5172"/>
      <c r="O5172"/>
      <c r="P5172"/>
      <c r="Q5172"/>
      <c r="R5172"/>
      <c r="S5172"/>
      <c r="T5172"/>
      <c r="U5172"/>
      <c r="V5172"/>
      <c r="W5172"/>
      <c r="X5172"/>
      <c r="Y5172"/>
      <c r="Z5172"/>
      <c r="AA5172"/>
      <c r="AB5172" s="181"/>
    </row>
    <row r="5173" spans="1:28" hidden="1">
      <c r="A5173" s="283"/>
      <c r="B5173"/>
      <c r="C5173"/>
      <c r="D5173"/>
      <c r="E5173"/>
      <c r="F5173"/>
      <c r="G5173"/>
      <c r="H5173"/>
      <c r="I5173"/>
      <c r="J5173"/>
      <c r="K5173"/>
      <c r="L5173"/>
      <c r="M5173"/>
      <c r="N5173"/>
      <c r="O5173"/>
      <c r="P5173"/>
      <c r="Q5173"/>
      <c r="R5173"/>
      <c r="S5173"/>
      <c r="T5173"/>
      <c r="U5173"/>
      <c r="V5173"/>
      <c r="W5173"/>
      <c r="X5173"/>
      <c r="Y5173"/>
      <c r="Z5173"/>
      <c r="AA5173"/>
      <c r="AB5173" s="181"/>
    </row>
    <row r="5174" spans="1:28" hidden="1">
      <c r="A5174" s="283"/>
      <c r="B5174"/>
      <c r="C5174"/>
      <c r="D5174"/>
      <c r="E5174"/>
      <c r="F5174"/>
      <c r="G5174"/>
      <c r="H5174"/>
      <c r="I5174"/>
      <c r="J5174"/>
      <c r="K5174"/>
      <c r="L5174"/>
      <c r="M5174"/>
      <c r="N5174"/>
      <c r="O5174"/>
      <c r="P5174"/>
      <c r="Q5174"/>
      <c r="R5174"/>
      <c r="S5174"/>
      <c r="T5174"/>
      <c r="U5174"/>
      <c r="V5174"/>
      <c r="W5174"/>
      <c r="X5174"/>
      <c r="Y5174"/>
      <c r="Z5174"/>
      <c r="AA5174"/>
      <c r="AB5174" s="181"/>
    </row>
    <row r="5175" spans="1:28" hidden="1">
      <c r="A5175" s="283"/>
      <c r="B5175"/>
      <c r="C5175"/>
      <c r="D5175"/>
      <c r="E5175"/>
      <c r="F5175"/>
      <c r="G5175"/>
      <c r="H5175"/>
      <c r="I5175"/>
      <c r="J5175"/>
      <c r="K5175"/>
      <c r="L5175"/>
      <c r="M5175"/>
      <c r="N5175"/>
      <c r="O5175"/>
      <c r="P5175"/>
      <c r="Q5175"/>
      <c r="R5175"/>
      <c r="S5175"/>
      <c r="T5175"/>
      <c r="U5175"/>
      <c r="V5175"/>
      <c r="W5175"/>
      <c r="X5175"/>
      <c r="Y5175"/>
      <c r="Z5175"/>
      <c r="AA5175"/>
      <c r="AB5175" s="181"/>
    </row>
    <row r="5176" spans="1:28" hidden="1">
      <c r="A5176" s="283"/>
      <c r="B5176"/>
      <c r="C5176"/>
      <c r="D5176"/>
      <c r="E5176"/>
      <c r="F5176"/>
      <c r="G5176"/>
      <c r="H5176"/>
      <c r="I5176"/>
      <c r="J5176"/>
      <c r="K5176"/>
      <c r="L5176"/>
      <c r="M5176"/>
      <c r="N5176"/>
      <c r="O5176"/>
      <c r="P5176"/>
      <c r="Q5176"/>
      <c r="R5176"/>
      <c r="S5176"/>
      <c r="T5176"/>
      <c r="U5176"/>
      <c r="V5176"/>
      <c r="W5176"/>
      <c r="X5176"/>
      <c r="Y5176"/>
      <c r="Z5176"/>
      <c r="AA5176"/>
      <c r="AB5176" s="181"/>
    </row>
    <row r="5177" spans="1:28" hidden="1">
      <c r="A5177" s="283"/>
      <c r="B5177"/>
      <c r="C5177"/>
      <c r="D5177"/>
      <c r="E5177"/>
      <c r="F5177"/>
      <c r="G5177"/>
      <c r="H5177"/>
      <c r="I5177"/>
      <c r="J5177"/>
      <c r="K5177"/>
      <c r="L5177"/>
      <c r="M5177"/>
      <c r="N5177"/>
      <c r="O5177"/>
      <c r="P5177"/>
      <c r="Q5177"/>
      <c r="R5177"/>
      <c r="S5177"/>
      <c r="T5177"/>
      <c r="U5177"/>
      <c r="V5177"/>
      <c r="W5177"/>
      <c r="X5177"/>
      <c r="Y5177"/>
      <c r="Z5177"/>
      <c r="AA5177"/>
      <c r="AB5177" s="181"/>
    </row>
    <row r="5178" spans="1:28" hidden="1">
      <c r="A5178" s="283"/>
      <c r="B5178"/>
      <c r="C5178"/>
      <c r="D5178"/>
      <c r="E5178"/>
      <c r="F5178"/>
      <c r="G5178"/>
      <c r="H5178"/>
      <c r="I5178"/>
      <c r="J5178"/>
      <c r="K5178"/>
      <c r="L5178"/>
      <c r="M5178"/>
      <c r="N5178"/>
      <c r="O5178"/>
      <c r="P5178"/>
      <c r="Q5178"/>
      <c r="R5178"/>
      <c r="S5178"/>
      <c r="T5178"/>
      <c r="U5178"/>
      <c r="V5178"/>
      <c r="W5178"/>
      <c r="X5178"/>
      <c r="Y5178"/>
      <c r="Z5178"/>
      <c r="AA5178"/>
      <c r="AB5178" s="181"/>
    </row>
    <row r="5179" spans="1:28" hidden="1">
      <c r="A5179" s="283"/>
      <c r="B5179"/>
      <c r="C5179"/>
      <c r="D5179"/>
      <c r="E5179"/>
      <c r="F5179"/>
      <c r="G5179"/>
      <c r="H5179"/>
      <c r="I5179"/>
      <c r="J5179"/>
      <c r="K5179"/>
      <c r="L5179"/>
      <c r="M5179"/>
      <c r="N5179"/>
      <c r="O5179"/>
      <c r="P5179"/>
      <c r="Q5179"/>
      <c r="R5179"/>
      <c r="S5179"/>
      <c r="T5179"/>
      <c r="U5179"/>
      <c r="V5179"/>
      <c r="W5179"/>
      <c r="X5179"/>
      <c r="Y5179"/>
      <c r="Z5179"/>
      <c r="AA5179"/>
      <c r="AB5179" s="181"/>
    </row>
    <row r="5180" spans="1:28" hidden="1">
      <c r="A5180" s="283"/>
      <c r="B5180"/>
      <c r="C5180"/>
      <c r="D5180"/>
      <c r="E5180"/>
      <c r="F5180"/>
      <c r="G5180"/>
      <c r="H5180"/>
      <c r="I5180"/>
      <c r="J5180"/>
      <c r="K5180"/>
      <c r="L5180"/>
      <c r="M5180"/>
      <c r="N5180"/>
      <c r="O5180"/>
      <c r="P5180"/>
      <c r="Q5180"/>
      <c r="R5180"/>
      <c r="S5180"/>
      <c r="T5180"/>
      <c r="U5180"/>
      <c r="V5180"/>
      <c r="W5180"/>
      <c r="X5180"/>
      <c r="Y5180"/>
      <c r="Z5180"/>
      <c r="AA5180"/>
      <c r="AB5180" s="181"/>
    </row>
    <row r="5181" spans="1:28" hidden="1">
      <c r="A5181" s="283"/>
      <c r="B5181"/>
      <c r="C5181"/>
      <c r="D5181"/>
      <c r="E5181"/>
      <c r="F5181"/>
      <c r="G5181"/>
      <c r="H5181"/>
      <c r="I5181"/>
      <c r="J5181"/>
      <c r="K5181"/>
      <c r="L5181"/>
      <c r="M5181"/>
      <c r="N5181"/>
      <c r="O5181"/>
      <c r="P5181"/>
      <c r="Q5181"/>
      <c r="R5181"/>
      <c r="S5181"/>
      <c r="T5181"/>
      <c r="U5181"/>
      <c r="V5181"/>
      <c r="W5181"/>
      <c r="X5181"/>
      <c r="Y5181"/>
      <c r="Z5181"/>
      <c r="AA5181"/>
      <c r="AB5181" s="181"/>
    </row>
    <row r="5182" spans="1:28" hidden="1">
      <c r="A5182" s="283"/>
      <c r="B5182"/>
      <c r="C5182"/>
      <c r="D5182"/>
      <c r="E5182"/>
      <c r="F5182"/>
      <c r="G5182"/>
      <c r="H5182"/>
      <c r="I5182"/>
      <c r="J5182"/>
      <c r="K5182"/>
      <c r="L5182"/>
      <c r="M5182"/>
      <c r="N5182"/>
      <c r="O5182"/>
      <c r="P5182"/>
      <c r="Q5182"/>
      <c r="R5182"/>
      <c r="S5182"/>
      <c r="T5182"/>
      <c r="U5182"/>
      <c r="V5182"/>
      <c r="W5182"/>
      <c r="X5182"/>
      <c r="Y5182"/>
      <c r="Z5182"/>
      <c r="AA5182"/>
      <c r="AB5182" s="181"/>
    </row>
    <row r="5183" spans="1:28" hidden="1">
      <c r="A5183" s="283"/>
      <c r="B5183"/>
      <c r="C5183"/>
      <c r="D5183"/>
      <c r="E5183"/>
      <c r="F5183"/>
      <c r="G5183"/>
      <c r="H5183"/>
      <c r="I5183"/>
      <c r="J5183"/>
      <c r="K5183"/>
      <c r="L5183"/>
      <c r="M5183"/>
      <c r="N5183"/>
      <c r="O5183"/>
      <c r="P5183"/>
      <c r="Q5183"/>
      <c r="R5183"/>
      <c r="S5183"/>
      <c r="T5183"/>
      <c r="U5183"/>
      <c r="V5183"/>
      <c r="W5183"/>
      <c r="X5183"/>
      <c r="Y5183"/>
      <c r="Z5183"/>
      <c r="AA5183"/>
      <c r="AB5183" s="181"/>
    </row>
    <row r="5184" spans="1:28" hidden="1">
      <c r="A5184" s="283"/>
      <c r="B5184"/>
      <c r="C5184"/>
      <c r="D5184"/>
      <c r="E5184"/>
      <c r="F5184"/>
      <c r="G5184"/>
      <c r="H5184"/>
      <c r="I5184"/>
      <c r="J5184"/>
      <c r="K5184"/>
      <c r="L5184"/>
      <c r="M5184"/>
      <c r="N5184"/>
      <c r="O5184"/>
      <c r="P5184"/>
      <c r="Q5184"/>
      <c r="R5184"/>
      <c r="S5184"/>
      <c r="T5184"/>
      <c r="U5184"/>
      <c r="V5184"/>
      <c r="W5184"/>
      <c r="X5184"/>
      <c r="Y5184"/>
      <c r="Z5184"/>
      <c r="AA5184"/>
      <c r="AB5184" s="181"/>
    </row>
    <row r="5185" spans="1:28" hidden="1">
      <c r="A5185" s="283"/>
      <c r="B5185"/>
      <c r="C5185"/>
      <c r="D5185"/>
      <c r="E5185"/>
      <c r="F5185"/>
      <c r="G5185"/>
      <c r="H5185"/>
      <c r="I5185"/>
      <c r="J5185"/>
      <c r="K5185"/>
      <c r="L5185"/>
      <c r="M5185"/>
      <c r="N5185"/>
      <c r="O5185"/>
      <c r="P5185"/>
      <c r="Q5185"/>
      <c r="R5185"/>
      <c r="S5185"/>
      <c r="T5185"/>
      <c r="U5185"/>
      <c r="V5185"/>
      <c r="W5185"/>
      <c r="X5185"/>
      <c r="Y5185"/>
      <c r="Z5185"/>
      <c r="AA5185"/>
      <c r="AB5185" s="181"/>
    </row>
    <row r="5186" spans="1:28" hidden="1">
      <c r="A5186" s="283"/>
      <c r="B5186"/>
      <c r="C5186"/>
      <c r="D5186"/>
      <c r="E5186"/>
      <c r="F5186"/>
      <c r="G5186"/>
      <c r="H5186"/>
      <c r="I5186"/>
      <c r="J5186"/>
      <c r="K5186"/>
      <c r="L5186"/>
      <c r="M5186"/>
      <c r="N5186"/>
      <c r="O5186"/>
      <c r="P5186"/>
      <c r="Q5186"/>
      <c r="R5186"/>
      <c r="S5186"/>
      <c r="T5186"/>
      <c r="U5186"/>
      <c r="V5186"/>
      <c r="W5186"/>
      <c r="X5186"/>
      <c r="Y5186"/>
      <c r="Z5186"/>
      <c r="AA5186"/>
      <c r="AB5186" s="181"/>
    </row>
    <row r="5187" spans="1:28" hidden="1">
      <c r="A5187" s="283"/>
      <c r="B5187"/>
      <c r="C5187"/>
      <c r="D5187"/>
      <c r="E5187"/>
      <c r="F5187"/>
      <c r="G5187"/>
      <c r="H5187"/>
      <c r="I5187"/>
      <c r="J5187"/>
      <c r="K5187"/>
      <c r="L5187"/>
      <c r="M5187"/>
      <c r="N5187"/>
      <c r="O5187"/>
      <c r="P5187"/>
      <c r="Q5187"/>
      <c r="R5187"/>
      <c r="S5187"/>
      <c r="T5187"/>
      <c r="U5187"/>
      <c r="V5187"/>
      <c r="W5187"/>
      <c r="X5187"/>
      <c r="Y5187"/>
      <c r="Z5187"/>
      <c r="AA5187"/>
      <c r="AB5187" s="181"/>
    </row>
    <row r="5188" spans="1:28" hidden="1">
      <c r="A5188" s="283"/>
      <c r="B5188"/>
      <c r="C5188"/>
      <c r="D5188"/>
      <c r="E5188"/>
      <c r="F5188"/>
      <c r="G5188"/>
      <c r="H5188"/>
      <c r="I5188"/>
      <c r="J5188"/>
      <c r="K5188"/>
      <c r="L5188"/>
      <c r="M5188"/>
      <c r="N5188"/>
      <c r="O5188"/>
      <c r="P5188"/>
      <c r="Q5188"/>
      <c r="R5188"/>
      <c r="S5188"/>
      <c r="T5188"/>
      <c r="U5188"/>
      <c r="V5188"/>
      <c r="W5188"/>
      <c r="X5188"/>
      <c r="Y5188"/>
      <c r="Z5188"/>
      <c r="AA5188"/>
      <c r="AB5188" s="181"/>
    </row>
    <row r="5189" spans="1:28" hidden="1">
      <c r="A5189" s="283"/>
      <c r="B5189"/>
      <c r="C5189"/>
      <c r="D5189"/>
      <c r="E5189"/>
      <c r="F5189"/>
      <c r="G5189"/>
      <c r="H5189"/>
      <c r="I5189"/>
      <c r="J5189"/>
      <c r="K5189"/>
      <c r="L5189"/>
      <c r="M5189"/>
      <c r="N5189"/>
      <c r="O5189"/>
      <c r="P5189"/>
      <c r="Q5189"/>
      <c r="R5189"/>
      <c r="S5189"/>
      <c r="T5189"/>
      <c r="U5189"/>
      <c r="V5189"/>
      <c r="W5189"/>
      <c r="X5189"/>
      <c r="Y5189"/>
      <c r="Z5189"/>
      <c r="AA5189"/>
      <c r="AB5189" s="181"/>
    </row>
    <row r="5190" spans="1:28" hidden="1">
      <c r="A5190" s="283"/>
      <c r="B5190"/>
      <c r="C5190"/>
      <c r="D5190"/>
      <c r="E5190"/>
      <c r="F5190"/>
      <c r="G5190"/>
      <c r="H5190"/>
      <c r="I5190"/>
      <c r="J5190"/>
      <c r="K5190"/>
      <c r="L5190"/>
      <c r="M5190"/>
      <c r="N5190"/>
      <c r="O5190"/>
      <c r="P5190"/>
      <c r="Q5190"/>
      <c r="R5190"/>
      <c r="S5190"/>
      <c r="T5190"/>
      <c r="U5190"/>
      <c r="V5190"/>
      <c r="W5190"/>
      <c r="X5190"/>
      <c r="Y5190"/>
      <c r="Z5190"/>
      <c r="AA5190"/>
      <c r="AB5190" s="181"/>
    </row>
    <row r="5191" spans="1:28" hidden="1">
      <c r="A5191" s="283"/>
      <c r="B5191"/>
      <c r="C5191"/>
      <c r="D5191"/>
      <c r="E5191"/>
      <c r="F5191"/>
      <c r="G5191"/>
      <c r="H5191"/>
      <c r="I5191"/>
      <c r="J5191"/>
      <c r="K5191"/>
      <c r="L5191"/>
      <c r="M5191"/>
      <c r="N5191"/>
      <c r="O5191"/>
      <c r="P5191"/>
      <c r="Q5191"/>
      <c r="R5191"/>
      <c r="S5191"/>
      <c r="T5191"/>
      <c r="U5191"/>
      <c r="V5191"/>
      <c r="W5191"/>
      <c r="X5191"/>
      <c r="Y5191"/>
      <c r="Z5191"/>
      <c r="AA5191"/>
      <c r="AB5191" s="181"/>
    </row>
    <row r="5192" spans="1:28" hidden="1">
      <c r="A5192" s="283"/>
      <c r="B5192"/>
      <c r="C5192"/>
      <c r="D5192"/>
      <c r="E5192"/>
      <c r="F5192"/>
      <c r="G5192"/>
      <c r="H5192"/>
      <c r="I5192"/>
      <c r="J5192"/>
      <c r="K5192"/>
      <c r="L5192"/>
      <c r="M5192"/>
      <c r="N5192"/>
      <c r="O5192"/>
      <c r="P5192"/>
      <c r="Q5192"/>
      <c r="R5192"/>
      <c r="S5192"/>
      <c r="T5192"/>
      <c r="U5192"/>
      <c r="V5192"/>
      <c r="W5192"/>
      <c r="X5192"/>
      <c r="Y5192"/>
      <c r="Z5192"/>
      <c r="AA5192"/>
      <c r="AB5192" s="181"/>
    </row>
    <row r="5193" spans="1:28" hidden="1">
      <c r="A5193" s="283"/>
      <c r="B5193"/>
      <c r="C5193"/>
      <c r="D5193"/>
      <c r="E5193"/>
      <c r="F5193"/>
      <c r="G5193"/>
      <c r="H5193"/>
      <c r="I5193"/>
      <c r="J5193"/>
      <c r="K5193"/>
      <c r="L5193"/>
      <c r="M5193"/>
      <c r="N5193"/>
      <c r="O5193"/>
      <c r="P5193"/>
      <c r="Q5193"/>
      <c r="R5193"/>
      <c r="S5193"/>
      <c r="T5193"/>
      <c r="U5193"/>
      <c r="V5193"/>
      <c r="W5193"/>
      <c r="X5193"/>
      <c r="Y5193"/>
      <c r="Z5193"/>
      <c r="AA5193"/>
      <c r="AB5193" s="181"/>
    </row>
    <row r="5194" spans="1:28" hidden="1">
      <c r="A5194" s="283"/>
      <c r="B5194"/>
      <c r="C5194"/>
      <c r="D5194"/>
      <c r="E5194"/>
      <c r="F5194"/>
      <c r="G5194"/>
      <c r="H5194"/>
      <c r="I5194"/>
      <c r="J5194"/>
      <c r="K5194"/>
      <c r="L5194"/>
      <c r="M5194"/>
      <c r="N5194"/>
      <c r="O5194"/>
      <c r="P5194"/>
      <c r="Q5194"/>
      <c r="R5194"/>
      <c r="S5194"/>
      <c r="T5194"/>
      <c r="U5194"/>
      <c r="V5194"/>
      <c r="W5194"/>
      <c r="X5194"/>
      <c r="Y5194"/>
      <c r="Z5194"/>
      <c r="AA5194"/>
      <c r="AB5194" s="181"/>
    </row>
    <row r="5195" spans="1:28" hidden="1">
      <c r="A5195" s="283"/>
      <c r="B5195"/>
      <c r="C5195"/>
      <c r="D5195"/>
      <c r="E5195"/>
      <c r="F5195"/>
      <c r="G5195"/>
      <c r="H5195"/>
      <c r="I5195"/>
      <c r="J5195"/>
      <c r="K5195"/>
      <c r="L5195"/>
      <c r="M5195"/>
      <c r="N5195"/>
      <c r="O5195"/>
      <c r="P5195"/>
      <c r="Q5195"/>
      <c r="R5195"/>
      <c r="S5195"/>
      <c r="T5195"/>
      <c r="U5195"/>
      <c r="V5195"/>
      <c r="W5195"/>
      <c r="X5195"/>
      <c r="Y5195"/>
      <c r="Z5195"/>
      <c r="AA5195"/>
      <c r="AB5195" s="181"/>
    </row>
    <row r="5196" spans="1:28" hidden="1">
      <c r="A5196" s="283"/>
      <c r="B5196"/>
      <c r="C5196"/>
      <c r="D5196"/>
      <c r="E5196"/>
      <c r="F5196"/>
      <c r="G5196"/>
      <c r="H5196"/>
      <c r="I5196"/>
      <c r="J5196"/>
      <c r="K5196"/>
      <c r="L5196"/>
      <c r="M5196"/>
      <c r="N5196"/>
      <c r="O5196"/>
      <c r="P5196"/>
      <c r="Q5196"/>
      <c r="R5196"/>
      <c r="S5196"/>
      <c r="T5196"/>
      <c r="U5196"/>
      <c r="V5196"/>
      <c r="W5196"/>
      <c r="X5196"/>
      <c r="Y5196"/>
      <c r="Z5196"/>
      <c r="AA5196"/>
      <c r="AB5196" s="181"/>
    </row>
    <row r="5197" spans="1:28" hidden="1">
      <c r="A5197" s="283"/>
      <c r="B5197"/>
      <c r="C5197"/>
      <c r="D5197"/>
      <c r="E5197"/>
      <c r="F5197"/>
      <c r="G5197"/>
      <c r="H5197"/>
      <c r="I5197"/>
      <c r="J5197"/>
      <c r="K5197"/>
      <c r="L5197"/>
      <c r="M5197"/>
      <c r="N5197"/>
      <c r="O5197"/>
      <c r="P5197"/>
      <c r="Q5197"/>
      <c r="R5197"/>
      <c r="S5197"/>
      <c r="T5197"/>
      <c r="U5197"/>
      <c r="V5197"/>
      <c r="W5197"/>
      <c r="X5197"/>
      <c r="Y5197"/>
      <c r="Z5197"/>
      <c r="AA5197"/>
      <c r="AB5197" s="181"/>
    </row>
    <row r="5198" spans="1:28" hidden="1">
      <c r="A5198" s="283"/>
      <c r="B5198"/>
      <c r="C5198"/>
      <c r="D5198"/>
      <c r="E5198"/>
      <c r="F5198"/>
      <c r="G5198"/>
      <c r="H5198"/>
      <c r="I5198"/>
      <c r="J5198"/>
      <c r="K5198"/>
      <c r="L5198"/>
      <c r="M5198"/>
      <c r="N5198"/>
      <c r="O5198"/>
      <c r="P5198"/>
      <c r="Q5198"/>
      <c r="R5198"/>
      <c r="S5198"/>
      <c r="T5198"/>
      <c r="U5198"/>
      <c r="V5198"/>
      <c r="W5198"/>
      <c r="X5198"/>
      <c r="Y5198"/>
      <c r="Z5198"/>
      <c r="AA5198"/>
      <c r="AB5198" s="181"/>
    </row>
    <row r="5199" spans="1:28" hidden="1">
      <c r="A5199" s="283"/>
      <c r="B5199"/>
      <c r="C5199"/>
      <c r="D5199"/>
      <c r="E5199"/>
      <c r="F5199"/>
      <c r="G5199"/>
      <c r="H5199"/>
      <c r="I5199"/>
      <c r="J5199"/>
      <c r="K5199"/>
      <c r="L5199"/>
      <c r="M5199"/>
      <c r="N5199"/>
      <c r="O5199"/>
      <c r="P5199"/>
      <c r="Q5199"/>
      <c r="R5199"/>
      <c r="S5199"/>
      <c r="T5199"/>
      <c r="U5199"/>
      <c r="V5199"/>
      <c r="W5199"/>
      <c r="X5199"/>
      <c r="Y5199"/>
      <c r="Z5199"/>
      <c r="AA5199"/>
      <c r="AB5199" s="181"/>
    </row>
    <row r="5200" spans="1:28" hidden="1">
      <c r="A5200" s="283"/>
      <c r="B5200"/>
      <c r="C5200"/>
      <c r="D5200"/>
      <c r="E5200"/>
      <c r="F5200"/>
      <c r="G5200"/>
      <c r="H5200"/>
      <c r="I5200"/>
      <c r="J5200"/>
      <c r="K5200"/>
      <c r="L5200"/>
      <c r="M5200"/>
      <c r="N5200"/>
      <c r="O5200"/>
      <c r="P5200"/>
      <c r="Q5200"/>
      <c r="R5200"/>
      <c r="S5200"/>
      <c r="T5200"/>
      <c r="U5200"/>
      <c r="V5200"/>
      <c r="W5200"/>
      <c r="X5200"/>
      <c r="Y5200"/>
      <c r="Z5200"/>
      <c r="AA5200"/>
      <c r="AB5200" s="181"/>
    </row>
    <row r="5201" spans="1:28" hidden="1">
      <c r="A5201" s="283"/>
      <c r="B5201"/>
      <c r="C5201"/>
      <c r="D5201"/>
      <c r="E5201"/>
      <c r="F5201"/>
      <c r="G5201"/>
      <c r="H5201"/>
      <c r="I5201"/>
      <c r="J5201"/>
      <c r="K5201"/>
      <c r="L5201"/>
      <c r="M5201"/>
      <c r="N5201"/>
      <c r="O5201"/>
      <c r="P5201"/>
      <c r="Q5201"/>
      <c r="R5201"/>
      <c r="S5201"/>
      <c r="T5201"/>
      <c r="U5201"/>
      <c r="V5201"/>
      <c r="W5201"/>
      <c r="X5201"/>
      <c r="Y5201"/>
      <c r="Z5201"/>
      <c r="AA5201"/>
      <c r="AB5201" s="181"/>
    </row>
    <row r="5202" spans="1:28" hidden="1">
      <c r="A5202" s="283"/>
      <c r="B5202"/>
      <c r="C5202"/>
      <c r="D5202"/>
      <c r="E5202"/>
      <c r="F5202"/>
      <c r="G5202"/>
      <c r="H5202"/>
      <c r="I5202"/>
      <c r="J5202"/>
      <c r="K5202"/>
      <c r="L5202"/>
      <c r="M5202"/>
      <c r="N5202"/>
      <c r="O5202"/>
      <c r="P5202"/>
      <c r="Q5202"/>
      <c r="R5202"/>
      <c r="S5202"/>
      <c r="T5202"/>
      <c r="U5202"/>
      <c r="V5202"/>
      <c r="W5202"/>
      <c r="X5202"/>
      <c r="Y5202"/>
      <c r="Z5202"/>
      <c r="AA5202"/>
      <c r="AB5202" s="181"/>
    </row>
    <row r="5203" spans="1:28" hidden="1">
      <c r="A5203" s="283"/>
      <c r="B5203"/>
      <c r="C5203"/>
      <c r="D5203"/>
      <c r="E5203"/>
      <c r="F5203"/>
      <c r="G5203"/>
      <c r="H5203"/>
      <c r="I5203"/>
      <c r="J5203"/>
      <c r="K5203"/>
      <c r="L5203"/>
      <c r="M5203"/>
      <c r="N5203"/>
      <c r="O5203"/>
      <c r="P5203"/>
      <c r="Q5203"/>
      <c r="R5203"/>
      <c r="S5203"/>
      <c r="T5203"/>
      <c r="U5203"/>
      <c r="V5203"/>
      <c r="W5203"/>
      <c r="X5203"/>
      <c r="Y5203"/>
      <c r="Z5203"/>
      <c r="AA5203"/>
      <c r="AB5203" s="181"/>
    </row>
    <row r="5204" spans="1:28" hidden="1">
      <c r="A5204" s="283"/>
      <c r="B5204"/>
      <c r="C5204"/>
      <c r="D5204"/>
      <c r="E5204"/>
      <c r="F5204"/>
      <c r="G5204"/>
      <c r="H5204"/>
      <c r="I5204"/>
      <c r="J5204"/>
      <c r="K5204"/>
      <c r="L5204"/>
      <c r="M5204"/>
      <c r="N5204"/>
      <c r="O5204"/>
      <c r="P5204"/>
      <c r="Q5204"/>
      <c r="R5204"/>
      <c r="S5204"/>
      <c r="T5204"/>
      <c r="U5204"/>
      <c r="V5204"/>
      <c r="W5204"/>
      <c r="X5204"/>
      <c r="Y5204"/>
      <c r="Z5204"/>
      <c r="AA5204"/>
      <c r="AB5204" s="181"/>
    </row>
    <row r="5205" spans="1:28" hidden="1">
      <c r="A5205" s="283"/>
      <c r="B5205"/>
      <c r="C5205"/>
      <c r="D5205"/>
      <c r="E5205"/>
      <c r="F5205"/>
      <c r="G5205"/>
      <c r="H5205"/>
      <c r="I5205"/>
      <c r="J5205"/>
      <c r="K5205"/>
      <c r="L5205"/>
      <c r="M5205"/>
      <c r="N5205"/>
      <c r="O5205"/>
      <c r="P5205"/>
      <c r="Q5205"/>
      <c r="R5205"/>
      <c r="S5205"/>
      <c r="T5205"/>
      <c r="U5205"/>
      <c r="V5205"/>
      <c r="W5205"/>
      <c r="X5205"/>
      <c r="Y5205"/>
      <c r="Z5205"/>
      <c r="AA5205"/>
      <c r="AB5205" s="181"/>
    </row>
    <row r="5206" spans="1:28" hidden="1">
      <c r="A5206" s="283"/>
      <c r="B5206"/>
      <c r="C5206"/>
      <c r="D5206"/>
      <c r="E5206"/>
      <c r="F5206"/>
      <c r="G5206"/>
      <c r="H5206"/>
      <c r="I5206"/>
      <c r="J5206"/>
      <c r="K5206"/>
      <c r="L5206"/>
      <c r="M5206"/>
      <c r="N5206"/>
      <c r="O5206"/>
      <c r="P5206"/>
      <c r="Q5206"/>
      <c r="R5206"/>
      <c r="S5206"/>
      <c r="T5206"/>
      <c r="U5206"/>
      <c r="V5206"/>
      <c r="W5206"/>
      <c r="X5206"/>
      <c r="Y5206"/>
      <c r="Z5206"/>
      <c r="AA5206"/>
      <c r="AB5206" s="181"/>
    </row>
    <row r="5207" spans="1:28" hidden="1">
      <c r="A5207" s="283"/>
      <c r="B5207"/>
      <c r="C5207"/>
      <c r="D5207"/>
      <c r="E5207"/>
      <c r="F5207"/>
      <c r="G5207"/>
      <c r="H5207"/>
      <c r="I5207"/>
      <c r="J5207"/>
      <c r="K5207"/>
      <c r="L5207"/>
      <c r="M5207"/>
      <c r="N5207"/>
      <c r="O5207"/>
      <c r="P5207"/>
      <c r="Q5207"/>
      <c r="R5207"/>
      <c r="S5207"/>
      <c r="T5207"/>
      <c r="U5207"/>
      <c r="V5207"/>
      <c r="W5207"/>
      <c r="X5207"/>
      <c r="Y5207"/>
      <c r="Z5207"/>
      <c r="AA5207"/>
      <c r="AB5207" s="181"/>
    </row>
    <row r="5208" spans="1:28" hidden="1">
      <c r="A5208" s="283"/>
      <c r="B5208"/>
      <c r="C5208"/>
      <c r="D5208"/>
      <c r="E5208"/>
      <c r="F5208"/>
      <c r="G5208"/>
      <c r="H5208"/>
      <c r="I5208"/>
      <c r="J5208"/>
      <c r="K5208"/>
      <c r="L5208"/>
      <c r="M5208"/>
      <c r="N5208"/>
      <c r="O5208"/>
      <c r="P5208"/>
      <c r="Q5208"/>
      <c r="R5208"/>
      <c r="S5208"/>
      <c r="T5208"/>
      <c r="U5208"/>
      <c r="V5208"/>
      <c r="W5208"/>
      <c r="X5208"/>
      <c r="Y5208"/>
      <c r="Z5208"/>
      <c r="AA5208"/>
      <c r="AB5208" s="181"/>
    </row>
    <row r="5209" spans="1:28" hidden="1">
      <c r="A5209" s="283"/>
      <c r="B5209"/>
      <c r="C5209"/>
      <c r="D5209"/>
      <c r="E5209"/>
      <c r="F5209"/>
      <c r="G5209"/>
      <c r="H5209"/>
      <c r="I5209"/>
      <c r="J5209"/>
      <c r="K5209"/>
      <c r="L5209"/>
      <c r="M5209"/>
      <c r="N5209"/>
      <c r="O5209"/>
      <c r="P5209"/>
      <c r="Q5209"/>
      <c r="R5209"/>
      <c r="S5209"/>
      <c r="T5209"/>
      <c r="U5209"/>
      <c r="V5209"/>
      <c r="W5209"/>
      <c r="X5209"/>
      <c r="Y5209"/>
      <c r="Z5209"/>
      <c r="AA5209"/>
      <c r="AB5209" s="181"/>
    </row>
    <row r="5210" spans="1:28" hidden="1">
      <c r="A5210" s="283"/>
      <c r="B5210"/>
      <c r="C5210"/>
      <c r="D5210"/>
      <c r="E5210"/>
      <c r="F5210"/>
      <c r="G5210"/>
      <c r="H5210"/>
      <c r="I5210"/>
      <c r="J5210"/>
      <c r="K5210"/>
      <c r="L5210"/>
      <c r="M5210"/>
      <c r="N5210"/>
      <c r="O5210"/>
      <c r="P5210"/>
      <c r="Q5210"/>
      <c r="R5210"/>
      <c r="S5210"/>
      <c r="T5210"/>
      <c r="U5210"/>
      <c r="V5210"/>
      <c r="W5210"/>
      <c r="X5210"/>
      <c r="Y5210"/>
      <c r="Z5210"/>
      <c r="AA5210"/>
      <c r="AB5210" s="181"/>
    </row>
    <row r="5211" spans="1:28" hidden="1">
      <c r="A5211" s="283"/>
      <c r="B5211"/>
      <c r="C5211"/>
      <c r="D5211"/>
      <c r="E5211"/>
      <c r="F5211"/>
      <c r="G5211"/>
      <c r="H5211"/>
      <c r="I5211"/>
      <c r="J5211"/>
      <c r="K5211"/>
      <c r="L5211"/>
      <c r="M5211"/>
      <c r="N5211"/>
      <c r="O5211"/>
      <c r="P5211"/>
      <c r="Q5211"/>
      <c r="R5211"/>
      <c r="S5211"/>
      <c r="T5211"/>
      <c r="U5211"/>
      <c r="V5211"/>
      <c r="W5211"/>
      <c r="X5211"/>
      <c r="Y5211"/>
      <c r="Z5211"/>
      <c r="AA5211"/>
      <c r="AB5211" s="181"/>
    </row>
    <row r="5212" spans="1:28" hidden="1">
      <c r="A5212" s="283"/>
      <c r="B5212"/>
      <c r="C5212"/>
      <c r="D5212"/>
      <c r="E5212"/>
      <c r="F5212"/>
      <c r="G5212"/>
      <c r="H5212"/>
      <c r="I5212"/>
      <c r="J5212"/>
      <c r="K5212"/>
      <c r="L5212"/>
      <c r="M5212"/>
      <c r="N5212"/>
      <c r="O5212"/>
      <c r="P5212"/>
      <c r="Q5212"/>
      <c r="R5212"/>
      <c r="S5212"/>
      <c r="T5212"/>
      <c r="U5212"/>
      <c r="V5212"/>
      <c r="W5212"/>
      <c r="X5212"/>
      <c r="Y5212"/>
      <c r="Z5212"/>
      <c r="AA5212"/>
      <c r="AB5212" s="181"/>
    </row>
    <row r="5213" spans="1:28" hidden="1">
      <c r="A5213" s="283"/>
      <c r="B5213"/>
      <c r="C5213"/>
      <c r="D5213"/>
      <c r="E5213"/>
      <c r="F5213"/>
      <c r="G5213"/>
      <c r="H5213"/>
      <c r="I5213"/>
      <c r="J5213"/>
      <c r="K5213"/>
      <c r="L5213"/>
      <c r="M5213"/>
      <c r="N5213"/>
      <c r="O5213"/>
      <c r="P5213"/>
      <c r="Q5213"/>
      <c r="R5213"/>
      <c r="S5213"/>
      <c r="T5213"/>
      <c r="U5213"/>
      <c r="V5213"/>
      <c r="W5213"/>
      <c r="X5213"/>
      <c r="Y5213"/>
      <c r="Z5213"/>
      <c r="AA5213"/>
      <c r="AB5213" s="181"/>
    </row>
    <row r="5214" spans="1:28" hidden="1">
      <c r="A5214" s="283"/>
      <c r="B5214"/>
      <c r="C5214"/>
      <c r="D5214"/>
      <c r="E5214"/>
      <c r="F5214"/>
      <c r="G5214"/>
      <c r="H5214"/>
      <c r="I5214"/>
      <c r="J5214"/>
      <c r="K5214"/>
      <c r="L5214"/>
      <c r="M5214"/>
      <c r="N5214"/>
      <c r="O5214"/>
      <c r="P5214"/>
      <c r="Q5214"/>
      <c r="R5214"/>
      <c r="S5214"/>
      <c r="T5214"/>
      <c r="U5214"/>
      <c r="V5214"/>
      <c r="W5214"/>
      <c r="X5214"/>
      <c r="Y5214"/>
      <c r="Z5214"/>
      <c r="AA5214"/>
      <c r="AB5214" s="181"/>
    </row>
    <row r="5215" spans="1:28" hidden="1">
      <c r="A5215" s="283"/>
      <c r="B5215"/>
      <c r="C5215"/>
      <c r="D5215"/>
      <c r="E5215"/>
      <c r="F5215"/>
      <c r="G5215"/>
      <c r="H5215"/>
      <c r="I5215"/>
      <c r="J5215"/>
      <c r="K5215"/>
      <c r="L5215"/>
      <c r="M5215"/>
      <c r="N5215"/>
      <c r="O5215"/>
      <c r="P5215"/>
      <c r="Q5215"/>
      <c r="R5215"/>
      <c r="S5215"/>
      <c r="T5215"/>
      <c r="U5215"/>
      <c r="V5215"/>
      <c r="W5215"/>
      <c r="X5215"/>
      <c r="Y5215"/>
      <c r="Z5215"/>
      <c r="AA5215"/>
      <c r="AB5215" s="181"/>
    </row>
    <row r="5216" spans="1:28" hidden="1">
      <c r="A5216" s="283"/>
      <c r="B5216"/>
      <c r="C5216"/>
      <c r="D5216"/>
      <c r="E5216"/>
      <c r="F5216"/>
      <c r="G5216"/>
      <c r="H5216"/>
      <c r="I5216"/>
      <c r="J5216"/>
      <c r="K5216"/>
      <c r="L5216"/>
      <c r="M5216"/>
      <c r="N5216"/>
      <c r="O5216"/>
      <c r="P5216"/>
      <c r="Q5216"/>
      <c r="R5216"/>
      <c r="S5216"/>
      <c r="T5216"/>
      <c r="U5216"/>
      <c r="V5216"/>
      <c r="W5216"/>
      <c r="X5216"/>
      <c r="Y5216"/>
      <c r="Z5216"/>
      <c r="AA5216"/>
      <c r="AB5216" s="181"/>
    </row>
    <row r="5217" spans="1:28" hidden="1">
      <c r="A5217" s="283"/>
      <c r="B5217"/>
      <c r="C5217"/>
      <c r="D5217"/>
      <c r="E5217"/>
      <c r="F5217"/>
      <c r="G5217"/>
      <c r="H5217"/>
      <c r="I5217"/>
      <c r="J5217"/>
      <c r="K5217"/>
      <c r="L5217"/>
      <c r="M5217"/>
      <c r="N5217"/>
      <c r="O5217"/>
      <c r="P5217"/>
      <c r="Q5217"/>
      <c r="R5217"/>
      <c r="S5217"/>
      <c r="T5217"/>
      <c r="U5217"/>
      <c r="V5217"/>
      <c r="W5217"/>
      <c r="X5217"/>
      <c r="Y5217"/>
      <c r="Z5217"/>
      <c r="AA5217"/>
      <c r="AB5217" s="181"/>
    </row>
    <row r="5218" spans="1:28" hidden="1">
      <c r="A5218" s="283"/>
      <c r="B5218"/>
      <c r="C5218"/>
      <c r="D5218"/>
      <c r="E5218"/>
      <c r="F5218"/>
      <c r="G5218"/>
      <c r="H5218"/>
      <c r="I5218"/>
      <c r="J5218"/>
      <c r="K5218"/>
      <c r="L5218"/>
      <c r="M5218"/>
      <c r="N5218"/>
      <c r="O5218"/>
      <c r="P5218"/>
      <c r="Q5218"/>
      <c r="R5218"/>
      <c r="S5218"/>
      <c r="T5218"/>
      <c r="U5218"/>
      <c r="V5218"/>
      <c r="W5218"/>
      <c r="X5218"/>
      <c r="Y5218"/>
      <c r="Z5218"/>
      <c r="AA5218"/>
      <c r="AB5218" s="181"/>
    </row>
    <row r="5219" spans="1:28" hidden="1">
      <c r="A5219" s="283"/>
      <c r="B5219"/>
      <c r="C5219"/>
      <c r="D5219"/>
      <c r="E5219"/>
      <c r="F5219"/>
      <c r="G5219"/>
      <c r="H5219"/>
      <c r="I5219"/>
      <c r="J5219"/>
      <c r="K5219"/>
      <c r="L5219"/>
      <c r="M5219"/>
      <c r="N5219"/>
      <c r="O5219"/>
      <c r="P5219"/>
      <c r="Q5219"/>
      <c r="R5219"/>
      <c r="S5219"/>
      <c r="T5219"/>
      <c r="U5219"/>
      <c r="V5219"/>
      <c r="W5219"/>
      <c r="X5219"/>
      <c r="Y5219"/>
      <c r="Z5219"/>
      <c r="AA5219"/>
      <c r="AB5219" s="181"/>
    </row>
    <row r="5220" spans="1:28" hidden="1">
      <c r="A5220" s="283"/>
      <c r="B5220"/>
      <c r="C5220"/>
      <c r="D5220"/>
      <c r="E5220"/>
      <c r="F5220"/>
      <c r="G5220"/>
      <c r="H5220"/>
      <c r="I5220"/>
      <c r="J5220"/>
      <c r="K5220"/>
      <c r="L5220"/>
      <c r="M5220"/>
      <c r="N5220"/>
      <c r="O5220"/>
      <c r="P5220"/>
      <c r="Q5220"/>
      <c r="R5220"/>
      <c r="S5220"/>
      <c r="T5220"/>
      <c r="U5220"/>
      <c r="V5220"/>
      <c r="W5220"/>
      <c r="X5220"/>
      <c r="Y5220"/>
      <c r="Z5220"/>
      <c r="AA5220"/>
      <c r="AB5220" s="181"/>
    </row>
    <row r="5221" spans="1:28" hidden="1">
      <c r="A5221" s="283"/>
      <c r="B5221"/>
      <c r="C5221"/>
      <c r="D5221"/>
      <c r="E5221"/>
      <c r="F5221"/>
      <c r="G5221"/>
      <c r="H5221"/>
      <c r="I5221"/>
      <c r="J5221"/>
      <c r="K5221"/>
      <c r="L5221"/>
      <c r="M5221"/>
      <c r="N5221"/>
      <c r="O5221"/>
      <c r="P5221"/>
      <c r="Q5221"/>
      <c r="R5221"/>
      <c r="S5221"/>
      <c r="T5221"/>
      <c r="U5221"/>
      <c r="V5221"/>
      <c r="W5221"/>
      <c r="X5221"/>
      <c r="Y5221"/>
      <c r="Z5221"/>
      <c r="AA5221"/>
      <c r="AB5221" s="181"/>
    </row>
    <row r="5222" spans="1:28" hidden="1">
      <c r="A5222" s="283"/>
      <c r="B5222"/>
      <c r="C5222"/>
      <c r="D5222"/>
      <c r="E5222"/>
      <c r="F5222"/>
      <c r="G5222"/>
      <c r="H5222"/>
      <c r="I5222"/>
      <c r="J5222"/>
      <c r="K5222"/>
      <c r="L5222"/>
      <c r="M5222"/>
      <c r="N5222"/>
      <c r="O5222"/>
      <c r="P5222"/>
      <c r="Q5222"/>
      <c r="R5222"/>
      <c r="S5222"/>
      <c r="T5222"/>
      <c r="U5222"/>
      <c r="V5222"/>
      <c r="W5222"/>
      <c r="X5222"/>
      <c r="Y5222"/>
      <c r="Z5222"/>
      <c r="AA5222"/>
      <c r="AB5222" s="181"/>
    </row>
    <row r="5223" spans="1:28" hidden="1">
      <c r="A5223" s="283"/>
      <c r="B5223"/>
      <c r="C5223"/>
      <c r="D5223"/>
      <c r="E5223"/>
      <c r="F5223"/>
      <c r="G5223"/>
      <c r="H5223"/>
      <c r="I5223"/>
      <c r="J5223"/>
      <c r="K5223"/>
      <c r="L5223"/>
      <c r="M5223"/>
      <c r="N5223"/>
      <c r="O5223"/>
      <c r="P5223"/>
      <c r="Q5223"/>
      <c r="R5223"/>
      <c r="S5223"/>
      <c r="T5223"/>
      <c r="U5223"/>
      <c r="V5223"/>
      <c r="W5223"/>
      <c r="X5223"/>
      <c r="Y5223"/>
      <c r="Z5223"/>
      <c r="AA5223"/>
      <c r="AB5223" s="181"/>
    </row>
    <row r="5224" spans="1:28" hidden="1">
      <c r="A5224" s="283"/>
      <c r="B5224"/>
      <c r="C5224"/>
      <c r="D5224"/>
      <c r="E5224"/>
      <c r="F5224"/>
      <c r="G5224"/>
      <c r="H5224"/>
      <c r="I5224"/>
      <c r="J5224"/>
      <c r="K5224"/>
      <c r="L5224"/>
      <c r="M5224"/>
      <c r="N5224"/>
      <c r="O5224"/>
      <c r="P5224"/>
      <c r="Q5224"/>
      <c r="R5224"/>
      <c r="S5224"/>
      <c r="T5224"/>
      <c r="U5224"/>
      <c r="V5224"/>
      <c r="W5224"/>
      <c r="X5224"/>
      <c r="Y5224"/>
      <c r="Z5224"/>
      <c r="AA5224"/>
      <c r="AB5224" s="181"/>
    </row>
    <row r="5225" spans="1:28" hidden="1">
      <c r="A5225" s="283"/>
      <c r="B5225"/>
      <c r="C5225"/>
      <c r="D5225"/>
      <c r="E5225"/>
      <c r="F5225"/>
      <c r="G5225"/>
      <c r="H5225"/>
      <c r="I5225"/>
      <c r="J5225"/>
      <c r="K5225"/>
      <c r="L5225"/>
      <c r="M5225"/>
      <c r="N5225"/>
      <c r="O5225"/>
      <c r="P5225"/>
      <c r="Q5225"/>
      <c r="R5225"/>
      <c r="S5225"/>
      <c r="T5225"/>
      <c r="U5225"/>
      <c r="V5225"/>
      <c r="W5225"/>
      <c r="X5225"/>
      <c r="Y5225"/>
      <c r="Z5225"/>
      <c r="AA5225"/>
      <c r="AB5225" s="181"/>
    </row>
    <row r="5226" spans="1:28" hidden="1">
      <c r="A5226" s="283"/>
      <c r="B5226"/>
      <c r="C5226"/>
      <c r="D5226"/>
      <c r="E5226"/>
      <c r="F5226"/>
      <c r="G5226"/>
      <c r="H5226"/>
      <c r="I5226"/>
      <c r="J5226"/>
      <c r="K5226"/>
      <c r="L5226"/>
      <c r="M5226"/>
      <c r="N5226"/>
      <c r="O5226"/>
      <c r="P5226"/>
      <c r="Q5226"/>
      <c r="R5226"/>
      <c r="S5226"/>
      <c r="T5226"/>
      <c r="U5226"/>
      <c r="V5226"/>
      <c r="W5226"/>
      <c r="X5226"/>
      <c r="Y5226"/>
      <c r="Z5226"/>
      <c r="AA5226"/>
      <c r="AB5226" s="181"/>
    </row>
    <row r="5227" spans="1:28" hidden="1">
      <c r="A5227" s="283"/>
      <c r="B5227"/>
      <c r="C5227"/>
      <c r="D5227"/>
      <c r="E5227"/>
      <c r="F5227"/>
      <c r="G5227"/>
      <c r="H5227"/>
      <c r="I5227"/>
      <c r="J5227"/>
      <c r="K5227"/>
      <c r="L5227"/>
      <c r="M5227"/>
      <c r="N5227"/>
      <c r="O5227"/>
      <c r="P5227"/>
      <c r="Q5227"/>
      <c r="R5227"/>
      <c r="S5227"/>
      <c r="T5227"/>
      <c r="U5227"/>
      <c r="V5227"/>
      <c r="W5227"/>
      <c r="X5227"/>
      <c r="Y5227"/>
      <c r="Z5227"/>
      <c r="AA5227"/>
      <c r="AB5227" s="181"/>
    </row>
    <row r="5228" spans="1:28" hidden="1">
      <c r="A5228" s="283"/>
      <c r="B5228"/>
      <c r="C5228"/>
      <c r="D5228"/>
      <c r="E5228"/>
      <c r="F5228"/>
      <c r="G5228"/>
      <c r="H5228"/>
      <c r="I5228"/>
      <c r="J5228"/>
      <c r="K5228"/>
      <c r="L5228"/>
      <c r="M5228"/>
      <c r="N5228"/>
      <c r="O5228"/>
      <c r="P5228"/>
      <c r="Q5228"/>
      <c r="R5228"/>
      <c r="S5228"/>
      <c r="T5228"/>
      <c r="U5228"/>
      <c r="V5228"/>
      <c r="W5228"/>
      <c r="X5228"/>
      <c r="Y5228"/>
      <c r="Z5228"/>
      <c r="AA5228"/>
      <c r="AB5228" s="181"/>
    </row>
    <row r="5229" spans="1:28" hidden="1">
      <c r="A5229" s="283"/>
      <c r="B5229"/>
      <c r="C5229"/>
      <c r="D5229"/>
      <c r="E5229"/>
      <c r="F5229"/>
      <c r="G5229"/>
      <c r="H5229"/>
      <c r="I5229"/>
      <c r="J5229"/>
      <c r="K5229"/>
      <c r="L5229"/>
      <c r="M5229"/>
      <c r="N5229"/>
      <c r="O5229"/>
      <c r="P5229"/>
      <c r="Q5229"/>
      <c r="R5229"/>
      <c r="S5229"/>
      <c r="T5229"/>
      <c r="U5229"/>
      <c r="V5229"/>
      <c r="W5229"/>
      <c r="X5229"/>
      <c r="Y5229"/>
      <c r="Z5229"/>
      <c r="AA5229"/>
      <c r="AB5229" s="181"/>
    </row>
    <row r="5230" spans="1:28" hidden="1">
      <c r="A5230" s="283"/>
      <c r="B5230"/>
      <c r="C5230"/>
      <c r="D5230"/>
      <c r="E5230"/>
      <c r="F5230"/>
      <c r="G5230"/>
      <c r="H5230"/>
      <c r="I5230"/>
      <c r="J5230"/>
      <c r="K5230"/>
      <c r="L5230"/>
      <c r="M5230"/>
      <c r="N5230"/>
      <c r="O5230"/>
      <c r="P5230"/>
      <c r="Q5230"/>
      <c r="R5230"/>
      <c r="S5230"/>
      <c r="T5230"/>
      <c r="U5230"/>
      <c r="V5230"/>
      <c r="W5230"/>
      <c r="X5230"/>
      <c r="Y5230"/>
      <c r="Z5230"/>
      <c r="AA5230"/>
      <c r="AB5230" s="181"/>
    </row>
    <row r="5231" spans="1:28" hidden="1">
      <c r="A5231" s="283"/>
      <c r="B5231"/>
      <c r="C5231"/>
      <c r="D5231"/>
      <c r="E5231"/>
      <c r="F5231"/>
      <c r="G5231"/>
      <c r="H5231"/>
      <c r="I5231"/>
      <c r="J5231"/>
      <c r="K5231"/>
      <c r="L5231"/>
      <c r="M5231"/>
      <c r="N5231"/>
      <c r="O5231"/>
      <c r="P5231"/>
      <c r="Q5231"/>
      <c r="R5231"/>
      <c r="S5231"/>
      <c r="T5231"/>
      <c r="U5231"/>
      <c r="V5231"/>
      <c r="W5231"/>
      <c r="X5231"/>
      <c r="Y5231"/>
      <c r="Z5231"/>
      <c r="AA5231"/>
      <c r="AB5231" s="181"/>
    </row>
    <row r="5232" spans="1:28" hidden="1">
      <c r="A5232" s="283"/>
      <c r="B5232"/>
      <c r="C5232"/>
      <c r="D5232"/>
      <c r="E5232"/>
      <c r="F5232"/>
      <c r="G5232"/>
      <c r="H5232"/>
      <c r="I5232"/>
      <c r="J5232"/>
      <c r="K5232"/>
      <c r="L5232"/>
      <c r="M5232"/>
      <c r="N5232"/>
      <c r="O5232"/>
      <c r="P5232"/>
      <c r="Q5232"/>
      <c r="R5232"/>
      <c r="S5232"/>
      <c r="T5232"/>
      <c r="U5232"/>
      <c r="V5232"/>
      <c r="W5232"/>
      <c r="X5232"/>
      <c r="Y5232"/>
      <c r="Z5232"/>
      <c r="AA5232"/>
      <c r="AB5232" s="181"/>
    </row>
    <row r="5233" spans="1:28" hidden="1">
      <c r="A5233" s="283"/>
      <c r="B5233"/>
      <c r="C5233"/>
      <c r="D5233"/>
      <c r="E5233"/>
      <c r="F5233"/>
      <c r="G5233"/>
      <c r="H5233"/>
      <c r="I5233"/>
      <c r="J5233"/>
      <c r="K5233"/>
      <c r="L5233"/>
      <c r="M5233"/>
      <c r="N5233"/>
      <c r="O5233"/>
      <c r="P5233"/>
      <c r="Q5233"/>
      <c r="R5233"/>
      <c r="S5233"/>
      <c r="T5233"/>
      <c r="U5233"/>
      <c r="V5233"/>
      <c r="W5233"/>
      <c r="X5233"/>
      <c r="Y5233"/>
      <c r="Z5233"/>
      <c r="AA5233"/>
      <c r="AB5233" s="181"/>
    </row>
    <row r="5234" spans="1:28" hidden="1">
      <c r="A5234" s="283"/>
      <c r="B5234"/>
      <c r="C5234"/>
      <c r="D5234"/>
      <c r="E5234"/>
      <c r="F5234"/>
      <c r="G5234"/>
      <c r="H5234"/>
      <c r="I5234"/>
      <c r="J5234"/>
      <c r="K5234"/>
      <c r="L5234"/>
      <c r="M5234"/>
      <c r="N5234"/>
      <c r="O5234"/>
      <c r="P5234"/>
      <c r="Q5234"/>
      <c r="R5234"/>
      <c r="S5234"/>
      <c r="T5234"/>
      <c r="U5234"/>
      <c r="V5234"/>
      <c r="W5234"/>
      <c r="X5234"/>
      <c r="Y5234"/>
      <c r="Z5234"/>
      <c r="AA5234"/>
      <c r="AB5234" s="181"/>
    </row>
    <row r="5235" spans="1:28" hidden="1">
      <c r="A5235" s="283"/>
      <c r="B5235"/>
      <c r="C5235"/>
      <c r="D5235"/>
      <c r="E5235"/>
      <c r="F5235"/>
      <c r="G5235"/>
      <c r="H5235"/>
      <c r="I5235"/>
      <c r="J5235"/>
      <c r="K5235"/>
      <c r="L5235"/>
      <c r="M5235"/>
      <c r="N5235"/>
      <c r="O5235"/>
      <c r="P5235"/>
      <c r="Q5235"/>
      <c r="R5235"/>
      <c r="S5235"/>
      <c r="T5235"/>
      <c r="U5235"/>
      <c r="V5235"/>
      <c r="W5235"/>
      <c r="X5235"/>
      <c r="Y5235"/>
      <c r="Z5235"/>
      <c r="AA5235"/>
      <c r="AB5235" s="181"/>
    </row>
    <row r="5236" spans="1:28" hidden="1">
      <c r="A5236" s="283"/>
      <c r="B5236"/>
      <c r="C5236"/>
      <c r="D5236"/>
      <c r="E5236"/>
      <c r="F5236"/>
      <c r="G5236"/>
      <c r="H5236"/>
      <c r="I5236"/>
      <c r="J5236"/>
      <c r="K5236"/>
      <c r="L5236"/>
      <c r="M5236"/>
      <c r="N5236"/>
      <c r="O5236"/>
      <c r="P5236"/>
      <c r="Q5236"/>
      <c r="R5236"/>
      <c r="S5236"/>
      <c r="T5236"/>
      <c r="U5236"/>
      <c r="V5236"/>
      <c r="W5236"/>
      <c r="X5236"/>
      <c r="Y5236"/>
      <c r="Z5236"/>
      <c r="AA5236"/>
      <c r="AB5236" s="181"/>
    </row>
    <row r="5237" spans="1:28" hidden="1">
      <c r="A5237" s="283"/>
      <c r="B5237"/>
      <c r="C5237"/>
      <c r="D5237"/>
      <c r="E5237"/>
      <c r="F5237"/>
      <c r="G5237"/>
      <c r="H5237"/>
      <c r="I5237"/>
      <c r="J5237"/>
      <c r="K5237"/>
      <c r="L5237"/>
      <c r="M5237"/>
      <c r="N5237"/>
      <c r="O5237"/>
      <c r="P5237"/>
      <c r="Q5237"/>
      <c r="R5237"/>
      <c r="S5237"/>
      <c r="T5237"/>
      <c r="U5237"/>
      <c r="V5237"/>
      <c r="W5237"/>
      <c r="X5237"/>
      <c r="Y5237"/>
      <c r="Z5237"/>
      <c r="AA5237"/>
      <c r="AB5237" s="181"/>
    </row>
    <row r="5238" spans="1:28" hidden="1">
      <c r="A5238" s="283"/>
      <c r="B5238"/>
      <c r="C5238"/>
      <c r="D5238"/>
      <c r="E5238"/>
      <c r="F5238"/>
      <c r="G5238"/>
      <c r="H5238"/>
      <c r="I5238"/>
      <c r="J5238"/>
      <c r="K5238"/>
      <c r="L5238"/>
      <c r="M5238"/>
      <c r="N5238"/>
      <c r="O5238"/>
      <c r="P5238"/>
      <c r="Q5238"/>
      <c r="R5238"/>
      <c r="S5238"/>
      <c r="T5238"/>
      <c r="U5238"/>
      <c r="V5238"/>
      <c r="W5238"/>
      <c r="X5238"/>
      <c r="Y5238"/>
      <c r="Z5238"/>
      <c r="AA5238"/>
      <c r="AB5238" s="181"/>
    </row>
    <row r="5239" spans="1:28" hidden="1">
      <c r="A5239" s="283"/>
      <c r="B5239"/>
      <c r="C5239"/>
      <c r="D5239"/>
      <c r="E5239"/>
      <c r="F5239"/>
      <c r="G5239"/>
      <c r="H5239"/>
      <c r="I5239"/>
      <c r="J5239"/>
      <c r="K5239"/>
      <c r="L5239"/>
      <c r="M5239"/>
      <c r="N5239"/>
      <c r="O5239"/>
      <c r="P5239"/>
      <c r="Q5239"/>
      <c r="R5239"/>
      <c r="S5239"/>
      <c r="T5239"/>
      <c r="U5239"/>
      <c r="V5239"/>
      <c r="W5239"/>
      <c r="X5239"/>
      <c r="Y5239"/>
      <c r="Z5239"/>
      <c r="AA5239"/>
      <c r="AB5239" s="181"/>
    </row>
    <row r="5240" spans="1:28" hidden="1">
      <c r="A5240" s="283"/>
      <c r="B5240"/>
      <c r="C5240"/>
      <c r="D5240"/>
      <c r="E5240"/>
      <c r="F5240"/>
      <c r="G5240"/>
      <c r="H5240"/>
      <c r="I5240"/>
      <c r="J5240"/>
      <c r="K5240"/>
      <c r="L5240"/>
      <c r="M5240"/>
      <c r="N5240"/>
      <c r="O5240"/>
      <c r="P5240"/>
      <c r="Q5240"/>
      <c r="R5240"/>
      <c r="S5240"/>
      <c r="T5240"/>
      <c r="U5240"/>
      <c r="V5240"/>
      <c r="W5240"/>
      <c r="X5240"/>
      <c r="Y5240"/>
      <c r="Z5240"/>
      <c r="AA5240"/>
      <c r="AB5240" s="181"/>
    </row>
    <row r="5241" spans="1:28" hidden="1">
      <c r="A5241" s="283"/>
      <c r="B5241"/>
      <c r="C5241"/>
      <c r="D5241"/>
      <c r="E5241"/>
      <c r="F5241"/>
      <c r="G5241"/>
      <c r="H5241"/>
      <c r="I5241"/>
      <c r="J5241"/>
      <c r="K5241"/>
      <c r="L5241"/>
      <c r="M5241"/>
      <c r="N5241"/>
      <c r="O5241"/>
      <c r="P5241"/>
      <c r="Q5241"/>
      <c r="R5241"/>
      <c r="S5241"/>
      <c r="T5241"/>
      <c r="U5241"/>
      <c r="V5241"/>
      <c r="W5241"/>
      <c r="X5241"/>
      <c r="Y5241"/>
      <c r="Z5241"/>
      <c r="AA5241"/>
      <c r="AB5241" s="181"/>
    </row>
    <row r="5242" spans="1:28" hidden="1">
      <c r="A5242" s="283"/>
      <c r="B5242"/>
      <c r="C5242"/>
      <c r="D5242"/>
      <c r="E5242"/>
      <c r="F5242"/>
      <c r="G5242"/>
      <c r="H5242"/>
      <c r="I5242"/>
      <c r="J5242"/>
      <c r="K5242"/>
      <c r="L5242"/>
      <c r="M5242"/>
      <c r="N5242"/>
      <c r="O5242"/>
      <c r="P5242"/>
      <c r="Q5242"/>
      <c r="R5242"/>
      <c r="S5242"/>
      <c r="T5242"/>
      <c r="U5242"/>
      <c r="V5242"/>
      <c r="W5242"/>
      <c r="X5242"/>
      <c r="Y5242"/>
      <c r="Z5242"/>
      <c r="AA5242"/>
      <c r="AB5242" s="181"/>
    </row>
    <row r="5243" spans="1:28" hidden="1">
      <c r="A5243" s="283"/>
      <c r="B5243"/>
      <c r="C5243"/>
      <c r="D5243"/>
      <c r="E5243"/>
      <c r="F5243"/>
      <c r="G5243"/>
      <c r="H5243"/>
      <c r="I5243"/>
      <c r="J5243"/>
      <c r="K5243"/>
      <c r="L5243"/>
      <c r="M5243"/>
      <c r="N5243"/>
      <c r="O5243"/>
      <c r="P5243"/>
      <c r="Q5243"/>
      <c r="R5243"/>
      <c r="S5243"/>
      <c r="T5243"/>
      <c r="U5243"/>
      <c r="V5243"/>
      <c r="W5243"/>
      <c r="X5243"/>
      <c r="Y5243"/>
      <c r="Z5243"/>
      <c r="AA5243"/>
      <c r="AB5243" s="181"/>
    </row>
    <row r="5244" spans="1:28" hidden="1">
      <c r="A5244" s="283"/>
      <c r="B5244"/>
      <c r="C5244"/>
      <c r="D5244"/>
      <c r="E5244"/>
      <c r="F5244"/>
      <c r="G5244"/>
      <c r="H5244"/>
      <c r="I5244"/>
      <c r="J5244"/>
      <c r="K5244"/>
      <c r="L5244"/>
      <c r="M5244"/>
      <c r="N5244"/>
      <c r="O5244"/>
      <c r="P5244"/>
      <c r="Q5244"/>
      <c r="R5244"/>
      <c r="S5244"/>
      <c r="T5244"/>
      <c r="U5244"/>
      <c r="V5244"/>
      <c r="W5244"/>
      <c r="X5244"/>
      <c r="Y5244"/>
      <c r="Z5244"/>
      <c r="AA5244"/>
      <c r="AB5244" s="181"/>
    </row>
    <row r="5245" spans="1:28" hidden="1">
      <c r="A5245" s="283"/>
      <c r="B5245"/>
      <c r="C5245"/>
      <c r="D5245"/>
      <c r="E5245"/>
      <c r="F5245"/>
      <c r="G5245"/>
      <c r="H5245"/>
      <c r="I5245"/>
      <c r="J5245"/>
      <c r="K5245"/>
      <c r="L5245"/>
      <c r="M5245"/>
      <c r="N5245"/>
      <c r="O5245"/>
      <c r="P5245"/>
      <c r="Q5245"/>
      <c r="R5245"/>
      <c r="S5245"/>
      <c r="T5245"/>
      <c r="U5245"/>
      <c r="V5245"/>
      <c r="W5245"/>
      <c r="X5245"/>
      <c r="Y5245"/>
      <c r="Z5245"/>
      <c r="AA5245"/>
      <c r="AB5245" s="181"/>
    </row>
    <row r="5246" spans="1:28" hidden="1">
      <c r="A5246" s="283"/>
      <c r="B5246"/>
      <c r="C5246"/>
      <c r="D5246"/>
      <c r="E5246"/>
      <c r="F5246"/>
      <c r="G5246"/>
      <c r="H5246"/>
      <c r="I5246"/>
      <c r="J5246"/>
      <c r="K5246"/>
      <c r="L5246"/>
      <c r="M5246"/>
      <c r="N5246"/>
      <c r="O5246"/>
      <c r="P5246"/>
      <c r="Q5246"/>
      <c r="R5246"/>
      <c r="S5246"/>
      <c r="T5246"/>
      <c r="U5246"/>
      <c r="V5246"/>
      <c r="W5246"/>
      <c r="X5246"/>
      <c r="Y5246"/>
      <c r="Z5246"/>
      <c r="AA5246"/>
      <c r="AB5246" s="181"/>
    </row>
    <row r="5247" spans="1:28" hidden="1">
      <c r="A5247" s="283"/>
      <c r="B5247"/>
      <c r="C5247"/>
      <c r="D5247"/>
      <c r="E5247"/>
      <c r="F5247"/>
      <c r="G5247"/>
      <c r="H5247"/>
      <c r="I5247"/>
      <c r="J5247"/>
      <c r="K5247"/>
      <c r="L5247"/>
      <c r="M5247"/>
      <c r="N5247"/>
      <c r="O5247"/>
      <c r="P5247"/>
      <c r="Q5247"/>
      <c r="R5247"/>
      <c r="S5247"/>
      <c r="T5247"/>
      <c r="U5247"/>
      <c r="V5247"/>
      <c r="W5247"/>
      <c r="X5247"/>
      <c r="Y5247"/>
      <c r="Z5247"/>
      <c r="AA5247"/>
      <c r="AB5247" s="181"/>
    </row>
    <row r="5248" spans="1:28" hidden="1">
      <c r="A5248" s="283"/>
      <c r="B5248"/>
      <c r="C5248"/>
      <c r="D5248"/>
      <c r="E5248"/>
      <c r="F5248"/>
      <c r="G5248"/>
      <c r="H5248"/>
      <c r="I5248"/>
      <c r="J5248"/>
      <c r="K5248"/>
      <c r="L5248"/>
      <c r="M5248"/>
      <c r="N5248"/>
      <c r="O5248"/>
      <c r="P5248"/>
      <c r="Q5248"/>
      <c r="R5248"/>
      <c r="S5248"/>
      <c r="T5248"/>
      <c r="U5248"/>
      <c r="V5248"/>
      <c r="W5248"/>
      <c r="X5248"/>
      <c r="Y5248"/>
      <c r="Z5248"/>
      <c r="AA5248"/>
      <c r="AB5248" s="181"/>
    </row>
    <row r="5249" spans="1:28" hidden="1">
      <c r="A5249" s="283"/>
      <c r="B5249"/>
      <c r="C5249"/>
      <c r="D5249"/>
      <c r="E5249"/>
      <c r="F5249"/>
      <c r="G5249"/>
      <c r="H5249"/>
      <c r="I5249"/>
      <c r="J5249"/>
      <c r="K5249"/>
      <c r="L5249"/>
      <c r="M5249"/>
      <c r="N5249"/>
      <c r="O5249"/>
      <c r="P5249"/>
      <c r="Q5249"/>
      <c r="R5249"/>
      <c r="S5249"/>
      <c r="T5249"/>
      <c r="U5249"/>
      <c r="V5249"/>
      <c r="W5249"/>
      <c r="X5249"/>
      <c r="Y5249"/>
      <c r="Z5249"/>
      <c r="AA5249"/>
      <c r="AB5249" s="181"/>
    </row>
    <row r="5250" spans="1:28" hidden="1">
      <c r="A5250" s="283"/>
      <c r="B5250"/>
      <c r="C5250"/>
      <c r="D5250"/>
      <c r="E5250"/>
      <c r="F5250"/>
      <c r="G5250"/>
      <c r="H5250"/>
      <c r="I5250"/>
      <c r="J5250"/>
      <c r="K5250"/>
      <c r="L5250"/>
      <c r="M5250"/>
      <c r="N5250"/>
      <c r="O5250"/>
      <c r="P5250"/>
      <c r="Q5250"/>
      <c r="R5250"/>
      <c r="S5250"/>
      <c r="T5250"/>
      <c r="U5250"/>
      <c r="V5250"/>
      <c r="W5250"/>
      <c r="X5250"/>
      <c r="Y5250"/>
      <c r="Z5250"/>
      <c r="AA5250"/>
      <c r="AB5250" s="181"/>
    </row>
    <row r="5251" spans="1:28" hidden="1">
      <c r="A5251" s="283"/>
      <c r="B5251"/>
      <c r="C5251"/>
      <c r="D5251"/>
      <c r="E5251"/>
      <c r="F5251"/>
      <c r="G5251"/>
      <c r="H5251"/>
      <c r="I5251"/>
      <c r="J5251"/>
      <c r="K5251"/>
      <c r="L5251"/>
      <c r="M5251"/>
      <c r="N5251"/>
      <c r="O5251"/>
      <c r="P5251"/>
      <c r="Q5251"/>
      <c r="R5251"/>
      <c r="S5251"/>
      <c r="T5251"/>
      <c r="U5251"/>
      <c r="V5251"/>
      <c r="W5251"/>
      <c r="X5251"/>
      <c r="Y5251"/>
      <c r="Z5251"/>
      <c r="AA5251"/>
      <c r="AB5251" s="181"/>
    </row>
    <row r="5252" spans="1:28" hidden="1">
      <c r="A5252" s="283"/>
      <c r="B5252"/>
      <c r="C5252"/>
      <c r="D5252"/>
      <c r="E5252"/>
      <c r="F5252"/>
      <c r="G5252"/>
      <c r="H5252"/>
      <c r="I5252"/>
      <c r="J5252"/>
      <c r="K5252"/>
      <c r="L5252"/>
      <c r="M5252"/>
      <c r="N5252"/>
      <c r="O5252"/>
      <c r="P5252"/>
      <c r="Q5252"/>
      <c r="R5252"/>
      <c r="S5252"/>
      <c r="T5252"/>
      <c r="U5252"/>
      <c r="V5252"/>
      <c r="W5252"/>
      <c r="X5252"/>
      <c r="Y5252"/>
      <c r="Z5252"/>
      <c r="AA5252"/>
      <c r="AB5252" s="181"/>
    </row>
    <row r="5253" spans="1:28" hidden="1">
      <c r="A5253" s="283"/>
      <c r="B5253"/>
      <c r="C5253"/>
      <c r="D5253"/>
      <c r="E5253"/>
      <c r="F5253"/>
      <c r="G5253"/>
      <c r="H5253"/>
      <c r="I5253"/>
      <c r="J5253"/>
      <c r="K5253"/>
      <c r="L5253"/>
      <c r="M5253"/>
      <c r="N5253"/>
      <c r="O5253"/>
      <c r="P5253"/>
      <c r="Q5253"/>
      <c r="R5253"/>
      <c r="S5253"/>
      <c r="T5253"/>
      <c r="U5253"/>
      <c r="V5253"/>
      <c r="W5253"/>
      <c r="X5253"/>
      <c r="Y5253"/>
      <c r="Z5253"/>
      <c r="AA5253"/>
      <c r="AB5253" s="181"/>
    </row>
    <row r="5254" spans="1:28" hidden="1">
      <c r="A5254" s="283"/>
      <c r="B5254"/>
      <c r="C5254"/>
      <c r="D5254"/>
      <c r="E5254"/>
      <c r="F5254"/>
      <c r="G5254"/>
      <c r="H5254"/>
      <c r="I5254"/>
      <c r="J5254"/>
      <c r="K5254"/>
      <c r="L5254"/>
      <c r="M5254"/>
      <c r="N5254"/>
      <c r="O5254"/>
      <c r="P5254"/>
      <c r="Q5254"/>
      <c r="R5254"/>
      <c r="S5254"/>
      <c r="T5254"/>
      <c r="U5254"/>
      <c r="V5254"/>
      <c r="W5254"/>
      <c r="X5254"/>
      <c r="Y5254"/>
      <c r="Z5254"/>
      <c r="AA5254"/>
      <c r="AB5254" s="181"/>
    </row>
    <row r="5255" spans="1:28" hidden="1">
      <c r="A5255" s="283"/>
      <c r="B5255"/>
      <c r="C5255"/>
      <c r="D5255"/>
      <c r="E5255"/>
      <c r="F5255"/>
      <c r="G5255"/>
      <c r="H5255"/>
      <c r="I5255"/>
      <c r="J5255"/>
      <c r="K5255"/>
      <c r="L5255"/>
      <c r="M5255"/>
      <c r="N5255"/>
      <c r="O5255"/>
      <c r="P5255"/>
      <c r="Q5255"/>
      <c r="R5255"/>
      <c r="S5255"/>
      <c r="T5255"/>
      <c r="U5255"/>
      <c r="V5255"/>
      <c r="W5255"/>
      <c r="X5255"/>
      <c r="Y5255"/>
      <c r="Z5255"/>
      <c r="AA5255"/>
      <c r="AB5255" s="181"/>
    </row>
    <row r="5256" spans="1:28" hidden="1">
      <c r="A5256" s="283"/>
      <c r="B5256"/>
      <c r="C5256"/>
      <c r="D5256"/>
      <c r="E5256"/>
      <c r="F5256"/>
      <c r="G5256"/>
      <c r="H5256"/>
      <c r="I5256"/>
      <c r="J5256"/>
      <c r="K5256"/>
      <c r="L5256"/>
      <c r="M5256"/>
      <c r="N5256"/>
      <c r="O5256"/>
      <c r="P5256"/>
      <c r="Q5256"/>
      <c r="R5256"/>
      <c r="S5256"/>
      <c r="T5256"/>
      <c r="U5256"/>
      <c r="V5256"/>
      <c r="W5256"/>
      <c r="X5256"/>
      <c r="Y5256"/>
      <c r="Z5256"/>
      <c r="AA5256"/>
      <c r="AB5256" s="181"/>
    </row>
    <row r="5257" spans="1:28" hidden="1">
      <c r="A5257" s="283"/>
      <c r="B5257"/>
      <c r="C5257"/>
      <c r="D5257"/>
      <c r="E5257"/>
      <c r="F5257"/>
      <c r="G5257"/>
      <c r="H5257"/>
      <c r="I5257"/>
      <c r="J5257"/>
      <c r="K5257"/>
      <c r="L5257"/>
      <c r="M5257"/>
      <c r="N5257"/>
      <c r="O5257"/>
      <c r="P5257"/>
      <c r="Q5257"/>
      <c r="R5257"/>
      <c r="S5257"/>
      <c r="T5257"/>
      <c r="U5257"/>
      <c r="V5257"/>
      <c r="W5257"/>
      <c r="X5257"/>
      <c r="Y5257"/>
      <c r="Z5257"/>
      <c r="AA5257"/>
      <c r="AB5257" s="181"/>
    </row>
    <row r="5258" spans="1:28" hidden="1">
      <c r="A5258" s="283"/>
      <c r="B5258"/>
      <c r="C5258"/>
      <c r="D5258"/>
      <c r="E5258"/>
      <c r="F5258"/>
      <c r="G5258"/>
      <c r="H5258"/>
      <c r="I5258"/>
      <c r="J5258"/>
      <c r="K5258"/>
      <c r="L5258"/>
      <c r="M5258"/>
      <c r="N5258"/>
      <c r="O5258"/>
      <c r="P5258"/>
      <c r="Q5258"/>
      <c r="R5258"/>
      <c r="S5258"/>
      <c r="T5258"/>
      <c r="U5258"/>
      <c r="V5258"/>
      <c r="W5258"/>
      <c r="X5258"/>
      <c r="Y5258"/>
      <c r="Z5258"/>
      <c r="AA5258"/>
      <c r="AB5258" s="181"/>
    </row>
    <row r="5259" spans="1:28" hidden="1">
      <c r="A5259" s="283"/>
      <c r="B5259"/>
      <c r="C5259"/>
      <c r="D5259"/>
      <c r="E5259"/>
      <c r="F5259"/>
      <c r="G5259"/>
      <c r="H5259"/>
      <c r="I5259"/>
      <c r="J5259"/>
      <c r="K5259"/>
      <c r="L5259"/>
      <c r="M5259"/>
      <c r="N5259"/>
      <c r="O5259"/>
      <c r="P5259"/>
      <c r="Q5259"/>
      <c r="R5259"/>
      <c r="S5259"/>
      <c r="T5259"/>
      <c r="U5259"/>
      <c r="V5259"/>
      <c r="W5259"/>
      <c r="X5259"/>
      <c r="Y5259"/>
      <c r="Z5259"/>
      <c r="AA5259"/>
      <c r="AB5259" s="181"/>
    </row>
    <row r="5260" spans="1:28" hidden="1">
      <c r="A5260" s="283"/>
      <c r="B5260"/>
      <c r="C5260"/>
      <c r="D5260"/>
      <c r="E5260"/>
      <c r="F5260"/>
      <c r="G5260"/>
      <c r="H5260"/>
      <c r="I5260"/>
      <c r="J5260"/>
      <c r="K5260"/>
      <c r="L5260"/>
      <c r="M5260"/>
      <c r="N5260"/>
      <c r="O5260"/>
      <c r="P5260"/>
      <c r="Q5260"/>
      <c r="R5260"/>
      <c r="S5260"/>
      <c r="T5260"/>
      <c r="U5260"/>
      <c r="V5260"/>
      <c r="W5260"/>
      <c r="X5260"/>
      <c r="Y5260"/>
      <c r="Z5260"/>
      <c r="AA5260"/>
      <c r="AB5260" s="181"/>
    </row>
    <row r="5261" spans="1:28" hidden="1">
      <c r="A5261" s="283"/>
      <c r="B5261"/>
      <c r="C5261"/>
      <c r="D5261"/>
      <c r="E5261"/>
      <c r="F5261"/>
      <c r="G5261"/>
      <c r="H5261"/>
      <c r="I5261"/>
      <c r="J5261"/>
      <c r="K5261"/>
      <c r="L5261"/>
      <c r="M5261"/>
      <c r="N5261"/>
      <c r="O5261"/>
      <c r="P5261"/>
      <c r="Q5261"/>
      <c r="R5261"/>
      <c r="S5261"/>
      <c r="T5261"/>
      <c r="U5261"/>
      <c r="V5261"/>
      <c r="W5261"/>
      <c r="X5261"/>
      <c r="Y5261"/>
      <c r="Z5261"/>
      <c r="AA5261"/>
      <c r="AB5261" s="181"/>
    </row>
    <row r="5262" spans="1:28" hidden="1">
      <c r="A5262" s="283"/>
      <c r="B5262"/>
      <c r="C5262"/>
      <c r="D5262"/>
      <c r="E5262"/>
      <c r="F5262"/>
      <c r="G5262"/>
      <c r="H5262"/>
      <c r="I5262"/>
      <c r="J5262"/>
      <c r="K5262"/>
      <c r="L5262"/>
      <c r="M5262"/>
      <c r="N5262"/>
      <c r="O5262"/>
      <c r="P5262"/>
      <c r="Q5262"/>
      <c r="R5262"/>
      <c r="S5262"/>
      <c r="T5262"/>
      <c r="U5262"/>
      <c r="V5262"/>
      <c r="W5262"/>
      <c r="X5262"/>
      <c r="Y5262"/>
      <c r="Z5262"/>
      <c r="AA5262"/>
      <c r="AB5262" s="181"/>
    </row>
    <row r="5263" spans="1:28" hidden="1">
      <c r="A5263" s="283"/>
      <c r="B5263"/>
      <c r="C5263"/>
      <c r="D5263"/>
      <c r="E5263"/>
      <c r="F5263"/>
      <c r="G5263"/>
      <c r="H5263"/>
      <c r="I5263"/>
      <c r="J5263"/>
      <c r="K5263"/>
      <c r="L5263"/>
      <c r="M5263"/>
      <c r="N5263"/>
      <c r="O5263"/>
      <c r="P5263"/>
      <c r="Q5263"/>
      <c r="R5263"/>
      <c r="S5263"/>
      <c r="T5263"/>
      <c r="U5263"/>
      <c r="V5263"/>
      <c r="W5263"/>
      <c r="X5263"/>
      <c r="Y5263"/>
      <c r="Z5263"/>
      <c r="AA5263"/>
      <c r="AB5263" s="181"/>
    </row>
    <row r="5264" spans="1:28" hidden="1">
      <c r="A5264" s="283"/>
      <c r="B5264"/>
      <c r="C5264"/>
      <c r="D5264"/>
      <c r="E5264"/>
      <c r="F5264"/>
      <c r="G5264"/>
      <c r="H5264"/>
      <c r="I5264"/>
      <c r="J5264"/>
      <c r="K5264"/>
      <c r="L5264"/>
      <c r="M5264"/>
      <c r="N5264"/>
      <c r="O5264"/>
      <c r="P5264"/>
      <c r="Q5264"/>
      <c r="R5264"/>
      <c r="S5264"/>
      <c r="T5264"/>
      <c r="U5264"/>
      <c r="V5264"/>
      <c r="W5264"/>
      <c r="X5264"/>
      <c r="Y5264"/>
      <c r="Z5264"/>
      <c r="AA5264"/>
      <c r="AB5264" s="181"/>
    </row>
    <row r="5265" spans="1:28" hidden="1">
      <c r="A5265" s="283"/>
      <c r="B5265"/>
      <c r="C5265"/>
      <c r="D5265"/>
      <c r="E5265"/>
      <c r="F5265"/>
      <c r="G5265"/>
      <c r="H5265"/>
      <c r="I5265"/>
      <c r="J5265"/>
      <c r="K5265"/>
      <c r="L5265"/>
      <c r="M5265"/>
      <c r="N5265"/>
      <c r="O5265"/>
      <c r="P5265"/>
      <c r="Q5265"/>
      <c r="R5265"/>
      <c r="S5265"/>
      <c r="T5265"/>
      <c r="U5265"/>
      <c r="V5265"/>
      <c r="W5265"/>
      <c r="X5265"/>
      <c r="Y5265"/>
      <c r="Z5265"/>
      <c r="AA5265"/>
      <c r="AB5265" s="181"/>
    </row>
    <row r="5266" spans="1:28" hidden="1">
      <c r="A5266" s="283"/>
      <c r="B5266"/>
      <c r="C5266"/>
      <c r="D5266"/>
      <c r="E5266"/>
      <c r="F5266"/>
      <c r="G5266"/>
      <c r="H5266"/>
      <c r="I5266"/>
      <c r="J5266"/>
      <c r="K5266"/>
      <c r="L5266"/>
      <c r="M5266"/>
      <c r="N5266"/>
      <c r="O5266"/>
      <c r="P5266"/>
      <c r="Q5266"/>
      <c r="R5266"/>
      <c r="S5266"/>
      <c r="T5266"/>
      <c r="U5266"/>
      <c r="V5266"/>
      <c r="W5266"/>
      <c r="X5266"/>
      <c r="Y5266"/>
      <c r="Z5266"/>
      <c r="AA5266"/>
      <c r="AB5266" s="181"/>
    </row>
    <row r="5267" spans="1:28" hidden="1">
      <c r="A5267" s="283"/>
      <c r="B5267"/>
      <c r="C5267"/>
      <c r="D5267"/>
      <c r="E5267"/>
      <c r="F5267"/>
      <c r="G5267"/>
      <c r="H5267"/>
      <c r="I5267"/>
      <c r="J5267"/>
      <c r="K5267"/>
      <c r="L5267"/>
      <c r="M5267"/>
      <c r="N5267"/>
      <c r="O5267"/>
      <c r="P5267"/>
      <c r="Q5267"/>
      <c r="R5267"/>
      <c r="S5267"/>
      <c r="T5267"/>
      <c r="U5267"/>
      <c r="V5267"/>
      <c r="W5267"/>
      <c r="X5267"/>
      <c r="Y5267"/>
      <c r="Z5267"/>
      <c r="AA5267"/>
      <c r="AB5267" s="181"/>
    </row>
    <row r="5268" spans="1:28" hidden="1">
      <c r="A5268" s="283"/>
      <c r="B5268"/>
      <c r="C5268"/>
      <c r="D5268"/>
      <c r="E5268"/>
      <c r="F5268"/>
      <c r="G5268"/>
      <c r="H5268"/>
      <c r="I5268"/>
      <c r="J5268"/>
      <c r="K5268"/>
      <c r="L5268"/>
      <c r="M5268"/>
      <c r="N5268"/>
      <c r="O5268"/>
      <c r="P5268"/>
      <c r="Q5268"/>
      <c r="R5268"/>
      <c r="S5268"/>
      <c r="T5268"/>
      <c r="U5268"/>
      <c r="V5268"/>
      <c r="W5268"/>
      <c r="X5268"/>
      <c r="Y5268"/>
      <c r="Z5268"/>
      <c r="AA5268"/>
      <c r="AB5268" s="181"/>
    </row>
    <row r="5269" spans="1:28" hidden="1">
      <c r="A5269" s="283"/>
      <c r="B5269"/>
      <c r="C5269"/>
      <c r="D5269"/>
      <c r="E5269"/>
      <c r="F5269"/>
      <c r="G5269"/>
      <c r="H5269"/>
      <c r="I5269"/>
      <c r="J5269"/>
      <c r="K5269"/>
      <c r="L5269"/>
      <c r="M5269"/>
      <c r="N5269"/>
      <c r="O5269"/>
      <c r="P5269"/>
      <c r="Q5269"/>
      <c r="R5269"/>
      <c r="S5269"/>
      <c r="T5269"/>
      <c r="U5269"/>
      <c r="V5269"/>
      <c r="W5269"/>
      <c r="X5269"/>
      <c r="Y5269"/>
      <c r="Z5269"/>
      <c r="AA5269"/>
      <c r="AB5269" s="181"/>
    </row>
    <row r="5270" spans="1:28" hidden="1">
      <c r="A5270" s="283"/>
      <c r="B5270"/>
      <c r="C5270"/>
      <c r="D5270"/>
      <c r="E5270"/>
      <c r="F5270"/>
      <c r="G5270"/>
      <c r="H5270"/>
      <c r="I5270"/>
      <c r="J5270"/>
      <c r="K5270"/>
      <c r="L5270"/>
      <c r="M5270"/>
      <c r="N5270"/>
      <c r="O5270"/>
      <c r="P5270"/>
      <c r="Q5270"/>
      <c r="R5270"/>
      <c r="S5270"/>
      <c r="T5270"/>
      <c r="U5270"/>
      <c r="V5270"/>
      <c r="W5270"/>
      <c r="X5270"/>
      <c r="Y5270"/>
      <c r="Z5270"/>
      <c r="AA5270"/>
      <c r="AB5270" s="181"/>
    </row>
    <row r="5271" spans="1:28" hidden="1">
      <c r="A5271" s="283"/>
      <c r="B5271"/>
      <c r="C5271"/>
      <c r="D5271"/>
      <c r="E5271"/>
      <c r="F5271"/>
      <c r="G5271"/>
      <c r="H5271"/>
      <c r="I5271"/>
      <c r="J5271"/>
      <c r="K5271"/>
      <c r="L5271"/>
      <c r="M5271"/>
      <c r="N5271"/>
      <c r="O5271"/>
      <c r="P5271"/>
      <c r="Q5271"/>
      <c r="R5271"/>
      <c r="S5271"/>
      <c r="T5271"/>
      <c r="U5271"/>
      <c r="V5271"/>
      <c r="W5271"/>
      <c r="X5271"/>
      <c r="Y5271"/>
      <c r="Z5271"/>
      <c r="AA5271"/>
      <c r="AB5271" s="181"/>
    </row>
    <row r="5272" spans="1:28" hidden="1">
      <c r="A5272" s="283"/>
      <c r="B5272"/>
      <c r="C5272"/>
      <c r="D5272"/>
      <c r="E5272"/>
      <c r="F5272"/>
      <c r="G5272"/>
      <c r="H5272"/>
      <c r="I5272"/>
      <c r="J5272"/>
      <c r="K5272"/>
      <c r="L5272"/>
      <c r="M5272"/>
      <c r="N5272"/>
      <c r="O5272"/>
      <c r="P5272"/>
      <c r="Q5272"/>
      <c r="R5272"/>
      <c r="S5272"/>
      <c r="T5272"/>
      <c r="U5272"/>
      <c r="V5272"/>
      <c r="W5272"/>
      <c r="X5272"/>
      <c r="Y5272"/>
      <c r="Z5272"/>
      <c r="AA5272"/>
      <c r="AB5272" s="181"/>
    </row>
    <row r="5273" spans="1:28" hidden="1">
      <c r="A5273" s="283"/>
      <c r="B5273"/>
      <c r="C5273"/>
      <c r="D5273"/>
      <c r="E5273"/>
      <c r="F5273"/>
      <c r="G5273"/>
      <c r="H5273"/>
      <c r="I5273"/>
      <c r="J5273"/>
      <c r="K5273"/>
      <c r="L5273"/>
      <c r="M5273"/>
      <c r="N5273"/>
      <c r="O5273"/>
      <c r="P5273"/>
      <c r="Q5273"/>
      <c r="R5273"/>
      <c r="S5273"/>
      <c r="T5273"/>
      <c r="U5273"/>
      <c r="V5273"/>
      <c r="W5273"/>
      <c r="X5273"/>
      <c r="Y5273"/>
      <c r="Z5273"/>
      <c r="AA5273"/>
      <c r="AB5273" s="181"/>
    </row>
    <row r="5274" spans="1:28" hidden="1">
      <c r="A5274" s="283"/>
      <c r="B5274"/>
      <c r="C5274"/>
      <c r="D5274"/>
      <c r="E5274"/>
      <c r="F5274"/>
      <c r="G5274"/>
      <c r="H5274"/>
      <c r="I5274"/>
      <c r="J5274"/>
      <c r="K5274"/>
      <c r="L5274"/>
      <c r="M5274"/>
      <c r="N5274"/>
      <c r="O5274"/>
      <c r="P5274"/>
      <c r="Q5274"/>
      <c r="R5274"/>
      <c r="S5274"/>
      <c r="T5274"/>
      <c r="U5274"/>
      <c r="V5274"/>
      <c r="W5274"/>
      <c r="X5274"/>
      <c r="Y5274"/>
      <c r="Z5274"/>
      <c r="AA5274"/>
      <c r="AB5274" s="181"/>
    </row>
    <row r="5275" spans="1:28" hidden="1">
      <c r="A5275" s="283"/>
      <c r="B5275"/>
      <c r="C5275"/>
      <c r="D5275"/>
      <c r="E5275"/>
      <c r="F5275"/>
      <c r="G5275"/>
      <c r="H5275"/>
      <c r="I5275"/>
      <c r="J5275"/>
      <c r="K5275"/>
      <c r="L5275"/>
      <c r="M5275"/>
      <c r="N5275"/>
      <c r="O5275"/>
      <c r="P5275"/>
      <c r="Q5275"/>
      <c r="R5275"/>
      <c r="S5275"/>
      <c r="T5275"/>
      <c r="U5275"/>
      <c r="V5275"/>
      <c r="W5275"/>
      <c r="X5275"/>
      <c r="Y5275"/>
      <c r="Z5275"/>
      <c r="AA5275"/>
      <c r="AB5275" s="181"/>
    </row>
    <row r="5276" spans="1:28" hidden="1">
      <c r="A5276" s="283"/>
      <c r="B5276"/>
      <c r="C5276"/>
      <c r="D5276"/>
      <c r="E5276"/>
      <c r="F5276"/>
      <c r="G5276"/>
      <c r="H5276"/>
      <c r="I5276"/>
      <c r="J5276"/>
      <c r="K5276"/>
      <c r="L5276"/>
      <c r="M5276"/>
      <c r="N5276"/>
      <c r="O5276"/>
      <c r="P5276"/>
      <c r="Q5276"/>
      <c r="R5276"/>
      <c r="S5276"/>
      <c r="T5276"/>
      <c r="U5276"/>
      <c r="V5276"/>
      <c r="W5276"/>
      <c r="X5276"/>
      <c r="Y5276"/>
      <c r="Z5276"/>
      <c r="AA5276"/>
      <c r="AB5276" s="181"/>
    </row>
    <row r="5277" spans="1:28" hidden="1">
      <c r="A5277" s="283"/>
      <c r="B5277"/>
      <c r="C5277"/>
      <c r="D5277"/>
      <c r="E5277"/>
      <c r="F5277"/>
      <c r="G5277"/>
      <c r="H5277"/>
      <c r="I5277"/>
      <c r="J5277"/>
      <c r="K5277"/>
      <c r="L5277"/>
      <c r="M5277"/>
      <c r="N5277"/>
      <c r="O5277"/>
      <c r="P5277"/>
      <c r="Q5277"/>
      <c r="R5277"/>
      <c r="S5277"/>
      <c r="T5277"/>
      <c r="U5277"/>
      <c r="V5277"/>
      <c r="W5277"/>
      <c r="X5277"/>
      <c r="Y5277"/>
      <c r="Z5277"/>
      <c r="AA5277"/>
      <c r="AB5277" s="181"/>
    </row>
    <row r="5278" spans="1:28" hidden="1">
      <c r="A5278" s="283"/>
      <c r="B5278"/>
      <c r="C5278"/>
      <c r="D5278"/>
      <c r="E5278"/>
      <c r="F5278"/>
      <c r="G5278"/>
      <c r="H5278"/>
      <c r="I5278"/>
      <c r="J5278"/>
      <c r="K5278"/>
      <c r="L5278"/>
      <c r="M5278"/>
      <c r="N5278"/>
      <c r="O5278"/>
      <c r="P5278"/>
      <c r="Q5278"/>
      <c r="R5278"/>
      <c r="S5278"/>
      <c r="T5278"/>
      <c r="U5278"/>
      <c r="V5278"/>
      <c r="W5278"/>
      <c r="X5278"/>
      <c r="Y5278"/>
      <c r="Z5278"/>
      <c r="AA5278"/>
      <c r="AB5278" s="181"/>
    </row>
    <row r="5279" spans="1:28" hidden="1">
      <c r="A5279" s="283"/>
      <c r="B5279"/>
      <c r="C5279"/>
      <c r="D5279"/>
      <c r="E5279"/>
      <c r="F5279"/>
      <c r="G5279"/>
      <c r="H5279"/>
      <c r="I5279"/>
      <c r="J5279"/>
      <c r="K5279"/>
      <c r="L5279"/>
      <c r="M5279"/>
      <c r="N5279"/>
      <c r="O5279"/>
      <c r="P5279"/>
      <c r="Q5279"/>
      <c r="R5279"/>
      <c r="S5279"/>
      <c r="T5279"/>
      <c r="U5279"/>
      <c r="V5279"/>
      <c r="W5279"/>
      <c r="X5279"/>
      <c r="Y5279"/>
      <c r="Z5279"/>
      <c r="AA5279"/>
      <c r="AB5279" s="181"/>
    </row>
    <row r="5280" spans="1:28" hidden="1">
      <c r="A5280" s="283"/>
      <c r="B5280"/>
      <c r="C5280"/>
      <c r="D5280"/>
      <c r="E5280"/>
      <c r="F5280"/>
      <c r="G5280"/>
      <c r="H5280"/>
      <c r="I5280"/>
      <c r="J5280"/>
      <c r="K5280"/>
      <c r="L5280"/>
      <c r="M5280"/>
      <c r="N5280"/>
      <c r="O5280"/>
      <c r="P5280"/>
      <c r="Q5280"/>
      <c r="R5280"/>
      <c r="S5280"/>
      <c r="T5280"/>
      <c r="U5280"/>
      <c r="V5280"/>
      <c r="W5280"/>
      <c r="X5280"/>
      <c r="Y5280"/>
      <c r="Z5280"/>
      <c r="AA5280"/>
      <c r="AB5280" s="181"/>
    </row>
    <row r="5281" spans="1:28" hidden="1">
      <c r="A5281" s="283"/>
      <c r="B5281"/>
      <c r="C5281"/>
      <c r="D5281"/>
      <c r="E5281"/>
      <c r="F5281"/>
      <c r="G5281"/>
      <c r="H5281"/>
      <c r="I5281"/>
      <c r="J5281"/>
      <c r="K5281"/>
      <c r="L5281"/>
      <c r="M5281"/>
      <c r="N5281"/>
      <c r="O5281"/>
      <c r="P5281"/>
      <c r="Q5281"/>
      <c r="R5281"/>
      <c r="S5281"/>
      <c r="T5281"/>
      <c r="U5281"/>
      <c r="V5281"/>
      <c r="W5281"/>
      <c r="X5281"/>
      <c r="Y5281"/>
      <c r="Z5281"/>
      <c r="AA5281"/>
      <c r="AB5281" s="181"/>
    </row>
    <row r="5282" spans="1:28" hidden="1">
      <c r="A5282" s="283"/>
      <c r="B5282"/>
      <c r="C5282"/>
      <c r="D5282"/>
      <c r="E5282"/>
      <c r="F5282"/>
      <c r="G5282"/>
      <c r="H5282"/>
      <c r="I5282"/>
      <c r="J5282"/>
      <c r="K5282"/>
      <c r="L5282"/>
      <c r="M5282"/>
      <c r="N5282"/>
      <c r="O5282"/>
      <c r="P5282"/>
      <c r="Q5282"/>
      <c r="R5282"/>
      <c r="S5282"/>
      <c r="T5282"/>
      <c r="U5282"/>
      <c r="V5282"/>
      <c r="W5282"/>
      <c r="X5282"/>
      <c r="Y5282"/>
      <c r="Z5282"/>
      <c r="AA5282"/>
      <c r="AB5282" s="181"/>
    </row>
    <row r="5283" spans="1:28" hidden="1">
      <c r="A5283" s="283"/>
      <c r="B5283"/>
      <c r="C5283"/>
      <c r="D5283"/>
      <c r="E5283"/>
      <c r="F5283"/>
      <c r="G5283"/>
      <c r="H5283"/>
      <c r="I5283"/>
      <c r="J5283"/>
      <c r="K5283"/>
      <c r="L5283"/>
      <c r="M5283"/>
      <c r="N5283"/>
      <c r="O5283"/>
      <c r="P5283"/>
      <c r="Q5283"/>
      <c r="R5283"/>
      <c r="S5283"/>
      <c r="T5283"/>
      <c r="U5283"/>
      <c r="V5283"/>
      <c r="W5283"/>
      <c r="X5283"/>
      <c r="Y5283"/>
      <c r="Z5283"/>
      <c r="AA5283"/>
      <c r="AB5283" s="181"/>
    </row>
    <row r="5284" spans="1:28" hidden="1">
      <c r="A5284" s="283"/>
      <c r="B5284"/>
      <c r="C5284"/>
      <c r="D5284"/>
      <c r="E5284"/>
      <c r="F5284"/>
      <c r="G5284"/>
      <c r="H5284"/>
      <c r="I5284"/>
      <c r="J5284"/>
      <c r="K5284"/>
      <c r="L5284"/>
      <c r="M5284"/>
      <c r="N5284"/>
      <c r="O5284"/>
      <c r="P5284"/>
      <c r="Q5284"/>
      <c r="R5284"/>
      <c r="S5284"/>
      <c r="T5284"/>
      <c r="U5284"/>
      <c r="V5284"/>
      <c r="W5284"/>
      <c r="X5284"/>
      <c r="Y5284"/>
      <c r="Z5284"/>
      <c r="AA5284"/>
      <c r="AB5284" s="181"/>
    </row>
    <row r="5285" spans="1:28" hidden="1">
      <c r="A5285" s="283"/>
      <c r="B5285"/>
      <c r="C5285"/>
      <c r="D5285"/>
      <c r="E5285"/>
      <c r="F5285"/>
      <c r="G5285"/>
      <c r="H5285"/>
      <c r="I5285"/>
      <c r="J5285"/>
      <c r="K5285"/>
      <c r="L5285"/>
      <c r="M5285"/>
      <c r="N5285"/>
      <c r="O5285"/>
      <c r="P5285"/>
      <c r="Q5285"/>
      <c r="R5285"/>
      <c r="S5285"/>
      <c r="T5285"/>
      <c r="U5285"/>
      <c r="V5285"/>
      <c r="W5285"/>
      <c r="X5285"/>
      <c r="Y5285"/>
      <c r="Z5285"/>
      <c r="AA5285"/>
      <c r="AB5285" s="181"/>
    </row>
    <row r="5286" spans="1:28" hidden="1">
      <c r="A5286" s="283"/>
      <c r="B5286"/>
      <c r="C5286"/>
      <c r="D5286"/>
      <c r="E5286"/>
      <c r="F5286"/>
      <c r="G5286"/>
      <c r="H5286"/>
      <c r="I5286"/>
      <c r="J5286"/>
      <c r="K5286"/>
      <c r="L5286"/>
      <c r="M5286"/>
      <c r="N5286"/>
      <c r="O5286"/>
      <c r="P5286"/>
      <c r="Q5286"/>
      <c r="R5286"/>
      <c r="S5286"/>
      <c r="T5286"/>
      <c r="U5286"/>
      <c r="V5286"/>
      <c r="W5286"/>
      <c r="X5286"/>
      <c r="Y5286"/>
      <c r="Z5286"/>
      <c r="AA5286"/>
      <c r="AB5286" s="181"/>
    </row>
    <row r="5287" spans="1:28" hidden="1">
      <c r="A5287" s="283"/>
      <c r="B5287"/>
      <c r="C5287"/>
      <c r="D5287"/>
      <c r="E5287"/>
      <c r="F5287"/>
      <c r="G5287"/>
      <c r="H5287"/>
      <c r="I5287"/>
      <c r="J5287"/>
      <c r="K5287"/>
      <c r="L5287"/>
      <c r="M5287"/>
      <c r="N5287"/>
      <c r="O5287"/>
      <c r="P5287"/>
      <c r="Q5287"/>
      <c r="R5287"/>
      <c r="S5287"/>
      <c r="T5287"/>
      <c r="U5287"/>
      <c r="V5287"/>
      <c r="W5287"/>
      <c r="X5287"/>
      <c r="Y5287"/>
      <c r="Z5287"/>
      <c r="AA5287"/>
      <c r="AB5287" s="181"/>
    </row>
    <row r="5288" spans="1:28" hidden="1">
      <c r="A5288" s="283"/>
      <c r="B5288"/>
      <c r="C5288"/>
      <c r="D5288"/>
      <c r="E5288"/>
      <c r="F5288"/>
      <c r="G5288"/>
      <c r="H5288"/>
      <c r="I5288"/>
      <c r="J5288"/>
      <c r="K5288"/>
      <c r="L5288"/>
      <c r="M5288"/>
      <c r="N5288"/>
      <c r="O5288"/>
      <c r="P5288"/>
      <c r="Q5288"/>
      <c r="R5288"/>
      <c r="S5288"/>
      <c r="T5288"/>
      <c r="U5288"/>
      <c r="V5288"/>
      <c r="W5288"/>
      <c r="X5288"/>
      <c r="Y5288"/>
      <c r="Z5288"/>
      <c r="AA5288"/>
      <c r="AB5288" s="181"/>
    </row>
    <row r="5289" spans="1:28" hidden="1">
      <c r="A5289" s="283"/>
      <c r="B5289"/>
      <c r="C5289"/>
      <c r="D5289"/>
      <c r="E5289"/>
      <c r="F5289"/>
      <c r="G5289"/>
      <c r="H5289"/>
      <c r="I5289"/>
      <c r="J5289"/>
      <c r="K5289"/>
      <c r="L5289"/>
      <c r="M5289"/>
      <c r="N5289"/>
      <c r="O5289"/>
      <c r="P5289"/>
      <c r="Q5289"/>
      <c r="R5289"/>
      <c r="S5289"/>
      <c r="T5289"/>
      <c r="U5289"/>
      <c r="V5289"/>
      <c r="W5289"/>
      <c r="X5289"/>
      <c r="Y5289"/>
      <c r="Z5289"/>
      <c r="AA5289"/>
      <c r="AB5289" s="181"/>
    </row>
    <row r="5290" spans="1:28" hidden="1">
      <c r="A5290" s="283"/>
      <c r="B5290"/>
      <c r="C5290"/>
      <c r="D5290"/>
      <c r="E5290"/>
      <c r="F5290"/>
      <c r="G5290"/>
      <c r="H5290"/>
      <c r="I5290"/>
      <c r="J5290"/>
      <c r="K5290"/>
      <c r="L5290"/>
      <c r="M5290"/>
      <c r="N5290"/>
      <c r="O5290"/>
      <c r="P5290"/>
      <c r="Q5290"/>
      <c r="R5290"/>
      <c r="S5290"/>
      <c r="T5290"/>
      <c r="U5290"/>
      <c r="V5290"/>
      <c r="W5290"/>
      <c r="X5290"/>
      <c r="Y5290"/>
      <c r="Z5290"/>
      <c r="AA5290"/>
      <c r="AB5290" s="181"/>
    </row>
    <row r="5291" spans="1:28" hidden="1">
      <c r="A5291" s="283"/>
      <c r="B5291"/>
      <c r="C5291"/>
      <c r="D5291"/>
      <c r="E5291"/>
      <c r="F5291"/>
      <c r="G5291"/>
      <c r="H5291"/>
      <c r="I5291"/>
      <c r="J5291"/>
      <c r="K5291"/>
      <c r="L5291"/>
      <c r="M5291"/>
      <c r="N5291"/>
      <c r="O5291"/>
      <c r="P5291"/>
      <c r="Q5291"/>
      <c r="R5291"/>
      <c r="S5291"/>
      <c r="T5291"/>
      <c r="U5291"/>
      <c r="V5291"/>
      <c r="W5291"/>
      <c r="X5291"/>
      <c r="Y5291"/>
      <c r="Z5291"/>
      <c r="AA5291"/>
      <c r="AB5291" s="181"/>
    </row>
    <row r="5292" spans="1:28" hidden="1">
      <c r="A5292" s="283"/>
      <c r="B5292"/>
      <c r="C5292"/>
      <c r="D5292"/>
      <c r="E5292"/>
      <c r="F5292"/>
      <c r="G5292"/>
      <c r="H5292"/>
      <c r="I5292"/>
      <c r="J5292"/>
      <c r="K5292"/>
      <c r="L5292"/>
      <c r="M5292"/>
      <c r="N5292"/>
      <c r="O5292"/>
      <c r="P5292"/>
      <c r="Q5292"/>
      <c r="R5292"/>
      <c r="S5292"/>
      <c r="T5292"/>
      <c r="U5292"/>
      <c r="V5292"/>
      <c r="W5292"/>
      <c r="X5292"/>
      <c r="Y5292"/>
      <c r="Z5292"/>
      <c r="AA5292"/>
      <c r="AB5292" s="181"/>
    </row>
    <row r="5293" spans="1:28" hidden="1">
      <c r="A5293" s="283"/>
      <c r="B5293"/>
      <c r="C5293"/>
      <c r="D5293"/>
      <c r="E5293"/>
      <c r="F5293"/>
      <c r="G5293"/>
      <c r="H5293"/>
      <c r="I5293"/>
      <c r="J5293"/>
      <c r="K5293"/>
      <c r="L5293"/>
      <c r="M5293"/>
      <c r="N5293"/>
      <c r="O5293"/>
      <c r="P5293"/>
      <c r="Q5293"/>
      <c r="R5293"/>
      <c r="S5293"/>
      <c r="T5293"/>
      <c r="U5293"/>
      <c r="V5293"/>
      <c r="W5293"/>
      <c r="X5293"/>
      <c r="Y5293"/>
      <c r="Z5293"/>
      <c r="AA5293"/>
      <c r="AB5293" s="181"/>
    </row>
    <row r="5294" spans="1:28" hidden="1">
      <c r="A5294" s="283"/>
      <c r="B5294"/>
      <c r="C5294"/>
      <c r="D5294"/>
      <c r="E5294"/>
      <c r="F5294"/>
      <c r="G5294"/>
      <c r="H5294"/>
      <c r="I5294"/>
      <c r="J5294"/>
      <c r="K5294"/>
      <c r="L5294"/>
      <c r="M5294"/>
      <c r="N5294"/>
      <c r="O5294"/>
      <c r="P5294"/>
      <c r="Q5294"/>
      <c r="R5294"/>
      <c r="S5294"/>
      <c r="T5294"/>
      <c r="U5294"/>
      <c r="V5294"/>
      <c r="W5294"/>
      <c r="X5294"/>
      <c r="Y5294"/>
      <c r="Z5294"/>
      <c r="AA5294"/>
      <c r="AB5294" s="181"/>
    </row>
    <row r="5295" spans="1:28" hidden="1">
      <c r="A5295" s="283"/>
      <c r="B5295"/>
      <c r="C5295"/>
      <c r="D5295"/>
      <c r="E5295"/>
      <c r="F5295"/>
      <c r="G5295"/>
      <c r="H5295"/>
      <c r="I5295"/>
      <c r="J5295"/>
      <c r="K5295"/>
      <c r="L5295"/>
      <c r="M5295"/>
      <c r="N5295"/>
      <c r="O5295"/>
      <c r="P5295"/>
      <c r="Q5295"/>
      <c r="R5295"/>
      <c r="S5295"/>
      <c r="T5295"/>
      <c r="U5295"/>
      <c r="V5295"/>
      <c r="W5295"/>
      <c r="X5295"/>
      <c r="Y5295"/>
      <c r="Z5295"/>
      <c r="AA5295"/>
      <c r="AB5295" s="181"/>
    </row>
    <row r="5296" spans="1:28" hidden="1">
      <c r="A5296" s="283"/>
      <c r="B5296"/>
      <c r="C5296"/>
      <c r="D5296"/>
      <c r="E5296"/>
      <c r="F5296"/>
      <c r="G5296"/>
      <c r="H5296"/>
      <c r="I5296"/>
      <c r="J5296"/>
      <c r="K5296"/>
      <c r="L5296"/>
      <c r="M5296"/>
      <c r="N5296"/>
      <c r="O5296"/>
      <c r="P5296"/>
      <c r="Q5296"/>
      <c r="R5296"/>
      <c r="S5296"/>
      <c r="T5296"/>
      <c r="U5296"/>
      <c r="V5296"/>
      <c r="W5296"/>
      <c r="X5296"/>
      <c r="Y5296"/>
      <c r="Z5296"/>
      <c r="AA5296"/>
      <c r="AB5296" s="181"/>
    </row>
    <row r="5297" spans="1:28" hidden="1">
      <c r="A5297" s="283"/>
      <c r="B5297"/>
      <c r="C5297"/>
      <c r="D5297"/>
      <c r="E5297"/>
      <c r="F5297"/>
      <c r="G5297"/>
      <c r="H5297"/>
      <c r="I5297"/>
      <c r="J5297"/>
      <c r="K5297"/>
      <c r="L5297"/>
      <c r="M5297"/>
      <c r="N5297"/>
      <c r="O5297"/>
      <c r="P5297"/>
      <c r="Q5297"/>
      <c r="R5297"/>
      <c r="S5297"/>
      <c r="T5297"/>
      <c r="U5297"/>
      <c r="V5297"/>
      <c r="W5297"/>
      <c r="X5297"/>
      <c r="Y5297"/>
      <c r="Z5297"/>
      <c r="AA5297"/>
      <c r="AB5297" s="181"/>
    </row>
    <row r="5298" spans="1:28" hidden="1">
      <c r="A5298" s="283"/>
      <c r="B5298"/>
      <c r="C5298"/>
      <c r="D5298"/>
      <c r="E5298"/>
      <c r="F5298"/>
      <c r="G5298"/>
      <c r="H5298"/>
      <c r="I5298"/>
      <c r="J5298"/>
      <c r="K5298"/>
      <c r="L5298"/>
      <c r="M5298"/>
      <c r="N5298"/>
      <c r="O5298"/>
      <c r="P5298"/>
      <c r="Q5298"/>
      <c r="R5298"/>
      <c r="S5298"/>
      <c r="T5298"/>
      <c r="U5298"/>
      <c r="V5298"/>
      <c r="W5298"/>
      <c r="X5298"/>
      <c r="Y5298"/>
      <c r="Z5298"/>
      <c r="AA5298"/>
      <c r="AB5298" s="181"/>
    </row>
    <row r="5299" spans="1:28" hidden="1">
      <c r="A5299" s="283"/>
      <c r="B5299"/>
      <c r="C5299"/>
      <c r="D5299"/>
      <c r="E5299"/>
      <c r="F5299"/>
      <c r="G5299"/>
      <c r="H5299"/>
      <c r="I5299"/>
      <c r="J5299"/>
      <c r="K5299"/>
      <c r="L5299"/>
      <c r="M5299"/>
      <c r="N5299"/>
      <c r="O5299"/>
      <c r="P5299"/>
      <c r="Q5299"/>
      <c r="R5299"/>
      <c r="S5299"/>
      <c r="T5299"/>
      <c r="U5299"/>
      <c r="V5299"/>
      <c r="W5299"/>
      <c r="X5299"/>
      <c r="Y5299"/>
      <c r="Z5299"/>
      <c r="AA5299"/>
      <c r="AB5299" s="181"/>
    </row>
    <row r="5300" spans="1:28" hidden="1">
      <c r="A5300" s="283"/>
      <c r="B5300"/>
      <c r="C5300"/>
      <c r="D5300"/>
      <c r="E5300"/>
      <c r="F5300"/>
      <c r="G5300"/>
      <c r="H5300"/>
      <c r="I5300"/>
      <c r="J5300"/>
      <c r="K5300"/>
      <c r="L5300"/>
      <c r="M5300"/>
      <c r="N5300"/>
      <c r="O5300"/>
      <c r="P5300"/>
      <c r="Q5300"/>
      <c r="R5300"/>
      <c r="S5300"/>
      <c r="T5300"/>
      <c r="U5300"/>
      <c r="V5300"/>
      <c r="W5300"/>
      <c r="X5300"/>
      <c r="Y5300"/>
      <c r="Z5300"/>
      <c r="AA5300"/>
      <c r="AB5300" s="181"/>
    </row>
    <row r="5301" spans="1:28" hidden="1">
      <c r="A5301" s="283"/>
      <c r="B5301"/>
      <c r="C5301"/>
      <c r="D5301"/>
      <c r="E5301"/>
      <c r="F5301"/>
      <c r="G5301"/>
      <c r="H5301"/>
      <c r="I5301"/>
      <c r="J5301"/>
      <c r="K5301"/>
      <c r="L5301"/>
      <c r="M5301"/>
      <c r="N5301"/>
      <c r="O5301"/>
      <c r="P5301"/>
      <c r="Q5301"/>
      <c r="R5301"/>
      <c r="S5301"/>
      <c r="T5301"/>
      <c r="U5301"/>
      <c r="V5301"/>
      <c r="W5301"/>
      <c r="X5301"/>
      <c r="Y5301"/>
      <c r="Z5301"/>
      <c r="AA5301"/>
      <c r="AB5301" s="181"/>
    </row>
    <row r="5302" spans="1:28" hidden="1">
      <c r="A5302" s="283"/>
      <c r="B5302"/>
      <c r="C5302"/>
      <c r="D5302"/>
      <c r="E5302"/>
      <c r="F5302"/>
      <c r="G5302"/>
      <c r="H5302"/>
      <c r="I5302"/>
      <c r="J5302"/>
      <c r="K5302"/>
      <c r="L5302"/>
      <c r="M5302"/>
      <c r="N5302"/>
      <c r="O5302"/>
      <c r="P5302"/>
      <c r="Q5302"/>
      <c r="R5302"/>
      <c r="S5302"/>
      <c r="T5302"/>
      <c r="U5302"/>
      <c r="V5302"/>
      <c r="W5302"/>
      <c r="X5302"/>
      <c r="Y5302"/>
      <c r="Z5302"/>
      <c r="AA5302"/>
      <c r="AB5302" s="181"/>
    </row>
    <row r="5303" spans="1:28" hidden="1">
      <c r="A5303" s="283"/>
      <c r="B5303"/>
      <c r="C5303"/>
      <c r="D5303"/>
      <c r="E5303"/>
      <c r="F5303"/>
      <c r="G5303"/>
      <c r="H5303"/>
      <c r="I5303"/>
      <c r="J5303"/>
      <c r="K5303"/>
      <c r="L5303"/>
      <c r="M5303"/>
      <c r="N5303"/>
      <c r="O5303"/>
      <c r="P5303"/>
      <c r="Q5303"/>
      <c r="R5303"/>
      <c r="S5303"/>
      <c r="T5303"/>
      <c r="U5303"/>
      <c r="V5303"/>
      <c r="W5303"/>
      <c r="X5303"/>
      <c r="Y5303"/>
      <c r="Z5303"/>
      <c r="AA5303"/>
      <c r="AB5303" s="181"/>
    </row>
    <row r="5304" spans="1:28" hidden="1">
      <c r="A5304" s="283"/>
      <c r="B5304"/>
      <c r="C5304"/>
      <c r="D5304"/>
      <c r="E5304"/>
      <c r="F5304"/>
      <c r="G5304"/>
      <c r="H5304"/>
      <c r="I5304"/>
      <c r="J5304"/>
      <c r="K5304"/>
      <c r="L5304"/>
      <c r="M5304"/>
      <c r="N5304"/>
      <c r="O5304"/>
      <c r="P5304"/>
      <c r="Q5304"/>
      <c r="R5304"/>
      <c r="S5304"/>
      <c r="T5304"/>
      <c r="U5304"/>
      <c r="V5304"/>
      <c r="W5304"/>
      <c r="X5304"/>
      <c r="Y5304"/>
      <c r="Z5304"/>
      <c r="AA5304"/>
      <c r="AB5304" s="181"/>
    </row>
    <row r="5305" spans="1:28" hidden="1">
      <c r="A5305" s="283"/>
      <c r="B5305"/>
      <c r="C5305"/>
      <c r="D5305"/>
      <c r="E5305"/>
      <c r="F5305"/>
      <c r="G5305"/>
      <c r="H5305"/>
      <c r="I5305"/>
      <c r="J5305"/>
      <c r="K5305"/>
      <c r="L5305"/>
      <c r="M5305"/>
      <c r="N5305"/>
      <c r="O5305"/>
      <c r="P5305"/>
      <c r="Q5305"/>
      <c r="R5305"/>
      <c r="S5305"/>
      <c r="T5305"/>
      <c r="U5305"/>
      <c r="V5305"/>
      <c r="W5305"/>
      <c r="X5305"/>
      <c r="Y5305"/>
      <c r="Z5305"/>
      <c r="AA5305"/>
      <c r="AB5305" s="181"/>
    </row>
    <row r="5306" spans="1:28" hidden="1">
      <c r="A5306" s="283"/>
      <c r="B5306"/>
      <c r="C5306"/>
      <c r="D5306"/>
      <c r="E5306"/>
      <c r="F5306"/>
      <c r="G5306"/>
      <c r="H5306"/>
      <c r="I5306"/>
      <c r="J5306"/>
      <c r="K5306"/>
      <c r="L5306"/>
      <c r="M5306"/>
      <c r="N5306"/>
      <c r="O5306"/>
      <c r="P5306"/>
      <c r="Q5306"/>
      <c r="R5306"/>
      <c r="S5306"/>
      <c r="T5306"/>
      <c r="U5306"/>
      <c r="V5306"/>
      <c r="W5306"/>
      <c r="X5306"/>
      <c r="Y5306"/>
      <c r="Z5306"/>
      <c r="AA5306"/>
      <c r="AB5306" s="181"/>
    </row>
    <row r="5307" spans="1:28" hidden="1">
      <c r="A5307" s="283"/>
      <c r="B5307"/>
      <c r="C5307"/>
      <c r="D5307"/>
      <c r="E5307"/>
      <c r="F5307"/>
      <c r="G5307"/>
      <c r="H5307"/>
      <c r="I5307"/>
      <c r="J5307"/>
      <c r="K5307"/>
      <c r="L5307"/>
      <c r="M5307"/>
      <c r="N5307"/>
      <c r="O5307"/>
      <c r="P5307"/>
      <c r="Q5307"/>
      <c r="R5307"/>
      <c r="S5307"/>
      <c r="T5307"/>
      <c r="U5307"/>
      <c r="V5307"/>
      <c r="W5307"/>
      <c r="X5307"/>
      <c r="Y5307"/>
      <c r="Z5307"/>
      <c r="AA5307"/>
      <c r="AB5307" s="181"/>
    </row>
    <row r="5308" spans="1:28" hidden="1">
      <c r="A5308" s="283"/>
      <c r="B5308"/>
      <c r="C5308"/>
      <c r="D5308"/>
      <c r="E5308"/>
      <c r="F5308"/>
      <c r="G5308"/>
      <c r="H5308"/>
      <c r="I5308"/>
      <c r="J5308"/>
      <c r="K5308"/>
      <c r="L5308"/>
      <c r="M5308"/>
      <c r="N5308"/>
      <c r="O5308"/>
      <c r="P5308"/>
      <c r="Q5308"/>
      <c r="R5308"/>
      <c r="S5308"/>
      <c r="T5308"/>
      <c r="U5308"/>
      <c r="V5308"/>
      <c r="W5308"/>
      <c r="X5308"/>
      <c r="Y5308"/>
      <c r="Z5308"/>
      <c r="AA5308"/>
      <c r="AB5308" s="181"/>
    </row>
    <row r="5309" spans="1:28" hidden="1">
      <c r="A5309" s="283"/>
      <c r="B5309"/>
      <c r="C5309"/>
      <c r="D5309"/>
      <c r="E5309"/>
      <c r="F5309"/>
      <c r="G5309"/>
      <c r="H5309"/>
      <c r="I5309"/>
      <c r="J5309"/>
      <c r="K5309"/>
      <c r="L5309"/>
      <c r="M5309"/>
      <c r="N5309"/>
      <c r="O5309"/>
      <c r="P5309"/>
      <c r="Q5309"/>
      <c r="R5309"/>
      <c r="S5309"/>
      <c r="T5309"/>
      <c r="U5309"/>
      <c r="V5309"/>
      <c r="W5309"/>
      <c r="X5309"/>
      <c r="Y5309"/>
      <c r="Z5309"/>
      <c r="AA5309"/>
      <c r="AB5309" s="181"/>
    </row>
    <row r="5310" spans="1:28" hidden="1">
      <c r="A5310" s="283"/>
      <c r="B5310"/>
      <c r="C5310"/>
      <c r="D5310"/>
      <c r="E5310"/>
      <c r="F5310"/>
      <c r="G5310"/>
      <c r="H5310"/>
      <c r="I5310"/>
      <c r="J5310"/>
      <c r="K5310"/>
      <c r="L5310"/>
      <c r="M5310"/>
      <c r="N5310"/>
      <c r="O5310"/>
      <c r="P5310"/>
      <c r="Q5310"/>
      <c r="R5310"/>
      <c r="S5310"/>
      <c r="T5310"/>
      <c r="U5310"/>
      <c r="V5310"/>
      <c r="W5310"/>
      <c r="X5310"/>
      <c r="Y5310"/>
      <c r="Z5310"/>
      <c r="AA5310"/>
      <c r="AB5310" s="181"/>
    </row>
    <row r="5311" spans="1:28" hidden="1">
      <c r="A5311" s="283"/>
      <c r="B5311"/>
      <c r="C5311"/>
      <c r="D5311"/>
      <c r="E5311"/>
      <c r="F5311"/>
      <c r="G5311"/>
      <c r="H5311"/>
      <c r="I5311"/>
      <c r="J5311"/>
      <c r="K5311"/>
      <c r="L5311"/>
      <c r="M5311"/>
      <c r="N5311"/>
      <c r="O5311"/>
      <c r="P5311"/>
      <c r="Q5311"/>
      <c r="R5311"/>
      <c r="S5311"/>
      <c r="T5311"/>
      <c r="U5311"/>
      <c r="V5311"/>
      <c r="W5311"/>
      <c r="X5311"/>
      <c r="Y5311"/>
      <c r="Z5311"/>
      <c r="AA5311"/>
      <c r="AB5311" s="181"/>
    </row>
    <row r="5312" spans="1:28" hidden="1">
      <c r="A5312" s="283"/>
      <c r="B5312"/>
      <c r="C5312"/>
      <c r="D5312"/>
      <c r="E5312"/>
      <c r="F5312"/>
      <c r="G5312"/>
      <c r="H5312"/>
      <c r="I5312"/>
      <c r="J5312"/>
      <c r="K5312"/>
      <c r="L5312"/>
      <c r="M5312"/>
      <c r="N5312"/>
      <c r="O5312"/>
      <c r="P5312"/>
      <c r="Q5312"/>
      <c r="R5312"/>
      <c r="S5312"/>
      <c r="T5312"/>
      <c r="U5312"/>
      <c r="V5312"/>
      <c r="W5312"/>
      <c r="X5312"/>
      <c r="Y5312"/>
      <c r="Z5312"/>
      <c r="AA5312"/>
      <c r="AB5312" s="181"/>
    </row>
    <row r="5313" spans="1:28" hidden="1">
      <c r="A5313" s="283"/>
      <c r="B5313"/>
      <c r="C5313"/>
      <c r="D5313"/>
      <c r="E5313"/>
      <c r="F5313"/>
      <c r="G5313"/>
      <c r="H5313"/>
      <c r="I5313"/>
      <c r="J5313"/>
      <c r="K5313"/>
      <c r="L5313"/>
      <c r="M5313"/>
      <c r="N5313"/>
      <c r="O5313"/>
      <c r="P5313"/>
      <c r="Q5313"/>
      <c r="R5313"/>
      <c r="S5313"/>
      <c r="T5313"/>
      <c r="U5313"/>
      <c r="V5313"/>
      <c r="W5313"/>
      <c r="X5313"/>
      <c r="Y5313"/>
      <c r="Z5313"/>
      <c r="AA5313"/>
      <c r="AB5313" s="181"/>
    </row>
    <row r="5314" spans="1:28" hidden="1">
      <c r="A5314" s="283"/>
      <c r="B5314"/>
      <c r="C5314"/>
      <c r="D5314"/>
      <c r="E5314"/>
      <c r="F5314"/>
      <c r="G5314"/>
      <c r="H5314"/>
      <c r="I5314"/>
      <c r="J5314"/>
      <c r="K5314"/>
      <c r="L5314"/>
      <c r="M5314"/>
      <c r="N5314"/>
      <c r="O5314"/>
      <c r="P5314"/>
      <c r="Q5314"/>
      <c r="R5314"/>
      <c r="S5314"/>
      <c r="T5314"/>
      <c r="U5314"/>
      <c r="V5314"/>
      <c r="W5314"/>
      <c r="X5314"/>
      <c r="Y5314"/>
      <c r="Z5314"/>
      <c r="AA5314"/>
      <c r="AB5314" s="181"/>
    </row>
    <row r="5315" spans="1:28" hidden="1">
      <c r="A5315" s="283"/>
      <c r="B5315"/>
      <c r="C5315"/>
      <c r="D5315"/>
      <c r="E5315"/>
      <c r="F5315"/>
      <c r="G5315"/>
      <c r="H5315"/>
      <c r="I5315"/>
      <c r="J5315"/>
      <c r="K5315"/>
      <c r="L5315"/>
      <c r="M5315"/>
      <c r="N5315"/>
      <c r="O5315"/>
      <c r="P5315"/>
      <c r="Q5315"/>
      <c r="R5315"/>
      <c r="S5315"/>
      <c r="T5315"/>
      <c r="U5315"/>
      <c r="V5315"/>
      <c r="W5315"/>
      <c r="X5315"/>
      <c r="Y5315"/>
      <c r="Z5315"/>
      <c r="AA5315"/>
      <c r="AB5315" s="181"/>
    </row>
    <row r="5316" spans="1:28" hidden="1">
      <c r="A5316" s="283"/>
      <c r="B5316"/>
      <c r="C5316"/>
      <c r="D5316"/>
      <c r="E5316"/>
      <c r="F5316"/>
      <c r="G5316"/>
      <c r="H5316"/>
      <c r="I5316"/>
      <c r="J5316"/>
      <c r="K5316"/>
      <c r="L5316"/>
      <c r="M5316"/>
      <c r="N5316"/>
      <c r="O5316"/>
      <c r="P5316"/>
      <c r="Q5316"/>
      <c r="R5316"/>
      <c r="S5316"/>
      <c r="T5316"/>
      <c r="U5316"/>
      <c r="V5316"/>
      <c r="W5316"/>
      <c r="X5316"/>
      <c r="Y5316"/>
      <c r="Z5316"/>
      <c r="AA5316"/>
      <c r="AB5316" s="181"/>
    </row>
    <row r="5317" spans="1:28" hidden="1">
      <c r="A5317" s="283"/>
      <c r="B5317"/>
      <c r="C5317"/>
      <c r="D5317"/>
      <c r="E5317"/>
      <c r="F5317"/>
      <c r="G5317"/>
      <c r="H5317"/>
      <c r="I5317"/>
      <c r="J5317"/>
      <c r="K5317"/>
      <c r="L5317"/>
      <c r="M5317"/>
      <c r="N5317"/>
      <c r="O5317"/>
      <c r="P5317"/>
      <c r="Q5317"/>
      <c r="R5317"/>
      <c r="S5317"/>
      <c r="T5317"/>
      <c r="U5317"/>
      <c r="V5317"/>
      <c r="W5317"/>
      <c r="X5317"/>
      <c r="Y5317"/>
      <c r="Z5317"/>
      <c r="AA5317"/>
      <c r="AB5317" s="181"/>
    </row>
    <row r="5318" spans="1:28" hidden="1">
      <c r="A5318" s="283"/>
      <c r="B5318"/>
      <c r="C5318"/>
      <c r="D5318"/>
      <c r="E5318"/>
      <c r="F5318"/>
      <c r="G5318"/>
      <c r="H5318"/>
      <c r="I5318"/>
      <c r="J5318"/>
      <c r="K5318"/>
      <c r="L5318"/>
      <c r="M5318"/>
      <c r="N5318"/>
      <c r="O5318"/>
      <c r="P5318"/>
      <c r="Q5318"/>
      <c r="R5318"/>
      <c r="S5318"/>
      <c r="T5318"/>
      <c r="U5318"/>
      <c r="V5318"/>
      <c r="W5318"/>
      <c r="X5318"/>
      <c r="Y5318"/>
      <c r="Z5318"/>
      <c r="AA5318"/>
      <c r="AB5318" s="181"/>
    </row>
    <row r="5319" spans="1:28" hidden="1">
      <c r="A5319" s="283"/>
      <c r="B5319"/>
      <c r="C5319"/>
      <c r="D5319"/>
      <c r="E5319"/>
      <c r="F5319"/>
      <c r="G5319"/>
      <c r="H5319"/>
      <c r="I5319"/>
      <c r="J5319"/>
      <c r="K5319"/>
      <c r="L5319"/>
      <c r="M5319"/>
      <c r="N5319"/>
      <c r="O5319"/>
      <c r="P5319"/>
      <c r="Q5319"/>
      <c r="R5319"/>
      <c r="S5319"/>
      <c r="T5319"/>
      <c r="U5319"/>
      <c r="V5319"/>
      <c r="W5319"/>
      <c r="X5319"/>
      <c r="Y5319"/>
      <c r="Z5319"/>
      <c r="AA5319"/>
      <c r="AB5319" s="181"/>
    </row>
    <row r="5320" spans="1:28" hidden="1">
      <c r="A5320" s="283"/>
      <c r="B5320"/>
      <c r="C5320"/>
      <c r="D5320"/>
      <c r="E5320"/>
      <c r="F5320"/>
      <c r="G5320"/>
      <c r="H5320"/>
      <c r="I5320"/>
      <c r="J5320"/>
      <c r="K5320"/>
      <c r="L5320"/>
      <c r="M5320"/>
      <c r="N5320"/>
      <c r="O5320"/>
      <c r="P5320"/>
      <c r="Q5320"/>
      <c r="R5320"/>
      <c r="S5320"/>
      <c r="T5320"/>
      <c r="U5320"/>
      <c r="V5320"/>
      <c r="W5320"/>
      <c r="X5320"/>
      <c r="Y5320"/>
      <c r="Z5320"/>
      <c r="AA5320"/>
      <c r="AB5320" s="181"/>
    </row>
    <row r="5321" spans="1:28" hidden="1">
      <c r="A5321" s="283"/>
      <c r="B5321"/>
      <c r="C5321"/>
      <c r="D5321"/>
      <c r="E5321"/>
      <c r="F5321"/>
      <c r="G5321"/>
      <c r="H5321"/>
      <c r="I5321"/>
      <c r="J5321"/>
      <c r="K5321"/>
      <c r="L5321"/>
      <c r="M5321"/>
      <c r="N5321"/>
      <c r="O5321"/>
      <c r="P5321"/>
      <c r="Q5321"/>
      <c r="R5321"/>
      <c r="S5321"/>
      <c r="T5321"/>
      <c r="U5321"/>
      <c r="V5321"/>
      <c r="W5321"/>
      <c r="X5321"/>
      <c r="Y5321"/>
      <c r="Z5321"/>
      <c r="AA5321"/>
      <c r="AB5321" s="181"/>
    </row>
    <row r="5322" spans="1:28" hidden="1">
      <c r="A5322" s="283"/>
      <c r="B5322"/>
      <c r="C5322"/>
      <c r="D5322"/>
      <c r="E5322"/>
      <c r="F5322"/>
      <c r="G5322"/>
      <c r="H5322"/>
      <c r="I5322"/>
      <c r="J5322"/>
      <c r="K5322"/>
      <c r="L5322"/>
      <c r="M5322"/>
      <c r="N5322"/>
      <c r="O5322"/>
      <c r="P5322"/>
      <c r="Q5322"/>
      <c r="R5322"/>
      <c r="S5322"/>
      <c r="T5322"/>
      <c r="U5322"/>
      <c r="V5322"/>
      <c r="W5322"/>
      <c r="X5322"/>
      <c r="Y5322"/>
      <c r="Z5322"/>
      <c r="AA5322"/>
      <c r="AB5322" s="181"/>
    </row>
    <row r="5323" spans="1:28" hidden="1">
      <c r="A5323" s="283"/>
      <c r="B5323"/>
      <c r="C5323"/>
      <c r="D5323"/>
      <c r="E5323"/>
      <c r="F5323"/>
      <c r="G5323"/>
      <c r="H5323"/>
      <c r="I5323"/>
      <c r="J5323"/>
      <c r="K5323"/>
      <c r="L5323"/>
      <c r="M5323"/>
      <c r="N5323"/>
      <c r="O5323"/>
      <c r="P5323"/>
      <c r="Q5323"/>
      <c r="R5323"/>
      <c r="S5323"/>
      <c r="T5323"/>
      <c r="U5323"/>
      <c r="V5323"/>
      <c r="W5323"/>
      <c r="X5323"/>
      <c r="Y5323"/>
      <c r="Z5323"/>
      <c r="AA5323"/>
      <c r="AB5323" s="181"/>
    </row>
    <row r="5324" spans="1:28" hidden="1">
      <c r="A5324" s="283"/>
      <c r="B5324"/>
      <c r="C5324"/>
      <c r="D5324"/>
      <c r="E5324"/>
      <c r="F5324"/>
      <c r="G5324"/>
      <c r="H5324"/>
      <c r="I5324"/>
      <c r="J5324"/>
      <c r="K5324"/>
      <c r="L5324"/>
      <c r="M5324"/>
      <c r="N5324"/>
      <c r="O5324"/>
      <c r="P5324"/>
      <c r="Q5324"/>
      <c r="R5324"/>
      <c r="S5324"/>
      <c r="T5324"/>
      <c r="U5324"/>
      <c r="V5324"/>
      <c r="W5324"/>
      <c r="X5324"/>
      <c r="Y5324"/>
      <c r="Z5324"/>
      <c r="AA5324"/>
      <c r="AB5324" s="181"/>
    </row>
    <row r="5325" spans="1:28" hidden="1">
      <c r="A5325" s="283"/>
      <c r="B5325"/>
      <c r="C5325"/>
      <c r="D5325"/>
      <c r="E5325"/>
      <c r="F5325"/>
      <c r="G5325"/>
      <c r="H5325"/>
      <c r="I5325"/>
      <c r="J5325"/>
      <c r="K5325"/>
      <c r="L5325"/>
      <c r="M5325"/>
      <c r="N5325"/>
      <c r="O5325"/>
      <c r="P5325"/>
      <c r="Q5325"/>
      <c r="R5325"/>
      <c r="S5325"/>
      <c r="T5325"/>
      <c r="U5325"/>
      <c r="V5325"/>
      <c r="W5325"/>
      <c r="X5325"/>
      <c r="Y5325"/>
      <c r="Z5325"/>
      <c r="AA5325"/>
      <c r="AB5325" s="181"/>
    </row>
    <row r="5326" spans="1:28" hidden="1">
      <c r="A5326" s="283"/>
      <c r="B5326"/>
      <c r="C5326"/>
      <c r="D5326"/>
      <c r="E5326"/>
      <c r="F5326"/>
      <c r="G5326"/>
      <c r="H5326"/>
      <c r="I5326"/>
      <c r="J5326"/>
      <c r="K5326"/>
      <c r="L5326"/>
      <c r="M5326"/>
      <c r="N5326"/>
      <c r="O5326"/>
      <c r="P5326"/>
      <c r="Q5326"/>
      <c r="R5326"/>
      <c r="S5326"/>
      <c r="T5326"/>
      <c r="U5326"/>
      <c r="V5326"/>
      <c r="W5326"/>
      <c r="X5326"/>
      <c r="Y5326"/>
      <c r="Z5326"/>
      <c r="AA5326"/>
      <c r="AB5326" s="181"/>
    </row>
    <row r="5327" spans="1:28" hidden="1">
      <c r="A5327" s="283"/>
      <c r="B5327"/>
      <c r="C5327"/>
      <c r="D5327"/>
      <c r="E5327"/>
      <c r="F5327"/>
      <c r="G5327"/>
      <c r="H5327"/>
      <c r="I5327"/>
      <c r="J5327"/>
      <c r="K5327"/>
      <c r="L5327"/>
      <c r="M5327"/>
      <c r="N5327"/>
      <c r="O5327"/>
      <c r="P5327"/>
      <c r="Q5327"/>
      <c r="R5327"/>
      <c r="S5327"/>
      <c r="T5327"/>
      <c r="U5327"/>
      <c r="V5327"/>
      <c r="W5327"/>
      <c r="X5327"/>
      <c r="Y5327"/>
      <c r="Z5327"/>
      <c r="AA5327"/>
      <c r="AB5327" s="181"/>
    </row>
    <row r="5328" spans="1:28" hidden="1">
      <c r="A5328" s="283"/>
      <c r="B5328"/>
      <c r="C5328"/>
      <c r="D5328"/>
      <c r="E5328"/>
      <c r="F5328"/>
      <c r="G5328"/>
      <c r="H5328"/>
      <c r="I5328"/>
      <c r="J5328"/>
      <c r="K5328"/>
      <c r="L5328"/>
      <c r="M5328"/>
      <c r="N5328"/>
      <c r="O5328"/>
      <c r="P5328"/>
      <c r="Q5328"/>
      <c r="R5328"/>
      <c r="S5328"/>
      <c r="T5328"/>
      <c r="U5328"/>
      <c r="V5328"/>
      <c r="W5328"/>
      <c r="X5328"/>
      <c r="Y5328"/>
      <c r="Z5328"/>
      <c r="AA5328"/>
      <c r="AB5328" s="181"/>
    </row>
    <row r="5329" spans="1:28" hidden="1">
      <c r="A5329" s="283"/>
      <c r="B5329"/>
      <c r="C5329"/>
      <c r="D5329"/>
      <c r="E5329"/>
      <c r="F5329"/>
      <c r="G5329"/>
      <c r="H5329"/>
      <c r="I5329"/>
      <c r="J5329"/>
      <c r="K5329"/>
      <c r="L5329"/>
      <c r="M5329"/>
      <c r="N5329"/>
      <c r="O5329"/>
      <c r="P5329"/>
      <c r="Q5329"/>
      <c r="R5329"/>
      <c r="S5329"/>
      <c r="T5329"/>
      <c r="U5329"/>
      <c r="V5329"/>
      <c r="W5329"/>
      <c r="X5329"/>
      <c r="Y5329"/>
      <c r="Z5329"/>
      <c r="AA5329"/>
      <c r="AB5329" s="181"/>
    </row>
    <row r="5330" spans="1:28" hidden="1">
      <c r="A5330" s="283"/>
      <c r="B5330"/>
      <c r="C5330"/>
      <c r="D5330"/>
      <c r="E5330"/>
      <c r="F5330"/>
      <c r="G5330"/>
      <c r="H5330"/>
      <c r="I5330"/>
      <c r="J5330"/>
      <c r="K5330"/>
      <c r="L5330"/>
      <c r="M5330"/>
      <c r="N5330"/>
      <c r="O5330"/>
      <c r="P5330"/>
      <c r="Q5330"/>
      <c r="R5330"/>
      <c r="S5330"/>
      <c r="T5330"/>
      <c r="U5330"/>
      <c r="V5330"/>
      <c r="W5330"/>
      <c r="X5330"/>
      <c r="Y5330"/>
      <c r="Z5330"/>
      <c r="AA5330"/>
      <c r="AB5330" s="181"/>
    </row>
    <row r="5331" spans="1:28" hidden="1">
      <c r="A5331" s="283"/>
      <c r="B5331"/>
      <c r="C5331"/>
      <c r="D5331"/>
      <c r="E5331"/>
      <c r="F5331"/>
      <c r="G5331"/>
      <c r="H5331"/>
      <c r="I5331"/>
      <c r="J5331"/>
      <c r="K5331"/>
      <c r="L5331"/>
      <c r="M5331"/>
      <c r="N5331"/>
      <c r="O5331"/>
      <c r="P5331"/>
      <c r="Q5331"/>
      <c r="R5331"/>
      <c r="S5331"/>
      <c r="T5331"/>
      <c r="U5331"/>
      <c r="V5331"/>
      <c r="W5331"/>
      <c r="X5331"/>
      <c r="Y5331"/>
      <c r="Z5331"/>
      <c r="AA5331"/>
      <c r="AB5331" s="181"/>
    </row>
    <row r="5332" spans="1:28" hidden="1">
      <c r="A5332" s="283"/>
      <c r="B5332"/>
      <c r="C5332"/>
      <c r="D5332"/>
      <c r="E5332"/>
      <c r="F5332"/>
      <c r="G5332"/>
      <c r="H5332"/>
      <c r="I5332"/>
      <c r="J5332"/>
      <c r="K5332"/>
      <c r="L5332"/>
      <c r="M5332"/>
      <c r="N5332"/>
      <c r="O5332"/>
      <c r="P5332"/>
      <c r="Q5332"/>
      <c r="R5332"/>
      <c r="S5332"/>
      <c r="T5332"/>
      <c r="U5332"/>
      <c r="V5332"/>
      <c r="W5332"/>
      <c r="X5332"/>
      <c r="Y5332"/>
      <c r="Z5332"/>
      <c r="AA5332"/>
      <c r="AB5332" s="181"/>
    </row>
    <row r="5333" spans="1:28" hidden="1">
      <c r="A5333" s="283"/>
      <c r="B5333"/>
      <c r="C5333"/>
      <c r="D5333"/>
      <c r="E5333"/>
      <c r="F5333"/>
      <c r="G5333"/>
      <c r="H5333"/>
      <c r="I5333"/>
      <c r="J5333"/>
      <c r="K5333"/>
      <c r="L5333"/>
      <c r="M5333"/>
      <c r="N5333"/>
      <c r="O5333"/>
      <c r="P5333"/>
      <c r="Q5333"/>
      <c r="R5333"/>
      <c r="S5333"/>
      <c r="T5333"/>
      <c r="U5333"/>
      <c r="V5333"/>
      <c r="W5333"/>
      <c r="X5333"/>
      <c r="Y5333"/>
      <c r="Z5333"/>
      <c r="AA5333"/>
      <c r="AB5333" s="181"/>
    </row>
    <row r="5334" spans="1:28" hidden="1">
      <c r="A5334" s="283"/>
      <c r="B5334"/>
      <c r="C5334"/>
      <c r="D5334"/>
      <c r="E5334"/>
      <c r="F5334"/>
      <c r="G5334"/>
      <c r="H5334"/>
      <c r="I5334"/>
      <c r="J5334"/>
      <c r="K5334"/>
      <c r="L5334"/>
      <c r="M5334"/>
      <c r="N5334"/>
      <c r="O5334"/>
      <c r="P5334"/>
      <c r="Q5334"/>
      <c r="R5334"/>
      <c r="S5334"/>
      <c r="T5334"/>
      <c r="U5334"/>
      <c r="V5334"/>
      <c r="W5334"/>
      <c r="X5334"/>
      <c r="Y5334"/>
      <c r="Z5334"/>
      <c r="AA5334"/>
      <c r="AB5334" s="181"/>
    </row>
    <row r="5335" spans="1:28" hidden="1">
      <c r="A5335" s="283"/>
      <c r="B5335"/>
      <c r="C5335"/>
      <c r="D5335"/>
      <c r="E5335"/>
      <c r="F5335"/>
      <c r="G5335"/>
      <c r="H5335"/>
      <c r="I5335"/>
      <c r="J5335"/>
      <c r="K5335"/>
      <c r="L5335"/>
      <c r="M5335"/>
      <c r="N5335"/>
      <c r="O5335"/>
      <c r="P5335"/>
      <c r="Q5335"/>
      <c r="R5335"/>
      <c r="S5335"/>
      <c r="T5335"/>
      <c r="U5335"/>
      <c r="V5335"/>
      <c r="W5335"/>
      <c r="X5335"/>
      <c r="Y5335"/>
      <c r="Z5335"/>
      <c r="AA5335"/>
      <c r="AB5335" s="181"/>
    </row>
    <row r="5336" spans="1:28" hidden="1">
      <c r="A5336" s="283"/>
      <c r="B5336"/>
      <c r="C5336"/>
      <c r="D5336"/>
      <c r="E5336"/>
      <c r="F5336"/>
      <c r="G5336"/>
      <c r="H5336"/>
      <c r="I5336"/>
      <c r="J5336"/>
      <c r="K5336"/>
      <c r="L5336"/>
      <c r="M5336"/>
      <c r="N5336"/>
      <c r="O5336"/>
      <c r="P5336"/>
      <c r="Q5336"/>
      <c r="R5336"/>
      <c r="S5336"/>
      <c r="T5336"/>
      <c r="U5336"/>
      <c r="V5336"/>
      <c r="W5336"/>
      <c r="X5336"/>
      <c r="Y5336"/>
      <c r="Z5336"/>
      <c r="AA5336"/>
      <c r="AB5336" s="181"/>
    </row>
    <row r="5337" spans="1:28" hidden="1">
      <c r="A5337" s="283"/>
      <c r="B5337"/>
      <c r="C5337"/>
      <c r="D5337"/>
      <c r="E5337"/>
      <c r="F5337"/>
      <c r="G5337"/>
      <c r="H5337"/>
      <c r="I5337"/>
      <c r="J5337"/>
      <c r="K5337"/>
      <c r="L5337"/>
      <c r="M5337"/>
      <c r="N5337"/>
      <c r="O5337"/>
      <c r="P5337"/>
      <c r="Q5337"/>
      <c r="R5337"/>
      <c r="S5337"/>
      <c r="T5337"/>
      <c r="U5337"/>
      <c r="V5337"/>
      <c r="W5337"/>
      <c r="X5337"/>
      <c r="Y5337"/>
      <c r="Z5337"/>
      <c r="AA5337"/>
      <c r="AB5337" s="181"/>
    </row>
    <row r="5338" spans="1:28" hidden="1">
      <c r="A5338" s="283"/>
      <c r="B5338"/>
      <c r="C5338"/>
      <c r="D5338"/>
      <c r="E5338"/>
      <c r="F5338"/>
      <c r="G5338"/>
      <c r="H5338"/>
      <c r="I5338"/>
      <c r="J5338"/>
      <c r="K5338"/>
      <c r="L5338"/>
      <c r="M5338"/>
      <c r="N5338"/>
      <c r="O5338"/>
      <c r="P5338"/>
      <c r="Q5338"/>
      <c r="R5338"/>
      <c r="S5338"/>
      <c r="T5338"/>
      <c r="U5338"/>
      <c r="V5338"/>
      <c r="W5338"/>
      <c r="X5338"/>
      <c r="Y5338"/>
      <c r="Z5338"/>
      <c r="AA5338"/>
      <c r="AB5338" s="181"/>
    </row>
    <row r="5339" spans="1:28" hidden="1">
      <c r="A5339" s="283"/>
      <c r="B5339"/>
      <c r="C5339"/>
      <c r="D5339"/>
      <c r="E5339"/>
      <c r="F5339"/>
      <c r="G5339"/>
      <c r="H5339"/>
      <c r="I5339"/>
      <c r="J5339"/>
      <c r="K5339"/>
      <c r="L5339"/>
      <c r="M5339"/>
      <c r="N5339"/>
      <c r="O5339"/>
      <c r="P5339"/>
      <c r="Q5339"/>
      <c r="R5339"/>
      <c r="S5339"/>
      <c r="T5339"/>
      <c r="U5339"/>
      <c r="V5339"/>
      <c r="W5339"/>
      <c r="X5339"/>
      <c r="Y5339"/>
      <c r="Z5339"/>
      <c r="AA5339"/>
      <c r="AB5339" s="181"/>
    </row>
    <row r="5340" spans="1:28" hidden="1">
      <c r="A5340" s="283"/>
      <c r="B5340"/>
      <c r="C5340"/>
      <c r="D5340"/>
      <c r="E5340"/>
      <c r="F5340"/>
      <c r="G5340"/>
      <c r="H5340"/>
      <c r="I5340"/>
      <c r="J5340"/>
      <c r="K5340"/>
      <c r="L5340"/>
      <c r="M5340"/>
      <c r="N5340"/>
      <c r="O5340"/>
      <c r="P5340"/>
      <c r="Q5340"/>
      <c r="R5340"/>
      <c r="S5340"/>
      <c r="T5340"/>
      <c r="U5340"/>
      <c r="V5340"/>
      <c r="W5340"/>
      <c r="X5340"/>
      <c r="Y5340"/>
      <c r="Z5340"/>
      <c r="AA5340"/>
      <c r="AB5340" s="181"/>
    </row>
    <row r="5341" spans="1:28" hidden="1">
      <c r="A5341" s="283"/>
      <c r="B5341"/>
      <c r="C5341"/>
      <c r="D5341"/>
      <c r="E5341"/>
      <c r="F5341"/>
      <c r="G5341"/>
      <c r="H5341"/>
      <c r="I5341"/>
      <c r="J5341"/>
      <c r="K5341"/>
      <c r="L5341"/>
      <c r="M5341"/>
      <c r="N5341"/>
      <c r="O5341"/>
      <c r="P5341"/>
      <c r="Q5341"/>
      <c r="R5341"/>
      <c r="S5341"/>
      <c r="T5341"/>
      <c r="U5341"/>
      <c r="V5341"/>
      <c r="W5341"/>
      <c r="X5341"/>
      <c r="Y5341"/>
      <c r="Z5341"/>
      <c r="AA5341"/>
      <c r="AB5341" s="181"/>
    </row>
    <row r="5342" spans="1:28" hidden="1">
      <c r="A5342" s="283"/>
      <c r="B5342"/>
      <c r="C5342"/>
      <c r="D5342"/>
      <c r="E5342"/>
      <c r="F5342"/>
      <c r="G5342"/>
      <c r="H5342"/>
      <c r="I5342"/>
      <c r="J5342"/>
      <c r="K5342"/>
      <c r="L5342"/>
      <c r="M5342"/>
      <c r="N5342"/>
      <c r="O5342"/>
      <c r="P5342"/>
      <c r="Q5342"/>
      <c r="R5342"/>
      <c r="S5342"/>
      <c r="T5342"/>
      <c r="U5342"/>
      <c r="V5342"/>
      <c r="W5342"/>
      <c r="X5342"/>
      <c r="Y5342"/>
      <c r="Z5342"/>
      <c r="AA5342"/>
      <c r="AB5342" s="181"/>
    </row>
    <row r="5343" spans="1:28" hidden="1">
      <c r="A5343" s="283"/>
      <c r="B5343"/>
      <c r="C5343"/>
      <c r="D5343"/>
      <c r="E5343"/>
      <c r="F5343"/>
      <c r="G5343"/>
      <c r="H5343"/>
      <c r="I5343"/>
      <c r="J5343"/>
      <c r="K5343"/>
      <c r="L5343"/>
      <c r="M5343"/>
      <c r="N5343"/>
      <c r="O5343"/>
      <c r="P5343"/>
      <c r="Q5343"/>
      <c r="R5343"/>
      <c r="S5343"/>
      <c r="T5343"/>
      <c r="U5343"/>
      <c r="V5343"/>
      <c r="W5343"/>
      <c r="X5343"/>
      <c r="Y5343"/>
      <c r="Z5343"/>
      <c r="AA5343"/>
      <c r="AB5343" s="181"/>
    </row>
    <row r="5344" spans="1:28" hidden="1">
      <c r="A5344" s="283"/>
      <c r="B5344"/>
      <c r="C5344"/>
      <c r="D5344"/>
      <c r="E5344"/>
      <c r="F5344"/>
      <c r="G5344"/>
      <c r="H5344"/>
      <c r="I5344"/>
      <c r="J5344"/>
      <c r="K5344"/>
      <c r="L5344"/>
      <c r="M5344"/>
      <c r="N5344"/>
      <c r="O5344"/>
      <c r="P5344"/>
      <c r="Q5344"/>
      <c r="R5344"/>
      <c r="S5344"/>
      <c r="T5344"/>
      <c r="U5344"/>
      <c r="V5344"/>
      <c r="W5344"/>
      <c r="X5344"/>
      <c r="Y5344"/>
      <c r="Z5344"/>
      <c r="AA5344"/>
      <c r="AB5344" s="181"/>
    </row>
    <row r="5345" spans="1:28" hidden="1">
      <c r="A5345" s="283"/>
      <c r="B5345"/>
      <c r="C5345"/>
      <c r="D5345"/>
      <c r="E5345"/>
      <c r="F5345"/>
      <c r="G5345"/>
      <c r="H5345"/>
      <c r="I5345"/>
      <c r="J5345"/>
      <c r="K5345"/>
      <c r="L5345"/>
      <c r="M5345"/>
      <c r="N5345"/>
      <c r="O5345"/>
      <c r="P5345"/>
      <c r="Q5345"/>
      <c r="R5345"/>
      <c r="S5345"/>
      <c r="T5345"/>
      <c r="U5345"/>
      <c r="V5345"/>
      <c r="W5345"/>
      <c r="X5345"/>
      <c r="Y5345"/>
      <c r="Z5345"/>
      <c r="AA5345"/>
      <c r="AB5345" s="181"/>
    </row>
    <row r="5346" spans="1:28" hidden="1">
      <c r="A5346" s="283"/>
      <c r="B5346"/>
      <c r="C5346"/>
      <c r="D5346"/>
      <c r="E5346"/>
      <c r="F5346"/>
      <c r="G5346"/>
      <c r="H5346"/>
      <c r="I5346"/>
      <c r="J5346"/>
      <c r="K5346"/>
      <c r="L5346"/>
      <c r="M5346"/>
      <c r="N5346"/>
      <c r="O5346"/>
      <c r="P5346"/>
      <c r="Q5346"/>
      <c r="R5346"/>
      <c r="S5346"/>
      <c r="T5346"/>
      <c r="U5346"/>
      <c r="V5346"/>
      <c r="W5346"/>
      <c r="X5346"/>
      <c r="Y5346"/>
      <c r="Z5346"/>
      <c r="AA5346"/>
      <c r="AB5346" s="181"/>
    </row>
    <row r="5347" spans="1:28" hidden="1">
      <c r="A5347" s="283"/>
      <c r="B5347"/>
      <c r="C5347"/>
      <c r="D5347"/>
      <c r="E5347"/>
      <c r="F5347"/>
      <c r="G5347"/>
      <c r="H5347"/>
      <c r="I5347"/>
      <c r="J5347"/>
      <c r="K5347"/>
      <c r="L5347"/>
      <c r="M5347"/>
      <c r="N5347"/>
      <c r="O5347"/>
      <c r="P5347"/>
      <c r="Q5347"/>
      <c r="R5347"/>
      <c r="S5347"/>
      <c r="T5347"/>
      <c r="U5347"/>
      <c r="V5347"/>
      <c r="W5347"/>
      <c r="X5347"/>
      <c r="Y5347"/>
      <c r="Z5347"/>
      <c r="AA5347"/>
      <c r="AB5347" s="181"/>
    </row>
    <row r="5348" spans="1:28" hidden="1">
      <c r="A5348" s="283"/>
      <c r="B5348"/>
      <c r="C5348"/>
      <c r="D5348"/>
      <c r="E5348"/>
      <c r="F5348"/>
      <c r="G5348"/>
      <c r="H5348"/>
      <c r="I5348"/>
      <c r="J5348"/>
      <c r="K5348"/>
      <c r="L5348"/>
      <c r="M5348"/>
      <c r="N5348"/>
      <c r="O5348"/>
      <c r="P5348"/>
      <c r="Q5348"/>
      <c r="R5348"/>
      <c r="S5348"/>
      <c r="T5348"/>
      <c r="U5348"/>
      <c r="V5348"/>
      <c r="W5348"/>
      <c r="X5348"/>
      <c r="Y5348"/>
      <c r="Z5348"/>
      <c r="AA5348"/>
      <c r="AB5348" s="181"/>
    </row>
    <row r="5349" spans="1:28" hidden="1">
      <c r="A5349" s="283"/>
      <c r="B5349"/>
      <c r="C5349"/>
      <c r="D5349"/>
      <c r="E5349"/>
      <c r="F5349"/>
      <c r="G5349"/>
      <c r="H5349"/>
      <c r="I5349"/>
      <c r="J5349"/>
      <c r="K5349"/>
      <c r="L5349"/>
      <c r="M5349"/>
      <c r="N5349"/>
      <c r="O5349"/>
      <c r="P5349"/>
      <c r="Q5349"/>
      <c r="R5349"/>
      <c r="S5349"/>
      <c r="T5349"/>
      <c r="U5349"/>
      <c r="V5349"/>
      <c r="W5349"/>
      <c r="X5349"/>
      <c r="Y5349"/>
      <c r="Z5349"/>
      <c r="AA5349"/>
      <c r="AB5349" s="181"/>
    </row>
    <row r="5350" spans="1:28" hidden="1">
      <c r="A5350" s="283"/>
      <c r="B5350"/>
      <c r="C5350"/>
      <c r="D5350"/>
      <c r="E5350"/>
      <c r="F5350"/>
      <c r="G5350"/>
      <c r="H5350"/>
      <c r="I5350"/>
      <c r="J5350"/>
      <c r="K5350"/>
      <c r="L5350"/>
      <c r="M5350"/>
      <c r="N5350"/>
      <c r="O5350"/>
      <c r="P5350"/>
      <c r="Q5350"/>
      <c r="R5350"/>
      <c r="S5350"/>
      <c r="T5350"/>
      <c r="U5350"/>
      <c r="V5350"/>
      <c r="W5350"/>
      <c r="X5350"/>
      <c r="Y5350"/>
      <c r="Z5350"/>
      <c r="AA5350"/>
      <c r="AB5350" s="181"/>
    </row>
    <row r="5351" spans="1:28" hidden="1">
      <c r="A5351" s="283"/>
      <c r="B5351"/>
      <c r="C5351"/>
      <c r="D5351"/>
      <c r="E5351"/>
      <c r="F5351"/>
      <c r="G5351"/>
      <c r="H5351"/>
      <c r="I5351"/>
      <c r="J5351"/>
      <c r="K5351"/>
      <c r="L5351"/>
      <c r="M5351"/>
      <c r="N5351"/>
      <c r="O5351"/>
      <c r="P5351"/>
      <c r="Q5351"/>
      <c r="R5351"/>
      <c r="S5351"/>
      <c r="T5351"/>
      <c r="U5351"/>
      <c r="V5351"/>
      <c r="W5351"/>
      <c r="X5351"/>
      <c r="Y5351"/>
      <c r="Z5351"/>
      <c r="AA5351"/>
      <c r="AB5351" s="181"/>
    </row>
    <row r="5352" spans="1:28" hidden="1">
      <c r="A5352" s="283"/>
      <c r="B5352"/>
      <c r="C5352"/>
      <c r="D5352"/>
      <c r="E5352"/>
      <c r="F5352"/>
      <c r="G5352"/>
      <c r="H5352"/>
      <c r="I5352"/>
      <c r="J5352"/>
      <c r="K5352"/>
      <c r="L5352"/>
      <c r="M5352"/>
      <c r="N5352"/>
      <c r="O5352"/>
      <c r="P5352"/>
      <c r="Q5352"/>
      <c r="R5352"/>
      <c r="S5352"/>
      <c r="T5352"/>
      <c r="U5352"/>
      <c r="V5352"/>
      <c r="W5352"/>
      <c r="X5352"/>
      <c r="Y5352"/>
      <c r="Z5352"/>
      <c r="AA5352"/>
      <c r="AB5352" s="181"/>
    </row>
    <row r="5353" spans="1:28" hidden="1">
      <c r="A5353" s="283"/>
      <c r="B5353"/>
      <c r="C5353"/>
      <c r="D5353"/>
      <c r="E5353"/>
      <c r="F5353"/>
      <c r="G5353"/>
      <c r="H5353"/>
      <c r="I5353"/>
      <c r="J5353"/>
      <c r="K5353"/>
      <c r="L5353"/>
      <c r="M5353"/>
      <c r="N5353"/>
      <c r="O5353"/>
      <c r="P5353"/>
      <c r="Q5353"/>
      <c r="R5353"/>
      <c r="S5353"/>
      <c r="T5353"/>
      <c r="U5353"/>
      <c r="V5353"/>
      <c r="W5353"/>
      <c r="X5353"/>
      <c r="Y5353"/>
      <c r="Z5353"/>
      <c r="AA5353"/>
      <c r="AB5353" s="181"/>
    </row>
    <row r="5354" spans="1:28" hidden="1">
      <c r="A5354" s="283"/>
      <c r="B5354"/>
      <c r="C5354"/>
      <c r="D5354"/>
      <c r="E5354"/>
      <c r="F5354"/>
      <c r="G5354"/>
      <c r="H5354"/>
      <c r="I5354"/>
      <c r="J5354"/>
      <c r="K5354"/>
      <c r="L5354"/>
      <c r="M5354"/>
      <c r="N5354"/>
      <c r="O5354"/>
      <c r="P5354"/>
      <c r="Q5354"/>
      <c r="R5354"/>
      <c r="S5354"/>
      <c r="T5354"/>
      <c r="U5354"/>
      <c r="V5354"/>
      <c r="W5354"/>
      <c r="X5354"/>
      <c r="Y5354"/>
      <c r="Z5354"/>
      <c r="AA5354"/>
      <c r="AB5354" s="181"/>
    </row>
    <row r="5355" spans="1:28" hidden="1">
      <c r="A5355" s="283"/>
      <c r="B5355"/>
      <c r="C5355"/>
      <c r="D5355"/>
      <c r="E5355"/>
      <c r="F5355"/>
      <c r="G5355"/>
      <c r="H5355"/>
      <c r="I5355"/>
      <c r="J5355"/>
      <c r="K5355"/>
      <c r="L5355"/>
      <c r="M5355"/>
      <c r="N5355"/>
      <c r="O5355"/>
      <c r="P5355"/>
      <c r="Q5355"/>
      <c r="R5355"/>
      <c r="S5355"/>
      <c r="T5355"/>
      <c r="U5355"/>
      <c r="V5355"/>
      <c r="W5355"/>
      <c r="X5355"/>
      <c r="Y5355"/>
      <c r="Z5355"/>
      <c r="AA5355"/>
      <c r="AB5355" s="181"/>
    </row>
    <row r="5356" spans="1:28" hidden="1">
      <c r="A5356" s="283"/>
      <c r="B5356"/>
      <c r="C5356"/>
      <c r="D5356"/>
      <c r="E5356"/>
      <c r="F5356"/>
      <c r="G5356"/>
      <c r="H5356"/>
      <c r="I5356"/>
      <c r="J5356"/>
      <c r="K5356"/>
      <c r="L5356"/>
      <c r="M5356"/>
      <c r="N5356"/>
      <c r="O5356"/>
      <c r="P5356"/>
      <c r="Q5356"/>
      <c r="R5356"/>
      <c r="S5356"/>
      <c r="T5356"/>
      <c r="U5356"/>
      <c r="V5356"/>
      <c r="W5356"/>
      <c r="X5356"/>
      <c r="Y5356"/>
      <c r="Z5356"/>
      <c r="AA5356"/>
      <c r="AB5356" s="181"/>
    </row>
    <row r="5357" spans="1:28" hidden="1">
      <c r="A5357" s="283"/>
      <c r="B5357"/>
      <c r="C5357"/>
      <c r="D5357"/>
      <c r="E5357"/>
      <c r="F5357"/>
      <c r="G5357"/>
      <c r="H5357"/>
      <c r="I5357"/>
      <c r="J5357"/>
      <c r="K5357"/>
      <c r="L5357"/>
      <c r="M5357"/>
      <c r="N5357"/>
      <c r="O5357"/>
      <c r="P5357"/>
      <c r="Q5357"/>
      <c r="R5357"/>
      <c r="S5357"/>
      <c r="T5357"/>
      <c r="U5357"/>
      <c r="V5357"/>
      <c r="W5357"/>
      <c r="X5357"/>
      <c r="Y5357"/>
      <c r="Z5357"/>
      <c r="AA5357"/>
      <c r="AB5357" s="181"/>
    </row>
    <row r="5358" spans="1:28" hidden="1">
      <c r="A5358" s="283"/>
      <c r="B5358"/>
      <c r="C5358"/>
      <c r="D5358"/>
      <c r="E5358"/>
      <c r="F5358"/>
      <c r="G5358"/>
      <c r="H5358"/>
      <c r="I5358"/>
      <c r="J5358"/>
      <c r="K5358"/>
      <c r="L5358"/>
      <c r="M5358"/>
      <c r="N5358"/>
      <c r="O5358"/>
      <c r="P5358"/>
      <c r="Q5358"/>
      <c r="R5358"/>
      <c r="S5358"/>
      <c r="T5358"/>
      <c r="U5358"/>
      <c r="V5358"/>
      <c r="W5358"/>
      <c r="X5358"/>
      <c r="Y5358"/>
      <c r="Z5358"/>
      <c r="AA5358"/>
      <c r="AB5358" s="181"/>
    </row>
    <row r="5359" spans="1:28" hidden="1">
      <c r="A5359" s="283"/>
      <c r="B5359"/>
      <c r="C5359"/>
      <c r="D5359"/>
      <c r="E5359"/>
      <c r="F5359"/>
      <c r="G5359"/>
      <c r="H5359"/>
      <c r="I5359"/>
      <c r="J5359"/>
      <c r="K5359"/>
      <c r="L5359"/>
      <c r="M5359"/>
      <c r="N5359"/>
      <c r="O5359"/>
      <c r="P5359"/>
      <c r="Q5359"/>
      <c r="R5359"/>
      <c r="S5359"/>
      <c r="T5359"/>
      <c r="U5359"/>
      <c r="V5359"/>
      <c r="W5359"/>
      <c r="X5359"/>
      <c r="Y5359"/>
      <c r="Z5359"/>
      <c r="AA5359"/>
      <c r="AB5359" s="181"/>
    </row>
    <row r="5360" spans="1:28" hidden="1">
      <c r="A5360" s="283"/>
      <c r="B5360"/>
      <c r="C5360"/>
      <c r="D5360"/>
      <c r="E5360"/>
      <c r="F5360"/>
      <c r="G5360"/>
      <c r="H5360"/>
      <c r="I5360"/>
      <c r="J5360"/>
      <c r="K5360"/>
      <c r="L5360"/>
      <c r="M5360"/>
      <c r="N5360"/>
      <c r="O5360"/>
      <c r="P5360"/>
      <c r="Q5360"/>
      <c r="R5360"/>
      <c r="S5360"/>
      <c r="T5360"/>
      <c r="U5360"/>
      <c r="V5360"/>
      <c r="W5360"/>
      <c r="X5360"/>
      <c r="Y5360"/>
      <c r="Z5360"/>
      <c r="AA5360"/>
      <c r="AB5360" s="181"/>
    </row>
    <row r="5361" spans="1:28" hidden="1">
      <c r="A5361" s="283"/>
      <c r="B5361"/>
      <c r="C5361"/>
      <c r="D5361"/>
      <c r="E5361"/>
      <c r="F5361"/>
      <c r="G5361"/>
      <c r="H5361"/>
      <c r="I5361"/>
      <c r="J5361"/>
      <c r="K5361"/>
      <c r="L5361"/>
      <c r="M5361"/>
      <c r="N5361"/>
      <c r="O5361"/>
      <c r="P5361"/>
      <c r="Q5361"/>
      <c r="R5361"/>
      <c r="S5361"/>
      <c r="T5361"/>
      <c r="U5361"/>
      <c r="V5361"/>
      <c r="W5361"/>
      <c r="X5361"/>
      <c r="Y5361"/>
      <c r="Z5361"/>
      <c r="AA5361"/>
      <c r="AB5361" s="181"/>
    </row>
    <row r="5362" spans="1:28" hidden="1">
      <c r="A5362" s="283"/>
      <c r="B5362"/>
      <c r="C5362"/>
      <c r="D5362"/>
      <c r="E5362"/>
      <c r="F5362"/>
      <c r="G5362"/>
      <c r="H5362"/>
      <c r="I5362"/>
      <c r="J5362"/>
      <c r="K5362"/>
      <c r="L5362"/>
      <c r="M5362"/>
      <c r="N5362"/>
      <c r="O5362"/>
      <c r="P5362"/>
      <c r="Q5362"/>
      <c r="R5362"/>
      <c r="S5362"/>
      <c r="T5362"/>
      <c r="U5362"/>
      <c r="V5362"/>
      <c r="W5362"/>
      <c r="X5362"/>
      <c r="Y5362"/>
      <c r="Z5362"/>
      <c r="AA5362"/>
      <c r="AB5362" s="181"/>
    </row>
    <row r="5363" spans="1:28" hidden="1">
      <c r="A5363" s="283"/>
      <c r="B5363"/>
      <c r="C5363"/>
      <c r="D5363"/>
      <c r="E5363"/>
      <c r="F5363"/>
      <c r="G5363"/>
      <c r="H5363"/>
      <c r="I5363"/>
      <c r="J5363"/>
      <c r="K5363"/>
      <c r="L5363"/>
      <c r="M5363"/>
      <c r="N5363"/>
      <c r="O5363"/>
      <c r="P5363"/>
      <c r="Q5363"/>
      <c r="R5363"/>
      <c r="S5363"/>
      <c r="T5363"/>
      <c r="U5363"/>
      <c r="V5363"/>
      <c r="W5363"/>
      <c r="X5363"/>
      <c r="Y5363"/>
      <c r="Z5363"/>
      <c r="AA5363"/>
      <c r="AB5363" s="181"/>
    </row>
    <row r="5364" spans="1:28" hidden="1">
      <c r="A5364" s="283"/>
      <c r="B5364"/>
      <c r="C5364"/>
      <c r="D5364"/>
      <c r="E5364"/>
      <c r="F5364"/>
      <c r="G5364"/>
      <c r="H5364"/>
      <c r="I5364"/>
      <c r="J5364"/>
      <c r="K5364"/>
      <c r="L5364"/>
      <c r="M5364"/>
      <c r="N5364"/>
      <c r="O5364"/>
      <c r="P5364"/>
      <c r="Q5364"/>
      <c r="R5364"/>
      <c r="S5364"/>
      <c r="T5364"/>
      <c r="U5364"/>
      <c r="V5364"/>
      <c r="W5364"/>
      <c r="X5364"/>
      <c r="Y5364"/>
      <c r="Z5364"/>
      <c r="AA5364"/>
      <c r="AB5364" s="181"/>
    </row>
    <row r="5365" spans="1:28" hidden="1">
      <c r="A5365" s="283"/>
      <c r="B5365"/>
      <c r="C5365"/>
      <c r="D5365"/>
      <c r="E5365"/>
      <c r="F5365"/>
      <c r="G5365"/>
      <c r="H5365"/>
      <c r="I5365"/>
      <c r="J5365"/>
      <c r="K5365"/>
      <c r="L5365"/>
      <c r="M5365"/>
      <c r="N5365"/>
      <c r="O5365"/>
      <c r="P5365"/>
      <c r="Q5365"/>
      <c r="R5365"/>
      <c r="S5365"/>
      <c r="T5365"/>
      <c r="U5365"/>
      <c r="V5365"/>
      <c r="W5365"/>
      <c r="X5365"/>
      <c r="Y5365"/>
      <c r="Z5365"/>
      <c r="AA5365"/>
      <c r="AB5365" s="181"/>
    </row>
    <row r="5366" spans="1:28" hidden="1">
      <c r="A5366" s="283"/>
      <c r="B5366"/>
      <c r="C5366"/>
      <c r="D5366"/>
      <c r="E5366"/>
      <c r="F5366"/>
      <c r="G5366"/>
      <c r="H5366"/>
      <c r="I5366"/>
      <c r="J5366"/>
      <c r="K5366"/>
      <c r="L5366"/>
      <c r="M5366"/>
      <c r="N5366"/>
      <c r="O5366"/>
      <c r="P5366"/>
      <c r="Q5366"/>
      <c r="R5366"/>
      <c r="S5366"/>
      <c r="T5366"/>
      <c r="U5366"/>
      <c r="V5366"/>
      <c r="W5366"/>
      <c r="X5366"/>
      <c r="Y5366"/>
      <c r="Z5366"/>
      <c r="AA5366"/>
      <c r="AB5366" s="181"/>
    </row>
    <row r="5367" spans="1:28" hidden="1">
      <c r="A5367" s="283"/>
      <c r="B5367"/>
      <c r="C5367"/>
      <c r="D5367"/>
      <c r="E5367"/>
      <c r="F5367"/>
      <c r="G5367"/>
      <c r="H5367"/>
      <c r="I5367"/>
      <c r="J5367"/>
      <c r="K5367"/>
      <c r="L5367"/>
      <c r="M5367"/>
      <c r="N5367"/>
      <c r="O5367"/>
      <c r="P5367"/>
      <c r="Q5367"/>
      <c r="R5367"/>
      <c r="S5367"/>
      <c r="T5367"/>
      <c r="U5367"/>
      <c r="V5367"/>
      <c r="W5367"/>
      <c r="X5367"/>
      <c r="Y5367"/>
      <c r="Z5367"/>
      <c r="AA5367"/>
      <c r="AB5367" s="181"/>
    </row>
    <row r="5368" spans="1:28" hidden="1">
      <c r="A5368" s="283"/>
      <c r="B5368"/>
      <c r="C5368"/>
      <c r="D5368"/>
      <c r="E5368"/>
      <c r="F5368"/>
      <c r="G5368"/>
      <c r="H5368"/>
      <c r="I5368"/>
      <c r="J5368"/>
      <c r="K5368"/>
      <c r="L5368"/>
      <c r="M5368"/>
      <c r="N5368"/>
      <c r="O5368"/>
      <c r="P5368"/>
      <c r="Q5368"/>
      <c r="R5368"/>
      <c r="S5368"/>
      <c r="T5368"/>
      <c r="U5368"/>
      <c r="V5368"/>
      <c r="W5368"/>
      <c r="X5368"/>
      <c r="Y5368"/>
      <c r="Z5368"/>
      <c r="AA5368"/>
      <c r="AB5368" s="181"/>
    </row>
    <row r="5369" spans="1:28" hidden="1">
      <c r="A5369" s="283"/>
      <c r="B5369"/>
      <c r="C5369"/>
      <c r="D5369"/>
      <c r="E5369"/>
      <c r="F5369"/>
      <c r="G5369"/>
      <c r="H5369"/>
      <c r="I5369"/>
      <c r="J5369"/>
      <c r="K5369"/>
      <c r="L5369"/>
      <c r="M5369"/>
      <c r="N5369"/>
      <c r="O5369"/>
      <c r="P5369"/>
      <c r="Q5369"/>
      <c r="R5369"/>
      <c r="S5369"/>
      <c r="T5369"/>
      <c r="U5369"/>
      <c r="V5369"/>
      <c r="W5369"/>
      <c r="X5369"/>
      <c r="Y5369"/>
      <c r="Z5369"/>
      <c r="AA5369"/>
      <c r="AB5369" s="181"/>
    </row>
    <row r="5370" spans="1:28" hidden="1">
      <c r="A5370" s="283"/>
      <c r="B5370"/>
      <c r="C5370"/>
      <c r="D5370"/>
      <c r="E5370"/>
      <c r="F5370"/>
      <c r="G5370"/>
      <c r="H5370"/>
      <c r="I5370"/>
      <c r="J5370"/>
      <c r="K5370"/>
      <c r="L5370"/>
      <c r="M5370"/>
      <c r="N5370"/>
      <c r="O5370"/>
      <c r="P5370"/>
      <c r="Q5370"/>
      <c r="R5370"/>
      <c r="S5370"/>
      <c r="T5370"/>
      <c r="U5370"/>
      <c r="V5370"/>
      <c r="W5370"/>
      <c r="X5370"/>
      <c r="Y5370"/>
      <c r="Z5370"/>
      <c r="AA5370"/>
      <c r="AB5370" s="181"/>
    </row>
    <row r="5371" spans="1:28" hidden="1">
      <c r="A5371" s="283"/>
      <c r="B5371"/>
      <c r="C5371"/>
      <c r="D5371"/>
      <c r="E5371"/>
      <c r="F5371"/>
      <c r="G5371"/>
      <c r="H5371"/>
      <c r="I5371"/>
      <c r="J5371"/>
      <c r="K5371"/>
      <c r="L5371"/>
      <c r="M5371"/>
      <c r="N5371"/>
      <c r="O5371"/>
      <c r="P5371"/>
      <c r="Q5371"/>
      <c r="R5371"/>
      <c r="S5371"/>
      <c r="T5371"/>
      <c r="U5371"/>
      <c r="V5371"/>
      <c r="W5371"/>
      <c r="X5371"/>
      <c r="Y5371"/>
      <c r="Z5371"/>
      <c r="AA5371"/>
      <c r="AB5371" s="181"/>
    </row>
    <row r="5372" spans="1:28" hidden="1">
      <c r="A5372" s="283"/>
      <c r="B5372"/>
      <c r="C5372"/>
      <c r="D5372"/>
      <c r="E5372"/>
      <c r="F5372"/>
      <c r="G5372"/>
      <c r="H5372"/>
      <c r="I5372"/>
      <c r="J5372"/>
      <c r="K5372"/>
      <c r="L5372"/>
      <c r="M5372"/>
      <c r="N5372"/>
      <c r="O5372"/>
      <c r="P5372"/>
      <c r="Q5372"/>
      <c r="R5372"/>
      <c r="S5372"/>
      <c r="T5372"/>
      <c r="U5372"/>
      <c r="V5372"/>
      <c r="W5372"/>
      <c r="X5372"/>
      <c r="Y5372"/>
      <c r="Z5372"/>
      <c r="AA5372"/>
      <c r="AB5372" s="181"/>
    </row>
    <row r="5373" spans="1:28" hidden="1">
      <c r="A5373" s="283"/>
      <c r="B5373"/>
      <c r="C5373"/>
      <c r="D5373"/>
      <c r="E5373"/>
      <c r="F5373"/>
      <c r="G5373"/>
      <c r="H5373"/>
      <c r="I5373"/>
      <c r="J5373"/>
      <c r="K5373"/>
      <c r="L5373"/>
      <c r="M5373"/>
      <c r="N5373"/>
      <c r="O5373"/>
      <c r="P5373"/>
      <c r="Q5373"/>
      <c r="R5373"/>
      <c r="S5373"/>
      <c r="T5373"/>
      <c r="U5373"/>
      <c r="V5373"/>
      <c r="W5373"/>
      <c r="X5373"/>
      <c r="Y5373"/>
      <c r="Z5373"/>
      <c r="AA5373"/>
      <c r="AB5373" s="181"/>
    </row>
    <row r="5374" spans="1:28" hidden="1">
      <c r="A5374" s="283"/>
      <c r="B5374"/>
      <c r="C5374"/>
      <c r="D5374"/>
      <c r="E5374"/>
      <c r="F5374"/>
      <c r="G5374"/>
      <c r="H5374"/>
      <c r="I5374"/>
      <c r="J5374"/>
      <c r="K5374"/>
      <c r="L5374"/>
      <c r="M5374"/>
      <c r="N5374"/>
      <c r="O5374"/>
      <c r="P5374"/>
      <c r="Q5374"/>
      <c r="R5374"/>
      <c r="S5374"/>
      <c r="T5374"/>
      <c r="U5374"/>
      <c r="V5374"/>
      <c r="W5374"/>
      <c r="X5374"/>
      <c r="Y5374"/>
      <c r="Z5374"/>
      <c r="AA5374"/>
      <c r="AB5374" s="181"/>
    </row>
    <row r="5375" spans="1:28" hidden="1">
      <c r="A5375" s="283"/>
      <c r="B5375"/>
      <c r="C5375"/>
      <c r="D5375"/>
      <c r="E5375"/>
      <c r="F5375"/>
      <c r="G5375"/>
      <c r="H5375"/>
      <c r="I5375"/>
      <c r="J5375"/>
      <c r="K5375"/>
      <c r="L5375"/>
      <c r="M5375"/>
      <c r="N5375"/>
      <c r="O5375"/>
      <c r="P5375"/>
      <c r="Q5375"/>
      <c r="R5375"/>
      <c r="S5375"/>
      <c r="T5375"/>
      <c r="U5375"/>
      <c r="V5375"/>
      <c r="W5375"/>
      <c r="X5375"/>
      <c r="Y5375"/>
      <c r="Z5375"/>
      <c r="AA5375"/>
      <c r="AB5375" s="181"/>
    </row>
    <row r="5376" spans="1:28" hidden="1">
      <c r="A5376" s="283"/>
      <c r="B5376"/>
      <c r="C5376"/>
      <c r="D5376"/>
      <c r="E5376"/>
      <c r="F5376"/>
      <c r="G5376"/>
      <c r="H5376"/>
      <c r="I5376"/>
      <c r="J5376"/>
      <c r="K5376"/>
      <c r="L5376"/>
      <c r="M5376"/>
      <c r="N5376"/>
      <c r="O5376"/>
      <c r="P5376"/>
      <c r="Q5376"/>
      <c r="R5376"/>
      <c r="S5376"/>
      <c r="T5376"/>
      <c r="U5376"/>
      <c r="V5376"/>
      <c r="W5376"/>
      <c r="X5376"/>
      <c r="Y5376"/>
      <c r="Z5376"/>
      <c r="AA5376"/>
      <c r="AB5376" s="181"/>
    </row>
    <row r="5377" spans="1:28" hidden="1">
      <c r="A5377" s="283"/>
      <c r="B5377"/>
      <c r="C5377"/>
      <c r="D5377"/>
      <c r="E5377"/>
      <c r="F5377"/>
      <c r="G5377"/>
      <c r="H5377"/>
      <c r="I5377"/>
      <c r="J5377"/>
      <c r="K5377"/>
      <c r="L5377"/>
      <c r="M5377"/>
      <c r="N5377"/>
      <c r="O5377"/>
      <c r="P5377"/>
      <c r="Q5377"/>
      <c r="R5377"/>
      <c r="S5377"/>
      <c r="T5377"/>
      <c r="U5377"/>
      <c r="V5377"/>
      <c r="W5377"/>
      <c r="X5377"/>
      <c r="Y5377"/>
      <c r="Z5377"/>
      <c r="AA5377"/>
      <c r="AB5377" s="181"/>
    </row>
    <row r="5378" spans="1:28" hidden="1">
      <c r="A5378" s="283"/>
      <c r="B5378"/>
      <c r="C5378"/>
      <c r="D5378"/>
      <c r="E5378"/>
      <c r="F5378"/>
      <c r="G5378"/>
      <c r="H5378"/>
      <c r="I5378"/>
      <c r="J5378"/>
      <c r="K5378"/>
      <c r="L5378"/>
      <c r="M5378"/>
      <c r="N5378"/>
      <c r="O5378"/>
      <c r="P5378"/>
      <c r="Q5378"/>
      <c r="R5378"/>
      <c r="S5378"/>
      <c r="T5378"/>
      <c r="U5378"/>
      <c r="V5378"/>
      <c r="W5378"/>
      <c r="X5378"/>
      <c r="Y5378"/>
      <c r="Z5378"/>
      <c r="AA5378"/>
      <c r="AB5378" s="181"/>
    </row>
    <row r="5379" spans="1:28" hidden="1">
      <c r="A5379" s="283"/>
      <c r="B5379"/>
      <c r="C5379"/>
      <c r="D5379"/>
      <c r="E5379"/>
      <c r="F5379"/>
      <c r="G5379"/>
      <c r="H5379"/>
      <c r="I5379"/>
      <c r="J5379"/>
      <c r="K5379"/>
      <c r="L5379"/>
      <c r="M5379"/>
      <c r="N5379"/>
      <c r="O5379"/>
      <c r="P5379"/>
      <c r="Q5379"/>
      <c r="R5379"/>
      <c r="S5379"/>
      <c r="T5379"/>
      <c r="U5379"/>
      <c r="V5379"/>
      <c r="W5379"/>
      <c r="X5379"/>
      <c r="Y5379"/>
      <c r="Z5379"/>
      <c r="AA5379"/>
      <c r="AB5379" s="181"/>
    </row>
    <row r="5380" spans="1:28" hidden="1">
      <c r="A5380" s="283"/>
      <c r="B5380"/>
      <c r="C5380"/>
      <c r="D5380"/>
      <c r="E5380"/>
      <c r="F5380"/>
      <c r="G5380"/>
      <c r="H5380"/>
      <c r="I5380"/>
      <c r="J5380"/>
      <c r="K5380"/>
      <c r="L5380"/>
      <c r="M5380"/>
      <c r="N5380"/>
      <c r="O5380"/>
      <c r="P5380"/>
      <c r="Q5380"/>
      <c r="R5380"/>
      <c r="S5380"/>
      <c r="T5380"/>
      <c r="U5380"/>
      <c r="V5380"/>
      <c r="W5380"/>
      <c r="X5380"/>
      <c r="Y5380"/>
      <c r="Z5380"/>
      <c r="AA5380"/>
      <c r="AB5380" s="181"/>
    </row>
    <row r="5381" spans="1:28" hidden="1">
      <c r="A5381" s="283"/>
      <c r="B5381"/>
      <c r="C5381"/>
      <c r="D5381"/>
      <c r="E5381"/>
      <c r="F5381"/>
      <c r="G5381"/>
      <c r="H5381"/>
      <c r="I5381"/>
      <c r="J5381"/>
      <c r="K5381"/>
      <c r="L5381"/>
      <c r="M5381"/>
      <c r="N5381"/>
      <c r="O5381"/>
      <c r="P5381"/>
      <c r="Q5381"/>
      <c r="R5381"/>
      <c r="S5381"/>
      <c r="T5381"/>
      <c r="U5381"/>
      <c r="V5381"/>
      <c r="W5381"/>
      <c r="X5381"/>
      <c r="Y5381"/>
      <c r="Z5381"/>
      <c r="AA5381"/>
      <c r="AB5381" s="181"/>
    </row>
    <row r="5382" spans="1:28" hidden="1">
      <c r="A5382" s="283"/>
      <c r="B5382"/>
      <c r="C5382"/>
      <c r="D5382"/>
      <c r="E5382"/>
      <c r="F5382"/>
      <c r="G5382"/>
      <c r="H5382"/>
      <c r="I5382"/>
      <c r="J5382"/>
      <c r="K5382"/>
      <c r="L5382"/>
      <c r="M5382"/>
      <c r="N5382"/>
      <c r="O5382"/>
      <c r="P5382"/>
      <c r="Q5382"/>
      <c r="R5382"/>
      <c r="S5382"/>
      <c r="T5382"/>
      <c r="U5382"/>
      <c r="V5382"/>
      <c r="W5382"/>
      <c r="X5382"/>
      <c r="Y5382"/>
      <c r="Z5382"/>
      <c r="AA5382"/>
      <c r="AB5382" s="181"/>
    </row>
    <row r="5383" spans="1:28" hidden="1">
      <c r="A5383" s="283"/>
      <c r="B5383"/>
      <c r="C5383"/>
      <c r="D5383"/>
      <c r="E5383"/>
      <c r="F5383"/>
      <c r="G5383"/>
      <c r="H5383"/>
      <c r="I5383"/>
      <c r="J5383"/>
      <c r="K5383"/>
      <c r="L5383"/>
      <c r="M5383"/>
      <c r="N5383"/>
      <c r="O5383"/>
      <c r="P5383"/>
      <c r="Q5383"/>
      <c r="R5383"/>
      <c r="S5383"/>
      <c r="T5383"/>
      <c r="U5383"/>
      <c r="V5383"/>
      <c r="W5383"/>
      <c r="X5383"/>
      <c r="Y5383"/>
      <c r="Z5383"/>
      <c r="AA5383"/>
      <c r="AB5383" s="181"/>
    </row>
    <row r="5384" spans="1:28" hidden="1">
      <c r="A5384" s="283"/>
      <c r="B5384"/>
      <c r="C5384"/>
      <c r="D5384"/>
      <c r="E5384"/>
      <c r="F5384"/>
      <c r="G5384"/>
      <c r="H5384"/>
      <c r="I5384"/>
      <c r="J5384"/>
      <c r="K5384"/>
      <c r="L5384"/>
      <c r="M5384"/>
      <c r="N5384"/>
      <c r="O5384"/>
      <c r="P5384"/>
      <c r="Q5384"/>
      <c r="R5384"/>
      <c r="S5384"/>
      <c r="T5384"/>
      <c r="U5384"/>
      <c r="V5384"/>
      <c r="W5384"/>
      <c r="X5384"/>
      <c r="Y5384"/>
      <c r="Z5384"/>
      <c r="AA5384"/>
      <c r="AB5384" s="181"/>
    </row>
    <row r="5385" spans="1:28" hidden="1">
      <c r="A5385" s="283"/>
      <c r="B5385"/>
      <c r="C5385"/>
      <c r="D5385"/>
      <c r="E5385"/>
      <c r="F5385"/>
      <c r="G5385"/>
      <c r="H5385"/>
      <c r="I5385"/>
      <c r="J5385"/>
      <c r="K5385"/>
      <c r="L5385"/>
      <c r="M5385"/>
      <c r="N5385"/>
      <c r="O5385"/>
      <c r="P5385"/>
      <c r="Q5385"/>
      <c r="R5385"/>
      <c r="S5385"/>
      <c r="T5385"/>
      <c r="U5385"/>
      <c r="V5385"/>
      <c r="W5385"/>
      <c r="X5385"/>
      <c r="Y5385"/>
      <c r="Z5385"/>
      <c r="AA5385"/>
      <c r="AB5385" s="181"/>
    </row>
    <row r="5386" spans="1:28" hidden="1">
      <c r="A5386" s="283"/>
      <c r="B5386"/>
      <c r="C5386"/>
      <c r="D5386"/>
      <c r="E5386"/>
      <c r="F5386"/>
      <c r="G5386"/>
      <c r="H5386"/>
      <c r="I5386"/>
      <c r="J5386"/>
      <c r="K5386"/>
      <c r="L5386"/>
      <c r="M5386"/>
      <c r="N5386"/>
      <c r="O5386"/>
      <c r="P5386"/>
      <c r="Q5386"/>
      <c r="R5386"/>
      <c r="S5386"/>
      <c r="T5386"/>
      <c r="U5386"/>
      <c r="V5386"/>
      <c r="W5386"/>
      <c r="X5386"/>
      <c r="Y5386"/>
      <c r="Z5386"/>
      <c r="AA5386"/>
      <c r="AB5386" s="181"/>
    </row>
    <row r="5387" spans="1:28" hidden="1">
      <c r="A5387" s="283"/>
      <c r="B5387"/>
      <c r="C5387"/>
      <c r="D5387"/>
      <c r="E5387"/>
      <c r="F5387"/>
      <c r="G5387"/>
      <c r="H5387"/>
      <c r="I5387"/>
      <c r="J5387"/>
      <c r="K5387"/>
      <c r="L5387"/>
      <c r="M5387"/>
      <c r="N5387"/>
      <c r="O5387"/>
      <c r="P5387"/>
      <c r="Q5387"/>
      <c r="R5387"/>
      <c r="S5387"/>
      <c r="T5387"/>
      <c r="U5387"/>
      <c r="V5387"/>
      <c r="W5387"/>
      <c r="X5387"/>
      <c r="Y5387"/>
      <c r="Z5387"/>
      <c r="AA5387"/>
      <c r="AB5387" s="181"/>
    </row>
    <row r="5388" spans="1:28" hidden="1">
      <c r="A5388" s="283"/>
      <c r="B5388"/>
      <c r="C5388"/>
      <c r="D5388"/>
      <c r="E5388"/>
      <c r="F5388"/>
      <c r="G5388"/>
      <c r="H5388"/>
      <c r="I5388"/>
      <c r="J5388"/>
      <c r="K5388"/>
      <c r="L5388"/>
      <c r="M5388"/>
      <c r="N5388"/>
      <c r="O5388"/>
      <c r="P5388"/>
      <c r="Q5388"/>
      <c r="R5388"/>
      <c r="S5388"/>
      <c r="T5388"/>
      <c r="U5388"/>
      <c r="V5388"/>
      <c r="W5388"/>
      <c r="X5388"/>
      <c r="Y5388"/>
      <c r="Z5388"/>
      <c r="AA5388"/>
      <c r="AB5388" s="181"/>
    </row>
    <row r="5389" spans="1:28" hidden="1">
      <c r="A5389" s="283"/>
      <c r="B5389"/>
      <c r="C5389"/>
      <c r="D5389"/>
      <c r="E5389"/>
      <c r="F5389"/>
      <c r="G5389"/>
      <c r="H5389"/>
      <c r="I5389"/>
      <c r="J5389"/>
      <c r="K5389"/>
      <c r="L5389"/>
      <c r="M5389"/>
      <c r="N5389"/>
      <c r="O5389"/>
      <c r="P5389"/>
      <c r="Q5389"/>
      <c r="R5389"/>
      <c r="S5389"/>
      <c r="T5389"/>
      <c r="U5389"/>
      <c r="V5389"/>
      <c r="W5389"/>
      <c r="X5389"/>
      <c r="Y5389"/>
      <c r="Z5389"/>
      <c r="AA5389"/>
      <c r="AB5389" s="181"/>
    </row>
    <row r="5390" spans="1:28" hidden="1">
      <c r="A5390" s="283"/>
      <c r="B5390"/>
      <c r="C5390"/>
      <c r="D5390"/>
      <c r="E5390"/>
      <c r="F5390"/>
      <c r="G5390"/>
      <c r="H5390"/>
      <c r="I5390"/>
      <c r="J5390"/>
      <c r="K5390"/>
      <c r="L5390"/>
      <c r="M5390"/>
      <c r="N5390"/>
      <c r="O5390"/>
      <c r="P5390"/>
      <c r="Q5390"/>
      <c r="R5390"/>
      <c r="S5390"/>
      <c r="T5390"/>
      <c r="U5390"/>
      <c r="V5390"/>
      <c r="W5390"/>
      <c r="X5390"/>
      <c r="Y5390"/>
      <c r="Z5390"/>
      <c r="AA5390"/>
      <c r="AB5390" s="181"/>
    </row>
    <row r="5391" spans="1:28" hidden="1">
      <c r="A5391" s="283"/>
      <c r="B5391"/>
      <c r="C5391"/>
      <c r="D5391"/>
      <c r="E5391"/>
      <c r="F5391"/>
      <c r="G5391"/>
      <c r="H5391"/>
      <c r="I5391"/>
      <c r="J5391"/>
      <c r="K5391"/>
      <c r="L5391"/>
      <c r="M5391"/>
      <c r="N5391"/>
      <c r="O5391"/>
      <c r="P5391"/>
      <c r="Q5391"/>
      <c r="R5391"/>
      <c r="S5391"/>
      <c r="T5391"/>
      <c r="U5391"/>
      <c r="V5391"/>
      <c r="W5391"/>
      <c r="X5391"/>
      <c r="Y5391"/>
      <c r="Z5391"/>
      <c r="AA5391"/>
      <c r="AB5391" s="181"/>
    </row>
    <row r="5392" spans="1:28" hidden="1">
      <c r="A5392" s="283"/>
      <c r="B5392"/>
      <c r="C5392"/>
      <c r="D5392"/>
      <c r="E5392"/>
      <c r="F5392"/>
      <c r="G5392"/>
      <c r="H5392"/>
      <c r="I5392"/>
      <c r="J5392"/>
      <c r="K5392"/>
      <c r="L5392"/>
      <c r="M5392"/>
      <c r="N5392"/>
      <c r="O5392"/>
      <c r="P5392"/>
      <c r="Q5392"/>
      <c r="R5392"/>
      <c r="S5392"/>
      <c r="T5392"/>
      <c r="U5392"/>
      <c r="V5392"/>
      <c r="W5392"/>
      <c r="X5392"/>
      <c r="Y5392"/>
      <c r="Z5392"/>
      <c r="AA5392"/>
      <c r="AB5392" s="181"/>
    </row>
    <row r="5393" spans="1:28" hidden="1">
      <c r="A5393" s="283"/>
      <c r="B5393"/>
      <c r="C5393"/>
      <c r="D5393"/>
      <c r="E5393"/>
      <c r="F5393"/>
      <c r="G5393"/>
      <c r="H5393"/>
      <c r="I5393"/>
      <c r="J5393"/>
      <c r="K5393"/>
      <c r="L5393"/>
      <c r="M5393"/>
      <c r="N5393"/>
      <c r="O5393"/>
      <c r="P5393"/>
      <c r="Q5393"/>
      <c r="R5393"/>
      <c r="S5393"/>
      <c r="T5393"/>
      <c r="U5393"/>
      <c r="V5393"/>
      <c r="W5393"/>
      <c r="X5393"/>
      <c r="Y5393"/>
      <c r="Z5393"/>
      <c r="AA5393"/>
      <c r="AB5393" s="181"/>
    </row>
    <row r="5394" spans="1:28" hidden="1">
      <c r="A5394" s="283"/>
      <c r="B5394"/>
      <c r="C5394"/>
      <c r="D5394"/>
      <c r="E5394"/>
      <c r="F5394"/>
      <c r="G5394"/>
      <c r="H5394"/>
      <c r="I5394"/>
      <c r="J5394"/>
      <c r="K5394"/>
      <c r="L5394"/>
      <c r="M5394"/>
      <c r="N5394"/>
      <c r="O5394"/>
      <c r="P5394"/>
      <c r="Q5394"/>
      <c r="R5394"/>
      <c r="S5394"/>
      <c r="T5394"/>
      <c r="U5394"/>
      <c r="V5394"/>
      <c r="W5394"/>
      <c r="X5394"/>
      <c r="Y5394"/>
      <c r="Z5394"/>
      <c r="AA5394"/>
      <c r="AB5394" s="181"/>
    </row>
    <row r="5395" spans="1:28" hidden="1">
      <c r="A5395" s="283"/>
      <c r="B5395"/>
      <c r="C5395"/>
      <c r="D5395"/>
      <c r="E5395"/>
      <c r="F5395"/>
      <c r="G5395"/>
      <c r="H5395"/>
      <c r="I5395"/>
      <c r="J5395"/>
      <c r="K5395"/>
      <c r="L5395"/>
      <c r="M5395"/>
      <c r="N5395"/>
      <c r="O5395"/>
      <c r="P5395"/>
      <c r="Q5395"/>
      <c r="R5395"/>
      <c r="S5395"/>
      <c r="T5395"/>
      <c r="U5395"/>
      <c r="V5395"/>
      <c r="W5395"/>
      <c r="X5395"/>
      <c r="Y5395"/>
      <c r="Z5395"/>
      <c r="AA5395"/>
      <c r="AB5395" s="181"/>
    </row>
    <row r="5396" spans="1:28" hidden="1">
      <c r="A5396" s="283"/>
      <c r="B5396"/>
      <c r="C5396"/>
      <c r="D5396"/>
      <c r="E5396"/>
      <c r="F5396"/>
      <c r="G5396"/>
      <c r="H5396"/>
      <c r="I5396"/>
      <c r="J5396"/>
      <c r="K5396"/>
      <c r="L5396"/>
      <c r="M5396"/>
      <c r="N5396"/>
      <c r="O5396"/>
      <c r="P5396"/>
      <c r="Q5396"/>
      <c r="R5396"/>
      <c r="S5396"/>
      <c r="T5396"/>
      <c r="U5396"/>
      <c r="V5396"/>
      <c r="W5396"/>
      <c r="X5396"/>
      <c r="Y5396"/>
      <c r="Z5396"/>
      <c r="AA5396"/>
      <c r="AB5396" s="181"/>
    </row>
    <row r="5397" spans="1:28" hidden="1">
      <c r="A5397" s="283"/>
      <c r="B5397"/>
      <c r="C5397"/>
      <c r="D5397"/>
      <c r="E5397"/>
      <c r="F5397"/>
      <c r="G5397"/>
      <c r="H5397"/>
      <c r="I5397"/>
      <c r="J5397"/>
      <c r="K5397"/>
      <c r="L5397"/>
      <c r="M5397"/>
      <c r="N5397"/>
      <c r="O5397"/>
      <c r="P5397"/>
      <c r="Q5397"/>
      <c r="R5397"/>
      <c r="S5397"/>
      <c r="T5397"/>
      <c r="U5397"/>
      <c r="V5397"/>
      <c r="W5397"/>
      <c r="X5397"/>
      <c r="Y5397"/>
      <c r="Z5397"/>
      <c r="AA5397"/>
      <c r="AB5397" s="181"/>
    </row>
    <row r="5398" spans="1:28" hidden="1">
      <c r="A5398" s="283"/>
      <c r="B5398"/>
      <c r="C5398"/>
      <c r="D5398"/>
      <c r="E5398"/>
      <c r="F5398"/>
      <c r="G5398"/>
      <c r="H5398"/>
      <c r="I5398"/>
      <c r="J5398"/>
      <c r="K5398"/>
      <c r="L5398"/>
      <c r="M5398"/>
      <c r="N5398"/>
      <c r="O5398"/>
      <c r="P5398"/>
      <c r="Q5398"/>
      <c r="R5398"/>
      <c r="S5398"/>
      <c r="T5398"/>
      <c r="U5398"/>
      <c r="V5398"/>
      <c r="W5398"/>
      <c r="X5398"/>
      <c r="Y5398"/>
      <c r="Z5398"/>
      <c r="AA5398"/>
      <c r="AB5398" s="181"/>
    </row>
    <row r="5399" spans="1:28" hidden="1">
      <c r="A5399" s="283"/>
      <c r="B5399"/>
      <c r="C5399"/>
      <c r="D5399"/>
      <c r="E5399"/>
      <c r="F5399"/>
      <c r="G5399"/>
      <c r="H5399"/>
      <c r="I5399"/>
      <c r="J5399"/>
      <c r="K5399"/>
      <c r="L5399"/>
      <c r="M5399"/>
      <c r="N5399"/>
      <c r="O5399"/>
      <c r="P5399"/>
      <c r="Q5399"/>
      <c r="R5399"/>
      <c r="S5399"/>
      <c r="T5399"/>
      <c r="U5399"/>
      <c r="V5399"/>
      <c r="W5399"/>
      <c r="X5399"/>
      <c r="Y5399"/>
      <c r="Z5399"/>
      <c r="AA5399"/>
      <c r="AB5399" s="181"/>
    </row>
    <row r="5400" spans="1:28" hidden="1">
      <c r="A5400" s="283"/>
      <c r="B5400"/>
      <c r="C5400"/>
      <c r="D5400"/>
      <c r="E5400"/>
      <c r="F5400"/>
      <c r="G5400"/>
      <c r="H5400"/>
      <c r="I5400"/>
      <c r="J5400"/>
      <c r="K5400"/>
      <c r="L5400"/>
      <c r="M5400"/>
      <c r="N5400"/>
      <c r="O5400"/>
      <c r="P5400"/>
      <c r="Q5400"/>
      <c r="R5400"/>
      <c r="S5400"/>
      <c r="T5400"/>
      <c r="U5400"/>
      <c r="V5400"/>
      <c r="W5400"/>
      <c r="X5400"/>
      <c r="Y5400"/>
      <c r="Z5400"/>
      <c r="AA5400"/>
      <c r="AB5400" s="181"/>
    </row>
    <row r="5401" spans="1:28" hidden="1">
      <c r="A5401" s="283"/>
      <c r="B5401"/>
      <c r="C5401"/>
      <c r="D5401"/>
      <c r="E5401"/>
      <c r="F5401"/>
      <c r="G5401"/>
      <c r="H5401"/>
      <c r="I5401"/>
      <c r="J5401"/>
      <c r="K5401"/>
      <c r="L5401"/>
      <c r="M5401"/>
      <c r="N5401"/>
      <c r="O5401"/>
      <c r="P5401"/>
      <c r="Q5401"/>
      <c r="R5401"/>
      <c r="S5401"/>
      <c r="T5401"/>
      <c r="U5401"/>
      <c r="V5401"/>
      <c r="W5401"/>
      <c r="X5401"/>
      <c r="Y5401"/>
      <c r="Z5401"/>
      <c r="AA5401"/>
      <c r="AB5401" s="181"/>
    </row>
    <row r="5402" spans="1:28" hidden="1">
      <c r="A5402" s="283"/>
      <c r="B5402"/>
      <c r="C5402"/>
      <c r="D5402"/>
      <c r="E5402"/>
      <c r="F5402"/>
      <c r="G5402"/>
      <c r="H5402"/>
      <c r="I5402"/>
      <c r="J5402"/>
      <c r="K5402"/>
      <c r="L5402"/>
      <c r="M5402"/>
      <c r="N5402"/>
      <c r="O5402"/>
      <c r="P5402"/>
      <c r="Q5402"/>
      <c r="R5402"/>
      <c r="S5402"/>
      <c r="T5402"/>
      <c r="U5402"/>
      <c r="V5402"/>
      <c r="W5402"/>
      <c r="X5402"/>
      <c r="Y5402"/>
      <c r="Z5402"/>
      <c r="AA5402"/>
      <c r="AB5402" s="181"/>
    </row>
    <row r="5403" spans="1:28" hidden="1">
      <c r="A5403" s="283"/>
      <c r="B5403"/>
      <c r="C5403"/>
      <c r="D5403"/>
      <c r="E5403"/>
      <c r="F5403"/>
      <c r="G5403"/>
      <c r="H5403"/>
      <c r="I5403"/>
      <c r="J5403"/>
      <c r="K5403"/>
      <c r="L5403"/>
      <c r="M5403"/>
      <c r="N5403"/>
      <c r="O5403"/>
      <c r="P5403"/>
      <c r="Q5403"/>
      <c r="R5403"/>
      <c r="S5403"/>
      <c r="T5403"/>
      <c r="U5403"/>
      <c r="V5403"/>
      <c r="W5403"/>
      <c r="X5403"/>
      <c r="Y5403"/>
      <c r="Z5403"/>
      <c r="AA5403"/>
      <c r="AB5403" s="181"/>
    </row>
    <row r="5404" spans="1:28" hidden="1">
      <c r="A5404" s="283"/>
      <c r="B5404"/>
      <c r="C5404"/>
      <c r="D5404"/>
      <c r="E5404"/>
      <c r="F5404"/>
      <c r="G5404"/>
      <c r="H5404"/>
      <c r="I5404"/>
      <c r="J5404"/>
      <c r="K5404"/>
      <c r="L5404"/>
      <c r="M5404"/>
      <c r="N5404"/>
      <c r="O5404"/>
      <c r="P5404"/>
      <c r="Q5404"/>
      <c r="R5404"/>
      <c r="S5404"/>
      <c r="T5404"/>
      <c r="U5404"/>
      <c r="V5404"/>
      <c r="W5404"/>
      <c r="X5404"/>
      <c r="Y5404"/>
      <c r="Z5404"/>
      <c r="AA5404"/>
      <c r="AB5404" s="181"/>
    </row>
    <row r="5405" spans="1:28" hidden="1">
      <c r="A5405" s="283"/>
      <c r="B5405"/>
      <c r="C5405"/>
      <c r="D5405"/>
      <c r="E5405"/>
      <c r="F5405"/>
      <c r="G5405"/>
      <c r="H5405"/>
      <c r="I5405"/>
      <c r="J5405"/>
      <c r="K5405"/>
      <c r="L5405"/>
      <c r="M5405"/>
      <c r="N5405"/>
      <c r="O5405"/>
      <c r="P5405"/>
      <c r="Q5405"/>
      <c r="R5405"/>
      <c r="S5405"/>
      <c r="T5405"/>
      <c r="U5405"/>
      <c r="V5405"/>
      <c r="W5405"/>
      <c r="X5405"/>
      <c r="Y5405"/>
      <c r="Z5405"/>
      <c r="AA5405"/>
      <c r="AB5405" s="181"/>
    </row>
    <row r="5406" spans="1:28" hidden="1">
      <c r="A5406" s="283"/>
      <c r="B5406"/>
      <c r="C5406"/>
      <c r="D5406"/>
      <c r="E5406"/>
      <c r="F5406"/>
      <c r="G5406"/>
      <c r="H5406"/>
      <c r="I5406"/>
      <c r="J5406"/>
      <c r="K5406"/>
      <c r="L5406"/>
      <c r="M5406"/>
      <c r="N5406"/>
      <c r="O5406"/>
      <c r="P5406"/>
      <c r="Q5406"/>
      <c r="R5406"/>
      <c r="S5406"/>
      <c r="T5406"/>
      <c r="U5406"/>
      <c r="V5406"/>
      <c r="W5406"/>
      <c r="X5406"/>
      <c r="Y5406"/>
      <c r="Z5406"/>
      <c r="AA5406"/>
      <c r="AB5406" s="181"/>
    </row>
    <row r="5407" spans="1:28" hidden="1">
      <c r="A5407" s="283"/>
      <c r="B5407"/>
      <c r="C5407"/>
      <c r="D5407"/>
      <c r="E5407"/>
      <c r="F5407"/>
      <c r="G5407"/>
      <c r="H5407"/>
      <c r="I5407"/>
      <c r="J5407"/>
      <c r="K5407"/>
      <c r="L5407"/>
      <c r="M5407"/>
      <c r="N5407"/>
      <c r="O5407"/>
      <c r="P5407"/>
      <c r="Q5407"/>
      <c r="R5407"/>
      <c r="S5407"/>
      <c r="T5407"/>
      <c r="U5407"/>
      <c r="V5407"/>
      <c r="W5407"/>
      <c r="X5407"/>
      <c r="Y5407"/>
      <c r="Z5407"/>
      <c r="AA5407"/>
      <c r="AB5407" s="181"/>
    </row>
    <row r="5408" spans="1:28" hidden="1">
      <c r="A5408" s="283"/>
      <c r="B5408"/>
      <c r="C5408"/>
      <c r="D5408"/>
      <c r="E5408"/>
      <c r="F5408"/>
      <c r="G5408"/>
      <c r="H5408"/>
      <c r="I5408"/>
      <c r="J5408"/>
      <c r="K5408"/>
      <c r="L5408"/>
      <c r="M5408"/>
      <c r="N5408"/>
      <c r="O5408"/>
      <c r="P5408"/>
      <c r="Q5408"/>
      <c r="R5408"/>
      <c r="S5408"/>
      <c r="T5408"/>
      <c r="U5408"/>
      <c r="V5408"/>
      <c r="W5408"/>
      <c r="X5408"/>
      <c r="Y5408"/>
      <c r="Z5408"/>
      <c r="AA5408"/>
      <c r="AB5408" s="181"/>
    </row>
    <row r="5409" spans="1:28" hidden="1">
      <c r="A5409" s="283"/>
      <c r="B5409"/>
      <c r="C5409"/>
      <c r="D5409"/>
      <c r="E5409"/>
      <c r="F5409"/>
      <c r="G5409"/>
      <c r="H5409"/>
      <c r="I5409"/>
      <c r="J5409"/>
      <c r="K5409"/>
      <c r="L5409"/>
      <c r="M5409"/>
      <c r="N5409"/>
      <c r="O5409"/>
      <c r="P5409"/>
      <c r="Q5409"/>
      <c r="R5409"/>
      <c r="S5409"/>
      <c r="T5409"/>
      <c r="U5409"/>
      <c r="V5409"/>
      <c r="W5409"/>
      <c r="X5409"/>
      <c r="Y5409"/>
      <c r="Z5409"/>
      <c r="AA5409"/>
      <c r="AB5409" s="181"/>
    </row>
    <row r="5410" spans="1:28" hidden="1">
      <c r="A5410" s="283"/>
      <c r="B5410"/>
      <c r="C5410"/>
      <c r="D5410"/>
      <c r="E5410"/>
      <c r="F5410"/>
      <c r="G5410"/>
      <c r="H5410"/>
      <c r="I5410"/>
      <c r="J5410"/>
      <c r="K5410"/>
      <c r="L5410"/>
      <c r="M5410"/>
      <c r="N5410"/>
      <c r="O5410"/>
      <c r="P5410"/>
      <c r="Q5410"/>
      <c r="R5410"/>
      <c r="S5410"/>
      <c r="T5410"/>
      <c r="U5410"/>
      <c r="V5410"/>
      <c r="W5410"/>
      <c r="X5410"/>
      <c r="Y5410"/>
      <c r="Z5410"/>
      <c r="AA5410"/>
      <c r="AB5410" s="181"/>
    </row>
    <row r="5411" spans="1:28" hidden="1">
      <c r="A5411" s="283"/>
      <c r="B5411"/>
      <c r="C5411"/>
      <c r="D5411"/>
      <c r="E5411"/>
      <c r="F5411"/>
      <c r="G5411"/>
      <c r="H5411"/>
      <c r="I5411"/>
      <c r="J5411"/>
      <c r="K5411"/>
      <c r="L5411"/>
      <c r="M5411"/>
      <c r="N5411"/>
      <c r="O5411"/>
      <c r="P5411"/>
      <c r="Q5411"/>
      <c r="R5411"/>
      <c r="S5411"/>
      <c r="T5411"/>
      <c r="U5411"/>
      <c r="V5411"/>
      <c r="W5411"/>
      <c r="X5411"/>
      <c r="Y5411"/>
      <c r="Z5411"/>
      <c r="AA5411"/>
      <c r="AB5411" s="181"/>
    </row>
    <row r="5412" spans="1:28" hidden="1">
      <c r="A5412" s="283"/>
      <c r="B5412"/>
      <c r="C5412"/>
      <c r="D5412"/>
      <c r="E5412"/>
      <c r="F5412"/>
      <c r="G5412"/>
      <c r="H5412"/>
      <c r="I5412"/>
      <c r="J5412"/>
      <c r="K5412"/>
      <c r="L5412"/>
      <c r="M5412"/>
      <c r="N5412"/>
      <c r="O5412"/>
      <c r="P5412"/>
      <c r="Q5412"/>
      <c r="R5412"/>
      <c r="S5412"/>
      <c r="T5412"/>
      <c r="U5412"/>
      <c r="V5412"/>
      <c r="W5412"/>
      <c r="X5412"/>
      <c r="Y5412"/>
      <c r="Z5412"/>
      <c r="AA5412"/>
      <c r="AB5412" s="181"/>
    </row>
    <row r="5413" spans="1:28" hidden="1">
      <c r="A5413" s="283"/>
      <c r="B5413"/>
      <c r="C5413"/>
      <c r="D5413"/>
      <c r="E5413"/>
      <c r="F5413"/>
      <c r="G5413"/>
      <c r="H5413"/>
      <c r="I5413"/>
      <c r="J5413"/>
      <c r="K5413"/>
      <c r="L5413"/>
      <c r="M5413"/>
      <c r="N5413"/>
      <c r="O5413"/>
      <c r="P5413"/>
      <c r="Q5413"/>
      <c r="R5413"/>
      <c r="S5413"/>
      <c r="T5413"/>
      <c r="U5413"/>
      <c r="V5413"/>
      <c r="W5413"/>
      <c r="X5413"/>
      <c r="Y5413"/>
      <c r="Z5413"/>
      <c r="AA5413"/>
      <c r="AB5413" s="181"/>
    </row>
    <row r="5414" spans="1:28" hidden="1">
      <c r="A5414" s="283"/>
      <c r="B5414"/>
      <c r="C5414"/>
      <c r="D5414"/>
      <c r="E5414"/>
      <c r="F5414"/>
      <c r="G5414"/>
      <c r="H5414"/>
      <c r="I5414"/>
      <c r="J5414"/>
      <c r="K5414"/>
      <c r="L5414"/>
      <c r="M5414"/>
      <c r="N5414"/>
      <c r="O5414"/>
      <c r="P5414"/>
      <c r="Q5414"/>
      <c r="R5414"/>
      <c r="S5414"/>
      <c r="T5414"/>
      <c r="U5414"/>
      <c r="V5414"/>
      <c r="W5414"/>
      <c r="X5414"/>
      <c r="Y5414"/>
      <c r="Z5414"/>
      <c r="AA5414"/>
      <c r="AB5414" s="181"/>
    </row>
    <row r="5415" spans="1:28" hidden="1">
      <c r="A5415" s="283"/>
      <c r="B5415"/>
      <c r="C5415"/>
      <c r="D5415"/>
      <c r="E5415"/>
      <c r="F5415"/>
      <c r="G5415"/>
      <c r="H5415"/>
      <c r="I5415"/>
      <c r="J5415"/>
      <c r="K5415"/>
      <c r="L5415"/>
      <c r="M5415"/>
      <c r="N5415"/>
      <c r="O5415"/>
      <c r="P5415"/>
      <c r="Q5415"/>
      <c r="R5415"/>
      <c r="S5415"/>
      <c r="T5415"/>
      <c r="U5415"/>
      <c r="V5415"/>
      <c r="W5415"/>
      <c r="X5415"/>
      <c r="Y5415"/>
      <c r="Z5415"/>
      <c r="AA5415"/>
      <c r="AB5415" s="181"/>
    </row>
    <row r="5416" spans="1:28" hidden="1">
      <c r="A5416" s="283"/>
      <c r="B5416"/>
      <c r="C5416"/>
      <c r="D5416"/>
      <c r="E5416"/>
      <c r="F5416"/>
      <c r="G5416"/>
      <c r="H5416"/>
      <c r="I5416"/>
      <c r="J5416"/>
      <c r="K5416"/>
      <c r="L5416"/>
      <c r="M5416"/>
      <c r="N5416"/>
      <c r="O5416"/>
      <c r="P5416"/>
      <c r="Q5416"/>
      <c r="R5416"/>
      <c r="S5416"/>
      <c r="T5416"/>
      <c r="U5416"/>
      <c r="V5416"/>
      <c r="W5416"/>
      <c r="X5416"/>
      <c r="Y5416"/>
      <c r="Z5416"/>
      <c r="AA5416"/>
      <c r="AB5416" s="181"/>
    </row>
    <row r="5417" spans="1:28" hidden="1">
      <c r="A5417" s="283"/>
      <c r="B5417"/>
      <c r="C5417"/>
      <c r="D5417"/>
      <c r="E5417"/>
      <c r="F5417"/>
      <c r="G5417"/>
      <c r="H5417"/>
      <c r="I5417"/>
      <c r="J5417"/>
      <c r="K5417"/>
      <c r="L5417"/>
      <c r="M5417"/>
      <c r="N5417"/>
      <c r="O5417"/>
      <c r="P5417"/>
      <c r="Q5417"/>
      <c r="R5417"/>
      <c r="S5417"/>
      <c r="T5417"/>
      <c r="U5417"/>
      <c r="V5417"/>
      <c r="W5417"/>
      <c r="X5417"/>
      <c r="Y5417"/>
      <c r="Z5417"/>
      <c r="AA5417"/>
      <c r="AB5417" s="181"/>
    </row>
    <row r="5418" spans="1:28" hidden="1">
      <c r="A5418" s="283"/>
      <c r="B5418"/>
      <c r="C5418"/>
      <c r="D5418"/>
      <c r="E5418"/>
      <c r="F5418"/>
      <c r="G5418"/>
      <c r="H5418"/>
      <c r="I5418"/>
      <c r="J5418"/>
      <c r="K5418"/>
      <c r="L5418"/>
      <c r="M5418"/>
      <c r="N5418"/>
      <c r="O5418"/>
      <c r="P5418"/>
      <c r="Q5418"/>
      <c r="R5418"/>
      <c r="S5418"/>
      <c r="T5418"/>
      <c r="U5418"/>
      <c r="V5418"/>
      <c r="W5418"/>
      <c r="X5418"/>
      <c r="Y5418"/>
      <c r="Z5418"/>
      <c r="AA5418"/>
      <c r="AB5418" s="181"/>
    </row>
    <row r="5419" spans="1:28" hidden="1">
      <c r="A5419" s="283"/>
      <c r="B5419"/>
      <c r="C5419"/>
      <c r="D5419"/>
      <c r="E5419"/>
      <c r="F5419"/>
      <c r="G5419"/>
      <c r="H5419"/>
      <c r="I5419"/>
      <c r="J5419"/>
      <c r="K5419"/>
      <c r="L5419"/>
      <c r="M5419"/>
      <c r="N5419"/>
      <c r="O5419"/>
      <c r="P5419"/>
      <c r="Q5419"/>
      <c r="R5419"/>
      <c r="S5419"/>
      <c r="T5419"/>
      <c r="U5419"/>
      <c r="V5419"/>
      <c r="W5419"/>
      <c r="X5419"/>
      <c r="Y5419"/>
      <c r="Z5419"/>
      <c r="AA5419"/>
      <c r="AB5419" s="181"/>
    </row>
    <row r="5420" spans="1:28" hidden="1">
      <c r="A5420" s="283"/>
      <c r="B5420"/>
      <c r="C5420"/>
      <c r="D5420"/>
      <c r="E5420"/>
      <c r="F5420"/>
      <c r="G5420"/>
      <c r="H5420"/>
      <c r="I5420"/>
      <c r="J5420"/>
      <c r="K5420"/>
      <c r="L5420"/>
      <c r="M5420"/>
      <c r="N5420"/>
      <c r="O5420"/>
      <c r="P5420"/>
      <c r="Q5420"/>
      <c r="R5420"/>
      <c r="S5420"/>
      <c r="T5420"/>
      <c r="U5420"/>
      <c r="V5420"/>
      <c r="W5420"/>
      <c r="X5420"/>
      <c r="Y5420"/>
      <c r="Z5420"/>
      <c r="AA5420"/>
      <c r="AB5420" s="181"/>
    </row>
    <row r="5421" spans="1:28" hidden="1">
      <c r="A5421" s="283"/>
      <c r="B5421"/>
      <c r="C5421"/>
      <c r="D5421"/>
      <c r="E5421"/>
      <c r="F5421"/>
      <c r="G5421"/>
      <c r="H5421"/>
      <c r="I5421"/>
      <c r="J5421"/>
      <c r="K5421"/>
      <c r="L5421"/>
      <c r="M5421"/>
      <c r="N5421"/>
      <c r="O5421"/>
      <c r="P5421"/>
      <c r="Q5421"/>
      <c r="R5421"/>
      <c r="S5421"/>
      <c r="T5421"/>
      <c r="U5421"/>
      <c r="V5421"/>
      <c r="W5421"/>
      <c r="X5421"/>
      <c r="Y5421"/>
      <c r="Z5421"/>
      <c r="AA5421"/>
      <c r="AB5421" s="181"/>
    </row>
    <row r="5422" spans="1:28" hidden="1">
      <c r="A5422" s="283"/>
      <c r="B5422"/>
      <c r="C5422"/>
      <c r="D5422"/>
      <c r="E5422"/>
      <c r="F5422"/>
      <c r="G5422"/>
      <c r="H5422"/>
      <c r="I5422"/>
      <c r="J5422"/>
      <c r="K5422"/>
      <c r="L5422"/>
      <c r="M5422"/>
      <c r="N5422"/>
      <c r="O5422"/>
      <c r="P5422"/>
      <c r="Q5422"/>
      <c r="R5422"/>
      <c r="S5422"/>
      <c r="T5422"/>
      <c r="U5422"/>
      <c r="V5422"/>
      <c r="W5422"/>
      <c r="X5422"/>
      <c r="Y5422"/>
      <c r="Z5422"/>
      <c r="AA5422"/>
      <c r="AB5422" s="181"/>
    </row>
    <row r="5423" spans="1:28" hidden="1">
      <c r="A5423" s="283"/>
      <c r="B5423"/>
      <c r="C5423"/>
      <c r="D5423"/>
      <c r="E5423"/>
      <c r="F5423"/>
      <c r="G5423"/>
      <c r="H5423"/>
      <c r="I5423"/>
      <c r="J5423"/>
      <c r="K5423"/>
      <c r="L5423"/>
      <c r="M5423"/>
      <c r="N5423"/>
      <c r="O5423"/>
      <c r="P5423"/>
      <c r="Q5423"/>
      <c r="R5423"/>
      <c r="S5423"/>
      <c r="T5423"/>
      <c r="U5423"/>
      <c r="V5423"/>
      <c r="W5423"/>
      <c r="X5423"/>
      <c r="Y5423"/>
      <c r="Z5423"/>
      <c r="AA5423"/>
      <c r="AB5423" s="181"/>
    </row>
    <row r="5424" spans="1:28" hidden="1">
      <c r="A5424" s="283"/>
      <c r="B5424"/>
      <c r="C5424"/>
      <c r="D5424"/>
      <c r="E5424"/>
      <c r="F5424"/>
      <c r="G5424"/>
      <c r="H5424"/>
      <c r="I5424"/>
      <c r="J5424"/>
      <c r="K5424"/>
      <c r="L5424"/>
      <c r="M5424"/>
      <c r="N5424"/>
      <c r="O5424"/>
      <c r="P5424"/>
      <c r="Q5424"/>
      <c r="R5424"/>
      <c r="S5424"/>
      <c r="T5424"/>
      <c r="U5424"/>
      <c r="V5424"/>
      <c r="W5424"/>
      <c r="X5424"/>
      <c r="Y5424"/>
      <c r="Z5424"/>
      <c r="AA5424"/>
      <c r="AB5424" s="181"/>
    </row>
    <row r="5425" spans="1:28" hidden="1">
      <c r="A5425" s="283"/>
      <c r="B5425"/>
      <c r="C5425"/>
      <c r="D5425"/>
      <c r="E5425"/>
      <c r="F5425"/>
      <c r="G5425"/>
      <c r="H5425"/>
      <c r="I5425"/>
      <c r="J5425"/>
      <c r="K5425"/>
      <c r="L5425"/>
      <c r="M5425"/>
      <c r="N5425"/>
      <c r="O5425"/>
      <c r="P5425"/>
      <c r="Q5425"/>
      <c r="R5425"/>
      <c r="S5425"/>
      <c r="T5425"/>
      <c r="U5425"/>
      <c r="V5425"/>
      <c r="W5425"/>
      <c r="X5425"/>
      <c r="Y5425"/>
      <c r="Z5425"/>
      <c r="AA5425"/>
      <c r="AB5425" s="181"/>
    </row>
    <row r="5426" spans="1:28" hidden="1">
      <c r="A5426" s="283"/>
      <c r="B5426"/>
      <c r="C5426"/>
      <c r="D5426"/>
      <c r="E5426"/>
      <c r="F5426"/>
      <c r="G5426"/>
      <c r="H5426"/>
      <c r="I5426"/>
      <c r="J5426"/>
      <c r="K5426"/>
      <c r="L5426"/>
      <c r="M5426"/>
      <c r="N5426"/>
      <c r="O5426"/>
      <c r="P5426"/>
      <c r="Q5426"/>
      <c r="R5426"/>
      <c r="S5426"/>
      <c r="T5426"/>
      <c r="U5426"/>
      <c r="V5426"/>
      <c r="W5426"/>
      <c r="X5426"/>
      <c r="Y5426"/>
      <c r="Z5426"/>
      <c r="AA5426"/>
      <c r="AB5426" s="181"/>
    </row>
    <row r="5427" spans="1:28" hidden="1">
      <c r="A5427" s="283"/>
      <c r="B5427"/>
      <c r="C5427"/>
      <c r="D5427"/>
      <c r="E5427"/>
      <c r="F5427"/>
      <c r="G5427"/>
      <c r="H5427"/>
      <c r="I5427"/>
      <c r="J5427"/>
      <c r="K5427"/>
      <c r="L5427"/>
      <c r="M5427"/>
      <c r="N5427"/>
      <c r="O5427"/>
      <c r="P5427"/>
      <c r="Q5427"/>
      <c r="R5427"/>
      <c r="S5427"/>
      <c r="T5427"/>
      <c r="U5427"/>
      <c r="V5427"/>
      <c r="W5427"/>
      <c r="X5427"/>
      <c r="Y5427"/>
      <c r="Z5427"/>
      <c r="AA5427"/>
      <c r="AB5427" s="181"/>
    </row>
    <row r="5428" spans="1:28" hidden="1">
      <c r="A5428" s="283"/>
      <c r="B5428"/>
      <c r="C5428"/>
      <c r="D5428"/>
      <c r="E5428"/>
      <c r="F5428"/>
      <c r="G5428"/>
      <c r="H5428"/>
      <c r="I5428"/>
      <c r="J5428"/>
      <c r="K5428"/>
      <c r="L5428"/>
      <c r="M5428"/>
      <c r="N5428"/>
      <c r="O5428"/>
      <c r="P5428"/>
      <c r="Q5428"/>
      <c r="R5428"/>
      <c r="S5428"/>
      <c r="T5428"/>
      <c r="U5428"/>
      <c r="V5428"/>
      <c r="W5428"/>
      <c r="X5428"/>
      <c r="Y5428"/>
      <c r="Z5428"/>
      <c r="AA5428"/>
      <c r="AB5428" s="181"/>
    </row>
    <row r="5429" spans="1:28" hidden="1">
      <c r="A5429" s="283"/>
      <c r="B5429"/>
      <c r="C5429"/>
      <c r="D5429"/>
      <c r="E5429"/>
      <c r="F5429"/>
      <c r="G5429"/>
      <c r="H5429"/>
      <c r="I5429"/>
      <c r="J5429"/>
      <c r="K5429"/>
      <c r="L5429"/>
      <c r="M5429"/>
      <c r="N5429"/>
      <c r="O5429"/>
      <c r="P5429"/>
      <c r="Q5429"/>
      <c r="R5429"/>
      <c r="S5429"/>
      <c r="T5429"/>
      <c r="U5429"/>
      <c r="V5429"/>
      <c r="W5429"/>
      <c r="X5429"/>
      <c r="Y5429"/>
      <c r="Z5429"/>
      <c r="AA5429"/>
      <c r="AB5429" s="181"/>
    </row>
    <row r="5430" spans="1:28" hidden="1">
      <c r="A5430" s="283"/>
      <c r="B5430"/>
      <c r="C5430"/>
      <c r="D5430"/>
      <c r="E5430"/>
      <c r="F5430"/>
      <c r="G5430"/>
      <c r="H5430"/>
      <c r="I5430"/>
      <c r="J5430"/>
      <c r="K5430"/>
      <c r="L5430"/>
      <c r="M5430"/>
      <c r="N5430"/>
      <c r="O5430"/>
      <c r="P5430"/>
      <c r="Q5430"/>
      <c r="R5430"/>
      <c r="S5430"/>
      <c r="T5430"/>
      <c r="U5430"/>
      <c r="V5430"/>
      <c r="W5430"/>
      <c r="X5430"/>
      <c r="Y5430"/>
      <c r="Z5430"/>
      <c r="AA5430"/>
      <c r="AB5430" s="181"/>
    </row>
    <row r="5431" spans="1:28" hidden="1">
      <c r="A5431" s="283"/>
      <c r="B5431"/>
      <c r="C5431"/>
      <c r="D5431"/>
      <c r="E5431"/>
      <c r="F5431"/>
      <c r="G5431"/>
      <c r="H5431"/>
      <c r="I5431"/>
      <c r="J5431"/>
      <c r="K5431"/>
      <c r="L5431"/>
      <c r="M5431"/>
      <c r="N5431"/>
      <c r="O5431"/>
      <c r="P5431"/>
      <c r="Q5431"/>
      <c r="R5431"/>
      <c r="S5431"/>
      <c r="T5431"/>
      <c r="U5431"/>
      <c r="V5431"/>
      <c r="W5431"/>
      <c r="X5431"/>
      <c r="Y5431"/>
      <c r="Z5431"/>
      <c r="AA5431"/>
      <c r="AB5431" s="181"/>
    </row>
    <row r="5432" spans="1:28" hidden="1">
      <c r="A5432" s="283"/>
      <c r="B5432"/>
      <c r="C5432"/>
      <c r="D5432"/>
      <c r="E5432"/>
      <c r="F5432"/>
      <c r="G5432"/>
      <c r="H5432"/>
      <c r="I5432"/>
      <c r="J5432"/>
      <c r="K5432"/>
      <c r="L5432"/>
      <c r="M5432"/>
      <c r="N5432"/>
      <c r="O5432"/>
      <c r="P5432"/>
      <c r="Q5432"/>
      <c r="R5432"/>
      <c r="S5432"/>
      <c r="T5432"/>
      <c r="U5432"/>
      <c r="V5432"/>
      <c r="W5432"/>
      <c r="X5432"/>
      <c r="Y5432"/>
      <c r="Z5432"/>
      <c r="AA5432"/>
      <c r="AB5432" s="181"/>
    </row>
    <row r="5433" spans="1:28" hidden="1">
      <c r="A5433" s="283"/>
      <c r="B5433"/>
      <c r="C5433"/>
      <c r="D5433"/>
      <c r="E5433"/>
      <c r="F5433"/>
      <c r="G5433"/>
      <c r="H5433"/>
      <c r="I5433"/>
      <c r="J5433"/>
      <c r="K5433"/>
      <c r="L5433"/>
      <c r="M5433"/>
      <c r="N5433"/>
      <c r="O5433"/>
      <c r="P5433"/>
      <c r="Q5433"/>
      <c r="R5433"/>
      <c r="S5433"/>
      <c r="T5433"/>
      <c r="U5433"/>
      <c r="V5433"/>
      <c r="W5433"/>
      <c r="X5433"/>
      <c r="Y5433"/>
      <c r="Z5433"/>
      <c r="AA5433"/>
      <c r="AB5433" s="181"/>
    </row>
    <row r="5434" spans="1:28" hidden="1">
      <c r="A5434" s="283"/>
      <c r="B5434"/>
      <c r="C5434"/>
      <c r="D5434"/>
      <c r="E5434"/>
      <c r="F5434"/>
      <c r="G5434"/>
      <c r="H5434"/>
      <c r="I5434"/>
      <c r="J5434"/>
      <c r="K5434"/>
      <c r="L5434"/>
      <c r="M5434"/>
      <c r="N5434"/>
      <c r="O5434"/>
      <c r="P5434"/>
      <c r="Q5434"/>
      <c r="R5434"/>
      <c r="S5434"/>
      <c r="T5434"/>
      <c r="U5434"/>
      <c r="V5434"/>
      <c r="W5434"/>
      <c r="X5434"/>
      <c r="Y5434"/>
      <c r="Z5434"/>
      <c r="AA5434"/>
      <c r="AB5434" s="181"/>
    </row>
    <row r="5435" spans="1:28" hidden="1">
      <c r="A5435" s="283"/>
      <c r="B5435"/>
      <c r="C5435"/>
      <c r="D5435"/>
      <c r="E5435"/>
      <c r="F5435"/>
      <c r="G5435"/>
      <c r="H5435"/>
      <c r="I5435"/>
      <c r="J5435"/>
      <c r="K5435"/>
      <c r="L5435"/>
      <c r="M5435"/>
      <c r="N5435"/>
      <c r="O5435"/>
      <c r="P5435"/>
      <c r="Q5435"/>
      <c r="R5435"/>
      <c r="S5435"/>
      <c r="T5435"/>
      <c r="U5435"/>
      <c r="V5435"/>
      <c r="W5435"/>
      <c r="X5435"/>
      <c r="Y5435"/>
      <c r="Z5435"/>
      <c r="AA5435"/>
      <c r="AB5435" s="181"/>
    </row>
    <row r="5436" spans="1:28" hidden="1">
      <c r="A5436" s="283"/>
      <c r="B5436"/>
      <c r="C5436"/>
      <c r="D5436"/>
      <c r="E5436"/>
      <c r="F5436"/>
      <c r="G5436"/>
      <c r="H5436"/>
      <c r="I5436"/>
      <c r="J5436"/>
      <c r="K5436"/>
      <c r="L5436"/>
      <c r="M5436"/>
      <c r="N5436"/>
      <c r="O5436"/>
      <c r="P5436"/>
      <c r="Q5436"/>
      <c r="R5436"/>
      <c r="S5436"/>
      <c r="T5436"/>
      <c r="U5436"/>
      <c r="V5436"/>
      <c r="W5436"/>
      <c r="X5436"/>
      <c r="Y5436"/>
      <c r="Z5436"/>
      <c r="AA5436"/>
      <c r="AB5436" s="181"/>
    </row>
    <row r="5437" spans="1:28" hidden="1">
      <c r="A5437" s="283"/>
      <c r="B5437"/>
      <c r="C5437"/>
      <c r="D5437"/>
      <c r="E5437"/>
      <c r="F5437"/>
      <c r="G5437"/>
      <c r="H5437"/>
      <c r="I5437"/>
      <c r="J5437"/>
      <c r="K5437"/>
      <c r="L5437"/>
      <c r="M5437"/>
      <c r="N5437"/>
      <c r="O5437"/>
      <c r="P5437"/>
      <c r="Q5437"/>
      <c r="R5437"/>
      <c r="S5437"/>
      <c r="T5437"/>
      <c r="U5437"/>
      <c r="V5437"/>
      <c r="W5437"/>
      <c r="X5437"/>
      <c r="Y5437"/>
      <c r="Z5437"/>
      <c r="AA5437"/>
      <c r="AB5437" s="181"/>
    </row>
    <row r="5438" spans="1:28" hidden="1">
      <c r="A5438" s="283"/>
      <c r="B5438"/>
      <c r="C5438"/>
      <c r="D5438"/>
      <c r="E5438"/>
      <c r="F5438"/>
      <c r="G5438"/>
      <c r="H5438"/>
      <c r="I5438"/>
      <c r="J5438"/>
      <c r="K5438"/>
      <c r="L5438"/>
      <c r="M5438"/>
      <c r="N5438"/>
      <c r="O5438"/>
      <c r="P5438"/>
      <c r="Q5438"/>
      <c r="R5438"/>
      <c r="S5438"/>
      <c r="T5438"/>
      <c r="U5438"/>
      <c r="V5438"/>
      <c r="W5438"/>
      <c r="X5438"/>
      <c r="Y5438"/>
      <c r="Z5438"/>
      <c r="AA5438"/>
      <c r="AB5438" s="181"/>
    </row>
    <row r="5439" spans="1:28" hidden="1">
      <c r="A5439" s="283"/>
      <c r="B5439"/>
      <c r="C5439"/>
      <c r="D5439"/>
      <c r="E5439"/>
      <c r="F5439"/>
      <c r="G5439"/>
      <c r="H5439"/>
      <c r="I5439"/>
      <c r="J5439"/>
      <c r="K5439"/>
      <c r="L5439"/>
      <c r="M5439"/>
      <c r="N5439"/>
      <c r="O5439"/>
      <c r="P5439"/>
      <c r="Q5439"/>
      <c r="R5439"/>
      <c r="S5439"/>
      <c r="T5439"/>
      <c r="U5439"/>
      <c r="V5439"/>
      <c r="W5439"/>
      <c r="X5439"/>
      <c r="Y5439"/>
      <c r="Z5439"/>
      <c r="AA5439"/>
      <c r="AB5439" s="181"/>
    </row>
    <row r="5440" spans="1:28" hidden="1">
      <c r="A5440" s="283"/>
      <c r="B5440"/>
      <c r="C5440"/>
      <c r="D5440"/>
      <c r="E5440"/>
      <c r="F5440"/>
      <c r="G5440"/>
      <c r="H5440"/>
      <c r="I5440"/>
      <c r="J5440"/>
      <c r="K5440"/>
      <c r="L5440"/>
      <c r="M5440"/>
      <c r="N5440"/>
      <c r="O5440"/>
      <c r="P5440"/>
      <c r="Q5440"/>
      <c r="R5440"/>
      <c r="S5440"/>
      <c r="T5440"/>
      <c r="U5440"/>
      <c r="V5440"/>
      <c r="W5440"/>
      <c r="X5440"/>
      <c r="Y5440"/>
      <c r="Z5440"/>
      <c r="AA5440"/>
      <c r="AB5440" s="181"/>
    </row>
    <row r="5441" spans="1:28" hidden="1">
      <c r="A5441" s="283"/>
      <c r="B5441"/>
      <c r="C5441"/>
      <c r="D5441"/>
      <c r="E5441"/>
      <c r="F5441"/>
      <c r="G5441"/>
      <c r="H5441"/>
      <c r="I5441"/>
      <c r="J5441"/>
      <c r="K5441"/>
      <c r="L5441"/>
      <c r="M5441"/>
      <c r="N5441"/>
      <c r="O5441"/>
      <c r="P5441"/>
      <c r="Q5441"/>
      <c r="R5441"/>
      <c r="S5441"/>
      <c r="T5441"/>
      <c r="U5441"/>
      <c r="V5441"/>
      <c r="W5441"/>
      <c r="X5441"/>
      <c r="Y5441"/>
      <c r="Z5441"/>
      <c r="AA5441"/>
      <c r="AB5441" s="181"/>
    </row>
    <row r="5442" spans="1:28" hidden="1">
      <c r="A5442" s="283"/>
      <c r="B5442"/>
      <c r="C5442"/>
      <c r="D5442"/>
      <c r="E5442"/>
      <c r="F5442"/>
      <c r="G5442"/>
      <c r="H5442"/>
      <c r="I5442"/>
      <c r="J5442"/>
      <c r="K5442"/>
      <c r="L5442"/>
      <c r="M5442"/>
      <c r="N5442"/>
      <c r="O5442"/>
      <c r="P5442"/>
      <c r="Q5442"/>
      <c r="R5442"/>
      <c r="S5442"/>
      <c r="T5442"/>
      <c r="U5442"/>
      <c r="V5442"/>
      <c r="W5442"/>
      <c r="X5442"/>
      <c r="Y5442"/>
      <c r="Z5442"/>
      <c r="AA5442"/>
      <c r="AB5442" s="181"/>
    </row>
    <row r="5443" spans="1:28" hidden="1">
      <c r="A5443" s="283"/>
      <c r="B5443"/>
      <c r="C5443"/>
      <c r="D5443"/>
      <c r="E5443"/>
      <c r="F5443"/>
      <c r="G5443"/>
      <c r="H5443"/>
      <c r="I5443"/>
      <c r="J5443"/>
      <c r="K5443"/>
      <c r="L5443"/>
      <c r="M5443"/>
      <c r="N5443"/>
      <c r="O5443"/>
      <c r="P5443"/>
      <c r="Q5443"/>
      <c r="R5443"/>
      <c r="S5443"/>
      <c r="T5443"/>
      <c r="U5443"/>
      <c r="V5443"/>
      <c r="W5443"/>
      <c r="X5443"/>
      <c r="Y5443"/>
      <c r="Z5443"/>
      <c r="AA5443"/>
      <c r="AB5443" s="181"/>
    </row>
    <row r="5444" spans="1:28" hidden="1">
      <c r="A5444" s="283"/>
      <c r="B5444"/>
      <c r="C5444"/>
      <c r="D5444"/>
      <c r="E5444"/>
      <c r="F5444"/>
      <c r="G5444"/>
      <c r="H5444"/>
      <c r="I5444"/>
      <c r="J5444"/>
      <c r="K5444"/>
      <c r="L5444"/>
      <c r="M5444"/>
      <c r="N5444"/>
      <c r="O5444"/>
      <c r="P5444"/>
      <c r="Q5444"/>
      <c r="R5444"/>
      <c r="S5444"/>
      <c r="T5444"/>
      <c r="U5444"/>
      <c r="V5444"/>
      <c r="W5444"/>
      <c r="X5444"/>
      <c r="Y5444"/>
      <c r="Z5444"/>
      <c r="AA5444"/>
      <c r="AB5444" s="181"/>
    </row>
    <row r="5445" spans="1:28" hidden="1">
      <c r="A5445" s="283"/>
      <c r="B5445"/>
      <c r="C5445"/>
      <c r="D5445"/>
      <c r="E5445"/>
      <c r="F5445"/>
      <c r="G5445"/>
      <c r="H5445"/>
      <c r="I5445"/>
      <c r="J5445"/>
      <c r="K5445"/>
      <c r="L5445"/>
      <c r="M5445"/>
      <c r="N5445"/>
      <c r="O5445"/>
      <c r="P5445"/>
      <c r="Q5445"/>
      <c r="R5445"/>
      <c r="S5445"/>
      <c r="T5445"/>
      <c r="U5445"/>
      <c r="V5445"/>
      <c r="W5445"/>
      <c r="X5445"/>
      <c r="Y5445"/>
      <c r="Z5445"/>
      <c r="AA5445"/>
      <c r="AB5445" s="181"/>
    </row>
    <row r="5446" spans="1:28" hidden="1">
      <c r="A5446" s="283"/>
      <c r="B5446"/>
      <c r="C5446"/>
      <c r="D5446"/>
      <c r="E5446"/>
      <c r="F5446"/>
      <c r="G5446"/>
      <c r="H5446"/>
      <c r="I5446"/>
      <c r="J5446"/>
      <c r="K5446"/>
      <c r="L5446"/>
      <c r="M5446"/>
      <c r="N5446"/>
      <c r="O5446"/>
      <c r="P5446"/>
      <c r="Q5446"/>
      <c r="R5446"/>
      <c r="S5446"/>
      <c r="T5446"/>
      <c r="U5446"/>
      <c r="V5446"/>
      <c r="W5446"/>
      <c r="X5446"/>
      <c r="Y5446"/>
      <c r="Z5446"/>
      <c r="AA5446"/>
      <c r="AB5446" s="181"/>
    </row>
    <row r="5447" spans="1:28" hidden="1">
      <c r="A5447" s="283"/>
      <c r="B5447"/>
      <c r="C5447"/>
      <c r="D5447"/>
      <c r="E5447"/>
      <c r="F5447"/>
      <c r="G5447"/>
      <c r="H5447"/>
      <c r="I5447"/>
      <c r="J5447"/>
      <c r="K5447"/>
      <c r="L5447"/>
      <c r="M5447"/>
      <c r="N5447"/>
      <c r="O5447"/>
      <c r="P5447"/>
      <c r="Q5447"/>
      <c r="R5447"/>
      <c r="S5447"/>
      <c r="T5447"/>
      <c r="U5447"/>
      <c r="V5447"/>
      <c r="W5447"/>
      <c r="X5447"/>
      <c r="Y5447"/>
      <c r="Z5447"/>
      <c r="AA5447"/>
      <c r="AB5447" s="181"/>
    </row>
    <row r="5448" spans="1:28" hidden="1">
      <c r="A5448" s="283"/>
      <c r="B5448"/>
      <c r="C5448"/>
      <c r="D5448"/>
      <c r="E5448"/>
      <c r="F5448"/>
      <c r="G5448"/>
      <c r="H5448"/>
      <c r="I5448"/>
      <c r="J5448"/>
      <c r="K5448"/>
      <c r="L5448"/>
      <c r="M5448"/>
      <c r="N5448"/>
      <c r="O5448"/>
      <c r="P5448"/>
      <c r="Q5448"/>
      <c r="R5448"/>
      <c r="S5448"/>
      <c r="T5448"/>
      <c r="U5448"/>
      <c r="V5448"/>
      <c r="W5448"/>
      <c r="X5448"/>
      <c r="Y5448"/>
      <c r="Z5448"/>
      <c r="AA5448"/>
      <c r="AB5448" s="181"/>
    </row>
    <row r="5449" spans="1:28" hidden="1">
      <c r="A5449" s="283"/>
      <c r="B5449"/>
      <c r="C5449"/>
      <c r="D5449"/>
      <c r="E5449"/>
      <c r="F5449"/>
      <c r="G5449"/>
      <c r="H5449"/>
      <c r="I5449"/>
      <c r="J5449"/>
      <c r="K5449"/>
      <c r="L5449"/>
      <c r="M5449"/>
      <c r="N5449"/>
      <c r="O5449"/>
      <c r="P5449"/>
      <c r="Q5449"/>
      <c r="R5449"/>
      <c r="S5449"/>
      <c r="T5449"/>
      <c r="U5449"/>
      <c r="V5449"/>
      <c r="W5449"/>
      <c r="X5449"/>
      <c r="Y5449"/>
      <c r="Z5449"/>
      <c r="AA5449"/>
      <c r="AB5449" s="181"/>
    </row>
    <row r="5450" spans="1:28" hidden="1">
      <c r="A5450" s="283"/>
      <c r="B5450"/>
      <c r="C5450"/>
      <c r="D5450"/>
      <c r="E5450"/>
      <c r="F5450"/>
      <c r="G5450"/>
      <c r="H5450"/>
      <c r="I5450"/>
      <c r="J5450"/>
      <c r="K5450"/>
      <c r="L5450"/>
      <c r="M5450"/>
      <c r="N5450"/>
      <c r="O5450"/>
      <c r="P5450"/>
      <c r="Q5450"/>
      <c r="R5450"/>
      <c r="S5450"/>
      <c r="T5450"/>
      <c r="U5450"/>
      <c r="V5450"/>
      <c r="W5450"/>
      <c r="X5450"/>
      <c r="Y5450"/>
      <c r="Z5450"/>
      <c r="AA5450"/>
      <c r="AB5450" s="181"/>
    </row>
    <row r="5451" spans="1:28" hidden="1">
      <c r="A5451" s="283"/>
      <c r="B5451"/>
      <c r="C5451"/>
      <c r="D5451"/>
      <c r="E5451"/>
      <c r="F5451"/>
      <c r="G5451"/>
      <c r="H5451"/>
      <c r="I5451"/>
      <c r="J5451"/>
      <c r="K5451"/>
      <c r="L5451"/>
      <c r="M5451"/>
      <c r="N5451"/>
      <c r="O5451"/>
      <c r="P5451"/>
      <c r="Q5451"/>
      <c r="R5451"/>
      <c r="S5451"/>
      <c r="T5451"/>
      <c r="U5451"/>
      <c r="V5451"/>
      <c r="W5451"/>
      <c r="X5451"/>
      <c r="Y5451"/>
      <c r="Z5451"/>
      <c r="AA5451"/>
      <c r="AB5451" s="181"/>
    </row>
    <row r="5452" spans="1:28" hidden="1">
      <c r="A5452" s="283"/>
      <c r="B5452"/>
      <c r="C5452"/>
      <c r="D5452"/>
      <c r="E5452"/>
      <c r="F5452"/>
      <c r="G5452"/>
      <c r="H5452"/>
      <c r="I5452"/>
      <c r="J5452"/>
      <c r="K5452"/>
      <c r="L5452"/>
      <c r="M5452"/>
      <c r="N5452"/>
      <c r="O5452"/>
      <c r="P5452"/>
      <c r="Q5452"/>
      <c r="R5452"/>
      <c r="S5452"/>
      <c r="T5452"/>
      <c r="U5452"/>
      <c r="V5452"/>
      <c r="W5452"/>
      <c r="X5452"/>
      <c r="Y5452"/>
      <c r="Z5452"/>
      <c r="AA5452"/>
      <c r="AB5452" s="181"/>
    </row>
    <row r="5453" spans="1:28" hidden="1">
      <c r="A5453" s="283"/>
      <c r="B5453"/>
      <c r="C5453"/>
      <c r="D5453"/>
      <c r="E5453"/>
      <c r="F5453"/>
      <c r="G5453"/>
      <c r="H5453"/>
      <c r="I5453"/>
      <c r="J5453"/>
      <c r="K5453"/>
      <c r="L5453"/>
      <c r="M5453"/>
      <c r="N5453"/>
      <c r="O5453"/>
      <c r="P5453"/>
      <c r="Q5453"/>
      <c r="R5453"/>
      <c r="S5453"/>
      <c r="T5453"/>
      <c r="U5453"/>
      <c r="V5453"/>
      <c r="W5453"/>
      <c r="X5453"/>
      <c r="Y5453"/>
      <c r="Z5453"/>
      <c r="AA5453"/>
      <c r="AB5453" s="181"/>
    </row>
    <row r="5454" spans="1:28" hidden="1">
      <c r="A5454" s="283"/>
      <c r="B5454"/>
      <c r="C5454"/>
      <c r="D5454"/>
      <c r="E5454"/>
      <c r="F5454"/>
      <c r="G5454"/>
      <c r="H5454"/>
      <c r="I5454"/>
      <c r="J5454"/>
      <c r="K5454"/>
      <c r="L5454"/>
      <c r="M5454"/>
      <c r="N5454"/>
      <c r="O5454"/>
      <c r="P5454"/>
      <c r="Q5454"/>
      <c r="R5454"/>
      <c r="S5454"/>
      <c r="T5454"/>
      <c r="U5454"/>
      <c r="V5454"/>
      <c r="W5454"/>
      <c r="X5454"/>
      <c r="Y5454"/>
      <c r="Z5454"/>
      <c r="AA5454"/>
      <c r="AB5454" s="181"/>
    </row>
    <row r="5455" spans="1:28" hidden="1">
      <c r="A5455" s="283"/>
      <c r="B5455"/>
      <c r="C5455"/>
      <c r="D5455"/>
      <c r="E5455"/>
      <c r="F5455"/>
      <c r="G5455"/>
      <c r="H5455"/>
      <c r="I5455"/>
      <c r="J5455"/>
      <c r="K5455"/>
      <c r="L5455"/>
      <c r="M5455"/>
      <c r="N5455"/>
      <c r="O5455"/>
      <c r="P5455"/>
      <c r="Q5455"/>
      <c r="R5455"/>
      <c r="S5455"/>
      <c r="T5455"/>
      <c r="U5455"/>
      <c r="V5455"/>
      <c r="W5455"/>
      <c r="X5455"/>
      <c r="Y5455"/>
      <c r="Z5455"/>
      <c r="AA5455"/>
      <c r="AB5455" s="181"/>
    </row>
    <row r="5456" spans="1:28" hidden="1">
      <c r="A5456" s="283"/>
      <c r="B5456"/>
      <c r="C5456"/>
      <c r="D5456"/>
      <c r="E5456"/>
      <c r="F5456"/>
      <c r="G5456"/>
      <c r="H5456"/>
      <c r="I5456"/>
      <c r="J5456"/>
      <c r="K5456"/>
      <c r="L5456"/>
      <c r="M5456"/>
      <c r="N5456"/>
      <c r="O5456"/>
      <c r="P5456"/>
      <c r="Q5456"/>
      <c r="R5456"/>
      <c r="S5456"/>
      <c r="T5456"/>
      <c r="U5456"/>
      <c r="V5456"/>
      <c r="W5456"/>
      <c r="X5456"/>
      <c r="Y5456"/>
      <c r="Z5456"/>
      <c r="AA5456"/>
      <c r="AB5456" s="181"/>
    </row>
    <row r="5457" spans="1:28" hidden="1">
      <c r="A5457" s="283"/>
      <c r="B5457"/>
      <c r="C5457"/>
      <c r="D5457"/>
      <c r="E5457"/>
      <c r="F5457"/>
      <c r="G5457"/>
      <c r="H5457"/>
      <c r="I5457"/>
      <c r="J5457"/>
      <c r="K5457"/>
      <c r="L5457"/>
      <c r="M5457"/>
      <c r="N5457"/>
      <c r="O5457"/>
      <c r="P5457"/>
      <c r="Q5457"/>
      <c r="R5457"/>
      <c r="S5457"/>
      <c r="T5457"/>
      <c r="U5457"/>
      <c r="V5457"/>
      <c r="W5457"/>
      <c r="X5457"/>
      <c r="Y5457"/>
      <c r="Z5457"/>
      <c r="AA5457"/>
      <c r="AB5457" s="181"/>
    </row>
    <row r="5458" spans="1:28" hidden="1">
      <c r="A5458" s="283"/>
      <c r="B5458"/>
      <c r="C5458"/>
      <c r="D5458"/>
      <c r="E5458"/>
      <c r="F5458"/>
      <c r="G5458"/>
      <c r="H5458"/>
      <c r="I5458"/>
      <c r="J5458"/>
      <c r="K5458"/>
      <c r="L5458"/>
      <c r="M5458"/>
      <c r="N5458"/>
      <c r="O5458"/>
      <c r="P5458"/>
      <c r="Q5458"/>
      <c r="R5458"/>
      <c r="S5458"/>
      <c r="T5458"/>
      <c r="U5458"/>
      <c r="V5458"/>
      <c r="W5458"/>
      <c r="X5458"/>
      <c r="Y5458"/>
      <c r="Z5458"/>
      <c r="AA5458"/>
      <c r="AB5458" s="181"/>
    </row>
    <row r="5459" spans="1:28" hidden="1">
      <c r="A5459" s="283"/>
      <c r="B5459"/>
      <c r="C5459"/>
      <c r="D5459"/>
      <c r="E5459"/>
      <c r="F5459"/>
      <c r="G5459"/>
      <c r="H5459"/>
      <c r="I5459"/>
      <c r="J5459"/>
      <c r="K5459"/>
      <c r="L5459"/>
      <c r="M5459"/>
      <c r="N5459"/>
      <c r="O5459"/>
      <c r="P5459"/>
      <c r="Q5459"/>
      <c r="R5459"/>
      <c r="S5459"/>
      <c r="T5459"/>
      <c r="U5459"/>
      <c r="V5459"/>
      <c r="W5459"/>
      <c r="X5459"/>
      <c r="Y5459"/>
      <c r="Z5459"/>
      <c r="AA5459"/>
      <c r="AB5459" s="181"/>
    </row>
    <row r="5460" spans="1:28" hidden="1">
      <c r="A5460" s="283"/>
      <c r="B5460"/>
      <c r="C5460"/>
      <c r="D5460"/>
      <c r="E5460"/>
      <c r="F5460"/>
      <c r="G5460"/>
      <c r="H5460"/>
      <c r="I5460"/>
      <c r="J5460"/>
      <c r="K5460"/>
      <c r="L5460"/>
      <c r="M5460"/>
      <c r="N5460"/>
      <c r="O5460"/>
      <c r="P5460"/>
      <c r="Q5460"/>
      <c r="R5460"/>
      <c r="S5460"/>
      <c r="T5460"/>
      <c r="U5460"/>
      <c r="V5460"/>
      <c r="W5460"/>
      <c r="X5460"/>
      <c r="Y5460"/>
      <c r="Z5460"/>
      <c r="AA5460"/>
      <c r="AB5460" s="181"/>
    </row>
    <row r="5461" spans="1:28" hidden="1">
      <c r="A5461" s="283"/>
      <c r="B5461"/>
      <c r="C5461"/>
      <c r="D5461"/>
      <c r="E5461"/>
      <c r="F5461"/>
      <c r="G5461"/>
      <c r="H5461"/>
      <c r="I5461"/>
      <c r="J5461"/>
      <c r="K5461"/>
      <c r="L5461"/>
      <c r="M5461"/>
      <c r="N5461"/>
      <c r="O5461"/>
      <c r="P5461"/>
      <c r="Q5461"/>
      <c r="R5461"/>
      <c r="S5461"/>
      <c r="T5461"/>
      <c r="U5461"/>
      <c r="V5461"/>
      <c r="W5461"/>
      <c r="X5461"/>
      <c r="Y5461"/>
      <c r="Z5461"/>
      <c r="AA5461"/>
      <c r="AB5461" s="181"/>
    </row>
    <row r="5462" spans="1:28" hidden="1">
      <c r="A5462" s="283"/>
      <c r="B5462"/>
      <c r="C5462"/>
      <c r="D5462"/>
      <c r="E5462"/>
      <c r="F5462"/>
      <c r="G5462"/>
      <c r="H5462"/>
      <c r="I5462"/>
      <c r="J5462"/>
      <c r="K5462"/>
      <c r="L5462"/>
      <c r="M5462"/>
      <c r="N5462"/>
      <c r="O5462"/>
      <c r="P5462"/>
      <c r="Q5462"/>
      <c r="R5462"/>
      <c r="S5462"/>
      <c r="T5462"/>
      <c r="U5462"/>
      <c r="V5462"/>
      <c r="W5462"/>
      <c r="X5462"/>
      <c r="Y5462"/>
      <c r="Z5462"/>
      <c r="AA5462"/>
      <c r="AB5462" s="181"/>
    </row>
    <row r="5463" spans="1:28" hidden="1">
      <c r="A5463" s="283"/>
      <c r="B5463"/>
      <c r="C5463"/>
      <c r="D5463"/>
      <c r="E5463"/>
      <c r="F5463"/>
      <c r="G5463"/>
      <c r="H5463"/>
      <c r="I5463"/>
      <c r="J5463"/>
      <c r="K5463"/>
      <c r="L5463"/>
      <c r="M5463"/>
      <c r="N5463"/>
      <c r="O5463"/>
      <c r="P5463"/>
      <c r="Q5463"/>
      <c r="R5463"/>
      <c r="S5463"/>
      <c r="T5463"/>
      <c r="U5463"/>
      <c r="V5463"/>
      <c r="W5463"/>
      <c r="X5463"/>
      <c r="Y5463"/>
      <c r="Z5463"/>
      <c r="AA5463"/>
      <c r="AB5463" s="181"/>
    </row>
    <row r="5464" spans="1:28" hidden="1">
      <c r="A5464" s="283"/>
      <c r="B5464"/>
      <c r="C5464"/>
      <c r="D5464"/>
      <c r="E5464"/>
      <c r="F5464"/>
      <c r="G5464"/>
      <c r="H5464"/>
      <c r="I5464"/>
      <c r="J5464"/>
      <c r="K5464"/>
      <c r="L5464"/>
      <c r="M5464"/>
      <c r="N5464"/>
      <c r="O5464"/>
      <c r="P5464"/>
      <c r="Q5464"/>
      <c r="R5464"/>
      <c r="S5464"/>
      <c r="T5464"/>
      <c r="U5464"/>
      <c r="V5464"/>
      <c r="W5464"/>
      <c r="X5464"/>
      <c r="Y5464"/>
      <c r="Z5464"/>
      <c r="AA5464"/>
      <c r="AB5464" s="181"/>
    </row>
    <row r="5465" spans="1:28" hidden="1">
      <c r="A5465" s="283"/>
      <c r="B5465"/>
      <c r="C5465"/>
      <c r="D5465"/>
      <c r="E5465"/>
      <c r="F5465"/>
      <c r="G5465"/>
      <c r="H5465"/>
      <c r="I5465"/>
      <c r="J5465"/>
      <c r="K5465"/>
      <c r="L5465"/>
      <c r="M5465"/>
      <c r="N5465"/>
      <c r="O5465"/>
      <c r="P5465"/>
      <c r="Q5465"/>
      <c r="R5465"/>
      <c r="S5465"/>
      <c r="T5465"/>
      <c r="U5465"/>
      <c r="V5465"/>
      <c r="W5465"/>
      <c r="X5465"/>
      <c r="Y5465"/>
      <c r="Z5465"/>
      <c r="AA5465"/>
      <c r="AB5465" s="181"/>
    </row>
    <row r="5466" spans="1:28" hidden="1">
      <c r="A5466" s="283"/>
      <c r="B5466"/>
      <c r="C5466"/>
      <c r="D5466"/>
      <c r="E5466"/>
      <c r="F5466"/>
      <c r="G5466"/>
      <c r="H5466"/>
      <c r="I5466"/>
      <c r="J5466"/>
      <c r="K5466"/>
      <c r="L5466"/>
      <c r="M5466"/>
      <c r="N5466"/>
      <c r="O5466"/>
      <c r="P5466"/>
      <c r="Q5466"/>
      <c r="R5466"/>
      <c r="S5466"/>
      <c r="T5466"/>
      <c r="U5466"/>
      <c r="V5466"/>
      <c r="W5466"/>
      <c r="X5466"/>
      <c r="Y5466"/>
      <c r="Z5466"/>
      <c r="AA5466"/>
      <c r="AB5466" s="181"/>
    </row>
    <row r="5467" spans="1:28" hidden="1">
      <c r="A5467" s="283"/>
      <c r="B5467"/>
      <c r="C5467"/>
      <c r="D5467"/>
      <c r="E5467"/>
      <c r="F5467"/>
      <c r="G5467"/>
      <c r="H5467"/>
      <c r="I5467"/>
      <c r="J5467"/>
      <c r="K5467"/>
      <c r="L5467"/>
      <c r="M5467"/>
      <c r="N5467"/>
      <c r="O5467"/>
      <c r="P5467"/>
      <c r="Q5467"/>
      <c r="R5467"/>
      <c r="S5467"/>
      <c r="T5467"/>
      <c r="U5467"/>
      <c r="V5467"/>
      <c r="W5467"/>
      <c r="X5467"/>
      <c r="Y5467"/>
      <c r="Z5467"/>
      <c r="AA5467"/>
      <c r="AB5467" s="181"/>
    </row>
    <row r="5468" spans="1:28" hidden="1">
      <c r="A5468" s="283"/>
      <c r="B5468"/>
      <c r="C5468"/>
      <c r="D5468"/>
      <c r="E5468"/>
      <c r="F5468"/>
      <c r="G5468"/>
      <c r="H5468"/>
      <c r="I5468"/>
      <c r="J5468"/>
      <c r="K5468"/>
      <c r="L5468"/>
      <c r="M5468"/>
      <c r="N5468"/>
      <c r="O5468"/>
      <c r="P5468"/>
      <c r="Q5468"/>
      <c r="R5468"/>
      <c r="S5468"/>
      <c r="T5468"/>
      <c r="U5468"/>
      <c r="V5468"/>
      <c r="W5468"/>
      <c r="X5468"/>
      <c r="Y5468"/>
      <c r="Z5468"/>
      <c r="AA5468"/>
      <c r="AB5468" s="181"/>
    </row>
    <row r="5469" spans="1:28" hidden="1">
      <c r="A5469" s="283"/>
      <c r="B5469"/>
      <c r="C5469"/>
      <c r="D5469"/>
      <c r="E5469"/>
      <c r="F5469"/>
      <c r="G5469"/>
      <c r="H5469"/>
      <c r="I5469"/>
      <c r="J5469"/>
      <c r="K5469"/>
      <c r="L5469"/>
      <c r="M5469"/>
      <c r="N5469"/>
      <c r="O5469"/>
      <c r="P5469"/>
      <c r="Q5469"/>
      <c r="R5469"/>
      <c r="S5469"/>
      <c r="T5469"/>
      <c r="U5469"/>
      <c r="V5469"/>
      <c r="W5469"/>
      <c r="X5469"/>
      <c r="Y5469"/>
      <c r="Z5469"/>
      <c r="AA5469"/>
      <c r="AB5469" s="181"/>
    </row>
    <row r="5470" spans="1:28" hidden="1">
      <c r="A5470" s="283"/>
      <c r="B5470"/>
      <c r="C5470"/>
      <c r="D5470"/>
      <c r="E5470"/>
      <c r="F5470"/>
      <c r="G5470"/>
      <c r="H5470"/>
      <c r="I5470"/>
      <c r="J5470"/>
      <c r="K5470"/>
      <c r="L5470"/>
      <c r="M5470"/>
      <c r="N5470"/>
      <c r="O5470"/>
      <c r="P5470"/>
      <c r="Q5470"/>
      <c r="R5470"/>
      <c r="S5470"/>
      <c r="T5470"/>
      <c r="U5470"/>
      <c r="V5470"/>
      <c r="W5470"/>
      <c r="X5470"/>
      <c r="Y5470"/>
      <c r="Z5470"/>
      <c r="AA5470"/>
      <c r="AB5470" s="181"/>
    </row>
    <row r="5471" spans="1:28" hidden="1">
      <c r="A5471" s="283"/>
      <c r="B5471"/>
      <c r="C5471"/>
      <c r="D5471"/>
      <c r="E5471"/>
      <c r="F5471"/>
      <c r="G5471"/>
      <c r="H5471"/>
      <c r="I5471"/>
      <c r="J5471"/>
      <c r="K5471"/>
      <c r="L5471"/>
      <c r="M5471"/>
      <c r="N5471"/>
      <c r="O5471"/>
      <c r="P5471"/>
      <c r="Q5471"/>
      <c r="R5471"/>
      <c r="S5471"/>
      <c r="T5471"/>
      <c r="U5471"/>
      <c r="V5471"/>
      <c r="W5471"/>
      <c r="X5471"/>
      <c r="Y5471"/>
      <c r="Z5471"/>
      <c r="AA5471"/>
      <c r="AB5471" s="181"/>
    </row>
    <row r="5472" spans="1:28" hidden="1">
      <c r="A5472" s="283"/>
      <c r="B5472"/>
      <c r="C5472"/>
      <c r="D5472"/>
      <c r="E5472"/>
      <c r="F5472"/>
      <c r="G5472"/>
      <c r="H5472"/>
      <c r="I5472"/>
      <c r="J5472"/>
      <c r="K5472"/>
      <c r="L5472"/>
      <c r="M5472"/>
      <c r="N5472"/>
      <c r="O5472"/>
      <c r="P5472"/>
      <c r="Q5472"/>
      <c r="R5472"/>
      <c r="S5472"/>
      <c r="T5472"/>
      <c r="U5472"/>
      <c r="V5472"/>
      <c r="W5472"/>
      <c r="X5472"/>
      <c r="Y5472"/>
      <c r="Z5472"/>
      <c r="AA5472"/>
      <c r="AB5472" s="181"/>
    </row>
    <row r="5473" spans="1:28" hidden="1">
      <c r="A5473" s="283"/>
      <c r="B5473"/>
      <c r="C5473"/>
      <c r="D5473"/>
      <c r="E5473"/>
      <c r="F5473"/>
      <c r="G5473"/>
      <c r="H5473"/>
      <c r="I5473"/>
      <c r="J5473"/>
      <c r="K5473"/>
      <c r="L5473"/>
      <c r="M5473"/>
      <c r="N5473"/>
      <c r="O5473"/>
      <c r="P5473"/>
      <c r="Q5473"/>
      <c r="R5473"/>
      <c r="S5473"/>
      <c r="T5473"/>
      <c r="U5473"/>
      <c r="V5473"/>
      <c r="W5473"/>
      <c r="X5473"/>
      <c r="Y5473"/>
      <c r="Z5473"/>
      <c r="AA5473"/>
      <c r="AB5473" s="181"/>
    </row>
    <row r="5474" spans="1:28" hidden="1">
      <c r="A5474" s="283"/>
      <c r="B5474"/>
      <c r="C5474"/>
      <c r="D5474"/>
      <c r="E5474"/>
      <c r="F5474"/>
      <c r="G5474"/>
      <c r="H5474"/>
      <c r="I5474"/>
      <c r="J5474"/>
      <c r="K5474"/>
      <c r="L5474"/>
      <c r="M5474"/>
      <c r="N5474"/>
      <c r="O5474"/>
      <c r="P5474"/>
      <c r="Q5474"/>
      <c r="R5474"/>
      <c r="S5474"/>
      <c r="T5474"/>
      <c r="U5474"/>
      <c r="V5474"/>
      <c r="W5474"/>
      <c r="X5474"/>
      <c r="Y5474"/>
      <c r="Z5474"/>
      <c r="AA5474"/>
      <c r="AB5474" s="181"/>
    </row>
    <row r="5475" spans="1:28" hidden="1">
      <c r="A5475" s="283"/>
      <c r="B5475"/>
      <c r="C5475"/>
      <c r="D5475"/>
      <c r="E5475"/>
      <c r="F5475"/>
      <c r="G5475"/>
      <c r="H5475"/>
      <c r="I5475"/>
      <c r="J5475"/>
      <c r="K5475"/>
      <c r="L5475"/>
      <c r="M5475"/>
      <c r="N5475"/>
      <c r="O5475"/>
      <c r="P5475"/>
      <c r="Q5475"/>
      <c r="R5475"/>
      <c r="S5475"/>
      <c r="T5475"/>
      <c r="U5475"/>
      <c r="V5475"/>
      <c r="W5475"/>
      <c r="X5475"/>
      <c r="Y5475"/>
      <c r="Z5475"/>
      <c r="AA5475"/>
      <c r="AB5475" s="181"/>
    </row>
    <row r="5476" spans="1:28" hidden="1">
      <c r="A5476" s="283"/>
      <c r="B5476"/>
      <c r="C5476"/>
      <c r="D5476"/>
      <c r="E5476"/>
      <c r="F5476"/>
      <c r="G5476"/>
      <c r="H5476"/>
      <c r="I5476"/>
      <c r="J5476"/>
      <c r="K5476"/>
      <c r="L5476"/>
      <c r="M5476"/>
      <c r="N5476"/>
      <c r="O5476"/>
      <c r="P5476"/>
      <c r="Q5476"/>
      <c r="R5476"/>
      <c r="S5476"/>
      <c r="T5476"/>
      <c r="U5476"/>
      <c r="V5476"/>
      <c r="W5476"/>
      <c r="X5476"/>
      <c r="Y5476"/>
      <c r="Z5476"/>
      <c r="AA5476"/>
      <c r="AB5476" s="181"/>
    </row>
    <row r="5477" spans="1:28" hidden="1">
      <c r="A5477" s="283"/>
      <c r="B5477"/>
      <c r="C5477"/>
      <c r="D5477"/>
      <c r="E5477"/>
      <c r="F5477"/>
      <c r="G5477"/>
      <c r="H5477"/>
      <c r="I5477"/>
      <c r="J5477"/>
      <c r="K5477"/>
      <c r="L5477"/>
      <c r="M5477"/>
      <c r="N5477"/>
      <c r="O5477"/>
      <c r="P5477"/>
      <c r="Q5477"/>
      <c r="R5477"/>
      <c r="S5477"/>
      <c r="T5477"/>
      <c r="U5477"/>
      <c r="V5477"/>
      <c r="W5477"/>
      <c r="X5477"/>
      <c r="Y5477"/>
      <c r="Z5477"/>
      <c r="AA5477"/>
      <c r="AB5477" s="181"/>
    </row>
    <row r="5478" spans="1:28" hidden="1">
      <c r="A5478" s="283"/>
      <c r="B5478"/>
      <c r="C5478"/>
      <c r="D5478"/>
      <c r="E5478"/>
      <c r="F5478"/>
      <c r="G5478"/>
      <c r="H5478"/>
      <c r="I5478"/>
      <c r="J5478"/>
      <c r="K5478"/>
      <c r="L5478"/>
      <c r="M5478"/>
      <c r="N5478"/>
      <c r="O5478"/>
      <c r="P5478"/>
      <c r="Q5478"/>
      <c r="R5478"/>
      <c r="S5478"/>
      <c r="T5478"/>
      <c r="U5478"/>
      <c r="V5478"/>
      <c r="W5478"/>
      <c r="X5478"/>
      <c r="Y5478"/>
      <c r="Z5478"/>
      <c r="AA5478"/>
      <c r="AB5478" s="181"/>
    </row>
    <row r="5479" spans="1:28" hidden="1">
      <c r="A5479" s="283"/>
      <c r="B5479"/>
      <c r="C5479"/>
      <c r="D5479"/>
      <c r="E5479"/>
      <c r="F5479"/>
      <c r="G5479"/>
      <c r="H5479"/>
      <c r="I5479"/>
      <c r="J5479"/>
      <c r="K5479"/>
      <c r="L5479"/>
      <c r="M5479"/>
      <c r="N5479"/>
      <c r="O5479"/>
      <c r="P5479"/>
      <c r="Q5479"/>
      <c r="R5479"/>
      <c r="S5479"/>
      <c r="T5479"/>
      <c r="U5479"/>
      <c r="V5479"/>
      <c r="W5479"/>
      <c r="X5479"/>
      <c r="Y5479"/>
      <c r="Z5479"/>
      <c r="AA5479"/>
      <c r="AB5479" s="181"/>
    </row>
    <row r="5480" spans="1:28" hidden="1">
      <c r="A5480" s="283"/>
      <c r="B5480"/>
      <c r="C5480"/>
      <c r="D5480"/>
      <c r="E5480"/>
      <c r="F5480"/>
      <c r="G5480"/>
      <c r="H5480"/>
      <c r="I5480"/>
      <c r="J5480"/>
      <c r="K5480"/>
      <c r="L5480"/>
      <c r="M5480"/>
      <c r="N5480"/>
      <c r="O5480"/>
      <c r="P5480"/>
      <c r="Q5480"/>
      <c r="R5480"/>
      <c r="S5480"/>
      <c r="T5480"/>
      <c r="U5480"/>
      <c r="V5480"/>
      <c r="W5480"/>
      <c r="X5480"/>
      <c r="Y5480"/>
      <c r="Z5480"/>
      <c r="AA5480"/>
      <c r="AB5480" s="181"/>
    </row>
    <row r="5481" spans="1:28" hidden="1">
      <c r="A5481" s="283"/>
      <c r="B5481"/>
      <c r="C5481"/>
      <c r="D5481"/>
      <c r="E5481"/>
      <c r="F5481"/>
      <c r="G5481"/>
      <c r="H5481"/>
      <c r="I5481"/>
      <c r="J5481"/>
      <c r="K5481"/>
      <c r="L5481"/>
      <c r="M5481"/>
      <c r="N5481"/>
      <c r="O5481"/>
      <c r="P5481"/>
      <c r="Q5481"/>
      <c r="R5481"/>
      <c r="S5481"/>
      <c r="T5481"/>
      <c r="U5481"/>
      <c r="V5481"/>
      <c r="W5481"/>
      <c r="X5481"/>
      <c r="Y5481"/>
      <c r="Z5481"/>
      <c r="AA5481"/>
      <c r="AB5481" s="181"/>
    </row>
    <row r="5482" spans="1:28" hidden="1">
      <c r="A5482" s="283"/>
      <c r="B5482"/>
      <c r="C5482"/>
      <c r="D5482"/>
      <c r="E5482"/>
      <c r="F5482"/>
      <c r="G5482"/>
      <c r="H5482"/>
      <c r="I5482"/>
      <c r="J5482"/>
      <c r="K5482"/>
      <c r="L5482"/>
      <c r="M5482"/>
      <c r="N5482"/>
      <c r="O5482"/>
      <c r="P5482"/>
      <c r="Q5482"/>
      <c r="R5482"/>
      <c r="S5482"/>
      <c r="T5482"/>
      <c r="U5482"/>
      <c r="V5482"/>
      <c r="W5482"/>
      <c r="X5482"/>
      <c r="Y5482"/>
      <c r="Z5482"/>
      <c r="AA5482"/>
      <c r="AB5482" s="181"/>
    </row>
    <row r="5483" spans="1:28" hidden="1">
      <c r="A5483" s="283"/>
      <c r="B5483"/>
      <c r="C5483"/>
      <c r="D5483"/>
      <c r="E5483"/>
      <c r="F5483"/>
      <c r="G5483"/>
      <c r="H5483"/>
      <c r="I5483"/>
      <c r="J5483"/>
      <c r="K5483"/>
      <c r="L5483"/>
      <c r="M5483"/>
      <c r="N5483"/>
      <c r="O5483"/>
      <c r="P5483"/>
      <c r="Q5483"/>
      <c r="R5483"/>
      <c r="S5483"/>
      <c r="T5483"/>
      <c r="U5483"/>
      <c r="V5483"/>
      <c r="W5483"/>
      <c r="X5483"/>
      <c r="Y5483"/>
      <c r="Z5483"/>
      <c r="AA5483"/>
      <c r="AB5483" s="181"/>
    </row>
    <row r="5484" spans="1:28" hidden="1">
      <c r="A5484" s="283"/>
      <c r="B5484"/>
      <c r="C5484"/>
      <c r="D5484"/>
      <c r="E5484"/>
      <c r="F5484"/>
      <c r="G5484"/>
      <c r="H5484"/>
      <c r="I5484"/>
      <c r="J5484"/>
      <c r="K5484"/>
      <c r="L5484"/>
      <c r="M5484"/>
      <c r="N5484"/>
      <c r="O5484"/>
      <c r="P5484"/>
      <c r="Q5484"/>
      <c r="R5484"/>
      <c r="S5484"/>
      <c r="T5484"/>
      <c r="U5484"/>
      <c r="V5484"/>
      <c r="W5484"/>
      <c r="X5484"/>
      <c r="Y5484"/>
      <c r="Z5484"/>
      <c r="AA5484"/>
      <c r="AB5484" s="181"/>
    </row>
    <row r="5485" spans="1:28" hidden="1">
      <c r="A5485" s="283"/>
      <c r="B5485"/>
      <c r="C5485"/>
      <c r="D5485"/>
      <c r="E5485"/>
      <c r="F5485"/>
      <c r="G5485"/>
      <c r="H5485"/>
      <c r="I5485"/>
      <c r="J5485"/>
      <c r="K5485"/>
      <c r="L5485"/>
      <c r="M5485"/>
      <c r="N5485"/>
      <c r="O5485"/>
      <c r="P5485"/>
      <c r="Q5485"/>
      <c r="R5485"/>
      <c r="S5485"/>
      <c r="T5485"/>
      <c r="U5485"/>
      <c r="V5485"/>
      <c r="W5485"/>
      <c r="X5485"/>
      <c r="Y5485"/>
      <c r="Z5485"/>
      <c r="AA5485"/>
      <c r="AB5485" s="181"/>
    </row>
    <row r="5486" spans="1:28" hidden="1">
      <c r="A5486" s="283"/>
      <c r="B5486"/>
      <c r="C5486"/>
      <c r="D5486"/>
      <c r="E5486"/>
      <c r="F5486"/>
      <c r="G5486"/>
      <c r="H5486"/>
      <c r="I5486"/>
      <c r="J5486"/>
      <c r="K5486"/>
      <c r="L5486"/>
      <c r="M5486"/>
      <c r="N5486"/>
      <c r="O5486"/>
      <c r="P5486"/>
      <c r="Q5486"/>
      <c r="R5486"/>
      <c r="S5486"/>
      <c r="T5486"/>
      <c r="U5486"/>
      <c r="V5486"/>
      <c r="W5486"/>
      <c r="X5486"/>
      <c r="Y5486"/>
      <c r="Z5486"/>
      <c r="AA5486"/>
      <c r="AB5486" s="181"/>
    </row>
    <row r="5487" spans="1:28" hidden="1">
      <c r="A5487" s="283"/>
      <c r="B5487"/>
      <c r="C5487"/>
      <c r="D5487"/>
      <c r="E5487"/>
      <c r="F5487"/>
      <c r="G5487"/>
      <c r="H5487"/>
      <c r="I5487"/>
      <c r="J5487"/>
      <c r="K5487"/>
      <c r="L5487"/>
      <c r="M5487"/>
      <c r="N5487"/>
      <c r="O5487"/>
      <c r="P5487"/>
      <c r="Q5487"/>
      <c r="R5487"/>
      <c r="S5487"/>
      <c r="T5487"/>
      <c r="U5487"/>
      <c r="V5487"/>
      <c r="W5487"/>
      <c r="X5487"/>
      <c r="Y5487"/>
      <c r="Z5487"/>
      <c r="AA5487"/>
      <c r="AB5487" s="181"/>
    </row>
    <row r="5488" spans="1:28" hidden="1">
      <c r="A5488" s="283"/>
      <c r="B5488"/>
      <c r="C5488"/>
      <c r="D5488"/>
      <c r="E5488"/>
      <c r="F5488"/>
      <c r="G5488"/>
      <c r="H5488"/>
      <c r="I5488"/>
      <c r="J5488"/>
      <c r="K5488"/>
      <c r="L5488"/>
      <c r="M5488"/>
      <c r="N5488"/>
      <c r="O5488"/>
      <c r="P5488"/>
      <c r="Q5488"/>
      <c r="R5488"/>
      <c r="S5488"/>
      <c r="T5488"/>
      <c r="U5488"/>
      <c r="V5488"/>
      <c r="W5488"/>
      <c r="X5488"/>
      <c r="Y5488"/>
      <c r="Z5488"/>
      <c r="AA5488"/>
      <c r="AB5488" s="181"/>
    </row>
    <row r="5489" spans="1:28" hidden="1">
      <c r="A5489" s="283"/>
      <c r="B5489"/>
      <c r="C5489"/>
      <c r="D5489"/>
      <c r="E5489"/>
      <c r="F5489"/>
      <c r="G5489"/>
      <c r="H5489"/>
      <c r="I5489"/>
      <c r="J5489"/>
      <c r="K5489"/>
      <c r="L5489"/>
      <c r="M5489"/>
      <c r="N5489"/>
      <c r="O5489"/>
      <c r="P5489"/>
      <c r="Q5489"/>
      <c r="R5489"/>
      <c r="S5489"/>
      <c r="T5489"/>
      <c r="U5489"/>
      <c r="V5489"/>
      <c r="W5489"/>
      <c r="X5489"/>
      <c r="Y5489"/>
      <c r="Z5489"/>
      <c r="AA5489"/>
      <c r="AB5489" s="181"/>
    </row>
    <row r="5490" spans="1:28" hidden="1">
      <c r="A5490" s="283"/>
      <c r="B5490"/>
      <c r="C5490"/>
      <c r="D5490"/>
      <c r="E5490"/>
      <c r="F5490"/>
      <c r="G5490"/>
      <c r="H5490"/>
      <c r="I5490"/>
      <c r="J5490"/>
      <c r="K5490"/>
      <c r="L5490"/>
      <c r="M5490"/>
      <c r="N5490"/>
      <c r="O5490"/>
      <c r="P5490"/>
      <c r="Q5490"/>
      <c r="R5490"/>
      <c r="S5490"/>
      <c r="T5490"/>
      <c r="U5490"/>
      <c r="V5490"/>
      <c r="W5490"/>
      <c r="X5490"/>
      <c r="Y5490"/>
      <c r="Z5490"/>
      <c r="AA5490"/>
      <c r="AB5490" s="181"/>
    </row>
    <row r="5491" spans="1:28" hidden="1">
      <c r="A5491" s="283"/>
      <c r="B5491"/>
      <c r="C5491"/>
      <c r="D5491"/>
      <c r="E5491"/>
      <c r="F5491"/>
      <c r="G5491"/>
      <c r="H5491"/>
      <c r="I5491"/>
      <c r="J5491"/>
      <c r="K5491"/>
      <c r="L5491"/>
      <c r="M5491"/>
      <c r="N5491"/>
      <c r="O5491"/>
      <c r="P5491"/>
      <c r="Q5491"/>
      <c r="R5491"/>
      <c r="S5491"/>
      <c r="T5491"/>
      <c r="U5491"/>
      <c r="V5491"/>
      <c r="W5491"/>
      <c r="X5491"/>
      <c r="Y5491"/>
      <c r="Z5491"/>
      <c r="AA5491"/>
      <c r="AB5491" s="181"/>
    </row>
    <row r="5492" spans="1:28" hidden="1">
      <c r="A5492" s="283"/>
      <c r="B5492"/>
      <c r="C5492"/>
      <c r="D5492"/>
      <c r="E5492"/>
      <c r="F5492"/>
      <c r="G5492"/>
      <c r="H5492"/>
      <c r="I5492"/>
      <c r="J5492"/>
      <c r="K5492"/>
      <c r="L5492"/>
      <c r="M5492"/>
      <c r="N5492"/>
      <c r="O5492"/>
      <c r="P5492"/>
      <c r="Q5492"/>
      <c r="R5492"/>
      <c r="S5492"/>
      <c r="T5492"/>
      <c r="U5492"/>
      <c r="V5492"/>
      <c r="W5492"/>
      <c r="X5492"/>
      <c r="Y5492"/>
      <c r="Z5492"/>
      <c r="AA5492"/>
      <c r="AB5492" s="181"/>
    </row>
    <row r="5493" spans="1:28" hidden="1">
      <c r="A5493" s="283"/>
      <c r="B5493"/>
      <c r="C5493"/>
      <c r="D5493"/>
      <c r="E5493"/>
      <c r="F5493"/>
      <c r="G5493"/>
      <c r="H5493"/>
      <c r="I5493"/>
      <c r="J5493"/>
      <c r="K5493"/>
      <c r="L5493"/>
      <c r="M5493"/>
      <c r="N5493"/>
      <c r="O5493"/>
      <c r="P5493"/>
      <c r="Q5493"/>
      <c r="R5493"/>
      <c r="S5493"/>
      <c r="T5493"/>
      <c r="U5493"/>
      <c r="V5493"/>
      <c r="W5493"/>
      <c r="X5493"/>
      <c r="Y5493"/>
      <c r="Z5493"/>
      <c r="AA5493"/>
      <c r="AB5493" s="181"/>
    </row>
    <row r="5494" spans="1:28" hidden="1">
      <c r="A5494" s="283"/>
      <c r="B5494"/>
      <c r="C5494"/>
      <c r="D5494"/>
      <c r="E5494"/>
      <c r="F5494"/>
      <c r="G5494"/>
      <c r="H5494"/>
      <c r="I5494"/>
      <c r="J5494"/>
      <c r="K5494"/>
      <c r="L5494"/>
      <c r="M5494"/>
      <c r="N5494"/>
      <c r="O5494"/>
      <c r="P5494"/>
      <c r="Q5494"/>
      <c r="R5494"/>
      <c r="S5494"/>
      <c r="T5494"/>
      <c r="U5494"/>
      <c r="V5494"/>
      <c r="W5494"/>
      <c r="X5494"/>
      <c r="Y5494"/>
      <c r="Z5494"/>
      <c r="AA5494"/>
      <c r="AB5494" s="181"/>
    </row>
    <row r="5495" spans="1:28" hidden="1">
      <c r="A5495" s="283"/>
      <c r="B5495"/>
      <c r="C5495"/>
      <c r="D5495"/>
      <c r="E5495"/>
      <c r="F5495"/>
      <c r="G5495"/>
      <c r="H5495"/>
      <c r="I5495"/>
      <c r="J5495"/>
      <c r="K5495"/>
      <c r="L5495"/>
      <c r="M5495"/>
      <c r="N5495"/>
      <c r="O5495"/>
      <c r="P5495"/>
      <c r="Q5495"/>
      <c r="R5495"/>
      <c r="S5495"/>
      <c r="T5495"/>
      <c r="U5495"/>
      <c r="V5495"/>
      <c r="W5495"/>
      <c r="X5495"/>
      <c r="Y5495"/>
      <c r="Z5495"/>
      <c r="AA5495"/>
      <c r="AB5495" s="181"/>
    </row>
    <row r="5496" spans="1:28" hidden="1">
      <c r="A5496" s="283"/>
      <c r="B5496"/>
      <c r="C5496"/>
      <c r="D5496"/>
      <c r="E5496"/>
      <c r="F5496"/>
      <c r="G5496"/>
      <c r="H5496"/>
      <c r="I5496"/>
      <c r="J5496"/>
      <c r="K5496"/>
      <c r="L5496"/>
      <c r="M5496"/>
      <c r="N5496"/>
      <c r="O5496"/>
      <c r="P5496"/>
      <c r="Q5496"/>
      <c r="R5496"/>
      <c r="S5496"/>
      <c r="T5496"/>
      <c r="U5496"/>
      <c r="V5496"/>
      <c r="W5496"/>
      <c r="X5496"/>
      <c r="Y5496"/>
      <c r="Z5496"/>
      <c r="AA5496"/>
      <c r="AB5496" s="181"/>
    </row>
    <row r="5497" spans="1:28" hidden="1">
      <c r="A5497" s="283"/>
      <c r="B5497"/>
      <c r="C5497"/>
      <c r="D5497"/>
      <c r="E5497"/>
      <c r="F5497"/>
      <c r="G5497"/>
      <c r="H5497"/>
      <c r="I5497"/>
      <c r="J5497"/>
      <c r="K5497"/>
      <c r="L5497"/>
      <c r="M5497"/>
      <c r="N5497"/>
      <c r="O5497"/>
      <c r="P5497"/>
      <c r="Q5497"/>
      <c r="R5497"/>
      <c r="S5497"/>
      <c r="T5497"/>
      <c r="U5497"/>
      <c r="V5497"/>
      <c r="W5497"/>
      <c r="X5497"/>
      <c r="Y5497"/>
      <c r="Z5497"/>
      <c r="AA5497"/>
      <c r="AB5497" s="181"/>
    </row>
    <row r="5498" spans="1:28" hidden="1">
      <c r="A5498" s="283"/>
      <c r="B5498"/>
      <c r="C5498"/>
      <c r="D5498"/>
      <c r="E5498"/>
      <c r="F5498"/>
      <c r="G5498"/>
      <c r="H5498"/>
      <c r="I5498"/>
      <c r="J5498"/>
      <c r="K5498"/>
      <c r="L5498"/>
      <c r="M5498"/>
      <c r="N5498"/>
      <c r="O5498"/>
      <c r="P5498"/>
      <c r="Q5498"/>
      <c r="R5498"/>
      <c r="S5498"/>
      <c r="T5498"/>
      <c r="U5498"/>
      <c r="V5498"/>
      <c r="W5498"/>
      <c r="X5498"/>
      <c r="Y5498"/>
      <c r="Z5498"/>
      <c r="AA5498"/>
      <c r="AB5498" s="181"/>
    </row>
    <row r="5499" spans="1:28" hidden="1">
      <c r="A5499" s="283"/>
      <c r="B5499"/>
      <c r="C5499"/>
      <c r="D5499"/>
      <c r="E5499"/>
      <c r="F5499"/>
      <c r="G5499"/>
      <c r="H5499"/>
      <c r="I5499"/>
      <c r="J5499"/>
      <c r="K5499"/>
      <c r="L5499"/>
      <c r="M5499"/>
      <c r="N5499"/>
      <c r="O5499"/>
      <c r="P5499"/>
      <c r="Q5499"/>
      <c r="R5499"/>
      <c r="S5499"/>
      <c r="T5499"/>
      <c r="U5499"/>
      <c r="V5499"/>
      <c r="W5499"/>
      <c r="X5499"/>
      <c r="Y5499"/>
      <c r="Z5499"/>
      <c r="AA5499"/>
      <c r="AB5499" s="181"/>
    </row>
    <row r="5500" spans="1:28" hidden="1">
      <c r="A5500" s="283"/>
      <c r="B5500"/>
      <c r="C5500"/>
      <c r="D5500"/>
      <c r="E5500"/>
      <c r="F5500"/>
      <c r="G5500"/>
      <c r="H5500"/>
      <c r="I5500"/>
      <c r="J5500"/>
      <c r="K5500"/>
      <c r="L5500"/>
      <c r="M5500"/>
      <c r="N5500"/>
      <c r="O5500"/>
      <c r="P5500"/>
      <c r="Q5500"/>
      <c r="R5500"/>
      <c r="S5500"/>
      <c r="T5500"/>
      <c r="U5500"/>
      <c r="V5500"/>
      <c r="W5500"/>
      <c r="X5500"/>
      <c r="Y5500"/>
      <c r="Z5500"/>
      <c r="AA5500"/>
      <c r="AB5500" s="181"/>
    </row>
    <row r="5501" spans="1:28" hidden="1">
      <c r="A5501" s="283"/>
      <c r="B5501"/>
      <c r="C5501"/>
      <c r="D5501"/>
      <c r="E5501"/>
      <c r="F5501"/>
      <c r="G5501"/>
      <c r="H5501"/>
      <c r="I5501"/>
      <c r="J5501"/>
      <c r="K5501"/>
      <c r="L5501"/>
      <c r="M5501"/>
      <c r="N5501"/>
      <c r="O5501"/>
      <c r="P5501"/>
      <c r="Q5501"/>
      <c r="R5501"/>
      <c r="S5501"/>
      <c r="T5501"/>
      <c r="U5501"/>
      <c r="V5501"/>
      <c r="W5501"/>
      <c r="X5501"/>
      <c r="Y5501"/>
      <c r="Z5501"/>
      <c r="AA5501"/>
      <c r="AB5501" s="181"/>
    </row>
    <row r="5502" spans="1:28" hidden="1">
      <c r="A5502" s="283"/>
      <c r="B5502"/>
      <c r="C5502"/>
      <c r="D5502"/>
      <c r="E5502"/>
      <c r="F5502"/>
      <c r="G5502"/>
      <c r="H5502"/>
      <c r="I5502"/>
      <c r="J5502"/>
      <c r="K5502"/>
      <c r="L5502"/>
      <c r="M5502"/>
      <c r="N5502"/>
      <c r="O5502"/>
      <c r="P5502"/>
      <c r="Q5502"/>
      <c r="R5502"/>
      <c r="S5502"/>
      <c r="T5502"/>
      <c r="U5502"/>
      <c r="V5502"/>
      <c r="W5502"/>
      <c r="X5502"/>
      <c r="Y5502"/>
      <c r="Z5502"/>
      <c r="AA5502"/>
      <c r="AB5502" s="181"/>
    </row>
    <row r="5503" spans="1:28" hidden="1">
      <c r="A5503" s="283"/>
      <c r="B5503"/>
      <c r="C5503"/>
      <c r="D5503"/>
      <c r="E5503"/>
      <c r="F5503"/>
      <c r="G5503"/>
      <c r="H5503"/>
      <c r="I5503"/>
      <c r="J5503"/>
      <c r="K5503"/>
      <c r="L5503"/>
      <c r="M5503"/>
      <c r="N5503"/>
      <c r="O5503"/>
      <c r="P5503"/>
      <c r="Q5503"/>
      <c r="R5503"/>
      <c r="S5503"/>
      <c r="T5503"/>
      <c r="U5503"/>
      <c r="V5503"/>
      <c r="W5503"/>
      <c r="X5503"/>
      <c r="Y5503"/>
      <c r="Z5503"/>
      <c r="AA5503"/>
      <c r="AB5503" s="181"/>
    </row>
    <row r="5504" spans="1:28" hidden="1">
      <c r="A5504" s="283"/>
      <c r="B5504"/>
      <c r="C5504"/>
      <c r="D5504"/>
      <c r="E5504"/>
      <c r="F5504"/>
      <c r="G5504"/>
      <c r="H5504"/>
      <c r="I5504"/>
      <c r="J5504"/>
      <c r="K5504"/>
      <c r="L5504"/>
      <c r="M5504"/>
      <c r="N5504"/>
      <c r="O5504"/>
      <c r="P5504"/>
      <c r="Q5504"/>
      <c r="R5504"/>
      <c r="S5504"/>
      <c r="T5504"/>
      <c r="U5504"/>
      <c r="V5504"/>
      <c r="W5504"/>
      <c r="X5504"/>
      <c r="Y5504"/>
      <c r="Z5504"/>
      <c r="AA5504"/>
      <c r="AB5504" s="181"/>
    </row>
    <row r="5505" spans="1:28" hidden="1">
      <c r="A5505" s="283"/>
      <c r="B5505"/>
      <c r="C5505"/>
      <c r="D5505"/>
      <c r="E5505"/>
      <c r="F5505"/>
      <c r="G5505"/>
      <c r="H5505"/>
      <c r="I5505"/>
      <c r="J5505"/>
      <c r="K5505"/>
      <c r="L5505"/>
      <c r="M5505"/>
      <c r="N5505"/>
      <c r="O5505"/>
      <c r="P5505"/>
      <c r="Q5505"/>
      <c r="R5505"/>
      <c r="S5505"/>
      <c r="T5505"/>
      <c r="U5505"/>
      <c r="V5505"/>
      <c r="W5505"/>
      <c r="X5505"/>
      <c r="Y5505"/>
      <c r="Z5505"/>
      <c r="AA5505"/>
      <c r="AB5505" s="181"/>
    </row>
    <row r="5506" spans="1:28" hidden="1">
      <c r="A5506" s="283"/>
      <c r="B5506"/>
      <c r="C5506"/>
      <c r="D5506"/>
      <c r="E5506"/>
      <c r="F5506"/>
      <c r="G5506"/>
      <c r="H5506"/>
      <c r="I5506"/>
      <c r="J5506"/>
      <c r="K5506"/>
      <c r="L5506"/>
      <c r="M5506"/>
      <c r="N5506"/>
      <c r="O5506"/>
      <c r="P5506"/>
      <c r="Q5506"/>
      <c r="R5506"/>
      <c r="S5506"/>
      <c r="T5506"/>
      <c r="U5506"/>
      <c r="V5506"/>
      <c r="W5506"/>
      <c r="X5506"/>
      <c r="Y5506"/>
      <c r="Z5506"/>
      <c r="AA5506"/>
      <c r="AB5506" s="181"/>
    </row>
    <row r="5507" spans="1:28" hidden="1">
      <c r="A5507" s="283"/>
      <c r="B5507"/>
      <c r="C5507"/>
      <c r="D5507"/>
      <c r="E5507"/>
      <c r="F5507"/>
      <c r="G5507"/>
      <c r="H5507"/>
      <c r="I5507"/>
      <c r="J5507"/>
      <c r="K5507"/>
      <c r="L5507"/>
      <c r="M5507"/>
      <c r="N5507"/>
      <c r="O5507"/>
      <c r="P5507"/>
      <c r="Q5507"/>
      <c r="R5507"/>
      <c r="S5507"/>
      <c r="T5507"/>
      <c r="U5507"/>
      <c r="V5507"/>
      <c r="W5507"/>
      <c r="X5507"/>
      <c r="Y5507"/>
      <c r="Z5507"/>
      <c r="AA5507"/>
      <c r="AB5507" s="181"/>
    </row>
    <row r="5508" spans="1:28" hidden="1">
      <c r="A5508" s="283"/>
      <c r="B5508"/>
      <c r="C5508"/>
      <c r="D5508"/>
      <c r="E5508"/>
      <c r="F5508"/>
      <c r="G5508"/>
      <c r="H5508"/>
      <c r="I5508"/>
      <c r="J5508"/>
      <c r="K5508"/>
      <c r="L5508"/>
      <c r="M5508"/>
      <c r="N5508"/>
      <c r="O5508"/>
      <c r="P5508"/>
      <c r="Q5508"/>
      <c r="R5508"/>
      <c r="S5508"/>
      <c r="T5508"/>
      <c r="U5508"/>
      <c r="V5508"/>
      <c r="W5508"/>
      <c r="X5508"/>
      <c r="Y5508"/>
      <c r="Z5508"/>
      <c r="AA5508"/>
      <c r="AB5508" s="181"/>
    </row>
    <row r="5509" spans="1:28" hidden="1">
      <c r="A5509" s="283"/>
      <c r="B5509"/>
      <c r="C5509"/>
      <c r="D5509"/>
      <c r="E5509"/>
      <c r="F5509"/>
      <c r="G5509"/>
      <c r="H5509"/>
      <c r="I5509"/>
      <c r="J5509"/>
      <c r="K5509"/>
      <c r="L5509"/>
      <c r="M5509"/>
      <c r="N5509"/>
      <c r="O5509"/>
      <c r="P5509"/>
      <c r="Q5509"/>
      <c r="R5509"/>
      <c r="S5509"/>
      <c r="T5509"/>
      <c r="U5509"/>
      <c r="V5509"/>
      <c r="W5509"/>
      <c r="X5509"/>
      <c r="Y5509"/>
      <c r="Z5509"/>
      <c r="AA5509"/>
      <c r="AB5509" s="181"/>
    </row>
    <row r="5510" spans="1:28" hidden="1">
      <c r="A5510" s="283"/>
      <c r="B5510"/>
      <c r="C5510"/>
      <c r="D5510"/>
      <c r="E5510"/>
      <c r="F5510"/>
      <c r="G5510"/>
      <c r="H5510"/>
      <c r="I5510"/>
      <c r="J5510"/>
      <c r="K5510"/>
      <c r="L5510"/>
      <c r="M5510"/>
      <c r="N5510"/>
      <c r="O5510"/>
      <c r="P5510"/>
      <c r="Q5510"/>
      <c r="R5510"/>
      <c r="S5510"/>
      <c r="T5510"/>
      <c r="U5510"/>
      <c r="V5510"/>
      <c r="W5510"/>
      <c r="X5510"/>
      <c r="Y5510"/>
      <c r="Z5510"/>
      <c r="AA5510"/>
      <c r="AB5510" s="181"/>
    </row>
    <row r="5511" spans="1:28" hidden="1">
      <c r="A5511" s="283"/>
      <c r="B5511"/>
      <c r="C5511"/>
      <c r="D5511"/>
      <c r="E5511"/>
      <c r="F5511"/>
      <c r="G5511"/>
      <c r="H5511"/>
      <c r="I5511"/>
      <c r="J5511"/>
      <c r="K5511"/>
      <c r="L5511"/>
      <c r="M5511"/>
      <c r="N5511"/>
      <c r="O5511"/>
      <c r="P5511"/>
      <c r="Q5511"/>
      <c r="R5511"/>
      <c r="S5511"/>
      <c r="T5511"/>
      <c r="U5511"/>
      <c r="V5511"/>
      <c r="W5511"/>
      <c r="X5511"/>
      <c r="Y5511"/>
      <c r="Z5511"/>
      <c r="AA5511"/>
      <c r="AB5511" s="181"/>
    </row>
    <row r="5512" spans="1:28" hidden="1">
      <c r="A5512" s="283"/>
      <c r="B5512"/>
      <c r="C5512"/>
      <c r="D5512"/>
      <c r="E5512"/>
      <c r="F5512"/>
      <c r="G5512"/>
      <c r="H5512"/>
      <c r="I5512"/>
      <c r="J5512"/>
      <c r="K5512"/>
      <c r="L5512"/>
      <c r="M5512"/>
      <c r="N5512"/>
      <c r="O5512"/>
      <c r="P5512"/>
      <c r="Q5512"/>
      <c r="R5512"/>
      <c r="S5512"/>
      <c r="T5512"/>
      <c r="U5512"/>
      <c r="V5512"/>
      <c r="W5512"/>
      <c r="X5512"/>
      <c r="Y5512"/>
      <c r="Z5512"/>
      <c r="AA5512"/>
      <c r="AB5512" s="181"/>
    </row>
    <row r="5513" spans="1:28" hidden="1">
      <c r="A5513" s="283"/>
      <c r="B5513"/>
      <c r="C5513"/>
      <c r="D5513"/>
      <c r="E5513"/>
      <c r="F5513"/>
      <c r="G5513"/>
      <c r="H5513"/>
      <c r="I5513"/>
      <c r="J5513"/>
      <c r="K5513"/>
      <c r="L5513"/>
      <c r="M5513"/>
      <c r="N5513"/>
      <c r="O5513"/>
      <c r="P5513"/>
      <c r="Q5513"/>
      <c r="R5513"/>
      <c r="S5513"/>
      <c r="T5513"/>
      <c r="U5513"/>
      <c r="V5513"/>
      <c r="W5513"/>
      <c r="X5513"/>
      <c r="Y5513"/>
      <c r="Z5513"/>
      <c r="AA5513"/>
      <c r="AB5513" s="181"/>
    </row>
    <row r="5514" spans="1:28" hidden="1">
      <c r="A5514" s="283"/>
      <c r="B5514"/>
      <c r="C5514"/>
      <c r="D5514"/>
      <c r="E5514"/>
      <c r="F5514"/>
      <c r="G5514"/>
      <c r="H5514"/>
      <c r="I5514"/>
      <c r="J5514"/>
      <c r="K5514"/>
      <c r="L5514"/>
      <c r="M5514"/>
      <c r="N5514"/>
      <c r="O5514"/>
      <c r="P5514"/>
      <c r="Q5514"/>
      <c r="R5514"/>
      <c r="S5514"/>
      <c r="T5514"/>
      <c r="U5514"/>
      <c r="V5514"/>
      <c r="W5514"/>
      <c r="X5514"/>
      <c r="Y5514"/>
      <c r="Z5514"/>
      <c r="AA5514"/>
      <c r="AB5514" s="181"/>
    </row>
    <row r="5515" spans="1:28" hidden="1">
      <c r="A5515" s="283"/>
      <c r="B5515"/>
      <c r="C5515"/>
      <c r="D5515"/>
      <c r="E5515"/>
      <c r="F5515"/>
      <c r="G5515"/>
      <c r="H5515"/>
      <c r="I5515"/>
      <c r="J5515"/>
      <c r="K5515"/>
      <c r="L5515"/>
      <c r="M5515"/>
      <c r="N5515"/>
      <c r="O5515"/>
      <c r="P5515"/>
      <c r="Q5515"/>
      <c r="R5515"/>
      <c r="S5515"/>
      <c r="T5515"/>
      <c r="U5515"/>
      <c r="V5515"/>
      <c r="W5515"/>
      <c r="X5515"/>
      <c r="Y5515"/>
      <c r="Z5515"/>
      <c r="AA5515"/>
      <c r="AB5515" s="181"/>
    </row>
    <row r="5516" spans="1:28" hidden="1">
      <c r="A5516" s="283"/>
      <c r="B5516"/>
      <c r="C5516"/>
      <c r="D5516"/>
      <c r="E5516"/>
      <c r="F5516"/>
      <c r="G5516"/>
      <c r="H5516"/>
      <c r="I5516"/>
      <c r="J5516"/>
      <c r="K5516"/>
      <c r="L5516"/>
      <c r="M5516"/>
      <c r="N5516"/>
      <c r="O5516"/>
      <c r="P5516"/>
      <c r="Q5516"/>
      <c r="R5516"/>
      <c r="S5516"/>
      <c r="T5516"/>
      <c r="U5516"/>
      <c r="V5516"/>
      <c r="W5516"/>
      <c r="X5516"/>
      <c r="Y5516"/>
      <c r="Z5516"/>
      <c r="AA5516"/>
      <c r="AB5516" s="181"/>
    </row>
    <row r="5517" spans="1:28" hidden="1">
      <c r="A5517" s="283"/>
      <c r="B5517"/>
      <c r="C5517"/>
      <c r="D5517"/>
      <c r="E5517"/>
      <c r="F5517"/>
      <c r="G5517"/>
      <c r="H5517"/>
      <c r="I5517"/>
      <c r="J5517"/>
      <c r="K5517"/>
      <c r="L5517"/>
      <c r="M5517"/>
      <c r="N5517"/>
      <c r="O5517"/>
      <c r="P5517"/>
      <c r="Q5517"/>
      <c r="R5517"/>
      <c r="S5517"/>
      <c r="T5517"/>
      <c r="U5517"/>
      <c r="V5517"/>
      <c r="W5517"/>
      <c r="X5517"/>
      <c r="Y5517"/>
      <c r="Z5517"/>
      <c r="AA5517"/>
      <c r="AB5517" s="181"/>
    </row>
    <row r="5518" spans="1:28" hidden="1">
      <c r="A5518" s="283"/>
      <c r="B5518"/>
      <c r="C5518"/>
      <c r="D5518"/>
      <c r="E5518"/>
      <c r="F5518"/>
      <c r="G5518"/>
      <c r="H5518"/>
      <c r="I5518"/>
      <c r="J5518"/>
      <c r="K5518"/>
      <c r="L5518"/>
      <c r="M5518"/>
      <c r="N5518"/>
      <c r="O5518"/>
      <c r="P5518"/>
      <c r="Q5518"/>
      <c r="R5518"/>
      <c r="S5518"/>
      <c r="T5518"/>
      <c r="U5518"/>
      <c r="V5518"/>
      <c r="W5518"/>
      <c r="X5518"/>
      <c r="Y5518"/>
      <c r="Z5518"/>
      <c r="AA5518"/>
      <c r="AB5518" s="181"/>
    </row>
    <row r="5519" spans="1:28" hidden="1">
      <c r="A5519" s="283"/>
      <c r="B5519"/>
      <c r="C5519"/>
      <c r="D5519"/>
      <c r="E5519"/>
      <c r="F5519"/>
      <c r="G5519"/>
      <c r="H5519"/>
      <c r="I5519"/>
      <c r="J5519"/>
      <c r="K5519"/>
      <c r="L5519"/>
      <c r="M5519"/>
      <c r="N5519"/>
      <c r="O5519"/>
      <c r="P5519"/>
      <c r="Q5519"/>
      <c r="R5519"/>
      <c r="S5519"/>
      <c r="T5519"/>
      <c r="U5519"/>
      <c r="V5519"/>
      <c r="W5519"/>
      <c r="X5519"/>
      <c r="Y5519"/>
      <c r="Z5519"/>
      <c r="AA5519"/>
      <c r="AB5519" s="181"/>
    </row>
    <row r="5520" spans="1:28" hidden="1">
      <c r="A5520" s="283"/>
      <c r="B5520"/>
      <c r="C5520"/>
      <c r="D5520"/>
      <c r="E5520"/>
      <c r="F5520"/>
      <c r="G5520"/>
      <c r="H5520"/>
      <c r="I5520"/>
      <c r="J5520"/>
      <c r="K5520"/>
      <c r="L5520"/>
      <c r="M5520"/>
      <c r="N5520"/>
      <c r="O5520"/>
      <c r="P5520"/>
      <c r="Q5520"/>
      <c r="R5520"/>
      <c r="S5520"/>
      <c r="T5520"/>
      <c r="U5520"/>
      <c r="V5520"/>
      <c r="W5520"/>
      <c r="X5520"/>
      <c r="Y5520"/>
      <c r="Z5520"/>
      <c r="AA5520"/>
      <c r="AB5520" s="181"/>
    </row>
    <row r="5521" spans="1:28" hidden="1">
      <c r="A5521" s="283"/>
      <c r="B5521"/>
      <c r="C5521"/>
      <c r="D5521"/>
      <c r="E5521"/>
      <c r="F5521"/>
      <c r="G5521"/>
      <c r="H5521"/>
      <c r="I5521"/>
      <c r="J5521"/>
      <c r="K5521"/>
      <c r="L5521"/>
      <c r="M5521"/>
      <c r="N5521"/>
      <c r="O5521"/>
      <c r="P5521"/>
      <c r="Q5521"/>
      <c r="R5521"/>
      <c r="S5521"/>
      <c r="T5521"/>
      <c r="U5521"/>
      <c r="V5521"/>
      <c r="W5521"/>
      <c r="X5521"/>
      <c r="Y5521"/>
      <c r="Z5521"/>
      <c r="AA5521"/>
      <c r="AB5521" s="181"/>
    </row>
    <row r="5522" spans="1:28" hidden="1">
      <c r="A5522" s="283"/>
      <c r="B5522"/>
      <c r="C5522"/>
      <c r="D5522"/>
      <c r="E5522"/>
      <c r="F5522"/>
      <c r="G5522"/>
      <c r="H5522"/>
      <c r="I5522"/>
      <c r="J5522"/>
      <c r="K5522"/>
      <c r="L5522"/>
      <c r="M5522"/>
      <c r="N5522"/>
      <c r="O5522"/>
      <c r="P5522"/>
      <c r="Q5522"/>
      <c r="R5522"/>
      <c r="S5522"/>
      <c r="T5522"/>
      <c r="U5522"/>
      <c r="V5522"/>
      <c r="W5522"/>
      <c r="X5522"/>
      <c r="Y5522"/>
      <c r="Z5522"/>
      <c r="AA5522"/>
      <c r="AB5522" s="181"/>
    </row>
    <row r="5523" spans="1:28" hidden="1">
      <c r="A5523" s="283"/>
      <c r="B5523"/>
      <c r="C5523"/>
      <c r="D5523"/>
      <c r="E5523"/>
      <c r="F5523"/>
      <c r="G5523"/>
      <c r="H5523"/>
      <c r="I5523"/>
      <c r="J5523"/>
      <c r="K5523"/>
      <c r="L5523"/>
      <c r="M5523"/>
      <c r="N5523"/>
      <c r="O5523"/>
      <c r="P5523"/>
      <c r="Q5523"/>
      <c r="R5523"/>
      <c r="S5523"/>
      <c r="T5523"/>
      <c r="U5523"/>
      <c r="V5523"/>
      <c r="W5523"/>
      <c r="X5523"/>
      <c r="Y5523"/>
      <c r="Z5523"/>
      <c r="AA5523"/>
      <c r="AB5523" s="181"/>
    </row>
    <row r="5524" spans="1:28" hidden="1">
      <c r="A5524" s="283"/>
      <c r="B5524"/>
      <c r="C5524"/>
      <c r="D5524"/>
      <c r="E5524"/>
      <c r="F5524"/>
      <c r="G5524"/>
      <c r="H5524"/>
      <c r="I5524"/>
      <c r="J5524"/>
      <c r="K5524"/>
      <c r="L5524"/>
      <c r="M5524"/>
      <c r="N5524"/>
      <c r="O5524"/>
      <c r="P5524"/>
      <c r="Q5524"/>
      <c r="R5524"/>
      <c r="S5524"/>
      <c r="T5524"/>
      <c r="U5524"/>
      <c r="V5524"/>
      <c r="W5524"/>
      <c r="X5524"/>
      <c r="Y5524"/>
      <c r="Z5524"/>
      <c r="AA5524"/>
      <c r="AB5524" s="181"/>
    </row>
    <row r="5525" spans="1:28" hidden="1">
      <c r="A5525" s="283"/>
      <c r="B5525"/>
      <c r="C5525"/>
      <c r="D5525"/>
      <c r="E5525"/>
      <c r="F5525"/>
      <c r="G5525"/>
      <c r="H5525"/>
      <c r="I5525"/>
      <c r="J5525"/>
      <c r="K5525"/>
      <c r="L5525"/>
      <c r="M5525"/>
      <c r="N5525"/>
      <c r="O5525"/>
      <c r="P5525"/>
      <c r="Q5525"/>
      <c r="R5525"/>
      <c r="S5525"/>
      <c r="T5525"/>
      <c r="U5525"/>
      <c r="V5525"/>
      <c r="W5525"/>
      <c r="X5525"/>
      <c r="Y5525"/>
      <c r="Z5525"/>
      <c r="AA5525"/>
      <c r="AB5525" s="181"/>
    </row>
    <row r="5526" spans="1:28" hidden="1">
      <c r="A5526" s="283"/>
      <c r="B5526"/>
      <c r="C5526"/>
      <c r="D5526"/>
      <c r="E5526"/>
      <c r="F5526"/>
      <c r="G5526"/>
      <c r="H5526"/>
      <c r="I5526"/>
      <c r="J5526"/>
      <c r="K5526"/>
      <c r="L5526"/>
      <c r="M5526"/>
      <c r="N5526"/>
      <c r="O5526"/>
      <c r="P5526"/>
      <c r="Q5526"/>
      <c r="R5526"/>
      <c r="S5526"/>
      <c r="T5526"/>
      <c r="U5526"/>
      <c r="V5526"/>
      <c r="W5526"/>
      <c r="X5526"/>
      <c r="Y5526"/>
      <c r="Z5526"/>
      <c r="AA5526"/>
      <c r="AB5526" s="181"/>
    </row>
    <row r="5527" spans="1:28" hidden="1">
      <c r="A5527" s="283"/>
      <c r="B5527"/>
      <c r="C5527"/>
      <c r="D5527"/>
      <c r="E5527"/>
      <c r="F5527"/>
      <c r="G5527"/>
      <c r="H5527"/>
      <c r="I5527"/>
      <c r="J5527"/>
      <c r="K5527"/>
      <c r="L5527"/>
      <c r="M5527"/>
      <c r="N5527"/>
      <c r="O5527"/>
      <c r="P5527"/>
      <c r="Q5527"/>
      <c r="R5527"/>
      <c r="S5527"/>
      <c r="T5527"/>
      <c r="U5527"/>
      <c r="V5527"/>
      <c r="W5527"/>
      <c r="X5527"/>
      <c r="Y5527"/>
      <c r="Z5527"/>
      <c r="AA5527"/>
      <c r="AB5527" s="181"/>
    </row>
    <row r="5528" spans="1:28" hidden="1">
      <c r="A5528" s="283"/>
      <c r="B5528"/>
      <c r="C5528"/>
      <c r="D5528"/>
      <c r="E5528"/>
      <c r="F5528"/>
      <c r="G5528"/>
      <c r="H5528"/>
      <c r="I5528"/>
      <c r="J5528"/>
      <c r="K5528"/>
      <c r="L5528"/>
      <c r="M5528"/>
      <c r="N5528"/>
      <c r="O5528"/>
      <c r="P5528"/>
      <c r="Q5528"/>
      <c r="R5528"/>
      <c r="S5528"/>
      <c r="T5528"/>
      <c r="U5528"/>
      <c r="V5528"/>
      <c r="W5528"/>
      <c r="X5528"/>
      <c r="Y5528"/>
      <c r="Z5528"/>
      <c r="AA5528"/>
      <c r="AB5528" s="181"/>
    </row>
    <row r="5529" spans="1:28" hidden="1">
      <c r="A5529" s="283"/>
      <c r="B5529"/>
      <c r="C5529"/>
      <c r="D5529"/>
      <c r="E5529"/>
      <c r="F5529"/>
      <c r="G5529"/>
      <c r="H5529"/>
      <c r="I5529"/>
      <c r="J5529"/>
      <c r="K5529"/>
      <c r="L5529"/>
      <c r="M5529"/>
      <c r="N5529"/>
      <c r="O5529"/>
      <c r="P5529"/>
      <c r="Q5529"/>
      <c r="R5529"/>
      <c r="S5529"/>
      <c r="T5529"/>
      <c r="U5529"/>
      <c r="V5529"/>
      <c r="W5529"/>
      <c r="X5529"/>
      <c r="Y5529"/>
      <c r="Z5529"/>
      <c r="AA5529"/>
      <c r="AB5529" s="181"/>
    </row>
    <row r="5530" spans="1:28" hidden="1">
      <c r="A5530" s="283"/>
      <c r="B5530"/>
      <c r="C5530"/>
      <c r="D5530"/>
      <c r="E5530"/>
      <c r="F5530"/>
      <c r="G5530"/>
      <c r="H5530"/>
      <c r="I5530"/>
      <c r="J5530"/>
      <c r="K5530"/>
      <c r="L5530"/>
      <c r="M5530"/>
      <c r="N5530"/>
      <c r="O5530"/>
      <c r="P5530"/>
      <c r="Q5530"/>
      <c r="R5530"/>
      <c r="S5530"/>
      <c r="T5530"/>
      <c r="U5530"/>
      <c r="V5530"/>
      <c r="W5530"/>
      <c r="X5530"/>
      <c r="Y5530"/>
      <c r="Z5530"/>
      <c r="AA5530"/>
      <c r="AB5530" s="181"/>
    </row>
    <row r="5531" spans="1:28" hidden="1">
      <c r="A5531" s="283"/>
      <c r="B5531"/>
      <c r="C5531"/>
      <c r="D5531"/>
      <c r="E5531"/>
      <c r="F5531"/>
      <c r="G5531"/>
      <c r="H5531"/>
      <c r="I5531"/>
      <c r="J5531"/>
      <c r="K5531"/>
      <c r="L5531"/>
      <c r="M5531"/>
      <c r="N5531"/>
      <c r="O5531"/>
      <c r="P5531"/>
      <c r="Q5531"/>
      <c r="R5531"/>
      <c r="S5531"/>
      <c r="T5531"/>
      <c r="U5531"/>
      <c r="V5531"/>
      <c r="W5531"/>
      <c r="X5531"/>
      <c r="Y5531"/>
      <c r="Z5531"/>
      <c r="AA5531"/>
      <c r="AB5531" s="181"/>
    </row>
    <row r="5532" spans="1:28" hidden="1">
      <c r="A5532" s="283"/>
      <c r="B5532"/>
      <c r="C5532"/>
      <c r="D5532"/>
      <c r="E5532"/>
      <c r="F5532"/>
      <c r="G5532"/>
      <c r="H5532"/>
      <c r="I5532"/>
      <c r="J5532"/>
      <c r="K5532"/>
      <c r="L5532"/>
      <c r="M5532"/>
      <c r="N5532"/>
      <c r="O5532"/>
      <c r="P5532"/>
      <c r="Q5532"/>
      <c r="R5532"/>
      <c r="S5532"/>
      <c r="T5532"/>
      <c r="U5532"/>
      <c r="V5532"/>
      <c r="W5532"/>
      <c r="X5532"/>
      <c r="Y5532"/>
      <c r="Z5532"/>
      <c r="AA5532"/>
      <c r="AB5532" s="181"/>
    </row>
    <row r="5533" spans="1:28" hidden="1">
      <c r="A5533" s="283"/>
      <c r="B5533"/>
      <c r="C5533"/>
      <c r="D5533"/>
      <c r="E5533"/>
      <c r="F5533"/>
      <c r="G5533"/>
      <c r="H5533"/>
      <c r="I5533"/>
      <c r="J5533"/>
      <c r="K5533"/>
      <c r="L5533"/>
      <c r="M5533"/>
      <c r="N5533"/>
      <c r="O5533"/>
      <c r="P5533"/>
      <c r="Q5533"/>
      <c r="R5533"/>
      <c r="S5533"/>
      <c r="T5533"/>
      <c r="U5533"/>
      <c r="V5533"/>
      <c r="W5533"/>
      <c r="X5533"/>
      <c r="Y5533"/>
      <c r="Z5533"/>
      <c r="AA5533"/>
      <c r="AB5533" s="181"/>
    </row>
    <row r="5534" spans="1:28" hidden="1">
      <c r="A5534" s="283"/>
      <c r="B5534"/>
      <c r="C5534"/>
      <c r="D5534"/>
      <c r="E5534"/>
      <c r="F5534"/>
      <c r="G5534"/>
      <c r="H5534"/>
      <c r="I5534"/>
      <c r="J5534"/>
      <c r="K5534"/>
      <c r="L5534"/>
      <c r="M5534"/>
      <c r="N5534"/>
      <c r="O5534"/>
      <c r="P5534"/>
      <c r="Q5534"/>
      <c r="R5534"/>
      <c r="S5534"/>
      <c r="T5534"/>
      <c r="U5534"/>
      <c r="V5534"/>
      <c r="W5534"/>
      <c r="X5534"/>
      <c r="Y5534"/>
      <c r="Z5534"/>
      <c r="AA5534"/>
      <c r="AB5534" s="181"/>
    </row>
    <row r="5535" spans="1:28" hidden="1">
      <c r="A5535" s="283"/>
      <c r="B5535"/>
      <c r="C5535"/>
      <c r="D5535"/>
      <c r="E5535"/>
      <c r="F5535"/>
      <c r="G5535"/>
      <c r="H5535"/>
      <c r="I5535"/>
      <c r="J5535"/>
      <c r="K5535"/>
      <c r="L5535"/>
      <c r="M5535"/>
      <c r="N5535"/>
      <c r="O5535"/>
      <c r="P5535"/>
      <c r="Q5535"/>
      <c r="R5535"/>
      <c r="S5535"/>
      <c r="T5535"/>
      <c r="U5535"/>
      <c r="V5535"/>
      <c r="W5535"/>
      <c r="X5535"/>
      <c r="Y5535"/>
      <c r="Z5535"/>
      <c r="AA5535"/>
      <c r="AB5535" s="181"/>
    </row>
    <row r="5536" spans="1:28" hidden="1">
      <c r="A5536" s="283"/>
      <c r="B5536"/>
      <c r="C5536"/>
      <c r="D5536"/>
      <c r="E5536"/>
      <c r="F5536"/>
      <c r="G5536"/>
      <c r="H5536"/>
      <c r="I5536"/>
      <c r="J5536"/>
      <c r="K5536"/>
      <c r="L5536"/>
      <c r="M5536"/>
      <c r="N5536"/>
      <c r="O5536"/>
      <c r="P5536"/>
      <c r="Q5536"/>
      <c r="R5536"/>
      <c r="S5536"/>
      <c r="T5536"/>
      <c r="U5536"/>
      <c r="V5536"/>
      <c r="W5536"/>
      <c r="X5536"/>
      <c r="Y5536"/>
      <c r="Z5536"/>
      <c r="AA5536"/>
      <c r="AB5536" s="181"/>
    </row>
    <row r="5537" spans="1:28" hidden="1">
      <c r="A5537" s="283"/>
      <c r="B5537"/>
      <c r="C5537"/>
      <c r="D5537"/>
      <c r="E5537"/>
      <c r="F5537"/>
      <c r="G5537"/>
      <c r="H5537"/>
      <c r="I5537"/>
      <c r="J5537"/>
      <c r="K5537"/>
      <c r="L5537"/>
      <c r="M5537"/>
      <c r="N5537"/>
      <c r="O5537"/>
      <c r="P5537"/>
      <c r="Q5537"/>
      <c r="R5537"/>
      <c r="S5537"/>
      <c r="T5537"/>
      <c r="U5537"/>
      <c r="V5537"/>
      <c r="W5537"/>
      <c r="X5537"/>
      <c r="Y5537"/>
      <c r="Z5537"/>
      <c r="AA5537"/>
      <c r="AB5537" s="181"/>
    </row>
    <row r="5538" spans="1:28" hidden="1">
      <c r="A5538" s="283"/>
      <c r="B5538"/>
      <c r="C5538"/>
      <c r="D5538"/>
      <c r="E5538"/>
      <c r="F5538"/>
      <c r="G5538"/>
      <c r="H5538"/>
      <c r="I5538"/>
      <c r="J5538"/>
      <c r="K5538"/>
      <c r="L5538"/>
      <c r="M5538"/>
      <c r="N5538"/>
      <c r="O5538"/>
      <c r="P5538"/>
      <c r="Q5538"/>
      <c r="R5538"/>
      <c r="S5538"/>
      <c r="T5538"/>
      <c r="U5538"/>
      <c r="V5538"/>
      <c r="W5538"/>
      <c r="X5538"/>
      <c r="Y5538"/>
      <c r="Z5538"/>
      <c r="AA5538"/>
      <c r="AB5538" s="181"/>
    </row>
    <row r="5539" spans="1:28" hidden="1">
      <c r="A5539" s="283"/>
      <c r="B5539"/>
      <c r="C5539"/>
      <c r="D5539"/>
      <c r="E5539"/>
      <c r="F5539"/>
      <c r="G5539"/>
      <c r="H5539"/>
      <c r="I5539"/>
      <c r="J5539"/>
      <c r="K5539"/>
      <c r="L5539"/>
      <c r="M5539"/>
      <c r="N5539"/>
      <c r="O5539"/>
      <c r="P5539"/>
      <c r="Q5539"/>
      <c r="R5539"/>
      <c r="S5539"/>
      <c r="T5539"/>
      <c r="U5539"/>
      <c r="V5539"/>
      <c r="W5539"/>
      <c r="X5539"/>
      <c r="Y5539"/>
      <c r="Z5539"/>
      <c r="AA5539"/>
      <c r="AB5539" s="181"/>
    </row>
    <row r="5540" spans="1:28" hidden="1">
      <c r="A5540" s="283"/>
      <c r="B5540"/>
      <c r="C5540"/>
      <c r="D5540"/>
      <c r="E5540"/>
      <c r="F5540"/>
      <c r="G5540"/>
      <c r="H5540"/>
      <c r="I5540"/>
      <c r="J5540"/>
      <c r="K5540"/>
      <c r="L5540"/>
      <c r="M5540"/>
      <c r="N5540"/>
      <c r="O5540"/>
      <c r="P5540"/>
      <c r="Q5540"/>
      <c r="R5540"/>
      <c r="S5540"/>
      <c r="T5540"/>
      <c r="U5540"/>
      <c r="V5540"/>
      <c r="W5540"/>
      <c r="X5540"/>
      <c r="Y5540"/>
      <c r="Z5540"/>
      <c r="AA5540"/>
      <c r="AB5540" s="181"/>
    </row>
    <row r="5541" spans="1:28" hidden="1">
      <c r="A5541" s="283"/>
      <c r="B5541"/>
      <c r="C5541"/>
      <c r="D5541"/>
      <c r="E5541"/>
      <c r="F5541"/>
      <c r="G5541"/>
      <c r="H5541"/>
      <c r="I5541"/>
      <c r="J5541"/>
      <c r="K5541"/>
      <c r="L5541"/>
      <c r="M5541"/>
      <c r="N5541"/>
      <c r="O5541"/>
      <c r="P5541"/>
      <c r="Q5541"/>
      <c r="R5541"/>
      <c r="S5541"/>
      <c r="T5541"/>
      <c r="U5541"/>
      <c r="V5541"/>
      <c r="W5541"/>
      <c r="X5541"/>
      <c r="Y5541"/>
      <c r="Z5541"/>
      <c r="AA5541"/>
      <c r="AB5541" s="181"/>
    </row>
    <row r="5542" spans="1:28" hidden="1">
      <c r="A5542" s="283"/>
      <c r="B5542"/>
      <c r="C5542"/>
      <c r="D5542"/>
      <c r="E5542"/>
      <c r="F5542"/>
      <c r="G5542"/>
      <c r="H5542"/>
      <c r="I5542"/>
      <c r="J5542"/>
      <c r="K5542"/>
      <c r="L5542"/>
      <c r="M5542"/>
      <c r="N5542"/>
      <c r="O5542"/>
      <c r="P5542"/>
      <c r="Q5542"/>
      <c r="R5542"/>
      <c r="S5542"/>
      <c r="T5542"/>
      <c r="U5542"/>
      <c r="V5542"/>
      <c r="W5542"/>
      <c r="X5542"/>
      <c r="Y5542"/>
      <c r="Z5542"/>
      <c r="AA5542"/>
      <c r="AB5542" s="181"/>
    </row>
    <row r="5543" spans="1:28" hidden="1">
      <c r="A5543" s="283"/>
      <c r="B5543"/>
      <c r="C5543"/>
      <c r="D5543"/>
      <c r="E5543"/>
      <c r="F5543"/>
      <c r="G5543"/>
      <c r="H5543"/>
      <c r="I5543"/>
      <c r="J5543"/>
      <c r="K5543"/>
      <c r="L5543"/>
      <c r="M5543"/>
      <c r="N5543"/>
      <c r="O5543"/>
      <c r="P5543"/>
      <c r="Q5543"/>
      <c r="R5543"/>
      <c r="S5543"/>
      <c r="T5543"/>
      <c r="U5543"/>
      <c r="V5543"/>
      <c r="W5543"/>
      <c r="X5543"/>
      <c r="Y5543"/>
      <c r="Z5543"/>
      <c r="AA5543"/>
      <c r="AB5543" s="181"/>
    </row>
    <row r="5544" spans="1:28" hidden="1">
      <c r="A5544" s="283"/>
      <c r="B5544"/>
      <c r="C5544"/>
      <c r="D5544"/>
      <c r="E5544"/>
      <c r="F5544"/>
      <c r="G5544"/>
      <c r="H5544"/>
      <c r="I5544"/>
      <c r="J5544"/>
      <c r="K5544"/>
      <c r="L5544"/>
      <c r="M5544"/>
      <c r="N5544"/>
      <c r="O5544"/>
      <c r="P5544"/>
      <c r="Q5544"/>
      <c r="R5544"/>
      <c r="S5544"/>
      <c r="T5544"/>
      <c r="U5544"/>
      <c r="V5544"/>
      <c r="W5544"/>
      <c r="X5544"/>
      <c r="Y5544"/>
      <c r="Z5544"/>
      <c r="AA5544"/>
      <c r="AB5544" s="181"/>
    </row>
    <row r="5545" spans="1:28" hidden="1">
      <c r="A5545" s="283"/>
      <c r="B5545"/>
      <c r="C5545"/>
      <c r="D5545"/>
      <c r="E5545"/>
      <c r="F5545"/>
      <c r="G5545"/>
      <c r="H5545"/>
      <c r="I5545"/>
      <c r="J5545"/>
      <c r="K5545"/>
      <c r="L5545"/>
      <c r="M5545"/>
      <c r="N5545"/>
      <c r="O5545"/>
      <c r="P5545"/>
      <c r="Q5545"/>
      <c r="R5545"/>
      <c r="S5545"/>
      <c r="T5545"/>
      <c r="U5545"/>
      <c r="V5545"/>
      <c r="W5545"/>
      <c r="X5545"/>
      <c r="Y5545"/>
      <c r="Z5545"/>
      <c r="AA5545"/>
      <c r="AB5545" s="181"/>
    </row>
    <row r="5546" spans="1:28" hidden="1">
      <c r="A5546" s="283"/>
      <c r="B5546"/>
      <c r="C5546"/>
      <c r="D5546"/>
      <c r="E5546"/>
      <c r="F5546"/>
      <c r="G5546"/>
      <c r="H5546"/>
      <c r="I5546"/>
      <c r="J5546"/>
      <c r="K5546"/>
      <c r="L5546"/>
      <c r="M5546"/>
      <c r="N5546"/>
      <c r="O5546"/>
      <c r="P5546"/>
      <c r="Q5546"/>
      <c r="R5546"/>
      <c r="S5546"/>
      <c r="T5546"/>
      <c r="U5546"/>
      <c r="V5546"/>
      <c r="W5546"/>
      <c r="X5546"/>
      <c r="Y5546"/>
      <c r="Z5546"/>
      <c r="AA5546"/>
      <c r="AB5546" s="181"/>
    </row>
    <row r="5547" spans="1:28" hidden="1">
      <c r="A5547" s="283"/>
      <c r="B5547"/>
      <c r="C5547"/>
      <c r="D5547"/>
      <c r="E5547"/>
      <c r="F5547"/>
      <c r="G5547"/>
      <c r="H5547"/>
      <c r="I5547"/>
      <c r="J5547"/>
      <c r="K5547"/>
      <c r="L5547"/>
      <c r="M5547"/>
      <c r="N5547"/>
      <c r="O5547"/>
      <c r="P5547"/>
      <c r="Q5547"/>
      <c r="R5547"/>
      <c r="S5547"/>
      <c r="T5547"/>
      <c r="U5547"/>
      <c r="V5547"/>
      <c r="W5547"/>
      <c r="X5547"/>
      <c r="Y5547"/>
      <c r="Z5547"/>
      <c r="AA5547"/>
      <c r="AB5547" s="181"/>
    </row>
    <row r="5548" spans="1:28" hidden="1">
      <c r="A5548" s="283"/>
      <c r="B5548"/>
      <c r="C5548"/>
      <c r="D5548"/>
      <c r="E5548"/>
      <c r="F5548"/>
      <c r="G5548"/>
      <c r="H5548"/>
      <c r="I5548"/>
      <c r="J5548"/>
      <c r="K5548"/>
      <c r="L5548"/>
      <c r="M5548"/>
      <c r="N5548"/>
      <c r="O5548"/>
      <c r="P5548"/>
      <c r="Q5548"/>
      <c r="R5548"/>
      <c r="S5548"/>
      <c r="T5548"/>
      <c r="U5548"/>
      <c r="V5548"/>
      <c r="W5548"/>
      <c r="X5548"/>
      <c r="Y5548"/>
      <c r="Z5548"/>
      <c r="AA5548"/>
      <c r="AB5548" s="181"/>
    </row>
    <row r="5549" spans="1:28" hidden="1">
      <c r="A5549" s="283"/>
      <c r="B5549"/>
      <c r="C5549"/>
      <c r="D5549"/>
      <c r="E5549"/>
      <c r="F5549"/>
      <c r="G5549"/>
      <c r="H5549"/>
      <c r="I5549"/>
      <c r="J5549"/>
      <c r="K5549"/>
      <c r="L5549"/>
      <c r="M5549"/>
      <c r="N5549"/>
      <c r="O5549"/>
      <c r="P5549"/>
      <c r="Q5549"/>
      <c r="R5549"/>
      <c r="S5549"/>
      <c r="T5549"/>
      <c r="U5549"/>
      <c r="V5549"/>
      <c r="W5549"/>
      <c r="X5549"/>
      <c r="Y5549"/>
      <c r="Z5549"/>
      <c r="AA5549"/>
      <c r="AB5549" s="181"/>
    </row>
    <row r="5550" spans="1:28" hidden="1">
      <c r="A5550" s="283"/>
      <c r="B5550"/>
      <c r="C5550"/>
      <c r="D5550"/>
      <c r="E5550"/>
      <c r="F5550"/>
      <c r="G5550"/>
      <c r="H5550"/>
      <c r="I5550"/>
      <c r="J5550"/>
      <c r="K5550"/>
      <c r="L5550"/>
      <c r="M5550"/>
      <c r="N5550"/>
      <c r="O5550"/>
      <c r="P5550"/>
      <c r="Q5550"/>
      <c r="R5550"/>
      <c r="S5550"/>
      <c r="T5550"/>
      <c r="U5550"/>
      <c r="V5550"/>
      <c r="W5550"/>
      <c r="X5550"/>
      <c r="Y5550"/>
      <c r="Z5550"/>
      <c r="AA5550"/>
      <c r="AB5550" s="181"/>
    </row>
    <row r="5551" spans="1:28" hidden="1">
      <c r="A5551" s="283"/>
      <c r="B5551"/>
      <c r="C5551"/>
      <c r="D5551"/>
      <c r="E5551"/>
      <c r="F5551"/>
      <c r="G5551"/>
      <c r="H5551"/>
      <c r="I5551"/>
      <c r="J5551"/>
      <c r="K5551"/>
      <c r="L5551"/>
      <c r="M5551"/>
      <c r="N5551"/>
      <c r="O5551"/>
      <c r="P5551"/>
      <c r="Q5551"/>
      <c r="R5551"/>
      <c r="S5551"/>
      <c r="T5551"/>
      <c r="U5551"/>
      <c r="V5551"/>
      <c r="W5551"/>
      <c r="X5551"/>
      <c r="Y5551"/>
      <c r="Z5551"/>
      <c r="AA5551"/>
      <c r="AB5551" s="181"/>
    </row>
    <row r="5552" spans="1:28" hidden="1">
      <c r="A5552" s="283"/>
      <c r="B5552"/>
      <c r="C5552"/>
      <c r="D5552"/>
      <c r="E5552"/>
      <c r="F5552"/>
      <c r="G5552"/>
      <c r="H5552"/>
      <c r="I5552"/>
      <c r="J5552"/>
      <c r="K5552"/>
      <c r="L5552"/>
      <c r="M5552"/>
      <c r="N5552"/>
      <c r="O5552"/>
      <c r="P5552"/>
      <c r="Q5552"/>
      <c r="R5552"/>
      <c r="S5552"/>
      <c r="T5552"/>
      <c r="U5552"/>
      <c r="V5552"/>
      <c r="W5552"/>
      <c r="X5552"/>
      <c r="Y5552"/>
      <c r="Z5552"/>
      <c r="AA5552"/>
      <c r="AB5552" s="181"/>
    </row>
    <row r="5553" spans="1:28" hidden="1">
      <c r="A5553" s="283"/>
      <c r="B5553"/>
      <c r="C5553"/>
      <c r="D5553"/>
      <c r="E5553"/>
      <c r="F5553"/>
      <c r="G5553"/>
      <c r="H5553"/>
      <c r="I5553"/>
      <c r="J5553"/>
      <c r="K5553"/>
      <c r="L5553"/>
      <c r="M5553"/>
      <c r="N5553"/>
      <c r="O5553"/>
      <c r="P5553"/>
      <c r="Q5553"/>
      <c r="R5553"/>
      <c r="S5553"/>
      <c r="T5553"/>
      <c r="U5553"/>
      <c r="V5553"/>
      <c r="W5553"/>
      <c r="X5553"/>
      <c r="Y5553"/>
      <c r="Z5553"/>
      <c r="AA5553"/>
      <c r="AB5553" s="181"/>
    </row>
    <row r="5554" spans="1:28" hidden="1">
      <c r="A5554" s="283"/>
      <c r="B5554"/>
      <c r="C5554"/>
      <c r="D5554"/>
      <c r="E5554"/>
      <c r="F5554"/>
      <c r="G5554"/>
      <c r="H5554"/>
      <c r="I5554"/>
      <c r="J5554"/>
      <c r="K5554"/>
      <c r="L5554"/>
      <c r="M5554"/>
      <c r="N5554"/>
      <c r="O5554"/>
      <c r="P5554"/>
      <c r="Q5554"/>
      <c r="R5554"/>
      <c r="S5554"/>
      <c r="T5554"/>
      <c r="U5554"/>
      <c r="V5554"/>
      <c r="W5554"/>
      <c r="X5554"/>
      <c r="Y5554"/>
      <c r="Z5554"/>
      <c r="AA5554"/>
      <c r="AB5554" s="181"/>
    </row>
    <row r="5555" spans="1:28" hidden="1">
      <c r="A5555" s="283"/>
      <c r="B5555"/>
      <c r="C5555"/>
      <c r="D5555"/>
      <c r="E5555"/>
      <c r="F5555"/>
      <c r="G5555"/>
      <c r="H5555"/>
      <c r="I5555"/>
      <c r="J5555"/>
      <c r="K5555"/>
      <c r="L5555"/>
      <c r="M5555"/>
      <c r="N5555"/>
      <c r="O5555"/>
      <c r="P5555"/>
      <c r="Q5555"/>
      <c r="R5555"/>
      <c r="S5555"/>
      <c r="T5555"/>
      <c r="U5555"/>
      <c r="V5555"/>
      <c r="W5555"/>
      <c r="X5555"/>
      <c r="Y5555"/>
      <c r="Z5555"/>
      <c r="AA5555"/>
      <c r="AB5555" s="181"/>
    </row>
    <row r="5556" spans="1:28" hidden="1">
      <c r="A5556" s="283"/>
      <c r="B5556"/>
      <c r="C5556"/>
      <c r="D5556"/>
      <c r="E5556"/>
      <c r="F5556"/>
      <c r="G5556"/>
      <c r="H5556"/>
      <c r="I5556"/>
      <c r="J5556"/>
      <c r="K5556"/>
      <c r="L5556"/>
      <c r="M5556"/>
      <c r="N5556"/>
      <c r="O5556"/>
      <c r="P5556"/>
      <c r="Q5556"/>
      <c r="R5556"/>
      <c r="S5556"/>
      <c r="T5556"/>
      <c r="U5556"/>
      <c r="V5556"/>
      <c r="W5556"/>
      <c r="X5556"/>
      <c r="Y5556"/>
      <c r="Z5556"/>
      <c r="AA5556"/>
      <c r="AB5556" s="181"/>
    </row>
    <row r="5557" spans="1:28" hidden="1">
      <c r="A5557" s="283"/>
      <c r="B5557"/>
      <c r="C5557"/>
      <c r="D5557"/>
      <c r="E5557"/>
      <c r="F5557"/>
      <c r="G5557"/>
      <c r="H5557"/>
      <c r="I5557"/>
      <c r="J5557"/>
      <c r="K5557"/>
      <c r="L5557"/>
      <c r="M5557"/>
      <c r="N5557"/>
      <c r="O5557"/>
      <c r="P5557"/>
      <c r="Q5557"/>
      <c r="R5557"/>
      <c r="S5557"/>
      <c r="T5557"/>
      <c r="U5557"/>
      <c r="V5557"/>
      <c r="W5557"/>
      <c r="X5557"/>
      <c r="Y5557"/>
      <c r="Z5557"/>
      <c r="AA5557"/>
      <c r="AB5557" s="181"/>
    </row>
    <row r="5558" spans="1:28" hidden="1">
      <c r="A5558" s="283"/>
      <c r="B5558"/>
      <c r="C5558"/>
      <c r="D5558"/>
      <c r="E5558"/>
      <c r="F5558"/>
      <c r="G5558"/>
      <c r="H5558"/>
      <c r="I5558"/>
      <c r="J5558"/>
      <c r="K5558"/>
      <c r="L5558"/>
      <c r="M5558"/>
      <c r="N5558"/>
      <c r="O5558"/>
      <c r="P5558"/>
      <c r="Q5558"/>
      <c r="R5558"/>
      <c r="S5558"/>
      <c r="T5558"/>
      <c r="U5558"/>
      <c r="V5558"/>
      <c r="W5558"/>
      <c r="X5558"/>
      <c r="Y5558"/>
      <c r="Z5558"/>
      <c r="AA5558"/>
      <c r="AB5558" s="181"/>
    </row>
    <row r="5559" spans="1:28" hidden="1">
      <c r="A5559" s="283"/>
      <c r="B5559"/>
      <c r="C5559"/>
      <c r="D5559"/>
      <c r="E5559"/>
      <c r="F5559"/>
      <c r="G5559"/>
      <c r="H5559"/>
      <c r="I5559"/>
      <c r="J5559"/>
      <c r="K5559"/>
      <c r="L5559"/>
      <c r="M5559"/>
      <c r="N5559"/>
      <c r="O5559"/>
      <c r="P5559"/>
      <c r="Q5559"/>
      <c r="R5559"/>
      <c r="S5559"/>
      <c r="T5559"/>
      <c r="U5559"/>
      <c r="V5559"/>
      <c r="W5559"/>
      <c r="X5559"/>
      <c r="Y5559"/>
      <c r="Z5559"/>
      <c r="AA5559"/>
      <c r="AB5559" s="181"/>
    </row>
    <row r="5560" spans="1:28" hidden="1">
      <c r="A5560" s="283"/>
      <c r="B5560"/>
      <c r="C5560"/>
      <c r="D5560"/>
      <c r="E5560"/>
      <c r="F5560"/>
      <c r="G5560"/>
      <c r="H5560"/>
      <c r="I5560"/>
      <c r="J5560"/>
      <c r="K5560"/>
      <c r="L5560"/>
      <c r="M5560"/>
      <c r="N5560"/>
      <c r="O5560"/>
      <c r="P5560"/>
      <c r="Q5560"/>
      <c r="R5560"/>
      <c r="S5560"/>
      <c r="T5560"/>
      <c r="U5560"/>
      <c r="V5560"/>
      <c r="W5560"/>
      <c r="X5560"/>
      <c r="Y5560"/>
      <c r="Z5560"/>
      <c r="AA5560"/>
      <c r="AB5560" s="181"/>
    </row>
    <row r="5561" spans="1:28" hidden="1">
      <c r="A5561" s="283"/>
      <c r="B5561"/>
      <c r="C5561"/>
      <c r="D5561"/>
      <c r="E5561"/>
      <c r="F5561"/>
      <c r="G5561"/>
      <c r="H5561"/>
      <c r="I5561"/>
      <c r="J5561"/>
      <c r="K5561"/>
      <c r="L5561"/>
      <c r="M5561"/>
      <c r="N5561"/>
      <c r="O5561"/>
      <c r="P5561"/>
      <c r="Q5561"/>
      <c r="R5561"/>
      <c r="S5561"/>
      <c r="T5561"/>
      <c r="U5561"/>
      <c r="V5561"/>
      <c r="W5561"/>
      <c r="X5561"/>
      <c r="Y5561"/>
      <c r="Z5561"/>
      <c r="AA5561"/>
      <c r="AB5561" s="181"/>
    </row>
    <row r="5562" spans="1:28" hidden="1">
      <c r="A5562" s="283"/>
      <c r="B5562"/>
      <c r="C5562"/>
      <c r="D5562"/>
      <c r="E5562"/>
      <c r="F5562"/>
      <c r="G5562"/>
      <c r="H5562"/>
      <c r="I5562"/>
      <c r="J5562"/>
      <c r="K5562"/>
      <c r="L5562"/>
      <c r="M5562"/>
      <c r="N5562"/>
      <c r="O5562"/>
      <c r="P5562"/>
      <c r="Q5562"/>
      <c r="R5562"/>
      <c r="S5562"/>
      <c r="T5562"/>
      <c r="U5562"/>
      <c r="V5562"/>
      <c r="W5562"/>
      <c r="X5562"/>
      <c r="Y5562"/>
      <c r="Z5562"/>
      <c r="AA5562"/>
      <c r="AB5562" s="181"/>
    </row>
    <row r="5563" spans="1:28" hidden="1">
      <c r="A5563" s="283"/>
      <c r="B5563"/>
      <c r="C5563"/>
      <c r="D5563"/>
      <c r="E5563"/>
      <c r="F5563"/>
      <c r="G5563"/>
      <c r="H5563"/>
      <c r="I5563"/>
      <c r="J5563"/>
      <c r="K5563"/>
      <c r="L5563"/>
      <c r="M5563"/>
      <c r="N5563"/>
      <c r="O5563"/>
      <c r="P5563"/>
      <c r="Q5563"/>
      <c r="R5563"/>
      <c r="S5563"/>
      <c r="T5563"/>
      <c r="U5563"/>
      <c r="V5563"/>
      <c r="W5563"/>
      <c r="X5563"/>
      <c r="Y5563"/>
      <c r="Z5563"/>
      <c r="AA5563"/>
      <c r="AB5563" s="181"/>
    </row>
    <row r="5564" spans="1:28" hidden="1">
      <c r="A5564" s="283"/>
      <c r="B5564"/>
      <c r="C5564"/>
      <c r="D5564"/>
      <c r="E5564"/>
      <c r="F5564"/>
      <c r="G5564"/>
      <c r="H5564"/>
      <c r="I5564"/>
      <c r="J5564"/>
      <c r="K5564"/>
      <c r="L5564"/>
      <c r="M5564"/>
      <c r="N5564"/>
      <c r="O5564"/>
      <c r="P5564"/>
      <c r="Q5564"/>
      <c r="R5564"/>
      <c r="S5564"/>
      <c r="T5564"/>
      <c r="U5564"/>
      <c r="V5564"/>
      <c r="W5564"/>
      <c r="X5564"/>
      <c r="Y5564"/>
      <c r="Z5564"/>
      <c r="AA5564"/>
      <c r="AB5564" s="181"/>
    </row>
    <row r="5565" spans="1:28" hidden="1">
      <c r="A5565" s="283"/>
      <c r="B5565"/>
      <c r="C5565"/>
      <c r="D5565"/>
      <c r="E5565"/>
      <c r="F5565"/>
      <c r="G5565"/>
      <c r="H5565"/>
      <c r="I5565"/>
      <c r="J5565"/>
      <c r="K5565"/>
      <c r="L5565"/>
      <c r="M5565"/>
      <c r="N5565"/>
      <c r="O5565"/>
      <c r="P5565"/>
      <c r="Q5565"/>
      <c r="R5565"/>
      <c r="S5565"/>
      <c r="T5565"/>
      <c r="U5565"/>
      <c r="V5565"/>
      <c r="W5565"/>
      <c r="X5565"/>
      <c r="Y5565"/>
      <c r="Z5565"/>
      <c r="AA5565"/>
      <c r="AB5565" s="181"/>
    </row>
    <row r="5566" spans="1:28" hidden="1">
      <c r="A5566" s="283"/>
      <c r="B5566"/>
      <c r="C5566"/>
      <c r="D5566"/>
      <c r="E5566"/>
      <c r="F5566"/>
      <c r="G5566"/>
      <c r="H5566"/>
      <c r="I5566"/>
      <c r="J5566"/>
      <c r="K5566"/>
      <c r="L5566"/>
      <c r="M5566"/>
      <c r="N5566"/>
      <c r="O5566"/>
      <c r="P5566"/>
      <c r="Q5566"/>
      <c r="R5566"/>
      <c r="S5566"/>
      <c r="T5566"/>
      <c r="U5566"/>
      <c r="V5566"/>
      <c r="W5566"/>
      <c r="X5566"/>
      <c r="Y5566"/>
      <c r="Z5566"/>
      <c r="AA5566"/>
      <c r="AB5566" s="181"/>
    </row>
    <row r="5567" spans="1:28" hidden="1">
      <c r="A5567" s="283"/>
      <c r="B5567"/>
      <c r="C5567"/>
      <c r="D5567"/>
      <c r="E5567"/>
      <c r="F5567"/>
      <c r="G5567"/>
      <c r="H5567"/>
      <c r="I5567"/>
      <c r="J5567"/>
      <c r="K5567"/>
      <c r="L5567"/>
      <c r="M5567"/>
      <c r="N5567"/>
      <c r="O5567"/>
      <c r="P5567"/>
      <c r="Q5567"/>
      <c r="R5567"/>
      <c r="S5567"/>
      <c r="T5567"/>
      <c r="U5567"/>
      <c r="V5567"/>
      <c r="W5567"/>
      <c r="X5567"/>
      <c r="Y5567"/>
      <c r="Z5567"/>
      <c r="AA5567"/>
      <c r="AB5567" s="181"/>
    </row>
    <row r="5568" spans="1:28" hidden="1">
      <c r="A5568" s="283"/>
      <c r="B5568"/>
      <c r="C5568"/>
      <c r="D5568"/>
      <c r="E5568"/>
      <c r="F5568"/>
      <c r="G5568"/>
      <c r="H5568"/>
      <c r="I5568"/>
      <c r="J5568"/>
      <c r="K5568"/>
      <c r="L5568"/>
      <c r="M5568"/>
      <c r="N5568"/>
      <c r="O5568"/>
      <c r="P5568"/>
      <c r="Q5568"/>
      <c r="R5568"/>
      <c r="S5568"/>
      <c r="T5568"/>
      <c r="U5568"/>
      <c r="V5568"/>
      <c r="W5568"/>
      <c r="X5568"/>
      <c r="Y5568"/>
      <c r="Z5568"/>
      <c r="AA5568"/>
      <c r="AB5568" s="181"/>
    </row>
    <row r="5569" spans="1:28" hidden="1">
      <c r="A5569" s="283"/>
      <c r="B5569"/>
      <c r="C5569"/>
      <c r="D5569"/>
      <c r="E5569"/>
      <c r="F5569"/>
      <c r="G5569"/>
      <c r="H5569"/>
      <c r="I5569"/>
      <c r="J5569"/>
      <c r="K5569"/>
      <c r="L5569"/>
      <c r="M5569"/>
      <c r="N5569"/>
      <c r="O5569"/>
      <c r="P5569"/>
      <c r="Q5569"/>
      <c r="R5569"/>
      <c r="S5569"/>
      <c r="T5569"/>
      <c r="U5569"/>
      <c r="V5569"/>
      <c r="W5569"/>
      <c r="X5569"/>
      <c r="Y5569"/>
      <c r="Z5569"/>
      <c r="AA5569"/>
      <c r="AB5569" s="181"/>
    </row>
    <row r="5570" spans="1:28" hidden="1">
      <c r="A5570" s="283"/>
      <c r="B5570"/>
      <c r="C5570"/>
      <c r="D5570"/>
      <c r="E5570"/>
      <c r="F5570"/>
      <c r="G5570"/>
      <c r="H5570"/>
      <c r="I5570"/>
      <c r="J5570"/>
      <c r="K5570"/>
      <c r="L5570"/>
      <c r="M5570"/>
      <c r="N5570"/>
      <c r="O5570"/>
      <c r="P5570"/>
      <c r="Q5570"/>
      <c r="R5570"/>
      <c r="S5570"/>
      <c r="T5570"/>
      <c r="U5570"/>
      <c r="V5570"/>
      <c r="W5570"/>
      <c r="X5570"/>
      <c r="Y5570"/>
      <c r="Z5570"/>
      <c r="AA5570"/>
      <c r="AB5570" s="181"/>
    </row>
    <row r="5571" spans="1:28" hidden="1">
      <c r="A5571" s="283"/>
      <c r="B5571"/>
      <c r="C5571"/>
      <c r="D5571"/>
      <c r="E5571"/>
      <c r="F5571"/>
      <c r="G5571"/>
      <c r="H5571"/>
      <c r="I5571"/>
      <c r="J5571"/>
      <c r="K5571"/>
      <c r="L5571"/>
      <c r="M5571"/>
      <c r="N5571"/>
      <c r="O5571"/>
      <c r="P5571"/>
      <c r="Q5571"/>
      <c r="R5571"/>
      <c r="S5571"/>
      <c r="T5571"/>
      <c r="U5571"/>
      <c r="V5571"/>
      <c r="W5571"/>
      <c r="X5571"/>
      <c r="Y5571"/>
      <c r="Z5571"/>
      <c r="AA5571"/>
      <c r="AB5571" s="181"/>
    </row>
    <row r="5572" spans="1:28" hidden="1">
      <c r="A5572" s="283"/>
      <c r="B5572"/>
      <c r="C5572"/>
      <c r="D5572"/>
      <c r="E5572"/>
      <c r="F5572"/>
      <c r="G5572"/>
      <c r="H5572"/>
      <c r="I5572"/>
      <c r="J5572"/>
      <c r="K5572"/>
      <c r="L5572"/>
      <c r="M5572"/>
      <c r="N5572"/>
      <c r="O5572"/>
      <c r="P5572"/>
      <c r="Q5572"/>
      <c r="R5572"/>
      <c r="S5572"/>
      <c r="T5572"/>
      <c r="U5572"/>
      <c r="V5572"/>
      <c r="W5572"/>
      <c r="X5572"/>
      <c r="Y5572"/>
      <c r="Z5572"/>
      <c r="AA5572"/>
      <c r="AB5572" s="181"/>
    </row>
    <row r="5573" spans="1:28" hidden="1">
      <c r="A5573" s="283"/>
      <c r="B5573"/>
      <c r="C5573"/>
      <c r="D5573"/>
      <c r="E5573"/>
      <c r="F5573"/>
      <c r="G5573"/>
      <c r="H5573"/>
      <c r="I5573"/>
      <c r="J5573"/>
      <c r="K5573"/>
      <c r="L5573"/>
      <c r="M5573"/>
      <c r="N5573"/>
      <c r="O5573"/>
      <c r="P5573"/>
      <c r="Q5573"/>
      <c r="R5573"/>
      <c r="S5573"/>
      <c r="T5573"/>
      <c r="U5573"/>
      <c r="V5573"/>
      <c r="W5573"/>
      <c r="X5573"/>
      <c r="Y5573"/>
      <c r="Z5573"/>
      <c r="AA5573"/>
      <c r="AB5573" s="181"/>
    </row>
    <row r="5574" spans="1:28" hidden="1">
      <c r="A5574" s="283"/>
      <c r="B5574"/>
      <c r="C5574"/>
      <c r="D5574"/>
      <c r="E5574"/>
      <c r="F5574"/>
      <c r="G5574"/>
      <c r="H5574"/>
      <c r="I5574"/>
      <c r="J5574"/>
      <c r="K5574"/>
      <c r="L5574"/>
      <c r="M5574"/>
      <c r="N5574"/>
      <c r="O5574"/>
      <c r="P5574"/>
      <c r="Q5574"/>
      <c r="R5574"/>
      <c r="S5574"/>
      <c r="T5574"/>
      <c r="U5574"/>
      <c r="V5574"/>
      <c r="W5574"/>
      <c r="X5574"/>
      <c r="Y5574"/>
      <c r="Z5574"/>
      <c r="AA5574"/>
      <c r="AB5574" s="181"/>
    </row>
    <row r="5575" spans="1:28" hidden="1">
      <c r="A5575" s="283"/>
      <c r="B5575"/>
      <c r="C5575"/>
      <c r="D5575"/>
      <c r="E5575"/>
      <c r="F5575"/>
      <c r="G5575"/>
      <c r="H5575"/>
      <c r="I5575"/>
      <c r="J5575"/>
      <c r="K5575"/>
      <c r="L5575"/>
      <c r="M5575"/>
      <c r="N5575"/>
      <c r="O5575"/>
      <c r="P5575"/>
      <c r="Q5575"/>
      <c r="R5575"/>
      <c r="S5575"/>
      <c r="T5575"/>
      <c r="U5575"/>
      <c r="V5575"/>
      <c r="W5575"/>
      <c r="X5575"/>
      <c r="Y5575"/>
      <c r="Z5575"/>
      <c r="AA5575"/>
      <c r="AB5575" s="181"/>
    </row>
    <row r="5576" spans="1:28" hidden="1">
      <c r="A5576" s="283"/>
      <c r="B5576"/>
      <c r="C5576"/>
      <c r="D5576"/>
      <c r="E5576"/>
      <c r="F5576"/>
      <c r="G5576"/>
      <c r="H5576"/>
      <c r="I5576"/>
      <c r="J5576"/>
      <c r="K5576"/>
      <c r="L5576"/>
      <c r="M5576"/>
      <c r="N5576"/>
      <c r="O5576"/>
      <c r="P5576"/>
      <c r="Q5576"/>
      <c r="R5576"/>
      <c r="S5576"/>
      <c r="T5576"/>
      <c r="U5576"/>
      <c r="V5576"/>
      <c r="W5576"/>
      <c r="X5576"/>
      <c r="Y5576"/>
      <c r="Z5576"/>
      <c r="AA5576"/>
      <c r="AB5576" s="181"/>
    </row>
    <row r="5577" spans="1:28" hidden="1">
      <c r="A5577" s="283"/>
      <c r="B5577"/>
      <c r="C5577"/>
      <c r="D5577"/>
      <c r="E5577"/>
      <c r="F5577"/>
      <c r="G5577"/>
      <c r="H5577"/>
      <c r="I5577"/>
      <c r="J5577"/>
      <c r="K5577"/>
      <c r="L5577"/>
      <c r="M5577"/>
      <c r="N5577"/>
      <c r="O5577"/>
      <c r="P5577"/>
      <c r="Q5577"/>
      <c r="R5577"/>
      <c r="S5577"/>
      <c r="T5577"/>
      <c r="U5577"/>
      <c r="V5577"/>
      <c r="W5577"/>
      <c r="X5577"/>
      <c r="Y5577"/>
      <c r="Z5577"/>
      <c r="AA5577"/>
      <c r="AB5577" s="181"/>
    </row>
    <row r="5578" spans="1:28" hidden="1">
      <c r="A5578" s="283"/>
      <c r="B5578"/>
      <c r="C5578"/>
      <c r="D5578"/>
      <c r="E5578"/>
      <c r="F5578"/>
      <c r="G5578"/>
      <c r="H5578"/>
      <c r="I5578"/>
      <c r="J5578"/>
      <c r="K5578"/>
      <c r="L5578"/>
      <c r="M5578"/>
      <c r="N5578"/>
      <c r="O5578"/>
      <c r="P5578"/>
      <c r="Q5578"/>
      <c r="R5578"/>
      <c r="S5578"/>
      <c r="T5578"/>
      <c r="U5578"/>
      <c r="V5578"/>
      <c r="W5578"/>
      <c r="X5578"/>
      <c r="Y5578"/>
      <c r="Z5578"/>
      <c r="AA5578"/>
      <c r="AB5578" s="181"/>
    </row>
    <row r="5579" spans="1:28" hidden="1">
      <c r="A5579" s="283"/>
      <c r="B5579"/>
      <c r="C5579"/>
      <c r="D5579"/>
      <c r="E5579"/>
      <c r="F5579"/>
      <c r="G5579"/>
      <c r="H5579"/>
      <c r="I5579"/>
      <c r="J5579"/>
      <c r="K5579"/>
      <c r="L5579"/>
      <c r="M5579"/>
      <c r="N5579"/>
      <c r="O5579"/>
      <c r="P5579"/>
      <c r="Q5579"/>
      <c r="R5579"/>
      <c r="S5579"/>
      <c r="T5579"/>
      <c r="U5579"/>
      <c r="V5579"/>
      <c r="W5579"/>
      <c r="X5579"/>
      <c r="Y5579"/>
      <c r="Z5579"/>
      <c r="AA5579"/>
      <c r="AB5579" s="181"/>
    </row>
    <row r="5580" spans="1:28" hidden="1">
      <c r="A5580" s="283"/>
      <c r="B5580"/>
      <c r="C5580"/>
      <c r="D5580"/>
      <c r="E5580"/>
      <c r="F5580"/>
      <c r="G5580"/>
      <c r="H5580"/>
      <c r="I5580"/>
      <c r="J5580"/>
      <c r="K5580"/>
      <c r="L5580"/>
      <c r="M5580"/>
      <c r="N5580"/>
      <c r="O5580"/>
      <c r="P5580"/>
      <c r="Q5580"/>
      <c r="R5580"/>
      <c r="S5580"/>
      <c r="T5580"/>
      <c r="U5580"/>
      <c r="V5580"/>
      <c r="W5580"/>
      <c r="X5580"/>
      <c r="Y5580"/>
      <c r="Z5580"/>
      <c r="AA5580"/>
      <c r="AB5580" s="181"/>
    </row>
    <row r="5581" spans="1:28" hidden="1">
      <c r="A5581" s="283"/>
      <c r="B5581"/>
      <c r="C5581"/>
      <c r="D5581"/>
      <c r="E5581"/>
      <c r="F5581"/>
      <c r="G5581"/>
      <c r="H5581"/>
      <c r="I5581"/>
      <c r="J5581"/>
      <c r="K5581"/>
      <c r="L5581"/>
      <c r="M5581"/>
      <c r="N5581"/>
      <c r="O5581"/>
      <c r="P5581"/>
      <c r="Q5581"/>
      <c r="R5581"/>
      <c r="S5581"/>
      <c r="T5581"/>
      <c r="U5581"/>
      <c r="V5581"/>
      <c r="W5581"/>
      <c r="X5581"/>
      <c r="Y5581"/>
      <c r="Z5581"/>
      <c r="AA5581"/>
      <c r="AB5581" s="181"/>
    </row>
    <row r="5582" spans="1:28" hidden="1">
      <c r="A5582" s="283"/>
      <c r="B5582"/>
      <c r="C5582"/>
      <c r="D5582"/>
      <c r="E5582"/>
      <c r="F5582"/>
      <c r="G5582"/>
      <c r="H5582"/>
      <c r="I5582"/>
      <c r="J5582"/>
      <c r="K5582"/>
      <c r="L5582"/>
      <c r="M5582"/>
      <c r="N5582"/>
      <c r="O5582"/>
      <c r="P5582"/>
      <c r="Q5582"/>
      <c r="R5582"/>
      <c r="S5582"/>
      <c r="T5582"/>
      <c r="U5582"/>
      <c r="V5582"/>
      <c r="W5582"/>
      <c r="X5582"/>
      <c r="Y5582"/>
      <c r="Z5582"/>
      <c r="AA5582"/>
      <c r="AB5582" s="181"/>
    </row>
    <row r="5583" spans="1:28" hidden="1">
      <c r="A5583" s="283"/>
      <c r="B5583"/>
      <c r="C5583"/>
      <c r="D5583"/>
      <c r="E5583"/>
      <c r="F5583"/>
      <c r="G5583"/>
      <c r="H5583"/>
      <c r="I5583"/>
      <c r="J5583"/>
      <c r="K5583"/>
      <c r="L5583"/>
      <c r="M5583"/>
      <c r="N5583"/>
      <c r="O5583"/>
      <c r="P5583"/>
      <c r="Q5583"/>
      <c r="R5583"/>
      <c r="S5583"/>
      <c r="T5583"/>
      <c r="U5583"/>
      <c r="V5583"/>
      <c r="W5583"/>
      <c r="X5583"/>
      <c r="Y5583"/>
      <c r="Z5583"/>
      <c r="AA5583"/>
      <c r="AB5583" s="181"/>
    </row>
    <row r="5584" spans="1:28" hidden="1">
      <c r="A5584" s="283"/>
      <c r="B5584"/>
      <c r="C5584"/>
      <c r="D5584"/>
      <c r="E5584"/>
      <c r="F5584"/>
      <c r="G5584"/>
      <c r="H5584"/>
      <c r="I5584"/>
      <c r="J5584"/>
      <c r="K5584"/>
      <c r="L5584"/>
      <c r="M5584"/>
      <c r="N5584"/>
      <c r="O5584"/>
      <c r="P5584"/>
      <c r="Q5584"/>
      <c r="R5584"/>
      <c r="S5584"/>
      <c r="T5584"/>
      <c r="U5584"/>
      <c r="V5584"/>
      <c r="W5584"/>
      <c r="X5584"/>
      <c r="Y5584"/>
      <c r="Z5584"/>
      <c r="AA5584"/>
      <c r="AB5584" s="181"/>
    </row>
    <row r="5585" spans="1:28" hidden="1">
      <c r="A5585" s="283"/>
      <c r="B5585"/>
      <c r="C5585"/>
      <c r="D5585"/>
      <c r="E5585"/>
      <c r="F5585"/>
      <c r="G5585"/>
      <c r="H5585"/>
      <c r="I5585"/>
      <c r="J5585"/>
      <c r="K5585"/>
      <c r="L5585"/>
      <c r="M5585"/>
      <c r="N5585"/>
      <c r="O5585"/>
      <c r="P5585"/>
      <c r="Q5585"/>
      <c r="R5585"/>
      <c r="S5585"/>
      <c r="T5585"/>
      <c r="U5585"/>
      <c r="V5585"/>
      <c r="W5585"/>
      <c r="X5585"/>
      <c r="Y5585"/>
      <c r="Z5585"/>
      <c r="AA5585"/>
      <c r="AB5585" s="181"/>
    </row>
    <row r="5586" spans="1:28" hidden="1">
      <c r="A5586" s="283"/>
      <c r="B5586"/>
      <c r="C5586"/>
      <c r="D5586"/>
      <c r="E5586"/>
      <c r="F5586"/>
      <c r="G5586"/>
      <c r="H5586"/>
      <c r="I5586"/>
      <c r="J5586"/>
      <c r="K5586"/>
      <c r="L5586"/>
      <c r="M5586"/>
      <c r="N5586"/>
      <c r="O5586"/>
      <c r="P5586"/>
      <c r="Q5586"/>
      <c r="R5586"/>
      <c r="S5586"/>
      <c r="T5586"/>
      <c r="U5586"/>
      <c r="V5586"/>
      <c r="W5586"/>
      <c r="X5586"/>
      <c r="Y5586"/>
      <c r="Z5586"/>
      <c r="AA5586"/>
      <c r="AB5586" s="181"/>
    </row>
    <row r="5587" spans="1:28" hidden="1">
      <c r="A5587" s="283"/>
      <c r="B5587"/>
      <c r="C5587"/>
      <c r="D5587"/>
      <c r="E5587"/>
      <c r="F5587"/>
      <c r="G5587"/>
      <c r="H5587"/>
      <c r="I5587"/>
      <c r="J5587"/>
      <c r="K5587"/>
      <c r="L5587"/>
      <c r="M5587"/>
      <c r="N5587"/>
      <c r="O5587"/>
      <c r="P5587"/>
      <c r="Q5587"/>
      <c r="R5587"/>
      <c r="S5587"/>
      <c r="T5587"/>
      <c r="U5587"/>
      <c r="V5587"/>
      <c r="W5587"/>
      <c r="X5587"/>
      <c r="Y5587"/>
      <c r="Z5587"/>
      <c r="AA5587"/>
      <c r="AB5587" s="181"/>
    </row>
    <row r="5588" spans="1:28" hidden="1">
      <c r="A5588" s="283"/>
      <c r="B5588"/>
      <c r="C5588"/>
      <c r="D5588"/>
      <c r="E5588"/>
      <c r="F5588"/>
      <c r="G5588"/>
      <c r="H5588"/>
      <c r="I5588"/>
      <c r="J5588"/>
      <c r="K5588"/>
      <c r="L5588"/>
      <c r="M5588"/>
      <c r="N5588"/>
      <c r="O5588"/>
      <c r="P5588"/>
      <c r="Q5588"/>
      <c r="R5588"/>
      <c r="S5588"/>
      <c r="T5588"/>
      <c r="U5588"/>
      <c r="V5588"/>
      <c r="W5588"/>
      <c r="X5588"/>
      <c r="Y5588"/>
      <c r="Z5588"/>
      <c r="AA5588"/>
      <c r="AB5588" s="181"/>
    </row>
    <row r="5589" spans="1:28" hidden="1">
      <c r="A5589" s="283"/>
      <c r="B5589"/>
      <c r="C5589"/>
      <c r="D5589"/>
      <c r="E5589"/>
      <c r="F5589"/>
      <c r="G5589"/>
      <c r="H5589"/>
      <c r="I5589"/>
      <c r="J5589"/>
      <c r="K5589"/>
      <c r="L5589"/>
      <c r="M5589"/>
      <c r="N5589"/>
      <c r="O5589"/>
      <c r="P5589"/>
      <c r="Q5589"/>
      <c r="R5589"/>
      <c r="S5589"/>
      <c r="T5589"/>
      <c r="U5589"/>
      <c r="V5589"/>
      <c r="W5589"/>
      <c r="X5589"/>
      <c r="Y5589"/>
      <c r="Z5589"/>
      <c r="AA5589"/>
      <c r="AB5589" s="181"/>
    </row>
    <row r="5590" spans="1:28" hidden="1">
      <c r="A5590" s="283"/>
      <c r="B5590"/>
      <c r="C5590"/>
      <c r="D5590"/>
      <c r="E5590"/>
      <c r="F5590"/>
      <c r="G5590"/>
      <c r="H5590"/>
      <c r="I5590"/>
      <c r="J5590"/>
      <c r="K5590"/>
      <c r="L5590"/>
      <c r="M5590"/>
      <c r="N5590"/>
      <c r="O5590"/>
      <c r="P5590"/>
      <c r="Q5590"/>
      <c r="R5590"/>
      <c r="S5590"/>
      <c r="T5590"/>
      <c r="U5590"/>
      <c r="V5590"/>
      <c r="W5590"/>
      <c r="X5590"/>
      <c r="Y5590"/>
      <c r="Z5590"/>
      <c r="AA5590"/>
      <c r="AB5590" s="181"/>
    </row>
    <row r="5591" spans="1:28" hidden="1">
      <c r="A5591" s="283"/>
      <c r="B5591"/>
      <c r="C5591"/>
      <c r="D5591"/>
      <c r="E5591"/>
      <c r="F5591"/>
      <c r="G5591"/>
      <c r="H5591"/>
      <c r="I5591"/>
      <c r="J5591"/>
      <c r="K5591"/>
      <c r="L5591"/>
      <c r="M5591"/>
      <c r="N5591"/>
      <c r="O5591"/>
      <c r="P5591"/>
      <c r="Q5591"/>
      <c r="R5591"/>
      <c r="S5591"/>
      <c r="T5591"/>
      <c r="U5591"/>
      <c r="V5591"/>
      <c r="W5591"/>
      <c r="X5591"/>
      <c r="Y5591"/>
      <c r="Z5591"/>
      <c r="AA5591"/>
      <c r="AB5591" s="181"/>
    </row>
    <row r="5592" spans="1:28" hidden="1">
      <c r="A5592" s="283"/>
      <c r="B5592"/>
      <c r="C5592"/>
      <c r="D5592"/>
      <c r="E5592"/>
      <c r="F5592"/>
      <c r="G5592"/>
      <c r="H5592"/>
      <c r="I5592"/>
      <c r="J5592"/>
      <c r="K5592"/>
      <c r="L5592"/>
      <c r="M5592"/>
      <c r="N5592"/>
      <c r="O5592"/>
      <c r="P5592"/>
      <c r="Q5592"/>
      <c r="R5592"/>
      <c r="S5592"/>
      <c r="T5592"/>
      <c r="U5592"/>
      <c r="V5592"/>
      <c r="W5592"/>
      <c r="X5592"/>
      <c r="Y5592"/>
      <c r="Z5592"/>
      <c r="AA5592"/>
      <c r="AB5592" s="181"/>
    </row>
    <row r="5593" spans="1:28" hidden="1">
      <c r="A5593" s="283"/>
      <c r="B5593"/>
      <c r="C5593"/>
      <c r="D5593"/>
      <c r="E5593"/>
      <c r="F5593"/>
      <c r="G5593"/>
      <c r="H5593"/>
      <c r="I5593"/>
      <c r="J5593"/>
      <c r="K5593"/>
      <c r="L5593"/>
      <c r="M5593"/>
      <c r="N5593"/>
      <c r="O5593"/>
      <c r="P5593"/>
      <c r="Q5593"/>
      <c r="R5593"/>
      <c r="S5593"/>
      <c r="T5593"/>
      <c r="U5593"/>
      <c r="V5593"/>
      <c r="W5593"/>
      <c r="X5593"/>
      <c r="Y5593"/>
      <c r="Z5593"/>
      <c r="AA5593"/>
      <c r="AB5593" s="181"/>
    </row>
    <row r="5594" spans="1:28" hidden="1">
      <c r="A5594" s="283"/>
      <c r="B5594"/>
      <c r="C5594"/>
      <c r="D5594"/>
      <c r="E5594"/>
      <c r="F5594"/>
      <c r="G5594"/>
      <c r="H5594"/>
      <c r="I5594"/>
      <c r="J5594"/>
      <c r="K5594"/>
      <c r="L5594"/>
      <c r="M5594"/>
      <c r="N5594"/>
      <c r="O5594"/>
      <c r="P5594"/>
      <c r="Q5594"/>
      <c r="R5594"/>
      <c r="S5594"/>
      <c r="T5594"/>
      <c r="U5594"/>
      <c r="V5594"/>
      <c r="W5594"/>
      <c r="X5594"/>
      <c r="Y5594"/>
      <c r="Z5594"/>
      <c r="AA5594"/>
      <c r="AB5594" s="181"/>
    </row>
    <row r="5595" spans="1:28" hidden="1">
      <c r="A5595" s="283"/>
      <c r="B5595"/>
      <c r="C5595"/>
      <c r="D5595"/>
      <c r="E5595"/>
      <c r="F5595"/>
      <c r="G5595"/>
      <c r="H5595"/>
      <c r="I5595"/>
      <c r="J5595"/>
      <c r="K5595"/>
      <c r="L5595"/>
      <c r="M5595"/>
      <c r="N5595"/>
      <c r="O5595"/>
      <c r="P5595"/>
      <c r="Q5595"/>
      <c r="R5595"/>
      <c r="S5595"/>
      <c r="T5595"/>
      <c r="U5595"/>
      <c r="V5595"/>
      <c r="W5595"/>
      <c r="X5595"/>
      <c r="Y5595"/>
      <c r="Z5595"/>
      <c r="AA5595"/>
      <c r="AB5595" s="181"/>
    </row>
    <row r="5596" spans="1:28" hidden="1">
      <c r="A5596" s="283"/>
      <c r="B5596"/>
      <c r="C5596"/>
      <c r="D5596"/>
      <c r="E5596"/>
      <c r="F5596"/>
      <c r="G5596"/>
      <c r="H5596"/>
      <c r="I5596"/>
      <c r="J5596"/>
      <c r="K5596"/>
      <c r="L5596"/>
      <c r="M5596"/>
      <c r="N5596"/>
      <c r="O5596"/>
      <c r="P5596"/>
      <c r="Q5596"/>
      <c r="R5596"/>
      <c r="S5596"/>
      <c r="T5596"/>
      <c r="U5596"/>
      <c r="V5596"/>
      <c r="W5596"/>
      <c r="X5596"/>
      <c r="Y5596"/>
      <c r="Z5596"/>
      <c r="AA5596"/>
      <c r="AB5596" s="181"/>
    </row>
    <row r="5597" spans="1:28" hidden="1">
      <c r="A5597" s="283"/>
      <c r="B5597"/>
      <c r="C5597"/>
      <c r="D5597"/>
      <c r="E5597"/>
      <c r="F5597"/>
      <c r="G5597"/>
      <c r="H5597"/>
      <c r="I5597"/>
      <c r="J5597"/>
      <c r="K5597"/>
      <c r="L5597"/>
      <c r="M5597"/>
      <c r="N5597"/>
      <c r="O5597"/>
      <c r="P5597"/>
      <c r="Q5597"/>
      <c r="R5597"/>
      <c r="S5597"/>
      <c r="T5597"/>
      <c r="U5597"/>
      <c r="V5597"/>
      <c r="W5597"/>
      <c r="X5597"/>
      <c r="Y5597"/>
      <c r="Z5597"/>
      <c r="AA5597"/>
      <c r="AB5597" s="181"/>
    </row>
    <row r="5598" spans="1:28" hidden="1">
      <c r="A5598" s="283"/>
      <c r="B5598"/>
      <c r="C5598"/>
      <c r="D5598"/>
      <c r="E5598"/>
      <c r="F5598"/>
      <c r="G5598"/>
      <c r="H5598"/>
      <c r="I5598"/>
      <c r="J5598"/>
      <c r="K5598"/>
      <c r="L5598"/>
      <c r="M5598"/>
      <c r="N5598"/>
      <c r="O5598"/>
      <c r="P5598"/>
      <c r="Q5598"/>
      <c r="R5598"/>
      <c r="S5598"/>
      <c r="T5598"/>
      <c r="U5598"/>
      <c r="V5598"/>
      <c r="W5598"/>
      <c r="X5598"/>
      <c r="Y5598"/>
      <c r="Z5598"/>
      <c r="AA5598"/>
      <c r="AB5598" s="181"/>
    </row>
    <row r="5599" spans="1:28" hidden="1">
      <c r="A5599" s="283"/>
      <c r="B5599"/>
      <c r="C5599"/>
      <c r="D5599"/>
      <c r="E5599"/>
      <c r="F5599"/>
      <c r="G5599"/>
      <c r="H5599"/>
      <c r="I5599"/>
      <c r="J5599"/>
      <c r="K5599"/>
      <c r="L5599"/>
      <c r="M5599"/>
      <c r="N5599"/>
      <c r="O5599"/>
      <c r="P5599"/>
      <c r="Q5599"/>
      <c r="R5599"/>
      <c r="S5599"/>
      <c r="T5599"/>
      <c r="U5599"/>
      <c r="V5599"/>
      <c r="W5599"/>
      <c r="X5599"/>
      <c r="Y5599"/>
      <c r="Z5599"/>
      <c r="AA5599"/>
      <c r="AB5599" s="181"/>
    </row>
    <row r="5600" spans="1:28" hidden="1">
      <c r="A5600" s="283"/>
      <c r="B5600"/>
      <c r="C5600"/>
      <c r="D5600"/>
      <c r="E5600"/>
      <c r="F5600"/>
      <c r="G5600"/>
      <c r="H5600"/>
      <c r="I5600"/>
      <c r="J5600"/>
      <c r="K5600"/>
      <c r="L5600"/>
      <c r="M5600"/>
      <c r="N5600"/>
      <c r="O5600"/>
      <c r="P5600"/>
      <c r="Q5600"/>
      <c r="R5600"/>
      <c r="S5600"/>
      <c r="T5600"/>
      <c r="U5600"/>
      <c r="V5600"/>
      <c r="W5600"/>
      <c r="X5600"/>
      <c r="Y5600"/>
      <c r="Z5600"/>
      <c r="AA5600"/>
      <c r="AB5600" s="181"/>
    </row>
    <row r="5601" spans="1:28" hidden="1">
      <c r="A5601" s="283"/>
      <c r="B5601"/>
      <c r="C5601"/>
      <c r="D5601"/>
      <c r="E5601"/>
      <c r="F5601"/>
      <c r="G5601"/>
      <c r="H5601"/>
      <c r="I5601"/>
      <c r="J5601"/>
      <c r="K5601"/>
      <c r="L5601"/>
      <c r="M5601"/>
      <c r="N5601"/>
      <c r="O5601"/>
      <c r="P5601"/>
      <c r="Q5601"/>
      <c r="R5601"/>
      <c r="S5601"/>
      <c r="T5601"/>
      <c r="U5601"/>
      <c r="V5601"/>
      <c r="W5601"/>
      <c r="X5601"/>
      <c r="Y5601"/>
      <c r="Z5601"/>
      <c r="AA5601"/>
      <c r="AB5601" s="181"/>
    </row>
    <row r="5602" spans="1:28" hidden="1">
      <c r="A5602" s="283"/>
      <c r="B5602"/>
      <c r="C5602"/>
      <c r="D5602"/>
      <c r="E5602"/>
      <c r="F5602"/>
      <c r="G5602"/>
      <c r="H5602"/>
      <c r="I5602"/>
      <c r="J5602"/>
      <c r="K5602"/>
      <c r="L5602"/>
      <c r="M5602"/>
      <c r="N5602"/>
      <c r="O5602"/>
      <c r="P5602"/>
      <c r="Q5602"/>
      <c r="R5602"/>
      <c r="S5602"/>
      <c r="T5602"/>
      <c r="U5602"/>
      <c r="V5602"/>
      <c r="W5602"/>
      <c r="X5602"/>
      <c r="Y5602"/>
      <c r="Z5602"/>
      <c r="AA5602"/>
      <c r="AB5602" s="181"/>
    </row>
    <row r="5603" spans="1:28" hidden="1">
      <c r="A5603" s="283"/>
      <c r="B5603"/>
      <c r="C5603"/>
      <c r="D5603"/>
      <c r="E5603"/>
      <c r="F5603"/>
      <c r="G5603"/>
      <c r="H5603"/>
      <c r="I5603"/>
      <c r="J5603"/>
      <c r="K5603"/>
      <c r="L5603"/>
      <c r="M5603"/>
      <c r="N5603"/>
      <c r="O5603"/>
      <c r="P5603"/>
      <c r="Q5603"/>
      <c r="R5603"/>
      <c r="S5603"/>
      <c r="T5603"/>
      <c r="U5603"/>
      <c r="V5603"/>
      <c r="W5603"/>
      <c r="X5603"/>
      <c r="Y5603"/>
      <c r="Z5603"/>
      <c r="AA5603"/>
      <c r="AB5603" s="181"/>
    </row>
    <row r="5604" spans="1:28" hidden="1">
      <c r="A5604" s="283"/>
      <c r="B5604"/>
      <c r="C5604"/>
      <c r="D5604"/>
      <c r="E5604"/>
      <c r="F5604"/>
      <c r="G5604"/>
      <c r="H5604"/>
      <c r="I5604"/>
      <c r="J5604"/>
      <c r="K5604"/>
      <c r="L5604"/>
      <c r="M5604"/>
      <c r="N5604"/>
      <c r="O5604"/>
      <c r="P5604"/>
      <c r="Q5604"/>
      <c r="R5604"/>
      <c r="S5604"/>
      <c r="T5604"/>
      <c r="U5604"/>
      <c r="V5604"/>
      <c r="W5604"/>
      <c r="X5604"/>
      <c r="Y5604"/>
      <c r="Z5604"/>
      <c r="AA5604"/>
      <c r="AB5604" s="181"/>
    </row>
    <row r="5605" spans="1:28" hidden="1">
      <c r="A5605" s="283"/>
      <c r="B5605"/>
      <c r="C5605"/>
      <c r="D5605"/>
      <c r="E5605"/>
      <c r="F5605"/>
      <c r="G5605"/>
      <c r="H5605"/>
      <c r="I5605"/>
      <c r="J5605"/>
      <c r="K5605"/>
      <c r="L5605"/>
      <c r="M5605"/>
      <c r="N5605"/>
      <c r="O5605"/>
      <c r="P5605"/>
      <c r="Q5605"/>
      <c r="R5605"/>
      <c r="S5605"/>
      <c r="T5605"/>
      <c r="U5605"/>
      <c r="V5605"/>
      <c r="W5605"/>
      <c r="X5605"/>
      <c r="Y5605"/>
      <c r="Z5605"/>
      <c r="AA5605"/>
      <c r="AB5605" s="181"/>
    </row>
    <row r="5606" spans="1:28" hidden="1">
      <c r="A5606" s="283"/>
      <c r="B5606"/>
      <c r="C5606"/>
      <c r="D5606"/>
      <c r="E5606"/>
      <c r="F5606"/>
      <c r="G5606"/>
      <c r="H5606"/>
      <c r="I5606"/>
      <c r="J5606"/>
      <c r="K5606"/>
      <c r="L5606"/>
      <c r="M5606"/>
      <c r="N5606"/>
      <c r="O5606"/>
      <c r="P5606"/>
      <c r="Q5606"/>
      <c r="R5606"/>
      <c r="S5606"/>
      <c r="T5606"/>
      <c r="U5606"/>
      <c r="V5606"/>
      <c r="W5606"/>
      <c r="X5606"/>
      <c r="Y5606"/>
      <c r="Z5606"/>
      <c r="AA5606"/>
      <c r="AB5606" s="181"/>
    </row>
    <row r="5607" spans="1:28" hidden="1">
      <c r="A5607" s="283"/>
      <c r="B5607"/>
      <c r="C5607"/>
      <c r="D5607"/>
      <c r="E5607"/>
      <c r="F5607"/>
      <c r="G5607"/>
      <c r="H5607"/>
      <c r="I5607"/>
      <c r="J5607"/>
      <c r="K5607"/>
      <c r="L5607"/>
      <c r="M5607"/>
      <c r="N5607"/>
      <c r="O5607"/>
      <c r="P5607"/>
      <c r="Q5607"/>
      <c r="R5607"/>
      <c r="S5607"/>
      <c r="T5607"/>
      <c r="U5607"/>
      <c r="V5607"/>
      <c r="W5607"/>
      <c r="X5607"/>
      <c r="Y5607"/>
      <c r="Z5607"/>
      <c r="AA5607"/>
      <c r="AB5607" s="181"/>
    </row>
    <row r="5608" spans="1:28" hidden="1">
      <c r="A5608" s="283"/>
      <c r="B5608"/>
      <c r="C5608"/>
      <c r="D5608"/>
      <c r="E5608"/>
      <c r="F5608"/>
      <c r="G5608"/>
      <c r="H5608"/>
      <c r="I5608"/>
      <c r="J5608"/>
      <c r="K5608"/>
      <c r="L5608"/>
      <c r="M5608"/>
      <c r="N5608"/>
      <c r="O5608"/>
      <c r="P5608"/>
      <c r="Q5608"/>
      <c r="R5608"/>
      <c r="S5608"/>
      <c r="T5608"/>
      <c r="U5608"/>
      <c r="V5608"/>
      <c r="W5608"/>
      <c r="X5608"/>
      <c r="Y5608"/>
      <c r="Z5608"/>
      <c r="AA5608"/>
      <c r="AB5608" s="181"/>
    </row>
    <row r="5609" spans="1:28" hidden="1">
      <c r="A5609" s="283"/>
      <c r="B5609"/>
      <c r="C5609"/>
      <c r="D5609"/>
      <c r="E5609"/>
      <c r="F5609"/>
      <c r="G5609"/>
      <c r="H5609"/>
      <c r="I5609"/>
      <c r="J5609"/>
      <c r="K5609"/>
      <c r="L5609"/>
      <c r="M5609"/>
      <c r="N5609"/>
      <c r="O5609"/>
      <c r="P5609"/>
      <c r="Q5609"/>
      <c r="R5609"/>
      <c r="S5609"/>
      <c r="T5609"/>
      <c r="U5609"/>
      <c r="V5609"/>
      <c r="W5609"/>
      <c r="X5609"/>
      <c r="Y5609"/>
      <c r="Z5609"/>
      <c r="AA5609"/>
      <c r="AB5609" s="181"/>
    </row>
    <row r="5610" spans="1:28" hidden="1">
      <c r="A5610" s="283"/>
      <c r="B5610"/>
      <c r="C5610"/>
      <c r="D5610"/>
      <c r="E5610"/>
      <c r="F5610"/>
      <c r="G5610"/>
      <c r="H5610"/>
      <c r="I5610"/>
      <c r="J5610"/>
      <c r="K5610"/>
      <c r="L5610"/>
      <c r="M5610"/>
      <c r="N5610"/>
      <c r="O5610"/>
      <c r="P5610"/>
      <c r="Q5610"/>
      <c r="R5610"/>
      <c r="S5610"/>
      <c r="T5610"/>
      <c r="U5610"/>
      <c r="V5610"/>
      <c r="W5610"/>
      <c r="X5610"/>
      <c r="Y5610"/>
      <c r="Z5610"/>
      <c r="AA5610"/>
      <c r="AB5610" s="181"/>
    </row>
    <row r="5611" spans="1:28" hidden="1">
      <c r="A5611" s="283"/>
      <c r="B5611"/>
      <c r="C5611"/>
      <c r="D5611"/>
      <c r="E5611"/>
      <c r="F5611"/>
      <c r="G5611"/>
      <c r="H5611"/>
      <c r="I5611"/>
      <c r="J5611"/>
      <c r="K5611"/>
      <c r="L5611"/>
      <c r="M5611"/>
      <c r="N5611"/>
      <c r="O5611"/>
      <c r="P5611"/>
      <c r="Q5611"/>
      <c r="R5611"/>
      <c r="S5611"/>
      <c r="T5611"/>
      <c r="U5611"/>
      <c r="V5611"/>
      <c r="W5611"/>
      <c r="X5611"/>
      <c r="Y5611"/>
      <c r="Z5611"/>
      <c r="AA5611"/>
      <c r="AB5611" s="181"/>
    </row>
    <row r="5612" spans="1:28" hidden="1">
      <c r="A5612" s="283"/>
      <c r="B5612"/>
      <c r="C5612"/>
      <c r="D5612"/>
      <c r="E5612"/>
      <c r="F5612"/>
      <c r="G5612"/>
      <c r="H5612"/>
      <c r="I5612"/>
      <c r="J5612"/>
      <c r="K5612"/>
      <c r="L5612"/>
      <c r="M5612"/>
      <c r="N5612"/>
      <c r="O5612"/>
      <c r="P5612"/>
      <c r="Q5612"/>
      <c r="R5612"/>
      <c r="S5612"/>
      <c r="T5612"/>
      <c r="U5612"/>
      <c r="V5612"/>
      <c r="W5612"/>
      <c r="X5612"/>
      <c r="Y5612"/>
      <c r="Z5612"/>
      <c r="AA5612"/>
      <c r="AB5612" s="181"/>
    </row>
    <row r="5613" spans="1:28" hidden="1">
      <c r="A5613" s="283"/>
      <c r="B5613"/>
      <c r="C5613"/>
      <c r="D5613"/>
      <c r="E5613"/>
      <c r="F5613"/>
      <c r="G5613"/>
      <c r="H5613"/>
      <c r="I5613"/>
      <c r="J5613"/>
      <c r="K5613"/>
      <c r="L5613"/>
      <c r="M5613"/>
      <c r="N5613"/>
      <c r="O5613"/>
      <c r="P5613"/>
      <c r="Q5613"/>
      <c r="R5613"/>
      <c r="S5613"/>
      <c r="T5613"/>
      <c r="U5613"/>
      <c r="V5613"/>
      <c r="W5613"/>
      <c r="X5613"/>
      <c r="Y5613"/>
      <c r="Z5613"/>
      <c r="AA5613"/>
      <c r="AB5613" s="181"/>
    </row>
    <row r="5614" spans="1:28" hidden="1">
      <c r="A5614" s="283"/>
      <c r="B5614"/>
      <c r="C5614"/>
      <c r="D5614"/>
      <c r="E5614"/>
      <c r="F5614"/>
      <c r="G5614"/>
      <c r="H5614"/>
      <c r="I5614"/>
      <c r="J5614"/>
      <c r="K5614"/>
      <c r="L5614"/>
      <c r="M5614"/>
      <c r="N5614"/>
      <c r="O5614"/>
      <c r="P5614"/>
      <c r="Q5614"/>
      <c r="R5614"/>
      <c r="S5614"/>
      <c r="T5614"/>
      <c r="U5614"/>
      <c r="V5614"/>
      <c r="W5614"/>
      <c r="X5614"/>
      <c r="Y5614"/>
      <c r="Z5614"/>
      <c r="AA5614"/>
      <c r="AB5614" s="181"/>
    </row>
    <row r="5615" spans="1:28" hidden="1">
      <c r="A5615" s="283"/>
      <c r="B5615"/>
      <c r="C5615"/>
      <c r="D5615"/>
      <c r="E5615"/>
      <c r="F5615"/>
      <c r="G5615"/>
      <c r="H5615"/>
      <c r="I5615"/>
      <c r="J5615"/>
      <c r="K5615"/>
      <c r="L5615"/>
      <c r="M5615"/>
      <c r="N5615"/>
      <c r="O5615"/>
      <c r="P5615"/>
      <c r="Q5615"/>
      <c r="R5615"/>
      <c r="S5615"/>
      <c r="T5615"/>
      <c r="U5615"/>
      <c r="V5615"/>
      <c r="W5615"/>
      <c r="X5615"/>
      <c r="Y5615"/>
      <c r="Z5615"/>
      <c r="AA5615"/>
      <c r="AB5615" s="181"/>
    </row>
    <row r="5616" spans="1:28" hidden="1">
      <c r="A5616" s="283"/>
      <c r="B5616"/>
      <c r="C5616"/>
      <c r="D5616"/>
      <c r="E5616"/>
      <c r="F5616"/>
      <c r="G5616"/>
      <c r="H5616"/>
      <c r="I5616"/>
      <c r="J5616"/>
      <c r="K5616"/>
      <c r="L5616"/>
      <c r="M5616"/>
      <c r="N5616"/>
      <c r="O5616"/>
      <c r="P5616"/>
      <c r="Q5616"/>
      <c r="R5616"/>
      <c r="S5616"/>
      <c r="T5616"/>
      <c r="U5616"/>
      <c r="V5616"/>
      <c r="W5616"/>
      <c r="X5616"/>
      <c r="Y5616"/>
      <c r="Z5616"/>
      <c r="AA5616"/>
      <c r="AB5616" s="181"/>
    </row>
    <row r="5617" spans="1:28" hidden="1">
      <c r="A5617" s="283"/>
      <c r="B5617"/>
      <c r="C5617"/>
      <c r="D5617"/>
      <c r="E5617"/>
      <c r="F5617"/>
      <c r="G5617"/>
      <c r="H5617"/>
      <c r="I5617"/>
      <c r="J5617"/>
      <c r="K5617"/>
      <c r="L5617"/>
      <c r="M5617"/>
      <c r="N5617"/>
      <c r="O5617"/>
      <c r="P5617"/>
      <c r="Q5617"/>
      <c r="R5617"/>
      <c r="S5617"/>
      <c r="T5617"/>
      <c r="U5617"/>
      <c r="V5617"/>
      <c r="W5617"/>
      <c r="X5617"/>
      <c r="Y5617"/>
      <c r="Z5617"/>
      <c r="AA5617"/>
      <c r="AB5617" s="181"/>
    </row>
    <row r="5618" spans="1:28" hidden="1">
      <c r="A5618" s="283"/>
      <c r="B5618"/>
      <c r="C5618"/>
      <c r="D5618"/>
      <c r="E5618"/>
      <c r="F5618"/>
      <c r="G5618"/>
      <c r="H5618"/>
      <c r="I5618"/>
      <c r="J5618"/>
      <c r="K5618"/>
      <c r="L5618"/>
      <c r="M5618"/>
      <c r="N5618"/>
      <c r="O5618"/>
      <c r="P5618"/>
      <c r="Q5618"/>
      <c r="R5618"/>
      <c r="S5618"/>
      <c r="T5618"/>
      <c r="U5618"/>
      <c r="V5618"/>
      <c r="W5618"/>
      <c r="X5618"/>
      <c r="Y5618"/>
      <c r="Z5618"/>
      <c r="AA5618"/>
      <c r="AB5618" s="181"/>
    </row>
    <row r="5619" spans="1:28" hidden="1">
      <c r="A5619" s="283"/>
      <c r="B5619"/>
      <c r="C5619"/>
      <c r="D5619"/>
      <c r="E5619"/>
      <c r="F5619"/>
      <c r="G5619"/>
      <c r="H5619"/>
      <c r="I5619"/>
      <c r="J5619"/>
      <c r="K5619"/>
      <c r="L5619"/>
      <c r="M5619"/>
      <c r="N5619"/>
      <c r="O5619"/>
      <c r="P5619"/>
      <c r="Q5619"/>
      <c r="R5619"/>
      <c r="S5619"/>
      <c r="T5619"/>
      <c r="U5619"/>
      <c r="V5619"/>
      <c r="W5619"/>
      <c r="X5619"/>
      <c r="Y5619"/>
      <c r="Z5619"/>
      <c r="AA5619"/>
      <c r="AB5619" s="181"/>
    </row>
    <row r="5620" spans="1:28" hidden="1">
      <c r="A5620" s="283"/>
      <c r="B5620"/>
      <c r="C5620"/>
      <c r="D5620"/>
      <c r="E5620"/>
      <c r="F5620"/>
      <c r="G5620"/>
      <c r="H5620"/>
      <c r="I5620"/>
      <c r="J5620"/>
      <c r="K5620"/>
      <c r="L5620"/>
      <c r="M5620"/>
      <c r="N5620"/>
      <c r="O5620"/>
      <c r="P5620"/>
      <c r="Q5620"/>
      <c r="R5620"/>
      <c r="S5620"/>
      <c r="T5620"/>
      <c r="U5620"/>
      <c r="V5620"/>
      <c r="W5620"/>
      <c r="X5620"/>
      <c r="Y5620"/>
      <c r="Z5620"/>
      <c r="AA5620"/>
      <c r="AB5620" s="181"/>
    </row>
    <row r="5621" spans="1:28" hidden="1">
      <c r="A5621" s="283"/>
      <c r="B5621"/>
      <c r="C5621"/>
      <c r="D5621"/>
      <c r="E5621"/>
      <c r="F5621"/>
      <c r="G5621"/>
      <c r="H5621"/>
      <c r="I5621"/>
      <c r="J5621"/>
      <c r="K5621"/>
      <c r="L5621"/>
      <c r="M5621"/>
      <c r="N5621"/>
      <c r="O5621"/>
      <c r="P5621"/>
      <c r="Q5621"/>
      <c r="R5621"/>
      <c r="S5621"/>
      <c r="T5621"/>
      <c r="U5621"/>
      <c r="V5621"/>
      <c r="W5621"/>
      <c r="X5621"/>
      <c r="Y5621"/>
      <c r="Z5621"/>
      <c r="AA5621"/>
      <c r="AB5621" s="181"/>
    </row>
    <row r="5622" spans="1:28" hidden="1">
      <c r="A5622" s="283"/>
      <c r="B5622"/>
      <c r="C5622"/>
      <c r="D5622"/>
      <c r="E5622"/>
      <c r="F5622"/>
      <c r="G5622"/>
      <c r="H5622"/>
      <c r="I5622"/>
      <c r="J5622"/>
      <c r="K5622"/>
      <c r="L5622"/>
      <c r="M5622"/>
      <c r="N5622"/>
      <c r="O5622"/>
      <c r="P5622"/>
      <c r="Q5622"/>
      <c r="R5622"/>
      <c r="S5622"/>
      <c r="T5622"/>
      <c r="U5622"/>
      <c r="V5622"/>
      <c r="W5622"/>
      <c r="X5622"/>
      <c r="Y5622"/>
      <c r="Z5622"/>
      <c r="AA5622"/>
      <c r="AB5622" s="181"/>
    </row>
    <row r="5623" spans="1:28" hidden="1">
      <c r="A5623" s="283"/>
      <c r="B5623"/>
      <c r="C5623"/>
      <c r="D5623"/>
      <c r="E5623"/>
      <c r="F5623"/>
      <c r="G5623"/>
      <c r="H5623"/>
      <c r="I5623"/>
      <c r="J5623"/>
      <c r="K5623"/>
      <c r="L5623"/>
      <c r="M5623"/>
      <c r="N5623"/>
      <c r="O5623"/>
      <c r="P5623"/>
      <c r="Q5623"/>
      <c r="R5623"/>
      <c r="S5623"/>
      <c r="T5623"/>
      <c r="U5623"/>
      <c r="V5623"/>
      <c r="W5623"/>
      <c r="X5623"/>
      <c r="Y5623"/>
      <c r="Z5623"/>
      <c r="AA5623"/>
      <c r="AB5623" s="181"/>
    </row>
    <row r="5624" spans="1:28" hidden="1">
      <c r="A5624" s="283"/>
      <c r="B5624"/>
      <c r="C5624"/>
      <c r="D5624"/>
      <c r="E5624"/>
      <c r="F5624"/>
      <c r="G5624"/>
      <c r="H5624"/>
      <c r="I5624"/>
      <c r="J5624"/>
      <c r="K5624"/>
      <c r="L5624"/>
      <c r="M5624"/>
      <c r="N5624"/>
      <c r="O5624"/>
      <c r="P5624"/>
      <c r="Q5624"/>
      <c r="R5624"/>
      <c r="S5624"/>
      <c r="T5624"/>
      <c r="U5624"/>
      <c r="V5624"/>
      <c r="W5624"/>
      <c r="X5624"/>
      <c r="Y5624"/>
      <c r="Z5624"/>
      <c r="AA5624"/>
      <c r="AB5624" s="181"/>
    </row>
    <row r="5625" spans="1:28" hidden="1">
      <c r="A5625" s="283"/>
      <c r="B5625"/>
      <c r="C5625"/>
      <c r="D5625"/>
      <c r="E5625"/>
      <c r="F5625"/>
      <c r="G5625"/>
      <c r="H5625"/>
      <c r="I5625"/>
      <c r="J5625"/>
      <c r="K5625"/>
      <c r="L5625"/>
      <c r="M5625"/>
      <c r="N5625"/>
      <c r="O5625"/>
      <c r="P5625"/>
      <c r="Q5625"/>
      <c r="R5625"/>
      <c r="S5625"/>
      <c r="T5625"/>
      <c r="U5625"/>
      <c r="V5625"/>
      <c r="W5625"/>
      <c r="X5625"/>
      <c r="Y5625"/>
      <c r="Z5625"/>
      <c r="AA5625"/>
      <c r="AB5625" s="181"/>
    </row>
    <row r="5626" spans="1:28" hidden="1">
      <c r="A5626" s="283"/>
      <c r="B5626"/>
      <c r="C5626"/>
      <c r="D5626"/>
      <c r="E5626"/>
      <c r="F5626"/>
      <c r="G5626"/>
      <c r="H5626"/>
      <c r="I5626"/>
      <c r="J5626"/>
      <c r="K5626"/>
      <c r="L5626"/>
      <c r="M5626"/>
      <c r="N5626"/>
      <c r="O5626"/>
      <c r="P5626"/>
      <c r="Q5626"/>
      <c r="R5626"/>
      <c r="S5626"/>
      <c r="T5626"/>
      <c r="U5626"/>
      <c r="V5626"/>
      <c r="W5626"/>
      <c r="X5626"/>
      <c r="Y5626"/>
      <c r="Z5626"/>
      <c r="AA5626"/>
      <c r="AB5626" s="181"/>
    </row>
    <row r="5627" spans="1:28" hidden="1">
      <c r="A5627" s="283"/>
      <c r="B5627"/>
      <c r="C5627"/>
      <c r="D5627"/>
      <c r="E5627"/>
      <c r="F5627"/>
      <c r="G5627"/>
      <c r="H5627"/>
      <c r="I5627"/>
      <c r="J5627"/>
      <c r="K5627"/>
      <c r="L5627"/>
      <c r="M5627"/>
      <c r="N5627"/>
      <c r="O5627"/>
      <c r="P5627"/>
      <c r="Q5627"/>
      <c r="R5627"/>
      <c r="S5627"/>
      <c r="T5627"/>
      <c r="U5627"/>
      <c r="V5627"/>
      <c r="W5627"/>
      <c r="X5627"/>
      <c r="Y5627"/>
      <c r="Z5627"/>
      <c r="AA5627"/>
      <c r="AB5627" s="181"/>
    </row>
    <row r="5628" spans="1:28" hidden="1">
      <c r="A5628" s="283"/>
      <c r="B5628"/>
      <c r="C5628"/>
      <c r="D5628"/>
      <c r="E5628"/>
      <c r="F5628"/>
      <c r="G5628"/>
      <c r="H5628"/>
      <c r="I5628"/>
      <c r="J5628"/>
      <c r="K5628"/>
      <c r="L5628"/>
      <c r="M5628"/>
      <c r="N5628"/>
      <c r="O5628"/>
      <c r="P5628"/>
      <c r="Q5628"/>
      <c r="R5628"/>
      <c r="S5628"/>
      <c r="T5628"/>
      <c r="U5628"/>
      <c r="V5628"/>
      <c r="W5628"/>
      <c r="X5628"/>
      <c r="Y5628"/>
      <c r="Z5628"/>
      <c r="AA5628"/>
      <c r="AB5628" s="181"/>
    </row>
    <row r="5629" spans="1:28" hidden="1">
      <c r="A5629" s="283"/>
      <c r="B5629"/>
      <c r="C5629"/>
      <c r="D5629"/>
      <c r="E5629"/>
      <c r="F5629"/>
      <c r="G5629"/>
      <c r="H5629"/>
      <c r="I5629"/>
      <c r="J5629"/>
      <c r="K5629"/>
      <c r="L5629"/>
      <c r="M5629"/>
      <c r="N5629"/>
      <c r="O5629"/>
      <c r="P5629"/>
      <c r="Q5629"/>
      <c r="R5629"/>
      <c r="S5629"/>
      <c r="T5629"/>
      <c r="U5629"/>
      <c r="V5629"/>
      <c r="W5629"/>
      <c r="X5629"/>
      <c r="Y5629"/>
      <c r="Z5629"/>
      <c r="AA5629"/>
      <c r="AB5629" s="181"/>
    </row>
    <row r="5630" spans="1:28" hidden="1">
      <c r="A5630" s="283"/>
      <c r="B5630"/>
      <c r="C5630"/>
      <c r="D5630"/>
      <c r="E5630"/>
      <c r="F5630"/>
      <c r="G5630"/>
      <c r="H5630"/>
      <c r="I5630"/>
      <c r="J5630"/>
      <c r="K5630"/>
      <c r="L5630"/>
      <c r="M5630"/>
      <c r="N5630"/>
      <c r="O5630"/>
      <c r="P5630"/>
      <c r="Q5630"/>
      <c r="R5630"/>
      <c r="S5630"/>
      <c r="T5630"/>
      <c r="U5630"/>
      <c r="V5630"/>
      <c r="W5630"/>
      <c r="X5630"/>
      <c r="Y5630"/>
      <c r="Z5630"/>
      <c r="AA5630"/>
      <c r="AB5630" s="181"/>
    </row>
    <row r="5631" spans="1:28" hidden="1">
      <c r="A5631" s="283"/>
      <c r="B5631"/>
      <c r="C5631"/>
      <c r="D5631"/>
      <c r="E5631"/>
      <c r="F5631"/>
      <c r="G5631"/>
      <c r="H5631"/>
      <c r="I5631"/>
      <c r="J5631"/>
      <c r="K5631"/>
      <c r="L5631"/>
      <c r="M5631"/>
      <c r="N5631"/>
      <c r="O5631"/>
      <c r="P5631"/>
      <c r="Q5631"/>
      <c r="R5631"/>
      <c r="S5631"/>
      <c r="T5631"/>
      <c r="U5631"/>
      <c r="V5631"/>
      <c r="W5631"/>
      <c r="X5631"/>
      <c r="Y5631"/>
      <c r="Z5631"/>
      <c r="AA5631"/>
      <c r="AB5631" s="181"/>
    </row>
    <row r="5632" spans="1:28" hidden="1">
      <c r="A5632" s="283"/>
      <c r="B5632"/>
      <c r="C5632"/>
      <c r="D5632"/>
      <c r="E5632"/>
      <c r="F5632"/>
      <c r="G5632"/>
      <c r="H5632"/>
      <c r="I5632"/>
      <c r="J5632"/>
      <c r="K5632"/>
      <c r="L5632"/>
      <c r="M5632"/>
      <c r="N5632"/>
      <c r="O5632"/>
      <c r="P5632"/>
      <c r="Q5632"/>
      <c r="R5632"/>
      <c r="S5632"/>
      <c r="T5632"/>
      <c r="U5632"/>
      <c r="V5632"/>
      <c r="W5632"/>
      <c r="X5632"/>
      <c r="Y5632"/>
      <c r="Z5632"/>
      <c r="AA5632"/>
      <c r="AB5632" s="181"/>
    </row>
    <row r="5633" spans="1:28" hidden="1">
      <c r="A5633" s="283"/>
      <c r="B5633"/>
      <c r="C5633"/>
      <c r="D5633"/>
      <c r="E5633"/>
      <c r="F5633"/>
      <c r="G5633"/>
      <c r="H5633"/>
      <c r="I5633"/>
      <c r="J5633"/>
      <c r="K5633"/>
      <c r="L5633"/>
      <c r="M5633"/>
      <c r="N5633"/>
      <c r="O5633"/>
      <c r="P5633"/>
      <c r="Q5633"/>
      <c r="R5633"/>
      <c r="S5633"/>
      <c r="T5633"/>
      <c r="U5633"/>
      <c r="V5633"/>
      <c r="W5633"/>
      <c r="X5633"/>
      <c r="Y5633"/>
      <c r="Z5633"/>
      <c r="AA5633"/>
      <c r="AB5633" s="181"/>
    </row>
    <row r="5634" spans="1:28" hidden="1">
      <c r="A5634" s="283"/>
      <c r="B5634"/>
      <c r="C5634"/>
      <c r="D5634"/>
      <c r="E5634"/>
      <c r="F5634"/>
      <c r="G5634"/>
      <c r="H5634"/>
      <c r="I5634"/>
      <c r="J5634"/>
      <c r="K5634"/>
      <c r="L5634"/>
      <c r="M5634"/>
      <c r="N5634"/>
      <c r="O5634"/>
      <c r="P5634"/>
      <c r="Q5634"/>
      <c r="R5634"/>
      <c r="S5634"/>
      <c r="T5634"/>
      <c r="U5634"/>
      <c r="V5634"/>
      <c r="W5634"/>
      <c r="X5634"/>
      <c r="Y5634"/>
      <c r="Z5634"/>
      <c r="AA5634"/>
      <c r="AB5634" s="181"/>
    </row>
    <row r="5635" spans="1:28" hidden="1">
      <c r="A5635" s="283"/>
      <c r="B5635"/>
      <c r="C5635"/>
      <c r="D5635"/>
      <c r="E5635"/>
      <c r="F5635"/>
      <c r="G5635"/>
      <c r="H5635"/>
      <c r="I5635"/>
      <c r="J5635"/>
      <c r="K5635"/>
      <c r="L5635"/>
      <c r="M5635"/>
      <c r="N5635"/>
      <c r="O5635"/>
      <c r="P5635"/>
      <c r="Q5635"/>
      <c r="R5635"/>
      <c r="S5635"/>
      <c r="T5635"/>
      <c r="U5635"/>
      <c r="V5635"/>
      <c r="W5635"/>
      <c r="X5635"/>
      <c r="Y5635"/>
      <c r="Z5635"/>
      <c r="AA5635"/>
      <c r="AB5635" s="181"/>
    </row>
    <row r="5636" spans="1:28" hidden="1">
      <c r="A5636" s="283"/>
      <c r="B5636"/>
      <c r="C5636"/>
      <c r="D5636"/>
      <c r="E5636"/>
      <c r="F5636"/>
      <c r="G5636"/>
      <c r="H5636"/>
      <c r="I5636"/>
      <c r="J5636"/>
      <c r="K5636"/>
      <c r="L5636"/>
      <c r="M5636"/>
      <c r="N5636"/>
      <c r="O5636"/>
      <c r="P5636"/>
      <c r="Q5636"/>
      <c r="R5636"/>
      <c r="S5636"/>
      <c r="T5636"/>
      <c r="U5636"/>
      <c r="V5636"/>
      <c r="W5636"/>
      <c r="X5636"/>
      <c r="Y5636"/>
      <c r="Z5636"/>
      <c r="AA5636"/>
      <c r="AB5636" s="181"/>
    </row>
    <row r="5637" spans="1:28" hidden="1">
      <c r="A5637" s="283"/>
      <c r="B5637"/>
      <c r="C5637"/>
      <c r="D5637"/>
      <c r="E5637"/>
      <c r="F5637"/>
      <c r="G5637"/>
      <c r="H5637"/>
      <c r="I5637"/>
      <c r="J5637"/>
      <c r="K5637"/>
      <c r="L5637"/>
      <c r="M5637"/>
      <c r="N5637"/>
      <c r="O5637"/>
      <c r="P5637"/>
      <c r="Q5637"/>
      <c r="R5637"/>
      <c r="S5637"/>
      <c r="T5637"/>
      <c r="U5637"/>
      <c r="V5637"/>
      <c r="W5637"/>
      <c r="X5637"/>
      <c r="Y5637"/>
      <c r="Z5637"/>
      <c r="AA5637"/>
      <c r="AB5637" s="181"/>
    </row>
    <row r="5638" spans="1:28" hidden="1">
      <c r="A5638" s="283"/>
      <c r="B5638"/>
      <c r="C5638"/>
      <c r="D5638"/>
      <c r="E5638"/>
      <c r="F5638"/>
      <c r="G5638"/>
      <c r="H5638"/>
      <c r="I5638"/>
      <c r="J5638"/>
      <c r="K5638"/>
      <c r="L5638"/>
      <c r="M5638"/>
      <c r="N5638"/>
      <c r="O5638"/>
      <c r="P5638"/>
      <c r="Q5638"/>
      <c r="R5638"/>
      <c r="S5638"/>
      <c r="T5638"/>
      <c r="U5638"/>
      <c r="V5638"/>
      <c r="W5638"/>
      <c r="X5638"/>
      <c r="Y5638"/>
      <c r="Z5638"/>
      <c r="AA5638"/>
      <c r="AB5638" s="181"/>
    </row>
    <row r="5639" spans="1:28" hidden="1">
      <c r="A5639" s="283"/>
      <c r="B5639"/>
      <c r="C5639"/>
      <c r="D5639"/>
      <c r="E5639"/>
      <c r="F5639"/>
      <c r="G5639"/>
      <c r="H5639"/>
      <c r="I5639"/>
      <c r="J5639"/>
      <c r="K5639"/>
      <c r="L5639"/>
      <c r="M5639"/>
      <c r="N5639"/>
      <c r="O5639"/>
      <c r="P5639"/>
      <c r="Q5639"/>
      <c r="R5639"/>
      <c r="S5639"/>
      <c r="T5639"/>
      <c r="U5639"/>
      <c r="V5639"/>
      <c r="W5639"/>
      <c r="X5639"/>
      <c r="Y5639"/>
      <c r="Z5639"/>
      <c r="AA5639"/>
      <c r="AB5639" s="181"/>
    </row>
    <row r="5640" spans="1:28" hidden="1">
      <c r="A5640" s="283"/>
      <c r="B5640"/>
      <c r="C5640"/>
      <c r="D5640"/>
      <c r="E5640"/>
      <c r="F5640"/>
      <c r="G5640"/>
      <c r="H5640"/>
      <c r="I5640"/>
      <c r="J5640"/>
      <c r="K5640"/>
      <c r="L5640"/>
      <c r="M5640"/>
      <c r="N5640"/>
      <c r="O5640"/>
      <c r="P5640"/>
      <c r="Q5640"/>
      <c r="R5640"/>
      <c r="S5640"/>
      <c r="T5640"/>
      <c r="U5640"/>
      <c r="V5640"/>
      <c r="W5640"/>
      <c r="X5640"/>
      <c r="Y5640"/>
      <c r="Z5640"/>
      <c r="AA5640"/>
      <c r="AB5640" s="181"/>
    </row>
    <row r="5641" spans="1:28" hidden="1">
      <c r="A5641" s="283"/>
      <c r="B5641"/>
      <c r="C5641"/>
      <c r="D5641"/>
      <c r="E5641"/>
      <c r="F5641"/>
      <c r="G5641"/>
      <c r="H5641"/>
      <c r="I5641"/>
      <c r="J5641"/>
      <c r="K5641"/>
      <c r="L5641"/>
      <c r="M5641"/>
      <c r="N5641"/>
      <c r="O5641"/>
      <c r="P5641"/>
      <c r="Q5641"/>
      <c r="R5641"/>
      <c r="S5641"/>
      <c r="T5641"/>
      <c r="U5641"/>
      <c r="V5641"/>
      <c r="W5641"/>
      <c r="X5641"/>
      <c r="Y5641"/>
      <c r="Z5641"/>
      <c r="AA5641"/>
      <c r="AB5641" s="181"/>
    </row>
    <row r="5642" spans="1:28" hidden="1">
      <c r="A5642" s="283"/>
      <c r="B5642"/>
      <c r="C5642"/>
      <c r="D5642"/>
      <c r="E5642"/>
      <c r="F5642"/>
      <c r="G5642"/>
      <c r="H5642"/>
      <c r="I5642"/>
      <c r="J5642"/>
      <c r="K5642"/>
      <c r="L5642"/>
      <c r="M5642"/>
      <c r="N5642"/>
      <c r="O5642"/>
      <c r="P5642"/>
      <c r="Q5642"/>
      <c r="R5642"/>
      <c r="S5642"/>
      <c r="T5642"/>
      <c r="U5642"/>
      <c r="V5642"/>
      <c r="W5642"/>
      <c r="X5642"/>
      <c r="Y5642"/>
      <c r="Z5642"/>
      <c r="AA5642"/>
      <c r="AB5642" s="181"/>
    </row>
    <row r="5643" spans="1:28" hidden="1">
      <c r="A5643" s="283"/>
      <c r="B5643"/>
      <c r="C5643"/>
      <c r="D5643"/>
      <c r="E5643"/>
      <c r="F5643"/>
      <c r="G5643"/>
      <c r="H5643"/>
      <c r="I5643"/>
      <c r="J5643"/>
      <c r="K5643"/>
      <c r="L5643"/>
      <c r="M5643"/>
      <c r="N5643"/>
      <c r="O5643"/>
      <c r="P5643"/>
      <c r="Q5643"/>
      <c r="R5643"/>
      <c r="S5643"/>
      <c r="T5643"/>
      <c r="U5643"/>
      <c r="V5643"/>
      <c r="W5643"/>
      <c r="X5643"/>
      <c r="Y5643"/>
      <c r="Z5643"/>
      <c r="AA5643"/>
      <c r="AB5643" s="181"/>
    </row>
    <row r="5644" spans="1:28" hidden="1">
      <c r="A5644" s="283"/>
      <c r="B5644"/>
      <c r="C5644"/>
      <c r="D5644"/>
      <c r="E5644"/>
      <c r="F5644"/>
      <c r="G5644"/>
      <c r="H5644"/>
      <c r="I5644"/>
      <c r="J5644"/>
      <c r="K5644"/>
      <c r="L5644"/>
      <c r="M5644"/>
      <c r="N5644"/>
      <c r="O5644"/>
      <c r="P5644"/>
      <c r="Q5644"/>
      <c r="R5644"/>
      <c r="S5644"/>
      <c r="T5644"/>
      <c r="U5644"/>
      <c r="V5644"/>
      <c r="W5644"/>
      <c r="X5644"/>
      <c r="Y5644"/>
      <c r="Z5644"/>
      <c r="AA5644"/>
      <c r="AB5644" s="181"/>
    </row>
    <row r="5645" spans="1:28" hidden="1">
      <c r="A5645" s="283"/>
      <c r="B5645"/>
      <c r="C5645"/>
      <c r="D5645"/>
      <c r="E5645"/>
      <c r="F5645"/>
      <c r="G5645"/>
      <c r="H5645"/>
      <c r="I5645"/>
      <c r="J5645"/>
      <c r="K5645"/>
      <c r="L5645"/>
      <c r="M5645"/>
      <c r="N5645"/>
      <c r="O5645"/>
      <c r="P5645"/>
      <c r="Q5645"/>
      <c r="R5645"/>
      <c r="S5645"/>
      <c r="T5645"/>
      <c r="U5645"/>
      <c r="V5645"/>
      <c r="W5645"/>
      <c r="X5645"/>
      <c r="Y5645"/>
      <c r="Z5645"/>
      <c r="AA5645"/>
      <c r="AB5645" s="181"/>
    </row>
    <row r="5646" spans="1:28" hidden="1">
      <c r="A5646" s="283"/>
      <c r="B5646"/>
      <c r="C5646"/>
      <c r="D5646"/>
      <c r="E5646"/>
      <c r="F5646"/>
      <c r="G5646"/>
      <c r="H5646"/>
      <c r="I5646"/>
      <c r="J5646"/>
      <c r="K5646"/>
      <c r="L5646"/>
      <c r="M5646"/>
      <c r="N5646"/>
      <c r="O5646"/>
      <c r="P5646"/>
      <c r="Q5646"/>
      <c r="R5646"/>
      <c r="S5646"/>
      <c r="T5646"/>
      <c r="U5646"/>
      <c r="V5646"/>
      <c r="W5646"/>
      <c r="X5646"/>
      <c r="Y5646"/>
      <c r="Z5646"/>
      <c r="AA5646"/>
      <c r="AB5646" s="181"/>
    </row>
    <row r="5647" spans="1:28" hidden="1">
      <c r="A5647" s="283"/>
      <c r="B5647"/>
      <c r="C5647"/>
      <c r="D5647"/>
      <c r="E5647"/>
      <c r="F5647"/>
      <c r="G5647"/>
      <c r="H5647"/>
      <c r="I5647"/>
      <c r="J5647"/>
      <c r="K5647"/>
      <c r="L5647"/>
      <c r="M5647"/>
      <c r="N5647"/>
      <c r="O5647"/>
      <c r="P5647"/>
      <c r="Q5647"/>
      <c r="R5647"/>
      <c r="S5647"/>
      <c r="T5647"/>
      <c r="U5647"/>
      <c r="V5647"/>
      <c r="W5647"/>
      <c r="X5647"/>
      <c r="Y5647"/>
      <c r="Z5647"/>
      <c r="AA5647"/>
      <c r="AB5647" s="181"/>
    </row>
    <row r="5648" spans="1:28" hidden="1">
      <c r="A5648" s="283"/>
      <c r="B5648"/>
      <c r="C5648"/>
      <c r="D5648"/>
      <c r="E5648"/>
      <c r="F5648"/>
      <c r="G5648"/>
      <c r="H5648"/>
      <c r="I5648"/>
      <c r="J5648"/>
      <c r="K5648"/>
      <c r="L5648"/>
      <c r="M5648"/>
      <c r="N5648"/>
      <c r="O5648"/>
      <c r="P5648"/>
      <c r="Q5648"/>
      <c r="R5648"/>
      <c r="S5648"/>
      <c r="T5648"/>
      <c r="U5648"/>
      <c r="V5648"/>
      <c r="W5648"/>
      <c r="X5648"/>
      <c r="Y5648"/>
      <c r="Z5648"/>
      <c r="AA5648"/>
      <c r="AB5648" s="181"/>
    </row>
    <row r="5649" spans="1:28" hidden="1">
      <c r="A5649" s="283"/>
      <c r="B5649"/>
      <c r="C5649"/>
      <c r="D5649"/>
      <c r="E5649"/>
      <c r="F5649"/>
      <c r="G5649"/>
      <c r="H5649"/>
      <c r="I5649"/>
      <c r="J5649"/>
      <c r="K5649"/>
      <c r="L5649"/>
      <c r="M5649"/>
      <c r="N5649"/>
      <c r="O5649"/>
      <c r="P5649"/>
      <c r="Q5649"/>
      <c r="R5649"/>
      <c r="S5649"/>
      <c r="T5649"/>
      <c r="U5649"/>
      <c r="V5649"/>
      <c r="W5649"/>
      <c r="X5649"/>
      <c r="Y5649"/>
      <c r="Z5649"/>
      <c r="AA5649"/>
      <c r="AB5649" s="181"/>
    </row>
    <row r="5650" spans="1:28" hidden="1">
      <c r="A5650" s="283"/>
      <c r="B5650"/>
      <c r="C5650"/>
      <c r="D5650"/>
      <c r="E5650"/>
      <c r="F5650"/>
      <c r="G5650"/>
      <c r="H5650"/>
      <c r="I5650"/>
      <c r="J5650"/>
      <c r="K5650"/>
      <c r="L5650"/>
      <c r="M5650"/>
      <c r="N5650"/>
      <c r="O5650"/>
      <c r="P5650"/>
      <c r="Q5650"/>
      <c r="R5650"/>
      <c r="S5650"/>
      <c r="T5650"/>
      <c r="U5650"/>
      <c r="V5650"/>
      <c r="W5650"/>
      <c r="X5650"/>
      <c r="Y5650"/>
      <c r="Z5650"/>
      <c r="AA5650"/>
      <c r="AB5650" s="181"/>
    </row>
    <row r="5651" spans="1:28" hidden="1">
      <c r="A5651" s="283"/>
      <c r="B5651"/>
      <c r="C5651"/>
      <c r="D5651"/>
      <c r="E5651"/>
      <c r="F5651"/>
      <c r="G5651"/>
      <c r="H5651"/>
      <c r="I5651"/>
      <c r="J5651"/>
      <c r="K5651"/>
      <c r="L5651"/>
      <c r="M5651"/>
      <c r="N5651"/>
      <c r="O5651"/>
      <c r="P5651"/>
      <c r="Q5651"/>
      <c r="R5651"/>
      <c r="S5651"/>
      <c r="T5651"/>
      <c r="U5651"/>
      <c r="V5651"/>
      <c r="W5651"/>
      <c r="X5651"/>
      <c r="Y5651"/>
      <c r="Z5651"/>
      <c r="AA5651"/>
      <c r="AB5651" s="181"/>
    </row>
    <row r="5652" spans="1:28" hidden="1">
      <c r="A5652" s="283"/>
      <c r="B5652"/>
      <c r="C5652"/>
      <c r="D5652"/>
      <c r="E5652"/>
      <c r="F5652"/>
      <c r="G5652"/>
      <c r="H5652"/>
      <c r="I5652"/>
      <c r="J5652"/>
      <c r="K5652"/>
      <c r="L5652"/>
      <c r="M5652"/>
      <c r="N5652"/>
      <c r="O5652"/>
      <c r="P5652"/>
      <c r="Q5652"/>
      <c r="R5652"/>
      <c r="S5652"/>
      <c r="T5652"/>
      <c r="U5652"/>
      <c r="V5652"/>
      <c r="W5652"/>
      <c r="X5652"/>
      <c r="Y5652"/>
      <c r="Z5652"/>
      <c r="AA5652"/>
      <c r="AB5652" s="181"/>
    </row>
    <row r="5653" spans="1:28" hidden="1">
      <c r="A5653" s="283"/>
      <c r="B5653"/>
      <c r="C5653"/>
      <c r="D5653"/>
      <c r="E5653"/>
      <c r="F5653"/>
      <c r="G5653"/>
      <c r="H5653"/>
      <c r="I5653"/>
      <c r="J5653"/>
      <c r="K5653"/>
      <c r="L5653"/>
      <c r="M5653"/>
      <c r="N5653"/>
      <c r="O5653"/>
      <c r="P5653"/>
      <c r="Q5653"/>
      <c r="R5653"/>
      <c r="S5653"/>
      <c r="T5653"/>
      <c r="U5653"/>
      <c r="V5653"/>
      <c r="W5653"/>
      <c r="X5653"/>
      <c r="Y5653"/>
      <c r="Z5653"/>
      <c r="AA5653"/>
      <c r="AB5653" s="181"/>
    </row>
    <row r="5654" spans="1:28" hidden="1">
      <c r="A5654" s="283"/>
      <c r="B5654"/>
      <c r="C5654"/>
      <c r="D5654"/>
      <c r="E5654"/>
      <c r="F5654"/>
      <c r="G5654"/>
      <c r="H5654"/>
      <c r="I5654"/>
      <c r="J5654"/>
      <c r="K5654"/>
      <c r="L5654"/>
      <c r="M5654"/>
      <c r="N5654"/>
      <c r="O5654"/>
      <c r="P5654"/>
      <c r="Q5654"/>
      <c r="R5654"/>
      <c r="S5654"/>
      <c r="T5654"/>
      <c r="U5654"/>
      <c r="V5654"/>
      <c r="W5654"/>
      <c r="X5654"/>
      <c r="Y5654"/>
      <c r="Z5654"/>
      <c r="AA5654"/>
      <c r="AB5654" s="181"/>
    </row>
    <row r="5655" spans="1:28" hidden="1">
      <c r="A5655" s="283"/>
      <c r="B5655"/>
      <c r="C5655"/>
      <c r="D5655"/>
      <c r="E5655"/>
      <c r="F5655"/>
      <c r="G5655"/>
      <c r="H5655"/>
      <c r="I5655"/>
      <c r="J5655"/>
      <c r="K5655"/>
      <c r="L5655"/>
      <c r="M5655"/>
      <c r="N5655"/>
      <c r="O5655"/>
      <c r="P5655"/>
      <c r="Q5655"/>
      <c r="R5655"/>
      <c r="S5655"/>
      <c r="T5655"/>
      <c r="U5655"/>
      <c r="V5655"/>
      <c r="W5655"/>
      <c r="X5655"/>
      <c r="Y5655"/>
      <c r="Z5655"/>
      <c r="AA5655"/>
      <c r="AB5655" s="181"/>
    </row>
    <row r="5656" spans="1:28" hidden="1">
      <c r="A5656" s="283"/>
      <c r="B5656"/>
      <c r="C5656"/>
      <c r="D5656"/>
      <c r="E5656"/>
      <c r="F5656"/>
      <c r="G5656"/>
      <c r="H5656"/>
      <c r="I5656"/>
      <c r="J5656"/>
      <c r="K5656"/>
      <c r="L5656"/>
      <c r="M5656"/>
      <c r="N5656"/>
      <c r="O5656"/>
      <c r="P5656"/>
      <c r="Q5656"/>
      <c r="R5656"/>
      <c r="S5656"/>
      <c r="T5656"/>
      <c r="U5656"/>
      <c r="V5656"/>
      <c r="W5656"/>
      <c r="X5656"/>
      <c r="Y5656"/>
      <c r="Z5656"/>
      <c r="AA5656"/>
      <c r="AB5656" s="181"/>
    </row>
    <row r="5657" spans="1:28" hidden="1">
      <c r="A5657" s="283"/>
      <c r="B5657"/>
      <c r="C5657"/>
      <c r="D5657"/>
      <c r="E5657"/>
      <c r="F5657"/>
      <c r="G5657"/>
      <c r="H5657"/>
      <c r="I5657"/>
      <c r="J5657"/>
      <c r="K5657"/>
      <c r="L5657"/>
      <c r="M5657"/>
      <c r="N5657"/>
      <c r="O5657"/>
      <c r="P5657"/>
      <c r="Q5657"/>
      <c r="R5657"/>
      <c r="S5657"/>
      <c r="T5657"/>
      <c r="U5657"/>
      <c r="V5657"/>
      <c r="W5657"/>
      <c r="X5657"/>
      <c r="Y5657"/>
      <c r="Z5657"/>
      <c r="AA5657"/>
      <c r="AB5657" s="181"/>
    </row>
    <row r="5658" spans="1:28" hidden="1">
      <c r="A5658" s="283"/>
      <c r="B5658"/>
      <c r="C5658"/>
      <c r="D5658"/>
      <c r="E5658"/>
      <c r="F5658"/>
      <c r="G5658"/>
      <c r="H5658"/>
      <c r="I5658"/>
      <c r="J5658"/>
      <c r="K5658"/>
      <c r="L5658"/>
      <c r="M5658"/>
      <c r="N5658"/>
      <c r="O5658"/>
      <c r="P5658"/>
      <c r="Q5658"/>
      <c r="R5658"/>
      <c r="S5658"/>
      <c r="T5658"/>
      <c r="U5658"/>
      <c r="V5658"/>
      <c r="W5658"/>
      <c r="X5658"/>
      <c r="Y5658"/>
      <c r="Z5658"/>
      <c r="AA5658"/>
      <c r="AB5658" s="181"/>
    </row>
    <row r="5659" spans="1:28" hidden="1">
      <c r="A5659" s="283"/>
      <c r="B5659"/>
      <c r="C5659"/>
      <c r="D5659"/>
      <c r="E5659"/>
      <c r="F5659"/>
      <c r="G5659"/>
      <c r="H5659"/>
      <c r="I5659"/>
      <c r="J5659"/>
      <c r="K5659"/>
      <c r="L5659"/>
      <c r="M5659"/>
      <c r="N5659"/>
      <c r="O5659"/>
      <c r="P5659"/>
      <c r="Q5659"/>
      <c r="R5659"/>
      <c r="S5659"/>
      <c r="T5659"/>
      <c r="U5659"/>
      <c r="V5659"/>
      <c r="W5659"/>
      <c r="X5659"/>
      <c r="Y5659"/>
      <c r="Z5659"/>
      <c r="AA5659"/>
      <c r="AB5659" s="181"/>
    </row>
    <row r="5660" spans="1:28" hidden="1">
      <c r="A5660" s="283"/>
      <c r="B5660"/>
      <c r="C5660"/>
      <c r="D5660"/>
      <c r="E5660"/>
      <c r="F5660"/>
      <c r="G5660"/>
      <c r="H5660"/>
      <c r="I5660"/>
      <c r="J5660"/>
      <c r="K5660"/>
      <c r="L5660"/>
      <c r="M5660"/>
      <c r="N5660"/>
      <c r="O5660"/>
      <c r="P5660"/>
      <c r="Q5660"/>
      <c r="R5660"/>
      <c r="S5660"/>
      <c r="T5660"/>
      <c r="U5660"/>
      <c r="V5660"/>
      <c r="W5660"/>
      <c r="X5660"/>
      <c r="Y5660"/>
      <c r="Z5660"/>
      <c r="AA5660"/>
      <c r="AB5660" s="181"/>
    </row>
    <row r="5661" spans="1:28" hidden="1">
      <c r="A5661" s="283"/>
      <c r="B5661"/>
      <c r="C5661"/>
      <c r="D5661"/>
      <c r="E5661"/>
      <c r="F5661"/>
      <c r="G5661"/>
      <c r="H5661"/>
      <c r="I5661"/>
      <c r="J5661"/>
      <c r="K5661"/>
      <c r="L5661"/>
      <c r="M5661"/>
      <c r="N5661"/>
      <c r="O5661"/>
      <c r="P5661"/>
      <c r="Q5661"/>
      <c r="R5661"/>
      <c r="S5661"/>
      <c r="T5661"/>
      <c r="U5661"/>
      <c r="V5661"/>
      <c r="W5661"/>
      <c r="X5661"/>
      <c r="Y5661"/>
      <c r="Z5661"/>
      <c r="AA5661"/>
      <c r="AB5661" s="181"/>
    </row>
    <row r="5662" spans="1:28" hidden="1">
      <c r="A5662" s="283"/>
      <c r="B5662"/>
      <c r="C5662"/>
      <c r="D5662"/>
      <c r="E5662"/>
      <c r="F5662"/>
      <c r="G5662"/>
      <c r="H5662"/>
      <c r="I5662"/>
      <c r="J5662"/>
      <c r="K5662"/>
      <c r="L5662"/>
      <c r="M5662"/>
      <c r="N5662"/>
      <c r="O5662"/>
      <c r="P5662"/>
      <c r="Q5662"/>
      <c r="R5662"/>
      <c r="S5662"/>
      <c r="T5662"/>
      <c r="U5662"/>
      <c r="V5662"/>
      <c r="W5662"/>
      <c r="X5662"/>
      <c r="Y5662"/>
      <c r="Z5662"/>
      <c r="AA5662"/>
      <c r="AB5662" s="181"/>
    </row>
    <row r="5663" spans="1:28" hidden="1">
      <c r="A5663" s="283"/>
      <c r="B5663"/>
      <c r="C5663"/>
      <c r="D5663"/>
      <c r="E5663"/>
      <c r="F5663"/>
      <c r="G5663"/>
      <c r="H5663"/>
      <c r="I5663"/>
      <c r="J5663"/>
      <c r="K5663"/>
      <c r="L5663"/>
      <c r="M5663"/>
      <c r="N5663"/>
      <c r="O5663"/>
      <c r="P5663"/>
      <c r="Q5663"/>
      <c r="R5663"/>
      <c r="S5663"/>
      <c r="T5663"/>
      <c r="U5663"/>
      <c r="V5663"/>
      <c r="W5663"/>
      <c r="X5663"/>
      <c r="Y5663"/>
      <c r="Z5663"/>
      <c r="AA5663"/>
      <c r="AB5663" s="181"/>
    </row>
    <row r="5664" spans="1:28" hidden="1">
      <c r="A5664" s="283"/>
      <c r="B5664"/>
      <c r="C5664"/>
      <c r="D5664"/>
      <c r="E5664"/>
      <c r="F5664"/>
      <c r="G5664"/>
      <c r="H5664"/>
      <c r="I5664"/>
      <c r="J5664"/>
      <c r="K5664"/>
      <c r="L5664"/>
      <c r="M5664"/>
      <c r="N5664"/>
      <c r="O5664"/>
      <c r="P5664"/>
      <c r="Q5664"/>
      <c r="R5664"/>
      <c r="S5664"/>
      <c r="T5664"/>
      <c r="U5664"/>
      <c r="V5664"/>
      <c r="W5664"/>
      <c r="X5664"/>
      <c r="Y5664"/>
      <c r="Z5664"/>
      <c r="AA5664"/>
      <c r="AB5664" s="181"/>
    </row>
    <row r="5665" spans="1:28" hidden="1">
      <c r="A5665" s="283"/>
      <c r="B5665"/>
      <c r="C5665"/>
      <c r="D5665"/>
      <c r="E5665"/>
      <c r="F5665"/>
      <c r="G5665"/>
      <c r="H5665"/>
      <c r="I5665"/>
      <c r="J5665"/>
      <c r="K5665"/>
      <c r="L5665"/>
      <c r="M5665"/>
      <c r="N5665"/>
      <c r="O5665"/>
      <c r="P5665"/>
      <c r="Q5665"/>
      <c r="R5665"/>
      <c r="S5665"/>
      <c r="T5665"/>
      <c r="U5665"/>
      <c r="V5665"/>
      <c r="W5665"/>
      <c r="X5665"/>
      <c r="Y5665"/>
      <c r="Z5665"/>
      <c r="AA5665"/>
      <c r="AB5665" s="181"/>
    </row>
    <row r="5666" spans="1:28" hidden="1">
      <c r="A5666" s="283"/>
      <c r="B5666"/>
      <c r="C5666"/>
      <c r="D5666"/>
      <c r="E5666"/>
      <c r="F5666"/>
      <c r="G5666"/>
      <c r="H5666"/>
      <c r="I5666"/>
      <c r="J5666"/>
      <c r="K5666"/>
      <c r="L5666"/>
      <c r="M5666"/>
      <c r="N5666"/>
      <c r="O5666"/>
      <c r="P5666"/>
      <c r="Q5666"/>
      <c r="R5666"/>
      <c r="S5666"/>
      <c r="T5666"/>
      <c r="U5666"/>
      <c r="V5666"/>
      <c r="W5666"/>
      <c r="X5666"/>
      <c r="Y5666"/>
      <c r="Z5666"/>
      <c r="AA5666"/>
      <c r="AB5666" s="181"/>
    </row>
    <row r="5667" spans="1:28" hidden="1">
      <c r="A5667" s="283"/>
      <c r="B5667"/>
      <c r="C5667"/>
      <c r="D5667"/>
      <c r="E5667"/>
      <c r="F5667"/>
      <c r="G5667"/>
      <c r="H5667"/>
      <c r="I5667"/>
      <c r="J5667"/>
      <c r="K5667"/>
      <c r="L5667"/>
      <c r="M5667"/>
      <c r="N5667"/>
      <c r="O5667"/>
      <c r="P5667"/>
      <c r="Q5667"/>
      <c r="R5667"/>
      <c r="S5667"/>
      <c r="T5667"/>
      <c r="U5667"/>
      <c r="V5667"/>
      <c r="W5667"/>
      <c r="X5667"/>
      <c r="Y5667"/>
      <c r="Z5667"/>
      <c r="AA5667"/>
      <c r="AB5667" s="181"/>
    </row>
    <row r="5668" spans="1:28" hidden="1">
      <c r="A5668" s="283"/>
      <c r="B5668"/>
      <c r="C5668"/>
      <c r="D5668"/>
      <c r="E5668"/>
      <c r="F5668"/>
      <c r="G5668"/>
      <c r="H5668"/>
      <c r="I5668"/>
      <c r="J5668"/>
      <c r="K5668"/>
      <c r="L5668"/>
      <c r="M5668"/>
      <c r="N5668"/>
      <c r="O5668"/>
      <c r="P5668"/>
      <c r="Q5668"/>
      <c r="R5668"/>
      <c r="S5668"/>
      <c r="T5668"/>
      <c r="U5668"/>
      <c r="V5668"/>
      <c r="W5668"/>
      <c r="X5668"/>
      <c r="Y5668"/>
      <c r="Z5668"/>
      <c r="AA5668"/>
      <c r="AB5668" s="181"/>
    </row>
    <row r="5669" spans="1:28" hidden="1">
      <c r="A5669" s="283"/>
      <c r="B5669"/>
      <c r="C5669"/>
      <c r="D5669"/>
      <c r="E5669"/>
      <c r="F5669"/>
      <c r="G5669"/>
      <c r="H5669"/>
      <c r="I5669"/>
      <c r="J5669"/>
      <c r="K5669"/>
      <c r="L5669"/>
      <c r="M5669"/>
      <c r="N5669"/>
      <c r="O5669"/>
      <c r="P5669"/>
      <c r="Q5669"/>
      <c r="R5669"/>
      <c r="S5669"/>
      <c r="T5669"/>
      <c r="U5669"/>
      <c r="V5669"/>
      <c r="W5669"/>
      <c r="X5669"/>
      <c r="Y5669"/>
      <c r="Z5669"/>
      <c r="AA5669"/>
      <c r="AB5669" s="181"/>
    </row>
    <row r="5670" spans="1:28" hidden="1">
      <c r="A5670" s="283"/>
      <c r="B5670"/>
      <c r="C5670"/>
      <c r="D5670"/>
      <c r="E5670"/>
      <c r="F5670"/>
      <c r="G5670"/>
      <c r="H5670"/>
      <c r="I5670"/>
      <c r="J5670"/>
      <c r="K5670"/>
      <c r="L5670"/>
      <c r="M5670"/>
      <c r="N5670"/>
      <c r="O5670"/>
      <c r="P5670"/>
      <c r="Q5670"/>
      <c r="R5670"/>
      <c r="S5670"/>
      <c r="T5670"/>
      <c r="U5670"/>
      <c r="V5670"/>
      <c r="W5670"/>
      <c r="X5670"/>
      <c r="Y5670"/>
      <c r="Z5670"/>
      <c r="AA5670"/>
      <c r="AB5670" s="181"/>
    </row>
    <row r="5671" spans="1:28" hidden="1">
      <c r="A5671" s="283"/>
      <c r="B5671"/>
      <c r="C5671"/>
      <c r="D5671"/>
      <c r="E5671"/>
      <c r="F5671"/>
      <c r="G5671"/>
      <c r="H5671"/>
      <c r="I5671"/>
      <c r="J5671"/>
      <c r="K5671"/>
      <c r="L5671"/>
      <c r="M5671"/>
      <c r="N5671"/>
      <c r="O5671"/>
      <c r="P5671"/>
      <c r="Q5671"/>
      <c r="R5671"/>
      <c r="S5671"/>
      <c r="T5671"/>
      <c r="U5671"/>
      <c r="V5671"/>
      <c r="W5671"/>
      <c r="X5671"/>
      <c r="Y5671"/>
      <c r="Z5671"/>
      <c r="AA5671"/>
      <c r="AB5671" s="181"/>
    </row>
    <row r="5672" spans="1:28" hidden="1">
      <c r="A5672" s="283"/>
      <c r="B5672"/>
      <c r="C5672"/>
      <c r="D5672"/>
      <c r="E5672"/>
      <c r="F5672"/>
      <c r="G5672"/>
      <c r="H5672"/>
      <c r="I5672"/>
      <c r="J5672"/>
      <c r="K5672"/>
      <c r="L5672"/>
      <c r="M5672"/>
      <c r="N5672"/>
      <c r="O5672"/>
      <c r="P5672"/>
      <c r="Q5672"/>
      <c r="R5672"/>
      <c r="S5672"/>
      <c r="T5672"/>
      <c r="U5672"/>
      <c r="V5672"/>
      <c r="W5672"/>
      <c r="X5672"/>
      <c r="Y5672"/>
      <c r="Z5672"/>
      <c r="AA5672"/>
      <c r="AB5672" s="181"/>
    </row>
    <row r="5673" spans="1:28" hidden="1">
      <c r="A5673" s="283"/>
      <c r="B5673"/>
      <c r="C5673"/>
      <c r="D5673"/>
      <c r="E5673"/>
      <c r="F5673"/>
      <c r="G5673"/>
      <c r="H5673"/>
      <c r="I5673"/>
      <c r="J5673"/>
      <c r="K5673"/>
      <c r="L5673"/>
      <c r="M5673"/>
      <c r="N5673"/>
      <c r="O5673"/>
      <c r="P5673"/>
      <c r="Q5673"/>
      <c r="R5673"/>
      <c r="S5673"/>
      <c r="T5673"/>
      <c r="U5673"/>
      <c r="V5673"/>
      <c r="W5673"/>
      <c r="X5673"/>
      <c r="Y5673"/>
      <c r="Z5673"/>
      <c r="AA5673"/>
      <c r="AB5673" s="181"/>
    </row>
    <row r="5674" spans="1:28" hidden="1">
      <c r="A5674" s="283"/>
      <c r="B5674"/>
      <c r="C5674"/>
      <c r="D5674"/>
      <c r="E5674"/>
      <c r="F5674"/>
      <c r="G5674"/>
      <c r="H5674"/>
      <c r="I5674"/>
      <c r="J5674"/>
      <c r="K5674"/>
      <c r="L5674"/>
      <c r="M5674"/>
      <c r="N5674"/>
      <c r="O5674"/>
      <c r="P5674"/>
      <c r="Q5674"/>
      <c r="R5674"/>
      <c r="S5674"/>
      <c r="T5674"/>
      <c r="U5674"/>
      <c r="V5674"/>
      <c r="W5674"/>
      <c r="X5674"/>
      <c r="Y5674"/>
      <c r="Z5674"/>
      <c r="AA5674"/>
      <c r="AB5674" s="181"/>
    </row>
    <row r="5675" spans="1:28" hidden="1">
      <c r="A5675" s="283"/>
      <c r="B5675"/>
      <c r="C5675"/>
      <c r="D5675"/>
      <c r="E5675"/>
      <c r="F5675"/>
      <c r="G5675"/>
      <c r="H5675"/>
      <c r="I5675"/>
      <c r="J5675"/>
      <c r="K5675"/>
      <c r="L5675"/>
      <c r="M5675"/>
      <c r="N5675"/>
      <c r="O5675"/>
      <c r="P5675"/>
      <c r="Q5675"/>
      <c r="R5675"/>
      <c r="S5675"/>
      <c r="T5675"/>
      <c r="U5675"/>
      <c r="V5675"/>
      <c r="W5675"/>
      <c r="X5675"/>
      <c r="Y5675"/>
      <c r="Z5675"/>
      <c r="AA5675"/>
      <c r="AB5675" s="181"/>
    </row>
    <row r="5676" spans="1:28" hidden="1">
      <c r="A5676" s="283"/>
      <c r="B5676"/>
      <c r="C5676"/>
      <c r="D5676"/>
      <c r="E5676"/>
      <c r="F5676"/>
      <c r="G5676"/>
      <c r="H5676"/>
      <c r="I5676"/>
      <c r="J5676"/>
      <c r="K5676"/>
      <c r="L5676"/>
      <c r="M5676"/>
      <c r="N5676"/>
      <c r="O5676"/>
      <c r="P5676"/>
      <c r="Q5676"/>
      <c r="R5676"/>
      <c r="S5676"/>
      <c r="T5676"/>
      <c r="U5676"/>
      <c r="V5676"/>
      <c r="W5676"/>
      <c r="X5676"/>
      <c r="Y5676"/>
      <c r="Z5676"/>
      <c r="AA5676"/>
      <c r="AB5676" s="181"/>
    </row>
    <row r="5677" spans="1:28" hidden="1">
      <c r="A5677" s="283"/>
      <c r="B5677"/>
      <c r="C5677"/>
      <c r="D5677"/>
      <c r="E5677"/>
      <c r="F5677"/>
      <c r="G5677"/>
      <c r="H5677"/>
      <c r="I5677"/>
      <c r="J5677"/>
      <c r="K5677"/>
      <c r="L5677"/>
      <c r="M5677"/>
      <c r="N5677"/>
      <c r="O5677"/>
      <c r="P5677"/>
      <c r="Q5677"/>
      <c r="R5677"/>
      <c r="S5677"/>
      <c r="T5677"/>
      <c r="U5677"/>
      <c r="V5677"/>
      <c r="W5677"/>
      <c r="X5677"/>
      <c r="Y5677"/>
      <c r="Z5677"/>
      <c r="AA5677"/>
      <c r="AB5677" s="181"/>
    </row>
    <row r="5678" spans="1:28" hidden="1">
      <c r="A5678" s="283"/>
      <c r="B5678"/>
      <c r="C5678"/>
      <c r="D5678"/>
      <c r="E5678"/>
      <c r="F5678"/>
      <c r="G5678"/>
      <c r="H5678"/>
      <c r="I5678"/>
      <c r="J5678"/>
      <c r="K5678"/>
      <c r="L5678"/>
      <c r="M5678"/>
      <c r="N5678"/>
      <c r="O5678"/>
      <c r="P5678"/>
      <c r="Q5678"/>
      <c r="R5678"/>
      <c r="S5678"/>
      <c r="T5678"/>
      <c r="U5678"/>
      <c r="V5678"/>
      <c r="W5678"/>
      <c r="X5678"/>
      <c r="Y5678"/>
      <c r="Z5678"/>
      <c r="AA5678"/>
      <c r="AB5678" s="181"/>
    </row>
    <row r="5679" spans="1:28" hidden="1">
      <c r="A5679" s="283"/>
      <c r="B5679"/>
      <c r="C5679"/>
      <c r="D5679"/>
      <c r="E5679"/>
      <c r="F5679"/>
      <c r="G5679"/>
      <c r="H5679"/>
      <c r="I5679"/>
      <c r="J5679"/>
      <c r="K5679"/>
      <c r="L5679"/>
      <c r="M5679"/>
      <c r="N5679"/>
      <c r="O5679"/>
      <c r="P5679"/>
      <c r="Q5679"/>
      <c r="R5679"/>
      <c r="S5679"/>
      <c r="T5679"/>
      <c r="U5679"/>
      <c r="V5679"/>
      <c r="W5679"/>
      <c r="X5679"/>
      <c r="Y5679"/>
      <c r="Z5679"/>
      <c r="AA5679"/>
      <c r="AB5679" s="181"/>
    </row>
    <row r="5680" spans="1:28" hidden="1">
      <c r="A5680" s="283"/>
      <c r="B5680"/>
      <c r="C5680"/>
      <c r="D5680"/>
      <c r="E5680"/>
      <c r="F5680"/>
      <c r="G5680"/>
      <c r="H5680"/>
      <c r="I5680"/>
      <c r="J5680"/>
      <c r="K5680"/>
      <c r="L5680"/>
      <c r="M5680"/>
      <c r="N5680"/>
      <c r="O5680"/>
      <c r="P5680"/>
      <c r="Q5680"/>
      <c r="R5680"/>
      <c r="S5680"/>
      <c r="T5680"/>
      <c r="U5680"/>
      <c r="V5680"/>
      <c r="W5680"/>
      <c r="X5680"/>
      <c r="Y5680"/>
      <c r="Z5680"/>
      <c r="AA5680"/>
      <c r="AB5680" s="181"/>
    </row>
    <row r="5681" spans="1:28" hidden="1">
      <c r="A5681" s="283"/>
      <c r="B5681"/>
      <c r="C5681"/>
      <c r="D5681"/>
      <c r="E5681"/>
      <c r="F5681"/>
      <c r="G5681"/>
      <c r="H5681"/>
      <c r="I5681"/>
      <c r="J5681"/>
      <c r="K5681"/>
      <c r="L5681"/>
      <c r="M5681"/>
      <c r="N5681"/>
      <c r="O5681"/>
      <c r="P5681"/>
      <c r="Q5681"/>
      <c r="R5681"/>
      <c r="S5681"/>
      <c r="T5681"/>
      <c r="U5681"/>
      <c r="V5681"/>
      <c r="W5681"/>
      <c r="X5681"/>
      <c r="Y5681"/>
      <c r="Z5681"/>
      <c r="AA5681"/>
      <c r="AB5681" s="181"/>
    </row>
    <row r="5682" spans="1:28" hidden="1">
      <c r="A5682" s="283"/>
      <c r="B5682"/>
      <c r="C5682"/>
      <c r="D5682"/>
      <c r="E5682"/>
      <c r="F5682"/>
      <c r="G5682"/>
      <c r="H5682"/>
      <c r="I5682"/>
      <c r="J5682"/>
      <c r="K5682"/>
      <c r="L5682"/>
      <c r="M5682"/>
      <c r="N5682"/>
      <c r="O5682"/>
      <c r="P5682"/>
      <c r="Q5682"/>
      <c r="R5682"/>
      <c r="S5682"/>
      <c r="T5682"/>
      <c r="U5682"/>
      <c r="V5682"/>
      <c r="W5682"/>
      <c r="X5682"/>
      <c r="Y5682"/>
      <c r="Z5682"/>
      <c r="AA5682"/>
      <c r="AB5682" s="181"/>
    </row>
    <row r="5683" spans="1:28" hidden="1">
      <c r="A5683" s="283"/>
      <c r="B5683"/>
      <c r="C5683"/>
      <c r="D5683"/>
      <c r="E5683"/>
      <c r="F5683"/>
      <c r="G5683"/>
      <c r="H5683"/>
      <c r="I5683"/>
      <c r="J5683"/>
      <c r="K5683"/>
      <c r="L5683"/>
      <c r="M5683"/>
      <c r="N5683"/>
      <c r="O5683"/>
      <c r="P5683"/>
      <c r="Q5683"/>
      <c r="R5683"/>
      <c r="S5683"/>
      <c r="T5683"/>
      <c r="U5683"/>
      <c r="V5683"/>
      <c r="W5683"/>
      <c r="X5683"/>
      <c r="Y5683"/>
      <c r="Z5683"/>
      <c r="AA5683"/>
      <c r="AB5683" s="181"/>
    </row>
    <row r="5684" spans="1:28" hidden="1">
      <c r="A5684" s="283"/>
      <c r="B5684"/>
      <c r="C5684"/>
      <c r="D5684"/>
      <c r="E5684"/>
      <c r="F5684"/>
      <c r="G5684"/>
      <c r="H5684"/>
      <c r="I5684"/>
      <c r="J5684"/>
      <c r="K5684"/>
      <c r="L5684"/>
      <c r="M5684"/>
      <c r="N5684"/>
      <c r="O5684"/>
      <c r="P5684"/>
      <c r="Q5684"/>
      <c r="R5684"/>
      <c r="S5684"/>
      <c r="T5684"/>
      <c r="U5684"/>
      <c r="V5684"/>
      <c r="W5684"/>
      <c r="X5684"/>
      <c r="Y5684"/>
      <c r="Z5684"/>
      <c r="AA5684"/>
      <c r="AB5684" s="181"/>
    </row>
    <row r="5685" spans="1:28" hidden="1">
      <c r="A5685" s="283"/>
      <c r="B5685"/>
      <c r="C5685"/>
      <c r="D5685"/>
      <c r="E5685"/>
      <c r="F5685"/>
      <c r="G5685"/>
      <c r="H5685"/>
      <c r="I5685"/>
      <c r="J5685"/>
      <c r="K5685"/>
      <c r="L5685"/>
      <c r="M5685"/>
      <c r="N5685"/>
      <c r="O5685"/>
      <c r="P5685"/>
      <c r="Q5685"/>
      <c r="R5685"/>
      <c r="S5685"/>
      <c r="T5685"/>
      <c r="U5685"/>
      <c r="V5685"/>
      <c r="W5685"/>
      <c r="X5685"/>
      <c r="Y5685"/>
      <c r="Z5685"/>
      <c r="AA5685"/>
      <c r="AB5685" s="181"/>
    </row>
    <row r="5686" spans="1:28" hidden="1">
      <c r="A5686" s="283"/>
      <c r="B5686"/>
      <c r="C5686"/>
      <c r="D5686"/>
      <c r="E5686"/>
      <c r="F5686"/>
      <c r="G5686"/>
      <c r="H5686"/>
      <c r="I5686"/>
      <c r="J5686"/>
      <c r="K5686"/>
      <c r="L5686"/>
      <c r="M5686"/>
      <c r="N5686"/>
      <c r="O5686"/>
      <c r="P5686"/>
      <c r="Q5686"/>
      <c r="R5686"/>
      <c r="S5686"/>
      <c r="T5686"/>
      <c r="U5686"/>
      <c r="V5686"/>
      <c r="W5686"/>
      <c r="X5686"/>
      <c r="Y5686"/>
      <c r="Z5686"/>
      <c r="AA5686"/>
      <c r="AB5686" s="181"/>
    </row>
    <row r="5687" spans="1:28" hidden="1">
      <c r="A5687" s="283"/>
      <c r="B5687"/>
      <c r="C5687"/>
      <c r="D5687"/>
      <c r="E5687"/>
      <c r="F5687"/>
      <c r="G5687"/>
      <c r="H5687"/>
      <c r="I5687"/>
      <c r="J5687"/>
      <c r="K5687"/>
      <c r="L5687"/>
      <c r="M5687"/>
      <c r="N5687"/>
      <c r="O5687"/>
      <c r="P5687"/>
      <c r="Q5687"/>
      <c r="R5687"/>
      <c r="S5687"/>
      <c r="T5687"/>
      <c r="U5687"/>
      <c r="V5687"/>
      <c r="W5687"/>
      <c r="X5687"/>
      <c r="Y5687"/>
      <c r="Z5687"/>
      <c r="AA5687"/>
      <c r="AB5687" s="181"/>
    </row>
    <row r="5688" spans="1:28" hidden="1">
      <c r="A5688" s="283"/>
      <c r="B5688"/>
      <c r="C5688"/>
      <c r="D5688"/>
      <c r="E5688"/>
      <c r="F5688"/>
      <c r="G5688"/>
      <c r="H5688"/>
      <c r="I5688"/>
      <c r="J5688"/>
      <c r="K5688"/>
      <c r="L5688"/>
      <c r="M5688"/>
      <c r="N5688"/>
      <c r="O5688"/>
      <c r="P5688"/>
      <c r="Q5688"/>
      <c r="R5688"/>
      <c r="S5688"/>
      <c r="T5688"/>
      <c r="U5688"/>
      <c r="V5688"/>
      <c r="W5688"/>
      <c r="X5688"/>
      <c r="Y5688"/>
      <c r="Z5688"/>
      <c r="AA5688"/>
      <c r="AB5688" s="181"/>
    </row>
    <row r="5689" spans="1:28" hidden="1">
      <c r="A5689" s="283"/>
      <c r="B5689"/>
      <c r="C5689"/>
      <c r="D5689"/>
      <c r="E5689"/>
      <c r="F5689"/>
      <c r="G5689"/>
      <c r="H5689"/>
      <c r="I5689"/>
      <c r="J5689"/>
      <c r="K5689"/>
      <c r="L5689"/>
      <c r="M5689"/>
      <c r="N5689"/>
      <c r="O5689"/>
      <c r="P5689"/>
      <c r="Q5689"/>
      <c r="R5689"/>
      <c r="S5689"/>
      <c r="T5689"/>
      <c r="U5689"/>
      <c r="V5689"/>
      <c r="W5689"/>
      <c r="X5689"/>
      <c r="Y5689"/>
      <c r="Z5689"/>
      <c r="AA5689"/>
      <c r="AB5689" s="181"/>
    </row>
    <row r="5690" spans="1:28" hidden="1">
      <c r="A5690" s="283"/>
      <c r="B5690"/>
      <c r="C5690"/>
      <c r="D5690"/>
      <c r="E5690"/>
      <c r="F5690"/>
      <c r="G5690"/>
      <c r="H5690"/>
      <c r="I5690"/>
      <c r="J5690"/>
      <c r="K5690"/>
      <c r="L5690"/>
      <c r="M5690"/>
      <c r="N5690"/>
      <c r="O5690"/>
      <c r="P5690"/>
      <c r="Q5690"/>
      <c r="R5690"/>
      <c r="S5690"/>
      <c r="T5690"/>
      <c r="U5690"/>
      <c r="V5690"/>
      <c r="W5690"/>
      <c r="X5690"/>
      <c r="Y5690"/>
      <c r="Z5690"/>
      <c r="AA5690"/>
      <c r="AB5690" s="181"/>
    </row>
    <row r="5691" spans="1:28" hidden="1">
      <c r="A5691" s="283"/>
      <c r="B5691"/>
      <c r="C5691"/>
      <c r="D5691"/>
      <c r="E5691"/>
      <c r="F5691"/>
      <c r="G5691"/>
      <c r="H5691"/>
      <c r="I5691"/>
      <c r="J5691"/>
      <c r="K5691"/>
      <c r="L5691"/>
      <c r="M5691"/>
      <c r="N5691"/>
      <c r="O5691"/>
      <c r="P5691"/>
      <c r="Q5691"/>
      <c r="R5691"/>
      <c r="S5691"/>
      <c r="T5691"/>
      <c r="U5691"/>
      <c r="V5691"/>
      <c r="W5691"/>
      <c r="X5691"/>
      <c r="Y5691"/>
      <c r="Z5691"/>
      <c r="AA5691"/>
      <c r="AB5691" s="181"/>
    </row>
    <row r="5692" spans="1:28" hidden="1">
      <c r="A5692" s="283"/>
      <c r="B5692"/>
      <c r="C5692"/>
      <c r="D5692"/>
      <c r="E5692"/>
      <c r="F5692"/>
      <c r="G5692"/>
      <c r="H5692"/>
      <c r="I5692"/>
      <c r="J5692"/>
      <c r="K5692"/>
      <c r="L5692"/>
      <c r="M5692"/>
      <c r="N5692"/>
      <c r="O5692"/>
      <c r="P5692"/>
      <c r="Q5692"/>
      <c r="R5692"/>
      <c r="S5692"/>
      <c r="T5692"/>
      <c r="U5692"/>
      <c r="V5692"/>
      <c r="W5692"/>
      <c r="X5692"/>
      <c r="Y5692"/>
      <c r="Z5692"/>
      <c r="AA5692"/>
      <c r="AB5692" s="181"/>
    </row>
    <row r="5693" spans="1:28" hidden="1">
      <c r="A5693" s="283"/>
      <c r="B5693"/>
      <c r="C5693"/>
      <c r="D5693"/>
      <c r="E5693"/>
      <c r="F5693"/>
      <c r="G5693"/>
      <c r="H5693"/>
      <c r="I5693"/>
      <c r="J5693"/>
      <c r="K5693"/>
      <c r="L5693"/>
      <c r="M5693"/>
      <c r="N5693"/>
      <c r="O5693"/>
      <c r="P5693"/>
      <c r="Q5693"/>
      <c r="R5693"/>
      <c r="S5693"/>
      <c r="T5693"/>
      <c r="U5693"/>
      <c r="V5693"/>
      <c r="W5693"/>
      <c r="X5693"/>
      <c r="Y5693"/>
      <c r="Z5693"/>
      <c r="AA5693"/>
      <c r="AB5693" s="181"/>
    </row>
    <row r="5694" spans="1:28" hidden="1">
      <c r="A5694" s="283"/>
      <c r="B5694"/>
      <c r="C5694"/>
      <c r="D5694"/>
      <c r="E5694"/>
      <c r="F5694"/>
      <c r="G5694"/>
      <c r="H5694"/>
      <c r="I5694"/>
      <c r="J5694"/>
      <c r="K5694"/>
      <c r="L5694"/>
      <c r="M5694"/>
      <c r="N5694"/>
      <c r="O5694"/>
      <c r="P5694"/>
      <c r="Q5694"/>
      <c r="R5694"/>
      <c r="S5694"/>
      <c r="T5694"/>
      <c r="U5694"/>
      <c r="V5694"/>
      <c r="W5694"/>
      <c r="X5694"/>
      <c r="Y5694"/>
      <c r="Z5694"/>
      <c r="AA5694"/>
      <c r="AB5694" s="181"/>
    </row>
    <row r="5695" spans="1:28" hidden="1">
      <c r="A5695" s="283"/>
      <c r="B5695"/>
      <c r="C5695"/>
      <c r="D5695"/>
      <c r="E5695"/>
      <c r="F5695"/>
      <c r="G5695"/>
      <c r="H5695"/>
      <c r="I5695"/>
      <c r="J5695"/>
      <c r="K5695"/>
      <c r="L5695"/>
      <c r="M5695"/>
      <c r="N5695"/>
      <c r="O5695"/>
      <c r="P5695"/>
      <c r="Q5695"/>
      <c r="R5695"/>
      <c r="S5695"/>
      <c r="T5695"/>
      <c r="U5695"/>
      <c r="V5695"/>
      <c r="W5695"/>
      <c r="X5695"/>
      <c r="Y5695"/>
      <c r="Z5695"/>
      <c r="AA5695"/>
      <c r="AB5695" s="181"/>
    </row>
    <row r="5696" spans="1:28" hidden="1">
      <c r="A5696" s="283"/>
      <c r="B5696"/>
      <c r="C5696"/>
      <c r="D5696"/>
      <c r="E5696"/>
      <c r="F5696"/>
      <c r="G5696"/>
      <c r="H5696"/>
      <c r="I5696"/>
      <c r="J5696"/>
      <c r="K5696"/>
      <c r="L5696"/>
      <c r="M5696"/>
      <c r="N5696"/>
      <c r="O5696"/>
      <c r="P5696"/>
      <c r="Q5696"/>
      <c r="R5696"/>
      <c r="S5696"/>
      <c r="T5696"/>
      <c r="U5696"/>
      <c r="V5696"/>
      <c r="W5696"/>
      <c r="X5696"/>
      <c r="Y5696"/>
      <c r="Z5696"/>
      <c r="AA5696"/>
      <c r="AB5696" s="181"/>
    </row>
    <row r="5697" spans="1:28" hidden="1">
      <c r="A5697" s="283"/>
      <c r="B5697"/>
      <c r="C5697"/>
      <c r="D5697"/>
      <c r="E5697"/>
      <c r="F5697"/>
      <c r="G5697"/>
      <c r="H5697"/>
      <c r="I5697"/>
      <c r="J5697"/>
      <c r="K5697"/>
      <c r="L5697"/>
      <c r="M5697"/>
      <c r="N5697"/>
      <c r="O5697"/>
      <c r="P5697"/>
      <c r="Q5697"/>
      <c r="R5697"/>
      <c r="S5697"/>
      <c r="T5697"/>
      <c r="U5697"/>
      <c r="V5697"/>
      <c r="W5697"/>
      <c r="X5697"/>
      <c r="Y5697"/>
      <c r="Z5697"/>
      <c r="AA5697"/>
      <c r="AB5697" s="181"/>
    </row>
    <row r="5698" spans="1:28" hidden="1">
      <c r="A5698" s="283"/>
      <c r="B5698"/>
      <c r="C5698"/>
      <c r="D5698"/>
      <c r="E5698"/>
      <c r="F5698"/>
      <c r="G5698"/>
      <c r="H5698"/>
      <c r="I5698"/>
      <c r="J5698"/>
      <c r="K5698"/>
      <c r="L5698"/>
      <c r="M5698"/>
      <c r="N5698"/>
      <c r="O5698"/>
      <c r="P5698"/>
      <c r="Q5698"/>
      <c r="R5698"/>
      <c r="S5698"/>
      <c r="T5698"/>
      <c r="U5698"/>
      <c r="V5698"/>
      <c r="W5698"/>
      <c r="X5698"/>
      <c r="Y5698"/>
      <c r="Z5698"/>
      <c r="AA5698"/>
      <c r="AB5698" s="181"/>
    </row>
    <row r="5699" spans="1:28" hidden="1">
      <c r="A5699" s="283"/>
      <c r="B5699"/>
      <c r="C5699"/>
      <c r="D5699"/>
      <c r="E5699"/>
      <c r="F5699"/>
      <c r="G5699"/>
      <c r="H5699"/>
      <c r="I5699"/>
      <c r="J5699"/>
      <c r="K5699"/>
      <c r="L5699"/>
      <c r="M5699"/>
      <c r="N5699"/>
      <c r="O5699"/>
      <c r="P5699"/>
      <c r="Q5699"/>
      <c r="R5699"/>
      <c r="S5699"/>
      <c r="T5699"/>
      <c r="U5699"/>
      <c r="V5699"/>
      <c r="W5699"/>
      <c r="X5699"/>
      <c r="Y5699"/>
      <c r="Z5699"/>
      <c r="AA5699"/>
      <c r="AB5699" s="181"/>
    </row>
    <row r="5700" spans="1:28" hidden="1">
      <c r="A5700" s="283"/>
      <c r="B5700"/>
      <c r="C5700"/>
      <c r="D5700"/>
      <c r="E5700"/>
      <c r="F5700"/>
      <c r="G5700"/>
      <c r="H5700"/>
      <c r="I5700"/>
      <c r="J5700"/>
      <c r="K5700"/>
      <c r="L5700"/>
      <c r="M5700"/>
      <c r="N5700"/>
      <c r="O5700"/>
      <c r="P5700"/>
      <c r="Q5700"/>
      <c r="R5700"/>
      <c r="S5700"/>
      <c r="T5700"/>
      <c r="U5700"/>
      <c r="V5700"/>
      <c r="W5700"/>
      <c r="X5700"/>
      <c r="Y5700"/>
      <c r="Z5700"/>
      <c r="AA5700"/>
      <c r="AB5700" s="181"/>
    </row>
    <row r="5701" spans="1:28" hidden="1">
      <c r="A5701" s="283"/>
      <c r="B5701"/>
      <c r="C5701"/>
      <c r="D5701"/>
      <c r="E5701"/>
      <c r="F5701"/>
      <c r="G5701"/>
      <c r="H5701"/>
      <c r="I5701"/>
      <c r="J5701"/>
      <c r="K5701"/>
      <c r="L5701"/>
      <c r="M5701"/>
      <c r="N5701"/>
      <c r="O5701"/>
      <c r="P5701"/>
      <c r="Q5701"/>
      <c r="R5701"/>
      <c r="S5701"/>
      <c r="T5701"/>
      <c r="U5701"/>
      <c r="V5701"/>
      <c r="W5701"/>
      <c r="X5701"/>
      <c r="Y5701"/>
      <c r="Z5701"/>
      <c r="AA5701"/>
      <c r="AB5701" s="181"/>
    </row>
    <row r="5702" spans="1:28" hidden="1">
      <c r="A5702" s="283"/>
      <c r="B5702"/>
      <c r="C5702"/>
      <c r="D5702"/>
      <c r="E5702"/>
      <c r="F5702"/>
      <c r="G5702"/>
      <c r="H5702"/>
      <c r="I5702"/>
      <c r="J5702"/>
      <c r="K5702"/>
      <c r="L5702"/>
      <c r="M5702"/>
      <c r="N5702"/>
      <c r="O5702"/>
      <c r="P5702"/>
      <c r="Q5702"/>
      <c r="R5702"/>
      <c r="S5702"/>
      <c r="T5702"/>
      <c r="U5702"/>
      <c r="V5702"/>
      <c r="W5702"/>
      <c r="X5702"/>
      <c r="Y5702"/>
      <c r="Z5702"/>
      <c r="AA5702"/>
      <c r="AB5702" s="181"/>
    </row>
    <row r="5703" spans="1:28" hidden="1">
      <c r="A5703" s="283"/>
      <c r="B5703"/>
      <c r="C5703"/>
      <c r="D5703"/>
      <c r="E5703"/>
      <c r="F5703"/>
      <c r="G5703"/>
      <c r="H5703"/>
      <c r="I5703"/>
      <c r="J5703"/>
      <c r="K5703"/>
      <c r="L5703"/>
      <c r="M5703"/>
      <c r="N5703"/>
      <c r="O5703"/>
      <c r="P5703"/>
      <c r="Q5703"/>
      <c r="R5703"/>
      <c r="S5703"/>
      <c r="T5703"/>
      <c r="U5703"/>
      <c r="V5703"/>
      <c r="W5703"/>
      <c r="X5703"/>
      <c r="Y5703"/>
      <c r="Z5703"/>
      <c r="AA5703"/>
      <c r="AB5703" s="181"/>
    </row>
    <row r="5704" spans="1:28" hidden="1">
      <c r="A5704" s="283"/>
      <c r="B5704"/>
      <c r="C5704"/>
      <c r="D5704"/>
      <c r="E5704"/>
      <c r="F5704"/>
      <c r="G5704"/>
      <c r="H5704"/>
      <c r="I5704"/>
      <c r="J5704"/>
      <c r="K5704"/>
      <c r="L5704"/>
      <c r="M5704"/>
      <c r="N5704"/>
      <c r="O5704"/>
      <c r="P5704"/>
      <c r="Q5704"/>
      <c r="R5704"/>
      <c r="S5704"/>
      <c r="T5704"/>
      <c r="U5704"/>
      <c r="V5704"/>
      <c r="W5704"/>
      <c r="X5704"/>
      <c r="Y5704"/>
      <c r="Z5704"/>
      <c r="AA5704"/>
      <c r="AB5704" s="181"/>
    </row>
    <row r="5705" spans="1:28" hidden="1">
      <c r="A5705" s="283"/>
      <c r="B5705"/>
      <c r="C5705"/>
      <c r="D5705"/>
      <c r="E5705"/>
      <c r="F5705"/>
      <c r="G5705"/>
      <c r="H5705"/>
      <c r="I5705"/>
      <c r="J5705"/>
      <c r="K5705"/>
      <c r="L5705"/>
      <c r="M5705"/>
      <c r="N5705"/>
      <c r="O5705"/>
      <c r="P5705"/>
      <c r="Q5705"/>
      <c r="R5705"/>
      <c r="S5705"/>
      <c r="T5705"/>
      <c r="U5705"/>
      <c r="V5705"/>
      <c r="W5705"/>
      <c r="X5705"/>
      <c r="Y5705"/>
      <c r="Z5705"/>
      <c r="AA5705"/>
      <c r="AB5705" s="181"/>
    </row>
    <row r="5706" spans="1:28" hidden="1">
      <c r="A5706" s="283"/>
      <c r="B5706"/>
      <c r="C5706"/>
      <c r="D5706"/>
      <c r="E5706"/>
      <c r="F5706"/>
      <c r="G5706"/>
      <c r="H5706"/>
      <c r="I5706"/>
      <c r="J5706"/>
      <c r="K5706"/>
      <c r="L5706"/>
      <c r="M5706"/>
      <c r="N5706"/>
      <c r="O5706"/>
      <c r="P5706"/>
      <c r="Q5706"/>
      <c r="R5706"/>
      <c r="S5706"/>
      <c r="T5706"/>
      <c r="U5706"/>
      <c r="V5706"/>
      <c r="W5706"/>
      <c r="X5706"/>
      <c r="Y5706"/>
      <c r="Z5706"/>
      <c r="AA5706"/>
      <c r="AB5706" s="181"/>
    </row>
    <row r="5707" spans="1:28" hidden="1">
      <c r="A5707" s="283"/>
      <c r="B5707"/>
      <c r="C5707"/>
      <c r="D5707"/>
      <c r="E5707"/>
      <c r="F5707"/>
      <c r="G5707"/>
      <c r="H5707"/>
      <c r="I5707"/>
      <c r="J5707"/>
      <c r="K5707"/>
      <c r="L5707"/>
      <c r="M5707"/>
      <c r="N5707"/>
      <c r="O5707"/>
      <c r="P5707"/>
      <c r="Q5707"/>
      <c r="R5707"/>
      <c r="S5707"/>
      <c r="T5707"/>
      <c r="U5707"/>
      <c r="V5707"/>
      <c r="W5707"/>
      <c r="X5707"/>
      <c r="Y5707"/>
      <c r="Z5707"/>
      <c r="AA5707"/>
      <c r="AB5707" s="181"/>
    </row>
    <row r="5708" spans="1:28" hidden="1">
      <c r="A5708" s="283"/>
      <c r="B5708"/>
      <c r="C5708"/>
      <c r="D5708"/>
      <c r="E5708"/>
      <c r="F5708"/>
      <c r="G5708"/>
      <c r="H5708"/>
      <c r="I5708"/>
      <c r="J5708"/>
      <c r="K5708"/>
      <c r="L5708"/>
      <c r="M5708"/>
      <c r="N5708"/>
      <c r="O5708"/>
      <c r="P5708"/>
      <c r="Q5708"/>
      <c r="R5708"/>
      <c r="S5708"/>
      <c r="T5708"/>
      <c r="U5708"/>
      <c r="V5708"/>
      <c r="W5708"/>
      <c r="X5708"/>
      <c r="Y5708"/>
      <c r="Z5708"/>
      <c r="AA5708"/>
      <c r="AB5708" s="181"/>
    </row>
    <row r="5709" spans="1:28" hidden="1">
      <c r="A5709" s="283"/>
      <c r="B5709"/>
      <c r="C5709"/>
      <c r="D5709"/>
      <c r="E5709"/>
      <c r="F5709"/>
      <c r="G5709"/>
      <c r="H5709"/>
      <c r="I5709"/>
      <c r="J5709"/>
      <c r="K5709"/>
      <c r="L5709"/>
      <c r="M5709"/>
      <c r="N5709"/>
      <c r="O5709"/>
      <c r="P5709"/>
      <c r="Q5709"/>
      <c r="R5709"/>
      <c r="S5709"/>
      <c r="T5709"/>
      <c r="U5709"/>
      <c r="V5709"/>
      <c r="W5709"/>
      <c r="X5709"/>
      <c r="Y5709"/>
      <c r="Z5709"/>
      <c r="AA5709"/>
      <c r="AB5709" s="181"/>
    </row>
    <row r="5710" spans="1:28" hidden="1">
      <c r="A5710" s="283"/>
      <c r="B5710"/>
      <c r="C5710"/>
      <c r="D5710"/>
      <c r="E5710"/>
      <c r="F5710"/>
      <c r="G5710"/>
      <c r="H5710"/>
      <c r="I5710"/>
      <c r="J5710"/>
      <c r="K5710"/>
      <c r="L5710"/>
      <c r="M5710"/>
      <c r="N5710"/>
      <c r="O5710"/>
      <c r="P5710"/>
      <c r="Q5710"/>
      <c r="R5710"/>
      <c r="S5710"/>
      <c r="T5710"/>
      <c r="U5710"/>
      <c r="V5710"/>
      <c r="W5710"/>
      <c r="X5710"/>
      <c r="Y5710"/>
      <c r="Z5710"/>
      <c r="AA5710"/>
      <c r="AB5710" s="181"/>
    </row>
    <row r="5711" spans="1:28" hidden="1">
      <c r="A5711" s="283"/>
      <c r="B5711"/>
      <c r="C5711"/>
      <c r="D5711"/>
      <c r="E5711"/>
      <c r="F5711"/>
      <c r="G5711"/>
      <c r="H5711"/>
      <c r="I5711"/>
      <c r="J5711"/>
      <c r="K5711"/>
      <c r="L5711"/>
      <c r="M5711"/>
      <c r="N5711"/>
      <c r="O5711"/>
      <c r="P5711"/>
      <c r="Q5711"/>
      <c r="R5711"/>
      <c r="S5711"/>
      <c r="T5711"/>
      <c r="U5711"/>
      <c r="V5711"/>
      <c r="W5711"/>
      <c r="X5711"/>
      <c r="Y5711"/>
      <c r="Z5711"/>
      <c r="AA5711"/>
      <c r="AB5711" s="181"/>
    </row>
    <row r="5712" spans="1:28" hidden="1">
      <c r="A5712" s="283"/>
      <c r="B5712"/>
      <c r="C5712"/>
      <c r="D5712"/>
      <c r="E5712"/>
      <c r="F5712"/>
      <c r="G5712"/>
      <c r="H5712"/>
      <c r="I5712"/>
      <c r="J5712"/>
      <c r="K5712"/>
      <c r="L5712"/>
      <c r="M5712"/>
      <c r="N5712"/>
      <c r="O5712"/>
      <c r="P5712"/>
      <c r="Q5712"/>
      <c r="R5712"/>
      <c r="S5712"/>
      <c r="T5712"/>
      <c r="U5712"/>
      <c r="V5712"/>
      <c r="W5712"/>
      <c r="X5712"/>
      <c r="Y5712"/>
      <c r="Z5712"/>
      <c r="AA5712"/>
      <c r="AB5712" s="181"/>
    </row>
    <row r="5713" spans="1:28" hidden="1">
      <c r="A5713" s="283"/>
      <c r="B5713"/>
      <c r="C5713"/>
      <c r="D5713"/>
      <c r="E5713"/>
      <c r="F5713"/>
      <c r="G5713"/>
      <c r="H5713"/>
      <c r="I5713"/>
      <c r="J5713"/>
      <c r="K5713"/>
      <c r="L5713"/>
      <c r="M5713"/>
      <c r="N5713"/>
      <c r="O5713"/>
      <c r="P5713"/>
      <c r="Q5713"/>
      <c r="R5713"/>
      <c r="S5713"/>
      <c r="T5713"/>
      <c r="U5713"/>
      <c r="V5713"/>
      <c r="W5713"/>
      <c r="X5713"/>
      <c r="Y5713"/>
      <c r="Z5713"/>
      <c r="AA5713"/>
      <c r="AB5713" s="181"/>
    </row>
    <row r="5714" spans="1:28" hidden="1">
      <c r="A5714" s="283"/>
      <c r="B5714"/>
      <c r="C5714"/>
      <c r="D5714"/>
      <c r="E5714"/>
      <c r="F5714"/>
      <c r="G5714"/>
      <c r="H5714"/>
      <c r="I5714"/>
      <c r="J5714"/>
      <c r="K5714"/>
      <c r="L5714"/>
      <c r="M5714"/>
      <c r="N5714"/>
      <c r="O5714"/>
      <c r="P5714"/>
      <c r="Q5714"/>
      <c r="R5714"/>
      <c r="S5714"/>
      <c r="T5714"/>
      <c r="U5714"/>
      <c r="V5714"/>
      <c r="W5714"/>
      <c r="X5714"/>
      <c r="Y5714"/>
      <c r="Z5714"/>
      <c r="AA5714"/>
      <c r="AB5714" s="181"/>
    </row>
    <row r="5715" spans="1:28" hidden="1">
      <c r="A5715" s="283"/>
      <c r="B5715"/>
      <c r="C5715"/>
      <c r="D5715"/>
      <c r="E5715"/>
      <c r="F5715"/>
      <c r="G5715"/>
      <c r="H5715"/>
      <c r="I5715"/>
      <c r="J5715"/>
      <c r="K5715"/>
      <c r="L5715"/>
      <c r="M5715"/>
      <c r="N5715"/>
      <c r="O5715"/>
      <c r="P5715"/>
      <c r="Q5715"/>
      <c r="R5715"/>
      <c r="S5715"/>
      <c r="T5715"/>
      <c r="U5715"/>
      <c r="V5715"/>
      <c r="W5715"/>
      <c r="X5715"/>
      <c r="Y5715"/>
      <c r="Z5715"/>
      <c r="AA5715"/>
      <c r="AB5715" s="181"/>
    </row>
    <row r="5716" spans="1:28" hidden="1">
      <c r="A5716" s="283"/>
      <c r="B5716"/>
      <c r="C5716"/>
      <c r="D5716"/>
      <c r="E5716"/>
      <c r="F5716"/>
      <c r="G5716"/>
      <c r="H5716"/>
      <c r="I5716"/>
      <c r="J5716"/>
      <c r="K5716"/>
      <c r="L5716"/>
      <c r="M5716"/>
      <c r="N5716"/>
      <c r="O5716"/>
      <c r="P5716"/>
      <c r="Q5716"/>
      <c r="R5716"/>
      <c r="S5716"/>
      <c r="T5716"/>
      <c r="U5716"/>
      <c r="V5716"/>
      <c r="W5716"/>
      <c r="X5716"/>
      <c r="Y5716"/>
      <c r="Z5716"/>
      <c r="AA5716"/>
      <c r="AB5716" s="181"/>
    </row>
    <row r="5717" spans="1:28" hidden="1">
      <c r="A5717" s="283"/>
      <c r="B5717"/>
      <c r="C5717"/>
      <c r="D5717"/>
      <c r="E5717"/>
      <c r="F5717"/>
      <c r="G5717"/>
      <c r="H5717"/>
      <c r="I5717"/>
      <c r="J5717"/>
      <c r="K5717"/>
      <c r="L5717"/>
      <c r="M5717"/>
      <c r="N5717"/>
      <c r="O5717"/>
      <c r="P5717"/>
      <c r="Q5717"/>
      <c r="R5717"/>
      <c r="S5717"/>
      <c r="T5717"/>
      <c r="U5717"/>
      <c r="V5717"/>
      <c r="W5717"/>
      <c r="X5717"/>
      <c r="Y5717"/>
      <c r="Z5717"/>
      <c r="AA5717"/>
      <c r="AB5717" s="181"/>
    </row>
    <row r="5718" spans="1:28" hidden="1">
      <c r="A5718" s="283"/>
      <c r="B5718"/>
      <c r="C5718"/>
      <c r="D5718"/>
      <c r="E5718"/>
      <c r="F5718"/>
      <c r="G5718"/>
      <c r="H5718"/>
      <c r="I5718"/>
      <c r="J5718"/>
      <c r="K5718"/>
      <c r="L5718"/>
      <c r="M5718"/>
      <c r="N5718"/>
      <c r="O5718"/>
      <c r="P5718"/>
      <c r="Q5718"/>
      <c r="R5718"/>
      <c r="S5718"/>
      <c r="T5718"/>
      <c r="U5718"/>
      <c r="V5718"/>
      <c r="W5718"/>
      <c r="X5718"/>
      <c r="Y5718"/>
      <c r="Z5718"/>
      <c r="AA5718"/>
      <c r="AB5718" s="181"/>
    </row>
    <row r="5719" spans="1:28" hidden="1">
      <c r="A5719" s="283"/>
      <c r="B5719"/>
      <c r="C5719"/>
      <c r="D5719"/>
      <c r="E5719"/>
      <c r="F5719"/>
      <c r="G5719"/>
      <c r="H5719"/>
      <c r="I5719"/>
      <c r="J5719"/>
      <c r="K5719"/>
      <c r="L5719"/>
      <c r="M5719"/>
      <c r="N5719"/>
      <c r="O5719"/>
      <c r="P5719"/>
      <c r="Q5719"/>
      <c r="R5719"/>
      <c r="S5719"/>
      <c r="T5719"/>
      <c r="U5719"/>
      <c r="V5719"/>
      <c r="W5719"/>
      <c r="X5719"/>
      <c r="Y5719"/>
      <c r="Z5719"/>
      <c r="AA5719"/>
      <c r="AB5719" s="181"/>
    </row>
    <row r="5720" spans="1:28" hidden="1">
      <c r="A5720" s="283"/>
      <c r="B5720"/>
      <c r="C5720"/>
      <c r="D5720"/>
      <c r="E5720"/>
      <c r="F5720"/>
      <c r="G5720"/>
      <c r="H5720"/>
      <c r="I5720"/>
      <c r="J5720"/>
      <c r="K5720"/>
      <c r="L5720"/>
      <c r="M5720"/>
      <c r="N5720"/>
      <c r="O5720"/>
      <c r="P5720"/>
      <c r="Q5720"/>
      <c r="R5720"/>
      <c r="S5720"/>
      <c r="T5720"/>
      <c r="U5720"/>
      <c r="V5720"/>
      <c r="W5720"/>
      <c r="X5720"/>
      <c r="Y5720"/>
      <c r="Z5720"/>
      <c r="AA5720"/>
      <c r="AB5720" s="181"/>
    </row>
    <row r="5721" spans="1:28" hidden="1">
      <c r="A5721" s="283"/>
      <c r="B5721"/>
      <c r="C5721"/>
      <c r="D5721"/>
      <c r="E5721"/>
      <c r="F5721"/>
      <c r="G5721"/>
      <c r="H5721"/>
      <c r="I5721"/>
      <c r="J5721"/>
      <c r="K5721"/>
      <c r="L5721"/>
      <c r="M5721"/>
      <c r="N5721"/>
      <c r="O5721"/>
      <c r="P5721"/>
      <c r="Q5721"/>
      <c r="R5721"/>
      <c r="S5721"/>
      <c r="T5721"/>
      <c r="U5721"/>
      <c r="V5721"/>
      <c r="W5721"/>
      <c r="X5721"/>
      <c r="Y5721"/>
      <c r="Z5721"/>
      <c r="AA5721"/>
      <c r="AB5721" s="181"/>
    </row>
    <row r="5722" spans="1:28" hidden="1">
      <c r="A5722" s="283"/>
      <c r="B5722"/>
      <c r="C5722"/>
      <c r="D5722"/>
      <c r="E5722"/>
      <c r="F5722"/>
      <c r="G5722"/>
      <c r="H5722"/>
      <c r="I5722"/>
      <c r="J5722"/>
      <c r="K5722"/>
      <c r="L5722"/>
      <c r="M5722"/>
      <c r="N5722"/>
      <c r="O5722"/>
      <c r="P5722"/>
      <c r="Q5722"/>
      <c r="R5722"/>
      <c r="S5722"/>
      <c r="T5722"/>
      <c r="U5722"/>
      <c r="V5722"/>
      <c r="W5722"/>
      <c r="X5722"/>
      <c r="Y5722"/>
      <c r="Z5722"/>
      <c r="AA5722"/>
      <c r="AB5722" s="181"/>
    </row>
    <row r="5723" spans="1:28" hidden="1">
      <c r="A5723" s="283"/>
      <c r="B5723"/>
      <c r="C5723"/>
      <c r="D5723"/>
      <c r="E5723"/>
      <c r="F5723"/>
      <c r="G5723"/>
      <c r="H5723"/>
      <c r="I5723"/>
      <c r="J5723"/>
      <c r="K5723"/>
      <c r="L5723"/>
      <c r="M5723"/>
      <c r="N5723"/>
      <c r="O5723"/>
      <c r="P5723"/>
      <c r="Q5723"/>
      <c r="R5723"/>
      <c r="S5723"/>
      <c r="T5723"/>
      <c r="U5723"/>
      <c r="V5723"/>
      <c r="W5723"/>
      <c r="X5723"/>
      <c r="Y5723"/>
      <c r="Z5723"/>
      <c r="AA5723"/>
      <c r="AB5723" s="181"/>
    </row>
    <row r="5724" spans="1:28" hidden="1">
      <c r="A5724" s="283"/>
      <c r="B5724"/>
      <c r="C5724"/>
      <c r="D5724"/>
      <c r="E5724"/>
      <c r="F5724"/>
      <c r="G5724"/>
      <c r="H5724"/>
      <c r="I5724"/>
      <c r="J5724"/>
      <c r="K5724"/>
      <c r="L5724"/>
      <c r="M5724"/>
      <c r="N5724"/>
      <c r="O5724"/>
      <c r="P5724"/>
      <c r="Q5724"/>
      <c r="R5724"/>
      <c r="S5724"/>
      <c r="T5724"/>
      <c r="U5724"/>
      <c r="V5724"/>
      <c r="W5724"/>
      <c r="X5724"/>
      <c r="Y5724"/>
      <c r="Z5724"/>
      <c r="AA5724"/>
      <c r="AB5724" s="181"/>
    </row>
    <row r="5725" spans="1:28" hidden="1">
      <c r="A5725" s="283"/>
      <c r="B5725"/>
      <c r="C5725"/>
      <c r="D5725"/>
      <c r="E5725"/>
      <c r="F5725"/>
      <c r="G5725"/>
      <c r="H5725"/>
      <c r="I5725"/>
      <c r="J5725"/>
      <c r="K5725"/>
      <c r="L5725"/>
      <c r="M5725"/>
      <c r="N5725"/>
      <c r="O5725"/>
      <c r="P5725"/>
      <c r="Q5725"/>
      <c r="R5725"/>
      <c r="S5725"/>
      <c r="T5725"/>
      <c r="U5725"/>
      <c r="V5725"/>
      <c r="W5725"/>
      <c r="X5725"/>
      <c r="Y5725"/>
      <c r="Z5725"/>
      <c r="AA5725"/>
      <c r="AB5725" s="181"/>
    </row>
    <row r="5726" spans="1:28" hidden="1">
      <c r="A5726" s="283"/>
      <c r="B5726"/>
      <c r="C5726"/>
      <c r="D5726"/>
      <c r="E5726"/>
      <c r="F5726"/>
      <c r="G5726"/>
      <c r="H5726"/>
      <c r="I5726"/>
      <c r="J5726"/>
      <c r="K5726"/>
      <c r="L5726"/>
      <c r="M5726"/>
      <c r="N5726"/>
      <c r="O5726"/>
      <c r="P5726"/>
      <c r="Q5726"/>
      <c r="R5726"/>
      <c r="S5726"/>
      <c r="T5726"/>
      <c r="U5726"/>
      <c r="V5726"/>
      <c r="W5726"/>
      <c r="X5726"/>
      <c r="Y5726"/>
      <c r="Z5726"/>
      <c r="AA5726"/>
      <c r="AB5726" s="181"/>
    </row>
    <row r="5727" spans="1:28" hidden="1">
      <c r="A5727" s="283"/>
      <c r="B5727"/>
      <c r="C5727"/>
      <c r="D5727"/>
      <c r="E5727"/>
      <c r="F5727"/>
      <c r="G5727"/>
      <c r="H5727"/>
      <c r="I5727"/>
      <c r="J5727"/>
      <c r="K5727"/>
      <c r="L5727"/>
      <c r="M5727"/>
      <c r="N5727"/>
      <c r="O5727"/>
      <c r="P5727"/>
      <c r="Q5727"/>
      <c r="R5727"/>
      <c r="S5727"/>
      <c r="T5727"/>
      <c r="U5727"/>
      <c r="V5727"/>
      <c r="W5727"/>
      <c r="X5727"/>
      <c r="Y5727"/>
      <c r="Z5727"/>
      <c r="AA5727"/>
      <c r="AB5727" s="181"/>
    </row>
    <row r="5728" spans="1:28" hidden="1">
      <c r="A5728" s="283"/>
      <c r="B5728"/>
      <c r="C5728"/>
      <c r="D5728"/>
      <c r="E5728"/>
      <c r="F5728"/>
      <c r="G5728"/>
      <c r="H5728"/>
      <c r="I5728"/>
      <c r="J5728"/>
      <c r="K5728"/>
      <c r="L5728"/>
      <c r="M5728"/>
      <c r="N5728"/>
      <c r="O5728"/>
      <c r="P5728"/>
      <c r="Q5728"/>
      <c r="R5728"/>
      <c r="S5728"/>
      <c r="T5728"/>
      <c r="U5728"/>
      <c r="V5728"/>
      <c r="W5728"/>
      <c r="X5728"/>
      <c r="Y5728"/>
      <c r="Z5728"/>
      <c r="AA5728"/>
      <c r="AB5728" s="181"/>
    </row>
    <row r="5729" spans="1:28" hidden="1">
      <c r="A5729" s="283"/>
      <c r="B5729"/>
      <c r="C5729"/>
      <c r="D5729"/>
      <c r="E5729"/>
      <c r="F5729"/>
      <c r="G5729"/>
      <c r="H5729"/>
      <c r="I5729"/>
      <c r="J5729"/>
      <c r="K5729"/>
      <c r="L5729"/>
      <c r="M5729"/>
      <c r="N5729"/>
      <c r="O5729"/>
      <c r="P5729"/>
      <c r="Q5729"/>
      <c r="R5729"/>
      <c r="S5729"/>
      <c r="T5729"/>
      <c r="U5729"/>
      <c r="V5729"/>
      <c r="W5729"/>
      <c r="X5729"/>
      <c r="Y5729"/>
      <c r="Z5729"/>
      <c r="AA5729"/>
      <c r="AB5729" s="181"/>
    </row>
    <row r="5730" spans="1:28" hidden="1">
      <c r="A5730" s="283"/>
      <c r="B5730"/>
      <c r="C5730"/>
      <c r="D5730"/>
      <c r="E5730"/>
      <c r="F5730"/>
      <c r="G5730"/>
      <c r="H5730"/>
      <c r="I5730"/>
      <c r="J5730"/>
      <c r="K5730"/>
      <c r="L5730"/>
      <c r="M5730"/>
      <c r="N5730"/>
      <c r="O5730"/>
      <c r="P5730"/>
      <c r="Q5730"/>
      <c r="R5730"/>
      <c r="S5730"/>
      <c r="T5730"/>
      <c r="U5730"/>
      <c r="V5730"/>
      <c r="W5730"/>
      <c r="X5730"/>
      <c r="Y5730"/>
      <c r="Z5730"/>
      <c r="AA5730"/>
      <c r="AB5730" s="181"/>
    </row>
    <row r="5731" spans="1:28" hidden="1">
      <c r="A5731" s="283"/>
      <c r="B5731"/>
      <c r="C5731"/>
      <c r="D5731"/>
      <c r="E5731"/>
      <c r="F5731"/>
      <c r="G5731"/>
      <c r="H5731"/>
      <c r="I5731"/>
      <c r="J5731"/>
      <c r="K5731"/>
      <c r="L5731"/>
      <c r="M5731"/>
      <c r="N5731"/>
      <c r="O5731"/>
      <c r="P5731"/>
      <c r="Q5731"/>
      <c r="R5731"/>
      <c r="S5731"/>
      <c r="T5731"/>
      <c r="U5731"/>
      <c r="V5731"/>
      <c r="W5731"/>
      <c r="X5731"/>
      <c r="Y5731"/>
      <c r="Z5731"/>
      <c r="AA5731"/>
      <c r="AB5731" s="181"/>
    </row>
    <row r="5732" spans="1:28" hidden="1">
      <c r="A5732" s="283"/>
      <c r="B5732"/>
      <c r="C5732"/>
      <c r="D5732"/>
      <c r="E5732"/>
      <c r="F5732"/>
      <c r="G5732"/>
      <c r="H5732"/>
      <c r="I5732"/>
      <c r="J5732"/>
      <c r="K5732"/>
      <c r="L5732"/>
      <c r="M5732"/>
      <c r="N5732"/>
      <c r="O5732"/>
      <c r="P5732"/>
      <c r="Q5732"/>
      <c r="R5732"/>
      <c r="S5732"/>
      <c r="T5732"/>
      <c r="U5732"/>
      <c r="V5732"/>
      <c r="W5732"/>
      <c r="X5732"/>
      <c r="Y5732"/>
      <c r="Z5732"/>
      <c r="AA5732"/>
      <c r="AB5732" s="181"/>
    </row>
    <row r="5733" spans="1:28" hidden="1">
      <c r="A5733" s="283"/>
      <c r="B5733"/>
      <c r="C5733"/>
      <c r="D5733"/>
      <c r="E5733"/>
      <c r="F5733"/>
      <c r="G5733"/>
      <c r="H5733"/>
      <c r="I5733"/>
      <c r="J5733"/>
      <c r="K5733"/>
      <c r="L5733"/>
      <c r="M5733"/>
      <c r="N5733"/>
      <c r="O5733"/>
      <c r="P5733"/>
      <c r="Q5733"/>
      <c r="R5733"/>
      <c r="S5733"/>
      <c r="T5733"/>
      <c r="U5733"/>
      <c r="V5733"/>
      <c r="W5733"/>
      <c r="X5733"/>
      <c r="Y5733"/>
      <c r="Z5733"/>
      <c r="AA5733"/>
      <c r="AB5733" s="181"/>
    </row>
    <row r="5734" spans="1:28" hidden="1">
      <c r="A5734" s="283"/>
      <c r="B5734"/>
      <c r="C5734"/>
      <c r="D5734"/>
      <c r="E5734"/>
      <c r="F5734"/>
      <c r="G5734"/>
      <c r="H5734"/>
      <c r="I5734"/>
      <c r="J5734"/>
      <c r="K5734"/>
      <c r="L5734"/>
      <c r="M5734"/>
      <c r="N5734"/>
      <c r="O5734"/>
      <c r="P5734"/>
      <c r="Q5734"/>
      <c r="R5734"/>
      <c r="S5734"/>
      <c r="T5734"/>
      <c r="U5734"/>
      <c r="V5734"/>
      <c r="W5734"/>
      <c r="X5734"/>
      <c r="Y5734"/>
      <c r="Z5734"/>
      <c r="AA5734"/>
      <c r="AB5734" s="181"/>
    </row>
    <row r="5735" spans="1:28" hidden="1">
      <c r="A5735" s="283"/>
      <c r="B5735"/>
      <c r="C5735"/>
      <c r="D5735"/>
      <c r="E5735"/>
      <c r="F5735"/>
      <c r="G5735"/>
      <c r="H5735"/>
      <c r="I5735"/>
      <c r="J5735"/>
      <c r="K5735"/>
      <c r="L5735"/>
      <c r="M5735"/>
      <c r="N5735"/>
      <c r="O5735"/>
      <c r="P5735"/>
      <c r="Q5735"/>
      <c r="R5735"/>
      <c r="S5735"/>
      <c r="T5735"/>
      <c r="U5735"/>
      <c r="V5735"/>
      <c r="W5735"/>
      <c r="X5735"/>
      <c r="Y5735"/>
      <c r="Z5735"/>
      <c r="AA5735"/>
      <c r="AB5735" s="181"/>
    </row>
    <row r="5736" spans="1:28" hidden="1">
      <c r="A5736" s="283"/>
      <c r="B5736"/>
      <c r="C5736"/>
      <c r="D5736"/>
      <c r="E5736"/>
      <c r="F5736"/>
      <c r="G5736"/>
      <c r="H5736"/>
      <c r="I5736"/>
      <c r="J5736"/>
      <c r="K5736"/>
      <c r="L5736"/>
      <c r="M5736"/>
      <c r="N5736"/>
      <c r="O5736"/>
      <c r="P5736"/>
      <c r="Q5736"/>
      <c r="R5736"/>
      <c r="S5736"/>
      <c r="T5736"/>
      <c r="U5736"/>
      <c r="V5736"/>
      <c r="W5736"/>
      <c r="X5736"/>
      <c r="Y5736"/>
      <c r="Z5736"/>
      <c r="AA5736"/>
      <c r="AB5736" s="181"/>
    </row>
    <row r="5737" spans="1:28" hidden="1">
      <c r="A5737" s="283"/>
      <c r="B5737"/>
      <c r="C5737"/>
      <c r="D5737"/>
      <c r="E5737"/>
      <c r="F5737"/>
      <c r="G5737"/>
      <c r="H5737"/>
      <c r="I5737"/>
      <c r="J5737"/>
      <c r="K5737"/>
      <c r="L5737"/>
      <c r="M5737"/>
      <c r="N5737"/>
      <c r="O5737"/>
      <c r="P5737"/>
      <c r="Q5737"/>
      <c r="R5737"/>
      <c r="S5737"/>
      <c r="T5737"/>
      <c r="U5737"/>
      <c r="V5737"/>
      <c r="W5737"/>
      <c r="X5737"/>
      <c r="Y5737"/>
      <c r="Z5737"/>
      <c r="AA5737"/>
      <c r="AB5737" s="181"/>
    </row>
    <row r="5738" spans="1:28" hidden="1">
      <c r="A5738" s="283"/>
      <c r="B5738"/>
      <c r="C5738"/>
      <c r="D5738"/>
      <c r="E5738"/>
      <c r="F5738"/>
      <c r="G5738"/>
      <c r="H5738"/>
      <c r="I5738"/>
      <c r="J5738"/>
      <c r="K5738"/>
      <c r="L5738"/>
      <c r="M5738"/>
      <c r="N5738"/>
      <c r="O5738"/>
      <c r="P5738"/>
      <c r="Q5738"/>
      <c r="R5738"/>
      <c r="S5738"/>
      <c r="T5738"/>
      <c r="U5738"/>
      <c r="V5738"/>
      <c r="W5738"/>
      <c r="X5738"/>
      <c r="Y5738"/>
      <c r="Z5738"/>
      <c r="AA5738"/>
      <c r="AB5738" s="181"/>
    </row>
    <row r="5739" spans="1:28" hidden="1">
      <c r="A5739" s="283"/>
      <c r="B5739"/>
      <c r="C5739"/>
      <c r="D5739"/>
      <c r="E5739"/>
      <c r="F5739"/>
      <c r="G5739"/>
      <c r="H5739"/>
      <c r="I5739"/>
      <c r="J5739"/>
      <c r="K5739"/>
      <c r="L5739"/>
      <c r="M5739"/>
      <c r="N5739"/>
      <c r="O5739"/>
      <c r="P5739"/>
      <c r="Q5739"/>
      <c r="R5739"/>
      <c r="S5739"/>
      <c r="T5739"/>
      <c r="U5739"/>
      <c r="V5739"/>
      <c r="W5739"/>
      <c r="X5739"/>
      <c r="Y5739"/>
      <c r="Z5739"/>
      <c r="AA5739"/>
      <c r="AB5739" s="181"/>
    </row>
    <row r="5740" spans="1:28" hidden="1">
      <c r="A5740" s="283"/>
      <c r="B5740"/>
      <c r="C5740"/>
      <c r="D5740"/>
      <c r="E5740"/>
      <c r="F5740"/>
      <c r="G5740"/>
      <c r="H5740"/>
      <c r="I5740"/>
      <c r="J5740"/>
      <c r="K5740"/>
      <c r="L5740"/>
      <c r="M5740"/>
      <c r="N5740"/>
      <c r="O5740"/>
      <c r="P5740"/>
      <c r="Q5740"/>
      <c r="R5740"/>
      <c r="S5740"/>
      <c r="T5740"/>
      <c r="U5740"/>
      <c r="V5740"/>
      <c r="W5740"/>
      <c r="X5740"/>
      <c r="Y5740"/>
      <c r="Z5740"/>
      <c r="AA5740"/>
      <c r="AB5740" s="181"/>
    </row>
    <row r="5741" spans="1:28" hidden="1">
      <c r="A5741" s="283"/>
      <c r="B5741"/>
      <c r="C5741"/>
      <c r="D5741"/>
      <c r="E5741"/>
      <c r="F5741"/>
      <c r="G5741"/>
      <c r="H5741"/>
      <c r="I5741"/>
      <c r="J5741"/>
      <c r="K5741"/>
      <c r="L5741"/>
      <c r="M5741"/>
      <c r="N5741"/>
      <c r="O5741"/>
      <c r="P5741"/>
      <c r="Q5741"/>
      <c r="R5741"/>
      <c r="S5741"/>
      <c r="T5741"/>
      <c r="U5741"/>
      <c r="V5741"/>
      <c r="W5741"/>
      <c r="X5741"/>
      <c r="Y5741"/>
      <c r="Z5741"/>
      <c r="AA5741"/>
      <c r="AB5741" s="181"/>
    </row>
    <row r="5742" spans="1:28" hidden="1">
      <c r="A5742" s="283"/>
      <c r="B5742"/>
      <c r="C5742"/>
      <c r="D5742"/>
      <c r="E5742"/>
      <c r="F5742"/>
      <c r="G5742"/>
      <c r="H5742"/>
      <c r="I5742"/>
      <c r="J5742"/>
      <c r="K5742"/>
      <c r="L5742"/>
      <c r="M5742"/>
      <c r="N5742"/>
      <c r="O5742"/>
      <c r="P5742"/>
      <c r="Q5742"/>
      <c r="R5742"/>
      <c r="S5742"/>
      <c r="T5742"/>
      <c r="U5742"/>
      <c r="V5742"/>
      <c r="W5742"/>
      <c r="X5742"/>
      <c r="Y5742"/>
      <c r="Z5742"/>
      <c r="AA5742"/>
      <c r="AB5742" s="181"/>
    </row>
    <row r="5743" spans="1:28" hidden="1">
      <c r="A5743" s="283"/>
      <c r="B5743"/>
      <c r="C5743"/>
      <c r="D5743"/>
      <c r="E5743"/>
      <c r="F5743"/>
      <c r="G5743"/>
      <c r="H5743"/>
      <c r="I5743"/>
      <c r="J5743"/>
      <c r="K5743"/>
      <c r="L5743"/>
      <c r="M5743"/>
      <c r="N5743"/>
      <c r="O5743"/>
      <c r="P5743"/>
      <c r="Q5743"/>
      <c r="R5743"/>
      <c r="S5743"/>
      <c r="T5743"/>
      <c r="U5743"/>
      <c r="V5743"/>
      <c r="W5743"/>
      <c r="X5743"/>
      <c r="Y5743"/>
      <c r="Z5743"/>
      <c r="AA5743"/>
      <c r="AB5743" s="181"/>
    </row>
    <row r="5744" spans="1:28" hidden="1">
      <c r="A5744" s="283"/>
      <c r="B5744"/>
      <c r="C5744"/>
      <c r="D5744"/>
      <c r="E5744"/>
      <c r="F5744"/>
      <c r="G5744"/>
      <c r="H5744"/>
      <c r="I5744"/>
      <c r="J5744"/>
      <c r="K5744"/>
      <c r="L5744"/>
      <c r="M5744"/>
      <c r="N5744"/>
      <c r="O5744"/>
      <c r="P5744"/>
      <c r="Q5744"/>
      <c r="R5744"/>
      <c r="S5744"/>
      <c r="T5744"/>
      <c r="U5744"/>
      <c r="V5744"/>
      <c r="W5744"/>
      <c r="X5744"/>
      <c r="Y5744"/>
      <c r="Z5744"/>
      <c r="AA5744"/>
      <c r="AB5744" s="181"/>
    </row>
    <row r="5745" spans="1:28" hidden="1">
      <c r="A5745" s="283"/>
      <c r="B5745"/>
      <c r="C5745"/>
      <c r="D5745"/>
      <c r="E5745"/>
      <c r="F5745"/>
      <c r="G5745"/>
      <c r="H5745"/>
      <c r="I5745"/>
      <c r="J5745"/>
      <c r="K5745"/>
      <c r="L5745"/>
      <c r="M5745"/>
      <c r="N5745"/>
      <c r="O5745"/>
      <c r="P5745"/>
      <c r="Q5745"/>
      <c r="R5745"/>
      <c r="S5745"/>
      <c r="T5745"/>
      <c r="U5745"/>
      <c r="V5745"/>
      <c r="W5745"/>
      <c r="X5745"/>
      <c r="Y5745"/>
      <c r="Z5745"/>
      <c r="AA5745"/>
      <c r="AB5745" s="181"/>
    </row>
    <row r="5746" spans="1:28" hidden="1">
      <c r="A5746" s="283"/>
      <c r="B5746"/>
      <c r="C5746"/>
      <c r="D5746"/>
      <c r="E5746"/>
      <c r="F5746"/>
      <c r="G5746"/>
      <c r="H5746"/>
      <c r="I5746"/>
      <c r="J5746"/>
      <c r="K5746"/>
      <c r="L5746"/>
      <c r="M5746"/>
      <c r="N5746"/>
      <c r="O5746"/>
      <c r="P5746"/>
      <c r="Q5746"/>
      <c r="R5746"/>
      <c r="S5746"/>
      <c r="T5746"/>
      <c r="U5746"/>
      <c r="V5746"/>
      <c r="W5746"/>
      <c r="X5746"/>
      <c r="Y5746"/>
      <c r="Z5746"/>
      <c r="AA5746"/>
      <c r="AB5746" s="181"/>
    </row>
    <row r="5747" spans="1:28" hidden="1">
      <c r="A5747" s="283"/>
      <c r="B5747"/>
      <c r="C5747"/>
      <c r="D5747"/>
      <c r="E5747"/>
      <c r="F5747"/>
      <c r="G5747"/>
      <c r="H5747"/>
      <c r="I5747"/>
      <c r="J5747"/>
      <c r="K5747"/>
      <c r="L5747"/>
      <c r="M5747"/>
      <c r="N5747"/>
      <c r="O5747"/>
      <c r="P5747"/>
      <c r="Q5747"/>
      <c r="R5747"/>
      <c r="S5747"/>
      <c r="T5747"/>
      <c r="U5747"/>
      <c r="V5747"/>
      <c r="W5747"/>
      <c r="X5747"/>
      <c r="Y5747"/>
      <c r="Z5747"/>
      <c r="AA5747"/>
      <c r="AB5747" s="181"/>
    </row>
    <row r="5748" spans="1:28" hidden="1">
      <c r="A5748" s="283"/>
      <c r="B5748"/>
      <c r="C5748"/>
      <c r="D5748"/>
      <c r="E5748"/>
      <c r="F5748"/>
      <c r="G5748"/>
      <c r="H5748"/>
      <c r="I5748"/>
      <c r="J5748"/>
      <c r="K5748"/>
      <c r="L5748"/>
      <c r="M5748"/>
      <c r="N5748"/>
      <c r="O5748"/>
      <c r="P5748"/>
      <c r="Q5748"/>
      <c r="R5748"/>
      <c r="S5748"/>
      <c r="T5748"/>
      <c r="U5748"/>
      <c r="V5748"/>
      <c r="W5748"/>
      <c r="X5748"/>
      <c r="Y5748"/>
      <c r="Z5748"/>
      <c r="AA5748"/>
      <c r="AB5748" s="181"/>
    </row>
    <row r="5749" spans="1:28" hidden="1">
      <c r="A5749" s="283"/>
      <c r="B5749"/>
      <c r="C5749"/>
      <c r="D5749"/>
      <c r="E5749"/>
      <c r="F5749"/>
      <c r="G5749"/>
      <c r="H5749"/>
      <c r="I5749"/>
      <c r="J5749"/>
      <c r="K5749"/>
      <c r="L5749"/>
      <c r="M5749"/>
      <c r="N5749"/>
      <c r="O5749"/>
      <c r="P5749"/>
      <c r="Q5749"/>
      <c r="R5749"/>
      <c r="S5749"/>
      <c r="T5749"/>
      <c r="U5749"/>
      <c r="V5749"/>
      <c r="W5749"/>
      <c r="X5749"/>
      <c r="Y5749"/>
      <c r="Z5749"/>
      <c r="AA5749"/>
      <c r="AB5749" s="181"/>
    </row>
    <row r="5750" spans="1:28" hidden="1">
      <c r="A5750" s="283"/>
      <c r="B5750"/>
      <c r="C5750"/>
      <c r="D5750"/>
      <c r="E5750"/>
      <c r="F5750"/>
      <c r="G5750"/>
      <c r="H5750"/>
      <c r="I5750"/>
      <c r="J5750"/>
      <c r="K5750"/>
      <c r="L5750"/>
      <c r="M5750"/>
      <c r="N5750"/>
      <c r="O5750"/>
      <c r="P5750"/>
      <c r="Q5750"/>
      <c r="R5750"/>
      <c r="S5750"/>
      <c r="T5750"/>
      <c r="U5750"/>
      <c r="V5750"/>
      <c r="W5750"/>
      <c r="X5750"/>
      <c r="Y5750"/>
      <c r="Z5750"/>
      <c r="AA5750"/>
      <c r="AB5750" s="181"/>
    </row>
    <row r="5751" spans="1:28" hidden="1">
      <c r="A5751" s="283"/>
      <c r="B5751"/>
      <c r="C5751"/>
      <c r="D5751"/>
      <c r="E5751"/>
      <c r="F5751"/>
      <c r="G5751"/>
      <c r="H5751"/>
      <c r="I5751"/>
      <c r="J5751"/>
      <c r="K5751"/>
      <c r="L5751"/>
      <c r="M5751"/>
      <c r="N5751"/>
      <c r="O5751"/>
      <c r="P5751"/>
      <c r="Q5751"/>
      <c r="R5751"/>
      <c r="S5751"/>
      <c r="T5751"/>
      <c r="U5751"/>
      <c r="V5751"/>
      <c r="W5751"/>
      <c r="X5751"/>
      <c r="Y5751"/>
      <c r="Z5751"/>
      <c r="AA5751"/>
      <c r="AB5751" s="181"/>
    </row>
    <row r="5752" spans="1:28" hidden="1">
      <c r="A5752" s="283"/>
      <c r="B5752"/>
      <c r="C5752"/>
      <c r="D5752"/>
      <c r="E5752"/>
      <c r="F5752"/>
      <c r="G5752"/>
      <c r="H5752"/>
      <c r="I5752"/>
      <c r="J5752"/>
      <c r="K5752"/>
      <c r="L5752"/>
      <c r="M5752"/>
      <c r="N5752"/>
      <c r="O5752"/>
      <c r="P5752"/>
      <c r="Q5752"/>
      <c r="R5752"/>
      <c r="S5752"/>
      <c r="T5752"/>
      <c r="U5752"/>
      <c r="V5752"/>
      <c r="W5752"/>
      <c r="X5752"/>
      <c r="Y5752"/>
      <c r="Z5752"/>
      <c r="AA5752"/>
      <c r="AB5752" s="181"/>
    </row>
    <row r="5753" spans="1:28" hidden="1">
      <c r="A5753" s="283"/>
      <c r="B5753"/>
      <c r="C5753"/>
      <c r="D5753"/>
      <c r="E5753"/>
      <c r="F5753"/>
      <c r="G5753"/>
      <c r="H5753"/>
      <c r="I5753"/>
      <c r="J5753"/>
      <c r="K5753"/>
      <c r="L5753"/>
      <c r="M5753"/>
      <c r="N5753"/>
      <c r="O5753"/>
      <c r="P5753"/>
      <c r="Q5753"/>
      <c r="R5753"/>
      <c r="S5753"/>
      <c r="T5753"/>
      <c r="U5753"/>
      <c r="V5753"/>
      <c r="W5753"/>
      <c r="X5753"/>
      <c r="Y5753"/>
      <c r="Z5753"/>
      <c r="AA5753"/>
      <c r="AB5753" s="181"/>
    </row>
    <row r="5754" spans="1:28" hidden="1">
      <c r="A5754" s="283"/>
      <c r="B5754"/>
      <c r="C5754"/>
      <c r="D5754"/>
      <c r="E5754"/>
      <c r="F5754"/>
      <c r="G5754"/>
      <c r="H5754"/>
      <c r="I5754"/>
      <c r="J5754"/>
      <c r="K5754"/>
      <c r="L5754"/>
      <c r="M5754"/>
      <c r="N5754"/>
      <c r="O5754"/>
      <c r="P5754"/>
      <c r="Q5754"/>
      <c r="R5754"/>
      <c r="S5754"/>
      <c r="T5754"/>
      <c r="U5754"/>
      <c r="V5754"/>
      <c r="W5754"/>
      <c r="X5754"/>
      <c r="Y5754"/>
      <c r="Z5754"/>
      <c r="AA5754"/>
      <c r="AB5754" s="181"/>
    </row>
    <row r="5755" spans="1:28" hidden="1">
      <c r="A5755" s="283"/>
      <c r="B5755"/>
      <c r="C5755"/>
      <c r="D5755"/>
      <c r="E5755"/>
      <c r="F5755"/>
      <c r="G5755"/>
      <c r="H5755"/>
      <c r="I5755"/>
      <c r="J5755"/>
      <c r="K5755"/>
      <c r="L5755"/>
      <c r="M5755"/>
      <c r="N5755"/>
      <c r="O5755"/>
      <c r="P5755"/>
      <c r="Q5755"/>
      <c r="R5755"/>
      <c r="S5755"/>
      <c r="T5755"/>
      <c r="U5755"/>
      <c r="V5755"/>
      <c r="W5755"/>
      <c r="X5755"/>
      <c r="Y5755"/>
      <c r="Z5755"/>
      <c r="AA5755"/>
      <c r="AB5755" s="181"/>
    </row>
    <row r="5756" spans="1:28" hidden="1">
      <c r="A5756" s="283"/>
      <c r="B5756"/>
      <c r="C5756"/>
      <c r="D5756"/>
      <c r="E5756"/>
      <c r="F5756"/>
      <c r="G5756"/>
      <c r="H5756"/>
      <c r="I5756"/>
      <c r="J5756"/>
      <c r="K5756"/>
      <c r="L5756"/>
      <c r="M5756"/>
      <c r="N5756"/>
      <c r="O5756"/>
      <c r="P5756"/>
      <c r="Q5756"/>
      <c r="R5756"/>
      <c r="S5756"/>
      <c r="T5756"/>
      <c r="U5756"/>
      <c r="V5756"/>
      <c r="W5756"/>
      <c r="X5756"/>
      <c r="Y5756"/>
      <c r="Z5756"/>
      <c r="AA5756"/>
      <c r="AB5756" s="181"/>
    </row>
    <row r="5757" spans="1:28" hidden="1">
      <c r="A5757" s="283"/>
      <c r="B5757"/>
      <c r="C5757"/>
      <c r="D5757"/>
      <c r="E5757"/>
      <c r="F5757"/>
      <c r="G5757"/>
      <c r="H5757"/>
      <c r="I5757"/>
      <c r="J5757"/>
      <c r="K5757"/>
      <c r="L5757"/>
      <c r="M5757"/>
      <c r="N5757"/>
      <c r="O5757"/>
      <c r="P5757"/>
      <c r="Q5757"/>
      <c r="R5757"/>
      <c r="S5757"/>
      <c r="T5757"/>
      <c r="U5757"/>
      <c r="V5757"/>
      <c r="W5757"/>
      <c r="X5757"/>
      <c r="Y5757"/>
      <c r="Z5757"/>
      <c r="AA5757"/>
      <c r="AB5757" s="181"/>
    </row>
    <row r="5758" spans="1:28" hidden="1">
      <c r="A5758" s="283"/>
      <c r="B5758"/>
      <c r="C5758"/>
      <c r="D5758"/>
      <c r="E5758"/>
      <c r="F5758"/>
      <c r="G5758"/>
      <c r="H5758"/>
      <c r="I5758"/>
      <c r="J5758"/>
      <c r="K5758"/>
      <c r="L5758"/>
      <c r="M5758"/>
      <c r="N5758"/>
      <c r="O5758"/>
      <c r="P5758"/>
      <c r="Q5758"/>
      <c r="R5758"/>
      <c r="S5758"/>
      <c r="T5758"/>
      <c r="U5758"/>
      <c r="V5758"/>
      <c r="W5758"/>
      <c r="X5758"/>
      <c r="Y5758"/>
      <c r="Z5758"/>
      <c r="AA5758"/>
      <c r="AB5758" s="181"/>
    </row>
    <row r="5759" spans="1:28" hidden="1">
      <c r="A5759" s="283"/>
      <c r="B5759"/>
      <c r="C5759"/>
      <c r="D5759"/>
      <c r="E5759"/>
      <c r="F5759"/>
      <c r="G5759"/>
      <c r="H5759"/>
      <c r="I5759"/>
      <c r="J5759"/>
      <c r="K5759"/>
      <c r="L5759"/>
      <c r="M5759"/>
      <c r="N5759"/>
      <c r="O5759"/>
      <c r="P5759"/>
      <c r="Q5759"/>
      <c r="R5759"/>
      <c r="S5759"/>
      <c r="T5759"/>
      <c r="U5759"/>
      <c r="V5759"/>
      <c r="W5759"/>
      <c r="X5759"/>
      <c r="Y5759"/>
      <c r="Z5759"/>
      <c r="AA5759"/>
      <c r="AB5759" s="181"/>
    </row>
    <row r="5760" spans="1:28" hidden="1">
      <c r="A5760" s="283"/>
      <c r="B5760"/>
      <c r="C5760"/>
      <c r="D5760"/>
      <c r="E5760"/>
      <c r="F5760"/>
      <c r="G5760"/>
      <c r="H5760"/>
      <c r="I5760"/>
      <c r="J5760"/>
      <c r="K5760"/>
      <c r="L5760"/>
      <c r="M5760"/>
      <c r="N5760"/>
      <c r="O5760"/>
      <c r="P5760"/>
      <c r="Q5760"/>
      <c r="R5760"/>
      <c r="S5760"/>
      <c r="T5760"/>
      <c r="U5760"/>
      <c r="V5760"/>
      <c r="W5760"/>
      <c r="X5760"/>
      <c r="Y5760"/>
      <c r="Z5760"/>
      <c r="AA5760"/>
      <c r="AB5760" s="181"/>
    </row>
    <row r="5761" spans="1:28" hidden="1">
      <c r="A5761" s="283"/>
      <c r="B5761"/>
      <c r="C5761"/>
      <c r="D5761"/>
      <c r="E5761"/>
      <c r="F5761"/>
      <c r="G5761"/>
      <c r="H5761"/>
      <c r="I5761"/>
      <c r="J5761"/>
      <c r="K5761"/>
      <c r="L5761"/>
      <c r="M5761"/>
      <c r="N5761"/>
      <c r="O5761"/>
      <c r="P5761"/>
      <c r="Q5761"/>
      <c r="R5761"/>
      <c r="S5761"/>
      <c r="T5761"/>
      <c r="U5761"/>
      <c r="V5761"/>
      <c r="W5761"/>
      <c r="X5761"/>
      <c r="Y5761"/>
      <c r="Z5761"/>
      <c r="AA5761"/>
      <c r="AB5761" s="181"/>
    </row>
    <row r="5762" spans="1:28" hidden="1">
      <c r="A5762" s="283"/>
      <c r="B5762"/>
      <c r="C5762"/>
      <c r="D5762"/>
      <c r="E5762"/>
      <c r="F5762"/>
      <c r="G5762"/>
      <c r="H5762"/>
      <c r="I5762"/>
      <c r="J5762"/>
      <c r="K5762"/>
      <c r="L5762"/>
      <c r="M5762"/>
      <c r="N5762"/>
      <c r="O5762"/>
      <c r="P5762"/>
      <c r="Q5762"/>
      <c r="R5762"/>
      <c r="S5762"/>
      <c r="T5762"/>
      <c r="U5762"/>
      <c r="V5762"/>
      <c r="W5762"/>
      <c r="X5762"/>
      <c r="Y5762"/>
      <c r="Z5762"/>
      <c r="AA5762"/>
      <c r="AB5762" s="181"/>
    </row>
    <row r="5763" spans="1:28" hidden="1">
      <c r="A5763" s="283"/>
      <c r="B5763"/>
      <c r="C5763"/>
      <c r="D5763"/>
      <c r="E5763"/>
      <c r="F5763"/>
      <c r="G5763"/>
      <c r="H5763"/>
      <c r="I5763"/>
      <c r="J5763"/>
      <c r="K5763"/>
      <c r="L5763"/>
      <c r="M5763"/>
      <c r="N5763"/>
      <c r="O5763"/>
      <c r="P5763"/>
      <c r="Q5763"/>
      <c r="R5763"/>
      <c r="S5763"/>
      <c r="T5763"/>
      <c r="U5763"/>
      <c r="V5763"/>
      <c r="W5763"/>
      <c r="X5763"/>
      <c r="Y5763"/>
      <c r="Z5763"/>
      <c r="AA5763"/>
      <c r="AB5763" s="181"/>
    </row>
    <row r="5764" spans="1:28" hidden="1">
      <c r="A5764" s="283"/>
      <c r="B5764"/>
      <c r="C5764"/>
      <c r="D5764"/>
      <c r="E5764"/>
      <c r="F5764"/>
      <c r="G5764"/>
      <c r="H5764"/>
      <c r="I5764"/>
      <c r="J5764"/>
      <c r="K5764"/>
      <c r="L5764"/>
      <c r="M5764"/>
      <c r="N5764"/>
      <c r="O5764"/>
      <c r="P5764"/>
      <c r="Q5764"/>
      <c r="R5764"/>
      <c r="S5764"/>
      <c r="T5764"/>
      <c r="U5764"/>
      <c r="V5764"/>
      <c r="W5764"/>
      <c r="X5764"/>
      <c r="Y5764"/>
      <c r="Z5764"/>
      <c r="AA5764"/>
      <c r="AB5764" s="181"/>
    </row>
    <row r="5765" spans="1:28" hidden="1">
      <c r="A5765" s="283"/>
      <c r="B5765"/>
      <c r="C5765"/>
      <c r="D5765"/>
      <c r="E5765"/>
      <c r="F5765"/>
      <c r="G5765"/>
      <c r="H5765"/>
      <c r="I5765"/>
      <c r="J5765"/>
      <c r="K5765"/>
      <c r="L5765"/>
      <c r="M5765"/>
      <c r="N5765"/>
      <c r="O5765"/>
      <c r="P5765"/>
      <c r="Q5765"/>
      <c r="R5765"/>
      <c r="S5765"/>
      <c r="T5765"/>
      <c r="U5765"/>
      <c r="V5765"/>
      <c r="W5765"/>
      <c r="X5765"/>
      <c r="Y5765"/>
      <c r="Z5765"/>
      <c r="AA5765"/>
      <c r="AB5765" s="181"/>
    </row>
    <row r="5766" spans="1:28" hidden="1">
      <c r="A5766" s="283"/>
      <c r="B5766"/>
      <c r="C5766"/>
      <c r="D5766"/>
      <c r="E5766"/>
      <c r="F5766"/>
      <c r="G5766"/>
      <c r="H5766"/>
      <c r="I5766"/>
      <c r="J5766"/>
      <c r="K5766"/>
      <c r="L5766"/>
      <c r="M5766"/>
      <c r="N5766"/>
      <c r="O5766"/>
      <c r="P5766"/>
      <c r="Q5766"/>
      <c r="R5766"/>
      <c r="S5766"/>
      <c r="T5766"/>
      <c r="U5766"/>
      <c r="V5766"/>
      <c r="W5766"/>
      <c r="X5766"/>
      <c r="Y5766"/>
      <c r="Z5766"/>
      <c r="AA5766"/>
      <c r="AB5766" s="181"/>
    </row>
    <row r="5767" spans="1:28" hidden="1">
      <c r="A5767" s="283"/>
      <c r="B5767"/>
      <c r="C5767"/>
      <c r="D5767"/>
      <c r="E5767"/>
      <c r="F5767"/>
      <c r="G5767"/>
      <c r="H5767"/>
      <c r="I5767"/>
      <c r="J5767"/>
      <c r="K5767"/>
      <c r="L5767"/>
      <c r="M5767"/>
      <c r="N5767"/>
      <c r="O5767"/>
      <c r="P5767"/>
      <c r="Q5767"/>
      <c r="R5767"/>
      <c r="S5767"/>
      <c r="T5767"/>
      <c r="U5767"/>
      <c r="V5767"/>
      <c r="W5767"/>
      <c r="X5767"/>
      <c r="Y5767"/>
      <c r="Z5767"/>
      <c r="AA5767"/>
      <c r="AB5767" s="181"/>
    </row>
    <row r="5768" spans="1:28" hidden="1">
      <c r="A5768" s="283"/>
      <c r="B5768"/>
      <c r="C5768"/>
      <c r="D5768"/>
      <c r="E5768"/>
      <c r="F5768"/>
      <c r="G5768"/>
      <c r="H5768"/>
      <c r="I5768"/>
      <c r="J5768"/>
      <c r="K5768"/>
      <c r="L5768"/>
      <c r="M5768"/>
      <c r="N5768"/>
      <c r="O5768"/>
      <c r="P5768"/>
      <c r="Q5768"/>
      <c r="R5768"/>
      <c r="S5768"/>
      <c r="T5768"/>
      <c r="U5768"/>
      <c r="V5768"/>
      <c r="W5768"/>
      <c r="X5768"/>
      <c r="Y5768"/>
      <c r="Z5768"/>
      <c r="AA5768"/>
      <c r="AB5768" s="181"/>
    </row>
    <row r="5769" spans="1:28" hidden="1">
      <c r="A5769" s="283"/>
      <c r="B5769"/>
      <c r="C5769"/>
      <c r="D5769"/>
      <c r="E5769"/>
      <c r="F5769"/>
      <c r="G5769"/>
      <c r="H5769"/>
      <c r="I5769"/>
      <c r="J5769"/>
      <c r="K5769"/>
      <c r="L5769"/>
      <c r="M5769"/>
      <c r="N5769"/>
      <c r="O5769"/>
      <c r="P5769"/>
      <c r="Q5769"/>
      <c r="R5769"/>
      <c r="S5769"/>
      <c r="T5769"/>
      <c r="U5769"/>
      <c r="V5769"/>
      <c r="W5769"/>
      <c r="X5769"/>
      <c r="Y5769"/>
      <c r="Z5769"/>
      <c r="AA5769"/>
      <c r="AB5769" s="181"/>
    </row>
    <row r="5770" spans="1:28" hidden="1">
      <c r="A5770" s="283"/>
      <c r="B5770"/>
      <c r="C5770"/>
      <c r="D5770"/>
      <c r="E5770"/>
      <c r="F5770"/>
      <c r="G5770"/>
      <c r="H5770"/>
      <c r="I5770"/>
      <c r="J5770"/>
      <c r="K5770"/>
      <c r="L5770"/>
      <c r="M5770"/>
      <c r="N5770"/>
      <c r="O5770"/>
      <c r="P5770"/>
      <c r="Q5770"/>
      <c r="R5770"/>
      <c r="S5770"/>
      <c r="T5770"/>
      <c r="U5770"/>
      <c r="V5770"/>
      <c r="W5770"/>
      <c r="X5770"/>
      <c r="Y5770"/>
      <c r="Z5770"/>
      <c r="AA5770"/>
      <c r="AB5770" s="181"/>
    </row>
    <row r="5771" spans="1:28" hidden="1">
      <c r="A5771" s="283"/>
      <c r="B5771"/>
      <c r="C5771"/>
      <c r="D5771"/>
      <c r="E5771"/>
      <c r="F5771"/>
      <c r="G5771"/>
      <c r="H5771"/>
      <c r="I5771"/>
      <c r="J5771"/>
      <c r="K5771"/>
      <c r="L5771"/>
      <c r="M5771"/>
      <c r="N5771"/>
      <c r="O5771"/>
      <c r="P5771"/>
      <c r="Q5771"/>
      <c r="R5771"/>
      <c r="S5771"/>
      <c r="T5771"/>
      <c r="U5771"/>
      <c r="V5771"/>
      <c r="W5771"/>
      <c r="X5771"/>
      <c r="Y5771"/>
      <c r="Z5771"/>
      <c r="AA5771"/>
      <c r="AB5771" s="181"/>
    </row>
    <row r="5772" spans="1:28" hidden="1">
      <c r="A5772" s="283"/>
      <c r="B5772"/>
      <c r="C5772"/>
      <c r="D5772"/>
      <c r="E5772"/>
      <c r="F5772"/>
      <c r="G5772"/>
      <c r="H5772"/>
      <c r="I5772"/>
      <c r="J5772"/>
      <c r="K5772"/>
      <c r="L5772"/>
      <c r="M5772"/>
      <c r="N5772"/>
      <c r="O5772"/>
      <c r="P5772"/>
      <c r="Q5772"/>
      <c r="R5772"/>
      <c r="S5772"/>
      <c r="T5772"/>
      <c r="U5772"/>
      <c r="V5772"/>
      <c r="W5772"/>
      <c r="X5772"/>
      <c r="Y5772"/>
      <c r="Z5772"/>
      <c r="AA5772"/>
      <c r="AB5772" s="181"/>
    </row>
    <row r="5773" spans="1:28" hidden="1">
      <c r="A5773" s="283"/>
      <c r="B5773"/>
      <c r="C5773"/>
      <c r="D5773"/>
      <c r="E5773"/>
      <c r="F5773"/>
      <c r="G5773"/>
      <c r="H5773"/>
      <c r="I5773"/>
      <c r="J5773"/>
      <c r="K5773"/>
      <c r="L5773"/>
      <c r="M5773"/>
      <c r="N5773"/>
      <c r="O5773"/>
      <c r="P5773"/>
      <c r="Q5773"/>
      <c r="R5773"/>
      <c r="S5773"/>
      <c r="T5773"/>
      <c r="U5773"/>
      <c r="V5773"/>
      <c r="W5773"/>
      <c r="X5773"/>
      <c r="Y5773"/>
      <c r="Z5773"/>
      <c r="AA5773"/>
      <c r="AB5773" s="181"/>
    </row>
    <row r="5774" spans="1:28" hidden="1">
      <c r="A5774" s="283"/>
      <c r="B5774"/>
      <c r="C5774"/>
      <c r="D5774"/>
      <c r="E5774"/>
      <c r="F5774"/>
      <c r="G5774"/>
      <c r="H5774"/>
      <c r="I5774"/>
      <c r="J5774"/>
      <c r="K5774"/>
      <c r="L5774"/>
      <c r="M5774"/>
      <c r="N5774"/>
      <c r="O5774"/>
      <c r="P5774"/>
      <c r="Q5774"/>
      <c r="R5774"/>
      <c r="S5774"/>
      <c r="T5774"/>
      <c r="U5774"/>
      <c r="V5774"/>
      <c r="W5774"/>
      <c r="X5774"/>
      <c r="Y5774"/>
      <c r="Z5774"/>
      <c r="AA5774"/>
      <c r="AB5774" s="181"/>
    </row>
    <row r="5775" spans="1:28" hidden="1">
      <c r="A5775" s="283"/>
      <c r="B5775"/>
      <c r="C5775"/>
      <c r="D5775"/>
      <c r="E5775"/>
      <c r="F5775"/>
      <c r="G5775"/>
      <c r="H5775"/>
      <c r="I5775"/>
      <c r="J5775"/>
      <c r="K5775"/>
      <c r="L5775"/>
      <c r="M5775"/>
      <c r="N5775"/>
      <c r="O5775"/>
      <c r="P5775"/>
      <c r="Q5775"/>
      <c r="R5775"/>
      <c r="S5775"/>
      <c r="T5775"/>
      <c r="U5775"/>
      <c r="V5775"/>
      <c r="W5775"/>
      <c r="X5775"/>
      <c r="Y5775"/>
      <c r="Z5775"/>
      <c r="AA5775"/>
      <c r="AB5775" s="181"/>
    </row>
    <row r="5776" spans="1:28" hidden="1">
      <c r="A5776" s="283"/>
      <c r="B5776"/>
      <c r="C5776"/>
      <c r="D5776"/>
      <c r="E5776"/>
      <c r="F5776"/>
      <c r="G5776"/>
      <c r="H5776"/>
      <c r="I5776"/>
      <c r="J5776"/>
      <c r="K5776"/>
      <c r="L5776"/>
      <c r="M5776"/>
      <c r="N5776"/>
      <c r="O5776"/>
      <c r="P5776"/>
      <c r="Q5776"/>
      <c r="R5776"/>
      <c r="S5776"/>
      <c r="T5776"/>
      <c r="U5776"/>
      <c r="V5776"/>
      <c r="W5776"/>
      <c r="X5776"/>
      <c r="Y5776"/>
      <c r="Z5776"/>
      <c r="AA5776"/>
      <c r="AB5776" s="181"/>
    </row>
    <row r="5777" spans="1:28" hidden="1">
      <c r="A5777" s="283"/>
      <c r="B5777"/>
      <c r="C5777"/>
      <c r="D5777"/>
      <c r="E5777"/>
      <c r="F5777"/>
      <c r="G5777"/>
      <c r="H5777"/>
      <c r="I5777"/>
      <c r="J5777"/>
      <c r="K5777"/>
      <c r="L5777"/>
      <c r="M5777"/>
      <c r="N5777"/>
      <c r="O5777"/>
      <c r="P5777"/>
      <c r="Q5777"/>
      <c r="R5777"/>
      <c r="S5777"/>
      <c r="T5777"/>
      <c r="U5777"/>
      <c r="V5777"/>
      <c r="W5777"/>
      <c r="X5777"/>
      <c r="Y5777"/>
      <c r="Z5777"/>
      <c r="AA5777"/>
      <c r="AB5777" s="181"/>
    </row>
    <row r="5778" spans="1:28" hidden="1">
      <c r="A5778" s="283"/>
      <c r="B5778"/>
      <c r="C5778"/>
      <c r="D5778"/>
      <c r="E5778"/>
      <c r="F5778"/>
      <c r="G5778"/>
      <c r="H5778"/>
      <c r="I5778"/>
      <c r="J5778"/>
      <c r="K5778"/>
      <c r="L5778"/>
      <c r="M5778"/>
      <c r="N5778"/>
      <c r="O5778"/>
      <c r="P5778"/>
      <c r="Q5778"/>
      <c r="R5778"/>
      <c r="S5778"/>
      <c r="T5778"/>
      <c r="U5778"/>
      <c r="V5778"/>
      <c r="W5778"/>
      <c r="X5778"/>
      <c r="Y5778"/>
      <c r="Z5778"/>
      <c r="AA5778"/>
      <c r="AB5778" s="181"/>
    </row>
    <row r="5779" spans="1:28" hidden="1">
      <c r="A5779" s="283"/>
      <c r="B5779"/>
      <c r="C5779"/>
      <c r="D5779"/>
      <c r="E5779"/>
      <c r="F5779"/>
      <c r="G5779"/>
      <c r="H5779"/>
      <c r="I5779"/>
      <c r="J5779"/>
      <c r="K5779"/>
      <c r="L5779"/>
      <c r="M5779"/>
      <c r="N5779"/>
      <c r="O5779"/>
      <c r="P5779"/>
      <c r="Q5779"/>
      <c r="R5779"/>
      <c r="S5779"/>
      <c r="T5779"/>
      <c r="U5779"/>
      <c r="V5779"/>
      <c r="W5779"/>
      <c r="X5779"/>
      <c r="Y5779"/>
      <c r="Z5779"/>
      <c r="AA5779"/>
      <c r="AB5779" s="181"/>
    </row>
    <row r="5780" spans="1:28" hidden="1">
      <c r="A5780" s="283"/>
      <c r="B5780"/>
      <c r="C5780"/>
      <c r="D5780"/>
      <c r="E5780"/>
      <c r="F5780"/>
      <c r="G5780"/>
      <c r="H5780"/>
      <c r="I5780"/>
      <c r="J5780"/>
      <c r="K5780"/>
      <c r="L5780"/>
      <c r="M5780"/>
      <c r="N5780"/>
      <c r="O5780"/>
      <c r="P5780"/>
      <c r="Q5780"/>
      <c r="R5780"/>
      <c r="S5780"/>
      <c r="T5780"/>
      <c r="U5780"/>
      <c r="V5780"/>
      <c r="W5780"/>
      <c r="X5780"/>
      <c r="Y5780"/>
      <c r="Z5780"/>
      <c r="AA5780"/>
      <c r="AB5780" s="181"/>
    </row>
    <row r="5781" spans="1:28" hidden="1">
      <c r="A5781" s="283"/>
      <c r="B5781"/>
      <c r="C5781"/>
      <c r="D5781"/>
      <c r="E5781"/>
      <c r="F5781"/>
      <c r="G5781"/>
      <c r="H5781"/>
      <c r="I5781"/>
      <c r="J5781"/>
      <c r="K5781"/>
      <c r="L5781"/>
      <c r="M5781"/>
      <c r="N5781"/>
      <c r="O5781"/>
      <c r="P5781"/>
      <c r="Q5781"/>
      <c r="R5781"/>
      <c r="S5781"/>
      <c r="T5781"/>
      <c r="U5781"/>
      <c r="V5781"/>
      <c r="W5781"/>
      <c r="X5781"/>
      <c r="Y5781"/>
      <c r="Z5781"/>
      <c r="AA5781"/>
      <c r="AB5781" s="181"/>
    </row>
    <row r="5782" spans="1:28" hidden="1">
      <c r="A5782" s="283"/>
      <c r="B5782"/>
      <c r="C5782"/>
      <c r="D5782"/>
      <c r="E5782"/>
      <c r="F5782"/>
      <c r="G5782"/>
      <c r="H5782"/>
      <c r="I5782"/>
      <c r="J5782"/>
      <c r="K5782"/>
      <c r="L5782"/>
      <c r="M5782"/>
      <c r="N5782"/>
      <c r="O5782"/>
      <c r="P5782"/>
      <c r="Q5782"/>
      <c r="R5782"/>
      <c r="S5782"/>
      <c r="T5782"/>
      <c r="U5782"/>
      <c r="V5782"/>
      <c r="W5782"/>
      <c r="X5782"/>
      <c r="Y5782"/>
      <c r="Z5782"/>
      <c r="AA5782"/>
      <c r="AB5782" s="181"/>
    </row>
    <row r="5783" spans="1:28" hidden="1">
      <c r="A5783" s="283"/>
      <c r="B5783"/>
      <c r="C5783"/>
      <c r="D5783"/>
      <c r="E5783"/>
      <c r="F5783"/>
      <c r="G5783"/>
      <c r="H5783"/>
      <c r="I5783"/>
      <c r="J5783"/>
      <c r="K5783"/>
      <c r="L5783"/>
      <c r="M5783"/>
      <c r="N5783"/>
      <c r="O5783"/>
      <c r="P5783"/>
      <c r="Q5783"/>
      <c r="R5783"/>
      <c r="S5783"/>
      <c r="T5783"/>
      <c r="U5783"/>
      <c r="V5783"/>
      <c r="W5783"/>
      <c r="X5783"/>
      <c r="Y5783"/>
      <c r="Z5783"/>
      <c r="AA5783"/>
      <c r="AB5783" s="181"/>
    </row>
    <row r="5784" spans="1:28" hidden="1">
      <c r="A5784" s="283"/>
      <c r="B5784"/>
      <c r="C5784"/>
      <c r="D5784"/>
      <c r="E5784"/>
      <c r="F5784"/>
      <c r="G5784"/>
      <c r="H5784"/>
      <c r="I5784"/>
      <c r="J5784"/>
      <c r="K5784"/>
      <c r="L5784"/>
      <c r="M5784"/>
      <c r="N5784"/>
      <c r="O5784"/>
      <c r="P5784"/>
      <c r="Q5784"/>
      <c r="R5784"/>
      <c r="S5784"/>
      <c r="T5784"/>
      <c r="U5784"/>
      <c r="V5784"/>
      <c r="W5784"/>
      <c r="X5784"/>
      <c r="Y5784"/>
      <c r="Z5784"/>
      <c r="AA5784"/>
      <c r="AB5784" s="181"/>
    </row>
    <row r="5785" spans="1:28" hidden="1">
      <c r="A5785" s="283"/>
      <c r="B5785"/>
      <c r="C5785"/>
      <c r="D5785"/>
      <c r="E5785"/>
      <c r="F5785"/>
      <c r="G5785"/>
      <c r="H5785"/>
      <c r="I5785"/>
      <c r="J5785"/>
      <c r="K5785"/>
      <c r="L5785"/>
      <c r="M5785"/>
      <c r="N5785"/>
      <c r="O5785"/>
      <c r="P5785"/>
      <c r="Q5785"/>
      <c r="R5785"/>
      <c r="S5785"/>
      <c r="T5785"/>
      <c r="U5785"/>
      <c r="V5785"/>
      <c r="W5785"/>
      <c r="X5785"/>
      <c r="Y5785"/>
      <c r="Z5785"/>
      <c r="AA5785"/>
      <c r="AB5785" s="181"/>
    </row>
    <row r="5786" spans="1:28" hidden="1">
      <c r="A5786" s="283"/>
      <c r="B5786"/>
      <c r="C5786"/>
      <c r="D5786"/>
      <c r="E5786"/>
      <c r="F5786"/>
      <c r="G5786"/>
      <c r="H5786"/>
      <c r="I5786"/>
      <c r="J5786"/>
      <c r="K5786"/>
      <c r="L5786"/>
      <c r="M5786"/>
      <c r="N5786"/>
      <c r="O5786"/>
      <c r="P5786"/>
      <c r="Q5786"/>
      <c r="R5786"/>
      <c r="S5786"/>
      <c r="T5786"/>
      <c r="U5786"/>
      <c r="V5786"/>
      <c r="W5786"/>
      <c r="X5786"/>
      <c r="Y5786"/>
      <c r="Z5786"/>
      <c r="AA5786"/>
      <c r="AB5786" s="181"/>
    </row>
    <row r="5787" spans="1:28" hidden="1">
      <c r="A5787" s="283"/>
      <c r="B5787"/>
      <c r="C5787"/>
      <c r="D5787"/>
      <c r="E5787"/>
      <c r="F5787"/>
      <c r="G5787"/>
      <c r="H5787"/>
      <c r="I5787"/>
      <c r="J5787"/>
      <c r="K5787"/>
      <c r="L5787"/>
      <c r="M5787"/>
      <c r="N5787"/>
      <c r="O5787"/>
      <c r="P5787"/>
      <c r="Q5787"/>
      <c r="R5787"/>
      <c r="S5787"/>
      <c r="T5787"/>
      <c r="U5787"/>
      <c r="V5787"/>
      <c r="W5787"/>
      <c r="X5787"/>
      <c r="Y5787"/>
      <c r="Z5787"/>
      <c r="AA5787"/>
      <c r="AB5787" s="181"/>
    </row>
    <row r="5788" spans="1:28" hidden="1">
      <c r="A5788" s="283"/>
      <c r="B5788"/>
      <c r="C5788"/>
      <c r="D5788"/>
      <c r="E5788"/>
      <c r="F5788"/>
      <c r="G5788"/>
      <c r="H5788"/>
      <c r="I5788"/>
      <c r="J5788"/>
      <c r="K5788"/>
      <c r="L5788"/>
      <c r="M5788"/>
      <c r="N5788"/>
      <c r="O5788"/>
      <c r="P5788"/>
      <c r="Q5788"/>
      <c r="R5788"/>
      <c r="S5788"/>
      <c r="T5788"/>
      <c r="U5788"/>
      <c r="V5788"/>
      <c r="W5788"/>
      <c r="X5788"/>
      <c r="Y5788"/>
      <c r="Z5788"/>
      <c r="AA5788"/>
      <c r="AB5788" s="181"/>
    </row>
    <row r="5789" spans="1:28" hidden="1">
      <c r="A5789" s="283"/>
      <c r="B5789"/>
      <c r="C5789"/>
      <c r="D5789"/>
      <c r="E5789"/>
      <c r="F5789"/>
      <c r="G5789"/>
      <c r="H5789"/>
      <c r="I5789"/>
      <c r="J5789"/>
      <c r="K5789"/>
      <c r="L5789"/>
      <c r="M5789"/>
      <c r="N5789"/>
      <c r="O5789"/>
      <c r="P5789"/>
      <c r="Q5789"/>
      <c r="R5789"/>
      <c r="S5789"/>
      <c r="T5789"/>
      <c r="U5789"/>
      <c r="V5789"/>
      <c r="W5789"/>
      <c r="X5789"/>
      <c r="Y5789"/>
      <c r="Z5789"/>
      <c r="AA5789"/>
      <c r="AB5789" s="181"/>
    </row>
    <row r="5790" spans="1:28" hidden="1">
      <c r="A5790" s="283"/>
      <c r="B5790"/>
      <c r="C5790"/>
      <c r="D5790"/>
      <c r="E5790"/>
      <c r="F5790"/>
      <c r="G5790"/>
      <c r="H5790"/>
      <c r="I5790"/>
      <c r="J5790"/>
      <c r="K5790"/>
      <c r="L5790"/>
      <c r="M5790"/>
      <c r="N5790"/>
      <c r="O5790"/>
      <c r="P5790"/>
      <c r="Q5790"/>
      <c r="R5790"/>
      <c r="S5790"/>
      <c r="T5790"/>
      <c r="U5790"/>
      <c r="V5790"/>
      <c r="W5790"/>
      <c r="X5790"/>
      <c r="Y5790"/>
      <c r="Z5790"/>
      <c r="AA5790"/>
      <c r="AB5790" s="181"/>
    </row>
    <row r="5791" spans="1:28" hidden="1">
      <c r="A5791" s="283"/>
      <c r="B5791"/>
      <c r="C5791"/>
      <c r="D5791"/>
      <c r="E5791"/>
      <c r="F5791"/>
      <c r="G5791"/>
      <c r="H5791"/>
      <c r="I5791"/>
      <c r="J5791"/>
      <c r="K5791"/>
      <c r="L5791"/>
      <c r="M5791"/>
      <c r="N5791"/>
      <c r="O5791"/>
      <c r="P5791"/>
      <c r="Q5791"/>
      <c r="R5791"/>
      <c r="S5791"/>
      <c r="T5791"/>
      <c r="U5791"/>
      <c r="V5791"/>
      <c r="W5791"/>
      <c r="X5791"/>
      <c r="Y5791"/>
      <c r="Z5791"/>
      <c r="AA5791"/>
      <c r="AB5791" s="181"/>
    </row>
    <row r="5792" spans="1:28" hidden="1">
      <c r="A5792" s="283"/>
      <c r="B5792"/>
      <c r="C5792"/>
      <c r="D5792"/>
      <c r="E5792"/>
      <c r="F5792"/>
      <c r="G5792"/>
      <c r="H5792"/>
      <c r="I5792"/>
      <c r="J5792"/>
      <c r="K5792"/>
      <c r="L5792"/>
      <c r="M5792"/>
      <c r="N5792"/>
      <c r="O5792"/>
      <c r="P5792"/>
      <c r="Q5792"/>
      <c r="R5792"/>
      <c r="S5792"/>
      <c r="T5792"/>
      <c r="U5792"/>
      <c r="V5792"/>
      <c r="W5792"/>
      <c r="X5792"/>
      <c r="Y5792"/>
      <c r="Z5792"/>
      <c r="AA5792"/>
      <c r="AB5792" s="181"/>
    </row>
    <row r="5793" spans="1:29" hidden="1">
      <c r="A5793" s="283"/>
      <c r="B5793"/>
      <c r="C5793"/>
      <c r="D5793"/>
      <c r="E5793"/>
      <c r="F5793"/>
      <c r="G5793"/>
      <c r="H5793"/>
      <c r="I5793"/>
      <c r="J5793"/>
      <c r="K5793"/>
      <c r="L5793"/>
      <c r="M5793"/>
      <c r="N5793"/>
      <c r="O5793"/>
      <c r="P5793"/>
      <c r="Q5793"/>
      <c r="R5793"/>
      <c r="S5793"/>
      <c r="T5793"/>
      <c r="U5793"/>
      <c r="V5793"/>
      <c r="W5793"/>
      <c r="X5793"/>
      <c r="Y5793"/>
      <c r="Z5793"/>
      <c r="AA5793"/>
      <c r="AB5793" s="181"/>
    </row>
    <row r="5794" spans="1:29" hidden="1">
      <c r="A5794" s="283"/>
      <c r="B5794"/>
      <c r="C5794"/>
      <c r="D5794"/>
      <c r="E5794"/>
      <c r="F5794"/>
      <c r="G5794"/>
      <c r="H5794"/>
      <c r="I5794"/>
      <c r="J5794"/>
      <c r="K5794"/>
      <c r="L5794"/>
      <c r="M5794"/>
      <c r="N5794"/>
      <c r="O5794"/>
      <c r="P5794"/>
      <c r="Q5794"/>
      <c r="R5794"/>
      <c r="S5794"/>
      <c r="T5794"/>
      <c r="U5794"/>
      <c r="V5794"/>
      <c r="W5794"/>
      <c r="X5794"/>
      <c r="Y5794"/>
      <c r="Z5794"/>
      <c r="AA5794"/>
      <c r="AB5794" s="181"/>
    </row>
    <row r="5795" spans="1:29" hidden="1">
      <c r="A5795" s="283"/>
      <c r="B5795"/>
      <c r="C5795"/>
      <c r="D5795"/>
      <c r="E5795"/>
      <c r="F5795"/>
      <c r="G5795"/>
      <c r="H5795"/>
      <c r="I5795"/>
      <c r="J5795"/>
      <c r="K5795"/>
      <c r="L5795"/>
      <c r="M5795"/>
      <c r="N5795"/>
      <c r="O5795"/>
      <c r="P5795"/>
      <c r="Q5795"/>
      <c r="R5795"/>
      <c r="S5795"/>
      <c r="T5795"/>
      <c r="U5795"/>
      <c r="V5795"/>
      <c r="W5795"/>
      <c r="X5795"/>
      <c r="Y5795"/>
      <c r="Z5795"/>
      <c r="AA5795"/>
      <c r="AB5795" s="181"/>
    </row>
    <row r="5796" spans="1:29" hidden="1">
      <c r="A5796" s="283"/>
      <c r="B5796"/>
      <c r="C5796"/>
      <c r="D5796"/>
      <c r="E5796"/>
      <c r="F5796"/>
      <c r="G5796"/>
      <c r="H5796"/>
      <c r="I5796"/>
      <c r="J5796"/>
      <c r="K5796"/>
      <c r="L5796"/>
      <c r="M5796"/>
      <c r="N5796"/>
      <c r="O5796"/>
      <c r="P5796"/>
      <c r="Q5796"/>
      <c r="R5796"/>
      <c r="S5796"/>
      <c r="T5796"/>
      <c r="U5796"/>
      <c r="V5796"/>
      <c r="W5796"/>
      <c r="X5796"/>
      <c r="Y5796"/>
      <c r="Z5796"/>
      <c r="AA5796"/>
      <c r="AB5796" s="181"/>
    </row>
    <row r="5797" spans="1:29" hidden="1">
      <c r="A5797" s="283"/>
      <c r="B5797"/>
      <c r="C5797"/>
      <c r="D5797"/>
      <c r="E5797"/>
      <c r="F5797"/>
      <c r="G5797"/>
      <c r="H5797"/>
      <c r="I5797"/>
      <c r="J5797"/>
      <c r="K5797"/>
      <c r="L5797"/>
      <c r="M5797"/>
      <c r="N5797"/>
      <c r="O5797"/>
      <c r="P5797"/>
      <c r="Q5797"/>
      <c r="R5797"/>
      <c r="S5797"/>
      <c r="T5797"/>
      <c r="U5797"/>
      <c r="V5797"/>
      <c r="W5797"/>
      <c r="X5797"/>
      <c r="Y5797"/>
      <c r="Z5797"/>
      <c r="AA5797"/>
      <c r="AB5797" s="181"/>
    </row>
    <row r="5798" spans="1:29" hidden="1">
      <c r="A5798" s="283"/>
      <c r="B5798"/>
      <c r="C5798"/>
      <c r="D5798"/>
      <c r="E5798"/>
      <c r="F5798"/>
      <c r="G5798"/>
      <c r="H5798"/>
      <c r="I5798"/>
      <c r="J5798"/>
      <c r="K5798"/>
      <c r="L5798"/>
      <c r="M5798"/>
      <c r="N5798"/>
      <c r="O5798"/>
      <c r="P5798"/>
      <c r="Q5798"/>
      <c r="R5798"/>
      <c r="S5798"/>
      <c r="T5798"/>
      <c r="U5798"/>
      <c r="V5798"/>
      <c r="W5798"/>
      <c r="X5798"/>
      <c r="Y5798"/>
      <c r="Z5798"/>
      <c r="AA5798"/>
      <c r="AB5798" s="181"/>
    </row>
    <row r="5799" spans="1:29" hidden="1">
      <c r="A5799" s="283"/>
      <c r="B5799"/>
      <c r="C5799"/>
      <c r="D5799"/>
      <c r="E5799"/>
      <c r="F5799"/>
      <c r="G5799"/>
      <c r="H5799"/>
      <c r="I5799"/>
      <c r="J5799"/>
      <c r="K5799"/>
      <c r="L5799"/>
      <c r="M5799"/>
      <c r="N5799"/>
      <c r="O5799"/>
      <c r="P5799"/>
      <c r="Q5799"/>
      <c r="R5799"/>
      <c r="S5799"/>
      <c r="T5799"/>
      <c r="U5799"/>
      <c r="V5799"/>
      <c r="W5799"/>
      <c r="X5799"/>
      <c r="Y5799"/>
      <c r="Z5799"/>
      <c r="AA5799"/>
      <c r="AB5799" s="181"/>
    </row>
    <row r="5800" spans="1:29" hidden="1">
      <c r="A5800" s="283"/>
      <c r="B5800"/>
      <c r="C5800"/>
      <c r="D5800"/>
      <c r="E5800"/>
      <c r="F5800"/>
      <c r="G5800"/>
      <c r="H5800"/>
      <c r="I5800"/>
      <c r="J5800"/>
      <c r="K5800"/>
      <c r="L5800"/>
      <c r="M5800"/>
      <c r="N5800"/>
      <c r="O5800"/>
      <c r="P5800"/>
      <c r="Q5800"/>
      <c r="R5800"/>
      <c r="S5800"/>
      <c r="T5800"/>
      <c r="U5800"/>
      <c r="V5800"/>
      <c r="W5800"/>
      <c r="X5800"/>
      <c r="Y5800"/>
      <c r="Z5800"/>
      <c r="AA5800"/>
      <c r="AB5800" s="181"/>
    </row>
    <row r="5801" spans="1:29" hidden="1">
      <c r="A5801" s="283"/>
      <c r="B5801"/>
      <c r="C5801"/>
      <c r="D5801"/>
      <c r="E5801"/>
      <c r="F5801"/>
      <c r="G5801"/>
      <c r="H5801"/>
      <c r="I5801"/>
      <c r="J5801"/>
      <c r="K5801"/>
      <c r="L5801"/>
      <c r="M5801"/>
      <c r="N5801"/>
      <c r="O5801"/>
      <c r="P5801"/>
      <c r="Q5801"/>
      <c r="R5801"/>
      <c r="S5801"/>
      <c r="T5801"/>
      <c r="U5801"/>
      <c r="V5801"/>
      <c r="W5801"/>
      <c r="X5801"/>
      <c r="Y5801"/>
      <c r="Z5801"/>
      <c r="AA5801"/>
      <c r="AB5801" s="181"/>
    </row>
    <row r="5802" spans="1:29" hidden="1">
      <c r="A5802" s="283"/>
      <c r="B5802"/>
      <c r="C5802"/>
      <c r="D5802"/>
      <c r="E5802"/>
      <c r="F5802"/>
      <c r="G5802"/>
      <c r="H5802"/>
      <c r="I5802"/>
      <c r="J5802"/>
      <c r="K5802"/>
      <c r="L5802"/>
      <c r="M5802"/>
      <c r="N5802"/>
      <c r="O5802"/>
      <c r="P5802"/>
      <c r="Q5802"/>
      <c r="R5802"/>
      <c r="S5802"/>
      <c r="T5802"/>
      <c r="U5802"/>
      <c r="V5802"/>
      <c r="W5802"/>
      <c r="X5802"/>
      <c r="Y5802"/>
      <c r="Z5802"/>
      <c r="AA5802"/>
      <c r="AB5802" s="181"/>
    </row>
    <row r="5803" spans="1:29">
      <c r="A5803" s="283"/>
      <c r="B5803"/>
      <c r="C5803"/>
      <c r="D5803"/>
      <c r="E5803"/>
      <c r="F5803"/>
      <c r="G5803"/>
      <c r="H5803"/>
      <c r="I5803"/>
      <c r="J5803"/>
      <c r="K5803"/>
      <c r="L5803"/>
      <c r="M5803"/>
      <c r="N5803"/>
      <c r="O5803"/>
      <c r="P5803"/>
      <c r="Q5803"/>
      <c r="R5803"/>
      <c r="S5803"/>
      <c r="T5803"/>
      <c r="U5803"/>
      <c r="V5803"/>
      <c r="W5803"/>
      <c r="X5803"/>
      <c r="Y5803"/>
      <c r="Z5803"/>
      <c r="AA5803"/>
      <c r="AB5803" s="181"/>
    </row>
    <row r="5804" spans="1:29">
      <c r="A5804" s="283"/>
      <c r="B5804"/>
      <c r="C5804"/>
      <c r="D5804"/>
      <c r="E5804"/>
      <c r="F5804"/>
      <c r="G5804"/>
      <c r="H5804"/>
      <c r="I5804"/>
      <c r="J5804"/>
      <c r="K5804"/>
      <c r="L5804"/>
      <c r="M5804"/>
      <c r="N5804"/>
      <c r="O5804"/>
      <c r="P5804"/>
      <c r="Q5804"/>
      <c r="R5804"/>
      <c r="S5804"/>
      <c r="T5804"/>
      <c r="U5804"/>
      <c r="V5804"/>
      <c r="W5804"/>
      <c r="X5804"/>
      <c r="Y5804"/>
      <c r="Z5804"/>
      <c r="AA5804"/>
      <c r="AB5804" s="181"/>
    </row>
    <row r="5805" spans="1:29">
      <c r="A5805" s="283"/>
      <c r="B5805"/>
      <c r="C5805"/>
      <c r="D5805"/>
      <c r="E5805"/>
      <c r="F5805"/>
      <c r="G5805"/>
      <c r="H5805"/>
      <c r="I5805"/>
      <c r="J5805"/>
      <c r="K5805"/>
      <c r="L5805"/>
      <c r="M5805"/>
      <c r="N5805"/>
      <c r="O5805"/>
      <c r="P5805"/>
      <c r="Q5805"/>
      <c r="R5805"/>
      <c r="S5805"/>
      <c r="T5805"/>
      <c r="U5805"/>
      <c r="V5805"/>
      <c r="W5805"/>
      <c r="X5805"/>
      <c r="Y5805"/>
      <c r="Z5805"/>
      <c r="AA5805"/>
      <c r="AB5805" s="181"/>
    </row>
    <row r="5806" spans="1:29" ht="15" thickBot="1">
      <c r="A5806" s="444"/>
      <c r="B5806" s="155"/>
      <c r="C5806" s="155"/>
      <c r="D5806" s="155"/>
      <c r="E5806" s="155"/>
      <c r="F5806" s="155"/>
      <c r="G5806" s="155"/>
      <c r="H5806" s="155"/>
      <c r="I5806" s="155"/>
      <c r="J5806" s="155"/>
      <c r="K5806" s="155"/>
      <c r="L5806" s="155"/>
      <c r="M5806" s="155"/>
      <c r="N5806" s="155"/>
      <c r="O5806" s="155"/>
      <c r="P5806" s="155"/>
      <c r="Q5806" s="155"/>
      <c r="R5806" s="155"/>
      <c r="S5806" s="155"/>
      <c r="T5806" s="155"/>
      <c r="U5806" s="155"/>
      <c r="V5806" s="155"/>
      <c r="W5806" s="155"/>
      <c r="X5806" s="155"/>
      <c r="Y5806" s="155"/>
      <c r="Z5806" s="155"/>
      <c r="AA5806" s="155"/>
      <c r="AB5806" s="376"/>
    </row>
    <row r="5807" spans="1:29" ht="15" thickTop="1">
      <c r="AC5807" s="16"/>
    </row>
    <row r="5808" spans="1:29">
      <c r="AC5808" s="16"/>
    </row>
    <row r="5809" spans="29:29">
      <c r="AC5809" s="16"/>
    </row>
    <row r="5810" spans="29:29">
      <c r="AC5810" s="16"/>
    </row>
    <row r="5811" spans="29:29">
      <c r="AC5811" s="16"/>
    </row>
    <row r="5812" spans="29:29">
      <c r="AC5812" s="16"/>
    </row>
    <row r="5813" spans="29:29" hidden="1">
      <c r="AC5813" s="16"/>
    </row>
    <row r="5814" spans="29:29" hidden="1">
      <c r="AC5814" s="16"/>
    </row>
    <row r="5815" spans="29:29" hidden="1">
      <c r="AC5815" s="16"/>
    </row>
    <row r="5816" spans="29:29" hidden="1">
      <c r="AC5816" s="16"/>
    </row>
    <row r="5817" spans="29:29" hidden="1">
      <c r="AC5817" s="16"/>
    </row>
    <row r="5818" spans="29:29" hidden="1">
      <c r="AC5818" s="16"/>
    </row>
    <row r="5819" spans="29:29" hidden="1">
      <c r="AC5819" s="16"/>
    </row>
    <row r="5820" spans="29:29" hidden="1">
      <c r="AC5820" s="16"/>
    </row>
    <row r="5821" spans="29:29"/>
    <row r="5822" spans="29:29"/>
  </sheetData>
  <sheetProtection algorithmName="SHA-512" hashValue="b9BQGbMaAP3oRo4XMnM/etKsgwudfBTyeNVeDMPY+l/JuOZCt0zIBqbsv/KID5k2Hjx5qXPe6Ys7oWN4kr6MbA==" saltValue="Qmg2MzhPqPNtDGX1Gpq8Ng==" spinCount="100000" sheet="1" selectLockedCells="1"/>
  <mergeCells count="1304">
    <mergeCell ref="AE156:AE157"/>
    <mergeCell ref="K150:T156"/>
    <mergeCell ref="C826:E826"/>
    <mergeCell ref="G826:I826"/>
    <mergeCell ref="AC807:AJ807"/>
    <mergeCell ref="C810:D810"/>
    <mergeCell ref="K810:Z810"/>
    <mergeCell ref="G811:I811"/>
    <mergeCell ref="G813:I814"/>
    <mergeCell ref="K813:N813"/>
    <mergeCell ref="Q813:T813"/>
    <mergeCell ref="W813:Z813"/>
    <mergeCell ref="K814:N814"/>
    <mergeCell ref="Q814:T814"/>
    <mergeCell ref="W814:Z814"/>
    <mergeCell ref="K815:N815"/>
    <mergeCell ref="Q815:T815"/>
    <mergeCell ref="W815:Z815"/>
    <mergeCell ref="C816:E817"/>
    <mergeCell ref="G818:I818"/>
    <mergeCell ref="C819:E819"/>
    <mergeCell ref="G819:I819"/>
    <mergeCell ref="C820:E820"/>
    <mergeCell ref="G820:I820"/>
    <mergeCell ref="C821:E821"/>
    <mergeCell ref="G821:I821"/>
    <mergeCell ref="C822:E822"/>
    <mergeCell ref="G822:I822"/>
    <mergeCell ref="P625:R625"/>
    <mergeCell ref="T625:V625"/>
    <mergeCell ref="X625:Z625"/>
    <mergeCell ref="X292:Y292"/>
    <mergeCell ref="Q718:R718"/>
    <mergeCell ref="D723:X724"/>
    <mergeCell ref="W717:X717"/>
    <mergeCell ref="Q704:R704"/>
    <mergeCell ref="Q716:R716"/>
    <mergeCell ref="D745:P745"/>
    <mergeCell ref="E762:G762"/>
    <mergeCell ref="O762:Q762"/>
    <mergeCell ref="I712:M712"/>
    <mergeCell ref="T700:U700"/>
    <mergeCell ref="W700:X700"/>
    <mergeCell ref="T702:U702"/>
    <mergeCell ref="W702:X702"/>
    <mergeCell ref="T704:U704"/>
    <mergeCell ref="Q700:R700"/>
    <mergeCell ref="X627:Z627"/>
    <mergeCell ref="D629:F629"/>
    <mergeCell ref="H629:J629"/>
    <mergeCell ref="L636:M636"/>
    <mergeCell ref="D637:F637"/>
    <mergeCell ref="D627:F627"/>
    <mergeCell ref="H627:J627"/>
    <mergeCell ref="L627:N627"/>
    <mergeCell ref="P627:R627"/>
    <mergeCell ref="T627:V627"/>
    <mergeCell ref="W718:X718"/>
    <mergeCell ref="Q717:R717"/>
    <mergeCell ref="O754:R755"/>
    <mergeCell ref="L759:M759"/>
    <mergeCell ref="Q701:R701"/>
    <mergeCell ref="D703:F703"/>
    <mergeCell ref="W816:X816"/>
    <mergeCell ref="Y816:Z816"/>
    <mergeCell ref="K792:L792"/>
    <mergeCell ref="K793:N793"/>
    <mergeCell ref="M792:N792"/>
    <mergeCell ref="C803:D803"/>
    <mergeCell ref="E803:F803"/>
    <mergeCell ref="I803:J803"/>
    <mergeCell ref="K803:L803"/>
    <mergeCell ref="G816:I817"/>
    <mergeCell ref="K816:L816"/>
    <mergeCell ref="M816:N816"/>
    <mergeCell ref="Q816:R816"/>
    <mergeCell ref="S816:T816"/>
    <mergeCell ref="H635:J635"/>
    <mergeCell ref="L635:N635"/>
    <mergeCell ref="P792:Q792"/>
    <mergeCell ref="R792:S792"/>
    <mergeCell ref="T712:X712"/>
    <mergeCell ref="D665:AA665"/>
    <mergeCell ref="W704:X704"/>
    <mergeCell ref="K817:N817"/>
    <mergeCell ref="Q817:T817"/>
    <mergeCell ref="W817:Z817"/>
    <mergeCell ref="D636:E636"/>
    <mergeCell ref="H636:I636"/>
    <mergeCell ref="O756:R756"/>
    <mergeCell ref="J757:M757"/>
    <mergeCell ref="O757:R757"/>
    <mergeCell ref="J758:M758"/>
    <mergeCell ref="O758:R758"/>
    <mergeCell ref="J754:M755"/>
    <mergeCell ref="C823:E823"/>
    <mergeCell ref="G823:I823"/>
    <mergeCell ref="C824:E824"/>
    <mergeCell ref="G824:I824"/>
    <mergeCell ref="C818:E818"/>
    <mergeCell ref="D630:F630"/>
    <mergeCell ref="H630:J630"/>
    <mergeCell ref="L630:N630"/>
    <mergeCell ref="P630:R630"/>
    <mergeCell ref="T630:V630"/>
    <mergeCell ref="X630:Z630"/>
    <mergeCell ref="AD42:AE42"/>
    <mergeCell ref="V37:Y37"/>
    <mergeCell ref="L617:N617"/>
    <mergeCell ref="P617:R617"/>
    <mergeCell ref="L620:N620"/>
    <mergeCell ref="P620:R620"/>
    <mergeCell ref="T620:V620"/>
    <mergeCell ref="X620:Z620"/>
    <mergeCell ref="D621:E621"/>
    <mergeCell ref="H621:I621"/>
    <mergeCell ref="N561:O561"/>
    <mergeCell ref="P561:Q561"/>
    <mergeCell ref="N562:O562"/>
    <mergeCell ref="Z278:AA278"/>
    <mergeCell ref="X296:Y296"/>
    <mergeCell ref="X617:Z617"/>
    <mergeCell ref="P619:R619"/>
    <mergeCell ref="T619:V619"/>
    <mergeCell ref="X619:Z619"/>
    <mergeCell ref="D620:F620"/>
    <mergeCell ref="H620:J620"/>
    <mergeCell ref="C825:E825"/>
    <mergeCell ref="G825:I825"/>
    <mergeCell ref="L631:M631"/>
    <mergeCell ref="P631:Q631"/>
    <mergeCell ref="T631:U631"/>
    <mergeCell ref="X631:Y631"/>
    <mergeCell ref="D632:F632"/>
    <mergeCell ref="H632:J632"/>
    <mergeCell ref="L632:N632"/>
    <mergeCell ref="P632:R632"/>
    <mergeCell ref="T632:V632"/>
    <mergeCell ref="X632:Z632"/>
    <mergeCell ref="D634:F634"/>
    <mergeCell ref="H634:J634"/>
    <mergeCell ref="L634:N634"/>
    <mergeCell ref="D635:F635"/>
    <mergeCell ref="H624:J624"/>
    <mergeCell ref="L624:N624"/>
    <mergeCell ref="P624:R624"/>
    <mergeCell ref="Q719:R719"/>
    <mergeCell ref="T719:U719"/>
    <mergeCell ref="W719:X719"/>
    <mergeCell ref="P793:S793"/>
    <mergeCell ref="D792:G792"/>
    <mergeCell ref="K787:N787"/>
    <mergeCell ref="P787:S787"/>
    <mergeCell ref="K789:N789"/>
    <mergeCell ref="P789:S789"/>
    <mergeCell ref="K790:N790"/>
    <mergeCell ref="P790:S790"/>
    <mergeCell ref="K791:N791"/>
    <mergeCell ref="P791:S791"/>
    <mergeCell ref="C21:E21"/>
    <mergeCell ref="C18:E18"/>
    <mergeCell ref="C20:E20"/>
    <mergeCell ref="H637:J637"/>
    <mergeCell ref="L637:N637"/>
    <mergeCell ref="D631:E631"/>
    <mergeCell ref="H631:I631"/>
    <mergeCell ref="E151:G151"/>
    <mergeCell ref="S30:V30"/>
    <mergeCell ref="W11:Z11"/>
    <mergeCell ref="Y13:Z13"/>
    <mergeCell ref="Y15:Z15"/>
    <mergeCell ref="Y16:Z16"/>
    <mergeCell ref="Y17:Z17"/>
    <mergeCell ref="W12:Z12"/>
    <mergeCell ref="L572:N572"/>
    <mergeCell ref="L573:N573"/>
    <mergeCell ref="P572:R572"/>
    <mergeCell ref="P573:R573"/>
    <mergeCell ref="K558:L560"/>
    <mergeCell ref="I559:J560"/>
    <mergeCell ref="I561:J561"/>
    <mergeCell ref="K561:L561"/>
    <mergeCell ref="I562:J562"/>
    <mergeCell ref="D557:G557"/>
    <mergeCell ref="D558:E558"/>
    <mergeCell ref="N557:Q557"/>
    <mergeCell ref="T624:V624"/>
    <mergeCell ref="X624:Z624"/>
    <mergeCell ref="D625:F625"/>
    <mergeCell ref="H625:J625"/>
    <mergeCell ref="L625:N625"/>
    <mergeCell ref="G10:U10"/>
    <mergeCell ref="C23:E23"/>
    <mergeCell ref="C24:E24"/>
    <mergeCell ref="C19:E19"/>
    <mergeCell ref="C25:E25"/>
    <mergeCell ref="G27:J27"/>
    <mergeCell ref="L629:N629"/>
    <mergeCell ref="P629:R629"/>
    <mergeCell ref="T629:V629"/>
    <mergeCell ref="X629:Z629"/>
    <mergeCell ref="D622:F622"/>
    <mergeCell ref="H622:J622"/>
    <mergeCell ref="L622:N622"/>
    <mergeCell ref="P622:R622"/>
    <mergeCell ref="T622:V622"/>
    <mergeCell ref="X622:Z622"/>
    <mergeCell ref="D624:F624"/>
    <mergeCell ref="L621:M621"/>
    <mergeCell ref="P621:Q621"/>
    <mergeCell ref="T621:U621"/>
    <mergeCell ref="X621:Y621"/>
    <mergeCell ref="X107:Y107"/>
    <mergeCell ref="Z107:AA107"/>
    <mergeCell ref="X130:Y130"/>
    <mergeCell ref="Z130:AA130"/>
    <mergeCell ref="E505:AA506"/>
    <mergeCell ref="D508:AA508"/>
    <mergeCell ref="D571:AA571"/>
    <mergeCell ref="D572:F572"/>
    <mergeCell ref="D573:F573"/>
    <mergeCell ref="H572:J572"/>
    <mergeCell ref="H573:J573"/>
    <mergeCell ref="AI15:AR15"/>
    <mergeCell ref="AJ16:AL16"/>
    <mergeCell ref="AN16:AR16"/>
    <mergeCell ref="AK17:AL17"/>
    <mergeCell ref="AN17:AO17"/>
    <mergeCell ref="AQ17:AR17"/>
    <mergeCell ref="AK18:AL18"/>
    <mergeCell ref="AN18:AO18"/>
    <mergeCell ref="AQ18:AR18"/>
    <mergeCell ref="AK19:AL19"/>
    <mergeCell ref="AN19:AO19"/>
    <mergeCell ref="AQ19:AR19"/>
    <mergeCell ref="AK20:AL20"/>
    <mergeCell ref="AN20:AO20"/>
    <mergeCell ref="AQ20:AR20"/>
    <mergeCell ref="Z5:AA5"/>
    <mergeCell ref="X96:Y96"/>
    <mergeCell ref="Z96:AA96"/>
    <mergeCell ref="AC7:AH7"/>
    <mergeCell ref="W69:Z69"/>
    <mergeCell ref="V38:Y38"/>
    <mergeCell ref="X41:Y41"/>
    <mergeCell ref="X42:Y42"/>
    <mergeCell ref="X43:Y43"/>
    <mergeCell ref="X39:Y39"/>
    <mergeCell ref="AC33:AH33"/>
    <mergeCell ref="G23:V23"/>
    <mergeCell ref="O61:P61"/>
    <mergeCell ref="S61:T61"/>
    <mergeCell ref="M58:P58"/>
    <mergeCell ref="S58:V58"/>
    <mergeCell ref="S59:V59"/>
    <mergeCell ref="C10:D10"/>
    <mergeCell ref="F788:H789"/>
    <mergeCell ref="F787:H787"/>
    <mergeCell ref="D597:F597"/>
    <mergeCell ref="D598:F598"/>
    <mergeCell ref="D599:E599"/>
    <mergeCell ref="D600:F600"/>
    <mergeCell ref="H597:J597"/>
    <mergeCell ref="H598:J598"/>
    <mergeCell ref="H599:I599"/>
    <mergeCell ref="H600:J600"/>
    <mergeCell ref="L597:N597"/>
    <mergeCell ref="L598:N598"/>
    <mergeCell ref="L599:M599"/>
    <mergeCell ref="L600:N600"/>
    <mergeCell ref="D617:F617"/>
    <mergeCell ref="H617:J617"/>
    <mergeCell ref="C787:D787"/>
    <mergeCell ref="D619:F619"/>
    <mergeCell ref="H619:J619"/>
    <mergeCell ref="L619:N619"/>
    <mergeCell ref="L589:M589"/>
    <mergeCell ref="L590:N590"/>
    <mergeCell ref="D610:F610"/>
    <mergeCell ref="H610:J610"/>
    <mergeCell ref="L610:N610"/>
    <mergeCell ref="D530:E530"/>
    <mergeCell ref="F530:G530"/>
    <mergeCell ref="N532:O532"/>
    <mergeCell ref="F529:G529"/>
    <mergeCell ref="D531:E531"/>
    <mergeCell ref="F531:G531"/>
    <mergeCell ref="AC783:AH783"/>
    <mergeCell ref="AC650:AH650"/>
    <mergeCell ref="AC667:AH667"/>
    <mergeCell ref="AC683:AH683"/>
    <mergeCell ref="AC706:AH706"/>
    <mergeCell ref="AC722:AH722"/>
    <mergeCell ref="AC747:AH747"/>
    <mergeCell ref="X783:Y783"/>
    <mergeCell ref="Z783:AA783"/>
    <mergeCell ref="I714:M714"/>
    <mergeCell ref="D707:X708"/>
    <mergeCell ref="J762:M762"/>
    <mergeCell ref="O759:P759"/>
    <mergeCell ref="Q759:R759"/>
    <mergeCell ref="E780:J780"/>
    <mergeCell ref="J764:Q765"/>
    <mergeCell ref="D766:H766"/>
    <mergeCell ref="E769:G769"/>
    <mergeCell ref="D775:H775"/>
    <mergeCell ref="E778:G778"/>
    <mergeCell ref="D748:X750"/>
    <mergeCell ref="O699:S699"/>
    <mergeCell ref="T717:U717"/>
    <mergeCell ref="O760:R760"/>
    <mergeCell ref="J761:M761"/>
    <mergeCell ref="Q702:R702"/>
    <mergeCell ref="T718:U718"/>
    <mergeCell ref="O761:R761"/>
    <mergeCell ref="J760:M760"/>
    <mergeCell ref="O712:S712"/>
    <mergeCell ref="J759:K759"/>
    <mergeCell ref="J756:M756"/>
    <mergeCell ref="D626:E626"/>
    <mergeCell ref="H626:I626"/>
    <mergeCell ref="L626:M626"/>
    <mergeCell ref="P626:Q626"/>
    <mergeCell ref="T626:U626"/>
    <mergeCell ref="X626:Y626"/>
    <mergeCell ref="T614:V614"/>
    <mergeCell ref="T617:V617"/>
    <mergeCell ref="AC694:AN694"/>
    <mergeCell ref="X614:Z614"/>
    <mergeCell ref="D615:F615"/>
    <mergeCell ref="H615:J615"/>
    <mergeCell ref="L615:N615"/>
    <mergeCell ref="P615:R615"/>
    <mergeCell ref="T615:V615"/>
    <mergeCell ref="X615:Z615"/>
    <mergeCell ref="D616:E616"/>
    <mergeCell ref="H616:I616"/>
    <mergeCell ref="L616:M616"/>
    <mergeCell ref="P616:Q616"/>
    <mergeCell ref="T616:U616"/>
    <mergeCell ref="X616:Y616"/>
    <mergeCell ref="I689:M689"/>
    <mergeCell ref="D657:X657"/>
    <mergeCell ref="D647:E647"/>
    <mergeCell ref="D691:X692"/>
    <mergeCell ref="H611:I611"/>
    <mergeCell ref="L611:M611"/>
    <mergeCell ref="D645:AA645"/>
    <mergeCell ref="D648:F648"/>
    <mergeCell ref="P611:Q611"/>
    <mergeCell ref="T611:U611"/>
    <mergeCell ref="X611:Y611"/>
    <mergeCell ref="D612:F612"/>
    <mergeCell ref="H612:J612"/>
    <mergeCell ref="L612:N612"/>
    <mergeCell ref="P612:R612"/>
    <mergeCell ref="T612:V612"/>
    <mergeCell ref="X612:Z612"/>
    <mergeCell ref="D614:F614"/>
    <mergeCell ref="H614:J614"/>
    <mergeCell ref="L614:N614"/>
    <mergeCell ref="D592:F592"/>
    <mergeCell ref="D593:F593"/>
    <mergeCell ref="D594:E594"/>
    <mergeCell ref="T595:V595"/>
    <mergeCell ref="X592:Z592"/>
    <mergeCell ref="X593:Z593"/>
    <mergeCell ref="X594:Y594"/>
    <mergeCell ref="X595:Z595"/>
    <mergeCell ref="E605:AA606"/>
    <mergeCell ref="D608:AA608"/>
    <mergeCell ref="D609:F609"/>
    <mergeCell ref="H609:J609"/>
    <mergeCell ref="L609:N609"/>
    <mergeCell ref="P609:R609"/>
    <mergeCell ref="T609:V609"/>
    <mergeCell ref="X609:Z609"/>
    <mergeCell ref="L593:N593"/>
    <mergeCell ref="L594:M594"/>
    <mergeCell ref="P610:R610"/>
    <mergeCell ref="T610:V610"/>
    <mergeCell ref="X610:Z610"/>
    <mergeCell ref="L595:N595"/>
    <mergeCell ref="P592:R592"/>
    <mergeCell ref="P593:R593"/>
    <mergeCell ref="D559:E560"/>
    <mergeCell ref="D561:E561"/>
    <mergeCell ref="F561:G561"/>
    <mergeCell ref="D562:E562"/>
    <mergeCell ref="T590:V590"/>
    <mergeCell ref="X587:Z587"/>
    <mergeCell ref="X588:Z588"/>
    <mergeCell ref="H588:J588"/>
    <mergeCell ref="X572:Z572"/>
    <mergeCell ref="D563:E563"/>
    <mergeCell ref="F563:G563"/>
    <mergeCell ref="T593:V593"/>
    <mergeCell ref="T594:U594"/>
    <mergeCell ref="X589:Y589"/>
    <mergeCell ref="X590:Z590"/>
    <mergeCell ref="T582:V582"/>
    <mergeCell ref="T583:V583"/>
    <mergeCell ref="T584:U584"/>
    <mergeCell ref="P594:Q594"/>
    <mergeCell ref="P595:R595"/>
    <mergeCell ref="D595:F595"/>
    <mergeCell ref="H592:J592"/>
    <mergeCell ref="H593:J593"/>
    <mergeCell ref="H594:I594"/>
    <mergeCell ref="H595:J595"/>
    <mergeCell ref="L592:N592"/>
    <mergeCell ref="X577:Z577"/>
    <mergeCell ref="X578:Z578"/>
    <mergeCell ref="X579:Y579"/>
    <mergeCell ref="H577:J577"/>
    <mergeCell ref="H578:J578"/>
    <mergeCell ref="P614:R614"/>
    <mergeCell ref="T592:V592"/>
    <mergeCell ref="D611:E611"/>
    <mergeCell ref="H575:J575"/>
    <mergeCell ref="E568:AA569"/>
    <mergeCell ref="T587:V587"/>
    <mergeCell ref="T588:V588"/>
    <mergeCell ref="T589:U589"/>
    <mergeCell ref="D589:E589"/>
    <mergeCell ref="D590:F590"/>
    <mergeCell ref="H587:J587"/>
    <mergeCell ref="T585:V585"/>
    <mergeCell ref="X582:Z582"/>
    <mergeCell ref="X583:Z583"/>
    <mergeCell ref="X584:Y584"/>
    <mergeCell ref="X585:Z585"/>
    <mergeCell ref="D582:F582"/>
    <mergeCell ref="D583:F583"/>
    <mergeCell ref="D584:E584"/>
    <mergeCell ref="D585:F585"/>
    <mergeCell ref="H582:J582"/>
    <mergeCell ref="H583:J583"/>
    <mergeCell ref="H584:I584"/>
    <mergeCell ref="H585:J585"/>
    <mergeCell ref="L582:N582"/>
    <mergeCell ref="U556:V556"/>
    <mergeCell ref="T578:V578"/>
    <mergeCell ref="H590:J590"/>
    <mergeCell ref="L587:N587"/>
    <mergeCell ref="L588:N588"/>
    <mergeCell ref="P587:R587"/>
    <mergeCell ref="P588:R588"/>
    <mergeCell ref="L583:N583"/>
    <mergeCell ref="L584:M584"/>
    <mergeCell ref="L585:N585"/>
    <mergeCell ref="D587:F587"/>
    <mergeCell ref="D588:F588"/>
    <mergeCell ref="T579:U579"/>
    <mergeCell ref="L578:N578"/>
    <mergeCell ref="L579:M579"/>
    <mergeCell ref="D579:E579"/>
    <mergeCell ref="P579:Q579"/>
    <mergeCell ref="P585:R585"/>
    <mergeCell ref="P589:Q589"/>
    <mergeCell ref="P590:R590"/>
    <mergeCell ref="H589:I589"/>
    <mergeCell ref="T573:V573"/>
    <mergeCell ref="P563:Q563"/>
    <mergeCell ref="N558:Q558"/>
    <mergeCell ref="D564:E564"/>
    <mergeCell ref="F564:G564"/>
    <mergeCell ref="I564:J564"/>
    <mergeCell ref="K556:L556"/>
    <mergeCell ref="F562:G562"/>
    <mergeCell ref="K564:L564"/>
    <mergeCell ref="N564:O564"/>
    <mergeCell ref="F556:G556"/>
    <mergeCell ref="Z553:AA553"/>
    <mergeCell ref="X554:Y554"/>
    <mergeCell ref="Z554:AA554"/>
    <mergeCell ref="X555:Y555"/>
    <mergeCell ref="Z555:AA555"/>
    <mergeCell ref="K562:L562"/>
    <mergeCell ref="I563:J563"/>
    <mergeCell ref="K563:L563"/>
    <mergeCell ref="N559:Q560"/>
    <mergeCell ref="I557:L557"/>
    <mergeCell ref="I558:J558"/>
    <mergeCell ref="D553:E553"/>
    <mergeCell ref="F553:G553"/>
    <mergeCell ref="D554:E554"/>
    <mergeCell ref="N563:O563"/>
    <mergeCell ref="P562:Q562"/>
    <mergeCell ref="S553:T553"/>
    <mergeCell ref="U553:V553"/>
    <mergeCell ref="S554:T554"/>
    <mergeCell ref="U554:V554"/>
    <mergeCell ref="S555:T555"/>
    <mergeCell ref="U555:V555"/>
    <mergeCell ref="P556:Q556"/>
    <mergeCell ref="S556:T556"/>
    <mergeCell ref="I553:J553"/>
    <mergeCell ref="K553:L553"/>
    <mergeCell ref="I554:J554"/>
    <mergeCell ref="K554:L554"/>
    <mergeCell ref="I555:J555"/>
    <mergeCell ref="K555:L555"/>
    <mergeCell ref="N556:O556"/>
    <mergeCell ref="F554:G554"/>
    <mergeCell ref="Z537:AA537"/>
    <mergeCell ref="X538:Y538"/>
    <mergeCell ref="Z538:AA538"/>
    <mergeCell ref="X539:Y539"/>
    <mergeCell ref="Z539:AA539"/>
    <mergeCell ref="N550:O550"/>
    <mergeCell ref="P550:Q552"/>
    <mergeCell ref="N551:O552"/>
    <mergeCell ref="I549:L549"/>
    <mergeCell ref="I550:J550"/>
    <mergeCell ref="K550:L552"/>
    <mergeCell ref="I551:J552"/>
    <mergeCell ref="N547:O547"/>
    <mergeCell ref="P547:Q547"/>
    <mergeCell ref="X541:AA541"/>
    <mergeCell ref="X542:Y542"/>
    <mergeCell ref="Z542:AA544"/>
    <mergeCell ref="X543:Y544"/>
    <mergeCell ref="X545:Y545"/>
    <mergeCell ref="Z545:AA545"/>
    <mergeCell ref="X546:Y546"/>
    <mergeCell ref="X547:Y547"/>
    <mergeCell ref="Z547:AA547"/>
    <mergeCell ref="S541:V541"/>
    <mergeCell ref="S542:T542"/>
    <mergeCell ref="N549:Q549"/>
    <mergeCell ref="Z548:AA548"/>
    <mergeCell ref="Z546:AA546"/>
    <mergeCell ref="I541:L541"/>
    <mergeCell ref="I542:J542"/>
    <mergeCell ref="K542:L544"/>
    <mergeCell ref="I543:J544"/>
    <mergeCell ref="P538:Q538"/>
    <mergeCell ref="N539:O539"/>
    <mergeCell ref="P539:Q539"/>
    <mergeCell ref="I533:L533"/>
    <mergeCell ref="I534:J534"/>
    <mergeCell ref="K534:L536"/>
    <mergeCell ref="I535:J536"/>
    <mergeCell ref="I537:J537"/>
    <mergeCell ref="K537:L537"/>
    <mergeCell ref="I538:J538"/>
    <mergeCell ref="K538:L538"/>
    <mergeCell ref="I539:J539"/>
    <mergeCell ref="K539:L539"/>
    <mergeCell ref="N533:Q533"/>
    <mergeCell ref="N534:O534"/>
    <mergeCell ref="I545:J545"/>
    <mergeCell ref="P537:Q537"/>
    <mergeCell ref="N538:O538"/>
    <mergeCell ref="P532:Q532"/>
    <mergeCell ref="D540:E540"/>
    <mergeCell ref="F540:G540"/>
    <mergeCell ref="I540:J540"/>
    <mergeCell ref="F545:G545"/>
    <mergeCell ref="D546:E546"/>
    <mergeCell ref="F546:G546"/>
    <mergeCell ref="D541:G541"/>
    <mergeCell ref="X525:AA525"/>
    <mergeCell ref="X526:Y526"/>
    <mergeCell ref="Z526:AA528"/>
    <mergeCell ref="X527:Y528"/>
    <mergeCell ref="X529:Y529"/>
    <mergeCell ref="Z529:AA529"/>
    <mergeCell ref="X530:Y530"/>
    <mergeCell ref="Z530:AA530"/>
    <mergeCell ref="X531:Y531"/>
    <mergeCell ref="Z531:AA531"/>
    <mergeCell ref="S525:V525"/>
    <mergeCell ref="S526:T526"/>
    <mergeCell ref="U526:V528"/>
    <mergeCell ref="S527:T528"/>
    <mergeCell ref="S529:T529"/>
    <mergeCell ref="U529:V529"/>
    <mergeCell ref="S530:T530"/>
    <mergeCell ref="U530:V530"/>
    <mergeCell ref="S531:T531"/>
    <mergeCell ref="U531:V531"/>
    <mergeCell ref="D526:E526"/>
    <mergeCell ref="F526:G528"/>
    <mergeCell ref="D527:E528"/>
    <mergeCell ref="D529:E529"/>
    <mergeCell ref="P526:Q528"/>
    <mergeCell ref="N527:O528"/>
    <mergeCell ref="N529:O529"/>
    <mergeCell ref="P529:Q529"/>
    <mergeCell ref="N530:O530"/>
    <mergeCell ref="P530:Q530"/>
    <mergeCell ref="N531:O531"/>
    <mergeCell ref="P531:Q531"/>
    <mergeCell ref="I522:J522"/>
    <mergeCell ref="K522:L522"/>
    <mergeCell ref="K530:L530"/>
    <mergeCell ref="I531:J531"/>
    <mergeCell ref="K531:L531"/>
    <mergeCell ref="N525:Q525"/>
    <mergeCell ref="N526:O526"/>
    <mergeCell ref="N522:O522"/>
    <mergeCell ref="P522:Q522"/>
    <mergeCell ref="N523:O523"/>
    <mergeCell ref="P523:Q523"/>
    <mergeCell ref="I523:J523"/>
    <mergeCell ref="K523:L523"/>
    <mergeCell ref="I530:J530"/>
    <mergeCell ref="I525:L525"/>
    <mergeCell ref="I526:J526"/>
    <mergeCell ref="K526:L528"/>
    <mergeCell ref="I527:J528"/>
    <mergeCell ref="I529:J529"/>
    <mergeCell ref="K529:L529"/>
    <mergeCell ref="F518:G520"/>
    <mergeCell ref="X517:AA517"/>
    <mergeCell ref="X518:Y518"/>
    <mergeCell ref="Z518:AA520"/>
    <mergeCell ref="X519:Y520"/>
    <mergeCell ref="X521:Y521"/>
    <mergeCell ref="Z521:AA521"/>
    <mergeCell ref="X522:Y522"/>
    <mergeCell ref="Z522:AA522"/>
    <mergeCell ref="X523:Y523"/>
    <mergeCell ref="Z523:AA523"/>
    <mergeCell ref="S517:V517"/>
    <mergeCell ref="S518:T518"/>
    <mergeCell ref="U518:V520"/>
    <mergeCell ref="S519:T520"/>
    <mergeCell ref="S521:T521"/>
    <mergeCell ref="U521:V521"/>
    <mergeCell ref="S522:T522"/>
    <mergeCell ref="U522:V522"/>
    <mergeCell ref="S523:T523"/>
    <mergeCell ref="U523:V523"/>
    <mergeCell ref="I517:L517"/>
    <mergeCell ref="I518:J518"/>
    <mergeCell ref="K518:L520"/>
    <mergeCell ref="I519:J520"/>
    <mergeCell ref="I521:J521"/>
    <mergeCell ref="K521:L521"/>
    <mergeCell ref="P521:Q521"/>
    <mergeCell ref="F523:G523"/>
    <mergeCell ref="I514:J514"/>
    <mergeCell ref="K514:L514"/>
    <mergeCell ref="I515:J515"/>
    <mergeCell ref="N517:Q517"/>
    <mergeCell ref="N518:O518"/>
    <mergeCell ref="P518:Q520"/>
    <mergeCell ref="N519:O520"/>
    <mergeCell ref="N521:O521"/>
    <mergeCell ref="P516:Q516"/>
    <mergeCell ref="AN231:AQ280"/>
    <mergeCell ref="AE223:AE225"/>
    <mergeCell ref="AF180:AI183"/>
    <mergeCell ref="AC281:AH281"/>
    <mergeCell ref="AC296:AH296"/>
    <mergeCell ref="AC323:AH323"/>
    <mergeCell ref="AC343:AH343"/>
    <mergeCell ref="I337:J337"/>
    <mergeCell ref="U336:V336"/>
    <mergeCell ref="X509:AA509"/>
    <mergeCell ref="U335:Y335"/>
    <mergeCell ref="K200:O200"/>
    <mergeCell ref="Z515:AA515"/>
    <mergeCell ref="X513:Y513"/>
    <mergeCell ref="Z513:AA513"/>
    <mergeCell ref="X514:Y514"/>
    <mergeCell ref="Z514:AA514"/>
    <mergeCell ref="AC330:AD330"/>
    <mergeCell ref="S513:T513"/>
    <mergeCell ref="U513:V513"/>
    <mergeCell ref="AD304:AG311"/>
    <mergeCell ref="AC459:AH459"/>
    <mergeCell ref="L336:M336"/>
    <mergeCell ref="AC293:AF294"/>
    <mergeCell ref="AE330:AF330"/>
    <mergeCell ref="D489:E489"/>
    <mergeCell ref="J489:K489"/>
    <mergeCell ref="D488:N488"/>
    <mergeCell ref="D318:H318"/>
    <mergeCell ref="D319:H319"/>
    <mergeCell ref="D320:H320"/>
    <mergeCell ref="I298:Z299"/>
    <mergeCell ref="I327:M327"/>
    <mergeCell ref="I328:M328"/>
    <mergeCell ref="AC468:AH468"/>
    <mergeCell ref="AC479:AH479"/>
    <mergeCell ref="P334:Y334"/>
    <mergeCell ref="L311:P311"/>
    <mergeCell ref="D334:M334"/>
    <mergeCell ref="I332:J332"/>
    <mergeCell ref="K331:M332"/>
    <mergeCell ref="E335:G335"/>
    <mergeCell ref="I335:M335"/>
    <mergeCell ref="U339:V339"/>
    <mergeCell ref="X339:Y339"/>
    <mergeCell ref="E314:H315"/>
    <mergeCell ref="D317:H317"/>
    <mergeCell ref="U327:Y327"/>
    <mergeCell ref="U328:Y328"/>
    <mergeCell ref="P331:Q331"/>
    <mergeCell ref="R331:S332"/>
    <mergeCell ref="U331:V331"/>
    <mergeCell ref="W331:Y332"/>
    <mergeCell ref="P332:Q332"/>
    <mergeCell ref="F336:G336"/>
    <mergeCell ref="I336:J336"/>
    <mergeCell ref="G492:I494"/>
    <mergeCell ref="I513:J513"/>
    <mergeCell ref="K513:L513"/>
    <mergeCell ref="L461:Y463"/>
    <mergeCell ref="F339:G339"/>
    <mergeCell ref="I338:J338"/>
    <mergeCell ref="X337:Y337"/>
    <mergeCell ref="R338:S338"/>
    <mergeCell ref="U338:V338"/>
    <mergeCell ref="X338:Y338"/>
    <mergeCell ref="I339:J339"/>
    <mergeCell ref="L337:M337"/>
    <mergeCell ref="R337:S337"/>
    <mergeCell ref="X336:Y336"/>
    <mergeCell ref="R336:S336"/>
    <mergeCell ref="I499:J499"/>
    <mergeCell ref="L499:M499"/>
    <mergeCell ref="F500:G500"/>
    <mergeCell ref="I500:J500"/>
    <mergeCell ref="S29:T29"/>
    <mergeCell ref="U29:V29"/>
    <mergeCell ref="AC503:AH503"/>
    <mergeCell ref="O490:X491"/>
    <mergeCell ref="O492:X493"/>
    <mergeCell ref="Q484:U484"/>
    <mergeCell ref="Q486:U486"/>
    <mergeCell ref="Q714:R714"/>
    <mergeCell ref="T714:U714"/>
    <mergeCell ref="W714:X714"/>
    <mergeCell ref="D668:X669"/>
    <mergeCell ref="D679:X681"/>
    <mergeCell ref="D673:E673"/>
    <mergeCell ref="D674:E674"/>
    <mergeCell ref="D675:E675"/>
    <mergeCell ref="J671:Z672"/>
    <mergeCell ref="Q703:R703"/>
    <mergeCell ref="T703:U703"/>
    <mergeCell ref="W703:X703"/>
    <mergeCell ref="S509:V509"/>
    <mergeCell ref="S510:T510"/>
    <mergeCell ref="AC566:AH566"/>
    <mergeCell ref="D514:E514"/>
    <mergeCell ref="F514:G514"/>
    <mergeCell ref="S514:T514"/>
    <mergeCell ref="N509:Q509"/>
    <mergeCell ref="N510:O510"/>
    <mergeCell ref="P510:Q512"/>
    <mergeCell ref="N511:O512"/>
    <mergeCell ref="L574:M574"/>
    <mergeCell ref="L575:N575"/>
    <mergeCell ref="T699:X699"/>
    <mergeCell ref="M28:P28"/>
    <mergeCell ref="M29:N29"/>
    <mergeCell ref="O29:P29"/>
    <mergeCell ref="G59:J59"/>
    <mergeCell ref="M59:P59"/>
    <mergeCell ref="G28:J28"/>
    <mergeCell ref="G29:H29"/>
    <mergeCell ref="T140:V140"/>
    <mergeCell ref="G36:T36"/>
    <mergeCell ref="G37:T37"/>
    <mergeCell ref="K69:N69"/>
    <mergeCell ref="C27:E31"/>
    <mergeCell ref="C59:E63"/>
    <mergeCell ref="G38:T38"/>
    <mergeCell ref="K84:L84"/>
    <mergeCell ref="M84:N84"/>
    <mergeCell ref="Q84:R84"/>
    <mergeCell ref="N137:P137"/>
    <mergeCell ref="C93:E93"/>
    <mergeCell ref="C94:E94"/>
    <mergeCell ref="C57:E57"/>
    <mergeCell ref="C56:E56"/>
    <mergeCell ref="C55:E55"/>
    <mergeCell ref="C47:E47"/>
    <mergeCell ref="C46:E46"/>
    <mergeCell ref="C36:D36"/>
    <mergeCell ref="C44:E44"/>
    <mergeCell ref="C45:E45"/>
    <mergeCell ref="D66:E66"/>
    <mergeCell ref="H103:I103"/>
    <mergeCell ref="K68:N68"/>
    <mergeCell ref="Q69:T69"/>
    <mergeCell ref="C78:D78"/>
    <mergeCell ref="O474:V476"/>
    <mergeCell ref="AD164:AD165"/>
    <mergeCell ref="S26:V26"/>
    <mergeCell ref="S27:V27"/>
    <mergeCell ref="S28:V28"/>
    <mergeCell ref="M30:P30"/>
    <mergeCell ref="G26:J26"/>
    <mergeCell ref="M26:P26"/>
    <mergeCell ref="M27:P27"/>
    <mergeCell ref="I29:J29"/>
    <mergeCell ref="R201:V201"/>
    <mergeCell ref="M60:P60"/>
    <mergeCell ref="S60:V60"/>
    <mergeCell ref="G61:H61"/>
    <mergeCell ref="I61:J61"/>
    <mergeCell ref="M61:N61"/>
    <mergeCell ref="AD115:AG118"/>
    <mergeCell ref="AC156:AC157"/>
    <mergeCell ref="K186:M187"/>
    <mergeCell ref="T139:V139"/>
    <mergeCell ref="K116:N116"/>
    <mergeCell ref="K117:N117"/>
    <mergeCell ref="K118:N118"/>
    <mergeCell ref="K120:N120"/>
    <mergeCell ref="K82:N82"/>
    <mergeCell ref="W72:Z72"/>
    <mergeCell ref="Q72:T72"/>
    <mergeCell ref="M115:N115"/>
    <mergeCell ref="K115:L115"/>
    <mergeCell ref="K101:N101"/>
    <mergeCell ref="F114:I114"/>
    <mergeCell ref="Z532:AA532"/>
    <mergeCell ref="D517:G517"/>
    <mergeCell ref="D518:E518"/>
    <mergeCell ref="I547:J547"/>
    <mergeCell ref="Z516:AA516"/>
    <mergeCell ref="Z524:AA524"/>
    <mergeCell ref="W68:Z68"/>
    <mergeCell ref="Q68:T68"/>
    <mergeCell ref="F65:Z65"/>
    <mergeCell ref="G58:J58"/>
    <mergeCell ref="G30:J30"/>
    <mergeCell ref="G55:V55"/>
    <mergeCell ref="G60:J60"/>
    <mergeCell ref="AC75:AJ75"/>
    <mergeCell ref="D515:E515"/>
    <mergeCell ref="F515:G515"/>
    <mergeCell ref="D509:G509"/>
    <mergeCell ref="D510:E510"/>
    <mergeCell ref="F510:G512"/>
    <mergeCell ref="D511:E512"/>
    <mergeCell ref="D513:E513"/>
    <mergeCell ref="K515:L515"/>
    <mergeCell ref="X510:Y510"/>
    <mergeCell ref="Z510:AA512"/>
    <mergeCell ref="X511:Y512"/>
    <mergeCell ref="U337:V337"/>
    <mergeCell ref="L338:M338"/>
    <mergeCell ref="L339:M339"/>
    <mergeCell ref="F337:G337"/>
    <mergeCell ref="L346:Z346"/>
    <mergeCell ref="F501:G501"/>
    <mergeCell ref="I501:J501"/>
    <mergeCell ref="N515:O515"/>
    <mergeCell ref="P515:Q515"/>
    <mergeCell ref="D332:E332"/>
    <mergeCell ref="I331:J331"/>
    <mergeCell ref="U514:V514"/>
    <mergeCell ref="S515:T515"/>
    <mergeCell ref="U515:V515"/>
    <mergeCell ref="N514:O514"/>
    <mergeCell ref="L501:M501"/>
    <mergeCell ref="I484:M484"/>
    <mergeCell ref="D469:X470"/>
    <mergeCell ref="I474:M474"/>
    <mergeCell ref="X515:Y515"/>
    <mergeCell ref="L464:Y466"/>
    <mergeCell ref="L361:Z361"/>
    <mergeCell ref="R339:S339"/>
    <mergeCell ref="N513:O513"/>
    <mergeCell ref="P513:Q513"/>
    <mergeCell ref="P514:Q514"/>
    <mergeCell ref="I509:L509"/>
    <mergeCell ref="I510:J510"/>
    <mergeCell ref="F513:G513"/>
    <mergeCell ref="I486:M486"/>
    <mergeCell ref="D496:H496"/>
    <mergeCell ref="I496:M496"/>
    <mergeCell ref="F497:G497"/>
    <mergeCell ref="I497:J497"/>
    <mergeCell ref="L497:M497"/>
    <mergeCell ref="F499:G499"/>
    <mergeCell ref="F338:G338"/>
    <mergeCell ref="K510:L512"/>
    <mergeCell ref="I511:J512"/>
    <mergeCell ref="D331:E331"/>
    <mergeCell ref="Y84:Z84"/>
    <mergeCell ref="G145:I146"/>
    <mergeCell ref="R197:U197"/>
    <mergeCell ref="R198:V198"/>
    <mergeCell ref="R199:V199"/>
    <mergeCell ref="R200:V200"/>
    <mergeCell ref="K198:O198"/>
    <mergeCell ref="D172:I173"/>
    <mergeCell ref="L145:P146"/>
    <mergeCell ref="N141:P141"/>
    <mergeCell ref="T141:V141"/>
    <mergeCell ref="N139:P139"/>
    <mergeCell ref="N140:P140"/>
    <mergeCell ref="C134:D134"/>
    <mergeCell ref="K197:N197"/>
    <mergeCell ref="L166:S170"/>
    <mergeCell ref="Z123:AA123"/>
    <mergeCell ref="G137:L138"/>
    <mergeCell ref="J126:K126"/>
    <mergeCell ref="E166:J170"/>
    <mergeCell ref="V307:X307"/>
    <mergeCell ref="F331:G332"/>
    <mergeCell ref="K159:T160"/>
    <mergeCell ref="E262:F262"/>
    <mergeCell ref="N257:R258"/>
    <mergeCell ref="N294:P294"/>
    <mergeCell ref="N295:P295"/>
    <mergeCell ref="L294:M295"/>
    <mergeCell ref="N283:P283"/>
    <mergeCell ref="G284:L285"/>
    <mergeCell ref="G289:I290"/>
    <mergeCell ref="W85:Z85"/>
    <mergeCell ref="K99:N99"/>
    <mergeCell ref="R186:AA187"/>
    <mergeCell ref="K112:N112"/>
    <mergeCell ref="K113:N113"/>
    <mergeCell ref="K114:N114"/>
    <mergeCell ref="K72:N72"/>
    <mergeCell ref="F72:I72"/>
    <mergeCell ref="K71:L71"/>
    <mergeCell ref="K81:N81"/>
    <mergeCell ref="K70:N70"/>
    <mergeCell ref="F101:I101"/>
    <mergeCell ref="W70:Z70"/>
    <mergeCell ref="Q70:T70"/>
    <mergeCell ref="S84:T84"/>
    <mergeCell ref="W84:X84"/>
    <mergeCell ref="N135:W135"/>
    <mergeCell ref="F99:I99"/>
    <mergeCell ref="N136:P136"/>
    <mergeCell ref="T136:V136"/>
    <mergeCell ref="L309:P309"/>
    <mergeCell ref="L308:P308"/>
    <mergeCell ref="R203:V203"/>
    <mergeCell ref="C257:L257"/>
    <mergeCell ref="C282:D282"/>
    <mergeCell ref="L303:P303"/>
    <mergeCell ref="H261:I261"/>
    <mergeCell ref="D258:F258"/>
    <mergeCell ref="K259:L259"/>
    <mergeCell ref="E260:F260"/>
    <mergeCell ref="H260:I260"/>
    <mergeCell ref="K260:L260"/>
    <mergeCell ref="D304:H304"/>
    <mergeCell ref="R204:V204"/>
    <mergeCell ref="R205:V205"/>
    <mergeCell ref="D306:H306"/>
    <mergeCell ref="F307:H307"/>
    <mergeCell ref="D307:E307"/>
    <mergeCell ref="D305:H305"/>
    <mergeCell ref="O274:S274"/>
    <mergeCell ref="O275:S275"/>
    <mergeCell ref="E261:F261"/>
    <mergeCell ref="O271:S271"/>
    <mergeCell ref="R207:V207"/>
    <mergeCell ref="N285:P285"/>
    <mergeCell ref="H267:L267"/>
    <mergeCell ref="H269:L269"/>
    <mergeCell ref="H270:S270"/>
    <mergeCell ref="L289:P290"/>
    <mergeCell ref="T309:X309"/>
    <mergeCell ref="L307:M307"/>
    <mergeCell ref="N284:P284"/>
    <mergeCell ref="M1:N1"/>
    <mergeCell ref="M2:N2"/>
    <mergeCell ref="M3:N3"/>
    <mergeCell ref="X5:Y5"/>
    <mergeCell ref="G86:I86"/>
    <mergeCell ref="G87:I87"/>
    <mergeCell ref="Q81:T81"/>
    <mergeCell ref="U61:V61"/>
    <mergeCell ref="F68:I68"/>
    <mergeCell ref="G62:J62"/>
    <mergeCell ref="M62:P62"/>
    <mergeCell ref="S62:V62"/>
    <mergeCell ref="F103:G103"/>
    <mergeCell ref="G91:I91"/>
    <mergeCell ref="G92:I92"/>
    <mergeCell ref="G93:I93"/>
    <mergeCell ref="G94:I94"/>
    <mergeCell ref="M71:N71"/>
    <mergeCell ref="P99:AA105"/>
    <mergeCell ref="F102:I102"/>
    <mergeCell ref="K102:N102"/>
    <mergeCell ref="F69:I69"/>
    <mergeCell ref="F70:I70"/>
    <mergeCell ref="W81:Z81"/>
    <mergeCell ref="Y71:Z71"/>
    <mergeCell ref="W71:X71"/>
    <mergeCell ref="S71:T71"/>
    <mergeCell ref="Q71:R71"/>
    <mergeCell ref="H71:I71"/>
    <mergeCell ref="F71:G71"/>
    <mergeCell ref="K85:N85"/>
    <mergeCell ref="Q85:T85"/>
    <mergeCell ref="D310:H310"/>
    <mergeCell ref="T308:X308"/>
    <mergeCell ref="Z540:AA540"/>
    <mergeCell ref="U1:AA3"/>
    <mergeCell ref="K103:L103"/>
    <mergeCell ref="M103:N103"/>
    <mergeCell ref="F104:I104"/>
    <mergeCell ref="K104:N104"/>
    <mergeCell ref="G79:I79"/>
    <mergeCell ref="G81:I82"/>
    <mergeCell ref="Q82:T82"/>
    <mergeCell ref="W82:Z82"/>
    <mergeCell ref="K83:N83"/>
    <mergeCell ref="Q83:T83"/>
    <mergeCell ref="W83:Z83"/>
    <mergeCell ref="K78:Z78"/>
    <mergeCell ref="F117:I117"/>
    <mergeCell ref="F118:I118"/>
    <mergeCell ref="F120:I120"/>
    <mergeCell ref="N138:P138"/>
    <mergeCell ref="T137:V137"/>
    <mergeCell ref="F112:I112"/>
    <mergeCell ref="F115:G115"/>
    <mergeCell ref="F119:H119"/>
    <mergeCell ref="K119:M119"/>
    <mergeCell ref="N524:O524"/>
    <mergeCell ref="P524:Q524"/>
    <mergeCell ref="S524:T524"/>
    <mergeCell ref="U524:V524"/>
    <mergeCell ref="S537:T537"/>
    <mergeCell ref="U537:V537"/>
    <mergeCell ref="X540:Y540"/>
    <mergeCell ref="D303:H303"/>
    <mergeCell ref="G88:I88"/>
    <mergeCell ref="G89:I89"/>
    <mergeCell ref="G90:I90"/>
    <mergeCell ref="T138:V138"/>
    <mergeCell ref="F113:I113"/>
    <mergeCell ref="F300:Z300"/>
    <mergeCell ref="T303:X303"/>
    <mergeCell ref="R206:V206"/>
    <mergeCell ref="K110:N110"/>
    <mergeCell ref="H115:I115"/>
    <mergeCell ref="F116:I116"/>
    <mergeCell ref="C90:E90"/>
    <mergeCell ref="C91:E91"/>
    <mergeCell ref="C92:E92"/>
    <mergeCell ref="Z296:AA296"/>
    <mergeCell ref="D99:E99"/>
    <mergeCell ref="R202:V202"/>
    <mergeCell ref="H262:I262"/>
    <mergeCell ref="S550:T550"/>
    <mergeCell ref="U550:V552"/>
    <mergeCell ref="D555:E555"/>
    <mergeCell ref="F555:G555"/>
    <mergeCell ref="N553:O553"/>
    <mergeCell ref="P553:Q553"/>
    <mergeCell ref="N554:O554"/>
    <mergeCell ref="P554:Q554"/>
    <mergeCell ref="N555:O555"/>
    <mergeCell ref="P555:Q555"/>
    <mergeCell ref="F550:G552"/>
    <mergeCell ref="D551:E552"/>
    <mergeCell ref="D547:E547"/>
    <mergeCell ref="F547:G547"/>
    <mergeCell ref="D542:E542"/>
    <mergeCell ref="F542:G544"/>
    <mergeCell ref="D543:E544"/>
    <mergeCell ref="P542:Q544"/>
    <mergeCell ref="N543:O544"/>
    <mergeCell ref="N545:O545"/>
    <mergeCell ref="P545:Q545"/>
    <mergeCell ref="N546:O546"/>
    <mergeCell ref="P546:Q546"/>
    <mergeCell ref="P548:Q548"/>
    <mergeCell ref="S548:T548"/>
    <mergeCell ref="P582:R582"/>
    <mergeCell ref="P583:R583"/>
    <mergeCell ref="P584:Q584"/>
    <mergeCell ref="H579:I579"/>
    <mergeCell ref="L577:N577"/>
    <mergeCell ref="D578:F578"/>
    <mergeCell ref="D574:E574"/>
    <mergeCell ref="D664:L664"/>
    <mergeCell ref="D663:X663"/>
    <mergeCell ref="D658:X661"/>
    <mergeCell ref="P534:Q536"/>
    <mergeCell ref="N535:O536"/>
    <mergeCell ref="X534:Y534"/>
    <mergeCell ref="X535:Y536"/>
    <mergeCell ref="K548:L548"/>
    <mergeCell ref="D550:E550"/>
    <mergeCell ref="U545:V545"/>
    <mergeCell ref="S546:T546"/>
    <mergeCell ref="U546:V546"/>
    <mergeCell ref="S538:T538"/>
    <mergeCell ref="U538:V538"/>
    <mergeCell ref="S539:T539"/>
    <mergeCell ref="U539:V539"/>
    <mergeCell ref="U542:V544"/>
    <mergeCell ref="S543:T544"/>
    <mergeCell ref="N541:Q541"/>
    <mergeCell ref="D548:E548"/>
    <mergeCell ref="F548:G548"/>
    <mergeCell ref="I548:J548"/>
    <mergeCell ref="S549:V549"/>
    <mergeCell ref="X580:Z580"/>
    <mergeCell ref="D580:F580"/>
    <mergeCell ref="H580:J580"/>
    <mergeCell ref="S545:T545"/>
    <mergeCell ref="S532:T532"/>
    <mergeCell ref="D556:E556"/>
    <mergeCell ref="N537:O537"/>
    <mergeCell ref="F558:G560"/>
    <mergeCell ref="I556:J556"/>
    <mergeCell ref="X537:Y537"/>
    <mergeCell ref="S533:V533"/>
    <mergeCell ref="F538:G538"/>
    <mergeCell ref="D539:E539"/>
    <mergeCell ref="F539:G539"/>
    <mergeCell ref="N542:O542"/>
    <mergeCell ref="X549:AA549"/>
    <mergeCell ref="X550:Y550"/>
    <mergeCell ref="Z550:AA552"/>
    <mergeCell ref="X551:Y552"/>
    <mergeCell ref="X553:Y553"/>
    <mergeCell ref="X548:Y548"/>
    <mergeCell ref="D549:G549"/>
    <mergeCell ref="D575:F575"/>
    <mergeCell ref="H574:I574"/>
    <mergeCell ref="P577:R577"/>
    <mergeCell ref="P578:R578"/>
    <mergeCell ref="T577:V577"/>
    <mergeCell ref="L580:N580"/>
    <mergeCell ref="S551:T552"/>
    <mergeCell ref="N548:O548"/>
    <mergeCell ref="S547:T547"/>
    <mergeCell ref="U547:V547"/>
    <mergeCell ref="U540:V540"/>
    <mergeCell ref="S535:T536"/>
    <mergeCell ref="AC96:AH96"/>
    <mergeCell ref="AC107:AH107"/>
    <mergeCell ref="AC130:AH130"/>
    <mergeCell ref="AC177:AH177"/>
    <mergeCell ref="N286:P286"/>
    <mergeCell ref="K203:O203"/>
    <mergeCell ref="K204:O204"/>
    <mergeCell ref="AI218:AI221"/>
    <mergeCell ref="AC164:AC165"/>
    <mergeCell ref="X556:Y556"/>
    <mergeCell ref="X574:Y574"/>
    <mergeCell ref="X575:Z575"/>
    <mergeCell ref="K261:L261"/>
    <mergeCell ref="K262:L262"/>
    <mergeCell ref="H258:L258"/>
    <mergeCell ref="N259:P261"/>
    <mergeCell ref="N262:P263"/>
    <mergeCell ref="U510:V512"/>
    <mergeCell ref="S511:T512"/>
    <mergeCell ref="X532:Y532"/>
    <mergeCell ref="Z556:AA556"/>
    <mergeCell ref="X573:Z573"/>
    <mergeCell ref="T572:V572"/>
    <mergeCell ref="P574:Q574"/>
    <mergeCell ref="P575:R575"/>
    <mergeCell ref="T574:U574"/>
    <mergeCell ref="T575:V575"/>
    <mergeCell ref="U548:V548"/>
    <mergeCell ref="U532:V532"/>
    <mergeCell ref="X278:Y278"/>
    <mergeCell ref="S534:T534"/>
    <mergeCell ref="U534:V536"/>
    <mergeCell ref="D538:E538"/>
    <mergeCell ref="F532:G532"/>
    <mergeCell ref="F522:G522"/>
    <mergeCell ref="D533:G533"/>
    <mergeCell ref="D534:E534"/>
    <mergeCell ref="F534:G536"/>
    <mergeCell ref="D535:E536"/>
    <mergeCell ref="D537:E537"/>
    <mergeCell ref="D519:E520"/>
    <mergeCell ref="D521:E521"/>
    <mergeCell ref="D523:E523"/>
    <mergeCell ref="M282:Q282"/>
    <mergeCell ref="X533:AA533"/>
    <mergeCell ref="Z534:AA536"/>
    <mergeCell ref="X516:Y516"/>
    <mergeCell ref="X524:Y524"/>
    <mergeCell ref="S516:T516"/>
    <mergeCell ref="U516:V516"/>
    <mergeCell ref="D524:E524"/>
    <mergeCell ref="F524:G524"/>
    <mergeCell ref="I524:J524"/>
    <mergeCell ref="K524:L524"/>
    <mergeCell ref="D516:E516"/>
    <mergeCell ref="F516:G516"/>
    <mergeCell ref="I516:J516"/>
    <mergeCell ref="I532:J532"/>
    <mergeCell ref="K532:L532"/>
    <mergeCell ref="F521:G521"/>
    <mergeCell ref="D525:G525"/>
    <mergeCell ref="D311:H311"/>
    <mergeCell ref="D308:H308"/>
    <mergeCell ref="D309:H309"/>
    <mergeCell ref="C84:E85"/>
    <mergeCell ref="G84:I85"/>
    <mergeCell ref="C799:D799"/>
    <mergeCell ref="C800:D800"/>
    <mergeCell ref="C801:D801"/>
    <mergeCell ref="C802:D802"/>
    <mergeCell ref="E799:F799"/>
    <mergeCell ref="E800:F800"/>
    <mergeCell ref="E801:F801"/>
    <mergeCell ref="E802:F802"/>
    <mergeCell ref="C798:F798"/>
    <mergeCell ref="I798:L798"/>
    <mergeCell ref="I799:J799"/>
    <mergeCell ref="K799:L799"/>
    <mergeCell ref="I800:J800"/>
    <mergeCell ref="K800:L800"/>
    <mergeCell ref="I801:J801"/>
    <mergeCell ref="K801:L801"/>
    <mergeCell ref="I802:J802"/>
    <mergeCell ref="K802:L802"/>
    <mergeCell ref="C86:E86"/>
    <mergeCell ref="K205:O205"/>
    <mergeCell ref="L310:P310"/>
    <mergeCell ref="D189:G189"/>
    <mergeCell ref="D186:E187"/>
    <mergeCell ref="K206:O206"/>
    <mergeCell ref="K207:O207"/>
    <mergeCell ref="K201:O201"/>
    <mergeCell ref="K202:O202"/>
    <mergeCell ref="D193:M194"/>
    <mergeCell ref="K195:V195"/>
    <mergeCell ref="D577:F577"/>
    <mergeCell ref="AD156:AD157"/>
    <mergeCell ref="C217:I217"/>
    <mergeCell ref="AC123:AH123"/>
    <mergeCell ref="T304:X304"/>
    <mergeCell ref="T310:X310"/>
    <mergeCell ref="T311:X311"/>
    <mergeCell ref="U332:V332"/>
    <mergeCell ref="T305:X305"/>
    <mergeCell ref="T306:X306"/>
    <mergeCell ref="T307:U307"/>
    <mergeCell ref="AG218:AG221"/>
    <mergeCell ref="AH218:AH221"/>
    <mergeCell ref="AD218:AD221"/>
    <mergeCell ref="AE218:AE221"/>
    <mergeCell ref="AF218:AF221"/>
    <mergeCell ref="AE226:AE228"/>
    <mergeCell ref="AC185:AH185"/>
    <mergeCell ref="AC215:AH215"/>
    <mergeCell ref="AF144:AI147"/>
    <mergeCell ref="AF150:AI153"/>
    <mergeCell ref="O272:S272"/>
    <mergeCell ref="O273:S273"/>
    <mergeCell ref="E259:F259"/>
    <mergeCell ref="H259:I259"/>
    <mergeCell ref="H271:L271"/>
    <mergeCell ref="H272:L272"/>
    <mergeCell ref="H273:L273"/>
    <mergeCell ref="H274:L274"/>
    <mergeCell ref="H275:L275"/>
    <mergeCell ref="L305:P305"/>
    <mergeCell ref="L306:P306"/>
    <mergeCell ref="N307:P307"/>
    <mergeCell ref="C87:E87"/>
    <mergeCell ref="C88:E88"/>
    <mergeCell ref="C89:E89"/>
    <mergeCell ref="F498:G498"/>
    <mergeCell ref="I687:M687"/>
    <mergeCell ref="K199:O199"/>
    <mergeCell ref="E153:G153"/>
    <mergeCell ref="D110:E110"/>
    <mergeCell ref="E160:I160"/>
    <mergeCell ref="E161:I161"/>
    <mergeCell ref="F110:I110"/>
    <mergeCell ref="E162:I162"/>
    <mergeCell ref="K162:P162"/>
    <mergeCell ref="F537:G537"/>
    <mergeCell ref="N540:O540"/>
    <mergeCell ref="P540:Q540"/>
    <mergeCell ref="S540:T540"/>
    <mergeCell ref="K540:L540"/>
    <mergeCell ref="K546:L546"/>
    <mergeCell ref="K516:L516"/>
    <mergeCell ref="N516:O516"/>
    <mergeCell ref="D522:E522"/>
    <mergeCell ref="E642:AA643"/>
    <mergeCell ref="P580:R580"/>
    <mergeCell ref="T580:V580"/>
    <mergeCell ref="D532:E532"/>
    <mergeCell ref="D545:E545"/>
    <mergeCell ref="K545:L545"/>
    <mergeCell ref="I546:J546"/>
    <mergeCell ref="L304:P304"/>
    <mergeCell ref="K547:L547"/>
    <mergeCell ref="L500:M500"/>
  </mergeCells>
  <conditionalFormatting sqref="B792:C793">
    <cfRule type="expression" dxfId="974" priority="1678" stopIfTrue="1">
      <formula>$AC$98=FALSE</formula>
    </cfRule>
  </conditionalFormatting>
  <conditionalFormatting sqref="B75:Z94 B785:AA803">
    <cfRule type="expression" dxfId="972" priority="93" stopIfTrue="1">
      <formula>$L$2=FALSE</formula>
    </cfRule>
  </conditionalFormatting>
  <conditionalFormatting sqref="B280:Z291">
    <cfRule type="expression" dxfId="971" priority="481" stopIfTrue="1">
      <formula>$AC$278=TRUE</formula>
    </cfRule>
  </conditionalFormatting>
  <conditionalFormatting sqref="B807:Z826">
    <cfRule type="expression" dxfId="970" priority="43" stopIfTrue="1">
      <formula>$L$2=FALSE</formula>
    </cfRule>
  </conditionalFormatting>
  <conditionalFormatting sqref="B7:AA31 C125:L128 X123:AA123 X278 C280:Y283 C284:G284 M284:N285 Q284:Y285 C285:F285 C286:Y288 C289:G289 J289:Y290 C290:F290 C291:Y291 C292:W292 B292:V293 Q293:Y293 B294:L294 N294:V295 B295:K295">
    <cfRule type="expression" dxfId="969" priority="114" stopIfTrue="1">
      <formula>$J$2=FALSE</formula>
    </cfRule>
  </conditionalFormatting>
  <conditionalFormatting sqref="B7:AA83 B84:C84 F84:F85 J84:AA94 B85 B86:C94 F86:G94">
    <cfRule type="expression" dxfId="968" priority="91" stopIfTrue="1">
      <formula>$AC$5=TRUE</formula>
    </cfRule>
  </conditionalFormatting>
  <conditionalFormatting sqref="B33:AA83 B84:C84 F84:F85 J84:AA94 B85 B86:C94 F86:G94 B175:AA276 B172:K172 B154:J156 J162:K162 B161:X161 B160:J160 B132:X149 B150:K150 U150:X156 B151:E151 H151:J151 B152:J152 B153:E153 H153:J153 B157:X158 B159:K159 U159:X160 B162:D162 U162:X162 B163:E163 J163:X163 B164:X165 B166:E166 K166:L166 T166:X170 B167:D170 K167:K170 B171:X171 T172:X173 B173:J173">
    <cfRule type="expression" dxfId="967" priority="92">
      <formula>$K$2=FALSE</formula>
    </cfRule>
  </conditionalFormatting>
  <conditionalFormatting sqref="B98:AA105 X96">
    <cfRule type="expression" dxfId="966" priority="1380" stopIfTrue="1">
      <formula>$M$2=TRUE</formula>
    </cfRule>
  </conditionalFormatting>
  <conditionalFormatting sqref="B98:AA105">
    <cfRule type="expression" dxfId="965" priority="484" stopIfTrue="1">
      <formula>$AC$95=TRUE</formula>
    </cfRule>
  </conditionalFormatting>
  <conditionalFormatting sqref="B109:AA120">
    <cfRule type="expression" dxfId="964" priority="3728" stopIfTrue="1">
      <formula>$AD$108=TRUE</formula>
    </cfRule>
  </conditionalFormatting>
  <conditionalFormatting sqref="B174:AA276 B161:AA161 B172:K172 B173:J173 B154:J156 B132:AA149 J162:K162 B160:J160 B150:K150 U150:AA156 B151:E151 H151:J151 B152:J152 B153:E153 H153:J153 B157:AA158 B159:K159 U159:AA160 B162:D162 U162:AA162 B163:E163 J163:AA163 B164:AA165 B166:E166 K166:L166 T166:AA170 B167:D170 K167:K170 B171:AA171 T172:AA173">
    <cfRule type="expression" dxfId="963" priority="3723">
      <formula>$AD$132=TRUE</formula>
    </cfRule>
  </conditionalFormatting>
  <conditionalFormatting sqref="B265:AA276">
    <cfRule type="expression" dxfId="962" priority="671" stopIfTrue="1">
      <formula>$AC$266&lt;&gt;TRUE</formula>
    </cfRule>
  </conditionalFormatting>
  <conditionalFormatting sqref="B298:AA690 B691:D691 Y691:AA692 B692:C692 B693:AA702 B703:D703 G703:AA703 B704:AA747 B748:D748 Y748:AA750 B749:C750 B751:AA779 B780:E780 K780:AA780 B781:AA781 AD716">
    <cfRule type="expression" dxfId="961" priority="20" stopIfTrue="1">
      <formula>$AC$295=TRUE</formula>
    </cfRule>
  </conditionalFormatting>
  <conditionalFormatting sqref="B298:AA690 B691:D691 Y691:AA692 B692:C692 B693:AA702 B703:D703 G703:AA703 B704:AA747 AD716 B748:D748 Y748:AA750 B749:C750 B751:AA779 B780:E780 K780:AA780 B781:AA781 X296">
    <cfRule type="expression" dxfId="960" priority="21" stopIfTrue="1">
      <formula>$K$2=FALSE</formula>
    </cfRule>
  </conditionalFormatting>
  <conditionalFormatting sqref="B343:AA457">
    <cfRule type="expression" dxfId="959" priority="478" stopIfTrue="1">
      <formula>$AD$344=0</formula>
    </cfRule>
  </conditionalFormatting>
  <conditionalFormatting sqref="B603:AA638">
    <cfRule type="expression" dxfId="958" priority="343" stopIfTrue="1">
      <formula>$AD$5=1</formula>
    </cfRule>
  </conditionalFormatting>
  <conditionalFormatting sqref="B693:AA702 G703:AA703 B704:AA747 B172:K172 B154:J156 J162:K162 B161:AA161 B160:J160 B174:AA283 J289:AA290 B291:AA292 B293:Q293 Q293:AA295 B294:L294 N294:Q295 B295:K295 B5:AA83 B84:C84 F84:F85 J84:AA94 B85 B86:C94 F86:G94 B95:AA122 B123:Z123 B124:AA125 B126:J126 L126:AA126 B127:AA149 B150:K150 U150:AA156 B151:E151 H151:J151 B152:J152 B153:E153 H153:J153 B157:AA158 B159:K159 U159:AA160 B162:D162 U162:AA162 B163:E163 J163:AA163 B164:AA165 B166:E166 K166:L166 T166:AA170 B167:D170 K167:K170 B171:AA171 T172:AA173 B173:J173 M283:Q286 B284:G284 Q284:AA285 B285:F285 B286:AA288 B289:G289 B290:F290 B296:AA690 B691:D691 Y691:AA692 B692:C692 B703:D703 B748:D748 Y748:AA750 B749:C750 B751:AA795">
    <cfRule type="expression" dxfId="957" priority="19">
      <formula>$AD$5=1</formula>
    </cfRule>
  </conditionalFormatting>
  <conditionalFormatting sqref="B785:AA5805">
    <cfRule type="expression" dxfId="956" priority="36" stopIfTrue="1">
      <formula>$AD$5=1</formula>
    </cfRule>
    <cfRule type="expression" dxfId="955" priority="47" stopIfTrue="1">
      <formula>$AC$782=TRUE</formula>
    </cfRule>
  </conditionalFormatting>
  <conditionalFormatting sqref="B806:AA815 B816:C816 F816:F817 J816:AA826 B817 B818:C826 F818:G826 B827:AA827">
    <cfRule type="expression" dxfId="954" priority="40" stopIfTrue="1">
      <formula>$AD$5=1</formula>
    </cfRule>
  </conditionalFormatting>
  <conditionalFormatting sqref="B806:AA815 B816:C816 F816:F817 J816:AA826 B817 B818:C826 F818:G826">
    <cfRule type="expression" dxfId="953" priority="42" stopIfTrue="1">
      <formula>$K$2=FALSE</formula>
    </cfRule>
  </conditionalFormatting>
  <conditionalFormatting sqref="C19">
    <cfRule type="expression" dxfId="952" priority="1133">
      <formula>$C$19&lt;&gt;""</formula>
    </cfRule>
  </conditionalFormatting>
  <conditionalFormatting sqref="C20">
    <cfRule type="expression" dxfId="951" priority="123" stopIfTrue="1">
      <formula>$J$2=FALSE</formula>
    </cfRule>
    <cfRule type="expression" dxfId="950" priority="122" stopIfTrue="1">
      <formula>$AC$5=TRUE</formula>
    </cfRule>
  </conditionalFormatting>
  <conditionalFormatting sqref="C47">
    <cfRule type="expression" dxfId="949" priority="1411">
      <formula>$C$47&lt;&gt;""</formula>
    </cfRule>
  </conditionalFormatting>
  <conditionalFormatting sqref="C303:C308">
    <cfRule type="expression" dxfId="948" priority="1826" stopIfTrue="1">
      <formula>#REF!=2</formula>
    </cfRule>
  </conditionalFormatting>
  <conditionalFormatting sqref="C21:E21">
    <cfRule type="expression" dxfId="947" priority="126">
      <formula>$C$21&lt;&gt;""</formula>
    </cfRule>
    <cfRule type="expression" dxfId="946" priority="485">
      <formula>$C$20=""</formula>
    </cfRule>
  </conditionalFormatting>
  <conditionalFormatting sqref="C25:E25">
    <cfRule type="expression" dxfId="945" priority="1131">
      <formula>$C$25&lt;&gt;""</formula>
    </cfRule>
  </conditionalFormatting>
  <conditionalFormatting sqref="C45:E45">
    <cfRule type="expression" dxfId="944" priority="118" stopIfTrue="1">
      <formula>$C$44=""</formula>
    </cfRule>
    <cfRule type="expression" dxfId="943" priority="119">
      <formula>$C$45&lt;&gt;""</formula>
    </cfRule>
  </conditionalFormatting>
  <conditionalFormatting sqref="C47:E47 F46">
    <cfRule type="expression" dxfId="942" priority="3610" stopIfTrue="1">
      <formula>$C$46=""</formula>
    </cfRule>
  </conditionalFormatting>
  <conditionalFormatting sqref="C57:E57">
    <cfRule type="expression" dxfId="941" priority="1417">
      <formula>$C$57&lt;&gt;""</formula>
    </cfRule>
  </conditionalFormatting>
  <conditionalFormatting sqref="C86:E90">
    <cfRule type="expression" dxfId="940" priority="103">
      <formula>AND($AC$80=1,$C$86&lt;&gt;"")</formula>
    </cfRule>
    <cfRule type="expression" dxfId="939" priority="102">
      <formula>$AC$80&lt;&gt;1</formula>
    </cfRule>
  </conditionalFormatting>
  <conditionalFormatting sqref="C818:E822">
    <cfRule type="expression" dxfId="938" priority="53">
      <formula>AND($AC$812=1,$C$818&lt;&gt;"")</formula>
    </cfRule>
    <cfRule type="expression" dxfId="937" priority="52">
      <formula>$AC$812&lt;&gt;1</formula>
    </cfRule>
  </conditionalFormatting>
  <conditionalFormatting sqref="C19:F19">
    <cfRule type="expression" dxfId="936" priority="3607" stopIfTrue="1">
      <formula>$C$18=""</formula>
    </cfRule>
  </conditionalFormatting>
  <conditionalFormatting sqref="C259:F262">
    <cfRule type="expression" dxfId="935" priority="489">
      <formula>$AC$256=TRUE</formula>
    </cfRule>
  </conditionalFormatting>
  <conditionalFormatting sqref="C233:H233">
    <cfRule type="expression" dxfId="934" priority="735" stopIfTrue="1">
      <formula>$K$2=FALSE</formula>
    </cfRule>
  </conditionalFormatting>
  <conditionalFormatting sqref="C84:I94">
    <cfRule type="expression" dxfId="933" priority="99">
      <formula>$AC$80&lt;&gt;1</formula>
    </cfRule>
  </conditionalFormatting>
  <conditionalFormatting sqref="C126:I126">
    <cfRule type="expression" dxfId="932" priority="35">
      <formula>$AD$124=TRUE</formula>
    </cfRule>
  </conditionalFormatting>
  <conditionalFormatting sqref="C217:I217">
    <cfRule type="expression" dxfId="931" priority="747">
      <formula>$C$217&lt;&gt;""</formula>
    </cfRule>
  </conditionalFormatting>
  <conditionalFormatting sqref="C816:I826">
    <cfRule type="expression" dxfId="930" priority="50">
      <formula>$AC$812&lt;&gt;1</formula>
    </cfRule>
  </conditionalFormatting>
  <conditionalFormatting sqref="C23:V26 C27 F27:V31">
    <cfRule type="expression" dxfId="927" priority="115" stopIfTrue="1">
      <formula>OR($AC$13=2,$AC$13=0)</formula>
    </cfRule>
  </conditionalFormatting>
  <conditionalFormatting sqref="C55:V58 C59 F59:V62">
    <cfRule type="expression" dxfId="926" priority="104" stopIfTrue="1">
      <formula>OR($AC$39=2,$AC$39=0)</formula>
    </cfRule>
  </conditionalFormatting>
  <conditionalFormatting sqref="C694:Z702 C703:D703 G703:Z703 C704:Z704">
    <cfRule type="expression" dxfId="925" priority="31" stopIfTrue="1">
      <formula>$AD$697=FALSE</formula>
    </cfRule>
  </conditionalFormatting>
  <conditionalFormatting sqref="C508:AA564">
    <cfRule type="expression" dxfId="924" priority="589" stopIfTrue="1">
      <formula>$AC$506=FALSE</formula>
    </cfRule>
  </conditionalFormatting>
  <conditionalFormatting sqref="C645:AA648">
    <cfRule type="expression" dxfId="923" priority="1067">
      <formula>$AC$645=FALSE</formula>
    </cfRule>
  </conditionalFormatting>
  <conditionalFormatting sqref="D11">
    <cfRule type="expression" dxfId="922" priority="1145">
      <formula>$AC$13&gt;1</formula>
    </cfRule>
  </conditionalFormatting>
  <conditionalFormatting sqref="D12">
    <cfRule type="expression" dxfId="921" priority="1144">
      <formula>OR($AC$13=1,$AC$13=3)</formula>
    </cfRule>
  </conditionalFormatting>
  <conditionalFormatting sqref="D16">
    <cfRule type="expression" dxfId="920" priority="3494">
      <formula>$AD$13=TRUE</formula>
    </cfRule>
  </conditionalFormatting>
  <conditionalFormatting sqref="D17">
    <cfRule type="expression" dxfId="919" priority="3495">
      <formula>$AE$13=TRUE</formula>
    </cfRule>
  </conditionalFormatting>
  <conditionalFormatting sqref="D37">
    <cfRule type="expression" dxfId="918" priority="1770">
      <formula>$AC$39&gt;1</formula>
    </cfRule>
  </conditionalFormatting>
  <conditionalFormatting sqref="D38">
    <cfRule type="expression" dxfId="917" priority="1423">
      <formula>OR($AC$39=1,$AC$39=3)</formula>
    </cfRule>
  </conditionalFormatting>
  <conditionalFormatting sqref="D42">
    <cfRule type="expression" dxfId="916" priority="183">
      <formula>$AD$39=TRUE</formula>
    </cfRule>
  </conditionalFormatting>
  <conditionalFormatting sqref="D43">
    <cfRule type="expression" dxfId="915" priority="184">
      <formula>$AE$39=TRUE</formula>
    </cfRule>
  </conditionalFormatting>
  <conditionalFormatting sqref="D79">
    <cfRule type="expression" dxfId="914" priority="1838">
      <formula>$AC$80=1</formula>
    </cfRule>
  </conditionalFormatting>
  <conditionalFormatting sqref="D80">
    <cfRule type="expression" dxfId="913" priority="1410">
      <formula>$AC$80=2</formula>
    </cfRule>
  </conditionalFormatting>
  <conditionalFormatting sqref="D81">
    <cfRule type="expression" dxfId="912" priority="1409">
      <formula>$AC$80=3</formula>
    </cfRule>
  </conditionalFormatting>
  <conditionalFormatting sqref="D100">
    <cfRule type="expression" dxfId="911" priority="1404">
      <formula>$AC$100=2</formula>
    </cfRule>
  </conditionalFormatting>
  <conditionalFormatting sqref="D111">
    <cfRule type="expression" dxfId="910" priority="1400">
      <formula>$AC$112=2</formula>
    </cfRule>
  </conditionalFormatting>
  <conditionalFormatting sqref="D135">
    <cfRule type="expression" dxfId="909" priority="1767">
      <formula>$AC$137=TRUE</formula>
    </cfRule>
  </conditionalFormatting>
  <conditionalFormatting sqref="D144">
    <cfRule type="expression" dxfId="908" priority="1766">
      <formula>$AC$145=TRUE</formula>
    </cfRule>
  </conditionalFormatting>
  <conditionalFormatting sqref="D149">
    <cfRule type="expression" dxfId="907" priority="1765">
      <formula>$AC$149=TRUE</formula>
    </cfRule>
  </conditionalFormatting>
  <conditionalFormatting sqref="D166">
    <cfRule type="expression" dxfId="906" priority="756">
      <formula>$AC$166=1</formula>
    </cfRule>
  </conditionalFormatting>
  <conditionalFormatting sqref="D168">
    <cfRule type="expression" dxfId="905" priority="752">
      <formula>$AC$166=2</formula>
    </cfRule>
  </conditionalFormatting>
  <conditionalFormatting sqref="D170">
    <cfRule type="expression" dxfId="904" priority="751">
      <formula>$AC$166=3</formula>
    </cfRule>
  </conditionalFormatting>
  <conditionalFormatting sqref="D220">
    <cfRule type="expression" dxfId="903" priority="737" stopIfTrue="1">
      <formula>$K$2=FALSE</formula>
    </cfRule>
  </conditionalFormatting>
  <conditionalFormatting sqref="D221">
    <cfRule type="expression" dxfId="902" priority="549">
      <formula>AH233=TRUE</formula>
    </cfRule>
  </conditionalFormatting>
  <conditionalFormatting sqref="D226">
    <cfRule type="expression" dxfId="901" priority="736" stopIfTrue="1">
      <formula>$K$2=FALSE</formula>
    </cfRule>
  </conditionalFormatting>
  <conditionalFormatting sqref="D227:D228">
    <cfRule type="expression" dxfId="900" priority="547">
      <formula>AH238=TRUE</formula>
    </cfRule>
  </conditionalFormatting>
  <conditionalFormatting sqref="D234">
    <cfRule type="expression" dxfId="899" priority="546">
      <formula>AH245=TRUE</formula>
    </cfRule>
  </conditionalFormatting>
  <conditionalFormatting sqref="D238">
    <cfRule type="expression" dxfId="898" priority="734" stopIfTrue="1">
      <formula>$K$2=FALSE</formula>
    </cfRule>
  </conditionalFormatting>
  <conditionalFormatting sqref="D239:D243">
    <cfRule type="expression" dxfId="897" priority="541">
      <formula>AH250=TRUE</formula>
    </cfRule>
  </conditionalFormatting>
  <conditionalFormatting sqref="D245:D248">
    <cfRule type="expression" dxfId="896" priority="554">
      <formula>AG245=TRUE</formula>
    </cfRule>
  </conditionalFormatting>
  <conditionalFormatting sqref="D267">
    <cfRule type="expression" dxfId="895" priority="679">
      <formula>$AC$270=7</formula>
    </cfRule>
  </conditionalFormatting>
  <conditionalFormatting sqref="D269">
    <cfRule type="expression" dxfId="894" priority="677">
      <formula>$AC$270=8</formula>
    </cfRule>
  </conditionalFormatting>
  <conditionalFormatting sqref="D271">
    <cfRule type="expression" dxfId="893" priority="676">
      <formula>$AC$270=9</formula>
    </cfRule>
  </conditionalFormatting>
  <conditionalFormatting sqref="D290">
    <cfRule type="expression" dxfId="892" priority="1759">
      <formula>$AC$290=TRUE</formula>
    </cfRule>
  </conditionalFormatting>
  <conditionalFormatting sqref="D490">
    <cfRule type="expression" dxfId="891" priority="1125">
      <formula>$AC$491=TRUE</formula>
    </cfRule>
  </conditionalFormatting>
  <conditionalFormatting sqref="D491">
    <cfRule type="expression" dxfId="890" priority="1124">
      <formula>$AC$492=TRUE</formula>
    </cfRule>
  </conditionalFormatting>
  <conditionalFormatting sqref="D492">
    <cfRule type="expression" dxfId="889" priority="1118">
      <formula>$AC$493=TRUE</formula>
    </cfRule>
  </conditionalFormatting>
  <conditionalFormatting sqref="D653">
    <cfRule type="expression" dxfId="888" priority="421">
      <formula>$AC$654=1</formula>
    </cfRule>
  </conditionalFormatting>
  <conditionalFormatting sqref="D654">
    <cfRule type="expression" dxfId="887" priority="422">
      <formula>$AC$654=2</formula>
    </cfRule>
  </conditionalFormatting>
  <conditionalFormatting sqref="D655">
    <cfRule type="expression" dxfId="886" priority="423">
      <formula>$AC$654=3</formula>
    </cfRule>
  </conditionalFormatting>
  <conditionalFormatting sqref="D691">
    <cfRule type="expression" dxfId="885" priority="1062">
      <formula>$AC$686=1</formula>
    </cfRule>
  </conditionalFormatting>
  <conditionalFormatting sqref="D755">
    <cfRule type="expression" dxfId="884" priority="660">
      <formula>$AC$754=1</formula>
    </cfRule>
  </conditionalFormatting>
  <conditionalFormatting sqref="D756">
    <cfRule type="expression" dxfId="883" priority="659">
      <formula>$AC$754=2</formula>
    </cfRule>
  </conditionalFormatting>
  <conditionalFormatting sqref="D757">
    <cfRule type="expression" dxfId="882" priority="658">
      <formula>$AC$754=3</formula>
    </cfRule>
  </conditionalFormatting>
  <conditionalFormatting sqref="D761">
    <cfRule type="expression" dxfId="881" priority="657">
      <formula>$AC$763=1</formula>
    </cfRule>
  </conditionalFormatting>
  <conditionalFormatting sqref="D762">
    <cfRule type="expression" dxfId="880" priority="656">
      <formula>$AC$763=2</formula>
    </cfRule>
  </conditionalFormatting>
  <conditionalFormatting sqref="D763">
    <cfRule type="expression" dxfId="879" priority="655">
      <formula>$AC$763=3</formula>
    </cfRule>
  </conditionalFormatting>
  <conditionalFormatting sqref="D764">
    <cfRule type="expression" dxfId="878" priority="654">
      <formula>$AC$763=4</formula>
    </cfRule>
  </conditionalFormatting>
  <conditionalFormatting sqref="D788">
    <cfRule type="expression" dxfId="877" priority="1053">
      <formula>$AC$787=2</formula>
    </cfRule>
  </conditionalFormatting>
  <conditionalFormatting sqref="D789">
    <cfRule type="expression" dxfId="876" priority="1052">
      <formula>$AC$787=1</formula>
    </cfRule>
  </conditionalFormatting>
  <conditionalFormatting sqref="D793:D797">
    <cfRule type="expression" dxfId="875" priority="428">
      <formula>$AC$792=2</formula>
    </cfRule>
  </conditionalFormatting>
  <conditionalFormatting sqref="D811">
    <cfRule type="expression" dxfId="874" priority="61">
      <formula>$AC$812=1</formula>
    </cfRule>
  </conditionalFormatting>
  <conditionalFormatting sqref="D812">
    <cfRule type="expression" dxfId="873" priority="60">
      <formula>$AC$812=2</formula>
    </cfRule>
  </conditionalFormatting>
  <conditionalFormatting sqref="D813">
    <cfRule type="expression" dxfId="872" priority="59">
      <formula>$AC$812=3</formula>
    </cfRule>
  </conditionalFormatting>
  <conditionalFormatting sqref="D66:E66">
    <cfRule type="expression" dxfId="871" priority="1416">
      <formula>$AC$68=2</formula>
    </cfRule>
  </conditionalFormatting>
  <conditionalFormatting sqref="D283:E283">
    <cfRule type="expression" dxfId="870" priority="1640">
      <formula>$AC$285=TRUE</formula>
    </cfRule>
  </conditionalFormatting>
  <conditionalFormatting sqref="D331:E331">
    <cfRule type="expression" dxfId="869" priority="1573">
      <formula>$AC$331=1</formula>
    </cfRule>
  </conditionalFormatting>
  <conditionalFormatting sqref="D332:E332">
    <cfRule type="expression" dxfId="868" priority="1572">
      <formula>$AC$331=2</formula>
    </cfRule>
  </conditionalFormatting>
  <conditionalFormatting sqref="D513:E513">
    <cfRule type="expression" dxfId="867" priority="1109">
      <formula>$AD$514=1</formula>
    </cfRule>
  </conditionalFormatting>
  <conditionalFormatting sqref="D514:E514">
    <cfRule type="expression" dxfId="866" priority="1046">
      <formula>$AD$514=2</formula>
    </cfRule>
  </conditionalFormatting>
  <conditionalFormatting sqref="D515:E515">
    <cfRule type="expression" dxfId="865" priority="1045">
      <formula>$AD$514=3</formula>
    </cfRule>
  </conditionalFormatting>
  <conditionalFormatting sqref="D516:E516">
    <cfRule type="expression" dxfId="864" priority="850">
      <formula>$AD$514=4</formula>
    </cfRule>
  </conditionalFormatting>
  <conditionalFormatting sqref="D521:E521">
    <cfRule type="expression" dxfId="863" priority="1017">
      <formula>$AD$519=1</formula>
    </cfRule>
  </conditionalFormatting>
  <conditionalFormatting sqref="D522:E522">
    <cfRule type="expression" dxfId="862" priority="1016">
      <formula>$AD$519=2</formula>
    </cfRule>
  </conditionalFormatting>
  <conditionalFormatting sqref="D523:E523">
    <cfRule type="expression" dxfId="861" priority="1015">
      <formula>$AD$519=3</formula>
    </cfRule>
  </conditionalFormatting>
  <conditionalFormatting sqref="D524:E524">
    <cfRule type="expression" dxfId="860" priority="725">
      <formula>$AD$519=4</formula>
    </cfRule>
  </conditionalFormatting>
  <conditionalFormatting sqref="D529:E529">
    <cfRule type="expression" dxfId="859" priority="987">
      <formula>$AD$524=1</formula>
    </cfRule>
  </conditionalFormatting>
  <conditionalFormatting sqref="D530:E530">
    <cfRule type="expression" dxfId="858" priority="986">
      <formula>$AD$524=2</formula>
    </cfRule>
  </conditionalFormatting>
  <conditionalFormatting sqref="D531:E531">
    <cfRule type="expression" dxfId="857" priority="985">
      <formula>$AD$524=3</formula>
    </cfRule>
  </conditionalFormatting>
  <conditionalFormatting sqref="D532:E532">
    <cfRule type="expression" dxfId="856" priority="634">
      <formula>$AD$524=4</formula>
    </cfRule>
  </conditionalFormatting>
  <conditionalFormatting sqref="D537:E537">
    <cfRule type="expression" dxfId="855" priority="956">
      <formula>$AD$529=1</formula>
    </cfRule>
  </conditionalFormatting>
  <conditionalFormatting sqref="D538:E538">
    <cfRule type="expression" dxfId="854" priority="955">
      <formula>$AD$529=2</formula>
    </cfRule>
  </conditionalFormatting>
  <conditionalFormatting sqref="D539:E539">
    <cfRule type="expression" dxfId="853" priority="954">
      <formula>$AD$529=3</formula>
    </cfRule>
  </conditionalFormatting>
  <conditionalFormatting sqref="D540:E540">
    <cfRule type="expression" dxfId="852" priority="624">
      <formula>$AD$529=4</formula>
    </cfRule>
  </conditionalFormatting>
  <conditionalFormatting sqref="D545:E545">
    <cfRule type="expression" dxfId="851" priority="925">
      <formula>$AD$534=1</formula>
    </cfRule>
  </conditionalFormatting>
  <conditionalFormatting sqref="D546:E546">
    <cfRule type="expression" dxfId="850" priority="924">
      <formula>$AD$534=2</formula>
    </cfRule>
  </conditionalFormatting>
  <conditionalFormatting sqref="D547:E547">
    <cfRule type="expression" dxfId="849" priority="923">
      <formula>$AD$534=3</formula>
    </cfRule>
  </conditionalFormatting>
  <conditionalFormatting sqref="D548:E548">
    <cfRule type="expression" dxfId="848" priority="614">
      <formula>$AD$534=4</formula>
    </cfRule>
  </conditionalFormatting>
  <conditionalFormatting sqref="D553:E553">
    <cfRule type="expression" dxfId="847" priority="895">
      <formula>$AD$539=1</formula>
    </cfRule>
  </conditionalFormatting>
  <conditionalFormatting sqref="D554:E554">
    <cfRule type="expression" dxfId="846" priority="894">
      <formula>$AD$539=2</formula>
    </cfRule>
  </conditionalFormatting>
  <conditionalFormatting sqref="D555:E555">
    <cfRule type="expression" dxfId="845" priority="893">
      <formula>$AD$539=3</formula>
    </cfRule>
  </conditionalFormatting>
  <conditionalFormatting sqref="D556:E556">
    <cfRule type="expression" dxfId="844" priority="604">
      <formula>$AD$539=4</formula>
    </cfRule>
  </conditionalFormatting>
  <conditionalFormatting sqref="D561:E561">
    <cfRule type="expression" dxfId="843" priority="865">
      <formula>$AD$544=1</formula>
    </cfRule>
  </conditionalFormatting>
  <conditionalFormatting sqref="D562:E562">
    <cfRule type="expression" dxfId="842" priority="864">
      <formula>$AD$544=2</formula>
    </cfRule>
  </conditionalFormatting>
  <conditionalFormatting sqref="D563:E563">
    <cfRule type="expression" dxfId="841" priority="863">
      <formula>$AD$544=3</formula>
    </cfRule>
  </conditionalFormatting>
  <conditionalFormatting sqref="D564:E564">
    <cfRule type="expression" dxfId="840" priority="594">
      <formula>$AD$544=4</formula>
    </cfRule>
  </conditionalFormatting>
  <conditionalFormatting sqref="D574:E574">
    <cfRule type="expression" dxfId="839" priority="340">
      <formula>$AD$573=1</formula>
    </cfRule>
  </conditionalFormatting>
  <conditionalFormatting sqref="D579:E579">
    <cfRule type="expression" dxfId="838" priority="320">
      <formula>$AD$579=1</formula>
    </cfRule>
  </conditionalFormatting>
  <conditionalFormatting sqref="D584:E584">
    <cfRule type="expression" dxfId="837" priority="304">
      <formula>$AD$585=1</formula>
    </cfRule>
  </conditionalFormatting>
  <conditionalFormatting sqref="D589:E589">
    <cfRule type="expression" dxfId="836" priority="288">
      <formula>$AD$591=1</formula>
    </cfRule>
  </conditionalFormatting>
  <conditionalFormatting sqref="D594:E594">
    <cfRule type="expression" dxfId="835" priority="272">
      <formula>$AD$597=1</formula>
    </cfRule>
  </conditionalFormatting>
  <conditionalFormatting sqref="D599:E599">
    <cfRule type="expression" dxfId="834" priority="256">
      <formula>$AD$603=1</formula>
    </cfRule>
  </conditionalFormatting>
  <conditionalFormatting sqref="D611:E611">
    <cfRule type="expression" dxfId="833" priority="410">
      <formula>$AD$573=1</formula>
    </cfRule>
  </conditionalFormatting>
  <conditionalFormatting sqref="D616:E616">
    <cfRule type="expression" dxfId="832" priority="397">
      <formula>$AD$579=1</formula>
    </cfRule>
  </conditionalFormatting>
  <conditionalFormatting sqref="D621:E621">
    <cfRule type="expression" dxfId="831" priority="385">
      <formula>$AD$585=1</formula>
    </cfRule>
  </conditionalFormatting>
  <conditionalFormatting sqref="D626:E626 H626:I626">
    <cfRule type="expression" dxfId="830" priority="373">
      <formula>$AD$592=1</formula>
    </cfRule>
  </conditionalFormatting>
  <conditionalFormatting sqref="D631:E631">
    <cfRule type="expression" dxfId="829" priority="362">
      <formula>$AD$597=1</formula>
    </cfRule>
  </conditionalFormatting>
  <conditionalFormatting sqref="D636:E636">
    <cfRule type="expression" dxfId="828" priority="350">
      <formula>$AD$640=1</formula>
    </cfRule>
  </conditionalFormatting>
  <conditionalFormatting sqref="D647:E647">
    <cfRule type="expression" dxfId="827" priority="419">
      <formula>$AC$648=1</formula>
    </cfRule>
  </conditionalFormatting>
  <conditionalFormatting sqref="D673:E673">
    <cfRule type="expression" dxfId="826" priority="425">
      <formula>$AC$673=1</formula>
    </cfRule>
  </conditionalFormatting>
  <conditionalFormatting sqref="D674:E674">
    <cfRule type="expression" dxfId="825" priority="424">
      <formula>$AC$673=2</formula>
    </cfRule>
  </conditionalFormatting>
  <conditionalFormatting sqref="D574:F575">
    <cfRule type="expression" dxfId="824" priority="337" stopIfTrue="1">
      <formula>$AD$5=1</formula>
    </cfRule>
  </conditionalFormatting>
  <conditionalFormatting sqref="D575:F575">
    <cfRule type="expression" dxfId="823" priority="339">
      <formula>$AD$573=2</formula>
    </cfRule>
  </conditionalFormatting>
  <conditionalFormatting sqref="D580:F580">
    <cfRule type="expression" dxfId="822" priority="319">
      <formula>$AD$579=2</formula>
    </cfRule>
  </conditionalFormatting>
  <conditionalFormatting sqref="D585:F585">
    <cfRule type="expression" dxfId="821" priority="303">
      <formula>$AD$585=2</formula>
    </cfRule>
  </conditionalFormatting>
  <conditionalFormatting sqref="D590:F590">
    <cfRule type="expression" dxfId="820" priority="287">
      <formula>$AD$591=2</formula>
    </cfRule>
  </conditionalFormatting>
  <conditionalFormatting sqref="D595:F595">
    <cfRule type="expression" dxfId="819" priority="271">
      <formula>$AD$597=2</formula>
    </cfRule>
  </conditionalFormatting>
  <conditionalFormatting sqref="D600:F600">
    <cfRule type="expression" dxfId="818" priority="255">
      <formula>$AD$603=2</formula>
    </cfRule>
  </conditionalFormatting>
  <conditionalFormatting sqref="D612:F612">
    <cfRule type="expression" dxfId="817" priority="408">
      <formula>$AD$610=TRUE</formula>
    </cfRule>
  </conditionalFormatting>
  <conditionalFormatting sqref="D617:F617">
    <cfRule type="expression" dxfId="816" priority="396">
      <formula>$AD$616=TRUE</formula>
    </cfRule>
  </conditionalFormatting>
  <conditionalFormatting sqref="D622:F622">
    <cfRule type="expression" dxfId="815" priority="384">
      <formula>$AD$622=TRUE</formula>
    </cfRule>
  </conditionalFormatting>
  <conditionalFormatting sqref="D627:F627">
    <cfRule type="expression" dxfId="814" priority="372">
      <formula>$AD$628=TRUE</formula>
    </cfRule>
  </conditionalFormatting>
  <conditionalFormatting sqref="D632:F632">
    <cfRule type="expression" dxfId="813" priority="361">
      <formula>$AD$634=TRUE</formula>
    </cfRule>
  </conditionalFormatting>
  <conditionalFormatting sqref="D637:F637">
    <cfRule type="expression" dxfId="812" priority="349">
      <formula>$AD$640=TRUE</formula>
    </cfRule>
  </conditionalFormatting>
  <conditionalFormatting sqref="D648:F648">
    <cfRule type="expression" dxfId="811" priority="420">
      <formula>$AC$648=2</formula>
    </cfRule>
  </conditionalFormatting>
  <conditionalFormatting sqref="D703:F703">
    <cfRule type="expression" dxfId="810" priority="242">
      <formula>$AC$699=0</formula>
    </cfRule>
    <cfRule type="expression" dxfId="809" priority="241">
      <formula>$AC$699&gt;1</formula>
    </cfRule>
    <cfRule type="expression" dxfId="808" priority="1061">
      <formula>$D$703&lt;&gt;""</formula>
    </cfRule>
  </conditionalFormatting>
  <conditionalFormatting sqref="D189:G189">
    <cfRule type="expression" dxfId="807" priority="1162">
      <formula>$D$189&lt;&gt;""</formula>
    </cfRule>
  </conditionalFormatting>
  <conditionalFormatting sqref="D335:G339">
    <cfRule type="expression" dxfId="806" priority="1749">
      <formula>$AC$334=TRUE</formula>
    </cfRule>
  </conditionalFormatting>
  <conditionalFormatting sqref="D497:G497 D498:F498 D499:G501">
    <cfRule type="expression" dxfId="805" priority="1734">
      <formula>$AC$488=TRUE</formula>
    </cfRule>
  </conditionalFormatting>
  <conditionalFormatting sqref="D574:G575">
    <cfRule type="expression" dxfId="804" priority="338" stopIfTrue="1">
      <formula>$AC$570=FALSE</formula>
    </cfRule>
  </conditionalFormatting>
  <conditionalFormatting sqref="D792:G792">
    <cfRule type="expression" dxfId="803" priority="580">
      <formula>$AC$792=1</formula>
    </cfRule>
  </conditionalFormatting>
  <conditionalFormatting sqref="D317:H320">
    <cfRule type="expression" dxfId="802" priority="1594" stopIfTrue="1">
      <formula>$AC$314=FALSE</formula>
    </cfRule>
    <cfRule type="expression" dxfId="801" priority="1595">
      <formula>D317&lt;&gt;""</formula>
    </cfRule>
  </conditionalFormatting>
  <conditionalFormatting sqref="D99:I99">
    <cfRule type="expression" dxfId="800" priority="1774">
      <formula>$AC$100=1</formula>
    </cfRule>
  </conditionalFormatting>
  <conditionalFormatting sqref="D110:I110">
    <cfRule type="expression" dxfId="799" priority="1399">
      <formula>$AC$112=1</formula>
    </cfRule>
  </conditionalFormatting>
  <conditionalFormatting sqref="D172:I173">
    <cfRule type="expression" dxfId="798" priority="759">
      <formula>$D$172&lt;&gt;""</formula>
    </cfRule>
  </conditionalFormatting>
  <conditionalFormatting sqref="D172:K172 D154:J156 J162:K162 D161:X161 D160:J160 D150:K150 U150:X156 D151:E151 H151:J151 D152:J152 D153:E153 H153:J153 D157:X158 D159:K159 U159:X160 D162 U162:X162 D163:E163 J163:X163 D164:X165 D166:E166 K166:L166 T166:X170 D167:D170 K167:K170 D171:X171 T172:X173 D173:J173">
    <cfRule type="expression" dxfId="797" priority="746">
      <formula>$AC$149=FALSE</formula>
    </cfRule>
  </conditionalFormatting>
  <conditionalFormatting sqref="D599:N600">
    <cfRule type="expression" dxfId="796" priority="249" stopIfTrue="1">
      <formula>$AD$5=1</formula>
    </cfRule>
  </conditionalFormatting>
  <conditionalFormatting sqref="D745:P745">
    <cfRule type="expression" dxfId="795" priority="768">
      <formula>$D$745&lt;&gt;""</formula>
    </cfRule>
  </conditionalFormatting>
  <conditionalFormatting sqref="D499:X501 D490:X497 D498:F498 H498:X498 D488:X488 D489 H489:J489 N489:X489">
    <cfRule type="expression" dxfId="794" priority="1116" stopIfTrue="1">
      <formula>$AC$484=0</formula>
    </cfRule>
  </conditionalFormatting>
  <conditionalFormatting sqref="D579:Z580">
    <cfRule type="expression" dxfId="793" priority="307" stopIfTrue="1">
      <formula>$AD$5=1</formula>
    </cfRule>
  </conditionalFormatting>
  <conditionalFormatting sqref="D584:Z585">
    <cfRule type="expression" dxfId="792" priority="291" stopIfTrue="1">
      <formula>$AD$5=1</formula>
    </cfRule>
  </conditionalFormatting>
  <conditionalFormatting sqref="D589:Z591">
    <cfRule type="expression" dxfId="791" priority="275" stopIfTrue="1">
      <formula>$AD$5=1</formula>
    </cfRule>
  </conditionalFormatting>
  <conditionalFormatting sqref="D594:Z595">
    <cfRule type="expression" dxfId="790" priority="259" stopIfTrue="1">
      <formula>$AD$5=1</formula>
    </cfRule>
  </conditionalFormatting>
  <conditionalFormatting sqref="D508:AA508">
    <cfRule type="expression" dxfId="789" priority="1108">
      <formula>$D$508&lt;&gt;""</formula>
    </cfRule>
  </conditionalFormatting>
  <conditionalFormatting sqref="D571:AA571">
    <cfRule type="expression" dxfId="788" priority="1106">
      <formula>$D$571&lt;&gt;""</formula>
    </cfRule>
  </conditionalFormatting>
  <conditionalFormatting sqref="D571:AA573">
    <cfRule type="expression" dxfId="787" priority="784" stopIfTrue="1">
      <formula>$AC$570=FALSE</formula>
    </cfRule>
  </conditionalFormatting>
  <conditionalFormatting sqref="D576:AA583">
    <cfRule type="expression" dxfId="786" priority="308" stopIfTrue="1">
      <formula>$AC$570=FALSE</formula>
    </cfRule>
  </conditionalFormatting>
  <conditionalFormatting sqref="D584:AA588">
    <cfRule type="expression" dxfId="785" priority="292" stopIfTrue="1">
      <formula>$AC$570=FALSE</formula>
    </cfRule>
  </conditionalFormatting>
  <conditionalFormatting sqref="D589:AA593">
    <cfRule type="expression" dxfId="784" priority="276" stopIfTrue="1">
      <formula>$AC$570=FALSE</formula>
    </cfRule>
  </conditionalFormatting>
  <conditionalFormatting sqref="D594:AA598">
    <cfRule type="expression" dxfId="783" priority="260" stopIfTrue="1">
      <formula>$AC$570=FALSE</formula>
    </cfRule>
  </conditionalFormatting>
  <conditionalFormatting sqref="D599:AA602">
    <cfRule type="expression" dxfId="782" priority="250" stopIfTrue="1">
      <formula>$AC$570=FALSE</formula>
    </cfRule>
  </conditionalFormatting>
  <conditionalFormatting sqref="D608:AA608">
    <cfRule type="expression" dxfId="781" priority="409">
      <formula>$D$608&lt;&gt;""</formula>
    </cfRule>
  </conditionalFormatting>
  <conditionalFormatting sqref="D608:AA638">
    <cfRule type="expression" dxfId="780" priority="344" stopIfTrue="1">
      <formula>$AC$607=FALSE</formula>
    </cfRule>
  </conditionalFormatting>
  <conditionalFormatting sqref="D645:AA645">
    <cfRule type="expression" dxfId="779" priority="1066">
      <formula>$D$645&lt;&gt;""</formula>
    </cfRule>
  </conditionalFormatting>
  <conditionalFormatting sqref="D665:AA665">
    <cfRule type="expression" dxfId="778" priority="1064">
      <formula>$D$665&lt;&gt;""</formula>
    </cfRule>
  </conditionalFormatting>
  <conditionalFormatting sqref="E151">
    <cfRule type="expression" dxfId="777" priority="760">
      <formula>$AC$158=1</formula>
    </cfRule>
  </conditionalFormatting>
  <conditionalFormatting sqref="E153">
    <cfRule type="expression" dxfId="776" priority="758">
      <formula>$AC$158=2</formula>
    </cfRule>
  </conditionalFormatting>
  <conditionalFormatting sqref="E154">
    <cfRule type="expression" dxfId="775" priority="757" stopIfTrue="1">
      <formula>$AC$158=3</formula>
    </cfRule>
  </conditionalFormatting>
  <conditionalFormatting sqref="E155">
    <cfRule type="expression" dxfId="774" priority="16" stopIfTrue="1">
      <formula>$AC$158=4</formula>
    </cfRule>
  </conditionalFormatting>
  <conditionalFormatting sqref="E180">
    <cfRule type="expression" dxfId="773" priority="1663">
      <formula>$AC$180=1</formula>
    </cfRule>
  </conditionalFormatting>
  <conditionalFormatting sqref="E181">
    <cfRule type="expression" dxfId="772" priority="1662">
      <formula>$AC$180=2</formula>
    </cfRule>
  </conditionalFormatting>
  <conditionalFormatting sqref="E182">
    <cfRule type="expression" dxfId="771" priority="1661">
      <formula>$AC$180=3</formula>
    </cfRule>
  </conditionalFormatting>
  <conditionalFormatting sqref="E183">
    <cfRule type="expression" dxfId="770" priority="1660">
      <formula>$AC$180=4</formula>
    </cfRule>
  </conditionalFormatting>
  <conditionalFormatting sqref="E196">
    <cfRule type="expression" dxfId="769" priority="1648">
      <formula>$AC$196=1</formula>
    </cfRule>
  </conditionalFormatting>
  <conditionalFormatting sqref="E197">
    <cfRule type="expression" dxfId="768" priority="1647">
      <formula>$AC$196=2</formula>
    </cfRule>
  </conditionalFormatting>
  <conditionalFormatting sqref="E198">
    <cfRule type="expression" dxfId="767" priority="1645">
      <formula>$AC$196=3</formula>
    </cfRule>
  </conditionalFormatting>
  <conditionalFormatting sqref="E211">
    <cfRule type="expression" dxfId="766" priority="1646">
      <formula>$AC$210=1</formula>
    </cfRule>
  </conditionalFormatting>
  <conditionalFormatting sqref="E212">
    <cfRule type="expression" dxfId="765" priority="1644">
      <formula>$AC$210=2</formula>
    </cfRule>
  </conditionalFormatting>
  <conditionalFormatting sqref="E289">
    <cfRule type="expression" dxfId="764" priority="4">
      <formula>$AC$290=TRUE</formula>
    </cfRule>
  </conditionalFormatting>
  <conditionalFormatting sqref="E327">
    <cfRule type="expression" dxfId="763" priority="1576">
      <formula>$AC$327=1</formula>
    </cfRule>
  </conditionalFormatting>
  <conditionalFormatting sqref="E328">
    <cfRule type="expression" dxfId="762" priority="1575">
      <formula>$AC$327=2</formula>
    </cfRule>
  </conditionalFormatting>
  <conditionalFormatting sqref="E329">
    <cfRule type="expression" dxfId="761" priority="1574">
      <formula>$AC$327=3</formula>
    </cfRule>
  </conditionalFormatting>
  <conditionalFormatting sqref="E474">
    <cfRule type="expression" dxfId="760" priority="418">
      <formula>$AC$474=1</formula>
    </cfRule>
  </conditionalFormatting>
  <conditionalFormatting sqref="E475">
    <cfRule type="expression" dxfId="759" priority="417">
      <formula>$AC$474=2</formula>
    </cfRule>
  </conditionalFormatting>
  <conditionalFormatting sqref="E476">
    <cfRule type="expression" dxfId="758" priority="416">
      <formula>$AC$474=3</formula>
    </cfRule>
  </conditionalFormatting>
  <conditionalFormatting sqref="E484:E485">
    <cfRule type="expression" dxfId="757" priority="1129">
      <formula>$AC$484=1</formula>
    </cfRule>
  </conditionalFormatting>
  <conditionalFormatting sqref="E486">
    <cfRule type="expression" dxfId="756" priority="1128">
      <formula>$AC$484=2</formula>
    </cfRule>
  </conditionalFormatting>
  <conditionalFormatting sqref="E687">
    <cfRule type="expression" dxfId="755" priority="427">
      <formula>$AC$686=1</formula>
    </cfRule>
  </conditionalFormatting>
  <conditionalFormatting sqref="E689">
    <cfRule type="expression" dxfId="754" priority="426">
      <formula>$AC$686=2</formula>
    </cfRule>
  </conditionalFormatting>
  <conditionalFormatting sqref="E699">
    <cfRule type="expression" dxfId="753" priority="455">
      <formula>$AC$699=1</formula>
    </cfRule>
  </conditionalFormatting>
  <conditionalFormatting sqref="E700">
    <cfRule type="expression" dxfId="752" priority="454">
      <formula>$AC$699=2</formula>
    </cfRule>
  </conditionalFormatting>
  <conditionalFormatting sqref="E712">
    <cfRule type="expression" dxfId="751" priority="486">
      <formula>$AC$712=1</formula>
    </cfRule>
  </conditionalFormatting>
  <conditionalFormatting sqref="E714">
    <cfRule type="expression" dxfId="750" priority="480">
      <formula>$AC$712=2</formula>
    </cfRule>
  </conditionalFormatting>
  <conditionalFormatting sqref="E716">
    <cfRule type="expression" dxfId="749" priority="479">
      <formula>$AC$712=3</formula>
    </cfRule>
  </conditionalFormatting>
  <conditionalFormatting sqref="E728">
    <cfRule type="expression" dxfId="748" priority="415">
      <formula>$AC$728=1</formula>
    </cfRule>
  </conditionalFormatting>
  <conditionalFormatting sqref="E729">
    <cfRule type="expression" dxfId="747" priority="414">
      <formula>$AC$728=2</formula>
    </cfRule>
  </conditionalFormatting>
  <conditionalFormatting sqref="E736">
    <cfRule type="expression" dxfId="746" priority="778">
      <formula>$AC$736=5</formula>
    </cfRule>
  </conditionalFormatting>
  <conditionalFormatting sqref="E737">
    <cfRule type="expression" dxfId="745" priority="775">
      <formula>$AC$736=6</formula>
    </cfRule>
  </conditionalFormatting>
  <conditionalFormatting sqref="E738">
    <cfRule type="expression" dxfId="744" priority="774">
      <formula>$AC$736=1</formula>
    </cfRule>
  </conditionalFormatting>
  <conditionalFormatting sqref="E739">
    <cfRule type="expression" dxfId="743" priority="773">
      <formula>$AC$736=2</formula>
    </cfRule>
  </conditionalFormatting>
  <conditionalFormatting sqref="E740">
    <cfRule type="expression" dxfId="742" priority="772">
      <formula>$AC$736=3</formula>
    </cfRule>
  </conditionalFormatting>
  <conditionalFormatting sqref="E741">
    <cfRule type="expression" dxfId="741" priority="771">
      <formula>$AC$736=7</formula>
    </cfRule>
  </conditionalFormatting>
  <conditionalFormatting sqref="E742">
    <cfRule type="expression" dxfId="740" priority="770">
      <formula>$AC$736=8</formula>
    </cfRule>
  </conditionalFormatting>
  <conditionalFormatting sqref="E743:E744">
    <cfRule type="expression" dxfId="739" priority="769">
      <formula>$AC$736=4</formula>
    </cfRule>
  </conditionalFormatting>
  <conditionalFormatting sqref="E767">
    <cfRule type="expression" dxfId="738" priority="244">
      <formula>$AC$767=1</formula>
    </cfRule>
  </conditionalFormatting>
  <conditionalFormatting sqref="E776">
    <cfRule type="expression" dxfId="737" priority="412">
      <formula>$AC$777=1</formula>
    </cfRule>
  </conditionalFormatting>
  <conditionalFormatting sqref="E780">
    <cfRule type="expression" dxfId="736" priority="578">
      <formula>$AC$780=TRUE</formula>
    </cfRule>
  </conditionalFormatting>
  <conditionalFormatting sqref="E793:E797">
    <cfRule type="expression" dxfId="735" priority="1677" stopIfTrue="1">
      <formula>$AC$98=FALSE</formula>
    </cfRule>
  </conditionalFormatting>
  <conditionalFormatting sqref="E762:G762">
    <cfRule type="expression" dxfId="734" priority="661">
      <formula>$AC$763&lt;&gt;2</formula>
    </cfRule>
    <cfRule type="expression" dxfId="733" priority="1057">
      <formula>$E$762&lt;&gt;""</formula>
    </cfRule>
  </conditionalFormatting>
  <conditionalFormatting sqref="E769:G769">
    <cfRule type="expression" dxfId="732" priority="653">
      <formula>$D$769=""</formula>
    </cfRule>
    <cfRule type="expression" dxfId="731" priority="1056">
      <formula>$E$769&lt;&gt;""</formula>
    </cfRule>
  </conditionalFormatting>
  <conditionalFormatting sqref="E778:G778">
    <cfRule type="expression" dxfId="730" priority="433">
      <formula>$E$778&lt;&gt;""</formula>
    </cfRule>
    <cfRule type="expression" dxfId="729" priority="1055">
      <formula>$D$778=""</formula>
    </cfRule>
  </conditionalFormatting>
  <conditionalFormatting sqref="E160:I160">
    <cfRule type="expression" dxfId="728" priority="13" stopIfTrue="1">
      <formula>$AC$158=0</formula>
    </cfRule>
    <cfRule type="expression" dxfId="727" priority="11" stopIfTrue="1">
      <formula>$AC$158=4</formula>
    </cfRule>
  </conditionalFormatting>
  <conditionalFormatting sqref="E161:I161">
    <cfRule type="expression" dxfId="726" priority="767">
      <formula>$E$161&lt;&gt;""</formula>
    </cfRule>
    <cfRule type="expression" dxfId="725" priority="761" stopIfTrue="1">
      <formula>$AC$158=0</formula>
    </cfRule>
    <cfRule type="expression" dxfId="724" priority="14" stopIfTrue="1">
      <formula>$AC$158=4</formula>
    </cfRule>
  </conditionalFormatting>
  <conditionalFormatting sqref="E780:J780">
    <cfRule type="expression" dxfId="723" priority="432">
      <formula>$E$780&lt;&gt;""</formula>
    </cfRule>
  </conditionalFormatting>
  <conditionalFormatting sqref="F300">
    <cfRule type="expression" dxfId="722" priority="1827" stopIfTrue="1">
      <formula>$AC$67=1</formula>
    </cfRule>
  </conditionalFormatting>
  <conditionalFormatting sqref="F349:F352 F364:F367">
    <cfRule type="expression" dxfId="721" priority="3491">
      <formula>OR(AC348=TRUE,AD348=TRUE)</formula>
    </cfRule>
  </conditionalFormatting>
  <conditionalFormatting sqref="F373:F377 F399:F403 F408:F412 F417:F421 F426:F430 F435:F439 F444:F448 F453:F457">
    <cfRule type="expression" dxfId="720" priority="1553">
      <formula>OR(AC373=TRUE,AD373=TRUE)</formula>
    </cfRule>
  </conditionalFormatting>
  <conditionalFormatting sqref="F461">
    <cfRule type="expression" dxfId="719" priority="1724">
      <formula>$AC$461=TRUE</formula>
    </cfRule>
  </conditionalFormatting>
  <conditionalFormatting sqref="F767">
    <cfRule type="expression" dxfId="718" priority="243">
      <formula>$AC$767=2</formula>
    </cfRule>
  </conditionalFormatting>
  <conditionalFormatting sqref="F776">
    <cfRule type="expression" dxfId="717" priority="411">
      <formula>$AC$777=2</formula>
    </cfRule>
  </conditionalFormatting>
  <conditionalFormatting sqref="F513:G513">
    <cfRule type="expression" dxfId="716" priority="1044">
      <formula>$AE$514=1</formula>
    </cfRule>
  </conditionalFormatting>
  <conditionalFormatting sqref="F514:G514">
    <cfRule type="expression" dxfId="715" priority="1043">
      <formula>$AE$514=2</formula>
    </cfRule>
  </conditionalFormatting>
  <conditionalFormatting sqref="F515:G515">
    <cfRule type="expression" dxfId="714" priority="1042">
      <formula>$AE$514=3</formula>
    </cfRule>
  </conditionalFormatting>
  <conditionalFormatting sqref="F516:G516">
    <cfRule type="expression" dxfId="713" priority="649">
      <formula>$AE$514=4</formula>
    </cfRule>
  </conditionalFormatting>
  <conditionalFormatting sqref="F521:G521">
    <cfRule type="expression" dxfId="712" priority="1014">
      <formula>$AE$519=1</formula>
    </cfRule>
  </conditionalFormatting>
  <conditionalFormatting sqref="F522:G522">
    <cfRule type="expression" dxfId="711" priority="1013">
      <formula>$AE$519=2</formula>
    </cfRule>
  </conditionalFormatting>
  <conditionalFormatting sqref="F523:G523">
    <cfRule type="expression" dxfId="710" priority="1012">
      <formula>$AE$519=3</formula>
    </cfRule>
  </conditionalFormatting>
  <conditionalFormatting sqref="F524:G524">
    <cfRule type="expression" dxfId="709" priority="652">
      <formula>$AE$519=4</formula>
    </cfRule>
  </conditionalFormatting>
  <conditionalFormatting sqref="F529:G529">
    <cfRule type="expression" dxfId="708" priority="984">
      <formula>$AE$524=1</formula>
    </cfRule>
  </conditionalFormatting>
  <conditionalFormatting sqref="F530:G530">
    <cfRule type="expression" dxfId="707" priority="983">
      <formula>$AE$524=2</formula>
    </cfRule>
  </conditionalFormatting>
  <conditionalFormatting sqref="F531:G531">
    <cfRule type="expression" dxfId="706" priority="982">
      <formula>$AE$524=3</formula>
    </cfRule>
  </conditionalFormatting>
  <conditionalFormatting sqref="F532:G532">
    <cfRule type="expression" dxfId="705" priority="633">
      <formula>$AE$524=4</formula>
    </cfRule>
  </conditionalFormatting>
  <conditionalFormatting sqref="F537:G537">
    <cfRule type="expression" dxfId="704" priority="953">
      <formula>$AE$529=1</formula>
    </cfRule>
  </conditionalFormatting>
  <conditionalFormatting sqref="F538:G538">
    <cfRule type="expression" dxfId="703" priority="952">
      <formula>$AE$529=2</formula>
    </cfRule>
  </conditionalFormatting>
  <conditionalFormatting sqref="F539:G539">
    <cfRule type="expression" dxfId="702" priority="951">
      <formula>$AE$529=3</formula>
    </cfRule>
  </conditionalFormatting>
  <conditionalFormatting sqref="F540:G540">
    <cfRule type="expression" dxfId="701" priority="623">
      <formula>$AE$529=4</formula>
    </cfRule>
  </conditionalFormatting>
  <conditionalFormatting sqref="F545:G545">
    <cfRule type="expression" dxfId="700" priority="922">
      <formula>$AE$534=1</formula>
    </cfRule>
  </conditionalFormatting>
  <conditionalFormatting sqref="F546:G546">
    <cfRule type="expression" dxfId="699" priority="921">
      <formula>$AE$534=2</formula>
    </cfRule>
  </conditionalFormatting>
  <conditionalFormatting sqref="F547:G547">
    <cfRule type="expression" dxfId="698" priority="920">
      <formula>$AE$534=3</formula>
    </cfRule>
  </conditionalFormatting>
  <conditionalFormatting sqref="F548:G548">
    <cfRule type="expression" dxfId="697" priority="613">
      <formula>$AE$534=4</formula>
    </cfRule>
  </conditionalFormatting>
  <conditionalFormatting sqref="F553:G553">
    <cfRule type="expression" dxfId="696" priority="892">
      <formula>$AE$539=1</formula>
    </cfRule>
  </conditionalFormatting>
  <conditionalFormatting sqref="F554:G554">
    <cfRule type="expression" dxfId="695" priority="891">
      <formula>$AE$539=2</formula>
    </cfRule>
  </conditionalFormatting>
  <conditionalFormatting sqref="F555:G555">
    <cfRule type="expression" dxfId="694" priority="890">
      <formula>$AE$539=3</formula>
    </cfRule>
  </conditionalFormatting>
  <conditionalFormatting sqref="F556:G556">
    <cfRule type="expression" dxfId="693" priority="603">
      <formula>$AE$539=4</formula>
    </cfRule>
  </conditionalFormatting>
  <conditionalFormatting sqref="F561:G561">
    <cfRule type="expression" dxfId="692" priority="862">
      <formula>$AE$544=1</formula>
    </cfRule>
  </conditionalFormatting>
  <conditionalFormatting sqref="F562:G562">
    <cfRule type="expression" dxfId="691" priority="861">
      <formula>$AE$544=2</formula>
    </cfRule>
  </conditionalFormatting>
  <conditionalFormatting sqref="F563:G563">
    <cfRule type="expression" dxfId="690" priority="860">
      <formula>$AE$544=3</formula>
    </cfRule>
  </conditionalFormatting>
  <conditionalFormatting sqref="F564:G564">
    <cfRule type="expression" dxfId="689" priority="593">
      <formula>$AE$544=4</formula>
    </cfRule>
  </conditionalFormatting>
  <conditionalFormatting sqref="F119:H119">
    <cfRule type="expression" dxfId="688" priority="1379">
      <formula>$F$119&lt;&gt;""</formula>
    </cfRule>
  </conditionalFormatting>
  <conditionalFormatting sqref="F788:H789">
    <cfRule type="expression" dxfId="687" priority="431">
      <formula>$F$788&lt;&gt;""</formula>
    </cfRule>
    <cfRule type="expression" dxfId="686" priority="1047">
      <formula>$AC$787&lt;&gt;2</formula>
    </cfRule>
  </conditionalFormatting>
  <conditionalFormatting sqref="F68:I72">
    <cfRule type="expression" dxfId="685" priority="1876">
      <formula>$AC$66=TRUE</formula>
    </cfRule>
  </conditionalFormatting>
  <conditionalFormatting sqref="F101:I104">
    <cfRule type="expression" dxfId="684" priority="3391">
      <formula>$AC$100=1</formula>
    </cfRule>
  </conditionalFormatting>
  <conditionalFormatting sqref="F112:I120">
    <cfRule type="expression" dxfId="683" priority="1376">
      <formula>$AC$112&lt;&gt;1</formula>
    </cfRule>
  </conditionalFormatting>
  <conditionalFormatting sqref="F117:I117">
    <cfRule type="expression" dxfId="682" priority="1385">
      <formula>$F$117&lt;&gt;""</formula>
    </cfRule>
  </conditionalFormatting>
  <conditionalFormatting sqref="F117:I118">
    <cfRule type="expression" dxfId="681" priority="1381">
      <formula>OR($AC$112=2,AC$112=0)</formula>
    </cfRule>
  </conditionalFormatting>
  <conditionalFormatting sqref="F118:I118">
    <cfRule type="expression" dxfId="680" priority="1382">
      <formula>$F$118&lt;&gt;""</formula>
    </cfRule>
  </conditionalFormatting>
  <conditionalFormatting sqref="F119:I119">
    <cfRule type="expression" dxfId="679" priority="1671">
      <formula>$AC$120=TRUE</formula>
    </cfRule>
  </conditionalFormatting>
  <conditionalFormatting sqref="F120:I120">
    <cfRule type="expression" dxfId="678" priority="1378">
      <formula>OR($AC$112=2,AC$112=0)</formula>
    </cfRule>
    <cfRule type="expression" dxfId="677" priority="1383">
      <formula>$F$120&lt;&gt;""</formula>
    </cfRule>
  </conditionalFormatting>
  <conditionalFormatting sqref="F99:N105">
    <cfRule type="expression" dxfId="676" priority="1401" stopIfTrue="1">
      <formula>$AC$100=0</formula>
    </cfRule>
  </conditionalFormatting>
  <conditionalFormatting sqref="F110:N120">
    <cfRule type="expression" dxfId="675" priority="765" stopIfTrue="1">
      <formula>$AC$112=0</formula>
    </cfRule>
  </conditionalFormatting>
  <conditionalFormatting sqref="F135:X142">
    <cfRule type="expression" dxfId="674" priority="1657">
      <formula>$AC$137=FALSE</formula>
    </cfRule>
  </conditionalFormatting>
  <conditionalFormatting sqref="G41:G53">
    <cfRule type="expression" dxfId="673" priority="173" stopIfTrue="1">
      <formula>OR($D$16="",$AD$13=FALSE)</formula>
    </cfRule>
  </conditionalFormatting>
  <conditionalFormatting sqref="G66">
    <cfRule type="expression" dxfId="672" priority="1415">
      <formula>$AC$66=TRUE</formula>
    </cfRule>
  </conditionalFormatting>
  <conditionalFormatting sqref="G84">
    <cfRule type="expression" dxfId="671" priority="96" stopIfTrue="1">
      <formula>$AC$5=TRUE</formula>
    </cfRule>
    <cfRule type="expression" dxfId="670" priority="97" stopIfTrue="1">
      <formula>$K$2=FALSE</formula>
    </cfRule>
    <cfRule type="expression" dxfId="669" priority="98" stopIfTrue="1">
      <formula>$L$2=FALSE</formula>
    </cfRule>
    <cfRule type="expression" dxfId="668" priority="95" stopIfTrue="1">
      <formula>$AD$5=1</formula>
    </cfRule>
  </conditionalFormatting>
  <conditionalFormatting sqref="G816">
    <cfRule type="expression" dxfId="667" priority="48" stopIfTrue="1">
      <formula>$K$2=FALSE</formula>
    </cfRule>
    <cfRule type="expression" dxfId="666" priority="45" stopIfTrue="1">
      <formula>$AD$5=1</formula>
    </cfRule>
    <cfRule type="expression" dxfId="665" priority="49" stopIfTrue="1">
      <formula>$L$2=FALSE</formula>
    </cfRule>
  </conditionalFormatting>
  <conditionalFormatting sqref="G81:I82">
    <cfRule type="expression" dxfId="664" priority="1405">
      <formula>$G$81&lt;&gt;""</formula>
    </cfRule>
    <cfRule type="expression" dxfId="663" priority="1187" stopIfTrue="1">
      <formula>$G$79=""</formula>
    </cfRule>
  </conditionalFormatting>
  <conditionalFormatting sqref="G86:I86">
    <cfRule type="expression" dxfId="662" priority="94">
      <formula>$AC$80&lt;&gt;1</formula>
    </cfRule>
    <cfRule type="expression" dxfId="661" priority="100">
      <formula>AND($AC$80=1,$G$86&lt;&gt;"")</formula>
    </cfRule>
  </conditionalFormatting>
  <conditionalFormatting sqref="G86:I90">
    <cfRule type="expression" dxfId="660" priority="79">
      <formula>$AC$80&lt;&gt;1</formula>
    </cfRule>
    <cfRule type="expression" dxfId="659" priority="80">
      <formula>AND($AC$80=1,$C$86&lt;&gt;"")</formula>
    </cfRule>
  </conditionalFormatting>
  <conditionalFormatting sqref="G813:I814">
    <cfRule type="expression" dxfId="658" priority="55">
      <formula>$G$813&lt;&gt;""</formula>
    </cfRule>
    <cfRule type="expression" dxfId="657" priority="54" stopIfTrue="1">
      <formula>$G$811=""</formula>
    </cfRule>
  </conditionalFormatting>
  <conditionalFormatting sqref="G818:I818">
    <cfRule type="expression" dxfId="656" priority="44">
      <formula>$AC$812&lt;&gt;1</formula>
    </cfRule>
    <cfRule type="expression" dxfId="655" priority="51">
      <formula>AND($AC$812=1,$G$818&lt;&gt;"")</formula>
    </cfRule>
  </conditionalFormatting>
  <conditionalFormatting sqref="G818:I822">
    <cfRule type="expression" dxfId="654" priority="37">
      <formula>$AC$812&lt;&gt;1</formula>
    </cfRule>
    <cfRule type="expression" dxfId="653" priority="38">
      <formula>AND($AC$80=1,$C$86&lt;&gt;"")</formula>
    </cfRule>
  </conditionalFormatting>
  <conditionalFormatting sqref="G26:J30">
    <cfRule type="expression" dxfId="652" priority="1134">
      <formula>$AC$11=FALSE</formula>
    </cfRule>
  </conditionalFormatting>
  <conditionalFormatting sqref="G58:J62">
    <cfRule type="expression" dxfId="651" priority="3287">
      <formula>$AC$37=TRUE</formula>
    </cfRule>
  </conditionalFormatting>
  <conditionalFormatting sqref="G39:K39">
    <cfRule type="expression" dxfId="650" priority="1421">
      <formula>$AD$39=3</formula>
    </cfRule>
  </conditionalFormatting>
  <conditionalFormatting sqref="G37:Z53">
    <cfRule type="expression" dxfId="649" priority="127" stopIfTrue="1">
      <formula>OR($D$42="",$AD$39=FALSE)</formula>
    </cfRule>
  </conditionalFormatting>
  <conditionalFormatting sqref="G11:AA21 V22:AA22">
    <cfRule type="expression" dxfId="648" priority="163" stopIfTrue="1">
      <formula>OR($D$16="",$AD$13=FALSE)</formula>
    </cfRule>
  </conditionalFormatting>
  <conditionalFormatting sqref="H15:H21">
    <cfRule type="expression" dxfId="647" priority="192">
      <formula>AE19=TRUE</formula>
    </cfRule>
  </conditionalFormatting>
  <conditionalFormatting sqref="H24">
    <cfRule type="expression" dxfId="646" priority="1137">
      <formula>$AC$11=TRUE</formula>
    </cfRule>
  </conditionalFormatting>
  <conditionalFormatting sqref="H41:H43">
    <cfRule type="expression" dxfId="645" priority="145">
      <formula>AD43=TRUE</formula>
    </cfRule>
  </conditionalFormatting>
  <conditionalFormatting sqref="H44">
    <cfRule type="expression" dxfId="644" priority="147">
      <formula>$AD$46=1</formula>
    </cfRule>
  </conditionalFormatting>
  <conditionalFormatting sqref="H45">
    <cfRule type="expression" dxfId="643" priority="144">
      <formula>AD47=TRUE</formula>
    </cfRule>
  </conditionalFormatting>
  <conditionalFormatting sqref="H46">
    <cfRule type="expression" dxfId="642" priority="135">
      <formula>$AD$48=1</formula>
    </cfRule>
  </conditionalFormatting>
  <conditionalFormatting sqref="H47:H53">
    <cfRule type="expression" dxfId="641" priority="137">
      <formula>AD49=TRUE</formula>
    </cfRule>
  </conditionalFormatting>
  <conditionalFormatting sqref="H56">
    <cfRule type="expression" dxfId="640" priority="1420">
      <formula>$AC$37=TRUE</formula>
    </cfRule>
  </conditionalFormatting>
  <conditionalFormatting sqref="H260:I260">
    <cfRule type="expression" dxfId="639" priority="473">
      <formula>$H$260&lt;&gt;""</formula>
    </cfRule>
  </conditionalFormatting>
  <conditionalFormatting sqref="H260:I262 K260:L262">
    <cfRule type="expression" dxfId="638" priority="491">
      <formula>$AC$256=FALSE</formula>
    </cfRule>
  </conditionalFormatting>
  <conditionalFormatting sqref="H261:I261">
    <cfRule type="expression" dxfId="637" priority="472">
      <formula>$H$261&lt;&gt;""</formula>
    </cfRule>
  </conditionalFormatting>
  <conditionalFormatting sqref="H262:I262">
    <cfRule type="expression" dxfId="636" priority="471">
      <formula>$H$262&lt;&gt;""</formula>
    </cfRule>
  </conditionalFormatting>
  <conditionalFormatting sqref="H574:I574">
    <cfRule type="expression" dxfId="635" priority="334">
      <formula>$AD$574=1</formula>
    </cfRule>
  </conditionalFormatting>
  <conditionalFormatting sqref="H579:I579">
    <cfRule type="expression" dxfId="634" priority="318">
      <formula>$AD$580=1</formula>
    </cfRule>
  </conditionalFormatting>
  <conditionalFormatting sqref="H584:I584">
    <cfRule type="expression" dxfId="633" priority="302">
      <formula>$AD$586=1</formula>
    </cfRule>
  </conditionalFormatting>
  <conditionalFormatting sqref="H589:I589">
    <cfRule type="expression" dxfId="632" priority="277">
      <formula>$AD$592=1</formula>
    </cfRule>
  </conditionalFormatting>
  <conditionalFormatting sqref="H594:I594">
    <cfRule type="expression" dxfId="631" priority="270">
      <formula>$AD$598=1</formula>
    </cfRule>
  </conditionalFormatting>
  <conditionalFormatting sqref="H599:I599">
    <cfRule type="expression" dxfId="630" priority="254">
      <formula>$AD$604=1</formula>
    </cfRule>
  </conditionalFormatting>
  <conditionalFormatting sqref="H611:I611">
    <cfRule type="expression" dxfId="629" priority="407">
      <formula>$AD$574=1</formula>
    </cfRule>
  </conditionalFormatting>
  <conditionalFormatting sqref="H616:I616">
    <cfRule type="expression" dxfId="628" priority="395">
      <formula>$AD$580=1</formula>
    </cfRule>
  </conditionalFormatting>
  <conditionalFormatting sqref="H621:I621">
    <cfRule type="expression" dxfId="627" priority="383">
      <formula>$AD$586=1</formula>
    </cfRule>
  </conditionalFormatting>
  <conditionalFormatting sqref="H631:I631">
    <cfRule type="expression" dxfId="626" priority="360">
      <formula>$AD$598=1</formula>
    </cfRule>
  </conditionalFormatting>
  <conditionalFormatting sqref="H636:I636">
    <cfRule type="expression" dxfId="625" priority="348">
      <formula>$AD$641=1</formula>
    </cfRule>
  </conditionalFormatting>
  <conditionalFormatting sqref="H44:J44">
    <cfRule type="expression" dxfId="624" priority="160">
      <formula>$AD$45=FALSE</formula>
    </cfRule>
  </conditionalFormatting>
  <conditionalFormatting sqref="H46:J46">
    <cfRule type="expression" dxfId="623" priority="136">
      <formula>$AD$47=FALSE</formula>
    </cfRule>
  </conditionalFormatting>
  <conditionalFormatting sqref="H575:J575">
    <cfRule type="expression" dxfId="622" priority="333">
      <formula>$AD$574=2</formula>
    </cfRule>
  </conditionalFormatting>
  <conditionalFormatting sqref="H580:J580">
    <cfRule type="expression" dxfId="621" priority="317">
      <formula>$AD$580=2</formula>
    </cfRule>
  </conditionalFormatting>
  <conditionalFormatting sqref="H585:J585">
    <cfRule type="expression" dxfId="620" priority="301">
      <formula>$AD$586=2</formula>
    </cfRule>
  </conditionalFormatting>
  <conditionalFormatting sqref="H590:J590">
    <cfRule type="expression" dxfId="619" priority="286">
      <formula>$AD$592=2</formula>
    </cfRule>
  </conditionalFormatting>
  <conditionalFormatting sqref="H595:J595">
    <cfRule type="expression" dxfId="618" priority="269">
      <formula>$AD$598=2</formula>
    </cfRule>
  </conditionalFormatting>
  <conditionalFormatting sqref="H600:J600">
    <cfRule type="expression" dxfId="617" priority="253">
      <formula>$AD$604=2</formula>
    </cfRule>
  </conditionalFormatting>
  <conditionalFormatting sqref="H612:J612">
    <cfRule type="expression" dxfId="616" priority="406">
      <formula>$AD$611=TRUE</formula>
    </cfRule>
  </conditionalFormatting>
  <conditionalFormatting sqref="H617:J617">
    <cfRule type="expression" dxfId="615" priority="394">
      <formula>$AD$617=TRUE</formula>
    </cfRule>
  </conditionalFormatting>
  <conditionalFormatting sqref="H622:J622">
    <cfRule type="expression" dxfId="614" priority="382">
      <formula>$AD$623=TRUE</formula>
    </cfRule>
  </conditionalFormatting>
  <conditionalFormatting sqref="H627:J627">
    <cfRule type="expression" dxfId="613" priority="371">
      <formula>$AD$629=TRUE</formula>
    </cfRule>
  </conditionalFormatting>
  <conditionalFormatting sqref="H632:J632">
    <cfRule type="expression" dxfId="612" priority="359">
      <formula>$AD$635=TRUE</formula>
    </cfRule>
  </conditionalFormatting>
  <conditionalFormatting sqref="H637:J637">
    <cfRule type="expression" dxfId="611" priority="347">
      <formula>$AD$641=TRUE</formula>
    </cfRule>
  </conditionalFormatting>
  <conditionalFormatting sqref="H267:L267">
    <cfRule type="expression" dxfId="610" priority="675">
      <formula>$H$267&lt;&gt;""</formula>
    </cfRule>
    <cfRule type="expression" dxfId="609" priority="674">
      <formula>$G$267=""</formula>
    </cfRule>
  </conditionalFormatting>
  <conditionalFormatting sqref="H269:L269">
    <cfRule type="expression" dxfId="608" priority="673">
      <formula>$H$269&lt;&gt;""</formula>
    </cfRule>
    <cfRule type="expression" dxfId="607" priority="672">
      <formula>$G$269=""</formula>
    </cfRule>
  </conditionalFormatting>
  <conditionalFormatting sqref="H271:L275 O271:S275">
    <cfRule type="expression" dxfId="606" priority="678">
      <formula>$AC$270&lt;&gt;3</formula>
    </cfRule>
  </conditionalFormatting>
  <conditionalFormatting sqref="H574:Z575">
    <cfRule type="expression" dxfId="605" priority="323" stopIfTrue="1">
      <formula>$AD$5=1</formula>
    </cfRule>
  </conditionalFormatting>
  <conditionalFormatting sqref="H574:AA575">
    <cfRule type="expression" dxfId="604" priority="324" stopIfTrue="1">
      <formula>$AC$570=FALSE</formula>
    </cfRule>
  </conditionalFormatting>
  <conditionalFormatting sqref="I13">
    <cfRule type="expression" dxfId="603" priority="205">
      <formula>$AC$17=1</formula>
    </cfRule>
  </conditionalFormatting>
  <conditionalFormatting sqref="I44">
    <cfRule type="expression" dxfId="602" priority="133">
      <formula>$AD$46=2</formula>
    </cfRule>
  </conditionalFormatting>
  <conditionalFormatting sqref="I46">
    <cfRule type="expression" dxfId="601" priority="132">
      <formula>$AD$48=2</formula>
    </cfRule>
  </conditionalFormatting>
  <conditionalFormatting sqref="I699">
    <cfRule type="expression" dxfId="600" priority="453">
      <formula>$AD$699=1</formula>
    </cfRule>
  </conditionalFormatting>
  <conditionalFormatting sqref="I700">
    <cfRule type="expression" dxfId="599" priority="452">
      <formula>$AD$699=2</formula>
    </cfRule>
  </conditionalFormatting>
  <conditionalFormatting sqref="I701">
    <cfRule type="expression" dxfId="598" priority="451">
      <formula>$AD$699=3</formula>
    </cfRule>
  </conditionalFormatting>
  <conditionalFormatting sqref="I702">
    <cfRule type="expression" dxfId="597" priority="450">
      <formula>$AD$699=4</formula>
    </cfRule>
  </conditionalFormatting>
  <conditionalFormatting sqref="I703">
    <cfRule type="expression" dxfId="596" priority="449">
      <formula>$AD$699=5</formula>
    </cfRule>
  </conditionalFormatting>
  <conditionalFormatting sqref="I704">
    <cfRule type="expression" dxfId="595" priority="448">
      <formula>$AD$699=6</formula>
    </cfRule>
  </conditionalFormatting>
  <conditionalFormatting sqref="I331:J331">
    <cfRule type="expression" dxfId="594" priority="1571">
      <formula>$AD$331=1</formula>
    </cfRule>
  </conditionalFormatting>
  <conditionalFormatting sqref="I332:J332">
    <cfRule type="expression" dxfId="593" priority="1570">
      <formula>$AD$331=2</formula>
    </cfRule>
  </conditionalFormatting>
  <conditionalFormatting sqref="I337:J339">
    <cfRule type="expression" dxfId="592" priority="1588">
      <formula>I337&lt;&gt;""</formula>
    </cfRule>
  </conditionalFormatting>
  <conditionalFormatting sqref="I499:J499">
    <cfRule type="expression" dxfId="591" priority="461">
      <formula>$I$499&lt;&gt;""</formula>
    </cfRule>
  </conditionalFormatting>
  <conditionalFormatting sqref="I500:J500">
    <cfRule type="expression" dxfId="590" priority="460">
      <formula>$I$500&lt;&gt;""</formula>
    </cfRule>
  </conditionalFormatting>
  <conditionalFormatting sqref="I501:J501">
    <cfRule type="expression" dxfId="589" priority="459">
      <formula>$I$501&lt;&gt;""</formula>
    </cfRule>
  </conditionalFormatting>
  <conditionalFormatting sqref="I513:J513">
    <cfRule type="expression" dxfId="588" priority="1041">
      <formula>$AD$515=1</formula>
    </cfRule>
  </conditionalFormatting>
  <conditionalFormatting sqref="I514:J514">
    <cfRule type="expression" dxfId="587" priority="1040">
      <formula>$AD$515=2</formula>
    </cfRule>
  </conditionalFormatting>
  <conditionalFormatting sqref="I515:J515">
    <cfRule type="expression" dxfId="586" priority="1039">
      <formula>$AD$515=3</formula>
    </cfRule>
  </conditionalFormatting>
  <conditionalFormatting sqref="I516:J516">
    <cfRule type="expression" dxfId="585" priority="648">
      <formula>$AD$515=4</formula>
    </cfRule>
  </conditionalFormatting>
  <conditionalFormatting sqref="I521:J521">
    <cfRule type="expression" dxfId="584" priority="1011">
      <formula>$AD$520=1</formula>
    </cfRule>
  </conditionalFormatting>
  <conditionalFormatting sqref="I522:J522">
    <cfRule type="expression" dxfId="583" priority="1010">
      <formula>$AD$520=2</formula>
    </cfRule>
  </conditionalFormatting>
  <conditionalFormatting sqref="I523:J523">
    <cfRule type="expression" dxfId="582" priority="1009">
      <formula>$AD$520=3</formula>
    </cfRule>
  </conditionalFormatting>
  <conditionalFormatting sqref="I524:J524">
    <cfRule type="expression" dxfId="581" priority="651">
      <formula>$AD$520=4</formula>
    </cfRule>
  </conditionalFormatting>
  <conditionalFormatting sqref="I529:J529">
    <cfRule type="expression" dxfId="580" priority="981">
      <formula>$AD$525=1</formula>
    </cfRule>
  </conditionalFormatting>
  <conditionalFormatting sqref="I530:J530">
    <cfRule type="expression" dxfId="579" priority="980">
      <formula>$AD$525=2</formula>
    </cfRule>
  </conditionalFormatting>
  <conditionalFormatting sqref="I531:J531">
    <cfRule type="expression" dxfId="578" priority="979">
      <formula>$AD$525=3</formula>
    </cfRule>
  </conditionalFormatting>
  <conditionalFormatting sqref="I532:J532">
    <cfRule type="expression" dxfId="577" priority="632">
      <formula>$AD$525=4</formula>
    </cfRule>
  </conditionalFormatting>
  <conditionalFormatting sqref="I537:J537">
    <cfRule type="expression" dxfId="576" priority="950">
      <formula>$AD$530=1</formula>
    </cfRule>
  </conditionalFormatting>
  <conditionalFormatting sqref="I538:J538">
    <cfRule type="expression" dxfId="575" priority="949">
      <formula>$AD$530=2</formula>
    </cfRule>
  </conditionalFormatting>
  <conditionalFormatting sqref="I539:J539">
    <cfRule type="expression" dxfId="574" priority="948">
      <formula>$AD$530=3</formula>
    </cfRule>
  </conditionalFormatting>
  <conditionalFormatting sqref="I540:J540">
    <cfRule type="expression" dxfId="573" priority="622">
      <formula>$AD$530=4</formula>
    </cfRule>
  </conditionalFormatting>
  <conditionalFormatting sqref="I545:J545">
    <cfRule type="expression" dxfId="572" priority="919">
      <formula>$AD$535=1</formula>
    </cfRule>
  </conditionalFormatting>
  <conditionalFormatting sqref="I546:J546">
    <cfRule type="expression" dxfId="571" priority="918">
      <formula>$AD$535=2</formula>
    </cfRule>
  </conditionalFormatting>
  <conditionalFormatting sqref="I547:J547">
    <cfRule type="expression" dxfId="570" priority="917">
      <formula>$AD$535=3</formula>
    </cfRule>
  </conditionalFormatting>
  <conditionalFormatting sqref="I548:J548">
    <cfRule type="expression" dxfId="569" priority="612">
      <formula>$AD$535=4</formula>
    </cfRule>
  </conditionalFormatting>
  <conditionalFormatting sqref="I553:J553">
    <cfRule type="expression" dxfId="568" priority="889">
      <formula>$AD$540=1</formula>
    </cfRule>
  </conditionalFormatting>
  <conditionalFormatting sqref="I554:J554">
    <cfRule type="expression" dxfId="567" priority="888">
      <formula>$AD$540=2</formula>
    </cfRule>
  </conditionalFormatting>
  <conditionalFormatting sqref="I555:J555">
    <cfRule type="expression" dxfId="566" priority="887">
      <formula>$AD$540=3</formula>
    </cfRule>
  </conditionalFormatting>
  <conditionalFormatting sqref="I556:J556">
    <cfRule type="expression" dxfId="565" priority="602">
      <formula>$AD$540=4</formula>
    </cfRule>
  </conditionalFormatting>
  <conditionalFormatting sqref="I561:J561">
    <cfRule type="expression" dxfId="564" priority="859">
      <formula>$AD$545=1</formula>
    </cfRule>
  </conditionalFormatting>
  <conditionalFormatting sqref="I562:J562">
    <cfRule type="expression" dxfId="563" priority="858">
      <formula>$AD$545=2</formula>
    </cfRule>
  </conditionalFormatting>
  <conditionalFormatting sqref="I563:J563">
    <cfRule type="expression" dxfId="562" priority="857">
      <formula>$AD$545=3</formula>
    </cfRule>
  </conditionalFormatting>
  <conditionalFormatting sqref="I564:J564">
    <cfRule type="expression" dxfId="561" priority="592">
      <formula>$AD$545=4</formula>
    </cfRule>
  </conditionalFormatting>
  <conditionalFormatting sqref="I327:M327">
    <cfRule type="expression" dxfId="560" priority="1754">
      <formula>$I$327&lt;&gt;""</formula>
    </cfRule>
    <cfRule type="expression" dxfId="559" priority="1593">
      <formula>$AC$327&lt;2</formula>
    </cfRule>
  </conditionalFormatting>
  <conditionalFormatting sqref="I327:M328">
    <cfRule type="expression" dxfId="558" priority="1568" stopIfTrue="1">
      <formula>$AC$327&lt;2</formula>
    </cfRule>
  </conditionalFormatting>
  <conditionalFormatting sqref="I328:M328">
    <cfRule type="expression" dxfId="557" priority="1753">
      <formula>$I$328&lt;&gt;""</formula>
    </cfRule>
    <cfRule type="expression" dxfId="556" priority="1569">
      <formula>$AC$327&lt;&gt;2</formula>
    </cfRule>
  </conditionalFormatting>
  <conditionalFormatting sqref="I336:M339">
    <cfRule type="expression" dxfId="555" priority="1584" stopIfTrue="1">
      <formula>$AC$334=FALSE</formula>
    </cfRule>
  </conditionalFormatting>
  <conditionalFormatting sqref="I474:M474">
    <cfRule type="expression" dxfId="554" priority="1741">
      <formula>$I$474&lt;&gt;""</formula>
    </cfRule>
    <cfRule type="expression" dxfId="553" priority="781" stopIfTrue="1">
      <formula>$AC$474&lt;2</formula>
    </cfRule>
  </conditionalFormatting>
  <conditionalFormatting sqref="I484:M484">
    <cfRule type="expression" dxfId="552" priority="1114" stopIfTrue="1">
      <formula>$AC$484&lt;1</formula>
    </cfRule>
    <cfRule type="expression" dxfId="551" priority="1740">
      <formula>$I$484&lt;&gt;""</formula>
    </cfRule>
  </conditionalFormatting>
  <conditionalFormatting sqref="I486:M486">
    <cfRule type="expression" dxfId="550" priority="1739">
      <formula>$I$486&lt;&gt;""</formula>
    </cfRule>
    <cfRule type="expression" dxfId="549" priority="1113" stopIfTrue="1">
      <formula>$AC$484&lt;&gt;1</formula>
    </cfRule>
  </conditionalFormatting>
  <conditionalFormatting sqref="I497:M501">
    <cfRule type="expression" dxfId="548" priority="1735">
      <formula>$AC$488=FALSE</formula>
    </cfRule>
  </conditionalFormatting>
  <conditionalFormatting sqref="I687:M687 I689:M689">
    <cfRule type="expression" dxfId="547" priority="1733">
      <formula>$AC$686&lt;&gt;2</formula>
    </cfRule>
  </conditionalFormatting>
  <conditionalFormatting sqref="I687:M687">
    <cfRule type="expression" dxfId="546" priority="441">
      <formula>$I$687&lt;&gt;""</formula>
    </cfRule>
  </conditionalFormatting>
  <conditionalFormatting sqref="I689:M689">
    <cfRule type="expression" dxfId="545" priority="440">
      <formula>$I$689&lt;&gt;""</formula>
    </cfRule>
  </conditionalFormatting>
  <conditionalFormatting sqref="I712:M712">
    <cfRule type="expression" dxfId="544" priority="1728">
      <formula>$I$712&lt;&gt;""</formula>
    </cfRule>
    <cfRule type="expression" dxfId="543" priority="1060">
      <formula>$AC$712=0</formula>
    </cfRule>
    <cfRule type="expression" dxfId="542" priority="780">
      <formula>$AC$712&gt;2</formula>
    </cfRule>
  </conditionalFormatting>
  <conditionalFormatting sqref="I714:M714">
    <cfRule type="expression" dxfId="541" priority="1727">
      <formula>$I$714&lt;&gt;""</formula>
    </cfRule>
    <cfRule type="expression" dxfId="540" priority="779">
      <formula>$AC$712&lt;&gt;1</formula>
    </cfRule>
  </conditionalFormatting>
  <conditionalFormatting sqref="I754:M762">
    <cfRule type="expression" dxfId="539" priority="1059">
      <formula>$J$754=""</formula>
    </cfRule>
  </conditionalFormatting>
  <conditionalFormatting sqref="I699:Y704">
    <cfRule type="expression" dxfId="538" priority="1729" stopIfTrue="1">
      <formula>$AC$699&lt;&gt;1</formula>
    </cfRule>
  </conditionalFormatting>
  <conditionalFormatting sqref="J13">
    <cfRule type="expression" dxfId="537" priority="203">
      <formula>$AC$17=2</formula>
    </cfRule>
  </conditionalFormatting>
  <conditionalFormatting sqref="J490">
    <cfRule type="expression" dxfId="536" priority="1122">
      <formula>$AD$491=TRUE</formula>
    </cfRule>
  </conditionalFormatting>
  <conditionalFormatting sqref="J491">
    <cfRule type="expression" dxfId="535" priority="1121">
      <formula>$AD$492=TRUE</formula>
    </cfRule>
  </conditionalFormatting>
  <conditionalFormatting sqref="J492">
    <cfRule type="expression" dxfId="534" priority="1120">
      <formula>$AD$493=TRUE</formula>
    </cfRule>
  </conditionalFormatting>
  <conditionalFormatting sqref="J493">
    <cfRule type="expression" dxfId="533" priority="1119">
      <formula>$AD$494=TRUE</formula>
    </cfRule>
  </conditionalFormatting>
  <conditionalFormatting sqref="J126:K126">
    <cfRule type="expression" dxfId="532" priority="34">
      <formula>$J$126="Yes"</formula>
    </cfRule>
    <cfRule type="expression" dxfId="531" priority="32">
      <formula>$J$126="No"</formula>
    </cfRule>
    <cfRule type="expression" dxfId="530" priority="30">
      <formula>$AD$124=TRUE</formula>
    </cfRule>
  </conditionalFormatting>
  <conditionalFormatting sqref="J101:N104">
    <cfRule type="expression" dxfId="529" priority="1402" stopIfTrue="1">
      <formula>OR($AC$100=1,$AC$100=0)</formula>
    </cfRule>
  </conditionalFormatting>
  <conditionalFormatting sqref="J764:Q765">
    <cfRule type="expression" dxfId="528" priority="662">
      <formula>$J$764&lt;&gt;""</formula>
    </cfRule>
  </conditionalFormatting>
  <conditionalFormatting sqref="J786:T797">
    <cfRule type="expression" dxfId="527" priority="579" stopIfTrue="1">
      <formula>OR($AC$787=2,$AC$792=0)</formula>
    </cfRule>
  </conditionalFormatting>
  <conditionalFormatting sqref="J196:W207">
    <cfRule type="expression" dxfId="526" priority="1762">
      <formula>$AC$196&lt;&gt;3</formula>
    </cfRule>
  </conditionalFormatting>
  <conditionalFormatting sqref="K145">
    <cfRule type="expression" dxfId="525" priority="1655">
      <formula>$AD$145=1</formula>
    </cfRule>
  </conditionalFormatting>
  <conditionalFormatting sqref="K146">
    <cfRule type="expression" dxfId="524" priority="1654">
      <formula>$AD$145=2</formula>
    </cfRule>
  </conditionalFormatting>
  <conditionalFormatting sqref="K164">
    <cfRule type="expression" dxfId="523" priority="753">
      <formula>$AC$151=3</formula>
    </cfRule>
  </conditionalFormatting>
  <conditionalFormatting sqref="K166">
    <cfRule type="expression" dxfId="522" priority="750">
      <formula>$AD$166=1</formula>
    </cfRule>
  </conditionalFormatting>
  <conditionalFormatting sqref="K168">
    <cfRule type="expression" dxfId="521" priority="749">
      <formula>$AD$166=2</formula>
    </cfRule>
  </conditionalFormatting>
  <conditionalFormatting sqref="K170">
    <cfRule type="expression" dxfId="520" priority="748">
      <formula>$AD$166=3</formula>
    </cfRule>
  </conditionalFormatting>
  <conditionalFormatting sqref="K172">
    <cfRule type="expression" dxfId="519" priority="17">
      <formula>$K$172&lt;&gt;""</formula>
    </cfRule>
  </conditionalFormatting>
  <conditionalFormatting sqref="K291">
    <cfRule type="expression" dxfId="518" priority="1638">
      <formula>$AD$290=1</formula>
    </cfRule>
  </conditionalFormatting>
  <conditionalFormatting sqref="K292">
    <cfRule type="expression" dxfId="517" priority="1637">
      <formula>$AD$290=2</formula>
    </cfRule>
  </conditionalFormatting>
  <conditionalFormatting sqref="K71:L71">
    <cfRule type="expression" dxfId="516" priority="1843">
      <formula>$K$71&lt;&gt;""</formula>
    </cfRule>
  </conditionalFormatting>
  <conditionalFormatting sqref="K103:L103">
    <cfRule type="expression" dxfId="515" priority="1834">
      <formula>$K$103&lt;&gt;""</formula>
    </cfRule>
  </conditionalFormatting>
  <conditionalFormatting sqref="K115:L115">
    <cfRule type="expression" dxfId="514" priority="1395">
      <formula>$K$115&lt;&gt;""</formula>
    </cfRule>
  </conditionalFormatting>
  <conditionalFormatting sqref="K260:L260">
    <cfRule type="expression" dxfId="513" priority="470">
      <formula>$K$260&lt;&gt;""</formula>
    </cfRule>
  </conditionalFormatting>
  <conditionalFormatting sqref="K261:L261">
    <cfRule type="expression" dxfId="512" priority="469">
      <formula>$K$261&lt;&gt;""</formula>
    </cfRule>
  </conditionalFormatting>
  <conditionalFormatting sqref="K262:L262">
    <cfRule type="expression" dxfId="511" priority="468">
      <formula>$K$262&lt;&gt;""</formula>
    </cfRule>
  </conditionalFormatting>
  <conditionalFormatting sqref="K513:L513">
    <cfRule type="expression" dxfId="510" priority="1038">
      <formula>$AE$515=1</formula>
    </cfRule>
  </conditionalFormatting>
  <conditionalFormatting sqref="K514:L514">
    <cfRule type="expression" dxfId="509" priority="1037">
      <formula>$AE$515=2</formula>
    </cfRule>
  </conditionalFormatting>
  <conditionalFormatting sqref="K515:L515">
    <cfRule type="expression" dxfId="508" priority="1036">
      <formula>$AE$515=3</formula>
    </cfRule>
  </conditionalFormatting>
  <conditionalFormatting sqref="K516:L516">
    <cfRule type="expression" dxfId="507" priority="647">
      <formula>$AE$515=4</formula>
    </cfRule>
  </conditionalFormatting>
  <conditionalFormatting sqref="K521:L521">
    <cfRule type="expression" dxfId="506" priority="1008">
      <formula>$AE$520=1</formula>
    </cfRule>
  </conditionalFormatting>
  <conditionalFormatting sqref="K522:L522">
    <cfRule type="expression" dxfId="505" priority="1007">
      <formula>$AE$520=2</formula>
    </cfRule>
  </conditionalFormatting>
  <conditionalFormatting sqref="K523:L523">
    <cfRule type="expression" dxfId="504" priority="1006">
      <formula>$AE$520=3</formula>
    </cfRule>
  </conditionalFormatting>
  <conditionalFormatting sqref="K524:L524">
    <cfRule type="expression" dxfId="503" priority="650">
      <formula>$AE$520=4</formula>
    </cfRule>
  </conditionalFormatting>
  <conditionalFormatting sqref="K529:L529">
    <cfRule type="expression" dxfId="502" priority="978">
      <formula>$AE$525=1</formula>
    </cfRule>
  </conditionalFormatting>
  <conditionalFormatting sqref="K530:L530">
    <cfRule type="expression" dxfId="501" priority="977">
      <formula>$AE$525=2</formula>
    </cfRule>
  </conditionalFormatting>
  <conditionalFormatting sqref="K531:L531">
    <cfRule type="expression" dxfId="500" priority="976">
      <formula>$AE$525=3</formula>
    </cfRule>
  </conditionalFormatting>
  <conditionalFormatting sqref="K532:L532">
    <cfRule type="expression" dxfId="499" priority="631">
      <formula>$AE$525=4</formula>
    </cfRule>
  </conditionalFormatting>
  <conditionalFormatting sqref="K537:L537">
    <cfRule type="expression" dxfId="498" priority="947">
      <formula>$AE$530=1</formula>
    </cfRule>
  </conditionalFormatting>
  <conditionalFormatting sqref="K538:L538">
    <cfRule type="expression" dxfId="497" priority="946">
      <formula>$AE$530=2</formula>
    </cfRule>
  </conditionalFormatting>
  <conditionalFormatting sqref="K539:L539">
    <cfRule type="expression" dxfId="496" priority="945">
      <formula>$AE$530=3</formula>
    </cfRule>
  </conditionalFormatting>
  <conditionalFormatting sqref="K540:L540">
    <cfRule type="expression" dxfId="495" priority="621">
      <formula>$AE$530=4</formula>
    </cfRule>
  </conditionalFormatting>
  <conditionalFormatting sqref="K545:L545">
    <cfRule type="expression" dxfId="494" priority="916">
      <formula>$AE$535=1</formula>
    </cfRule>
  </conditionalFormatting>
  <conditionalFormatting sqref="K546:L546">
    <cfRule type="expression" dxfId="493" priority="915">
      <formula>$AE$535=2</formula>
    </cfRule>
  </conditionalFormatting>
  <conditionalFormatting sqref="K547:L547">
    <cfRule type="expression" dxfId="492" priority="914">
      <formula>$AE$535=3</formula>
    </cfRule>
  </conditionalFormatting>
  <conditionalFormatting sqref="K548:L548">
    <cfRule type="expression" dxfId="491" priority="611">
      <formula>$AE$535=4</formula>
    </cfRule>
  </conditionalFormatting>
  <conditionalFormatting sqref="K553:L553">
    <cfRule type="expression" dxfId="490" priority="886">
      <formula>$AE$540=1</formula>
    </cfRule>
  </conditionalFormatting>
  <conditionalFormatting sqref="K554:L554">
    <cfRule type="expression" dxfId="489" priority="885">
      <formula>$AE$540=2</formula>
    </cfRule>
  </conditionalFormatting>
  <conditionalFormatting sqref="K555:L555">
    <cfRule type="expression" dxfId="488" priority="884">
      <formula>$AE$540=3</formula>
    </cfRule>
  </conditionalFormatting>
  <conditionalFormatting sqref="K556:L556">
    <cfRule type="expression" dxfId="487" priority="601">
      <formula>$AE$540=4</formula>
    </cfRule>
  </conditionalFormatting>
  <conditionalFormatting sqref="K561:L561">
    <cfRule type="expression" dxfId="486" priority="856">
      <formula>$AE$545=1</formula>
    </cfRule>
  </conditionalFormatting>
  <conditionalFormatting sqref="K562:L562">
    <cfRule type="expression" dxfId="485" priority="855">
      <formula>$AE$545=2</formula>
    </cfRule>
  </conditionalFormatting>
  <conditionalFormatting sqref="K563:L563">
    <cfRule type="expression" dxfId="484" priority="854">
      <formula>$AE$545=3</formula>
    </cfRule>
  </conditionalFormatting>
  <conditionalFormatting sqref="K564:L564">
    <cfRule type="expression" dxfId="483" priority="591">
      <formula>$AE$545=4</formula>
    </cfRule>
  </conditionalFormatting>
  <conditionalFormatting sqref="K119:M119">
    <cfRule type="expression" dxfId="482" priority="1389">
      <formula>$AD$120=TRUE</formula>
    </cfRule>
    <cfRule type="expression" dxfId="481" priority="1388">
      <formula>$K$119&lt;&gt;""</formula>
    </cfRule>
  </conditionalFormatting>
  <conditionalFormatting sqref="K68:N68">
    <cfRule type="expression" dxfId="480" priority="1875">
      <formula>$K$68&lt;&gt;""</formula>
    </cfRule>
  </conditionalFormatting>
  <conditionalFormatting sqref="K68:N72">
    <cfRule type="expression" dxfId="479" priority="1840" stopIfTrue="1">
      <formula>$AD$66=FALSE</formula>
    </cfRule>
  </conditionalFormatting>
  <conditionalFormatting sqref="K69:N69">
    <cfRule type="expression" dxfId="478" priority="1860">
      <formula>$K$69&lt;&gt;""</formula>
    </cfRule>
  </conditionalFormatting>
  <conditionalFormatting sqref="K70:N70">
    <cfRule type="expression" dxfId="477" priority="1844">
      <formula>$K$70&lt;&gt;""</formula>
    </cfRule>
  </conditionalFormatting>
  <conditionalFormatting sqref="K72:N72">
    <cfRule type="expression" dxfId="476" priority="1841">
      <formula>$K$72&lt;&gt;""</formula>
    </cfRule>
  </conditionalFormatting>
  <conditionalFormatting sqref="K81:N85">
    <cfRule type="expression" dxfId="475" priority="3368">
      <formula>$AC$78=TRUE</formula>
    </cfRule>
  </conditionalFormatting>
  <conditionalFormatting sqref="K99:N99">
    <cfRule type="expression" dxfId="474" priority="1403">
      <formula>$AC$100=2</formula>
    </cfRule>
  </conditionalFormatting>
  <conditionalFormatting sqref="K101:N101">
    <cfRule type="expression" dxfId="473" priority="1836">
      <formula>$K$101&lt;&gt;""</formula>
    </cfRule>
  </conditionalFormatting>
  <conditionalFormatting sqref="K102:N102">
    <cfRule type="expression" dxfId="472" priority="1835">
      <formula>$K$102&lt;&gt;""</formula>
    </cfRule>
  </conditionalFormatting>
  <conditionalFormatting sqref="K104:N104">
    <cfRule type="expression" dxfId="471" priority="1832">
      <formula>$K$104&lt;&gt;""</formula>
    </cfRule>
  </conditionalFormatting>
  <conditionalFormatting sqref="K110:N110">
    <cfRule type="expression" dxfId="470" priority="1398">
      <formula>$AC$112=2</formula>
    </cfRule>
  </conditionalFormatting>
  <conditionalFormatting sqref="K112:N112">
    <cfRule type="expression" dxfId="469" priority="1745">
      <formula>$K$112&lt;&gt;""</formula>
    </cfRule>
  </conditionalFormatting>
  <conditionalFormatting sqref="K112:N120">
    <cfRule type="expression" dxfId="468" priority="1386">
      <formula>$AC$112=1</formula>
    </cfRule>
  </conditionalFormatting>
  <conditionalFormatting sqref="K113:N113">
    <cfRule type="expression" dxfId="467" priority="1397">
      <formula>$K$113&lt;&gt;""</formula>
    </cfRule>
  </conditionalFormatting>
  <conditionalFormatting sqref="K114:N114">
    <cfRule type="expression" dxfId="466" priority="1396">
      <formula>$K$114&lt;&gt;""</formula>
    </cfRule>
  </conditionalFormatting>
  <conditionalFormatting sqref="K116:N116">
    <cfRule type="expression" dxfId="465" priority="1393">
      <formula>$K$116&lt;&gt;""</formula>
    </cfRule>
  </conditionalFormatting>
  <conditionalFormatting sqref="K117:N117">
    <cfRule type="expression" dxfId="464" priority="1392">
      <formula>$K$117&lt;&gt;""</formula>
    </cfRule>
  </conditionalFormatting>
  <conditionalFormatting sqref="K118:N118">
    <cfRule type="expression" dxfId="463" priority="1390">
      <formula>$K$118&lt;&gt;""</formula>
    </cfRule>
  </conditionalFormatting>
  <conditionalFormatting sqref="K120:N120">
    <cfRule type="expression" dxfId="462" priority="1387">
      <formula>$K$120&lt;&gt;""</formula>
    </cfRule>
  </conditionalFormatting>
  <conditionalFormatting sqref="K789:N797">
    <cfRule type="expression" dxfId="461" priority="581" stopIfTrue="1">
      <formula>AND($AC$787=1,$AC$792=2)</formula>
    </cfRule>
  </conditionalFormatting>
  <conditionalFormatting sqref="K813:N817">
    <cfRule type="expression" dxfId="460" priority="82">
      <formula>$AC$810=TRUE</formula>
    </cfRule>
  </conditionalFormatting>
  <conditionalFormatting sqref="K220:O220">
    <cfRule type="expression" dxfId="459" priority="1181" stopIfTrue="1">
      <formula>$K$2=FALSE</formula>
    </cfRule>
  </conditionalFormatting>
  <conditionalFormatting sqref="K162:P162">
    <cfRule type="expression" dxfId="458" priority="7" stopIfTrue="1">
      <formula>$AC$158=4</formula>
    </cfRule>
    <cfRule type="expression" dxfId="457" priority="15" stopIfTrue="1">
      <formula>$AD$158=TRUE</formula>
    </cfRule>
  </conditionalFormatting>
  <conditionalFormatting sqref="K78:Z94">
    <cfRule type="expression" dxfId="456" priority="1406" stopIfTrue="1">
      <formula>$AC$80&lt;&gt;3</formula>
    </cfRule>
  </conditionalFormatting>
  <conditionalFormatting sqref="K810:Z826">
    <cfRule type="expression" dxfId="455" priority="56" stopIfTrue="1">
      <formula>$AC$812&lt;&gt;3</formula>
    </cfRule>
  </conditionalFormatting>
  <conditionalFormatting sqref="L66">
    <cfRule type="expression" dxfId="454" priority="1414">
      <formula>$AD$66=TRUE</formula>
    </cfRule>
  </conditionalFormatting>
  <conditionalFormatting sqref="L79">
    <cfRule type="expression" dxfId="453" priority="1845">
      <formula>$AC$78=TRUE</formula>
    </cfRule>
  </conditionalFormatting>
  <conditionalFormatting sqref="L189">
    <cfRule type="expression" dxfId="452" priority="1653">
      <formula>$AC$188=1</formula>
    </cfRule>
  </conditionalFormatting>
  <conditionalFormatting sqref="L190">
    <cfRule type="expression" dxfId="451" priority="1652">
      <formula>$AC$188=2</formula>
    </cfRule>
  </conditionalFormatting>
  <conditionalFormatting sqref="L223">
    <cfRule type="expression" dxfId="450" priority="551">
      <formula>AH223=TRUE</formula>
    </cfRule>
  </conditionalFormatting>
  <conditionalFormatting sqref="L228">
    <cfRule type="expression" dxfId="449" priority="550">
      <formula>AH228=TRUE</formula>
    </cfRule>
  </conditionalFormatting>
  <conditionalFormatting sqref="L232">
    <cfRule type="expression" dxfId="448" priority="733" stopIfTrue="1">
      <formula>$K$2=FALSE</formula>
    </cfRule>
  </conditionalFormatting>
  <conditionalFormatting sqref="L233:L234">
    <cfRule type="expression" dxfId="447" priority="552">
      <formula>AG253=TRUE</formula>
    </cfRule>
  </conditionalFormatting>
  <conditionalFormatting sqref="L239">
    <cfRule type="expression" dxfId="446" priority="77">
      <formula>$AI$223=TRUE</formula>
    </cfRule>
  </conditionalFormatting>
  <conditionalFormatting sqref="L240">
    <cfRule type="expression" dxfId="445" priority="78">
      <formula>$AI$224=TRUE</formula>
    </cfRule>
  </conditionalFormatting>
  <conditionalFormatting sqref="L811">
    <cfRule type="expression" dxfId="444" priority="62">
      <formula>$AC$78=TRUE</formula>
    </cfRule>
  </conditionalFormatting>
  <conditionalFormatting sqref="L337:M339">
    <cfRule type="expression" dxfId="443" priority="1585">
      <formula>L337&lt;&gt;""</formula>
    </cfRule>
  </conditionalFormatting>
  <conditionalFormatting sqref="L499:M499">
    <cfRule type="expression" dxfId="442" priority="458">
      <formula>$L$499&lt;&gt;""</formula>
    </cfRule>
  </conditionalFormatting>
  <conditionalFormatting sqref="L500:M500">
    <cfRule type="expression" dxfId="441" priority="457">
      <formula>$L$500&lt;&gt;""</formula>
    </cfRule>
  </conditionalFormatting>
  <conditionalFormatting sqref="L501:M501">
    <cfRule type="expression" dxfId="440" priority="456">
      <formula>$L$501&lt;&gt;""</formula>
    </cfRule>
  </conditionalFormatting>
  <conditionalFormatting sqref="L574:M574">
    <cfRule type="expression" dxfId="439" priority="332">
      <formula>$AD$575=1</formula>
    </cfRule>
  </conditionalFormatting>
  <conditionalFormatting sqref="L579:M579">
    <cfRule type="expression" dxfId="438" priority="316">
      <formula>$AD$581=1</formula>
    </cfRule>
  </conditionalFormatting>
  <conditionalFormatting sqref="L584:M584">
    <cfRule type="expression" dxfId="437" priority="300">
      <formula>$AD$587=1</formula>
    </cfRule>
  </conditionalFormatting>
  <conditionalFormatting sqref="L589:M589">
    <cfRule type="expression" dxfId="436" priority="285">
      <formula>$AD$593=1</formula>
    </cfRule>
  </conditionalFormatting>
  <conditionalFormatting sqref="L594:M594">
    <cfRule type="expression" dxfId="435" priority="268">
      <formula>$AD$599=1</formula>
    </cfRule>
  </conditionalFormatting>
  <conditionalFormatting sqref="L599:M599">
    <cfRule type="expression" dxfId="434" priority="252">
      <formula>$AD$605=1</formula>
    </cfRule>
  </conditionalFormatting>
  <conditionalFormatting sqref="L611:M611">
    <cfRule type="expression" dxfId="433" priority="405">
      <formula>$AD$575=1</formula>
    </cfRule>
  </conditionalFormatting>
  <conditionalFormatting sqref="L616:M616">
    <cfRule type="expression" dxfId="432" priority="393">
      <formula>$AD$581=1</formula>
    </cfRule>
  </conditionalFormatting>
  <conditionalFormatting sqref="L621:M621">
    <cfRule type="expression" dxfId="431" priority="381">
      <formula>$AD$587=1</formula>
    </cfRule>
  </conditionalFormatting>
  <conditionalFormatting sqref="L626:M626">
    <cfRule type="expression" dxfId="430" priority="370">
      <formula>$AD$593=1</formula>
    </cfRule>
  </conditionalFormatting>
  <conditionalFormatting sqref="L631:M631">
    <cfRule type="expression" dxfId="429" priority="358">
      <formula>$AD$599=1</formula>
    </cfRule>
  </conditionalFormatting>
  <conditionalFormatting sqref="L636:M636">
    <cfRule type="expression" dxfId="428" priority="346">
      <formula>$AD$642=1</formula>
    </cfRule>
  </conditionalFormatting>
  <conditionalFormatting sqref="L575:N575">
    <cfRule type="expression" dxfId="427" priority="331">
      <formula>$AD$575=2</formula>
    </cfRule>
  </conditionalFormatting>
  <conditionalFormatting sqref="L580:N580">
    <cfRule type="expression" dxfId="426" priority="315">
      <formula>$AD$581=2</formula>
    </cfRule>
  </conditionalFormatting>
  <conditionalFormatting sqref="L585:N585">
    <cfRule type="expression" dxfId="425" priority="299">
      <formula>$AD$587=2</formula>
    </cfRule>
  </conditionalFormatting>
  <conditionalFormatting sqref="L590:N590">
    <cfRule type="expression" dxfId="424" priority="284">
      <formula>$AD$593=2</formula>
    </cfRule>
  </conditionalFormatting>
  <conditionalFormatting sqref="L595:N595">
    <cfRule type="expression" dxfId="423" priority="267">
      <formula>$AD$599=2</formula>
    </cfRule>
  </conditionalFormatting>
  <conditionalFormatting sqref="L600:N600">
    <cfRule type="expression" dxfId="422" priority="251">
      <formula>$AD$605=2</formula>
    </cfRule>
  </conditionalFormatting>
  <conditionalFormatting sqref="L612:N612">
    <cfRule type="expression" dxfId="421" priority="404">
      <formula>$AD$612=TRUE</formula>
    </cfRule>
  </conditionalFormatting>
  <conditionalFormatting sqref="L617:N617">
    <cfRule type="expression" dxfId="420" priority="392">
      <formula>$AD$618=TRUE</formula>
    </cfRule>
  </conditionalFormatting>
  <conditionalFormatting sqref="L622:N622">
    <cfRule type="expression" dxfId="419" priority="380">
      <formula>$AD$624=TRUE</formula>
    </cfRule>
  </conditionalFormatting>
  <conditionalFormatting sqref="L627:N627">
    <cfRule type="expression" dxfId="418" priority="369">
      <formula>$AD$630=TRUE</formula>
    </cfRule>
  </conditionalFormatting>
  <conditionalFormatting sqref="L632:N632">
    <cfRule type="expression" dxfId="417" priority="357">
      <formula>$AD$636=TRUE</formula>
    </cfRule>
  </conditionalFormatting>
  <conditionalFormatting sqref="L637:N637">
    <cfRule type="expression" dxfId="416" priority="345">
      <formula>$AD$642=TRUE</formula>
    </cfRule>
  </conditionalFormatting>
  <conditionalFormatting sqref="L145:P146">
    <cfRule type="expression" dxfId="415" priority="475">
      <formula>$L$145&lt;&gt;""</formula>
    </cfRule>
  </conditionalFormatting>
  <conditionalFormatting sqref="L289:P290">
    <cfRule type="expression" dxfId="414" priority="3">
      <formula>$L$289&lt;&gt;""</formula>
    </cfRule>
  </conditionalFormatting>
  <conditionalFormatting sqref="L291:P292">
    <cfRule type="expression" dxfId="413" priority="474">
      <formula>$L$291&lt;&gt;""</formula>
    </cfRule>
  </conditionalFormatting>
  <conditionalFormatting sqref="L303:P311 D303:H311 T303:X311">
    <cfRule type="expression" dxfId="412" priority="1629">
      <formula>D303&lt;&gt;""</formula>
    </cfRule>
  </conditionalFormatting>
  <conditionalFormatting sqref="L303:P311">
    <cfRule type="expression" dxfId="411" priority="1603" stopIfTrue="1">
      <formula>$AC$301=FALSE</formula>
    </cfRule>
  </conditionalFormatting>
  <conditionalFormatting sqref="M39">
    <cfRule type="expression" dxfId="410" priority="134">
      <formula>$AC$41=1</formula>
    </cfRule>
  </conditionalFormatting>
  <conditionalFormatting sqref="M29:N29">
    <cfRule type="expression" dxfId="409" priority="1155">
      <formula>$M$29&lt;&gt;""</formula>
    </cfRule>
  </conditionalFormatting>
  <conditionalFormatting sqref="M61:N61">
    <cfRule type="expression" dxfId="408" priority="128">
      <formula>$M$61&lt;&gt;""</formula>
    </cfRule>
  </conditionalFormatting>
  <conditionalFormatting sqref="M71:N71">
    <cfRule type="expression" dxfId="407" priority="1842">
      <formula>$M$71&lt;&gt;""</formula>
    </cfRule>
  </conditionalFormatting>
  <conditionalFormatting sqref="M103:N103">
    <cfRule type="expression" dxfId="406" priority="1833">
      <formula>$M$103&lt;&gt;""</formula>
    </cfRule>
  </conditionalFormatting>
  <conditionalFormatting sqref="M115:N115">
    <cfRule type="expression" dxfId="405" priority="1394">
      <formula>$M$115&lt;&gt;""</formula>
    </cfRule>
  </conditionalFormatting>
  <conditionalFormatting sqref="M26:P26">
    <cfRule type="expression" dxfId="404" priority="1154">
      <formula>$M$26&lt;&gt;""</formula>
    </cfRule>
  </conditionalFormatting>
  <conditionalFormatting sqref="M26:P30">
    <cfRule type="expression" dxfId="403" priority="1150">
      <formula>$AD$11=FALSE</formula>
    </cfRule>
  </conditionalFormatting>
  <conditionalFormatting sqref="M27:P27">
    <cfRule type="expression" dxfId="402" priority="477">
      <formula>$M$27&lt;&gt;""</formula>
    </cfRule>
  </conditionalFormatting>
  <conditionalFormatting sqref="M28:P28">
    <cfRule type="expression" dxfId="401" priority="1158">
      <formula>$M$28&lt;&gt;""</formula>
    </cfRule>
  </conditionalFormatting>
  <conditionalFormatting sqref="M30:P30">
    <cfRule type="expression" dxfId="400" priority="1156">
      <formula>$M$30&lt;&gt;""</formula>
    </cfRule>
  </conditionalFormatting>
  <conditionalFormatting sqref="M58:P58">
    <cfRule type="expression" dxfId="399" priority="1893">
      <formula>$M$58&lt;&gt;""</formula>
    </cfRule>
  </conditionalFormatting>
  <conditionalFormatting sqref="M58:P62">
    <cfRule type="expression" dxfId="398" priority="111" stopIfTrue="1">
      <formula>$AD$37=FALSE</formula>
    </cfRule>
  </conditionalFormatting>
  <conditionalFormatting sqref="M59:P59">
    <cfRule type="expression" dxfId="397" priority="1887">
      <formula>$M$59&lt;&gt;""</formula>
    </cfRule>
  </conditionalFormatting>
  <conditionalFormatting sqref="M60:P60">
    <cfRule type="expression" dxfId="396" priority="129">
      <formula>$M$60&lt;&gt;""</formula>
    </cfRule>
  </conditionalFormatting>
  <conditionalFormatting sqref="M62:P62">
    <cfRule type="expression" dxfId="395" priority="112">
      <formula>$M$62&lt;&gt;""</formula>
    </cfRule>
  </conditionalFormatting>
  <conditionalFormatting sqref="M282:Q282">
    <cfRule type="expression" dxfId="394" priority="5" stopIfTrue="1">
      <formula>$AC$285=FALSE</formula>
    </cfRule>
  </conditionalFormatting>
  <conditionalFormatting sqref="N24">
    <cfRule type="expression" dxfId="393" priority="1136">
      <formula>$AD$11=TRUE</formula>
    </cfRule>
  </conditionalFormatting>
  <conditionalFormatting sqref="N39">
    <cfRule type="expression" dxfId="392" priority="131">
      <formula>$AC$41=2</formula>
    </cfRule>
  </conditionalFormatting>
  <conditionalFormatting sqref="N56">
    <cfRule type="expression" dxfId="391" priority="1419">
      <formula>$AD$37=TRUE</formula>
    </cfRule>
  </conditionalFormatting>
  <conditionalFormatting sqref="N373:N394 N399:N403 N408:N409 N417 N426:N430 N435 N444 N453">
    <cfRule type="expression" dxfId="390" priority="1547">
      <formula>OR(AE373=TRUE,AF373=TRUE)</formula>
    </cfRule>
  </conditionalFormatting>
  <conditionalFormatting sqref="N513:O513">
    <cfRule type="expression" dxfId="389" priority="1035">
      <formula>$AD$516=1</formula>
    </cfRule>
  </conditionalFormatting>
  <conditionalFormatting sqref="N514:O514">
    <cfRule type="expression" dxfId="388" priority="1034">
      <formula>$AD$516=2</formula>
    </cfRule>
  </conditionalFormatting>
  <conditionalFormatting sqref="N515:O515">
    <cfRule type="expression" dxfId="387" priority="1033">
      <formula>$AD$516=3</formula>
    </cfRule>
  </conditionalFormatting>
  <conditionalFormatting sqref="N516:O516">
    <cfRule type="expression" dxfId="386" priority="646">
      <formula>$AD$516=4</formula>
    </cfRule>
  </conditionalFormatting>
  <conditionalFormatting sqref="N521:O521">
    <cfRule type="expression" dxfId="385" priority="1005">
      <formula>$AD$521=1</formula>
    </cfRule>
  </conditionalFormatting>
  <conditionalFormatting sqref="N522:O522">
    <cfRule type="expression" dxfId="384" priority="1004">
      <formula>$AD$521=2</formula>
    </cfRule>
  </conditionalFormatting>
  <conditionalFormatting sqref="N523:O523">
    <cfRule type="expression" dxfId="383" priority="1003">
      <formula>$AD$521=3</formula>
    </cfRule>
  </conditionalFormatting>
  <conditionalFormatting sqref="N524:O524">
    <cfRule type="expression" dxfId="382" priority="640">
      <formula>$AD$521=4</formula>
    </cfRule>
  </conditionalFormatting>
  <conditionalFormatting sqref="N529:O529">
    <cfRule type="expression" dxfId="381" priority="975">
      <formula>$AD$526=1</formula>
    </cfRule>
  </conditionalFormatting>
  <conditionalFormatting sqref="N530:O530">
    <cfRule type="expression" dxfId="380" priority="974">
      <formula>$AD$526=2</formula>
    </cfRule>
  </conditionalFormatting>
  <conditionalFormatting sqref="N531:O531">
    <cfRule type="expression" dxfId="379" priority="973">
      <formula>$AD$526=3</formula>
    </cfRule>
  </conditionalFormatting>
  <conditionalFormatting sqref="N532:O532">
    <cfRule type="expression" dxfId="378" priority="630">
      <formula>$AD$526=4</formula>
    </cfRule>
  </conditionalFormatting>
  <conditionalFormatting sqref="N537:O537">
    <cfRule type="expression" dxfId="377" priority="944">
      <formula>$AD$531=1</formula>
    </cfRule>
  </conditionalFormatting>
  <conditionalFormatting sqref="N538:O538">
    <cfRule type="expression" dxfId="376" priority="943">
      <formula>$AD$531=2</formula>
    </cfRule>
  </conditionalFormatting>
  <conditionalFormatting sqref="N539:O539">
    <cfRule type="expression" dxfId="375" priority="942">
      <formula>$AD$531=3</formula>
    </cfRule>
  </conditionalFormatting>
  <conditionalFormatting sqref="N540:O540">
    <cfRule type="expression" dxfId="374" priority="620">
      <formula>$AD$531=4</formula>
    </cfRule>
  </conditionalFormatting>
  <conditionalFormatting sqref="N545:O545">
    <cfRule type="expression" dxfId="373" priority="913">
      <formula>$AD$536=1</formula>
    </cfRule>
  </conditionalFormatting>
  <conditionalFormatting sqref="N546:O546">
    <cfRule type="expression" dxfId="372" priority="912">
      <formula>$AD$536=2</formula>
    </cfRule>
  </conditionalFormatting>
  <conditionalFormatting sqref="N547:O547">
    <cfRule type="expression" dxfId="371" priority="911">
      <formula>$AD$536=3</formula>
    </cfRule>
  </conditionalFormatting>
  <conditionalFormatting sqref="N548:O548">
    <cfRule type="expression" dxfId="370" priority="610">
      <formula>$AD$536=4</formula>
    </cfRule>
  </conditionalFormatting>
  <conditionalFormatting sqref="N553:O553">
    <cfRule type="expression" dxfId="369" priority="883">
      <formula>$AD$541=1</formula>
    </cfRule>
  </conditionalFormatting>
  <conditionalFormatting sqref="N554:O554">
    <cfRule type="expression" dxfId="368" priority="882">
      <formula>$AD$541=2</formula>
    </cfRule>
  </conditionalFormatting>
  <conditionalFormatting sqref="N555:O555">
    <cfRule type="expression" dxfId="367" priority="881">
      <formula>$AD$541=3</formula>
    </cfRule>
  </conditionalFormatting>
  <conditionalFormatting sqref="N556:O556">
    <cfRule type="expression" dxfId="366" priority="600">
      <formula>$AD$541=4</formula>
    </cfRule>
  </conditionalFormatting>
  <conditionalFormatting sqref="N561:O561">
    <cfRule type="expression" dxfId="365" priority="853">
      <formula>$AD$546=1</formula>
    </cfRule>
  </conditionalFormatting>
  <conditionalFormatting sqref="N562:O562">
    <cfRule type="expression" dxfId="364" priority="852">
      <formula>$AD$546=2</formula>
    </cfRule>
  </conditionalFormatting>
  <conditionalFormatting sqref="N563:O563">
    <cfRule type="expression" dxfId="363" priority="851">
      <formula>$AD$546=3</formula>
    </cfRule>
  </conditionalFormatting>
  <conditionalFormatting sqref="N564:O564">
    <cfRule type="expression" dxfId="362" priority="590">
      <formula>$AD$546=4</formula>
    </cfRule>
  </conditionalFormatting>
  <conditionalFormatting sqref="N257:R263">
    <cfRule type="expression" dxfId="361" priority="492">
      <formula>$AD$258=FALSE</formula>
    </cfRule>
  </conditionalFormatting>
  <conditionalFormatting sqref="O39">
    <cfRule type="expression" dxfId="359" priority="130">
      <formula>$AC$41=3</formula>
    </cfRule>
  </conditionalFormatting>
  <conditionalFormatting sqref="O41:O53">
    <cfRule type="expression" dxfId="358" priority="172" stopIfTrue="1">
      <formula>$K$2=FALSE</formula>
    </cfRule>
    <cfRule type="expression" dxfId="357" priority="170" stopIfTrue="1">
      <formula>OR($D$16="",$AD$13=FALSE)</formula>
    </cfRule>
    <cfRule type="expression" dxfId="356" priority="171" stopIfTrue="1">
      <formula>$AC$5=TRUE</formula>
    </cfRule>
  </conditionalFormatting>
  <conditionalFormatting sqref="O490">
    <cfRule type="expression" dxfId="355" priority="1127">
      <formula>$O$490&lt;&gt;""</formula>
    </cfRule>
  </conditionalFormatting>
  <conditionalFormatting sqref="O492">
    <cfRule type="expression" dxfId="354" priority="1126">
      <formula>$O$492&lt;&gt;""</formula>
    </cfRule>
  </conditionalFormatting>
  <conditionalFormatting sqref="O29:P29">
    <cfRule type="expression" dxfId="353" priority="1157">
      <formula>$O$29&lt;&gt;""</formula>
    </cfRule>
  </conditionalFormatting>
  <conditionalFormatting sqref="O61:P61">
    <cfRule type="expression" dxfId="352" priority="113">
      <formula>$O$61&lt;&gt;""</formula>
    </cfRule>
  </conditionalFormatting>
  <conditionalFormatting sqref="O759:P759">
    <cfRule type="expression" dxfId="351" priority="668">
      <formula>$O$759&lt;&gt;""</formula>
    </cfRule>
  </conditionalFormatting>
  <conditionalFormatting sqref="O762:Q762">
    <cfRule type="expression" dxfId="350" priority="664">
      <formula>$O$762&lt;&gt;""</formula>
    </cfRule>
  </conditionalFormatting>
  <conditionalFormatting sqref="O700:R700 O701:Q701 O702:R704">
    <cfRule type="expression" dxfId="349" priority="1730">
      <formula>$AC$700=TRUE</formula>
    </cfRule>
  </conditionalFormatting>
  <conditionalFormatting sqref="O714:R715 O716:Q716 O717:R719">
    <cfRule type="expression" dxfId="348" priority="1725">
      <formula>$AC$714=TRUE</formula>
    </cfRule>
  </conditionalFormatting>
  <conditionalFormatting sqref="O754:R763">
    <cfRule type="expression" dxfId="347" priority="663" stopIfTrue="1">
      <formula>$AC$754&lt;&gt;3</formula>
    </cfRule>
  </conditionalFormatting>
  <conditionalFormatting sqref="O756:R756">
    <cfRule type="expression" dxfId="346" priority="1058">
      <formula>$O$756&lt;&gt;""</formula>
    </cfRule>
  </conditionalFormatting>
  <conditionalFormatting sqref="O757:R757">
    <cfRule type="expression" dxfId="345" priority="670">
      <formula>$O$757&lt;&gt;""</formula>
    </cfRule>
  </conditionalFormatting>
  <conditionalFormatting sqref="O758:R758">
    <cfRule type="expression" dxfId="344" priority="669">
      <formula>$O$758&lt;&gt;""</formula>
    </cfRule>
  </conditionalFormatting>
  <conditionalFormatting sqref="O760:R760">
    <cfRule type="expression" dxfId="343" priority="666">
      <formula>$O$760&lt;&gt;""</formula>
    </cfRule>
  </conditionalFormatting>
  <conditionalFormatting sqref="O761:R761">
    <cfRule type="expression" dxfId="342" priority="665">
      <formula>$O$761&lt;&gt;""</formula>
    </cfRule>
  </conditionalFormatting>
  <conditionalFormatting sqref="O474:V476">
    <cfRule type="expression" dxfId="341" priority="1110">
      <formula>$O$474&lt;&gt;""</formula>
    </cfRule>
  </conditionalFormatting>
  <conditionalFormatting sqref="P15:P21">
    <cfRule type="expression" dxfId="338" priority="185">
      <formula>AF19=TRUE</formula>
    </cfRule>
  </conditionalFormatting>
  <conditionalFormatting sqref="P41:P53">
    <cfRule type="expression" dxfId="337" priority="148">
      <formula>AE43=TRUE</formula>
    </cfRule>
  </conditionalFormatting>
  <conditionalFormatting sqref="P331:Q331">
    <cfRule type="expression" dxfId="336" priority="1565">
      <formula>$AE$331=1</formula>
    </cfRule>
  </conditionalFormatting>
  <conditionalFormatting sqref="P332:Q332">
    <cfRule type="expression" dxfId="335" priority="1564">
      <formula>$AE$331=2</formula>
    </cfRule>
  </conditionalFormatting>
  <conditionalFormatting sqref="P335:Q335 P336:S339">
    <cfRule type="expression" dxfId="334" priority="1747">
      <formula>$AD$334=TRUE</formula>
    </cfRule>
  </conditionalFormatting>
  <conditionalFormatting sqref="P513:Q513">
    <cfRule type="expression" dxfId="333" priority="1032">
      <formula>$AE$516=1</formula>
    </cfRule>
  </conditionalFormatting>
  <conditionalFormatting sqref="P514:Q514">
    <cfRule type="expression" dxfId="332" priority="1031">
      <formula>$AE$516=2</formula>
    </cfRule>
  </conditionalFormatting>
  <conditionalFormatting sqref="P515:Q515">
    <cfRule type="expression" dxfId="331" priority="1030">
      <formula>$AE$516=3</formula>
    </cfRule>
  </conditionalFormatting>
  <conditionalFormatting sqref="P516:Q516">
    <cfRule type="expression" dxfId="330" priority="645">
      <formula>$AE$516=4</formula>
    </cfRule>
  </conditionalFormatting>
  <conditionalFormatting sqref="P521:Q521">
    <cfRule type="expression" dxfId="329" priority="1002">
      <formula>$AE$521=1</formula>
    </cfRule>
  </conditionalFormatting>
  <conditionalFormatting sqref="P522:Q522">
    <cfRule type="expression" dxfId="328" priority="1001">
      <formula>$AE$521=2</formula>
    </cfRule>
  </conditionalFormatting>
  <conditionalFormatting sqref="P523:Q523">
    <cfRule type="expression" dxfId="327" priority="1000">
      <formula>$AE$521=3</formula>
    </cfRule>
  </conditionalFormatting>
  <conditionalFormatting sqref="P524:Q524">
    <cfRule type="expression" dxfId="326" priority="639">
      <formula>$AE$521=4</formula>
    </cfRule>
  </conditionalFormatting>
  <conditionalFormatting sqref="P529:Q529">
    <cfRule type="expression" dxfId="325" priority="972">
      <formula>$AE$526=1</formula>
    </cfRule>
  </conditionalFormatting>
  <conditionalFormatting sqref="P530:Q530">
    <cfRule type="expression" dxfId="324" priority="971">
      <formula>$AE$526=2</formula>
    </cfRule>
  </conditionalFormatting>
  <conditionalFormatting sqref="P531:Q531">
    <cfRule type="expression" dxfId="323" priority="969">
      <formula>$AE$526=3</formula>
    </cfRule>
  </conditionalFormatting>
  <conditionalFormatting sqref="P532:Q532">
    <cfRule type="expression" dxfId="322" priority="629">
      <formula>$AE$526=4</formula>
    </cfRule>
  </conditionalFormatting>
  <conditionalFormatting sqref="P537:Q537">
    <cfRule type="expression" dxfId="321" priority="941">
      <formula>$AE$531=1</formula>
    </cfRule>
  </conditionalFormatting>
  <conditionalFormatting sqref="P538:Q538">
    <cfRule type="expression" dxfId="320" priority="940">
      <formula>$AE$531=2</formula>
    </cfRule>
  </conditionalFormatting>
  <conditionalFormatting sqref="P539:Q539">
    <cfRule type="expression" dxfId="319" priority="939">
      <formula>$AE$531=3</formula>
    </cfRule>
  </conditionalFormatting>
  <conditionalFormatting sqref="P540:Q540">
    <cfRule type="expression" dxfId="318" priority="619">
      <formula>$AE$531=4</formula>
    </cfRule>
  </conditionalFormatting>
  <conditionalFormatting sqref="P545:Q545">
    <cfRule type="expression" dxfId="317" priority="910">
      <formula>$AE$536=1</formula>
    </cfRule>
  </conditionalFormatting>
  <conditionalFormatting sqref="P546:Q546">
    <cfRule type="expression" dxfId="316" priority="909">
      <formula>$AE$536=2</formula>
    </cfRule>
  </conditionalFormatting>
  <conditionalFormatting sqref="P547:Q547">
    <cfRule type="expression" dxfId="315" priority="908">
      <formula>$AE$536=3</formula>
    </cfRule>
  </conditionalFormatting>
  <conditionalFormatting sqref="P548:Q548">
    <cfRule type="expression" dxfId="314" priority="609">
      <formula>$AE$536=4</formula>
    </cfRule>
  </conditionalFormatting>
  <conditionalFormatting sqref="P553:Q553">
    <cfRule type="expression" dxfId="313" priority="880">
      <formula>$AE$541=1</formula>
    </cfRule>
  </conditionalFormatting>
  <conditionalFormatting sqref="P554:Q554">
    <cfRule type="expression" dxfId="312" priority="879">
      <formula>$AE$541=2</formula>
    </cfRule>
  </conditionalFormatting>
  <conditionalFormatting sqref="P555:Q555">
    <cfRule type="expression" dxfId="311" priority="878">
      <formula>$AE$541=3</formula>
    </cfRule>
  </conditionalFormatting>
  <conditionalFormatting sqref="P556:Q556">
    <cfRule type="expression" dxfId="310" priority="599">
      <formula>$AE$541=4</formula>
    </cfRule>
  </conditionalFormatting>
  <conditionalFormatting sqref="P574:Q574">
    <cfRule type="expression" dxfId="309" priority="330">
      <formula>$AD$576=1</formula>
    </cfRule>
  </conditionalFormatting>
  <conditionalFormatting sqref="P579:Q579">
    <cfRule type="expression" dxfId="308" priority="314">
      <formula>$AD$582=1</formula>
    </cfRule>
  </conditionalFormatting>
  <conditionalFormatting sqref="P584:Q584">
    <cfRule type="expression" dxfId="307" priority="298">
      <formula>$AD$588=1</formula>
    </cfRule>
  </conditionalFormatting>
  <conditionalFormatting sqref="P589:Q589">
    <cfRule type="expression" dxfId="306" priority="283">
      <formula>$AD$594=1</formula>
    </cfRule>
  </conditionalFormatting>
  <conditionalFormatting sqref="P594:Q594">
    <cfRule type="expression" dxfId="305" priority="266">
      <formula>$AD$600=1</formula>
    </cfRule>
  </conditionalFormatting>
  <conditionalFormatting sqref="P611:Q611">
    <cfRule type="expression" dxfId="304" priority="403">
      <formula>$AD$576=1</formula>
    </cfRule>
  </conditionalFormatting>
  <conditionalFormatting sqref="P616:Q616">
    <cfRule type="expression" dxfId="303" priority="391">
      <formula>$AD$582=1</formula>
    </cfRule>
  </conditionalFormatting>
  <conditionalFormatting sqref="P621:Q621">
    <cfRule type="expression" dxfId="302" priority="379">
      <formula>$AD$588=1</formula>
    </cfRule>
  </conditionalFormatting>
  <conditionalFormatting sqref="P626:Q626">
    <cfRule type="expression" dxfId="301" priority="368">
      <formula>$AD$594=1</formula>
    </cfRule>
  </conditionalFormatting>
  <conditionalFormatting sqref="P631:Q631">
    <cfRule type="expression" dxfId="300" priority="356">
      <formula>$AD$600=1</formula>
    </cfRule>
  </conditionalFormatting>
  <conditionalFormatting sqref="P792:Q792">
    <cfRule type="expression" dxfId="299" priority="585">
      <formula>$P$792&lt;&gt;""</formula>
    </cfRule>
    <cfRule type="expression" dxfId="298" priority="430">
      <formula>$P$792&lt;&gt;""</formula>
    </cfRule>
  </conditionalFormatting>
  <conditionalFormatting sqref="P575:R575">
    <cfRule type="expression" dxfId="297" priority="329">
      <formula>$AD$576=2</formula>
    </cfRule>
  </conditionalFormatting>
  <conditionalFormatting sqref="P580:R580">
    <cfRule type="expression" dxfId="296" priority="313">
      <formula>$AD$582=2</formula>
    </cfRule>
  </conditionalFormatting>
  <conditionalFormatting sqref="P585:R585">
    <cfRule type="expression" dxfId="295" priority="297">
      <formula>$AD$588=2</formula>
    </cfRule>
  </conditionalFormatting>
  <conditionalFormatting sqref="P590:R590">
    <cfRule type="expression" dxfId="294" priority="282">
      <formula>$AD$594=2</formula>
    </cfRule>
  </conditionalFormatting>
  <conditionalFormatting sqref="P595:R595">
    <cfRule type="expression" dxfId="293" priority="265">
      <formula>$AD$600=2</formula>
    </cfRule>
  </conditionalFormatting>
  <conditionalFormatting sqref="P612:R612">
    <cfRule type="expression" dxfId="292" priority="402">
      <formula>$AD$613=TRUE</formula>
    </cfRule>
  </conditionalFormatting>
  <conditionalFormatting sqref="P617:R617">
    <cfRule type="expression" dxfId="291" priority="390">
      <formula>$AD$619=TRUE</formula>
    </cfRule>
  </conditionalFormatting>
  <conditionalFormatting sqref="P622:R622">
    <cfRule type="expression" dxfId="290" priority="378">
      <formula>$AD$625=TRUE</formula>
    </cfRule>
  </conditionalFormatting>
  <conditionalFormatting sqref="P627:R627">
    <cfRule type="expression" dxfId="289" priority="367">
      <formula>$AD$631=TRUE</formula>
    </cfRule>
  </conditionalFormatting>
  <conditionalFormatting sqref="P632:R632">
    <cfRule type="expression" dxfId="288" priority="355">
      <formula>$AD$637=TRUE</formula>
    </cfRule>
  </conditionalFormatting>
  <conditionalFormatting sqref="P789:S789">
    <cfRule type="expression" dxfId="287" priority="776">
      <formula>$P$789&lt;&gt;""</formula>
    </cfRule>
  </conditionalFormatting>
  <conditionalFormatting sqref="P789:S802">
    <cfRule type="expression" dxfId="286" priority="582" stopIfTrue="1">
      <formula>AND($AC$787=1,$AC$792=1)</formula>
    </cfRule>
  </conditionalFormatting>
  <conditionalFormatting sqref="P790:S790">
    <cfRule type="expression" dxfId="285" priority="588">
      <formula>$P$790&lt;&gt;""</formula>
    </cfRule>
  </conditionalFormatting>
  <conditionalFormatting sqref="P791:S791">
    <cfRule type="expression" dxfId="284" priority="586">
      <formula>$P$791&lt;&gt;""</formula>
    </cfRule>
  </conditionalFormatting>
  <conditionalFormatting sqref="P793:S802">
    <cfRule type="expression" dxfId="283" priority="583">
      <formula>$P$793&lt;&gt;""</formula>
    </cfRule>
  </conditionalFormatting>
  <conditionalFormatting sqref="P484:U486">
    <cfRule type="expression" dxfId="282" priority="1111" stopIfTrue="1">
      <formula>$AC$482=FALSE</formula>
    </cfRule>
  </conditionalFormatting>
  <conditionalFormatting sqref="P326:Y340">
    <cfRule type="expression" dxfId="281" priority="1559" stopIfTrue="1">
      <formula>$AC$325=FALSE</formula>
    </cfRule>
  </conditionalFormatting>
  <conditionalFormatting sqref="Q13">
    <cfRule type="expression" dxfId="280" priority="202">
      <formula>$AC$19=1</formula>
    </cfRule>
  </conditionalFormatting>
  <conditionalFormatting sqref="Q293 B294:V295">
    <cfRule type="expression" dxfId="279" priority="1" stopIfTrue="1">
      <formula>$AC$291=TRUE</formula>
    </cfRule>
  </conditionalFormatting>
  <conditionalFormatting sqref="Q327">
    <cfRule type="expression" dxfId="278" priority="1578">
      <formula>$AD$327=1</formula>
    </cfRule>
  </conditionalFormatting>
  <conditionalFormatting sqref="Q328">
    <cfRule type="expression" dxfId="277" priority="1567">
      <formula>$AD$327=2</formula>
    </cfRule>
  </conditionalFormatting>
  <conditionalFormatting sqref="Q329">
    <cfRule type="expression" dxfId="276" priority="1566">
      <formula>$AD$327=3</formula>
    </cfRule>
  </conditionalFormatting>
  <conditionalFormatting sqref="Q484">
    <cfRule type="expression" dxfId="275" priority="1115">
      <formula>$AC$484&lt;1</formula>
    </cfRule>
  </conditionalFormatting>
  <conditionalFormatting sqref="Q71:R71">
    <cfRule type="expression" dxfId="274" priority="1870">
      <formula>$Q$71&lt;&gt;""</formula>
    </cfRule>
  </conditionalFormatting>
  <conditionalFormatting sqref="Q84:R84">
    <cfRule type="expression" dxfId="273" priority="1855">
      <formula>$Q$84&lt;&gt;""</formula>
    </cfRule>
  </conditionalFormatting>
  <conditionalFormatting sqref="Q759:R759">
    <cfRule type="expression" dxfId="272" priority="667">
      <formula>$Q$759&lt;&gt;""</formula>
    </cfRule>
  </conditionalFormatting>
  <conditionalFormatting sqref="Q816:R816">
    <cfRule type="expression" dxfId="271" priority="72">
      <formula>$Q$816&lt;&gt;""</formula>
    </cfRule>
  </conditionalFormatting>
  <conditionalFormatting sqref="Q68:T68">
    <cfRule type="expression" dxfId="270" priority="1874">
      <formula>$Q$68&lt;&gt;""</formula>
    </cfRule>
  </conditionalFormatting>
  <conditionalFormatting sqref="Q68:T72">
    <cfRule type="expression" dxfId="269" priority="1867" stopIfTrue="1">
      <formula>$AE$66=FALSE</formula>
    </cfRule>
  </conditionalFormatting>
  <conditionalFormatting sqref="Q69:T69">
    <cfRule type="expression" dxfId="268" priority="1872">
      <formula>$Q$69&lt;&gt;""</formula>
    </cfRule>
  </conditionalFormatting>
  <conditionalFormatting sqref="Q70:T70">
    <cfRule type="expression" dxfId="267" priority="1871">
      <formula>$Q$70&lt;&gt;""</formula>
    </cfRule>
  </conditionalFormatting>
  <conditionalFormatting sqref="Q72:T72">
    <cfRule type="expression" dxfId="266" priority="1868">
      <formula>$Q$72&lt;&gt;""</formula>
    </cfRule>
  </conditionalFormatting>
  <conditionalFormatting sqref="Q81:T81">
    <cfRule type="expression" dxfId="265" priority="1859">
      <formula>$Q$81&lt;&gt;""</formula>
    </cfRule>
  </conditionalFormatting>
  <conditionalFormatting sqref="Q81:T85">
    <cfRule type="expression" dxfId="264" priority="1852">
      <formula>$AD$78=FALSE</formula>
    </cfRule>
  </conditionalFormatting>
  <conditionalFormatting sqref="Q82:T82">
    <cfRule type="expression" dxfId="263" priority="1857">
      <formula>$Q$82&lt;&gt;""</formula>
    </cfRule>
  </conditionalFormatting>
  <conditionalFormatting sqref="Q83:T83">
    <cfRule type="expression" dxfId="262" priority="1856">
      <formula>$Q$83&lt;&gt;""</formula>
    </cfRule>
  </conditionalFormatting>
  <conditionalFormatting sqref="Q85:T85">
    <cfRule type="expression" dxfId="261" priority="1853">
      <formula>$Q$85&lt;&gt;""</formula>
    </cfRule>
  </conditionalFormatting>
  <conditionalFormatting sqref="Q813:T813">
    <cfRule type="expression" dxfId="260" priority="76">
      <formula>$Q$813&lt;&gt;""</formula>
    </cfRule>
  </conditionalFormatting>
  <conditionalFormatting sqref="Q813:T817">
    <cfRule type="expression" dxfId="259" priority="69">
      <formula>$AD$810=FALSE</formula>
    </cfRule>
  </conditionalFormatting>
  <conditionalFormatting sqref="Q814:T814">
    <cfRule type="expression" dxfId="258" priority="74">
      <formula>$Q$814&lt;&gt;""</formula>
    </cfRule>
  </conditionalFormatting>
  <conditionalFormatting sqref="Q815:T815">
    <cfRule type="expression" dxfId="257" priority="73">
      <formula>$Q$815&lt;&gt;""</formula>
    </cfRule>
  </conditionalFormatting>
  <conditionalFormatting sqref="Q817:T817">
    <cfRule type="expression" dxfId="256" priority="70">
      <formula>$Q$817&lt;&gt;""</formula>
    </cfRule>
  </conditionalFormatting>
  <conditionalFormatting sqref="Q484:U484">
    <cfRule type="expression" dxfId="255" priority="1738">
      <formula>$Q$484&lt;&gt;""</formula>
    </cfRule>
  </conditionalFormatting>
  <conditionalFormatting sqref="Q486:U486">
    <cfRule type="expression" dxfId="254" priority="1112">
      <formula>$AC$484=1</formula>
    </cfRule>
    <cfRule type="expression" dxfId="253" priority="1736">
      <formula>$Q$486&lt;&gt;""</formula>
    </cfRule>
  </conditionalFormatting>
  <conditionalFormatting sqref="R13">
    <cfRule type="expression" dxfId="252" priority="201">
      <formula>$AC$19=2</formula>
    </cfRule>
  </conditionalFormatting>
  <conditionalFormatting sqref="R66">
    <cfRule type="expression" dxfId="251" priority="1413">
      <formula>$AE$66=TRUE</formula>
    </cfRule>
  </conditionalFormatting>
  <conditionalFormatting sqref="R79">
    <cfRule type="expression" dxfId="250" priority="1408">
      <formula>$AD$78=TRUE</formula>
    </cfRule>
  </conditionalFormatting>
  <conditionalFormatting sqref="R811">
    <cfRule type="expression" dxfId="249" priority="58">
      <formula>$AD$78=TRUE</formula>
    </cfRule>
  </conditionalFormatting>
  <conditionalFormatting sqref="R792:S792">
    <cfRule type="expression" dxfId="248" priority="584">
      <formula>$R$792&lt;&gt;""</formula>
    </cfRule>
    <cfRule type="expression" dxfId="247" priority="429">
      <formula>$R$792&lt;&gt;""</formula>
    </cfRule>
  </conditionalFormatting>
  <conditionalFormatting sqref="S180">
    <cfRule type="expression" dxfId="246" priority="1659">
      <formula>$AD$180=1</formula>
    </cfRule>
  </conditionalFormatting>
  <conditionalFormatting sqref="S181">
    <cfRule type="expression" dxfId="245" priority="1658">
      <formula>$AD$180=2</formula>
    </cfRule>
  </conditionalFormatting>
  <conditionalFormatting sqref="S189">
    <cfRule type="expression" dxfId="244" priority="1651">
      <formula>$AD$188=1</formula>
    </cfRule>
  </conditionalFormatting>
  <conditionalFormatting sqref="S190">
    <cfRule type="expression" dxfId="243" priority="1650">
      <formula>$AD$188=2</formula>
    </cfRule>
  </conditionalFormatting>
  <conditionalFormatting sqref="S303:S308">
    <cfRule type="expression" dxfId="242" priority="1635" stopIfTrue="1">
      <formula>#REF!=2</formula>
    </cfRule>
  </conditionalFormatting>
  <conditionalFormatting sqref="S29:T29">
    <cfRule type="expression" dxfId="241" priority="120">
      <formula>$S$29&lt;&gt;""</formula>
    </cfRule>
  </conditionalFormatting>
  <conditionalFormatting sqref="S61:T61">
    <cfRule type="expression" dxfId="240" priority="108">
      <formula>$S$61&lt;&gt;""</formula>
    </cfRule>
  </conditionalFormatting>
  <conditionalFormatting sqref="S71:T71">
    <cfRule type="expression" dxfId="239" priority="1869">
      <formula>$S$71&lt;&gt;""</formula>
    </cfRule>
  </conditionalFormatting>
  <conditionalFormatting sqref="S84:T84">
    <cfRule type="expression" dxfId="238" priority="1854">
      <formula>$S$84&lt;&gt;""</formula>
    </cfRule>
  </conditionalFormatting>
  <conditionalFormatting sqref="S513:T513">
    <cfRule type="expression" dxfId="237" priority="1029">
      <formula>$AD$517=1</formula>
    </cfRule>
  </conditionalFormatting>
  <conditionalFormatting sqref="S514:T514">
    <cfRule type="expression" dxfId="236" priority="1028">
      <formula>$AD$517=2</formula>
    </cfRule>
  </conditionalFormatting>
  <conditionalFormatting sqref="S515:T515">
    <cfRule type="expression" dxfId="235" priority="1027">
      <formula>$AD$517=3</formula>
    </cfRule>
  </conditionalFormatting>
  <conditionalFormatting sqref="S516:T516">
    <cfRule type="expression" dxfId="234" priority="644">
      <formula>$AD$517=4</formula>
    </cfRule>
  </conditionalFormatting>
  <conditionalFormatting sqref="S521:T521">
    <cfRule type="expression" dxfId="233" priority="999">
      <formula>$AD$522=1</formula>
    </cfRule>
  </conditionalFormatting>
  <conditionalFormatting sqref="S522:T522">
    <cfRule type="expression" dxfId="232" priority="998">
      <formula>$AD$522=2</formula>
    </cfRule>
  </conditionalFormatting>
  <conditionalFormatting sqref="S523:T523">
    <cfRule type="expression" dxfId="231" priority="997">
      <formula>$AD$522=3</formula>
    </cfRule>
  </conditionalFormatting>
  <conditionalFormatting sqref="S524:T524">
    <cfRule type="expression" dxfId="230" priority="638">
      <formula>$AD$522=4</formula>
    </cfRule>
  </conditionalFormatting>
  <conditionalFormatting sqref="S529:T529">
    <cfRule type="expression" dxfId="229" priority="968">
      <formula>$AD$527=1</formula>
    </cfRule>
  </conditionalFormatting>
  <conditionalFormatting sqref="S530:T530">
    <cfRule type="expression" dxfId="228" priority="967">
      <formula>$AD$527=2</formula>
    </cfRule>
  </conditionalFormatting>
  <conditionalFormatting sqref="S531:T531">
    <cfRule type="expression" dxfId="227" priority="966">
      <formula>$AD$527=3</formula>
    </cfRule>
  </conditionalFormatting>
  <conditionalFormatting sqref="S532:T532">
    <cfRule type="expression" dxfId="226" priority="628">
      <formula>$AD$527=4</formula>
    </cfRule>
  </conditionalFormatting>
  <conditionalFormatting sqref="S537:T537">
    <cfRule type="expression" dxfId="225" priority="938">
      <formula>$AD$532=1</formula>
    </cfRule>
  </conditionalFormatting>
  <conditionalFormatting sqref="S538:T538">
    <cfRule type="expression" dxfId="224" priority="937">
      <formula>$AD$532=2</formula>
    </cfRule>
  </conditionalFormatting>
  <conditionalFormatting sqref="S539:T539">
    <cfRule type="expression" dxfId="223" priority="936">
      <formula>$AD$532=3</formula>
    </cfRule>
  </conditionalFormatting>
  <conditionalFormatting sqref="S540:T540">
    <cfRule type="expression" dxfId="222" priority="618">
      <formula>$AD$532=4</formula>
    </cfRule>
  </conditionalFormatting>
  <conditionalFormatting sqref="S545:T545">
    <cfRule type="expression" dxfId="221" priority="907">
      <formula>$AD$537=1</formula>
    </cfRule>
  </conditionalFormatting>
  <conditionalFormatting sqref="S546:T546">
    <cfRule type="expression" dxfId="220" priority="906">
      <formula>$AD$537=2</formula>
    </cfRule>
  </conditionalFormatting>
  <conditionalFormatting sqref="S547:T547">
    <cfRule type="expression" dxfId="219" priority="905">
      <formula>$AD$537=3</formula>
    </cfRule>
  </conditionalFormatting>
  <conditionalFormatting sqref="S553:T553">
    <cfRule type="expression" dxfId="218" priority="877">
      <formula>$AD$542=1</formula>
    </cfRule>
  </conditionalFormatting>
  <conditionalFormatting sqref="S554:T554">
    <cfRule type="expression" dxfId="217" priority="876">
      <formula>$AD$542=2</formula>
    </cfRule>
  </conditionalFormatting>
  <conditionalFormatting sqref="S555:T555">
    <cfRule type="expression" dxfId="216" priority="875">
      <formula>$AD$542=3</formula>
    </cfRule>
  </conditionalFormatting>
  <conditionalFormatting sqref="S556:T556">
    <cfRule type="expression" dxfId="215" priority="598">
      <formula>$AD$542=4</formula>
    </cfRule>
  </conditionalFormatting>
  <conditionalFormatting sqref="S816:T816">
    <cfRule type="expression" dxfId="214" priority="71">
      <formula>$S$816&lt;&gt;""</formula>
    </cfRule>
  </conditionalFormatting>
  <conditionalFormatting sqref="S26:V26">
    <cfRule type="expression" dxfId="213" priority="476">
      <formula>$S$26&lt;&gt;""</formula>
    </cfRule>
  </conditionalFormatting>
  <conditionalFormatting sqref="S26:V30">
    <cfRule type="expression" dxfId="212" priority="116">
      <formula>$AE$11=FALSE</formula>
    </cfRule>
  </conditionalFormatting>
  <conditionalFormatting sqref="S27:V27">
    <cfRule type="expression" dxfId="211" priority="488">
      <formula>$S$27&lt;&gt;""</formula>
    </cfRule>
  </conditionalFormatting>
  <conditionalFormatting sqref="S28:V28">
    <cfRule type="expression" dxfId="210" priority="1147">
      <formula>$S$28&lt;&gt;""</formula>
    </cfRule>
  </conditionalFormatting>
  <conditionalFormatting sqref="S30:V30">
    <cfRule type="expression" dxfId="209" priority="121">
      <formula>$S$30&lt;&gt;""</formula>
    </cfRule>
  </conditionalFormatting>
  <conditionalFormatting sqref="S58:V58">
    <cfRule type="expression" dxfId="208" priority="1878">
      <formula>$S$58&lt;&gt;""</formula>
    </cfRule>
  </conditionalFormatting>
  <conditionalFormatting sqref="S58:V62">
    <cfRule type="expression" dxfId="207" priority="105" stopIfTrue="1">
      <formula>$AE$37=FALSE</formula>
    </cfRule>
  </conditionalFormatting>
  <conditionalFormatting sqref="S59:V59">
    <cfRule type="expression" dxfId="206" priority="110">
      <formula>$S$59&lt;&gt;""</formula>
    </cfRule>
  </conditionalFormatting>
  <conditionalFormatting sqref="S60:V60">
    <cfRule type="expression" dxfId="205" priority="109">
      <formula>$S$60&lt;&gt;""</formula>
    </cfRule>
  </conditionalFormatting>
  <conditionalFormatting sqref="S62:V62">
    <cfRule type="expression" dxfId="204" priority="106">
      <formula>$S$62&lt;&gt;""</formula>
    </cfRule>
  </conditionalFormatting>
  <conditionalFormatting sqref="S548:V548">
    <cfRule type="expression" dxfId="203" priority="607">
      <formula>$AD$537=4</formula>
    </cfRule>
  </conditionalFormatting>
  <conditionalFormatting sqref="T13">
    <cfRule type="expression" dxfId="202" priority="200">
      <formula>$AC$19=3</formula>
    </cfRule>
  </conditionalFormatting>
  <conditionalFormatting sqref="T24">
    <cfRule type="expression" dxfId="201" priority="1135">
      <formula>$AE$11=TRUE</formula>
    </cfRule>
  </conditionalFormatting>
  <conditionalFormatting sqref="T56">
    <cfRule type="expression" dxfId="200" priority="1418">
      <formula>$AE$37=TRUE</formula>
    </cfRule>
  </conditionalFormatting>
  <conditionalFormatting sqref="T373:T393 T399:T402">
    <cfRule type="expression" dxfId="199" priority="1525">
      <formula>OR(AG373=TRUE,AH373=TRUE)</formula>
    </cfRule>
  </conditionalFormatting>
  <conditionalFormatting sqref="T574:U574">
    <cfRule type="expression" dxfId="198" priority="328">
      <formula>$AD$577=1</formula>
    </cfRule>
  </conditionalFormatting>
  <conditionalFormatting sqref="T579:U579">
    <cfRule type="expression" dxfId="197" priority="312">
      <formula>$AD$583=1</formula>
    </cfRule>
  </conditionalFormatting>
  <conditionalFormatting sqref="T584:U584">
    <cfRule type="expression" dxfId="196" priority="296">
      <formula>$AD$589=1</formula>
    </cfRule>
  </conditionalFormatting>
  <conditionalFormatting sqref="T589:U589">
    <cfRule type="expression" dxfId="195" priority="281">
      <formula>$AD$595=1</formula>
    </cfRule>
  </conditionalFormatting>
  <conditionalFormatting sqref="T594:U594">
    <cfRule type="expression" dxfId="194" priority="264">
      <formula>$AD$601=1</formula>
    </cfRule>
  </conditionalFormatting>
  <conditionalFormatting sqref="T611:U611">
    <cfRule type="expression" dxfId="193" priority="401">
      <formula>$AD$577=1</formula>
    </cfRule>
  </conditionalFormatting>
  <conditionalFormatting sqref="T616:U616">
    <cfRule type="expression" dxfId="192" priority="389">
      <formula>$AD$583=1</formula>
    </cfRule>
  </conditionalFormatting>
  <conditionalFormatting sqref="T621:U621">
    <cfRule type="expression" dxfId="191" priority="377">
      <formula>$AD$589=1</formula>
    </cfRule>
  </conditionalFormatting>
  <conditionalFormatting sqref="T626:U626">
    <cfRule type="expression" dxfId="190" priority="366">
      <formula>$AD$595=1</formula>
    </cfRule>
  </conditionalFormatting>
  <conditionalFormatting sqref="T631:U631">
    <cfRule type="expression" dxfId="189" priority="354">
      <formula>$AD$601=1</formula>
    </cfRule>
  </conditionalFormatting>
  <conditionalFormatting sqref="T702:U702">
    <cfRule type="expression" dxfId="188" priority="447">
      <formula>$T$702&lt;&gt;""</formula>
    </cfRule>
  </conditionalFormatting>
  <conditionalFormatting sqref="T703:U703">
    <cfRule type="expression" dxfId="187" priority="446">
      <formula>$T$703&lt;&gt;""</formula>
    </cfRule>
  </conditionalFormatting>
  <conditionalFormatting sqref="T704:U704">
    <cfRule type="expression" dxfId="186" priority="445">
      <formula>$T$704&lt;&gt;""</formula>
    </cfRule>
  </conditionalFormatting>
  <conditionalFormatting sqref="T717:U717">
    <cfRule type="expression" dxfId="185" priority="439">
      <formula>$T$717&lt;&gt;""</formula>
    </cfRule>
  </conditionalFormatting>
  <conditionalFormatting sqref="T718:U718">
    <cfRule type="expression" dxfId="184" priority="438">
      <formula>$T$718&lt;&gt;""</formula>
    </cfRule>
  </conditionalFormatting>
  <conditionalFormatting sqref="T719:U719">
    <cfRule type="expression" dxfId="183" priority="437">
      <formula>$T$719&lt;&gt;""</formula>
    </cfRule>
  </conditionalFormatting>
  <conditionalFormatting sqref="T575:V575">
    <cfRule type="expression" dxfId="182" priority="327">
      <formula>$AD$577=2</formula>
    </cfRule>
  </conditionalFormatting>
  <conditionalFormatting sqref="T580:V580">
    <cfRule type="expression" dxfId="181" priority="311">
      <formula>$AD$583=2</formula>
    </cfRule>
  </conditionalFormatting>
  <conditionalFormatting sqref="T585:V585">
    <cfRule type="expression" dxfId="180" priority="295">
      <formula>$AD$589=2</formula>
    </cfRule>
  </conditionalFormatting>
  <conditionalFormatting sqref="T590:V590">
    <cfRule type="expression" dxfId="179" priority="280">
      <formula>$AD$595=2</formula>
    </cfRule>
  </conditionalFormatting>
  <conditionalFormatting sqref="T595:V595">
    <cfRule type="expression" dxfId="178" priority="263">
      <formula>$AD$601=2</formula>
    </cfRule>
  </conditionalFormatting>
  <conditionalFormatting sqref="T612:V612">
    <cfRule type="expression" dxfId="177" priority="400">
      <formula>$AD$614=TRUE</formula>
    </cfRule>
  </conditionalFormatting>
  <conditionalFormatting sqref="T617:V617">
    <cfRule type="expression" dxfId="176" priority="388">
      <formula>$AD$620=TRUE</formula>
    </cfRule>
  </conditionalFormatting>
  <conditionalFormatting sqref="T622:V622">
    <cfRule type="expression" dxfId="175" priority="376">
      <formula>$AD$626=TRUE</formula>
    </cfRule>
  </conditionalFormatting>
  <conditionalFormatting sqref="T627:V627">
    <cfRule type="expression" dxfId="174" priority="365">
      <formula>$AD$632=TRUE</formula>
    </cfRule>
  </conditionalFormatting>
  <conditionalFormatting sqref="T632:V632">
    <cfRule type="expression" dxfId="173" priority="353">
      <formula>$AD$638=TRUE</formula>
    </cfRule>
  </conditionalFormatting>
  <conditionalFormatting sqref="T700:X704">
    <cfRule type="expression" dxfId="172" priority="1731">
      <formula>$AC$700=FALSE</formula>
    </cfRule>
  </conditionalFormatting>
  <conditionalFormatting sqref="T714:X719">
    <cfRule type="expression" dxfId="171" priority="1726">
      <formula>$AC$714=FALSE</formula>
    </cfRule>
  </conditionalFormatting>
  <conditionalFormatting sqref="U223:U236">
    <cfRule type="expression" dxfId="170" priority="527">
      <formula>AD223=TRUE</formula>
    </cfRule>
  </conditionalFormatting>
  <conditionalFormatting sqref="U238:U246">
    <cfRule type="expression" dxfId="169" priority="518">
      <formula>AD238=TRUE</formula>
    </cfRule>
  </conditionalFormatting>
  <conditionalFormatting sqref="U251:U252">
    <cfRule type="expression" dxfId="168" priority="516">
      <formula>AD251=TRUE</formula>
    </cfRule>
  </conditionalFormatting>
  <conditionalFormatting sqref="U256:U262">
    <cfRule type="expression" dxfId="167" priority="509">
      <formula>AD256=TRUE</formula>
    </cfRule>
  </conditionalFormatting>
  <conditionalFormatting sqref="U29:V29">
    <cfRule type="expression" dxfId="166" priority="117">
      <formula>$U$29&lt;&gt;""</formula>
    </cfRule>
  </conditionalFormatting>
  <conditionalFormatting sqref="U61:V61">
    <cfRule type="expression" dxfId="165" priority="107">
      <formula>$U$61&lt;&gt;""</formula>
    </cfRule>
  </conditionalFormatting>
  <conditionalFormatting sqref="U331:V331">
    <cfRule type="expression" dxfId="164" priority="1563">
      <formula>$AF$331=1</formula>
    </cfRule>
  </conditionalFormatting>
  <conditionalFormatting sqref="U332:V332">
    <cfRule type="expression" dxfId="163" priority="1562">
      <formula>$AF$331=2</formula>
    </cfRule>
  </conditionalFormatting>
  <conditionalFormatting sqref="U337:V339">
    <cfRule type="expression" dxfId="162" priority="1583">
      <formula>U337&lt;&gt;""</formula>
    </cfRule>
  </conditionalFormatting>
  <conditionalFormatting sqref="U513:V513">
    <cfRule type="expression" dxfId="161" priority="1026">
      <formula>$AE$517=1</formula>
    </cfRule>
  </conditionalFormatting>
  <conditionalFormatting sqref="U514:V514">
    <cfRule type="expression" dxfId="160" priority="1025">
      <formula>$AE$517=2</formula>
    </cfRule>
  </conditionalFormatting>
  <conditionalFormatting sqref="U515:V515">
    <cfRule type="expression" dxfId="159" priority="1024">
      <formula>$AE$517=3</formula>
    </cfRule>
  </conditionalFormatting>
  <conditionalFormatting sqref="U516:V516">
    <cfRule type="expression" dxfId="158" priority="643">
      <formula>$AE$517=4</formula>
    </cfRule>
  </conditionalFormatting>
  <conditionalFormatting sqref="U521:V521">
    <cfRule type="expression" dxfId="157" priority="996">
      <formula>$AE$522=1</formula>
    </cfRule>
  </conditionalFormatting>
  <conditionalFormatting sqref="U522:V522">
    <cfRule type="expression" dxfId="156" priority="995">
      <formula>$AE$522=2</formula>
    </cfRule>
  </conditionalFormatting>
  <conditionalFormatting sqref="U523:V523">
    <cfRule type="expression" dxfId="155" priority="994">
      <formula>$AE$522=3</formula>
    </cfRule>
  </conditionalFormatting>
  <conditionalFormatting sqref="U524:V524">
    <cfRule type="expression" dxfId="154" priority="637">
      <formula>$AE$522=4</formula>
    </cfRule>
  </conditionalFormatting>
  <conditionalFormatting sqref="U529:V529">
    <cfRule type="expression" dxfId="153" priority="965">
      <formula>$AE$527=1</formula>
    </cfRule>
  </conditionalFormatting>
  <conditionalFormatting sqref="U530:V530">
    <cfRule type="expression" dxfId="152" priority="964">
      <formula>$AE$527=2</formula>
    </cfRule>
  </conditionalFormatting>
  <conditionalFormatting sqref="U531:V531">
    <cfRule type="expression" dxfId="151" priority="963">
      <formula>$AE$527=3</formula>
    </cfRule>
  </conditionalFormatting>
  <conditionalFormatting sqref="U532:V532">
    <cfRule type="expression" dxfId="150" priority="627">
      <formula>$AE$527=4</formula>
    </cfRule>
  </conditionalFormatting>
  <conditionalFormatting sqref="U537:V537">
    <cfRule type="expression" dxfId="149" priority="935">
      <formula>$AE$532=1</formula>
    </cfRule>
  </conditionalFormatting>
  <conditionalFormatting sqref="U538:V538">
    <cfRule type="expression" dxfId="148" priority="934">
      <formula>$AE$532=2</formula>
    </cfRule>
  </conditionalFormatting>
  <conditionalFormatting sqref="U539:V539">
    <cfRule type="expression" dxfId="147" priority="932">
      <formula>$AE$532=3</formula>
    </cfRule>
  </conditionalFormatting>
  <conditionalFormatting sqref="U540:V540">
    <cfRule type="expression" dxfId="146" priority="617">
      <formula>$AE$532=4</formula>
    </cfRule>
  </conditionalFormatting>
  <conditionalFormatting sqref="U545:V545">
    <cfRule type="expression" dxfId="145" priority="904">
      <formula>$AE$537=1</formula>
    </cfRule>
  </conditionalFormatting>
  <conditionalFormatting sqref="U546:V546">
    <cfRule type="expression" dxfId="144" priority="903">
      <formula>$AE$537=2</formula>
    </cfRule>
  </conditionalFormatting>
  <conditionalFormatting sqref="U547:V547">
    <cfRule type="expression" dxfId="143" priority="902">
      <formula>$AE$537=3</formula>
    </cfRule>
  </conditionalFormatting>
  <conditionalFormatting sqref="U553:V553">
    <cfRule type="expression" dxfId="142" priority="874">
      <formula>$AE$542=1</formula>
    </cfRule>
  </conditionalFormatting>
  <conditionalFormatting sqref="U554:V554">
    <cfRule type="expression" dxfId="141" priority="873">
      <formula>$AE$542=2</formula>
    </cfRule>
  </conditionalFormatting>
  <conditionalFormatting sqref="U555:V555">
    <cfRule type="expression" dxfId="140" priority="872">
      <formula>$AE$542=3</formula>
    </cfRule>
  </conditionalFormatting>
  <conditionalFormatting sqref="U556:V556">
    <cfRule type="expression" dxfId="139" priority="597">
      <formula>$AE$542=4</formula>
    </cfRule>
  </conditionalFormatting>
  <conditionalFormatting sqref="U327:Y327">
    <cfRule type="expression" dxfId="138" priority="1752">
      <formula>$U$327&lt;&gt;""</formula>
    </cfRule>
  </conditionalFormatting>
  <conditionalFormatting sqref="U327:Y328">
    <cfRule type="expression" dxfId="137" priority="1560">
      <formula>$AD$327&lt;2</formula>
    </cfRule>
  </conditionalFormatting>
  <conditionalFormatting sqref="U328:Y328">
    <cfRule type="expression" dxfId="136" priority="1561">
      <formula>$AD$327&lt;&gt;2</formula>
    </cfRule>
    <cfRule type="expression" dxfId="135" priority="1751">
      <formula>$U$328&lt;&gt;""</formula>
    </cfRule>
  </conditionalFormatting>
  <conditionalFormatting sqref="U336:Y339">
    <cfRule type="expression" dxfId="134" priority="1579" stopIfTrue="1">
      <formula>$AD$334=FALSE</formula>
    </cfRule>
  </conditionalFormatting>
  <conditionalFormatting sqref="V38:Y43">
    <cfRule type="expression" dxfId="132" priority="164">
      <formula>$AC$44=TRUE</formula>
    </cfRule>
  </conditionalFormatting>
  <conditionalFormatting sqref="V45:Y48">
    <cfRule type="expression" dxfId="131" priority="165">
      <formula>$AC$44=FALSE</formula>
    </cfRule>
  </conditionalFormatting>
  <conditionalFormatting sqref="W12">
    <cfRule type="expression" dxfId="130" priority="213" stopIfTrue="1">
      <formula>$J$2=FALSE</formula>
    </cfRule>
    <cfRule type="expression" dxfId="129" priority="214" stopIfTrue="1">
      <formula>$AD$5=1</formula>
    </cfRule>
  </conditionalFormatting>
  <conditionalFormatting sqref="W46">
    <cfRule type="expression" dxfId="128" priority="1590">
      <formula>$W$46&lt;&gt;""</formula>
    </cfRule>
  </conditionalFormatting>
  <conditionalFormatting sqref="W47">
    <cfRule type="expression" dxfId="127" priority="191">
      <formula>$W$47&lt;&gt;""</formula>
    </cfRule>
  </conditionalFormatting>
  <conditionalFormatting sqref="W48">
    <cfRule type="expression" dxfId="126" priority="169">
      <formula>$W$48&lt;&gt;""</formula>
    </cfRule>
  </conditionalFormatting>
  <conditionalFormatting sqref="W71:X71">
    <cfRule type="expression" dxfId="125" priority="1864">
      <formula>$W$71&lt;&gt;""</formula>
    </cfRule>
  </conditionalFormatting>
  <conditionalFormatting sqref="W84:X84">
    <cfRule type="expression" dxfId="124" priority="1849">
      <formula>$W$84&lt;&gt;""</formula>
    </cfRule>
  </conditionalFormatting>
  <conditionalFormatting sqref="W702:X702">
    <cfRule type="expression" dxfId="123" priority="444">
      <formula>$W$702&lt;&gt;""</formula>
    </cfRule>
  </conditionalFormatting>
  <conditionalFormatting sqref="W703:X703">
    <cfRule type="expression" dxfId="122" priority="443">
      <formula>$W$703&lt;&gt;""</formula>
    </cfRule>
  </conditionalFormatting>
  <conditionalFormatting sqref="W704:X704">
    <cfRule type="expression" dxfId="121" priority="442">
      <formula>$W$704&lt;&gt;""</formula>
    </cfRule>
  </conditionalFormatting>
  <conditionalFormatting sqref="W717:X717">
    <cfRule type="expression" dxfId="120" priority="436">
      <formula>$W$717&lt;&gt;""</formula>
    </cfRule>
  </conditionalFormatting>
  <conditionalFormatting sqref="W718:X718">
    <cfRule type="expression" dxfId="119" priority="435">
      <formula>$W$718&lt;&gt;""</formula>
    </cfRule>
  </conditionalFormatting>
  <conditionalFormatting sqref="W719:X719">
    <cfRule type="expression" dxfId="118" priority="434">
      <formula>$W$719&lt;&gt;""</formula>
    </cfRule>
  </conditionalFormatting>
  <conditionalFormatting sqref="W816:X816">
    <cfRule type="expression" dxfId="117" priority="66">
      <formula>$W$816&lt;&gt;""</formula>
    </cfRule>
  </conditionalFormatting>
  <conditionalFormatting sqref="W12:Z17">
    <cfRule type="expression" dxfId="116" priority="216">
      <formula>$AC$22=TRUE</formula>
    </cfRule>
  </conditionalFormatting>
  <conditionalFormatting sqref="W15:Z17">
    <cfRule type="expression" dxfId="115" priority="219" stopIfTrue="1">
      <formula>$J$2=FALSE</formula>
    </cfRule>
    <cfRule type="expression" dxfId="114" priority="220" stopIfTrue="1">
      <formula>$AD$5=1</formula>
    </cfRule>
  </conditionalFormatting>
  <conditionalFormatting sqref="W19:Z22">
    <cfRule type="expression" dxfId="113" priority="211">
      <formula>$AC$22=FALSE</formula>
    </cfRule>
  </conditionalFormatting>
  <conditionalFormatting sqref="W68:Z68">
    <cfRule type="expression" dxfId="112" priority="1873">
      <formula>$W$68&lt;&gt;""</formula>
    </cfRule>
  </conditionalFormatting>
  <conditionalFormatting sqref="W68:Z72">
    <cfRule type="expression" dxfId="111" priority="1861" stopIfTrue="1">
      <formula>$AF$66=FALSE</formula>
    </cfRule>
  </conditionalFormatting>
  <conditionalFormatting sqref="W69:Z69">
    <cfRule type="expression" dxfId="110" priority="1866">
      <formula>$W$69&lt;&gt;""</formula>
    </cfRule>
  </conditionalFormatting>
  <conditionalFormatting sqref="W70:Z70">
    <cfRule type="expression" dxfId="109" priority="1865">
      <formula>$W$70&lt;&gt;""</formula>
    </cfRule>
  </conditionalFormatting>
  <conditionalFormatting sqref="W72:Z72">
    <cfRule type="expression" dxfId="108" priority="1862">
      <formula>$W$72&lt;&gt;""</formula>
    </cfRule>
  </conditionalFormatting>
  <conditionalFormatting sqref="W81:Z81">
    <cfRule type="expression" dxfId="107" priority="1858">
      <formula>$W$81&lt;&gt;""</formula>
    </cfRule>
  </conditionalFormatting>
  <conditionalFormatting sqref="W81:Z85">
    <cfRule type="expression" dxfId="106" priority="1846">
      <formula>$AE$78=FALSE</formula>
    </cfRule>
  </conditionalFormatting>
  <conditionalFormatting sqref="W82:Z82">
    <cfRule type="expression" dxfId="105" priority="1851">
      <formula>$W$82&lt;&gt;""</formula>
    </cfRule>
  </conditionalFormatting>
  <conditionalFormatting sqref="W83:Z83">
    <cfRule type="expression" dxfId="104" priority="1850">
      <formula>$W$83&lt;&gt;""</formula>
    </cfRule>
  </conditionalFormatting>
  <conditionalFormatting sqref="W85:Z85">
    <cfRule type="expression" dxfId="103" priority="1847">
      <formula>$W$85&lt;&gt;""</formula>
    </cfRule>
  </conditionalFormatting>
  <conditionalFormatting sqref="W813:Z813">
    <cfRule type="expression" dxfId="102" priority="75">
      <formula>$W$813&lt;&gt;""</formula>
    </cfRule>
  </conditionalFormatting>
  <conditionalFormatting sqref="W813:Z817">
    <cfRule type="expression" dxfId="101" priority="63">
      <formula>$AE$810=FALSE</formula>
    </cfRule>
  </conditionalFormatting>
  <conditionalFormatting sqref="W814:Z814">
    <cfRule type="expression" dxfId="100" priority="68">
      <formula>$W$814&lt;&gt;""</formula>
    </cfRule>
  </conditionalFormatting>
  <conditionalFormatting sqref="W815:Z815">
    <cfRule type="expression" dxfId="99" priority="67">
      <formula>$W$815&lt;&gt;""</formula>
    </cfRule>
  </conditionalFormatting>
  <conditionalFormatting sqref="W817:Z817">
    <cfRule type="expression" dxfId="98" priority="64">
      <formula>$W$817&lt;&gt;""</formula>
    </cfRule>
  </conditionalFormatting>
  <conditionalFormatting sqref="X20">
    <cfRule type="expression" dxfId="97" priority="212">
      <formula>$X$20&lt;&gt;""</formula>
    </cfRule>
  </conditionalFormatting>
  <conditionalFormatting sqref="X21">
    <cfRule type="expression" dxfId="96" priority="210">
      <formula>$X$21&lt;&gt;""</formula>
    </cfRule>
  </conditionalFormatting>
  <conditionalFormatting sqref="X22">
    <cfRule type="expression" dxfId="95" priority="209">
      <formula>$X$22&lt;&gt;""</formula>
    </cfRule>
  </conditionalFormatting>
  <conditionalFormatting sqref="X66">
    <cfRule type="expression" dxfId="94" priority="1412">
      <formula>$AF$66=TRUE</formula>
    </cfRule>
  </conditionalFormatting>
  <conditionalFormatting sqref="X79">
    <cfRule type="expression" dxfId="93" priority="1407">
      <formula>$AE$78=TRUE</formula>
    </cfRule>
  </conditionalFormatting>
  <conditionalFormatting sqref="X96 B98:AA105 X107 B109:AA120">
    <cfRule type="expression" dxfId="92" priority="246" stopIfTrue="1">
      <formula>$AF$99=FALSE</formula>
    </cfRule>
  </conditionalFormatting>
  <conditionalFormatting sqref="X130">
    <cfRule type="expression" dxfId="91" priority="487" stopIfTrue="1">
      <formula>$K$2=FALSE</formula>
    </cfRule>
  </conditionalFormatting>
  <conditionalFormatting sqref="X292">
    <cfRule type="expression" dxfId="90" priority="2" stopIfTrue="1">
      <formula>$K$2=FALSE</formula>
    </cfRule>
  </conditionalFormatting>
  <conditionalFormatting sqref="X811">
    <cfRule type="expression" dxfId="89" priority="57">
      <formula>$AE$78=TRUE</formula>
    </cfRule>
  </conditionalFormatting>
  <conditionalFormatting sqref="X5:Y5">
    <cfRule type="expression" dxfId="88" priority="101">
      <formula>AND($J$2=FALSE,$K$2=FALSE)</formula>
    </cfRule>
  </conditionalFormatting>
  <conditionalFormatting sqref="X337:Y339">
    <cfRule type="expression" dxfId="87" priority="1580">
      <formula>X337&lt;&gt;""</formula>
    </cfRule>
  </conditionalFormatting>
  <conditionalFormatting sqref="X513:Y513">
    <cfRule type="expression" dxfId="86" priority="1023">
      <formula>$AD$518=1</formula>
    </cfRule>
  </conditionalFormatting>
  <conditionalFormatting sqref="X514:Y514">
    <cfRule type="expression" dxfId="85" priority="1022">
      <formula>$AD$518=2</formula>
    </cfRule>
  </conditionalFormatting>
  <conditionalFormatting sqref="X515:Y515">
    <cfRule type="expression" dxfId="84" priority="1021">
      <formula>$AD$518=3</formula>
    </cfRule>
  </conditionalFormatting>
  <conditionalFormatting sqref="X516:Y516">
    <cfRule type="expression" dxfId="83" priority="642">
      <formula>$AD$518=4</formula>
    </cfRule>
  </conditionalFormatting>
  <conditionalFormatting sqref="X521:Y521">
    <cfRule type="expression" dxfId="82" priority="993">
      <formula>$AD$523=1</formula>
    </cfRule>
  </conditionalFormatting>
  <conditionalFormatting sqref="X522:Y522">
    <cfRule type="expression" dxfId="81" priority="992">
      <formula>$AD$523=2</formula>
    </cfRule>
  </conditionalFormatting>
  <conditionalFormatting sqref="X523:Y523">
    <cfRule type="expression" dxfId="80" priority="991">
      <formula>$AD$523=3</formula>
    </cfRule>
  </conditionalFormatting>
  <conditionalFormatting sqref="X524:Y524">
    <cfRule type="expression" dxfId="79" priority="636">
      <formula>$AD$523=4</formula>
    </cfRule>
  </conditionalFormatting>
  <conditionalFormatting sqref="X529:Y529">
    <cfRule type="expression" dxfId="78" priority="962">
      <formula>$AD$528=1</formula>
    </cfRule>
  </conditionalFormatting>
  <conditionalFormatting sqref="X530:Y530">
    <cfRule type="expression" dxfId="77" priority="961">
      <formula>$AD$528=2</formula>
    </cfRule>
  </conditionalFormatting>
  <conditionalFormatting sqref="X531:Y531">
    <cfRule type="expression" dxfId="76" priority="960">
      <formula>$AD$528=3</formula>
    </cfRule>
  </conditionalFormatting>
  <conditionalFormatting sqref="X532:Y532">
    <cfRule type="expression" dxfId="75" priority="626">
      <formula>$AD$528=4</formula>
    </cfRule>
  </conditionalFormatting>
  <conditionalFormatting sqref="X537:Y537">
    <cfRule type="expression" dxfId="74" priority="931">
      <formula>$AD$533=1</formula>
    </cfRule>
  </conditionalFormatting>
  <conditionalFormatting sqref="X538:Y538">
    <cfRule type="expression" dxfId="73" priority="930">
      <formula>$AD$533=2</formula>
    </cfRule>
  </conditionalFormatting>
  <conditionalFormatting sqref="X539:Y539">
    <cfRule type="expression" dxfId="72" priority="929">
      <formula>$AD$533=3</formula>
    </cfRule>
  </conditionalFormatting>
  <conditionalFormatting sqref="X540:Y540">
    <cfRule type="expression" dxfId="71" priority="616">
      <formula>$AD$533=4</formula>
    </cfRule>
  </conditionalFormatting>
  <conditionalFormatting sqref="X545:Y545">
    <cfRule type="expression" dxfId="70" priority="901">
      <formula>$AD$538=1</formula>
    </cfRule>
  </conditionalFormatting>
  <conditionalFormatting sqref="X546:Y546">
    <cfRule type="expression" dxfId="69" priority="900">
      <formula>$AD$538=2</formula>
    </cfRule>
  </conditionalFormatting>
  <conditionalFormatting sqref="X547:Y547">
    <cfRule type="expression" dxfId="68" priority="899">
      <formula>$AD$538=3</formula>
    </cfRule>
  </conditionalFormatting>
  <conditionalFormatting sqref="X548:Y548">
    <cfRule type="expression" dxfId="67" priority="606">
      <formula>$AD$538=4</formula>
    </cfRule>
  </conditionalFormatting>
  <conditionalFormatting sqref="X553:Y553">
    <cfRule type="expression" dxfId="66" priority="871">
      <formula>$AD$543=1</formula>
    </cfRule>
  </conditionalFormatting>
  <conditionalFormatting sqref="X554:Y554">
    <cfRule type="expression" dxfId="65" priority="870">
      <formula>$AD$543=2</formula>
    </cfRule>
  </conditionalFormatting>
  <conditionalFormatting sqref="X555:Y555">
    <cfRule type="expression" dxfId="64" priority="869">
      <formula>$AD$543=3</formula>
    </cfRule>
  </conditionalFormatting>
  <conditionalFormatting sqref="X556:Y556">
    <cfRule type="expression" dxfId="63" priority="596">
      <formula>$AD$543=4</formula>
    </cfRule>
  </conditionalFormatting>
  <conditionalFormatting sqref="X574:Y574">
    <cfRule type="expression" dxfId="62" priority="326">
      <formula>$AD$578=1</formula>
    </cfRule>
  </conditionalFormatting>
  <conditionalFormatting sqref="X579:Y579">
    <cfRule type="expression" dxfId="61" priority="310">
      <formula>$AD$584=1</formula>
    </cfRule>
  </conditionalFormatting>
  <conditionalFormatting sqref="X584:Y584">
    <cfRule type="expression" dxfId="60" priority="294">
      <formula>$AD$590=1</formula>
    </cfRule>
  </conditionalFormatting>
  <conditionalFormatting sqref="X589:Y589">
    <cfRule type="expression" dxfId="59" priority="279">
      <formula>$AD$596=1</formula>
    </cfRule>
  </conditionalFormatting>
  <conditionalFormatting sqref="X594:Y594">
    <cfRule type="expression" dxfId="58" priority="262">
      <formula>$AD$602=1</formula>
    </cfRule>
  </conditionalFormatting>
  <conditionalFormatting sqref="X611:Y611">
    <cfRule type="expression" dxfId="57" priority="399">
      <formula>$AD$578=1</formula>
    </cfRule>
  </conditionalFormatting>
  <conditionalFormatting sqref="X616:Y616">
    <cfRule type="expression" dxfId="56" priority="387">
      <formula>$AD$584=1</formula>
    </cfRule>
  </conditionalFormatting>
  <conditionalFormatting sqref="X621:Y621">
    <cfRule type="expression" dxfId="55" priority="375">
      <formula>$AD$590=1</formula>
    </cfRule>
  </conditionalFormatting>
  <conditionalFormatting sqref="X626:Y626">
    <cfRule type="expression" dxfId="54" priority="364">
      <formula>$AD$596=1</formula>
    </cfRule>
  </conditionalFormatting>
  <conditionalFormatting sqref="X631:Y631">
    <cfRule type="expression" dxfId="53" priority="352">
      <formula>$AD$639=1</formula>
    </cfRule>
  </conditionalFormatting>
  <conditionalFormatting sqref="X575:Z575">
    <cfRule type="expression" dxfId="52" priority="325">
      <formula>$AD$578=2</formula>
    </cfRule>
  </conditionalFormatting>
  <conditionalFormatting sqref="X580:Z580">
    <cfRule type="expression" dxfId="51" priority="309">
      <formula>$AD$584=2</formula>
    </cfRule>
  </conditionalFormatting>
  <conditionalFormatting sqref="X585:Z585">
    <cfRule type="expression" dxfId="50" priority="293">
      <formula>$AD$590=2</formula>
    </cfRule>
  </conditionalFormatting>
  <conditionalFormatting sqref="X590:Z590">
    <cfRule type="expression" dxfId="49" priority="278">
      <formula>$AD$596=2</formula>
    </cfRule>
  </conditionalFormatting>
  <conditionalFormatting sqref="X595:Z595">
    <cfRule type="expression" dxfId="48" priority="261">
      <formula>$AD$602=2</formula>
    </cfRule>
  </conditionalFormatting>
  <conditionalFormatting sqref="X612:Z612">
    <cfRule type="expression" dxfId="47" priority="398">
      <formula>$AD$615=TRUE</formula>
    </cfRule>
  </conditionalFormatting>
  <conditionalFormatting sqref="X617:Z617">
    <cfRule type="expression" dxfId="46" priority="386">
      <formula>$AD$621=TRUE</formula>
    </cfRule>
  </conditionalFormatting>
  <conditionalFormatting sqref="X622:Z622">
    <cfRule type="expression" dxfId="45" priority="374">
      <formula>$AD$627=TRUE</formula>
    </cfRule>
  </conditionalFormatting>
  <conditionalFormatting sqref="X627:Z627">
    <cfRule type="expression" dxfId="44" priority="363">
      <formula>$AD$633=TRUE</formula>
    </cfRule>
  </conditionalFormatting>
  <conditionalFormatting sqref="X632:Z632">
    <cfRule type="expression" dxfId="43" priority="351">
      <formula>$AD$639=TRUE</formula>
    </cfRule>
  </conditionalFormatting>
  <conditionalFormatting sqref="Y46">
    <cfRule type="expression" dxfId="42" priority="168">
      <formula>$Y$46&lt;&gt;""</formula>
    </cfRule>
  </conditionalFormatting>
  <conditionalFormatting sqref="Y47">
    <cfRule type="expression" dxfId="41" priority="167">
      <formula>$Y$47&lt;&gt;""</formula>
    </cfRule>
  </conditionalFormatting>
  <conditionalFormatting sqref="Y48">
    <cfRule type="expression" dxfId="40" priority="166">
      <formula>$Y$48&lt;&gt;""</formula>
    </cfRule>
  </conditionalFormatting>
  <conditionalFormatting sqref="Y71:Z71">
    <cfRule type="expression" dxfId="39" priority="1863">
      <formula>$Y$71&lt;&gt;""</formula>
    </cfRule>
  </conditionalFormatting>
  <conditionalFormatting sqref="Y84:Z84">
    <cfRule type="expression" dxfId="38" priority="1848">
      <formula>$Y$84&lt;&gt;""</formula>
    </cfRule>
  </conditionalFormatting>
  <conditionalFormatting sqref="Y816:Z816">
    <cfRule type="expression" dxfId="37" priority="65">
      <formula>$Y$816&lt;&gt;""</formula>
    </cfRule>
  </conditionalFormatting>
  <conditionalFormatting sqref="Z20">
    <cfRule type="expression" dxfId="36" priority="208">
      <formula>$Z$20&lt;&gt;""</formula>
    </cfRule>
  </conditionalFormatting>
  <conditionalFormatting sqref="Z21">
    <cfRule type="expression" dxfId="35" priority="207">
      <formula>$Z$21&lt;&gt;""</formula>
    </cfRule>
  </conditionalFormatting>
  <conditionalFormatting sqref="Z22">
    <cfRule type="expression" dxfId="34" priority="206">
      <formula>$Z$22&lt;&gt;""</formula>
    </cfRule>
  </conditionalFormatting>
  <conditionalFormatting sqref="Z513:AA513">
    <cfRule type="expression" dxfId="33" priority="1020">
      <formula>$AE$518=1</formula>
    </cfRule>
  </conditionalFormatting>
  <conditionalFormatting sqref="Z514:AA514">
    <cfRule type="expression" dxfId="32" priority="1019">
      <formula>$AE$518=2</formula>
    </cfRule>
  </conditionalFormatting>
  <conditionalFormatting sqref="Z515:AA515">
    <cfRule type="expression" dxfId="31" priority="1018">
      <formula>$AE$518=3</formula>
    </cfRule>
  </conditionalFormatting>
  <conditionalFormatting sqref="Z516:AA516">
    <cfRule type="expression" dxfId="30" priority="641">
      <formula>$AE$518=4</formula>
    </cfRule>
  </conditionalFormatting>
  <conditionalFormatting sqref="Z521:AA521">
    <cfRule type="expression" dxfId="29" priority="990">
      <formula>$AE$523=1</formula>
    </cfRule>
  </conditionalFormatting>
  <conditionalFormatting sqref="Z522:AA522">
    <cfRule type="expression" dxfId="28" priority="989">
      <formula>$AE$523=2</formula>
    </cfRule>
  </conditionalFormatting>
  <conditionalFormatting sqref="Z523:AA523">
    <cfRule type="expression" dxfId="27" priority="988">
      <formula>$AE$523=3</formula>
    </cfRule>
  </conditionalFormatting>
  <conditionalFormatting sqref="Z524:AA524">
    <cfRule type="expression" dxfId="26" priority="635">
      <formula>$AE$523=4</formula>
    </cfRule>
  </conditionalFormatting>
  <conditionalFormatting sqref="Z529:AA529">
    <cfRule type="expression" dxfId="25" priority="959">
      <formula>$AE$528=1</formula>
    </cfRule>
  </conditionalFormatting>
  <conditionalFormatting sqref="Z530:AA530">
    <cfRule type="expression" dxfId="24" priority="958">
      <formula>$AE$528=2</formula>
    </cfRule>
  </conditionalFormatting>
  <conditionalFormatting sqref="Z531:AA531">
    <cfRule type="expression" dxfId="23" priority="957">
      <formula>$AE$528=3</formula>
    </cfRule>
  </conditionalFormatting>
  <conditionalFormatting sqref="Z532:AA532">
    <cfRule type="expression" dxfId="22" priority="625">
      <formula>$AE$528=4</formula>
    </cfRule>
  </conditionalFormatting>
  <conditionalFormatting sqref="Z537:AA537">
    <cfRule type="expression" dxfId="21" priority="928">
      <formula>$AE$533=1</formula>
    </cfRule>
  </conditionalFormatting>
  <conditionalFormatting sqref="Z538:AA538">
    <cfRule type="expression" dxfId="20" priority="927">
      <formula>$AE$533=2</formula>
    </cfRule>
  </conditionalFormatting>
  <conditionalFormatting sqref="Z539:AA539">
    <cfRule type="expression" dxfId="19" priority="926">
      <formula>$AE$533=3</formula>
    </cfRule>
  </conditionalFormatting>
  <conditionalFormatting sqref="Z540:AA540">
    <cfRule type="expression" dxfId="18" priority="615">
      <formula>$AE$533=4</formula>
    </cfRule>
  </conditionalFormatting>
  <conditionalFormatting sqref="Z545:AA545">
    <cfRule type="expression" dxfId="17" priority="898">
      <formula>$AE$538=1</formula>
    </cfRule>
  </conditionalFormatting>
  <conditionalFormatting sqref="Z546:AA546">
    <cfRule type="expression" dxfId="16" priority="897">
      <formula>$AE$538=2</formula>
    </cfRule>
  </conditionalFormatting>
  <conditionalFormatting sqref="Z547:AA547">
    <cfRule type="expression" dxfId="15" priority="896">
      <formula>$Z$547=3</formula>
    </cfRule>
  </conditionalFormatting>
  <conditionalFormatting sqref="Z548:AA548">
    <cfRule type="expression" dxfId="14" priority="605">
      <formula>$AE$538=4</formula>
    </cfRule>
  </conditionalFormatting>
  <conditionalFormatting sqref="Z553:AA553">
    <cfRule type="expression" dxfId="13" priority="868">
      <formula>$AE$543=1</formula>
    </cfRule>
  </conditionalFormatting>
  <conditionalFormatting sqref="Z554:AA554">
    <cfRule type="expression" dxfId="12" priority="867">
      <formula>$AE$543=2</formula>
    </cfRule>
  </conditionalFormatting>
  <conditionalFormatting sqref="Z555:AA555">
    <cfRule type="expression" dxfId="11" priority="866">
      <formula>$AE$543=3</formula>
    </cfRule>
  </conditionalFormatting>
  <conditionalFormatting sqref="Z556:AA556">
    <cfRule type="expression" dxfId="10" priority="595">
      <formula>$AE$543=4</formula>
    </cfRule>
  </conditionalFormatting>
  <conditionalFormatting sqref="AD716">
    <cfRule type="expression" dxfId="9" priority="237" stopIfTrue="1">
      <formula>$AD$5=1</formula>
    </cfRule>
  </conditionalFormatting>
  <conditionalFormatting sqref="AI16:AJ16">
    <cfRule type="expression" dxfId="8" priority="234">
      <formula>$AC$256=TRUE</formula>
    </cfRule>
  </conditionalFormatting>
  <conditionalFormatting sqref="AI17:AL20">
    <cfRule type="expression" dxfId="7" priority="708">
      <formula>$AC$256=TRUE</formula>
    </cfRule>
  </conditionalFormatting>
  <conditionalFormatting sqref="AI15:AR21">
    <cfRule type="expression" dxfId="6" priority="230" stopIfTrue="1">
      <formula>$AC$278=TRUE</formula>
    </cfRule>
    <cfRule type="expression" dxfId="5" priority="231" stopIfTrue="1">
      <formula>$J$2=FALSE</formula>
    </cfRule>
    <cfRule type="expression" dxfId="4" priority="232" stopIfTrue="1">
      <formula>$AD$5=1</formula>
    </cfRule>
    <cfRule type="expression" dxfId="3" priority="233" stopIfTrue="1">
      <formula>$K$2=FALSE</formula>
    </cfRule>
  </conditionalFormatting>
  <conditionalFormatting sqref="AN18:AO20 AQ18:AR20">
    <cfRule type="expression" dxfId="2" priority="3646">
      <formula>#REF!=FALSE</formula>
    </cfRule>
  </conditionalFormatting>
  <conditionalFormatting sqref="AN18:AO20">
    <cfRule type="expression" dxfId="1" priority="3658">
      <formula>#REF!&lt;&gt;""</formula>
    </cfRule>
  </conditionalFormatting>
  <conditionalFormatting sqref="AQ18:AR20">
    <cfRule type="expression" dxfId="0" priority="3661">
      <formula>#REF!&lt;&gt;""</formula>
    </cfRule>
  </conditionalFormatting>
  <dataValidations count="22">
    <dataValidation allowBlank="1" showInputMessage="1" error="BIC addresses is  8 or 11 characters" sqref="Q294 Q278:Q280 K198:K208 R198:R208 U256:U258 R225 Q213:Q217 J278:J280 AE218:AF218 AE223 N291:N292 J294 T249:U249 U251:U252 T254:U254 R218 D219 C228:C231 C216 J213:J215 J217 AE226 K276:K277 AQ15:AQ17 AQ21 C234:C244 K256:K259" xr:uid="{E7E18A07-F550-4223-94B9-CA3BA752035E}"/>
    <dataValidation type="textLength" operator="equal" allowBlank="1" showInputMessage="1" showErrorMessage="1" sqref="U5" xr:uid="{83141B88-DBCC-41B7-B3CE-DDB80F1FF036}">
      <formula1>7</formula1>
    </dataValidation>
    <dataValidation type="list" showInputMessage="1" showErrorMessage="1" sqref="Q759:R759 R792:S792 O29:P29 V307:X307 N307:P307 U29:V29 O61:P61 U61:V61 M71:N71 S71:T71 Y71:Z71 S84:T84 Y84:Z84 M103:N103 M115:N115 F307:H307 S816:T816 Y816:Z816" xr:uid="{4A3F4EA4-795C-4FD0-8BEC-9F1FF4DDFC8C}">
      <formula1>States2</formula1>
    </dataValidation>
    <dataValidation type="custom" allowBlank="1" showInputMessage="1" showErrorMessage="1" prompt="Mailing product description" sqref="C9" xr:uid="{7D0CA072-02E3-4D02-8738-692303284D04}">
      <formula1>"Cash Statement Income"</formula1>
    </dataValidation>
    <dataValidation type="list" allowBlank="1" showInputMessage="1" showErrorMessage="1" sqref="AQ15:AR17 AN15:AO17 H257:I259 K276:L276 H276:I276 K257:L259" xr:uid="{1CF03002-3533-4A8B-87E3-B2BFA25155F2}">
      <formula1>SecID</formula1>
    </dataValidation>
    <dataValidation type="list" showInputMessage="1" showErrorMessage="1" sqref="O760:R760 P793:S793 D308:H308 M30:P30 S30:V30 M62:P62 S62:V62 K72:N72 Q72:T72 W72:Z72 Q85:T85 W85:Z85 K104:N104 K116:N116 T308:X308 L308:P308 Q817:T817 W817:Z817" xr:uid="{9762E1F3-7DEF-4B5A-9B93-CB13DFFC7E35}">
      <formula1>Country</formula1>
    </dataValidation>
    <dataValidation type="list" allowBlank="1" showInputMessage="1" showErrorMessage="1" sqref="Y46:Y48 W46:W48 AN18:AO20 AQ18:AR20 X20:X22 Z20:Z22" xr:uid="{3D14AC16-811D-4252-8ABA-281015870E29}">
      <formula1>SECIDSWIFT</formula1>
    </dataValidation>
    <dataValidation type="whole" allowBlank="1" showInputMessage="1" showErrorMessage="1" error="Please provide whole number" prompt="Indicate the dollar amount as acceptable deviation from instructed payment amount on all deliver and receive vs. payment instructions. Applies to US market only" sqref="D189:G189" xr:uid="{0BC91DC4-D548-4581-A3FC-83A845992704}">
      <formula1>0</formula1>
      <formula2>1000</formula2>
    </dataValidation>
    <dataValidation type="custom" allowBlank="1" showInputMessage="1" showErrorMessage="1" error="SWIFT address should have 8 or 11 characters" sqref="C217:I217 D703:F703 U327:Y327" xr:uid="{34080B74-6A08-4AEA-B863-FBE22AA1E28C}">
      <formula1>OR(LEN(C217)=8,LEN(C217)=11)</formula1>
    </dataValidation>
    <dataValidation type="list" allowBlank="1" showInputMessage="1" showErrorMessage="1" sqref="C25:E25" xr:uid="{D6A97108-0E6A-4603-AA03-13657B6D9910}">
      <formula1>Freq1</formula1>
    </dataValidation>
    <dataValidation type="list" allowBlank="1" showInputMessage="1" showErrorMessage="1" sqref="C57:E57" xr:uid="{A14D42A5-F98B-4EFB-A436-6E5FBA853FA8}">
      <formula1>Freq2</formula1>
    </dataValidation>
    <dataValidation type="textLength" allowBlank="1" showInputMessage="1" showErrorMessage="1" error="Model account should be 7 digits number" sqref="Z5:AA5 Z96:AA96 Z107:AA107 Z130:AA130 Z278:AA278 Z296:AA296 Z783:AA783 Z123:AA123" xr:uid="{C93031AB-1BD4-42B1-B02D-56453F4922F7}">
      <formula1>7</formula1>
      <formula2>7</formula2>
    </dataValidation>
    <dataValidation type="custom" allowBlank="1" showInputMessage="1" showErrorMessage="1" error="SWIFT address should have 8 or 11 characters" prompt="Please provide SWIFT Address (it should consists of 8 or 11 digits)" sqref="C45:E45 C19:E19" xr:uid="{14C24F30-8AED-4F38-AB02-6E9B4DEE00A0}">
      <formula1>OR(LEN(C19)=8,LEN(C19)=11)</formula1>
    </dataValidation>
    <dataValidation type="textLength" allowBlank="1" showInputMessage="1" showErrorMessage="1" error="SWIFT address should have 8 or 11 characters" prompt="Please provide BIC Address (it should consists of 8 or 11 digits)" sqref="N284:N287 O286:P287" xr:uid="{06F63EA0-DE5D-4AA3-9A71-48B4FCD7C6A7}">
      <formula1>8</formula1>
      <formula2>11</formula2>
    </dataValidation>
    <dataValidation type="list" showInputMessage="1" showErrorMessage="1" sqref="I337:J339 L337:M339 U337:V339 X337:Y339 I499:J501 L499:M501 T702:U704 W702:X704 T717:U719 W717:X719" xr:uid="{2F9A0380-13F9-4C29-B84A-0FAD2467A07A}">
      <formula1>SecID</formula1>
    </dataValidation>
    <dataValidation type="list" showInputMessage="1" showErrorMessage="1" sqref="K260:L262 H260:I262" xr:uid="{522FD21F-E1F7-4578-8F5F-D5C3FD2B4677}">
      <formula1>SECIDSWIFT</formula1>
    </dataValidation>
    <dataValidation allowBlank="1" showInputMessage="1" showErrorMessage="1" prompt="If no ID available, please contact your Client Service Representative to arrange for ID creation. More than one User ID can be provided" sqref="C21:E21 C47:E47" xr:uid="{13C8298E-B4DD-491A-8DBA-76B8AE5F8F4D}"/>
    <dataValidation type="textLength" operator="equal" showInputMessage="1" showErrorMessage="1" error="Please provide BIC Address (it should consists of 8 digits)" prompt="Please provide BIC Address (it should consists of 8 digits)" sqref="T137:V141 N137:P141" xr:uid="{2CE64B41-A4A8-449E-8D2F-3FAF78CC3516}">
      <formula1>8</formula1>
    </dataValidation>
    <dataValidation type="list" allowBlank="1" showInputMessage="1" showErrorMessage="1" sqref="J126" xr:uid="{749735D1-5E94-4FFB-A8C9-77C7CFADB440}">
      <formula1>$AF$125:$AF$127</formula1>
    </dataValidation>
    <dataValidation allowBlank="1" showInputMessage="1" showErrorMessage="1" error="SWIFT address should have 8 or 11 characters" sqref="I712:M712 I327:M327 I484:M484" xr:uid="{07E89D52-AB6B-466B-A128-A8DBF10279EF}"/>
    <dataValidation type="textLength" allowBlank="1" showInputMessage="1" showErrorMessage="1" error="Trade suite ID must be 5 digits long" prompt="Trade suite ID must be 5 digits long" sqref="E161:I161" xr:uid="{29DC0CA9-1DFA-49D5-8995-B241C9E588EA}">
      <formula1>5</formula1>
      <formula2>5</formula2>
    </dataValidation>
    <dataValidation type="textLength" allowBlank="1" showInputMessage="1" showErrorMessage="1" prompt="Please provide BIC Address (it should consist of 8 or 11 digits)" sqref="N294:P295" xr:uid="{3C207F1B-BAEC-40FD-8720-6421FDC54EAC}">
      <formula1>8</formula1>
      <formula2>11</formula2>
    </dataValidation>
  </dataValidations>
  <pageMargins left="0.7" right="0.7" top="0.75" bottom="0.75" header="0.3" footer="0.3"/>
  <pageSetup scale="38" orientation="portrait" r:id="rId1"/>
  <colBreaks count="1" manualBreakCount="1">
    <brk id="28" max="1048575" man="1"/>
  </colBreaks>
  <ignoredErrors>
    <ignoredError sqref="C318" formula="1"/>
    <ignoredError sqref="H327:H328 T327:T328 H337:H339 K337:K339 T337:T339 AC495:AD495"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16402" r:id="rId4" name="Option Button 18">
              <controlPr defaultSize="0" autoFill="0" autoLine="0" autoPict="0">
                <anchor moveWithCells="1">
                  <from>
                    <xdr:col>3</xdr:col>
                    <xdr:colOff>6350</xdr:colOff>
                    <xdr:row>150</xdr:row>
                    <xdr:rowOff>6350</xdr:rowOff>
                  </from>
                  <to>
                    <xdr:col>4</xdr:col>
                    <xdr:colOff>323850</xdr:colOff>
                    <xdr:row>151</xdr:row>
                    <xdr:rowOff>19050</xdr:rowOff>
                  </to>
                </anchor>
              </controlPr>
            </control>
          </mc:Choice>
        </mc:AlternateContent>
        <mc:AlternateContent xmlns:mc="http://schemas.openxmlformats.org/markup-compatibility/2006">
          <mc:Choice Requires="x14">
            <control shapeId="16405" r:id="rId5" name="Option Button 21">
              <controlPr defaultSize="0" autoFill="0" autoLine="0" autoPict="0">
                <anchor moveWithCells="1">
                  <from>
                    <xdr:col>3</xdr:col>
                    <xdr:colOff>6350</xdr:colOff>
                    <xdr:row>151</xdr:row>
                    <xdr:rowOff>25400</xdr:rowOff>
                  </from>
                  <to>
                    <xdr:col>4</xdr:col>
                    <xdr:colOff>209550</xdr:colOff>
                    <xdr:row>152</xdr:row>
                    <xdr:rowOff>171450</xdr:rowOff>
                  </to>
                </anchor>
              </controlPr>
            </control>
          </mc:Choice>
        </mc:AlternateContent>
        <mc:AlternateContent xmlns:mc="http://schemas.openxmlformats.org/markup-compatibility/2006">
          <mc:Choice Requires="x14">
            <control shapeId="16420" r:id="rId6" name="Group Box 36">
              <controlPr defaultSize="0" autoFill="0" autoPict="0">
                <anchor moveWithCells="1">
                  <from>
                    <xdr:col>2</xdr:col>
                    <xdr:colOff>584200</xdr:colOff>
                    <xdr:row>165</xdr:row>
                    <xdr:rowOff>0</xdr:rowOff>
                  </from>
                  <to>
                    <xdr:col>10</xdr:col>
                    <xdr:colOff>0</xdr:colOff>
                    <xdr:row>170</xdr:row>
                    <xdr:rowOff>31750</xdr:rowOff>
                  </to>
                </anchor>
              </controlPr>
            </control>
          </mc:Choice>
        </mc:AlternateContent>
        <mc:AlternateContent xmlns:mc="http://schemas.openxmlformats.org/markup-compatibility/2006">
          <mc:Choice Requires="x14">
            <control shapeId="16444" r:id="rId7" name="Option Button 60">
              <controlPr defaultSize="0" autoFill="0" autoLine="0" autoPict="0">
                <anchor moveWithCells="1">
                  <from>
                    <xdr:col>3</xdr:col>
                    <xdr:colOff>0</xdr:colOff>
                    <xdr:row>165</xdr:row>
                    <xdr:rowOff>19050</xdr:rowOff>
                  </from>
                  <to>
                    <xdr:col>4</xdr:col>
                    <xdr:colOff>114300</xdr:colOff>
                    <xdr:row>166</xdr:row>
                    <xdr:rowOff>12700</xdr:rowOff>
                  </to>
                </anchor>
              </controlPr>
            </control>
          </mc:Choice>
        </mc:AlternateContent>
        <mc:AlternateContent xmlns:mc="http://schemas.openxmlformats.org/markup-compatibility/2006">
          <mc:Choice Requires="x14">
            <control shapeId="16445" r:id="rId8" name="Option Button 61">
              <controlPr defaultSize="0" autoFill="0" autoLine="0" autoPict="0">
                <anchor moveWithCells="1">
                  <from>
                    <xdr:col>3</xdr:col>
                    <xdr:colOff>0</xdr:colOff>
                    <xdr:row>167</xdr:row>
                    <xdr:rowOff>12700</xdr:rowOff>
                  </from>
                  <to>
                    <xdr:col>4</xdr:col>
                    <xdr:colOff>171450</xdr:colOff>
                    <xdr:row>168</xdr:row>
                    <xdr:rowOff>31750</xdr:rowOff>
                  </to>
                </anchor>
              </controlPr>
            </control>
          </mc:Choice>
        </mc:AlternateContent>
        <mc:AlternateContent xmlns:mc="http://schemas.openxmlformats.org/markup-compatibility/2006">
          <mc:Choice Requires="x14">
            <control shapeId="16447" r:id="rId9" name="Group Box 63">
              <controlPr defaultSize="0" autoFill="0" autoPict="0">
                <anchor moveWithCells="1">
                  <from>
                    <xdr:col>9</xdr:col>
                    <xdr:colOff>571500</xdr:colOff>
                    <xdr:row>165</xdr:row>
                    <xdr:rowOff>0</xdr:rowOff>
                  </from>
                  <to>
                    <xdr:col>18</xdr:col>
                    <xdr:colOff>590550</xdr:colOff>
                    <xdr:row>170</xdr:row>
                    <xdr:rowOff>19050</xdr:rowOff>
                  </to>
                </anchor>
              </controlPr>
            </control>
          </mc:Choice>
        </mc:AlternateContent>
        <mc:AlternateContent xmlns:mc="http://schemas.openxmlformats.org/markup-compatibility/2006">
          <mc:Choice Requires="x14">
            <control shapeId="16457" r:id="rId10" name="Option Button 73">
              <controlPr defaultSize="0" autoFill="0" autoLine="0" autoPict="0">
                <anchor moveWithCells="1">
                  <from>
                    <xdr:col>9</xdr:col>
                    <xdr:colOff>603250</xdr:colOff>
                    <xdr:row>165</xdr:row>
                    <xdr:rowOff>19050</xdr:rowOff>
                  </from>
                  <to>
                    <xdr:col>11</xdr:col>
                    <xdr:colOff>342900</xdr:colOff>
                    <xdr:row>166</xdr:row>
                    <xdr:rowOff>12700</xdr:rowOff>
                  </to>
                </anchor>
              </controlPr>
            </control>
          </mc:Choice>
        </mc:AlternateContent>
        <mc:AlternateContent xmlns:mc="http://schemas.openxmlformats.org/markup-compatibility/2006">
          <mc:Choice Requires="x14">
            <control shapeId="16458" r:id="rId11" name="Option Button 74">
              <controlPr defaultSize="0" autoFill="0" autoLine="0" autoPict="0">
                <anchor moveWithCells="1">
                  <from>
                    <xdr:col>9</xdr:col>
                    <xdr:colOff>603250</xdr:colOff>
                    <xdr:row>167</xdr:row>
                    <xdr:rowOff>12700</xdr:rowOff>
                  </from>
                  <to>
                    <xdr:col>11</xdr:col>
                    <xdr:colOff>260350</xdr:colOff>
                    <xdr:row>168</xdr:row>
                    <xdr:rowOff>0</xdr:rowOff>
                  </to>
                </anchor>
              </controlPr>
            </control>
          </mc:Choice>
        </mc:AlternateContent>
        <mc:AlternateContent xmlns:mc="http://schemas.openxmlformats.org/markup-compatibility/2006">
          <mc:Choice Requires="x14">
            <control shapeId="16468" r:id="rId12" name="Group Box 84">
              <controlPr defaultSize="0" autoFill="0" autoPict="0">
                <anchor moveWithCells="1">
                  <from>
                    <xdr:col>2</xdr:col>
                    <xdr:colOff>571500</xdr:colOff>
                    <xdr:row>209</xdr:row>
                    <xdr:rowOff>146050</xdr:rowOff>
                  </from>
                  <to>
                    <xdr:col>4</xdr:col>
                    <xdr:colOff>590550</xdr:colOff>
                    <xdr:row>212</xdr:row>
                    <xdr:rowOff>57150</xdr:rowOff>
                  </to>
                </anchor>
              </controlPr>
            </control>
          </mc:Choice>
        </mc:AlternateContent>
        <mc:AlternateContent xmlns:mc="http://schemas.openxmlformats.org/markup-compatibility/2006">
          <mc:Choice Requires="x14">
            <control shapeId="16469" r:id="rId13" name="Option Button 85">
              <controlPr defaultSize="0" autoFill="0" autoLine="0" autoPict="0">
                <anchor moveWithCells="1">
                  <from>
                    <xdr:col>3</xdr:col>
                    <xdr:colOff>19050</xdr:colOff>
                    <xdr:row>210</xdr:row>
                    <xdr:rowOff>19050</xdr:rowOff>
                  </from>
                  <to>
                    <xdr:col>3</xdr:col>
                    <xdr:colOff>603250</xdr:colOff>
                    <xdr:row>211</xdr:row>
                    <xdr:rowOff>38100</xdr:rowOff>
                  </to>
                </anchor>
              </controlPr>
            </control>
          </mc:Choice>
        </mc:AlternateContent>
        <mc:AlternateContent xmlns:mc="http://schemas.openxmlformats.org/markup-compatibility/2006">
          <mc:Choice Requires="x14">
            <control shapeId="16470" r:id="rId14" name="Option Button 86">
              <controlPr defaultSize="0" autoFill="0" autoLine="0" autoPict="0">
                <anchor moveWithCells="1">
                  <from>
                    <xdr:col>3</xdr:col>
                    <xdr:colOff>19050</xdr:colOff>
                    <xdr:row>211</xdr:row>
                    <xdr:rowOff>50800</xdr:rowOff>
                  </from>
                  <to>
                    <xdr:col>3</xdr:col>
                    <xdr:colOff>590550</xdr:colOff>
                    <xdr:row>212</xdr:row>
                    <xdr:rowOff>0</xdr:rowOff>
                  </to>
                </anchor>
              </controlPr>
            </control>
          </mc:Choice>
        </mc:AlternateContent>
        <mc:AlternateContent xmlns:mc="http://schemas.openxmlformats.org/markup-compatibility/2006">
          <mc:Choice Requires="x14">
            <control shapeId="16472" r:id="rId15" name="Group Box 88">
              <controlPr defaultSize="0" autoFill="0" autoPict="0">
                <anchor moveWithCells="1">
                  <from>
                    <xdr:col>2</xdr:col>
                    <xdr:colOff>584200</xdr:colOff>
                    <xdr:row>178</xdr:row>
                    <xdr:rowOff>165100</xdr:rowOff>
                  </from>
                  <to>
                    <xdr:col>15</xdr:col>
                    <xdr:colOff>76200</xdr:colOff>
                    <xdr:row>183</xdr:row>
                    <xdr:rowOff>31750</xdr:rowOff>
                  </to>
                </anchor>
              </controlPr>
            </control>
          </mc:Choice>
        </mc:AlternateContent>
        <mc:AlternateContent xmlns:mc="http://schemas.openxmlformats.org/markup-compatibility/2006">
          <mc:Choice Requires="x14">
            <control shapeId="16473" r:id="rId16" name="Option Button 89">
              <controlPr defaultSize="0" autoFill="0" autoLine="0" autoPict="0">
                <anchor moveWithCells="1">
                  <from>
                    <xdr:col>3</xdr:col>
                    <xdr:colOff>19050</xdr:colOff>
                    <xdr:row>179</xdr:row>
                    <xdr:rowOff>0</xdr:rowOff>
                  </from>
                  <to>
                    <xdr:col>3</xdr:col>
                    <xdr:colOff>469900</xdr:colOff>
                    <xdr:row>179</xdr:row>
                    <xdr:rowOff>152400</xdr:rowOff>
                  </to>
                </anchor>
              </controlPr>
            </control>
          </mc:Choice>
        </mc:AlternateContent>
        <mc:AlternateContent xmlns:mc="http://schemas.openxmlformats.org/markup-compatibility/2006">
          <mc:Choice Requires="x14">
            <control shapeId="16474" r:id="rId17" name="Option Button 90">
              <controlPr defaultSize="0" autoFill="0" autoLine="0" autoPict="0">
                <anchor moveWithCells="1">
                  <from>
                    <xdr:col>3</xdr:col>
                    <xdr:colOff>19050</xdr:colOff>
                    <xdr:row>180</xdr:row>
                    <xdr:rowOff>0</xdr:rowOff>
                  </from>
                  <to>
                    <xdr:col>3</xdr:col>
                    <xdr:colOff>412750</xdr:colOff>
                    <xdr:row>180</xdr:row>
                    <xdr:rowOff>171450</xdr:rowOff>
                  </to>
                </anchor>
              </controlPr>
            </control>
          </mc:Choice>
        </mc:AlternateContent>
        <mc:AlternateContent xmlns:mc="http://schemas.openxmlformats.org/markup-compatibility/2006">
          <mc:Choice Requires="x14">
            <control shapeId="16475" r:id="rId18" name="Option Button 91">
              <controlPr defaultSize="0" autoFill="0" autoLine="0" autoPict="0">
                <anchor moveWithCells="1">
                  <from>
                    <xdr:col>3</xdr:col>
                    <xdr:colOff>19050</xdr:colOff>
                    <xdr:row>181</xdr:row>
                    <xdr:rowOff>0</xdr:rowOff>
                  </from>
                  <to>
                    <xdr:col>3</xdr:col>
                    <xdr:colOff>381000</xdr:colOff>
                    <xdr:row>181</xdr:row>
                    <xdr:rowOff>152400</xdr:rowOff>
                  </to>
                </anchor>
              </controlPr>
            </control>
          </mc:Choice>
        </mc:AlternateContent>
        <mc:AlternateContent xmlns:mc="http://schemas.openxmlformats.org/markup-compatibility/2006">
          <mc:Choice Requires="x14">
            <control shapeId="16476" r:id="rId19" name="Option Button 92">
              <controlPr defaultSize="0" autoFill="0" autoLine="0" autoPict="0">
                <anchor moveWithCells="1">
                  <from>
                    <xdr:col>3</xdr:col>
                    <xdr:colOff>19050</xdr:colOff>
                    <xdr:row>182</xdr:row>
                    <xdr:rowOff>0</xdr:rowOff>
                  </from>
                  <to>
                    <xdr:col>3</xdr:col>
                    <xdr:colOff>355600</xdr:colOff>
                    <xdr:row>182</xdr:row>
                    <xdr:rowOff>152400</xdr:rowOff>
                  </to>
                </anchor>
              </controlPr>
            </control>
          </mc:Choice>
        </mc:AlternateContent>
        <mc:AlternateContent xmlns:mc="http://schemas.openxmlformats.org/markup-compatibility/2006">
          <mc:Choice Requires="x14">
            <control shapeId="16477" r:id="rId20" name="Group Box 93">
              <controlPr defaultSize="0" autoFill="0" autoPict="0">
                <anchor moveWithCells="1">
                  <from>
                    <xdr:col>9</xdr:col>
                    <xdr:colOff>603250</xdr:colOff>
                    <xdr:row>188</xdr:row>
                    <xdr:rowOff>0</xdr:rowOff>
                  </from>
                  <to>
                    <xdr:col>11</xdr:col>
                    <xdr:colOff>533400</xdr:colOff>
                    <xdr:row>190</xdr:row>
                    <xdr:rowOff>57150</xdr:rowOff>
                  </to>
                </anchor>
              </controlPr>
            </control>
          </mc:Choice>
        </mc:AlternateContent>
        <mc:AlternateContent xmlns:mc="http://schemas.openxmlformats.org/markup-compatibility/2006">
          <mc:Choice Requires="x14">
            <control shapeId="16480" r:id="rId21" name="Option Button 96">
              <controlPr defaultSize="0" autoFill="0" autoLine="0" autoPict="0">
                <anchor moveWithCells="1">
                  <from>
                    <xdr:col>10</xdr:col>
                    <xdr:colOff>19050</xdr:colOff>
                    <xdr:row>188</xdr:row>
                    <xdr:rowOff>0</xdr:rowOff>
                  </from>
                  <to>
                    <xdr:col>10</xdr:col>
                    <xdr:colOff>552450</xdr:colOff>
                    <xdr:row>188</xdr:row>
                    <xdr:rowOff>184150</xdr:rowOff>
                  </to>
                </anchor>
              </controlPr>
            </control>
          </mc:Choice>
        </mc:AlternateContent>
        <mc:AlternateContent xmlns:mc="http://schemas.openxmlformats.org/markup-compatibility/2006">
          <mc:Choice Requires="x14">
            <control shapeId="16481" r:id="rId22" name="Option Button 97">
              <controlPr defaultSize="0" autoFill="0" autoLine="0" autoPict="0">
                <anchor moveWithCells="1">
                  <from>
                    <xdr:col>10</xdr:col>
                    <xdr:colOff>19050</xdr:colOff>
                    <xdr:row>189</xdr:row>
                    <xdr:rowOff>0</xdr:rowOff>
                  </from>
                  <to>
                    <xdr:col>10</xdr:col>
                    <xdr:colOff>514350</xdr:colOff>
                    <xdr:row>189</xdr:row>
                    <xdr:rowOff>171450</xdr:rowOff>
                  </to>
                </anchor>
              </controlPr>
            </control>
          </mc:Choice>
        </mc:AlternateContent>
        <mc:AlternateContent xmlns:mc="http://schemas.openxmlformats.org/markup-compatibility/2006">
          <mc:Choice Requires="x14">
            <control shapeId="16493" r:id="rId23" name="Group Box 109">
              <controlPr defaultSize="0" autoFill="0" autoPict="0">
                <anchor moveWithCells="1">
                  <from>
                    <xdr:col>17</xdr:col>
                    <xdr:colOff>38100</xdr:colOff>
                    <xdr:row>188</xdr:row>
                    <xdr:rowOff>12700</xdr:rowOff>
                  </from>
                  <to>
                    <xdr:col>18</xdr:col>
                    <xdr:colOff>622300</xdr:colOff>
                    <xdr:row>190</xdr:row>
                    <xdr:rowOff>69850</xdr:rowOff>
                  </to>
                </anchor>
              </controlPr>
            </control>
          </mc:Choice>
        </mc:AlternateContent>
        <mc:AlternateContent xmlns:mc="http://schemas.openxmlformats.org/markup-compatibility/2006">
          <mc:Choice Requires="x14">
            <control shapeId="16494" r:id="rId24" name="Option Button 110">
              <controlPr defaultSize="0" autoFill="0" autoLine="0" autoPict="0">
                <anchor moveWithCells="1">
                  <from>
                    <xdr:col>17</xdr:col>
                    <xdr:colOff>50800</xdr:colOff>
                    <xdr:row>188</xdr:row>
                    <xdr:rowOff>31750</xdr:rowOff>
                  </from>
                  <to>
                    <xdr:col>17</xdr:col>
                    <xdr:colOff>488950</xdr:colOff>
                    <xdr:row>188</xdr:row>
                    <xdr:rowOff>190500</xdr:rowOff>
                  </to>
                </anchor>
              </controlPr>
            </control>
          </mc:Choice>
        </mc:AlternateContent>
        <mc:AlternateContent xmlns:mc="http://schemas.openxmlformats.org/markup-compatibility/2006">
          <mc:Choice Requires="x14">
            <control shapeId="16495" r:id="rId25" name="Option Button 111">
              <controlPr defaultSize="0" autoFill="0" autoLine="0" autoPict="0">
                <anchor moveWithCells="1">
                  <from>
                    <xdr:col>17</xdr:col>
                    <xdr:colOff>50800</xdr:colOff>
                    <xdr:row>189</xdr:row>
                    <xdr:rowOff>19050</xdr:rowOff>
                  </from>
                  <to>
                    <xdr:col>17</xdr:col>
                    <xdr:colOff>552450</xdr:colOff>
                    <xdr:row>189</xdr:row>
                    <xdr:rowOff>171450</xdr:rowOff>
                  </to>
                </anchor>
              </controlPr>
            </control>
          </mc:Choice>
        </mc:AlternateContent>
        <mc:AlternateContent xmlns:mc="http://schemas.openxmlformats.org/markup-compatibility/2006">
          <mc:Choice Requires="x14">
            <control shapeId="16496" r:id="rId26" name="Group Box 112">
              <controlPr defaultSize="0" autoFill="0" autoPict="0">
                <anchor moveWithCells="1">
                  <from>
                    <xdr:col>2</xdr:col>
                    <xdr:colOff>571500</xdr:colOff>
                    <xdr:row>195</xdr:row>
                    <xdr:rowOff>12700</xdr:rowOff>
                  </from>
                  <to>
                    <xdr:col>7</xdr:col>
                    <xdr:colOff>552450</xdr:colOff>
                    <xdr:row>198</xdr:row>
                    <xdr:rowOff>0</xdr:rowOff>
                  </to>
                </anchor>
              </controlPr>
            </control>
          </mc:Choice>
        </mc:AlternateContent>
        <mc:AlternateContent xmlns:mc="http://schemas.openxmlformats.org/markup-compatibility/2006">
          <mc:Choice Requires="x14">
            <control shapeId="16497" r:id="rId27" name="Option Button 113">
              <controlPr defaultSize="0" autoFill="0" autoLine="0" autoPict="0">
                <anchor moveWithCells="1">
                  <from>
                    <xdr:col>3</xdr:col>
                    <xdr:colOff>19050</xdr:colOff>
                    <xdr:row>195</xdr:row>
                    <xdr:rowOff>31750</xdr:rowOff>
                  </from>
                  <to>
                    <xdr:col>3</xdr:col>
                    <xdr:colOff>546100</xdr:colOff>
                    <xdr:row>196</xdr:row>
                    <xdr:rowOff>0</xdr:rowOff>
                  </to>
                </anchor>
              </controlPr>
            </control>
          </mc:Choice>
        </mc:AlternateContent>
        <mc:AlternateContent xmlns:mc="http://schemas.openxmlformats.org/markup-compatibility/2006">
          <mc:Choice Requires="x14">
            <control shapeId="16498" r:id="rId28" name="Option Button 114">
              <controlPr defaultSize="0" autoFill="0" autoLine="0" autoPict="0">
                <anchor moveWithCells="1">
                  <from>
                    <xdr:col>3</xdr:col>
                    <xdr:colOff>19050</xdr:colOff>
                    <xdr:row>196</xdr:row>
                    <xdr:rowOff>31750</xdr:rowOff>
                  </from>
                  <to>
                    <xdr:col>3</xdr:col>
                    <xdr:colOff>457200</xdr:colOff>
                    <xdr:row>196</xdr:row>
                    <xdr:rowOff>165100</xdr:rowOff>
                  </to>
                </anchor>
              </controlPr>
            </control>
          </mc:Choice>
        </mc:AlternateContent>
        <mc:AlternateContent xmlns:mc="http://schemas.openxmlformats.org/markup-compatibility/2006">
          <mc:Choice Requires="x14">
            <control shapeId="16499" r:id="rId29" name="Option Button 115">
              <controlPr defaultSize="0" autoFill="0" autoLine="0" autoPict="0">
                <anchor moveWithCells="1">
                  <from>
                    <xdr:col>3</xdr:col>
                    <xdr:colOff>19050</xdr:colOff>
                    <xdr:row>197</xdr:row>
                    <xdr:rowOff>12700</xdr:rowOff>
                  </from>
                  <to>
                    <xdr:col>3</xdr:col>
                    <xdr:colOff>495300</xdr:colOff>
                    <xdr:row>197</xdr:row>
                    <xdr:rowOff>171450</xdr:rowOff>
                  </to>
                </anchor>
              </controlPr>
            </control>
          </mc:Choice>
        </mc:AlternateContent>
        <mc:AlternateContent xmlns:mc="http://schemas.openxmlformats.org/markup-compatibility/2006">
          <mc:Choice Requires="x14">
            <control shapeId="16514" r:id="rId30" name="Check Box 130">
              <controlPr defaultSize="0" autoFill="0" autoLine="0" autoPict="0">
                <anchor moveWithCells="1">
                  <from>
                    <xdr:col>6</xdr:col>
                    <xdr:colOff>95250</xdr:colOff>
                    <xdr:row>23</xdr:row>
                    <xdr:rowOff>12700</xdr:rowOff>
                  </from>
                  <to>
                    <xdr:col>6</xdr:col>
                    <xdr:colOff>457200</xdr:colOff>
                    <xdr:row>24</xdr:row>
                    <xdr:rowOff>0</xdr:rowOff>
                  </to>
                </anchor>
              </controlPr>
            </control>
          </mc:Choice>
        </mc:AlternateContent>
        <mc:AlternateContent xmlns:mc="http://schemas.openxmlformats.org/markup-compatibility/2006">
          <mc:Choice Requires="x14">
            <control shapeId="16515" r:id="rId31" name="Check Box 131">
              <controlPr defaultSize="0" autoFill="0" autoLine="0" autoPict="0">
                <anchor moveWithCells="1">
                  <from>
                    <xdr:col>12</xdr:col>
                    <xdr:colOff>95250</xdr:colOff>
                    <xdr:row>23</xdr:row>
                    <xdr:rowOff>50800</xdr:rowOff>
                  </from>
                  <to>
                    <xdr:col>12</xdr:col>
                    <xdr:colOff>552450</xdr:colOff>
                    <xdr:row>23</xdr:row>
                    <xdr:rowOff>209550</xdr:rowOff>
                  </to>
                </anchor>
              </controlPr>
            </control>
          </mc:Choice>
        </mc:AlternateContent>
        <mc:AlternateContent xmlns:mc="http://schemas.openxmlformats.org/markup-compatibility/2006">
          <mc:Choice Requires="x14">
            <control shapeId="16516" r:id="rId32" name="Check Box 132">
              <controlPr defaultSize="0" autoFill="0" autoLine="0" autoPict="0">
                <anchor moveWithCells="1">
                  <from>
                    <xdr:col>18</xdr:col>
                    <xdr:colOff>127000</xdr:colOff>
                    <xdr:row>23</xdr:row>
                    <xdr:rowOff>12700</xdr:rowOff>
                  </from>
                  <to>
                    <xdr:col>18</xdr:col>
                    <xdr:colOff>660400</xdr:colOff>
                    <xdr:row>24</xdr:row>
                    <xdr:rowOff>0</xdr:rowOff>
                  </to>
                </anchor>
              </controlPr>
            </control>
          </mc:Choice>
        </mc:AlternateContent>
        <mc:AlternateContent xmlns:mc="http://schemas.openxmlformats.org/markup-compatibility/2006">
          <mc:Choice Requires="x14">
            <control shapeId="16544" r:id="rId33" name="Check Box 160">
              <controlPr defaultSize="0" autoFill="0" autoLine="0" autoPict="0">
                <anchor moveWithCells="1">
                  <from>
                    <xdr:col>6</xdr:col>
                    <xdr:colOff>95250</xdr:colOff>
                    <xdr:row>55</xdr:row>
                    <xdr:rowOff>12700</xdr:rowOff>
                  </from>
                  <to>
                    <xdr:col>6</xdr:col>
                    <xdr:colOff>457200</xdr:colOff>
                    <xdr:row>56</xdr:row>
                    <xdr:rowOff>0</xdr:rowOff>
                  </to>
                </anchor>
              </controlPr>
            </control>
          </mc:Choice>
        </mc:AlternateContent>
        <mc:AlternateContent xmlns:mc="http://schemas.openxmlformats.org/markup-compatibility/2006">
          <mc:Choice Requires="x14">
            <control shapeId="16545" r:id="rId34" name="Check Box 161">
              <controlPr defaultSize="0" autoFill="0" autoLine="0" autoPict="0">
                <anchor moveWithCells="1">
                  <from>
                    <xdr:col>12</xdr:col>
                    <xdr:colOff>95250</xdr:colOff>
                    <xdr:row>55</xdr:row>
                    <xdr:rowOff>50800</xdr:rowOff>
                  </from>
                  <to>
                    <xdr:col>12</xdr:col>
                    <xdr:colOff>552450</xdr:colOff>
                    <xdr:row>55</xdr:row>
                    <xdr:rowOff>209550</xdr:rowOff>
                  </to>
                </anchor>
              </controlPr>
            </control>
          </mc:Choice>
        </mc:AlternateContent>
        <mc:AlternateContent xmlns:mc="http://schemas.openxmlformats.org/markup-compatibility/2006">
          <mc:Choice Requires="x14">
            <control shapeId="16546" r:id="rId35" name="Check Box 162">
              <controlPr defaultSize="0" autoFill="0" autoLine="0" autoPict="0">
                <anchor moveWithCells="1">
                  <from>
                    <xdr:col>18</xdr:col>
                    <xdr:colOff>127000</xdr:colOff>
                    <xdr:row>55</xdr:row>
                    <xdr:rowOff>12700</xdr:rowOff>
                  </from>
                  <to>
                    <xdr:col>18</xdr:col>
                    <xdr:colOff>660400</xdr:colOff>
                    <xdr:row>56</xdr:row>
                    <xdr:rowOff>0</xdr:rowOff>
                  </to>
                </anchor>
              </controlPr>
            </control>
          </mc:Choice>
        </mc:AlternateContent>
        <mc:AlternateContent xmlns:mc="http://schemas.openxmlformats.org/markup-compatibility/2006">
          <mc:Choice Requires="x14">
            <control shapeId="16547" r:id="rId36" name="Group Box 163">
              <controlPr defaultSize="0" autoFill="0" autoPict="0">
                <anchor moveWithCells="1">
                  <from>
                    <xdr:col>1</xdr:col>
                    <xdr:colOff>571500</xdr:colOff>
                    <xdr:row>35</xdr:row>
                    <xdr:rowOff>152400</xdr:rowOff>
                  </from>
                  <to>
                    <xdr:col>5</xdr:col>
                    <xdr:colOff>31750</xdr:colOff>
                    <xdr:row>38</xdr:row>
                    <xdr:rowOff>50800</xdr:rowOff>
                  </to>
                </anchor>
              </controlPr>
            </control>
          </mc:Choice>
        </mc:AlternateContent>
        <mc:AlternateContent xmlns:mc="http://schemas.openxmlformats.org/markup-compatibility/2006">
          <mc:Choice Requires="x14">
            <control shapeId="16554" r:id="rId37" name="Check Box 170">
              <controlPr defaultSize="0" autoFill="0" autoLine="0" autoPict="0">
                <anchor moveWithCells="1">
                  <from>
                    <xdr:col>5</xdr:col>
                    <xdr:colOff>95250</xdr:colOff>
                    <xdr:row>65</xdr:row>
                    <xdr:rowOff>12700</xdr:rowOff>
                  </from>
                  <to>
                    <xdr:col>5</xdr:col>
                    <xdr:colOff>457200</xdr:colOff>
                    <xdr:row>66</xdr:row>
                    <xdr:rowOff>0</xdr:rowOff>
                  </to>
                </anchor>
              </controlPr>
            </control>
          </mc:Choice>
        </mc:AlternateContent>
        <mc:AlternateContent xmlns:mc="http://schemas.openxmlformats.org/markup-compatibility/2006">
          <mc:Choice Requires="x14">
            <control shapeId="16555" r:id="rId38" name="Check Box 171">
              <controlPr defaultSize="0" autoFill="0" autoLine="0" autoPict="0">
                <anchor moveWithCells="1">
                  <from>
                    <xdr:col>16</xdr:col>
                    <xdr:colOff>95250</xdr:colOff>
                    <xdr:row>65</xdr:row>
                    <xdr:rowOff>50800</xdr:rowOff>
                  </from>
                  <to>
                    <xdr:col>16</xdr:col>
                    <xdr:colOff>552450</xdr:colOff>
                    <xdr:row>65</xdr:row>
                    <xdr:rowOff>209550</xdr:rowOff>
                  </to>
                </anchor>
              </controlPr>
            </control>
          </mc:Choice>
        </mc:AlternateContent>
        <mc:AlternateContent xmlns:mc="http://schemas.openxmlformats.org/markup-compatibility/2006">
          <mc:Choice Requires="x14">
            <control shapeId="16556" r:id="rId39" name="Check Box 172">
              <controlPr defaultSize="0" autoFill="0" autoLine="0" autoPict="0">
                <anchor moveWithCells="1">
                  <from>
                    <xdr:col>22</xdr:col>
                    <xdr:colOff>127000</xdr:colOff>
                    <xdr:row>65</xdr:row>
                    <xdr:rowOff>12700</xdr:rowOff>
                  </from>
                  <to>
                    <xdr:col>23</xdr:col>
                    <xdr:colOff>76200</xdr:colOff>
                    <xdr:row>66</xdr:row>
                    <xdr:rowOff>0</xdr:rowOff>
                  </to>
                </anchor>
              </controlPr>
            </control>
          </mc:Choice>
        </mc:AlternateContent>
        <mc:AlternateContent xmlns:mc="http://schemas.openxmlformats.org/markup-compatibility/2006">
          <mc:Choice Requires="x14">
            <control shapeId="16557" r:id="rId40" name="Group Box 173">
              <controlPr defaultSize="0" autoFill="0" autoPict="0">
                <anchor moveWithCells="1">
                  <from>
                    <xdr:col>1</xdr:col>
                    <xdr:colOff>565150</xdr:colOff>
                    <xdr:row>64</xdr:row>
                    <xdr:rowOff>152400</xdr:rowOff>
                  </from>
                  <to>
                    <xdr:col>4</xdr:col>
                    <xdr:colOff>266700</xdr:colOff>
                    <xdr:row>66</xdr:row>
                    <xdr:rowOff>69850</xdr:rowOff>
                  </to>
                </anchor>
              </controlPr>
            </control>
          </mc:Choice>
        </mc:AlternateContent>
        <mc:AlternateContent xmlns:mc="http://schemas.openxmlformats.org/markup-compatibility/2006">
          <mc:Choice Requires="x14">
            <control shapeId="16558" r:id="rId41" name="Option Button 174">
              <controlPr defaultSize="0" autoFill="0" autoLine="0" autoPict="0">
                <anchor moveWithCells="1">
                  <from>
                    <xdr:col>2</xdr:col>
                    <xdr:colOff>12700</xdr:colOff>
                    <xdr:row>65</xdr:row>
                    <xdr:rowOff>12700</xdr:rowOff>
                  </from>
                  <to>
                    <xdr:col>3</xdr:col>
                    <xdr:colOff>0</xdr:colOff>
                    <xdr:row>66</xdr:row>
                    <xdr:rowOff>0</xdr:rowOff>
                  </to>
                </anchor>
              </controlPr>
            </control>
          </mc:Choice>
        </mc:AlternateContent>
        <mc:AlternateContent xmlns:mc="http://schemas.openxmlformats.org/markup-compatibility/2006">
          <mc:Choice Requires="x14">
            <control shapeId="16559" r:id="rId42" name="Check Box 175">
              <controlPr defaultSize="0" autoFill="0" autoLine="0" autoPict="0">
                <anchor moveWithCells="1">
                  <from>
                    <xdr:col>10</xdr:col>
                    <xdr:colOff>95250</xdr:colOff>
                    <xdr:row>65</xdr:row>
                    <xdr:rowOff>50800</xdr:rowOff>
                  </from>
                  <to>
                    <xdr:col>10</xdr:col>
                    <xdr:colOff>552450</xdr:colOff>
                    <xdr:row>65</xdr:row>
                    <xdr:rowOff>209550</xdr:rowOff>
                  </to>
                </anchor>
              </controlPr>
            </control>
          </mc:Choice>
        </mc:AlternateContent>
        <mc:AlternateContent xmlns:mc="http://schemas.openxmlformats.org/markup-compatibility/2006">
          <mc:Choice Requires="x14">
            <control shapeId="16578" r:id="rId43" name="Group Box 194">
              <controlPr defaultSize="0" autoFill="0" autoPict="0">
                <anchor moveWithCells="1">
                  <from>
                    <xdr:col>1</xdr:col>
                    <xdr:colOff>571500</xdr:colOff>
                    <xdr:row>97</xdr:row>
                    <xdr:rowOff>152400</xdr:rowOff>
                  </from>
                  <to>
                    <xdr:col>4</xdr:col>
                    <xdr:colOff>400050</xdr:colOff>
                    <xdr:row>100</xdr:row>
                    <xdr:rowOff>38100</xdr:rowOff>
                  </to>
                </anchor>
              </controlPr>
            </control>
          </mc:Choice>
        </mc:AlternateContent>
        <mc:AlternateContent xmlns:mc="http://schemas.openxmlformats.org/markup-compatibility/2006">
          <mc:Choice Requires="x14">
            <control shapeId="16579" r:id="rId44" name="Option Button 195">
              <controlPr defaultSize="0" autoFill="0" autoLine="0" autoPict="0">
                <anchor moveWithCells="1">
                  <from>
                    <xdr:col>2</xdr:col>
                    <xdr:colOff>12700</xdr:colOff>
                    <xdr:row>98</xdr:row>
                    <xdr:rowOff>19050</xdr:rowOff>
                  </from>
                  <to>
                    <xdr:col>2</xdr:col>
                    <xdr:colOff>508000</xdr:colOff>
                    <xdr:row>98</xdr:row>
                    <xdr:rowOff>209550</xdr:rowOff>
                  </to>
                </anchor>
              </controlPr>
            </control>
          </mc:Choice>
        </mc:AlternateContent>
        <mc:AlternateContent xmlns:mc="http://schemas.openxmlformats.org/markup-compatibility/2006">
          <mc:Choice Requires="x14">
            <control shapeId="16580" r:id="rId45" name="Option Button 196">
              <controlPr defaultSize="0" autoFill="0" autoLine="0" autoPict="0">
                <anchor moveWithCells="1">
                  <from>
                    <xdr:col>2</xdr:col>
                    <xdr:colOff>12700</xdr:colOff>
                    <xdr:row>99</xdr:row>
                    <xdr:rowOff>31750</xdr:rowOff>
                  </from>
                  <to>
                    <xdr:col>2</xdr:col>
                    <xdr:colOff>533400</xdr:colOff>
                    <xdr:row>100</xdr:row>
                    <xdr:rowOff>12700</xdr:rowOff>
                  </to>
                </anchor>
              </controlPr>
            </control>
          </mc:Choice>
        </mc:AlternateContent>
        <mc:AlternateContent xmlns:mc="http://schemas.openxmlformats.org/markup-compatibility/2006">
          <mc:Choice Requires="x14">
            <control shapeId="16595" r:id="rId46" name="Check Box 211">
              <controlPr defaultSize="0" autoFill="0" autoLine="0" autoPict="0">
                <anchor moveWithCells="1">
                  <from>
                    <xdr:col>10</xdr:col>
                    <xdr:colOff>374650</xdr:colOff>
                    <xdr:row>300</xdr:row>
                    <xdr:rowOff>31750</xdr:rowOff>
                  </from>
                  <to>
                    <xdr:col>11</xdr:col>
                    <xdr:colOff>171450</xdr:colOff>
                    <xdr:row>301</xdr:row>
                    <xdr:rowOff>0</xdr:rowOff>
                  </to>
                </anchor>
              </controlPr>
            </control>
          </mc:Choice>
        </mc:AlternateContent>
        <mc:AlternateContent xmlns:mc="http://schemas.openxmlformats.org/markup-compatibility/2006">
          <mc:Choice Requires="x14">
            <control shapeId="16628" r:id="rId47" name="Group Box 244">
              <controlPr defaultSize="0" autoFill="0" autoPict="0">
                <anchor moveWithCells="1">
                  <from>
                    <xdr:col>1</xdr:col>
                    <xdr:colOff>565150</xdr:colOff>
                    <xdr:row>108</xdr:row>
                    <xdr:rowOff>152400</xdr:rowOff>
                  </from>
                  <to>
                    <xdr:col>4</xdr:col>
                    <xdr:colOff>450850</xdr:colOff>
                    <xdr:row>111</xdr:row>
                    <xdr:rowOff>38100</xdr:rowOff>
                  </to>
                </anchor>
              </controlPr>
            </control>
          </mc:Choice>
        </mc:AlternateContent>
        <mc:AlternateContent xmlns:mc="http://schemas.openxmlformats.org/markup-compatibility/2006">
          <mc:Choice Requires="x14">
            <control shapeId="16629" r:id="rId48" name="Option Button 245">
              <controlPr defaultSize="0" autoFill="0" autoLine="0" autoPict="0">
                <anchor moveWithCells="1">
                  <from>
                    <xdr:col>2</xdr:col>
                    <xdr:colOff>12700</xdr:colOff>
                    <xdr:row>108</xdr:row>
                    <xdr:rowOff>209550</xdr:rowOff>
                  </from>
                  <to>
                    <xdr:col>3</xdr:col>
                    <xdr:colOff>127000</xdr:colOff>
                    <xdr:row>109</xdr:row>
                    <xdr:rowOff>203200</xdr:rowOff>
                  </to>
                </anchor>
              </controlPr>
            </control>
          </mc:Choice>
        </mc:AlternateContent>
        <mc:AlternateContent xmlns:mc="http://schemas.openxmlformats.org/markup-compatibility/2006">
          <mc:Choice Requires="x14">
            <control shapeId="16630" r:id="rId49" name="Option Button 246">
              <controlPr defaultSize="0" autoFill="0" autoLine="0" autoPict="0">
                <anchor moveWithCells="1">
                  <from>
                    <xdr:col>2</xdr:col>
                    <xdr:colOff>12700</xdr:colOff>
                    <xdr:row>110</xdr:row>
                    <xdr:rowOff>12700</xdr:rowOff>
                  </from>
                  <to>
                    <xdr:col>3</xdr:col>
                    <xdr:colOff>298450</xdr:colOff>
                    <xdr:row>111</xdr:row>
                    <xdr:rowOff>0</xdr:rowOff>
                  </to>
                </anchor>
              </controlPr>
            </control>
          </mc:Choice>
        </mc:AlternateContent>
        <mc:AlternateContent xmlns:mc="http://schemas.openxmlformats.org/markup-compatibility/2006">
          <mc:Choice Requires="x14">
            <control shapeId="16631" r:id="rId50" name="Check Box 247">
              <controlPr defaultSize="0" autoFill="0" autoLine="0" autoPict="0">
                <anchor moveWithCells="1">
                  <from>
                    <xdr:col>2</xdr:col>
                    <xdr:colOff>171450</xdr:colOff>
                    <xdr:row>133</xdr:row>
                    <xdr:rowOff>152400</xdr:rowOff>
                  </from>
                  <to>
                    <xdr:col>3</xdr:col>
                    <xdr:colOff>69850</xdr:colOff>
                    <xdr:row>134</xdr:row>
                    <xdr:rowOff>184150</xdr:rowOff>
                  </to>
                </anchor>
              </controlPr>
            </control>
          </mc:Choice>
        </mc:AlternateContent>
        <mc:AlternateContent xmlns:mc="http://schemas.openxmlformats.org/markup-compatibility/2006">
          <mc:Choice Requires="x14">
            <control shapeId="16634" r:id="rId51" name="Check Box 250">
              <controlPr defaultSize="0" autoFill="0" autoLine="0" autoPict="0">
                <anchor moveWithCells="1">
                  <from>
                    <xdr:col>2</xdr:col>
                    <xdr:colOff>171450</xdr:colOff>
                    <xdr:row>142</xdr:row>
                    <xdr:rowOff>146050</xdr:rowOff>
                  </from>
                  <to>
                    <xdr:col>3</xdr:col>
                    <xdr:colOff>76200</xdr:colOff>
                    <xdr:row>144</xdr:row>
                    <xdr:rowOff>0</xdr:rowOff>
                  </to>
                </anchor>
              </controlPr>
            </control>
          </mc:Choice>
        </mc:AlternateContent>
        <mc:AlternateContent xmlns:mc="http://schemas.openxmlformats.org/markup-compatibility/2006">
          <mc:Choice Requires="x14">
            <control shapeId="16635" r:id="rId52" name="Check Box 251">
              <controlPr defaultSize="0" autoFill="0" autoLine="0" autoPict="0">
                <anchor moveWithCells="1">
                  <from>
                    <xdr:col>2</xdr:col>
                    <xdr:colOff>171450</xdr:colOff>
                    <xdr:row>148</xdr:row>
                    <xdr:rowOff>0</xdr:rowOff>
                  </from>
                  <to>
                    <xdr:col>3</xdr:col>
                    <xdr:colOff>76200</xdr:colOff>
                    <xdr:row>149</xdr:row>
                    <xdr:rowOff>12700</xdr:rowOff>
                  </to>
                </anchor>
              </controlPr>
            </control>
          </mc:Choice>
        </mc:AlternateContent>
        <mc:AlternateContent xmlns:mc="http://schemas.openxmlformats.org/markup-compatibility/2006">
          <mc:Choice Requires="x14">
            <control shapeId="16636" r:id="rId53" name="Check Box 252">
              <controlPr defaultSize="0" autoFill="0" autoLine="0" autoPict="0">
                <anchor moveWithCells="1">
                  <from>
                    <xdr:col>16</xdr:col>
                    <xdr:colOff>222250</xdr:colOff>
                    <xdr:row>136</xdr:row>
                    <xdr:rowOff>38100</xdr:rowOff>
                  </from>
                  <to>
                    <xdr:col>16</xdr:col>
                    <xdr:colOff>565150</xdr:colOff>
                    <xdr:row>136</xdr:row>
                    <xdr:rowOff>184150</xdr:rowOff>
                  </to>
                </anchor>
              </controlPr>
            </control>
          </mc:Choice>
        </mc:AlternateContent>
        <mc:AlternateContent xmlns:mc="http://schemas.openxmlformats.org/markup-compatibility/2006">
          <mc:Choice Requires="x14">
            <control shapeId="16637" r:id="rId54" name="Check Box 253">
              <controlPr defaultSize="0" autoFill="0" autoLine="0" autoPict="0">
                <anchor moveWithCells="1">
                  <from>
                    <xdr:col>16</xdr:col>
                    <xdr:colOff>222250</xdr:colOff>
                    <xdr:row>137</xdr:row>
                    <xdr:rowOff>38100</xdr:rowOff>
                  </from>
                  <to>
                    <xdr:col>16</xdr:col>
                    <xdr:colOff>571500</xdr:colOff>
                    <xdr:row>137</xdr:row>
                    <xdr:rowOff>184150</xdr:rowOff>
                  </to>
                </anchor>
              </controlPr>
            </control>
          </mc:Choice>
        </mc:AlternateContent>
        <mc:AlternateContent xmlns:mc="http://schemas.openxmlformats.org/markup-compatibility/2006">
          <mc:Choice Requires="x14">
            <control shapeId="16638" r:id="rId55" name="Check Box 254">
              <controlPr defaultSize="0" autoFill="0" autoLine="0" autoPict="0">
                <anchor moveWithCells="1">
                  <from>
                    <xdr:col>16</xdr:col>
                    <xdr:colOff>222250</xdr:colOff>
                    <xdr:row>138</xdr:row>
                    <xdr:rowOff>38100</xdr:rowOff>
                  </from>
                  <to>
                    <xdr:col>16</xdr:col>
                    <xdr:colOff>571500</xdr:colOff>
                    <xdr:row>138</xdr:row>
                    <xdr:rowOff>184150</xdr:rowOff>
                  </to>
                </anchor>
              </controlPr>
            </control>
          </mc:Choice>
        </mc:AlternateContent>
        <mc:AlternateContent xmlns:mc="http://schemas.openxmlformats.org/markup-compatibility/2006">
          <mc:Choice Requires="x14">
            <control shapeId="16639" r:id="rId56" name="Check Box 255">
              <controlPr defaultSize="0" autoFill="0" autoLine="0" autoPict="0">
                <anchor moveWithCells="1">
                  <from>
                    <xdr:col>16</xdr:col>
                    <xdr:colOff>222250</xdr:colOff>
                    <xdr:row>139</xdr:row>
                    <xdr:rowOff>38100</xdr:rowOff>
                  </from>
                  <to>
                    <xdr:col>16</xdr:col>
                    <xdr:colOff>571500</xdr:colOff>
                    <xdr:row>139</xdr:row>
                    <xdr:rowOff>184150</xdr:rowOff>
                  </to>
                </anchor>
              </controlPr>
            </control>
          </mc:Choice>
        </mc:AlternateContent>
        <mc:AlternateContent xmlns:mc="http://schemas.openxmlformats.org/markup-compatibility/2006">
          <mc:Choice Requires="x14">
            <control shapeId="16640" r:id="rId57" name="Check Box 256">
              <controlPr defaultSize="0" autoFill="0" autoLine="0" autoPict="0">
                <anchor moveWithCells="1">
                  <from>
                    <xdr:col>16</xdr:col>
                    <xdr:colOff>222250</xdr:colOff>
                    <xdr:row>140</xdr:row>
                    <xdr:rowOff>38100</xdr:rowOff>
                  </from>
                  <to>
                    <xdr:col>16</xdr:col>
                    <xdr:colOff>571500</xdr:colOff>
                    <xdr:row>140</xdr:row>
                    <xdr:rowOff>184150</xdr:rowOff>
                  </to>
                </anchor>
              </controlPr>
            </control>
          </mc:Choice>
        </mc:AlternateContent>
        <mc:AlternateContent xmlns:mc="http://schemas.openxmlformats.org/markup-compatibility/2006">
          <mc:Choice Requires="x14">
            <control shapeId="16641" r:id="rId58" name="Check Box 257">
              <controlPr defaultSize="0" autoFill="0" autoLine="0" autoPict="0">
                <anchor moveWithCells="1">
                  <from>
                    <xdr:col>22</xdr:col>
                    <xdr:colOff>222250</xdr:colOff>
                    <xdr:row>136</xdr:row>
                    <xdr:rowOff>38100</xdr:rowOff>
                  </from>
                  <to>
                    <xdr:col>22</xdr:col>
                    <xdr:colOff>571500</xdr:colOff>
                    <xdr:row>136</xdr:row>
                    <xdr:rowOff>184150</xdr:rowOff>
                  </to>
                </anchor>
              </controlPr>
            </control>
          </mc:Choice>
        </mc:AlternateContent>
        <mc:AlternateContent xmlns:mc="http://schemas.openxmlformats.org/markup-compatibility/2006">
          <mc:Choice Requires="x14">
            <control shapeId="16642" r:id="rId59" name="Check Box 258">
              <controlPr defaultSize="0" autoFill="0" autoLine="0" autoPict="0">
                <anchor moveWithCells="1">
                  <from>
                    <xdr:col>22</xdr:col>
                    <xdr:colOff>222250</xdr:colOff>
                    <xdr:row>137</xdr:row>
                    <xdr:rowOff>38100</xdr:rowOff>
                  </from>
                  <to>
                    <xdr:col>22</xdr:col>
                    <xdr:colOff>571500</xdr:colOff>
                    <xdr:row>137</xdr:row>
                    <xdr:rowOff>184150</xdr:rowOff>
                  </to>
                </anchor>
              </controlPr>
            </control>
          </mc:Choice>
        </mc:AlternateContent>
        <mc:AlternateContent xmlns:mc="http://schemas.openxmlformats.org/markup-compatibility/2006">
          <mc:Choice Requires="x14">
            <control shapeId="16643" r:id="rId60" name="Check Box 259">
              <controlPr defaultSize="0" autoFill="0" autoLine="0" autoPict="0">
                <anchor moveWithCells="1">
                  <from>
                    <xdr:col>22</xdr:col>
                    <xdr:colOff>222250</xdr:colOff>
                    <xdr:row>138</xdr:row>
                    <xdr:rowOff>38100</xdr:rowOff>
                  </from>
                  <to>
                    <xdr:col>22</xdr:col>
                    <xdr:colOff>571500</xdr:colOff>
                    <xdr:row>138</xdr:row>
                    <xdr:rowOff>184150</xdr:rowOff>
                  </to>
                </anchor>
              </controlPr>
            </control>
          </mc:Choice>
        </mc:AlternateContent>
        <mc:AlternateContent xmlns:mc="http://schemas.openxmlformats.org/markup-compatibility/2006">
          <mc:Choice Requires="x14">
            <control shapeId="16644" r:id="rId61" name="Check Box 260">
              <controlPr defaultSize="0" autoFill="0" autoLine="0" autoPict="0">
                <anchor moveWithCells="1">
                  <from>
                    <xdr:col>22</xdr:col>
                    <xdr:colOff>222250</xdr:colOff>
                    <xdr:row>139</xdr:row>
                    <xdr:rowOff>38100</xdr:rowOff>
                  </from>
                  <to>
                    <xdr:col>22</xdr:col>
                    <xdr:colOff>571500</xdr:colOff>
                    <xdr:row>139</xdr:row>
                    <xdr:rowOff>184150</xdr:rowOff>
                  </to>
                </anchor>
              </controlPr>
            </control>
          </mc:Choice>
        </mc:AlternateContent>
        <mc:AlternateContent xmlns:mc="http://schemas.openxmlformats.org/markup-compatibility/2006">
          <mc:Choice Requires="x14">
            <control shapeId="16645" r:id="rId62" name="Check Box 261">
              <controlPr defaultSize="0" autoFill="0" autoLine="0" autoPict="0">
                <anchor moveWithCells="1">
                  <from>
                    <xdr:col>22</xdr:col>
                    <xdr:colOff>222250</xdr:colOff>
                    <xdr:row>140</xdr:row>
                    <xdr:rowOff>38100</xdr:rowOff>
                  </from>
                  <to>
                    <xdr:col>22</xdr:col>
                    <xdr:colOff>571500</xdr:colOff>
                    <xdr:row>140</xdr:row>
                    <xdr:rowOff>184150</xdr:rowOff>
                  </to>
                </anchor>
              </controlPr>
            </control>
          </mc:Choice>
        </mc:AlternateContent>
        <mc:AlternateContent xmlns:mc="http://schemas.openxmlformats.org/markup-compatibility/2006">
          <mc:Choice Requires="x14">
            <control shapeId="16646" r:id="rId63" name="Group Box 262">
              <controlPr defaultSize="0" autoFill="0" autoPict="0">
                <anchor moveWithCells="1">
                  <from>
                    <xdr:col>9</xdr:col>
                    <xdr:colOff>114300</xdr:colOff>
                    <xdr:row>143</xdr:row>
                    <xdr:rowOff>152400</xdr:rowOff>
                  </from>
                  <to>
                    <xdr:col>11</xdr:col>
                    <xdr:colOff>19050</xdr:colOff>
                    <xdr:row>146</xdr:row>
                    <xdr:rowOff>38100</xdr:rowOff>
                  </to>
                </anchor>
              </controlPr>
            </control>
          </mc:Choice>
        </mc:AlternateContent>
        <mc:AlternateContent xmlns:mc="http://schemas.openxmlformats.org/markup-compatibility/2006">
          <mc:Choice Requires="x14">
            <control shapeId="16647" r:id="rId64" name="Option Button 263">
              <controlPr defaultSize="0" autoFill="0" autoLine="0" autoPict="0">
                <anchor moveWithCells="1">
                  <from>
                    <xdr:col>9</xdr:col>
                    <xdr:colOff>127000</xdr:colOff>
                    <xdr:row>144</xdr:row>
                    <xdr:rowOff>19050</xdr:rowOff>
                  </from>
                  <to>
                    <xdr:col>10</xdr:col>
                    <xdr:colOff>88900</xdr:colOff>
                    <xdr:row>144</xdr:row>
                    <xdr:rowOff>171450</xdr:rowOff>
                  </to>
                </anchor>
              </controlPr>
            </control>
          </mc:Choice>
        </mc:AlternateContent>
        <mc:AlternateContent xmlns:mc="http://schemas.openxmlformats.org/markup-compatibility/2006">
          <mc:Choice Requires="x14">
            <control shapeId="16648" r:id="rId65" name="Option Button 264">
              <controlPr defaultSize="0" autoFill="0" autoLine="0" autoPict="0">
                <anchor moveWithCells="1">
                  <from>
                    <xdr:col>9</xdr:col>
                    <xdr:colOff>127000</xdr:colOff>
                    <xdr:row>145</xdr:row>
                    <xdr:rowOff>12700</xdr:rowOff>
                  </from>
                  <to>
                    <xdr:col>10</xdr:col>
                    <xdr:colOff>165100</xdr:colOff>
                    <xdr:row>146</xdr:row>
                    <xdr:rowOff>19050</xdr:rowOff>
                  </to>
                </anchor>
              </controlPr>
            </control>
          </mc:Choice>
        </mc:AlternateContent>
        <mc:AlternateContent xmlns:mc="http://schemas.openxmlformats.org/markup-compatibility/2006">
          <mc:Choice Requires="x14">
            <control shapeId="16650" r:id="rId66" name="Check Box 266">
              <controlPr defaultSize="0" autoFill="0" autoLine="0" autoPict="0">
                <anchor moveWithCells="1">
                  <from>
                    <xdr:col>19</xdr:col>
                    <xdr:colOff>323850</xdr:colOff>
                    <xdr:row>224</xdr:row>
                    <xdr:rowOff>0</xdr:rowOff>
                  </from>
                  <to>
                    <xdr:col>20</xdr:col>
                    <xdr:colOff>76200</xdr:colOff>
                    <xdr:row>225</xdr:row>
                    <xdr:rowOff>12700</xdr:rowOff>
                  </to>
                </anchor>
              </controlPr>
            </control>
          </mc:Choice>
        </mc:AlternateContent>
        <mc:AlternateContent xmlns:mc="http://schemas.openxmlformats.org/markup-compatibility/2006">
          <mc:Choice Requires="x14">
            <control shapeId="16651" r:id="rId67" name="Check Box 267">
              <controlPr defaultSize="0" autoFill="0" autoLine="0" autoPict="0">
                <anchor moveWithCells="1">
                  <from>
                    <xdr:col>19</xdr:col>
                    <xdr:colOff>323850</xdr:colOff>
                    <xdr:row>225</xdr:row>
                    <xdr:rowOff>0</xdr:rowOff>
                  </from>
                  <to>
                    <xdr:col>20</xdr:col>
                    <xdr:colOff>76200</xdr:colOff>
                    <xdr:row>226</xdr:row>
                    <xdr:rowOff>12700</xdr:rowOff>
                  </to>
                </anchor>
              </controlPr>
            </control>
          </mc:Choice>
        </mc:AlternateContent>
        <mc:AlternateContent xmlns:mc="http://schemas.openxmlformats.org/markup-compatibility/2006">
          <mc:Choice Requires="x14">
            <control shapeId="16652" r:id="rId68" name="Check Box 268">
              <controlPr defaultSize="0" autoFill="0" autoLine="0" autoPict="0">
                <anchor moveWithCells="1">
                  <from>
                    <xdr:col>19</xdr:col>
                    <xdr:colOff>323850</xdr:colOff>
                    <xdr:row>226</xdr:row>
                    <xdr:rowOff>0</xdr:rowOff>
                  </from>
                  <to>
                    <xdr:col>20</xdr:col>
                    <xdr:colOff>76200</xdr:colOff>
                    <xdr:row>227</xdr:row>
                    <xdr:rowOff>12700</xdr:rowOff>
                  </to>
                </anchor>
              </controlPr>
            </control>
          </mc:Choice>
        </mc:AlternateContent>
        <mc:AlternateContent xmlns:mc="http://schemas.openxmlformats.org/markup-compatibility/2006">
          <mc:Choice Requires="x14">
            <control shapeId="16653" r:id="rId69" name="Check Box 269">
              <controlPr defaultSize="0" autoFill="0" autoLine="0" autoPict="0">
                <anchor moveWithCells="1">
                  <from>
                    <xdr:col>19</xdr:col>
                    <xdr:colOff>323850</xdr:colOff>
                    <xdr:row>227</xdr:row>
                    <xdr:rowOff>0</xdr:rowOff>
                  </from>
                  <to>
                    <xdr:col>20</xdr:col>
                    <xdr:colOff>76200</xdr:colOff>
                    <xdr:row>228</xdr:row>
                    <xdr:rowOff>12700</xdr:rowOff>
                  </to>
                </anchor>
              </controlPr>
            </control>
          </mc:Choice>
        </mc:AlternateContent>
        <mc:AlternateContent xmlns:mc="http://schemas.openxmlformats.org/markup-compatibility/2006">
          <mc:Choice Requires="x14">
            <control shapeId="16654" r:id="rId70" name="Check Box 270">
              <controlPr defaultSize="0" autoFill="0" autoLine="0" autoPict="0">
                <anchor moveWithCells="1">
                  <from>
                    <xdr:col>19</xdr:col>
                    <xdr:colOff>323850</xdr:colOff>
                    <xdr:row>228</xdr:row>
                    <xdr:rowOff>0</xdr:rowOff>
                  </from>
                  <to>
                    <xdr:col>20</xdr:col>
                    <xdr:colOff>76200</xdr:colOff>
                    <xdr:row>229</xdr:row>
                    <xdr:rowOff>0</xdr:rowOff>
                  </to>
                </anchor>
              </controlPr>
            </control>
          </mc:Choice>
        </mc:AlternateContent>
        <mc:AlternateContent xmlns:mc="http://schemas.openxmlformats.org/markup-compatibility/2006">
          <mc:Choice Requires="x14">
            <control shapeId="16655" r:id="rId71" name="Check Box 271">
              <controlPr defaultSize="0" autoFill="0" autoLine="0" autoPict="0">
                <anchor moveWithCells="1">
                  <from>
                    <xdr:col>19</xdr:col>
                    <xdr:colOff>323850</xdr:colOff>
                    <xdr:row>229</xdr:row>
                    <xdr:rowOff>0</xdr:rowOff>
                  </from>
                  <to>
                    <xdr:col>20</xdr:col>
                    <xdr:colOff>76200</xdr:colOff>
                    <xdr:row>230</xdr:row>
                    <xdr:rowOff>12700</xdr:rowOff>
                  </to>
                </anchor>
              </controlPr>
            </control>
          </mc:Choice>
        </mc:AlternateContent>
        <mc:AlternateContent xmlns:mc="http://schemas.openxmlformats.org/markup-compatibility/2006">
          <mc:Choice Requires="x14">
            <control shapeId="16656" r:id="rId72" name="Check Box 272">
              <controlPr defaultSize="0" autoFill="0" autoLine="0" autoPict="0">
                <anchor moveWithCells="1">
                  <from>
                    <xdr:col>19</xdr:col>
                    <xdr:colOff>323850</xdr:colOff>
                    <xdr:row>230</xdr:row>
                    <xdr:rowOff>0</xdr:rowOff>
                  </from>
                  <to>
                    <xdr:col>20</xdr:col>
                    <xdr:colOff>76200</xdr:colOff>
                    <xdr:row>231</xdr:row>
                    <xdr:rowOff>19050</xdr:rowOff>
                  </to>
                </anchor>
              </controlPr>
            </control>
          </mc:Choice>
        </mc:AlternateContent>
        <mc:AlternateContent xmlns:mc="http://schemas.openxmlformats.org/markup-compatibility/2006">
          <mc:Choice Requires="x14">
            <control shapeId="16657" r:id="rId73" name="Check Box 273">
              <controlPr defaultSize="0" autoFill="0" autoLine="0" autoPict="0">
                <anchor moveWithCells="1">
                  <from>
                    <xdr:col>19</xdr:col>
                    <xdr:colOff>323850</xdr:colOff>
                    <xdr:row>231</xdr:row>
                    <xdr:rowOff>0</xdr:rowOff>
                  </from>
                  <to>
                    <xdr:col>20</xdr:col>
                    <xdr:colOff>76200</xdr:colOff>
                    <xdr:row>232</xdr:row>
                    <xdr:rowOff>12700</xdr:rowOff>
                  </to>
                </anchor>
              </controlPr>
            </control>
          </mc:Choice>
        </mc:AlternateContent>
        <mc:AlternateContent xmlns:mc="http://schemas.openxmlformats.org/markup-compatibility/2006">
          <mc:Choice Requires="x14">
            <control shapeId="16659" r:id="rId74" name="Check Box 275">
              <controlPr defaultSize="0" autoFill="0" autoLine="0" autoPict="0">
                <anchor moveWithCells="1">
                  <from>
                    <xdr:col>19</xdr:col>
                    <xdr:colOff>323850</xdr:colOff>
                    <xdr:row>251</xdr:row>
                    <xdr:rowOff>0</xdr:rowOff>
                  </from>
                  <to>
                    <xdr:col>20</xdr:col>
                    <xdr:colOff>76200</xdr:colOff>
                    <xdr:row>252</xdr:row>
                    <xdr:rowOff>12700</xdr:rowOff>
                  </to>
                </anchor>
              </controlPr>
            </control>
          </mc:Choice>
        </mc:AlternateContent>
        <mc:AlternateContent xmlns:mc="http://schemas.openxmlformats.org/markup-compatibility/2006">
          <mc:Choice Requires="x14">
            <control shapeId="16661" r:id="rId75" name="Check Box 277">
              <controlPr defaultSize="0" autoFill="0" autoLine="0" autoPict="0">
                <anchor moveWithCells="1">
                  <from>
                    <xdr:col>19</xdr:col>
                    <xdr:colOff>323850</xdr:colOff>
                    <xdr:row>255</xdr:row>
                    <xdr:rowOff>0</xdr:rowOff>
                  </from>
                  <to>
                    <xdr:col>20</xdr:col>
                    <xdr:colOff>76200</xdr:colOff>
                    <xdr:row>256</xdr:row>
                    <xdr:rowOff>12700</xdr:rowOff>
                  </to>
                </anchor>
              </controlPr>
            </control>
          </mc:Choice>
        </mc:AlternateContent>
        <mc:AlternateContent xmlns:mc="http://schemas.openxmlformats.org/markup-compatibility/2006">
          <mc:Choice Requires="x14">
            <control shapeId="16662" r:id="rId76" name="Check Box 278">
              <controlPr defaultSize="0" autoFill="0" autoLine="0" autoPict="0">
                <anchor moveWithCells="1">
                  <from>
                    <xdr:col>19</xdr:col>
                    <xdr:colOff>323850</xdr:colOff>
                    <xdr:row>256</xdr:row>
                    <xdr:rowOff>0</xdr:rowOff>
                  </from>
                  <to>
                    <xdr:col>20</xdr:col>
                    <xdr:colOff>76200</xdr:colOff>
                    <xdr:row>257</xdr:row>
                    <xdr:rowOff>12700</xdr:rowOff>
                  </to>
                </anchor>
              </controlPr>
            </control>
          </mc:Choice>
        </mc:AlternateContent>
        <mc:AlternateContent xmlns:mc="http://schemas.openxmlformats.org/markup-compatibility/2006">
          <mc:Choice Requires="x14">
            <control shapeId="16668" r:id="rId77" name="Option Button 284">
              <controlPr defaultSize="0" autoFill="0" autoLine="0" autoPict="0">
                <anchor moveWithCells="1">
                  <from>
                    <xdr:col>3</xdr:col>
                    <xdr:colOff>19050</xdr:colOff>
                    <xdr:row>737</xdr:row>
                    <xdr:rowOff>12700</xdr:rowOff>
                  </from>
                  <to>
                    <xdr:col>3</xdr:col>
                    <xdr:colOff>584200</xdr:colOff>
                    <xdr:row>738</xdr:row>
                    <xdr:rowOff>0</xdr:rowOff>
                  </to>
                </anchor>
              </controlPr>
            </control>
          </mc:Choice>
        </mc:AlternateContent>
        <mc:AlternateContent xmlns:mc="http://schemas.openxmlformats.org/markup-compatibility/2006">
          <mc:Choice Requires="x14">
            <control shapeId="16669" r:id="rId78" name="Option Button 285">
              <controlPr defaultSize="0" autoFill="0" autoLine="0" autoPict="0">
                <anchor moveWithCells="1">
                  <from>
                    <xdr:col>3</xdr:col>
                    <xdr:colOff>19050</xdr:colOff>
                    <xdr:row>738</xdr:row>
                    <xdr:rowOff>12700</xdr:rowOff>
                  </from>
                  <to>
                    <xdr:col>3</xdr:col>
                    <xdr:colOff>508000</xdr:colOff>
                    <xdr:row>739</xdr:row>
                    <xdr:rowOff>38100</xdr:rowOff>
                  </to>
                </anchor>
              </controlPr>
            </control>
          </mc:Choice>
        </mc:AlternateContent>
        <mc:AlternateContent xmlns:mc="http://schemas.openxmlformats.org/markup-compatibility/2006">
          <mc:Choice Requires="x14">
            <control shapeId="16670" r:id="rId79" name="Option Button 286">
              <controlPr defaultSize="0" autoFill="0" autoLine="0" autoPict="0">
                <anchor moveWithCells="1">
                  <from>
                    <xdr:col>3</xdr:col>
                    <xdr:colOff>19050</xdr:colOff>
                    <xdr:row>739</xdr:row>
                    <xdr:rowOff>19050</xdr:rowOff>
                  </from>
                  <to>
                    <xdr:col>3</xdr:col>
                    <xdr:colOff>508000</xdr:colOff>
                    <xdr:row>740</xdr:row>
                    <xdr:rowOff>0</xdr:rowOff>
                  </to>
                </anchor>
              </controlPr>
            </control>
          </mc:Choice>
        </mc:AlternateContent>
        <mc:AlternateContent xmlns:mc="http://schemas.openxmlformats.org/markup-compatibility/2006">
          <mc:Choice Requires="x14">
            <control shapeId="16673" r:id="rId80" name="Option Button 289">
              <controlPr defaultSize="0" autoFill="0" autoLine="0" autoPict="0">
                <anchor moveWithCells="1">
                  <from>
                    <xdr:col>3</xdr:col>
                    <xdr:colOff>19050</xdr:colOff>
                    <xdr:row>742</xdr:row>
                    <xdr:rowOff>19050</xdr:rowOff>
                  </from>
                  <to>
                    <xdr:col>3</xdr:col>
                    <xdr:colOff>476250</xdr:colOff>
                    <xdr:row>743</xdr:row>
                    <xdr:rowOff>0</xdr:rowOff>
                  </to>
                </anchor>
              </controlPr>
            </control>
          </mc:Choice>
        </mc:AlternateContent>
        <mc:AlternateContent xmlns:mc="http://schemas.openxmlformats.org/markup-compatibility/2006">
          <mc:Choice Requires="x14">
            <control shapeId="16677" r:id="rId81" name="Check Box 293">
              <controlPr defaultSize="0" autoFill="0" autoLine="0" autoPict="0">
                <anchor moveWithCells="1">
                  <from>
                    <xdr:col>19</xdr:col>
                    <xdr:colOff>323850</xdr:colOff>
                    <xdr:row>223</xdr:row>
                    <xdr:rowOff>0</xdr:rowOff>
                  </from>
                  <to>
                    <xdr:col>20</xdr:col>
                    <xdr:colOff>76200</xdr:colOff>
                    <xdr:row>224</xdr:row>
                    <xdr:rowOff>12700</xdr:rowOff>
                  </to>
                </anchor>
              </controlPr>
            </control>
          </mc:Choice>
        </mc:AlternateContent>
        <mc:AlternateContent xmlns:mc="http://schemas.openxmlformats.org/markup-compatibility/2006">
          <mc:Choice Requires="x14">
            <control shapeId="16678" r:id="rId82" name="Check Box 294">
              <controlPr defaultSize="0" autoFill="0" autoLine="0" autoPict="0">
                <anchor moveWithCells="1">
                  <from>
                    <xdr:col>19</xdr:col>
                    <xdr:colOff>323850</xdr:colOff>
                    <xdr:row>250</xdr:row>
                    <xdr:rowOff>0</xdr:rowOff>
                  </from>
                  <to>
                    <xdr:col>20</xdr:col>
                    <xdr:colOff>76200</xdr:colOff>
                    <xdr:row>251</xdr:row>
                    <xdr:rowOff>12700</xdr:rowOff>
                  </to>
                </anchor>
              </controlPr>
            </control>
          </mc:Choice>
        </mc:AlternateContent>
        <mc:AlternateContent xmlns:mc="http://schemas.openxmlformats.org/markup-compatibility/2006">
          <mc:Choice Requires="x14">
            <control shapeId="16680" r:id="rId83" name="Check Box 296">
              <controlPr defaultSize="0" autoFill="0" autoLine="0" autoPict="0">
                <anchor moveWithCells="1">
                  <from>
                    <xdr:col>19</xdr:col>
                    <xdr:colOff>323850</xdr:colOff>
                    <xdr:row>257</xdr:row>
                    <xdr:rowOff>0</xdr:rowOff>
                  </from>
                  <to>
                    <xdr:col>20</xdr:col>
                    <xdr:colOff>76200</xdr:colOff>
                    <xdr:row>258</xdr:row>
                    <xdr:rowOff>12700</xdr:rowOff>
                  </to>
                </anchor>
              </controlPr>
            </control>
          </mc:Choice>
        </mc:AlternateContent>
        <mc:AlternateContent xmlns:mc="http://schemas.openxmlformats.org/markup-compatibility/2006">
          <mc:Choice Requires="x14">
            <control shapeId="16682" r:id="rId84" name="Check Box 298">
              <controlPr defaultSize="0" autoFill="0" autoLine="0" autoPict="0">
                <anchor moveWithCells="1">
                  <from>
                    <xdr:col>2</xdr:col>
                    <xdr:colOff>565150</xdr:colOff>
                    <xdr:row>282</xdr:row>
                    <xdr:rowOff>0</xdr:rowOff>
                  </from>
                  <to>
                    <xdr:col>3</xdr:col>
                    <xdr:colOff>476250</xdr:colOff>
                    <xdr:row>282</xdr:row>
                    <xdr:rowOff>209550</xdr:rowOff>
                  </to>
                </anchor>
              </controlPr>
            </control>
          </mc:Choice>
        </mc:AlternateContent>
        <mc:AlternateContent xmlns:mc="http://schemas.openxmlformats.org/markup-compatibility/2006">
          <mc:Choice Requires="x14">
            <control shapeId="16683" r:id="rId85" name="Check Box 299">
              <controlPr defaultSize="0" autoFill="0" autoLine="0" autoPict="0">
                <anchor moveWithCells="1">
                  <from>
                    <xdr:col>3</xdr:col>
                    <xdr:colOff>0</xdr:colOff>
                    <xdr:row>287</xdr:row>
                    <xdr:rowOff>190500</xdr:rowOff>
                  </from>
                  <to>
                    <xdr:col>3</xdr:col>
                    <xdr:colOff>514350</xdr:colOff>
                    <xdr:row>289</xdr:row>
                    <xdr:rowOff>31750</xdr:rowOff>
                  </to>
                </anchor>
              </controlPr>
            </control>
          </mc:Choice>
        </mc:AlternateContent>
        <mc:AlternateContent xmlns:mc="http://schemas.openxmlformats.org/markup-compatibility/2006">
          <mc:Choice Requires="x14">
            <control shapeId="16684" r:id="rId86" name="Check Box 300">
              <controlPr defaultSize="0" autoFill="0" autoLine="0" autoPict="0">
                <anchor moveWithCells="1">
                  <from>
                    <xdr:col>16</xdr:col>
                    <xdr:colOff>222250</xdr:colOff>
                    <xdr:row>283</xdr:row>
                    <xdr:rowOff>31750</xdr:rowOff>
                  </from>
                  <to>
                    <xdr:col>16</xdr:col>
                    <xdr:colOff>565150</xdr:colOff>
                    <xdr:row>283</xdr:row>
                    <xdr:rowOff>171450</xdr:rowOff>
                  </to>
                </anchor>
              </controlPr>
            </control>
          </mc:Choice>
        </mc:AlternateContent>
        <mc:AlternateContent xmlns:mc="http://schemas.openxmlformats.org/markup-compatibility/2006">
          <mc:Choice Requires="x14">
            <control shapeId="16685" r:id="rId87" name="Check Box 301">
              <controlPr defaultSize="0" autoFill="0" autoLine="0" autoPict="0">
                <anchor moveWithCells="1">
                  <from>
                    <xdr:col>16</xdr:col>
                    <xdr:colOff>222250</xdr:colOff>
                    <xdr:row>284</xdr:row>
                    <xdr:rowOff>31750</xdr:rowOff>
                  </from>
                  <to>
                    <xdr:col>16</xdr:col>
                    <xdr:colOff>571500</xdr:colOff>
                    <xdr:row>284</xdr:row>
                    <xdr:rowOff>171450</xdr:rowOff>
                  </to>
                </anchor>
              </controlPr>
            </control>
          </mc:Choice>
        </mc:AlternateContent>
        <mc:AlternateContent xmlns:mc="http://schemas.openxmlformats.org/markup-compatibility/2006">
          <mc:Choice Requires="x14">
            <control shapeId="16686" r:id="rId88" name="Check Box 302">
              <controlPr defaultSize="0" autoFill="0" autoLine="0" autoPict="0">
                <anchor moveWithCells="1">
                  <from>
                    <xdr:col>16</xdr:col>
                    <xdr:colOff>222250</xdr:colOff>
                    <xdr:row>285</xdr:row>
                    <xdr:rowOff>31750</xdr:rowOff>
                  </from>
                  <to>
                    <xdr:col>16</xdr:col>
                    <xdr:colOff>571500</xdr:colOff>
                    <xdr:row>285</xdr:row>
                    <xdr:rowOff>171450</xdr:rowOff>
                  </to>
                </anchor>
              </controlPr>
            </control>
          </mc:Choice>
        </mc:AlternateContent>
        <mc:AlternateContent xmlns:mc="http://schemas.openxmlformats.org/markup-compatibility/2006">
          <mc:Choice Requires="x14">
            <control shapeId="16695" r:id="rId89" name="Option Button 311">
              <controlPr defaultSize="0" autoFill="0" autoLine="0" autoPict="0">
                <anchor moveWithCells="1">
                  <from>
                    <xdr:col>9</xdr:col>
                    <xdr:colOff>114300</xdr:colOff>
                    <xdr:row>288</xdr:row>
                    <xdr:rowOff>12700</xdr:rowOff>
                  </from>
                  <to>
                    <xdr:col>10</xdr:col>
                    <xdr:colOff>76200</xdr:colOff>
                    <xdr:row>288</xdr:row>
                    <xdr:rowOff>171450</xdr:rowOff>
                  </to>
                </anchor>
              </controlPr>
            </control>
          </mc:Choice>
        </mc:AlternateContent>
        <mc:AlternateContent xmlns:mc="http://schemas.openxmlformats.org/markup-compatibility/2006">
          <mc:Choice Requires="x14">
            <control shapeId="16696" r:id="rId90" name="Option Button 312">
              <controlPr defaultSize="0" autoFill="0" autoLine="0" autoPict="0">
                <anchor moveWithCells="1">
                  <from>
                    <xdr:col>9</xdr:col>
                    <xdr:colOff>114300</xdr:colOff>
                    <xdr:row>289</xdr:row>
                    <xdr:rowOff>12700</xdr:rowOff>
                  </from>
                  <to>
                    <xdr:col>10</xdr:col>
                    <xdr:colOff>165100</xdr:colOff>
                    <xdr:row>290</xdr:row>
                    <xdr:rowOff>19050</xdr:rowOff>
                  </to>
                </anchor>
              </controlPr>
            </control>
          </mc:Choice>
        </mc:AlternateContent>
        <mc:AlternateContent xmlns:mc="http://schemas.openxmlformats.org/markup-compatibility/2006">
          <mc:Choice Requires="x14">
            <control shapeId="16698" r:id="rId91" name="Check Box 314">
              <controlPr defaultSize="0" autoFill="0" autoLine="0" autoPict="0">
                <anchor moveWithCells="1">
                  <from>
                    <xdr:col>3</xdr:col>
                    <xdr:colOff>285750</xdr:colOff>
                    <xdr:row>313</xdr:row>
                    <xdr:rowOff>12700</xdr:rowOff>
                  </from>
                  <to>
                    <xdr:col>4</xdr:col>
                    <xdr:colOff>247650</xdr:colOff>
                    <xdr:row>314</xdr:row>
                    <xdr:rowOff>133350</xdr:rowOff>
                  </to>
                </anchor>
              </controlPr>
            </control>
          </mc:Choice>
        </mc:AlternateContent>
        <mc:AlternateContent xmlns:mc="http://schemas.openxmlformats.org/markup-compatibility/2006">
          <mc:Choice Requires="x14">
            <control shapeId="16699" r:id="rId92" name="Group Box 315">
              <controlPr defaultSize="0" autoFill="0" autoPict="0">
                <anchor moveWithCells="1">
                  <from>
                    <xdr:col>2</xdr:col>
                    <xdr:colOff>590550</xdr:colOff>
                    <xdr:row>325</xdr:row>
                    <xdr:rowOff>146050</xdr:rowOff>
                  </from>
                  <to>
                    <xdr:col>5</xdr:col>
                    <xdr:colOff>590550</xdr:colOff>
                    <xdr:row>329</xdr:row>
                    <xdr:rowOff>38100</xdr:rowOff>
                  </to>
                </anchor>
              </controlPr>
            </control>
          </mc:Choice>
        </mc:AlternateContent>
        <mc:AlternateContent xmlns:mc="http://schemas.openxmlformats.org/markup-compatibility/2006">
          <mc:Choice Requires="x14">
            <control shapeId="16700" r:id="rId93" name="Option Button 316">
              <controlPr defaultSize="0" autoFill="0" autoLine="0" autoPict="0">
                <anchor moveWithCells="1">
                  <from>
                    <xdr:col>3</xdr:col>
                    <xdr:colOff>146050</xdr:colOff>
                    <xdr:row>326</xdr:row>
                    <xdr:rowOff>12700</xdr:rowOff>
                  </from>
                  <to>
                    <xdr:col>4</xdr:col>
                    <xdr:colOff>203200</xdr:colOff>
                    <xdr:row>326</xdr:row>
                    <xdr:rowOff>152400</xdr:rowOff>
                  </to>
                </anchor>
              </controlPr>
            </control>
          </mc:Choice>
        </mc:AlternateContent>
        <mc:AlternateContent xmlns:mc="http://schemas.openxmlformats.org/markup-compatibility/2006">
          <mc:Choice Requires="x14">
            <control shapeId="16701" r:id="rId94" name="Option Button 317">
              <controlPr defaultSize="0" autoFill="0" autoLine="0" autoPict="0">
                <anchor moveWithCells="1">
                  <from>
                    <xdr:col>3</xdr:col>
                    <xdr:colOff>146050</xdr:colOff>
                    <xdr:row>327</xdr:row>
                    <xdr:rowOff>12700</xdr:rowOff>
                  </from>
                  <to>
                    <xdr:col>4</xdr:col>
                    <xdr:colOff>203200</xdr:colOff>
                    <xdr:row>327</xdr:row>
                    <xdr:rowOff>152400</xdr:rowOff>
                  </to>
                </anchor>
              </controlPr>
            </control>
          </mc:Choice>
        </mc:AlternateContent>
        <mc:AlternateContent xmlns:mc="http://schemas.openxmlformats.org/markup-compatibility/2006">
          <mc:Choice Requires="x14">
            <control shapeId="16702" r:id="rId95" name="Option Button 318">
              <controlPr defaultSize="0" autoFill="0" autoLine="0" autoPict="0">
                <anchor moveWithCells="1">
                  <from>
                    <xdr:col>3</xdr:col>
                    <xdr:colOff>146050</xdr:colOff>
                    <xdr:row>328</xdr:row>
                    <xdr:rowOff>12700</xdr:rowOff>
                  </from>
                  <to>
                    <xdr:col>4</xdr:col>
                    <xdr:colOff>203200</xdr:colOff>
                    <xdr:row>328</xdr:row>
                    <xdr:rowOff>152400</xdr:rowOff>
                  </to>
                </anchor>
              </controlPr>
            </control>
          </mc:Choice>
        </mc:AlternateContent>
        <mc:AlternateContent xmlns:mc="http://schemas.openxmlformats.org/markup-compatibility/2006">
          <mc:Choice Requires="x14">
            <control shapeId="16703" r:id="rId96" name="Group Box 319">
              <controlPr defaultSize="0" autoFill="0" autoPict="0">
                <anchor moveWithCells="1">
                  <from>
                    <xdr:col>2</xdr:col>
                    <xdr:colOff>584200</xdr:colOff>
                    <xdr:row>329</xdr:row>
                    <xdr:rowOff>152400</xdr:rowOff>
                  </from>
                  <to>
                    <xdr:col>7</xdr:col>
                    <xdr:colOff>0</xdr:colOff>
                    <xdr:row>332</xdr:row>
                    <xdr:rowOff>19050</xdr:rowOff>
                  </to>
                </anchor>
              </controlPr>
            </control>
          </mc:Choice>
        </mc:AlternateContent>
        <mc:AlternateContent xmlns:mc="http://schemas.openxmlformats.org/markup-compatibility/2006">
          <mc:Choice Requires="x14">
            <control shapeId="16704" r:id="rId97" name="Option Button 320">
              <controlPr defaultSize="0" autoFill="0" autoLine="0" autoPict="0">
                <anchor moveWithCells="1">
                  <from>
                    <xdr:col>3</xdr:col>
                    <xdr:colOff>146050</xdr:colOff>
                    <xdr:row>330</xdr:row>
                    <xdr:rowOff>0</xdr:rowOff>
                  </from>
                  <to>
                    <xdr:col>4</xdr:col>
                    <xdr:colOff>374650</xdr:colOff>
                    <xdr:row>330</xdr:row>
                    <xdr:rowOff>165100</xdr:rowOff>
                  </to>
                </anchor>
              </controlPr>
            </control>
          </mc:Choice>
        </mc:AlternateContent>
        <mc:AlternateContent xmlns:mc="http://schemas.openxmlformats.org/markup-compatibility/2006">
          <mc:Choice Requires="x14">
            <control shapeId="16705" r:id="rId98" name="Option Button 321">
              <controlPr defaultSize="0" autoFill="0" autoLine="0" autoPict="0">
                <anchor moveWithCells="1">
                  <from>
                    <xdr:col>3</xdr:col>
                    <xdr:colOff>146050</xdr:colOff>
                    <xdr:row>331</xdr:row>
                    <xdr:rowOff>12700</xdr:rowOff>
                  </from>
                  <to>
                    <xdr:col>4</xdr:col>
                    <xdr:colOff>374650</xdr:colOff>
                    <xdr:row>331</xdr:row>
                    <xdr:rowOff>171450</xdr:rowOff>
                  </to>
                </anchor>
              </controlPr>
            </control>
          </mc:Choice>
        </mc:AlternateContent>
        <mc:AlternateContent xmlns:mc="http://schemas.openxmlformats.org/markup-compatibility/2006">
          <mc:Choice Requires="x14">
            <control shapeId="16706" r:id="rId99" name="Group Box 322">
              <controlPr defaultSize="0" autoFill="0" autoPict="0">
                <anchor moveWithCells="1">
                  <from>
                    <xdr:col>7</xdr:col>
                    <xdr:colOff>590550</xdr:colOff>
                    <xdr:row>329</xdr:row>
                    <xdr:rowOff>152400</xdr:rowOff>
                  </from>
                  <to>
                    <xdr:col>13</xdr:col>
                    <xdr:colOff>38100</xdr:colOff>
                    <xdr:row>332</xdr:row>
                    <xdr:rowOff>19050</xdr:rowOff>
                  </to>
                </anchor>
              </controlPr>
            </control>
          </mc:Choice>
        </mc:AlternateContent>
        <mc:AlternateContent xmlns:mc="http://schemas.openxmlformats.org/markup-compatibility/2006">
          <mc:Choice Requires="x14">
            <control shapeId="16707" r:id="rId100" name="Option Button 323">
              <controlPr defaultSize="0" autoFill="0" autoLine="0" autoPict="0">
                <anchor moveWithCells="1">
                  <from>
                    <xdr:col>8</xdr:col>
                    <xdr:colOff>146050</xdr:colOff>
                    <xdr:row>330</xdr:row>
                    <xdr:rowOff>0</xdr:rowOff>
                  </from>
                  <to>
                    <xdr:col>9</xdr:col>
                    <xdr:colOff>374650</xdr:colOff>
                    <xdr:row>330</xdr:row>
                    <xdr:rowOff>165100</xdr:rowOff>
                  </to>
                </anchor>
              </controlPr>
            </control>
          </mc:Choice>
        </mc:AlternateContent>
        <mc:AlternateContent xmlns:mc="http://schemas.openxmlformats.org/markup-compatibility/2006">
          <mc:Choice Requires="x14">
            <control shapeId="16708" r:id="rId101" name="Option Button 324">
              <controlPr defaultSize="0" autoFill="0" autoLine="0" autoPict="0">
                <anchor moveWithCells="1">
                  <from>
                    <xdr:col>8</xdr:col>
                    <xdr:colOff>146050</xdr:colOff>
                    <xdr:row>331</xdr:row>
                    <xdr:rowOff>12700</xdr:rowOff>
                  </from>
                  <to>
                    <xdr:col>9</xdr:col>
                    <xdr:colOff>374650</xdr:colOff>
                    <xdr:row>331</xdr:row>
                    <xdr:rowOff>171450</xdr:rowOff>
                  </to>
                </anchor>
              </controlPr>
            </control>
          </mc:Choice>
        </mc:AlternateContent>
        <mc:AlternateContent xmlns:mc="http://schemas.openxmlformats.org/markup-compatibility/2006">
          <mc:Choice Requires="x14">
            <control shapeId="16709" r:id="rId102" name="Group Box 325">
              <controlPr defaultSize="0" autoFill="0" autoPict="0">
                <anchor moveWithCells="1">
                  <from>
                    <xdr:col>14</xdr:col>
                    <xdr:colOff>590550</xdr:colOff>
                    <xdr:row>325</xdr:row>
                    <xdr:rowOff>146050</xdr:rowOff>
                  </from>
                  <to>
                    <xdr:col>18</xdr:col>
                    <xdr:colOff>0</xdr:colOff>
                    <xdr:row>329</xdr:row>
                    <xdr:rowOff>38100</xdr:rowOff>
                  </to>
                </anchor>
              </controlPr>
            </control>
          </mc:Choice>
        </mc:AlternateContent>
        <mc:AlternateContent xmlns:mc="http://schemas.openxmlformats.org/markup-compatibility/2006">
          <mc:Choice Requires="x14">
            <control shapeId="16710" r:id="rId103" name="Option Button 326">
              <controlPr defaultSize="0" autoFill="0" autoLine="0" autoPict="0">
                <anchor moveWithCells="1">
                  <from>
                    <xdr:col>15</xdr:col>
                    <xdr:colOff>146050</xdr:colOff>
                    <xdr:row>326</xdr:row>
                    <xdr:rowOff>12700</xdr:rowOff>
                  </from>
                  <to>
                    <xdr:col>16</xdr:col>
                    <xdr:colOff>203200</xdr:colOff>
                    <xdr:row>326</xdr:row>
                    <xdr:rowOff>152400</xdr:rowOff>
                  </to>
                </anchor>
              </controlPr>
            </control>
          </mc:Choice>
        </mc:AlternateContent>
        <mc:AlternateContent xmlns:mc="http://schemas.openxmlformats.org/markup-compatibility/2006">
          <mc:Choice Requires="x14">
            <control shapeId="16711" r:id="rId104" name="Option Button 327">
              <controlPr defaultSize="0" autoFill="0" autoLine="0" autoPict="0">
                <anchor moveWithCells="1">
                  <from>
                    <xdr:col>15</xdr:col>
                    <xdr:colOff>146050</xdr:colOff>
                    <xdr:row>327</xdr:row>
                    <xdr:rowOff>12700</xdr:rowOff>
                  </from>
                  <to>
                    <xdr:col>16</xdr:col>
                    <xdr:colOff>203200</xdr:colOff>
                    <xdr:row>327</xdr:row>
                    <xdr:rowOff>152400</xdr:rowOff>
                  </to>
                </anchor>
              </controlPr>
            </control>
          </mc:Choice>
        </mc:AlternateContent>
        <mc:AlternateContent xmlns:mc="http://schemas.openxmlformats.org/markup-compatibility/2006">
          <mc:Choice Requires="x14">
            <control shapeId="16712" r:id="rId105" name="Option Button 328">
              <controlPr defaultSize="0" autoFill="0" autoLine="0" autoPict="0">
                <anchor moveWithCells="1">
                  <from>
                    <xdr:col>15</xdr:col>
                    <xdr:colOff>146050</xdr:colOff>
                    <xdr:row>328</xdr:row>
                    <xdr:rowOff>12700</xdr:rowOff>
                  </from>
                  <to>
                    <xdr:col>16</xdr:col>
                    <xdr:colOff>203200</xdr:colOff>
                    <xdr:row>328</xdr:row>
                    <xdr:rowOff>152400</xdr:rowOff>
                  </to>
                </anchor>
              </controlPr>
            </control>
          </mc:Choice>
        </mc:AlternateContent>
        <mc:AlternateContent xmlns:mc="http://schemas.openxmlformats.org/markup-compatibility/2006">
          <mc:Choice Requires="x14">
            <control shapeId="16713" r:id="rId106" name="Group Box 329">
              <controlPr defaultSize="0" autoFill="0" autoPict="0">
                <anchor moveWithCells="1">
                  <from>
                    <xdr:col>14</xdr:col>
                    <xdr:colOff>584200</xdr:colOff>
                    <xdr:row>329</xdr:row>
                    <xdr:rowOff>152400</xdr:rowOff>
                  </from>
                  <to>
                    <xdr:col>18</xdr:col>
                    <xdr:colOff>584200</xdr:colOff>
                    <xdr:row>332</xdr:row>
                    <xdr:rowOff>19050</xdr:rowOff>
                  </to>
                </anchor>
              </controlPr>
            </control>
          </mc:Choice>
        </mc:AlternateContent>
        <mc:AlternateContent xmlns:mc="http://schemas.openxmlformats.org/markup-compatibility/2006">
          <mc:Choice Requires="x14">
            <control shapeId="16714" r:id="rId107" name="Option Button 330">
              <controlPr defaultSize="0" autoFill="0" autoLine="0" autoPict="0">
                <anchor moveWithCells="1">
                  <from>
                    <xdr:col>15</xdr:col>
                    <xdr:colOff>146050</xdr:colOff>
                    <xdr:row>330</xdr:row>
                    <xdr:rowOff>0</xdr:rowOff>
                  </from>
                  <to>
                    <xdr:col>16</xdr:col>
                    <xdr:colOff>374650</xdr:colOff>
                    <xdr:row>330</xdr:row>
                    <xdr:rowOff>165100</xdr:rowOff>
                  </to>
                </anchor>
              </controlPr>
            </control>
          </mc:Choice>
        </mc:AlternateContent>
        <mc:AlternateContent xmlns:mc="http://schemas.openxmlformats.org/markup-compatibility/2006">
          <mc:Choice Requires="x14">
            <control shapeId="16715" r:id="rId108" name="Option Button 331">
              <controlPr defaultSize="0" autoFill="0" autoLine="0" autoPict="0">
                <anchor moveWithCells="1">
                  <from>
                    <xdr:col>15</xdr:col>
                    <xdr:colOff>146050</xdr:colOff>
                    <xdr:row>331</xdr:row>
                    <xdr:rowOff>12700</xdr:rowOff>
                  </from>
                  <to>
                    <xdr:col>16</xdr:col>
                    <xdr:colOff>374650</xdr:colOff>
                    <xdr:row>331</xdr:row>
                    <xdr:rowOff>171450</xdr:rowOff>
                  </to>
                </anchor>
              </controlPr>
            </control>
          </mc:Choice>
        </mc:AlternateContent>
        <mc:AlternateContent xmlns:mc="http://schemas.openxmlformats.org/markup-compatibility/2006">
          <mc:Choice Requires="x14">
            <control shapeId="16716" r:id="rId109" name="Group Box 332">
              <controlPr defaultSize="0" autoFill="0" autoPict="0">
                <anchor moveWithCells="1">
                  <from>
                    <xdr:col>19</xdr:col>
                    <xdr:colOff>590550</xdr:colOff>
                    <xdr:row>329</xdr:row>
                    <xdr:rowOff>152400</xdr:rowOff>
                  </from>
                  <to>
                    <xdr:col>25</xdr:col>
                    <xdr:colOff>19050</xdr:colOff>
                    <xdr:row>332</xdr:row>
                    <xdr:rowOff>19050</xdr:rowOff>
                  </to>
                </anchor>
              </controlPr>
            </control>
          </mc:Choice>
        </mc:AlternateContent>
        <mc:AlternateContent xmlns:mc="http://schemas.openxmlformats.org/markup-compatibility/2006">
          <mc:Choice Requires="x14">
            <control shapeId="16717" r:id="rId110" name="Option Button 333">
              <controlPr defaultSize="0" autoFill="0" autoLine="0" autoPict="0">
                <anchor moveWithCells="1">
                  <from>
                    <xdr:col>20</xdr:col>
                    <xdr:colOff>146050</xdr:colOff>
                    <xdr:row>330</xdr:row>
                    <xdr:rowOff>0</xdr:rowOff>
                  </from>
                  <to>
                    <xdr:col>21</xdr:col>
                    <xdr:colOff>374650</xdr:colOff>
                    <xdr:row>330</xdr:row>
                    <xdr:rowOff>165100</xdr:rowOff>
                  </to>
                </anchor>
              </controlPr>
            </control>
          </mc:Choice>
        </mc:AlternateContent>
        <mc:AlternateContent xmlns:mc="http://schemas.openxmlformats.org/markup-compatibility/2006">
          <mc:Choice Requires="x14">
            <control shapeId="16718" r:id="rId111" name="Option Button 334">
              <controlPr defaultSize="0" autoFill="0" autoLine="0" autoPict="0">
                <anchor moveWithCells="1">
                  <from>
                    <xdr:col>20</xdr:col>
                    <xdr:colOff>146050</xdr:colOff>
                    <xdr:row>331</xdr:row>
                    <xdr:rowOff>12700</xdr:rowOff>
                  </from>
                  <to>
                    <xdr:col>21</xdr:col>
                    <xdr:colOff>374650</xdr:colOff>
                    <xdr:row>331</xdr:row>
                    <xdr:rowOff>171450</xdr:rowOff>
                  </to>
                </anchor>
              </controlPr>
            </control>
          </mc:Choice>
        </mc:AlternateContent>
        <mc:AlternateContent xmlns:mc="http://schemas.openxmlformats.org/markup-compatibility/2006">
          <mc:Choice Requires="x14">
            <control shapeId="16719" r:id="rId112" name="Check Box 335">
              <controlPr defaultSize="0" autoFill="0" autoLine="0" autoPict="0">
                <anchor moveWithCells="1">
                  <from>
                    <xdr:col>15</xdr:col>
                    <xdr:colOff>146050</xdr:colOff>
                    <xdr:row>324</xdr:row>
                    <xdr:rowOff>12700</xdr:rowOff>
                  </from>
                  <to>
                    <xdr:col>16</xdr:col>
                    <xdr:colOff>241300</xdr:colOff>
                    <xdr:row>324</xdr:row>
                    <xdr:rowOff>171450</xdr:rowOff>
                  </to>
                </anchor>
              </controlPr>
            </control>
          </mc:Choice>
        </mc:AlternateContent>
        <mc:AlternateContent xmlns:mc="http://schemas.openxmlformats.org/markup-compatibility/2006">
          <mc:Choice Requires="x14">
            <control shapeId="16720" r:id="rId113" name="Check Box 336">
              <controlPr defaultSize="0" autoFill="0" autoLine="0" autoPict="0">
                <anchor moveWithCells="1">
                  <from>
                    <xdr:col>8</xdr:col>
                    <xdr:colOff>552450</xdr:colOff>
                    <xdr:row>334</xdr:row>
                    <xdr:rowOff>0</xdr:rowOff>
                  </from>
                  <to>
                    <xdr:col>9</xdr:col>
                    <xdr:colOff>342900</xdr:colOff>
                    <xdr:row>334</xdr:row>
                    <xdr:rowOff>171450</xdr:rowOff>
                  </to>
                </anchor>
              </controlPr>
            </control>
          </mc:Choice>
        </mc:AlternateContent>
        <mc:AlternateContent xmlns:mc="http://schemas.openxmlformats.org/markup-compatibility/2006">
          <mc:Choice Requires="x14">
            <control shapeId="16721" r:id="rId114" name="Check Box 337">
              <controlPr defaultSize="0" autoFill="0" autoLine="0" autoPict="0">
                <anchor moveWithCells="1">
                  <from>
                    <xdr:col>20</xdr:col>
                    <xdr:colOff>527050</xdr:colOff>
                    <xdr:row>334</xdr:row>
                    <xdr:rowOff>12700</xdr:rowOff>
                  </from>
                  <to>
                    <xdr:col>21</xdr:col>
                    <xdr:colOff>298450</xdr:colOff>
                    <xdr:row>334</xdr:row>
                    <xdr:rowOff>165100</xdr:rowOff>
                  </to>
                </anchor>
              </controlPr>
            </control>
          </mc:Choice>
        </mc:AlternateContent>
        <mc:AlternateContent xmlns:mc="http://schemas.openxmlformats.org/markup-compatibility/2006">
          <mc:Choice Requires="x14">
            <control shapeId="16752" r:id="rId115" name="Check Box 368">
              <controlPr defaultSize="0" autoFill="0" autoLine="0" autoPict="0">
                <anchor moveWithCells="1">
                  <from>
                    <xdr:col>8</xdr:col>
                    <xdr:colOff>50800</xdr:colOff>
                    <xdr:row>118</xdr:row>
                    <xdr:rowOff>12700</xdr:rowOff>
                  </from>
                  <to>
                    <xdr:col>8</xdr:col>
                    <xdr:colOff>571500</xdr:colOff>
                    <xdr:row>119</xdr:row>
                    <xdr:rowOff>0</xdr:rowOff>
                  </to>
                </anchor>
              </controlPr>
            </control>
          </mc:Choice>
        </mc:AlternateContent>
        <mc:AlternateContent xmlns:mc="http://schemas.openxmlformats.org/markup-compatibility/2006">
          <mc:Choice Requires="x14">
            <control shapeId="16754" r:id="rId116" name="Check Box 370">
              <controlPr defaultSize="0" autoFill="0" autoLine="0" autoPict="0">
                <anchor moveWithCells="1">
                  <from>
                    <xdr:col>13</xdr:col>
                    <xdr:colOff>57150</xdr:colOff>
                    <xdr:row>118</xdr:row>
                    <xdr:rowOff>12700</xdr:rowOff>
                  </from>
                  <to>
                    <xdr:col>14</xdr:col>
                    <xdr:colOff>0</xdr:colOff>
                    <xdr:row>119</xdr:row>
                    <xdr:rowOff>0</xdr:rowOff>
                  </to>
                </anchor>
              </controlPr>
            </control>
          </mc:Choice>
        </mc:AlternateContent>
        <mc:AlternateContent xmlns:mc="http://schemas.openxmlformats.org/markup-compatibility/2006">
          <mc:Choice Requires="x14">
            <control shapeId="16755" r:id="rId117" name="Group Box 371">
              <controlPr defaultSize="0" autoFill="0" autoPict="0">
                <anchor moveWithCells="1">
                  <from>
                    <xdr:col>17</xdr:col>
                    <xdr:colOff>38100</xdr:colOff>
                    <xdr:row>179</xdr:row>
                    <xdr:rowOff>12700</xdr:rowOff>
                  </from>
                  <to>
                    <xdr:col>18</xdr:col>
                    <xdr:colOff>622300</xdr:colOff>
                    <xdr:row>181</xdr:row>
                    <xdr:rowOff>107950</xdr:rowOff>
                  </to>
                </anchor>
              </controlPr>
            </control>
          </mc:Choice>
        </mc:AlternateContent>
        <mc:AlternateContent xmlns:mc="http://schemas.openxmlformats.org/markup-compatibility/2006">
          <mc:Choice Requires="x14">
            <control shapeId="16756" r:id="rId118" name="Option Button 372">
              <controlPr defaultSize="0" autoFill="0" autoLine="0" autoPict="0">
                <anchor moveWithCells="1">
                  <from>
                    <xdr:col>17</xdr:col>
                    <xdr:colOff>50800</xdr:colOff>
                    <xdr:row>179</xdr:row>
                    <xdr:rowOff>31750</xdr:rowOff>
                  </from>
                  <to>
                    <xdr:col>17</xdr:col>
                    <xdr:colOff>488950</xdr:colOff>
                    <xdr:row>180</xdr:row>
                    <xdr:rowOff>12700</xdr:rowOff>
                  </to>
                </anchor>
              </controlPr>
            </control>
          </mc:Choice>
        </mc:AlternateContent>
        <mc:AlternateContent xmlns:mc="http://schemas.openxmlformats.org/markup-compatibility/2006">
          <mc:Choice Requires="x14">
            <control shapeId="16757" r:id="rId119" name="Option Button 373">
              <controlPr defaultSize="0" autoFill="0" autoLine="0" autoPict="0">
                <anchor moveWithCells="1">
                  <from>
                    <xdr:col>17</xdr:col>
                    <xdr:colOff>50800</xdr:colOff>
                    <xdr:row>180</xdr:row>
                    <xdr:rowOff>19050</xdr:rowOff>
                  </from>
                  <to>
                    <xdr:col>17</xdr:col>
                    <xdr:colOff>552450</xdr:colOff>
                    <xdr:row>180</xdr:row>
                    <xdr:rowOff>171450</xdr:rowOff>
                  </to>
                </anchor>
              </controlPr>
            </control>
          </mc:Choice>
        </mc:AlternateContent>
        <mc:AlternateContent xmlns:mc="http://schemas.openxmlformats.org/markup-compatibility/2006">
          <mc:Choice Requires="x14">
            <control shapeId="16758" r:id="rId120" name="Check Box 374">
              <controlPr defaultSize="0" autoFill="0" autoLine="0" autoPict="0">
                <anchor moveWithCells="1">
                  <from>
                    <xdr:col>7</xdr:col>
                    <xdr:colOff>412750</xdr:colOff>
                    <xdr:row>257</xdr:row>
                    <xdr:rowOff>0</xdr:rowOff>
                  </from>
                  <to>
                    <xdr:col>8</xdr:col>
                    <xdr:colOff>209550</xdr:colOff>
                    <xdr:row>257</xdr:row>
                    <xdr:rowOff>171450</xdr:rowOff>
                  </to>
                </anchor>
              </controlPr>
            </control>
          </mc:Choice>
        </mc:AlternateContent>
        <mc:AlternateContent xmlns:mc="http://schemas.openxmlformats.org/markup-compatibility/2006">
          <mc:Choice Requires="x14">
            <control shapeId="16761" r:id="rId121" name="Check Box 377">
              <controlPr defaultSize="0" autoFill="0" autoLine="0" autoPict="0">
                <anchor moveWithCells="1">
                  <from>
                    <xdr:col>3</xdr:col>
                    <xdr:colOff>203200</xdr:colOff>
                    <xdr:row>348</xdr:row>
                    <xdr:rowOff>19050</xdr:rowOff>
                  </from>
                  <to>
                    <xdr:col>3</xdr:col>
                    <xdr:colOff>546100</xdr:colOff>
                    <xdr:row>348</xdr:row>
                    <xdr:rowOff>171450</xdr:rowOff>
                  </to>
                </anchor>
              </controlPr>
            </control>
          </mc:Choice>
        </mc:AlternateContent>
        <mc:AlternateContent xmlns:mc="http://schemas.openxmlformats.org/markup-compatibility/2006">
          <mc:Choice Requires="x14">
            <control shapeId="16762" r:id="rId122" name="Check Box 378">
              <controlPr defaultSize="0" autoFill="0" autoLine="0" autoPict="0">
                <anchor moveWithCells="1">
                  <from>
                    <xdr:col>4</xdr:col>
                    <xdr:colOff>203200</xdr:colOff>
                    <xdr:row>348</xdr:row>
                    <xdr:rowOff>19050</xdr:rowOff>
                  </from>
                  <to>
                    <xdr:col>4</xdr:col>
                    <xdr:colOff>546100</xdr:colOff>
                    <xdr:row>348</xdr:row>
                    <xdr:rowOff>171450</xdr:rowOff>
                  </to>
                </anchor>
              </controlPr>
            </control>
          </mc:Choice>
        </mc:AlternateContent>
        <mc:AlternateContent xmlns:mc="http://schemas.openxmlformats.org/markup-compatibility/2006">
          <mc:Choice Requires="x14">
            <control shapeId="16763" r:id="rId123" name="Check Box 379">
              <controlPr defaultSize="0" autoFill="0" autoLine="0" autoPict="0">
                <anchor moveWithCells="1">
                  <from>
                    <xdr:col>3</xdr:col>
                    <xdr:colOff>203200</xdr:colOff>
                    <xdr:row>349</xdr:row>
                    <xdr:rowOff>19050</xdr:rowOff>
                  </from>
                  <to>
                    <xdr:col>3</xdr:col>
                    <xdr:colOff>533400</xdr:colOff>
                    <xdr:row>349</xdr:row>
                    <xdr:rowOff>171450</xdr:rowOff>
                  </to>
                </anchor>
              </controlPr>
            </control>
          </mc:Choice>
        </mc:AlternateContent>
        <mc:AlternateContent xmlns:mc="http://schemas.openxmlformats.org/markup-compatibility/2006">
          <mc:Choice Requires="x14">
            <control shapeId="16764" r:id="rId124" name="Check Box 380">
              <controlPr defaultSize="0" autoFill="0" autoLine="0" autoPict="0">
                <anchor moveWithCells="1">
                  <from>
                    <xdr:col>4</xdr:col>
                    <xdr:colOff>203200</xdr:colOff>
                    <xdr:row>349</xdr:row>
                    <xdr:rowOff>19050</xdr:rowOff>
                  </from>
                  <to>
                    <xdr:col>4</xdr:col>
                    <xdr:colOff>533400</xdr:colOff>
                    <xdr:row>349</xdr:row>
                    <xdr:rowOff>171450</xdr:rowOff>
                  </to>
                </anchor>
              </controlPr>
            </control>
          </mc:Choice>
        </mc:AlternateContent>
        <mc:AlternateContent xmlns:mc="http://schemas.openxmlformats.org/markup-compatibility/2006">
          <mc:Choice Requires="x14">
            <control shapeId="16765" r:id="rId125" name="Check Box 381">
              <controlPr defaultSize="0" autoFill="0" autoLine="0" autoPict="0">
                <anchor moveWithCells="1">
                  <from>
                    <xdr:col>3</xdr:col>
                    <xdr:colOff>203200</xdr:colOff>
                    <xdr:row>350</xdr:row>
                    <xdr:rowOff>19050</xdr:rowOff>
                  </from>
                  <to>
                    <xdr:col>3</xdr:col>
                    <xdr:colOff>533400</xdr:colOff>
                    <xdr:row>350</xdr:row>
                    <xdr:rowOff>171450</xdr:rowOff>
                  </to>
                </anchor>
              </controlPr>
            </control>
          </mc:Choice>
        </mc:AlternateContent>
        <mc:AlternateContent xmlns:mc="http://schemas.openxmlformats.org/markup-compatibility/2006">
          <mc:Choice Requires="x14">
            <control shapeId="16766" r:id="rId126" name="Check Box 382">
              <controlPr defaultSize="0" autoFill="0" autoLine="0" autoPict="0">
                <anchor moveWithCells="1">
                  <from>
                    <xdr:col>4</xdr:col>
                    <xdr:colOff>203200</xdr:colOff>
                    <xdr:row>350</xdr:row>
                    <xdr:rowOff>19050</xdr:rowOff>
                  </from>
                  <to>
                    <xdr:col>4</xdr:col>
                    <xdr:colOff>533400</xdr:colOff>
                    <xdr:row>350</xdr:row>
                    <xdr:rowOff>171450</xdr:rowOff>
                  </to>
                </anchor>
              </controlPr>
            </control>
          </mc:Choice>
        </mc:AlternateContent>
        <mc:AlternateContent xmlns:mc="http://schemas.openxmlformats.org/markup-compatibility/2006">
          <mc:Choice Requires="x14">
            <control shapeId="16767" r:id="rId127" name="Check Box 383">
              <controlPr defaultSize="0" autoFill="0" autoLine="0" autoPict="0">
                <anchor moveWithCells="1">
                  <from>
                    <xdr:col>3</xdr:col>
                    <xdr:colOff>203200</xdr:colOff>
                    <xdr:row>351</xdr:row>
                    <xdr:rowOff>19050</xdr:rowOff>
                  </from>
                  <to>
                    <xdr:col>3</xdr:col>
                    <xdr:colOff>533400</xdr:colOff>
                    <xdr:row>351</xdr:row>
                    <xdr:rowOff>171450</xdr:rowOff>
                  </to>
                </anchor>
              </controlPr>
            </control>
          </mc:Choice>
        </mc:AlternateContent>
        <mc:AlternateContent xmlns:mc="http://schemas.openxmlformats.org/markup-compatibility/2006">
          <mc:Choice Requires="x14">
            <control shapeId="16768" r:id="rId128" name="Check Box 384">
              <controlPr defaultSize="0" autoFill="0" autoLine="0" autoPict="0">
                <anchor moveWithCells="1">
                  <from>
                    <xdr:col>4</xdr:col>
                    <xdr:colOff>203200</xdr:colOff>
                    <xdr:row>351</xdr:row>
                    <xdr:rowOff>19050</xdr:rowOff>
                  </from>
                  <to>
                    <xdr:col>4</xdr:col>
                    <xdr:colOff>533400</xdr:colOff>
                    <xdr:row>351</xdr:row>
                    <xdr:rowOff>171450</xdr:rowOff>
                  </to>
                </anchor>
              </controlPr>
            </control>
          </mc:Choice>
        </mc:AlternateContent>
        <mc:AlternateContent xmlns:mc="http://schemas.openxmlformats.org/markup-compatibility/2006">
          <mc:Choice Requires="x14">
            <control shapeId="16769" r:id="rId129" name="Check Box 385">
              <controlPr defaultSize="0" autoFill="0" autoLine="0" autoPict="0">
                <anchor moveWithCells="1">
                  <from>
                    <xdr:col>3</xdr:col>
                    <xdr:colOff>203200</xdr:colOff>
                    <xdr:row>363</xdr:row>
                    <xdr:rowOff>19050</xdr:rowOff>
                  </from>
                  <to>
                    <xdr:col>3</xdr:col>
                    <xdr:colOff>546100</xdr:colOff>
                    <xdr:row>363</xdr:row>
                    <xdr:rowOff>171450</xdr:rowOff>
                  </to>
                </anchor>
              </controlPr>
            </control>
          </mc:Choice>
        </mc:AlternateContent>
        <mc:AlternateContent xmlns:mc="http://schemas.openxmlformats.org/markup-compatibility/2006">
          <mc:Choice Requires="x14">
            <control shapeId="16770" r:id="rId130" name="Check Box 386">
              <controlPr defaultSize="0" autoFill="0" autoLine="0" autoPict="0">
                <anchor moveWithCells="1">
                  <from>
                    <xdr:col>4</xdr:col>
                    <xdr:colOff>203200</xdr:colOff>
                    <xdr:row>363</xdr:row>
                    <xdr:rowOff>19050</xdr:rowOff>
                  </from>
                  <to>
                    <xdr:col>4</xdr:col>
                    <xdr:colOff>546100</xdr:colOff>
                    <xdr:row>363</xdr:row>
                    <xdr:rowOff>171450</xdr:rowOff>
                  </to>
                </anchor>
              </controlPr>
            </control>
          </mc:Choice>
        </mc:AlternateContent>
        <mc:AlternateContent xmlns:mc="http://schemas.openxmlformats.org/markup-compatibility/2006">
          <mc:Choice Requires="x14">
            <control shapeId="16771" r:id="rId131" name="Check Box 387">
              <controlPr defaultSize="0" autoFill="0" autoLine="0" autoPict="0">
                <anchor moveWithCells="1">
                  <from>
                    <xdr:col>3</xdr:col>
                    <xdr:colOff>203200</xdr:colOff>
                    <xdr:row>364</xdr:row>
                    <xdr:rowOff>19050</xdr:rowOff>
                  </from>
                  <to>
                    <xdr:col>3</xdr:col>
                    <xdr:colOff>533400</xdr:colOff>
                    <xdr:row>364</xdr:row>
                    <xdr:rowOff>171450</xdr:rowOff>
                  </to>
                </anchor>
              </controlPr>
            </control>
          </mc:Choice>
        </mc:AlternateContent>
        <mc:AlternateContent xmlns:mc="http://schemas.openxmlformats.org/markup-compatibility/2006">
          <mc:Choice Requires="x14">
            <control shapeId="16772" r:id="rId132" name="Check Box 388">
              <controlPr defaultSize="0" autoFill="0" autoLine="0" autoPict="0">
                <anchor moveWithCells="1">
                  <from>
                    <xdr:col>4</xdr:col>
                    <xdr:colOff>203200</xdr:colOff>
                    <xdr:row>364</xdr:row>
                    <xdr:rowOff>19050</xdr:rowOff>
                  </from>
                  <to>
                    <xdr:col>4</xdr:col>
                    <xdr:colOff>533400</xdr:colOff>
                    <xdr:row>364</xdr:row>
                    <xdr:rowOff>171450</xdr:rowOff>
                  </to>
                </anchor>
              </controlPr>
            </control>
          </mc:Choice>
        </mc:AlternateContent>
        <mc:AlternateContent xmlns:mc="http://schemas.openxmlformats.org/markup-compatibility/2006">
          <mc:Choice Requires="x14">
            <control shapeId="16773" r:id="rId133" name="Check Box 389">
              <controlPr defaultSize="0" autoFill="0" autoLine="0" autoPict="0">
                <anchor moveWithCells="1">
                  <from>
                    <xdr:col>3</xdr:col>
                    <xdr:colOff>203200</xdr:colOff>
                    <xdr:row>365</xdr:row>
                    <xdr:rowOff>19050</xdr:rowOff>
                  </from>
                  <to>
                    <xdr:col>3</xdr:col>
                    <xdr:colOff>533400</xdr:colOff>
                    <xdr:row>365</xdr:row>
                    <xdr:rowOff>171450</xdr:rowOff>
                  </to>
                </anchor>
              </controlPr>
            </control>
          </mc:Choice>
        </mc:AlternateContent>
        <mc:AlternateContent xmlns:mc="http://schemas.openxmlformats.org/markup-compatibility/2006">
          <mc:Choice Requires="x14">
            <control shapeId="16774" r:id="rId134" name="Check Box 390">
              <controlPr defaultSize="0" autoFill="0" autoLine="0" autoPict="0">
                <anchor moveWithCells="1">
                  <from>
                    <xdr:col>4</xdr:col>
                    <xdr:colOff>203200</xdr:colOff>
                    <xdr:row>365</xdr:row>
                    <xdr:rowOff>19050</xdr:rowOff>
                  </from>
                  <to>
                    <xdr:col>4</xdr:col>
                    <xdr:colOff>533400</xdr:colOff>
                    <xdr:row>365</xdr:row>
                    <xdr:rowOff>171450</xdr:rowOff>
                  </to>
                </anchor>
              </controlPr>
            </control>
          </mc:Choice>
        </mc:AlternateContent>
        <mc:AlternateContent xmlns:mc="http://schemas.openxmlformats.org/markup-compatibility/2006">
          <mc:Choice Requires="x14">
            <control shapeId="16775" r:id="rId135" name="Check Box 391">
              <controlPr defaultSize="0" autoFill="0" autoLine="0" autoPict="0">
                <anchor moveWithCells="1">
                  <from>
                    <xdr:col>3</xdr:col>
                    <xdr:colOff>203200</xdr:colOff>
                    <xdr:row>366</xdr:row>
                    <xdr:rowOff>19050</xdr:rowOff>
                  </from>
                  <to>
                    <xdr:col>3</xdr:col>
                    <xdr:colOff>533400</xdr:colOff>
                    <xdr:row>366</xdr:row>
                    <xdr:rowOff>171450</xdr:rowOff>
                  </to>
                </anchor>
              </controlPr>
            </control>
          </mc:Choice>
        </mc:AlternateContent>
        <mc:AlternateContent xmlns:mc="http://schemas.openxmlformats.org/markup-compatibility/2006">
          <mc:Choice Requires="x14">
            <control shapeId="16776" r:id="rId136" name="Check Box 392">
              <controlPr defaultSize="0" autoFill="0" autoLine="0" autoPict="0">
                <anchor moveWithCells="1">
                  <from>
                    <xdr:col>4</xdr:col>
                    <xdr:colOff>203200</xdr:colOff>
                    <xdr:row>366</xdr:row>
                    <xdr:rowOff>19050</xdr:rowOff>
                  </from>
                  <to>
                    <xdr:col>4</xdr:col>
                    <xdr:colOff>533400</xdr:colOff>
                    <xdr:row>366</xdr:row>
                    <xdr:rowOff>171450</xdr:rowOff>
                  </to>
                </anchor>
              </controlPr>
            </control>
          </mc:Choice>
        </mc:AlternateContent>
        <mc:AlternateContent xmlns:mc="http://schemas.openxmlformats.org/markup-compatibility/2006">
          <mc:Choice Requires="x14">
            <control shapeId="16777" r:id="rId137" name="Check Box 393">
              <controlPr defaultSize="0" autoFill="0" autoLine="0" autoPict="0">
                <anchor moveWithCells="1">
                  <from>
                    <xdr:col>3</xdr:col>
                    <xdr:colOff>203200</xdr:colOff>
                    <xdr:row>372</xdr:row>
                    <xdr:rowOff>19050</xdr:rowOff>
                  </from>
                  <to>
                    <xdr:col>3</xdr:col>
                    <xdr:colOff>546100</xdr:colOff>
                    <xdr:row>372</xdr:row>
                    <xdr:rowOff>171450</xdr:rowOff>
                  </to>
                </anchor>
              </controlPr>
            </control>
          </mc:Choice>
        </mc:AlternateContent>
        <mc:AlternateContent xmlns:mc="http://schemas.openxmlformats.org/markup-compatibility/2006">
          <mc:Choice Requires="x14">
            <control shapeId="16778" r:id="rId138" name="Check Box 394">
              <controlPr defaultSize="0" autoFill="0" autoLine="0" autoPict="0">
                <anchor moveWithCells="1">
                  <from>
                    <xdr:col>4</xdr:col>
                    <xdr:colOff>203200</xdr:colOff>
                    <xdr:row>372</xdr:row>
                    <xdr:rowOff>19050</xdr:rowOff>
                  </from>
                  <to>
                    <xdr:col>4</xdr:col>
                    <xdr:colOff>546100</xdr:colOff>
                    <xdr:row>372</xdr:row>
                    <xdr:rowOff>171450</xdr:rowOff>
                  </to>
                </anchor>
              </controlPr>
            </control>
          </mc:Choice>
        </mc:AlternateContent>
        <mc:AlternateContent xmlns:mc="http://schemas.openxmlformats.org/markup-compatibility/2006">
          <mc:Choice Requires="x14">
            <control shapeId="16779" r:id="rId139" name="Check Box 395">
              <controlPr defaultSize="0" autoFill="0" autoLine="0" autoPict="0">
                <anchor moveWithCells="1">
                  <from>
                    <xdr:col>3</xdr:col>
                    <xdr:colOff>203200</xdr:colOff>
                    <xdr:row>373</xdr:row>
                    <xdr:rowOff>19050</xdr:rowOff>
                  </from>
                  <to>
                    <xdr:col>3</xdr:col>
                    <xdr:colOff>546100</xdr:colOff>
                    <xdr:row>373</xdr:row>
                    <xdr:rowOff>171450</xdr:rowOff>
                  </to>
                </anchor>
              </controlPr>
            </control>
          </mc:Choice>
        </mc:AlternateContent>
        <mc:AlternateContent xmlns:mc="http://schemas.openxmlformats.org/markup-compatibility/2006">
          <mc:Choice Requires="x14">
            <control shapeId="16780" r:id="rId140" name="Check Box 396">
              <controlPr defaultSize="0" autoFill="0" autoLine="0" autoPict="0">
                <anchor moveWithCells="1">
                  <from>
                    <xdr:col>4</xdr:col>
                    <xdr:colOff>203200</xdr:colOff>
                    <xdr:row>373</xdr:row>
                    <xdr:rowOff>19050</xdr:rowOff>
                  </from>
                  <to>
                    <xdr:col>4</xdr:col>
                    <xdr:colOff>546100</xdr:colOff>
                    <xdr:row>373</xdr:row>
                    <xdr:rowOff>171450</xdr:rowOff>
                  </to>
                </anchor>
              </controlPr>
            </control>
          </mc:Choice>
        </mc:AlternateContent>
        <mc:AlternateContent xmlns:mc="http://schemas.openxmlformats.org/markup-compatibility/2006">
          <mc:Choice Requires="x14">
            <control shapeId="16781" r:id="rId141" name="Check Box 397">
              <controlPr defaultSize="0" autoFill="0" autoLine="0" autoPict="0">
                <anchor moveWithCells="1">
                  <from>
                    <xdr:col>3</xdr:col>
                    <xdr:colOff>203200</xdr:colOff>
                    <xdr:row>374</xdr:row>
                    <xdr:rowOff>19050</xdr:rowOff>
                  </from>
                  <to>
                    <xdr:col>3</xdr:col>
                    <xdr:colOff>546100</xdr:colOff>
                    <xdr:row>374</xdr:row>
                    <xdr:rowOff>171450</xdr:rowOff>
                  </to>
                </anchor>
              </controlPr>
            </control>
          </mc:Choice>
        </mc:AlternateContent>
        <mc:AlternateContent xmlns:mc="http://schemas.openxmlformats.org/markup-compatibility/2006">
          <mc:Choice Requires="x14">
            <control shapeId="16782" r:id="rId142" name="Check Box 398">
              <controlPr defaultSize="0" autoFill="0" autoLine="0" autoPict="0">
                <anchor moveWithCells="1">
                  <from>
                    <xdr:col>4</xdr:col>
                    <xdr:colOff>203200</xdr:colOff>
                    <xdr:row>374</xdr:row>
                    <xdr:rowOff>19050</xdr:rowOff>
                  </from>
                  <to>
                    <xdr:col>4</xdr:col>
                    <xdr:colOff>546100</xdr:colOff>
                    <xdr:row>374</xdr:row>
                    <xdr:rowOff>171450</xdr:rowOff>
                  </to>
                </anchor>
              </controlPr>
            </control>
          </mc:Choice>
        </mc:AlternateContent>
        <mc:AlternateContent xmlns:mc="http://schemas.openxmlformats.org/markup-compatibility/2006">
          <mc:Choice Requires="x14">
            <control shapeId="16783" r:id="rId143" name="Check Box 399">
              <controlPr defaultSize="0" autoFill="0" autoLine="0" autoPict="0">
                <anchor moveWithCells="1">
                  <from>
                    <xdr:col>3</xdr:col>
                    <xdr:colOff>203200</xdr:colOff>
                    <xdr:row>375</xdr:row>
                    <xdr:rowOff>19050</xdr:rowOff>
                  </from>
                  <to>
                    <xdr:col>3</xdr:col>
                    <xdr:colOff>546100</xdr:colOff>
                    <xdr:row>375</xdr:row>
                    <xdr:rowOff>171450</xdr:rowOff>
                  </to>
                </anchor>
              </controlPr>
            </control>
          </mc:Choice>
        </mc:AlternateContent>
        <mc:AlternateContent xmlns:mc="http://schemas.openxmlformats.org/markup-compatibility/2006">
          <mc:Choice Requires="x14">
            <control shapeId="16784" r:id="rId144" name="Check Box 400">
              <controlPr defaultSize="0" autoFill="0" autoLine="0" autoPict="0">
                <anchor moveWithCells="1">
                  <from>
                    <xdr:col>4</xdr:col>
                    <xdr:colOff>203200</xdr:colOff>
                    <xdr:row>375</xdr:row>
                    <xdr:rowOff>19050</xdr:rowOff>
                  </from>
                  <to>
                    <xdr:col>4</xdr:col>
                    <xdr:colOff>546100</xdr:colOff>
                    <xdr:row>375</xdr:row>
                    <xdr:rowOff>171450</xdr:rowOff>
                  </to>
                </anchor>
              </controlPr>
            </control>
          </mc:Choice>
        </mc:AlternateContent>
        <mc:AlternateContent xmlns:mc="http://schemas.openxmlformats.org/markup-compatibility/2006">
          <mc:Choice Requires="x14">
            <control shapeId="16787" r:id="rId145" name="Check Box 403">
              <controlPr defaultSize="0" autoFill="0" autoLine="0" autoPict="0">
                <anchor moveWithCells="1">
                  <from>
                    <xdr:col>11</xdr:col>
                    <xdr:colOff>203200</xdr:colOff>
                    <xdr:row>372</xdr:row>
                    <xdr:rowOff>19050</xdr:rowOff>
                  </from>
                  <to>
                    <xdr:col>11</xdr:col>
                    <xdr:colOff>546100</xdr:colOff>
                    <xdr:row>372</xdr:row>
                    <xdr:rowOff>171450</xdr:rowOff>
                  </to>
                </anchor>
              </controlPr>
            </control>
          </mc:Choice>
        </mc:AlternateContent>
        <mc:AlternateContent xmlns:mc="http://schemas.openxmlformats.org/markup-compatibility/2006">
          <mc:Choice Requires="x14">
            <control shapeId="16788" r:id="rId146" name="Check Box 404">
              <controlPr defaultSize="0" autoFill="0" autoLine="0" autoPict="0">
                <anchor moveWithCells="1">
                  <from>
                    <xdr:col>12</xdr:col>
                    <xdr:colOff>203200</xdr:colOff>
                    <xdr:row>372</xdr:row>
                    <xdr:rowOff>19050</xdr:rowOff>
                  </from>
                  <to>
                    <xdr:col>12</xdr:col>
                    <xdr:colOff>546100</xdr:colOff>
                    <xdr:row>372</xdr:row>
                    <xdr:rowOff>171450</xdr:rowOff>
                  </to>
                </anchor>
              </controlPr>
            </control>
          </mc:Choice>
        </mc:AlternateContent>
        <mc:AlternateContent xmlns:mc="http://schemas.openxmlformats.org/markup-compatibility/2006">
          <mc:Choice Requires="x14">
            <control shapeId="16789" r:id="rId147" name="Check Box 405">
              <controlPr defaultSize="0" autoFill="0" autoLine="0" autoPict="0">
                <anchor moveWithCells="1">
                  <from>
                    <xdr:col>11</xdr:col>
                    <xdr:colOff>203200</xdr:colOff>
                    <xdr:row>373</xdr:row>
                    <xdr:rowOff>19050</xdr:rowOff>
                  </from>
                  <to>
                    <xdr:col>11</xdr:col>
                    <xdr:colOff>546100</xdr:colOff>
                    <xdr:row>373</xdr:row>
                    <xdr:rowOff>171450</xdr:rowOff>
                  </to>
                </anchor>
              </controlPr>
            </control>
          </mc:Choice>
        </mc:AlternateContent>
        <mc:AlternateContent xmlns:mc="http://schemas.openxmlformats.org/markup-compatibility/2006">
          <mc:Choice Requires="x14">
            <control shapeId="16790" r:id="rId148" name="Check Box 406">
              <controlPr defaultSize="0" autoFill="0" autoLine="0" autoPict="0">
                <anchor moveWithCells="1">
                  <from>
                    <xdr:col>12</xdr:col>
                    <xdr:colOff>203200</xdr:colOff>
                    <xdr:row>373</xdr:row>
                    <xdr:rowOff>19050</xdr:rowOff>
                  </from>
                  <to>
                    <xdr:col>12</xdr:col>
                    <xdr:colOff>546100</xdr:colOff>
                    <xdr:row>373</xdr:row>
                    <xdr:rowOff>171450</xdr:rowOff>
                  </to>
                </anchor>
              </controlPr>
            </control>
          </mc:Choice>
        </mc:AlternateContent>
        <mc:AlternateContent xmlns:mc="http://schemas.openxmlformats.org/markup-compatibility/2006">
          <mc:Choice Requires="x14">
            <control shapeId="16791" r:id="rId149" name="Check Box 407">
              <controlPr defaultSize="0" autoFill="0" autoLine="0" autoPict="0">
                <anchor moveWithCells="1">
                  <from>
                    <xdr:col>11</xdr:col>
                    <xdr:colOff>203200</xdr:colOff>
                    <xdr:row>374</xdr:row>
                    <xdr:rowOff>19050</xdr:rowOff>
                  </from>
                  <to>
                    <xdr:col>11</xdr:col>
                    <xdr:colOff>546100</xdr:colOff>
                    <xdr:row>374</xdr:row>
                    <xdr:rowOff>171450</xdr:rowOff>
                  </to>
                </anchor>
              </controlPr>
            </control>
          </mc:Choice>
        </mc:AlternateContent>
        <mc:AlternateContent xmlns:mc="http://schemas.openxmlformats.org/markup-compatibility/2006">
          <mc:Choice Requires="x14">
            <control shapeId="16792" r:id="rId150" name="Check Box 408">
              <controlPr defaultSize="0" autoFill="0" autoLine="0" autoPict="0">
                <anchor moveWithCells="1">
                  <from>
                    <xdr:col>12</xdr:col>
                    <xdr:colOff>203200</xdr:colOff>
                    <xdr:row>374</xdr:row>
                    <xdr:rowOff>19050</xdr:rowOff>
                  </from>
                  <to>
                    <xdr:col>12</xdr:col>
                    <xdr:colOff>546100</xdr:colOff>
                    <xdr:row>374</xdr:row>
                    <xdr:rowOff>171450</xdr:rowOff>
                  </to>
                </anchor>
              </controlPr>
            </control>
          </mc:Choice>
        </mc:AlternateContent>
        <mc:AlternateContent xmlns:mc="http://schemas.openxmlformats.org/markup-compatibility/2006">
          <mc:Choice Requires="x14">
            <control shapeId="16793" r:id="rId151" name="Check Box 409">
              <controlPr defaultSize="0" autoFill="0" autoLine="0" autoPict="0">
                <anchor moveWithCells="1">
                  <from>
                    <xdr:col>11</xdr:col>
                    <xdr:colOff>203200</xdr:colOff>
                    <xdr:row>375</xdr:row>
                    <xdr:rowOff>19050</xdr:rowOff>
                  </from>
                  <to>
                    <xdr:col>11</xdr:col>
                    <xdr:colOff>546100</xdr:colOff>
                    <xdr:row>375</xdr:row>
                    <xdr:rowOff>171450</xdr:rowOff>
                  </to>
                </anchor>
              </controlPr>
            </control>
          </mc:Choice>
        </mc:AlternateContent>
        <mc:AlternateContent xmlns:mc="http://schemas.openxmlformats.org/markup-compatibility/2006">
          <mc:Choice Requires="x14">
            <control shapeId="16794" r:id="rId152" name="Check Box 410">
              <controlPr defaultSize="0" autoFill="0" autoLine="0" autoPict="0">
                <anchor moveWithCells="1">
                  <from>
                    <xdr:col>12</xdr:col>
                    <xdr:colOff>203200</xdr:colOff>
                    <xdr:row>375</xdr:row>
                    <xdr:rowOff>19050</xdr:rowOff>
                  </from>
                  <to>
                    <xdr:col>12</xdr:col>
                    <xdr:colOff>546100</xdr:colOff>
                    <xdr:row>375</xdr:row>
                    <xdr:rowOff>171450</xdr:rowOff>
                  </to>
                </anchor>
              </controlPr>
            </control>
          </mc:Choice>
        </mc:AlternateContent>
        <mc:AlternateContent xmlns:mc="http://schemas.openxmlformats.org/markup-compatibility/2006">
          <mc:Choice Requires="x14">
            <control shapeId="16795" r:id="rId153" name="Check Box 411">
              <controlPr defaultSize="0" autoFill="0" autoLine="0" autoPict="0">
                <anchor moveWithCells="1">
                  <from>
                    <xdr:col>11</xdr:col>
                    <xdr:colOff>203200</xdr:colOff>
                    <xdr:row>376</xdr:row>
                    <xdr:rowOff>19050</xdr:rowOff>
                  </from>
                  <to>
                    <xdr:col>11</xdr:col>
                    <xdr:colOff>546100</xdr:colOff>
                    <xdr:row>376</xdr:row>
                    <xdr:rowOff>171450</xdr:rowOff>
                  </to>
                </anchor>
              </controlPr>
            </control>
          </mc:Choice>
        </mc:AlternateContent>
        <mc:AlternateContent xmlns:mc="http://schemas.openxmlformats.org/markup-compatibility/2006">
          <mc:Choice Requires="x14">
            <control shapeId="16796" r:id="rId154" name="Check Box 412">
              <controlPr defaultSize="0" autoFill="0" autoLine="0" autoPict="0">
                <anchor moveWithCells="1">
                  <from>
                    <xdr:col>12</xdr:col>
                    <xdr:colOff>203200</xdr:colOff>
                    <xdr:row>376</xdr:row>
                    <xdr:rowOff>19050</xdr:rowOff>
                  </from>
                  <to>
                    <xdr:col>12</xdr:col>
                    <xdr:colOff>546100</xdr:colOff>
                    <xdr:row>376</xdr:row>
                    <xdr:rowOff>171450</xdr:rowOff>
                  </to>
                </anchor>
              </controlPr>
            </control>
          </mc:Choice>
        </mc:AlternateContent>
        <mc:AlternateContent xmlns:mc="http://schemas.openxmlformats.org/markup-compatibility/2006">
          <mc:Choice Requires="x14">
            <control shapeId="16797" r:id="rId155" name="Check Box 413">
              <controlPr defaultSize="0" autoFill="0" autoLine="0" autoPict="0">
                <anchor moveWithCells="1">
                  <from>
                    <xdr:col>11</xdr:col>
                    <xdr:colOff>203200</xdr:colOff>
                    <xdr:row>377</xdr:row>
                    <xdr:rowOff>19050</xdr:rowOff>
                  </from>
                  <to>
                    <xdr:col>11</xdr:col>
                    <xdr:colOff>546100</xdr:colOff>
                    <xdr:row>377</xdr:row>
                    <xdr:rowOff>171450</xdr:rowOff>
                  </to>
                </anchor>
              </controlPr>
            </control>
          </mc:Choice>
        </mc:AlternateContent>
        <mc:AlternateContent xmlns:mc="http://schemas.openxmlformats.org/markup-compatibility/2006">
          <mc:Choice Requires="x14">
            <control shapeId="16798" r:id="rId156" name="Check Box 414">
              <controlPr defaultSize="0" autoFill="0" autoLine="0" autoPict="0">
                <anchor moveWithCells="1">
                  <from>
                    <xdr:col>12</xdr:col>
                    <xdr:colOff>203200</xdr:colOff>
                    <xdr:row>377</xdr:row>
                    <xdr:rowOff>19050</xdr:rowOff>
                  </from>
                  <to>
                    <xdr:col>12</xdr:col>
                    <xdr:colOff>546100</xdr:colOff>
                    <xdr:row>377</xdr:row>
                    <xdr:rowOff>171450</xdr:rowOff>
                  </to>
                </anchor>
              </controlPr>
            </control>
          </mc:Choice>
        </mc:AlternateContent>
        <mc:AlternateContent xmlns:mc="http://schemas.openxmlformats.org/markup-compatibility/2006">
          <mc:Choice Requires="x14">
            <control shapeId="16799" r:id="rId157" name="Check Box 415">
              <controlPr defaultSize="0" autoFill="0" autoLine="0" autoPict="0">
                <anchor moveWithCells="1">
                  <from>
                    <xdr:col>11</xdr:col>
                    <xdr:colOff>203200</xdr:colOff>
                    <xdr:row>378</xdr:row>
                    <xdr:rowOff>19050</xdr:rowOff>
                  </from>
                  <to>
                    <xdr:col>11</xdr:col>
                    <xdr:colOff>546100</xdr:colOff>
                    <xdr:row>378</xdr:row>
                    <xdr:rowOff>171450</xdr:rowOff>
                  </to>
                </anchor>
              </controlPr>
            </control>
          </mc:Choice>
        </mc:AlternateContent>
        <mc:AlternateContent xmlns:mc="http://schemas.openxmlformats.org/markup-compatibility/2006">
          <mc:Choice Requires="x14">
            <control shapeId="16800" r:id="rId158" name="Check Box 416">
              <controlPr defaultSize="0" autoFill="0" autoLine="0" autoPict="0">
                <anchor moveWithCells="1">
                  <from>
                    <xdr:col>12</xdr:col>
                    <xdr:colOff>203200</xdr:colOff>
                    <xdr:row>378</xdr:row>
                    <xdr:rowOff>19050</xdr:rowOff>
                  </from>
                  <to>
                    <xdr:col>12</xdr:col>
                    <xdr:colOff>546100</xdr:colOff>
                    <xdr:row>378</xdr:row>
                    <xdr:rowOff>171450</xdr:rowOff>
                  </to>
                </anchor>
              </controlPr>
            </control>
          </mc:Choice>
        </mc:AlternateContent>
        <mc:AlternateContent xmlns:mc="http://schemas.openxmlformats.org/markup-compatibility/2006">
          <mc:Choice Requires="x14">
            <control shapeId="16801" r:id="rId159" name="Check Box 417">
              <controlPr defaultSize="0" autoFill="0" autoLine="0" autoPict="0">
                <anchor moveWithCells="1">
                  <from>
                    <xdr:col>11</xdr:col>
                    <xdr:colOff>203200</xdr:colOff>
                    <xdr:row>379</xdr:row>
                    <xdr:rowOff>19050</xdr:rowOff>
                  </from>
                  <to>
                    <xdr:col>11</xdr:col>
                    <xdr:colOff>546100</xdr:colOff>
                    <xdr:row>379</xdr:row>
                    <xdr:rowOff>171450</xdr:rowOff>
                  </to>
                </anchor>
              </controlPr>
            </control>
          </mc:Choice>
        </mc:AlternateContent>
        <mc:AlternateContent xmlns:mc="http://schemas.openxmlformats.org/markup-compatibility/2006">
          <mc:Choice Requires="x14">
            <control shapeId="16802" r:id="rId160" name="Check Box 418">
              <controlPr defaultSize="0" autoFill="0" autoLine="0" autoPict="0">
                <anchor moveWithCells="1">
                  <from>
                    <xdr:col>12</xdr:col>
                    <xdr:colOff>203200</xdr:colOff>
                    <xdr:row>379</xdr:row>
                    <xdr:rowOff>19050</xdr:rowOff>
                  </from>
                  <to>
                    <xdr:col>12</xdr:col>
                    <xdr:colOff>546100</xdr:colOff>
                    <xdr:row>379</xdr:row>
                    <xdr:rowOff>171450</xdr:rowOff>
                  </to>
                </anchor>
              </controlPr>
            </control>
          </mc:Choice>
        </mc:AlternateContent>
        <mc:AlternateContent xmlns:mc="http://schemas.openxmlformats.org/markup-compatibility/2006">
          <mc:Choice Requires="x14">
            <control shapeId="16803" r:id="rId161" name="Check Box 419">
              <controlPr defaultSize="0" autoFill="0" autoLine="0" autoPict="0">
                <anchor moveWithCells="1">
                  <from>
                    <xdr:col>11</xdr:col>
                    <xdr:colOff>203200</xdr:colOff>
                    <xdr:row>380</xdr:row>
                    <xdr:rowOff>19050</xdr:rowOff>
                  </from>
                  <to>
                    <xdr:col>11</xdr:col>
                    <xdr:colOff>546100</xdr:colOff>
                    <xdr:row>380</xdr:row>
                    <xdr:rowOff>171450</xdr:rowOff>
                  </to>
                </anchor>
              </controlPr>
            </control>
          </mc:Choice>
        </mc:AlternateContent>
        <mc:AlternateContent xmlns:mc="http://schemas.openxmlformats.org/markup-compatibility/2006">
          <mc:Choice Requires="x14">
            <control shapeId="16804" r:id="rId162" name="Check Box 420">
              <controlPr defaultSize="0" autoFill="0" autoLine="0" autoPict="0">
                <anchor moveWithCells="1">
                  <from>
                    <xdr:col>12</xdr:col>
                    <xdr:colOff>203200</xdr:colOff>
                    <xdr:row>380</xdr:row>
                    <xdr:rowOff>19050</xdr:rowOff>
                  </from>
                  <to>
                    <xdr:col>12</xdr:col>
                    <xdr:colOff>546100</xdr:colOff>
                    <xdr:row>380</xdr:row>
                    <xdr:rowOff>171450</xdr:rowOff>
                  </to>
                </anchor>
              </controlPr>
            </control>
          </mc:Choice>
        </mc:AlternateContent>
        <mc:AlternateContent xmlns:mc="http://schemas.openxmlformats.org/markup-compatibility/2006">
          <mc:Choice Requires="x14">
            <control shapeId="16805" r:id="rId163" name="Check Box 421">
              <controlPr defaultSize="0" autoFill="0" autoLine="0" autoPict="0">
                <anchor moveWithCells="1">
                  <from>
                    <xdr:col>11</xdr:col>
                    <xdr:colOff>203200</xdr:colOff>
                    <xdr:row>381</xdr:row>
                    <xdr:rowOff>19050</xdr:rowOff>
                  </from>
                  <to>
                    <xdr:col>11</xdr:col>
                    <xdr:colOff>546100</xdr:colOff>
                    <xdr:row>381</xdr:row>
                    <xdr:rowOff>171450</xdr:rowOff>
                  </to>
                </anchor>
              </controlPr>
            </control>
          </mc:Choice>
        </mc:AlternateContent>
        <mc:AlternateContent xmlns:mc="http://schemas.openxmlformats.org/markup-compatibility/2006">
          <mc:Choice Requires="x14">
            <control shapeId="16806" r:id="rId164" name="Check Box 422">
              <controlPr defaultSize="0" autoFill="0" autoLine="0" autoPict="0">
                <anchor moveWithCells="1">
                  <from>
                    <xdr:col>12</xdr:col>
                    <xdr:colOff>203200</xdr:colOff>
                    <xdr:row>381</xdr:row>
                    <xdr:rowOff>19050</xdr:rowOff>
                  </from>
                  <to>
                    <xdr:col>12</xdr:col>
                    <xdr:colOff>546100</xdr:colOff>
                    <xdr:row>381</xdr:row>
                    <xdr:rowOff>171450</xdr:rowOff>
                  </to>
                </anchor>
              </controlPr>
            </control>
          </mc:Choice>
        </mc:AlternateContent>
        <mc:AlternateContent xmlns:mc="http://schemas.openxmlformats.org/markup-compatibility/2006">
          <mc:Choice Requires="x14">
            <control shapeId="16807" r:id="rId165" name="Check Box 423">
              <controlPr defaultSize="0" autoFill="0" autoLine="0" autoPict="0">
                <anchor moveWithCells="1">
                  <from>
                    <xdr:col>11</xdr:col>
                    <xdr:colOff>203200</xdr:colOff>
                    <xdr:row>382</xdr:row>
                    <xdr:rowOff>19050</xdr:rowOff>
                  </from>
                  <to>
                    <xdr:col>11</xdr:col>
                    <xdr:colOff>546100</xdr:colOff>
                    <xdr:row>382</xdr:row>
                    <xdr:rowOff>171450</xdr:rowOff>
                  </to>
                </anchor>
              </controlPr>
            </control>
          </mc:Choice>
        </mc:AlternateContent>
        <mc:AlternateContent xmlns:mc="http://schemas.openxmlformats.org/markup-compatibility/2006">
          <mc:Choice Requires="x14">
            <control shapeId="16808" r:id="rId166" name="Check Box 424">
              <controlPr defaultSize="0" autoFill="0" autoLine="0" autoPict="0">
                <anchor moveWithCells="1">
                  <from>
                    <xdr:col>12</xdr:col>
                    <xdr:colOff>203200</xdr:colOff>
                    <xdr:row>382</xdr:row>
                    <xdr:rowOff>19050</xdr:rowOff>
                  </from>
                  <to>
                    <xdr:col>12</xdr:col>
                    <xdr:colOff>546100</xdr:colOff>
                    <xdr:row>382</xdr:row>
                    <xdr:rowOff>171450</xdr:rowOff>
                  </to>
                </anchor>
              </controlPr>
            </control>
          </mc:Choice>
        </mc:AlternateContent>
        <mc:AlternateContent xmlns:mc="http://schemas.openxmlformats.org/markup-compatibility/2006">
          <mc:Choice Requires="x14">
            <control shapeId="16809" r:id="rId167" name="Check Box 425">
              <controlPr defaultSize="0" autoFill="0" autoLine="0" autoPict="0">
                <anchor moveWithCells="1">
                  <from>
                    <xdr:col>11</xdr:col>
                    <xdr:colOff>203200</xdr:colOff>
                    <xdr:row>383</xdr:row>
                    <xdr:rowOff>19050</xdr:rowOff>
                  </from>
                  <to>
                    <xdr:col>11</xdr:col>
                    <xdr:colOff>546100</xdr:colOff>
                    <xdr:row>383</xdr:row>
                    <xdr:rowOff>171450</xdr:rowOff>
                  </to>
                </anchor>
              </controlPr>
            </control>
          </mc:Choice>
        </mc:AlternateContent>
        <mc:AlternateContent xmlns:mc="http://schemas.openxmlformats.org/markup-compatibility/2006">
          <mc:Choice Requires="x14">
            <control shapeId="16810" r:id="rId168" name="Check Box 426">
              <controlPr defaultSize="0" autoFill="0" autoLine="0" autoPict="0">
                <anchor moveWithCells="1">
                  <from>
                    <xdr:col>12</xdr:col>
                    <xdr:colOff>203200</xdr:colOff>
                    <xdr:row>383</xdr:row>
                    <xdr:rowOff>19050</xdr:rowOff>
                  </from>
                  <to>
                    <xdr:col>12</xdr:col>
                    <xdr:colOff>546100</xdr:colOff>
                    <xdr:row>383</xdr:row>
                    <xdr:rowOff>171450</xdr:rowOff>
                  </to>
                </anchor>
              </controlPr>
            </control>
          </mc:Choice>
        </mc:AlternateContent>
        <mc:AlternateContent xmlns:mc="http://schemas.openxmlformats.org/markup-compatibility/2006">
          <mc:Choice Requires="x14">
            <control shapeId="16811" r:id="rId169" name="Check Box 427">
              <controlPr defaultSize="0" autoFill="0" autoLine="0" autoPict="0">
                <anchor moveWithCells="1">
                  <from>
                    <xdr:col>11</xdr:col>
                    <xdr:colOff>203200</xdr:colOff>
                    <xdr:row>384</xdr:row>
                    <xdr:rowOff>19050</xdr:rowOff>
                  </from>
                  <to>
                    <xdr:col>11</xdr:col>
                    <xdr:colOff>546100</xdr:colOff>
                    <xdr:row>384</xdr:row>
                    <xdr:rowOff>171450</xdr:rowOff>
                  </to>
                </anchor>
              </controlPr>
            </control>
          </mc:Choice>
        </mc:AlternateContent>
        <mc:AlternateContent xmlns:mc="http://schemas.openxmlformats.org/markup-compatibility/2006">
          <mc:Choice Requires="x14">
            <control shapeId="16812" r:id="rId170" name="Check Box 428">
              <controlPr defaultSize="0" autoFill="0" autoLine="0" autoPict="0">
                <anchor moveWithCells="1">
                  <from>
                    <xdr:col>12</xdr:col>
                    <xdr:colOff>203200</xdr:colOff>
                    <xdr:row>384</xdr:row>
                    <xdr:rowOff>19050</xdr:rowOff>
                  </from>
                  <to>
                    <xdr:col>12</xdr:col>
                    <xdr:colOff>546100</xdr:colOff>
                    <xdr:row>384</xdr:row>
                    <xdr:rowOff>171450</xdr:rowOff>
                  </to>
                </anchor>
              </controlPr>
            </control>
          </mc:Choice>
        </mc:AlternateContent>
        <mc:AlternateContent xmlns:mc="http://schemas.openxmlformats.org/markup-compatibility/2006">
          <mc:Choice Requires="x14">
            <control shapeId="16813" r:id="rId171" name="Check Box 429">
              <controlPr defaultSize="0" autoFill="0" autoLine="0" autoPict="0">
                <anchor moveWithCells="1">
                  <from>
                    <xdr:col>11</xdr:col>
                    <xdr:colOff>203200</xdr:colOff>
                    <xdr:row>385</xdr:row>
                    <xdr:rowOff>19050</xdr:rowOff>
                  </from>
                  <to>
                    <xdr:col>11</xdr:col>
                    <xdr:colOff>546100</xdr:colOff>
                    <xdr:row>385</xdr:row>
                    <xdr:rowOff>171450</xdr:rowOff>
                  </to>
                </anchor>
              </controlPr>
            </control>
          </mc:Choice>
        </mc:AlternateContent>
        <mc:AlternateContent xmlns:mc="http://schemas.openxmlformats.org/markup-compatibility/2006">
          <mc:Choice Requires="x14">
            <control shapeId="16814" r:id="rId172" name="Check Box 430">
              <controlPr defaultSize="0" autoFill="0" autoLine="0" autoPict="0">
                <anchor moveWithCells="1">
                  <from>
                    <xdr:col>12</xdr:col>
                    <xdr:colOff>203200</xdr:colOff>
                    <xdr:row>385</xdr:row>
                    <xdr:rowOff>19050</xdr:rowOff>
                  </from>
                  <to>
                    <xdr:col>12</xdr:col>
                    <xdr:colOff>546100</xdr:colOff>
                    <xdr:row>385</xdr:row>
                    <xdr:rowOff>171450</xdr:rowOff>
                  </to>
                </anchor>
              </controlPr>
            </control>
          </mc:Choice>
        </mc:AlternateContent>
        <mc:AlternateContent xmlns:mc="http://schemas.openxmlformats.org/markup-compatibility/2006">
          <mc:Choice Requires="x14">
            <control shapeId="16815" r:id="rId173" name="Check Box 431">
              <controlPr defaultSize="0" autoFill="0" autoLine="0" autoPict="0">
                <anchor moveWithCells="1">
                  <from>
                    <xdr:col>11</xdr:col>
                    <xdr:colOff>203200</xdr:colOff>
                    <xdr:row>386</xdr:row>
                    <xdr:rowOff>19050</xdr:rowOff>
                  </from>
                  <to>
                    <xdr:col>11</xdr:col>
                    <xdr:colOff>546100</xdr:colOff>
                    <xdr:row>386</xdr:row>
                    <xdr:rowOff>171450</xdr:rowOff>
                  </to>
                </anchor>
              </controlPr>
            </control>
          </mc:Choice>
        </mc:AlternateContent>
        <mc:AlternateContent xmlns:mc="http://schemas.openxmlformats.org/markup-compatibility/2006">
          <mc:Choice Requires="x14">
            <control shapeId="16816" r:id="rId174" name="Check Box 432">
              <controlPr defaultSize="0" autoFill="0" autoLine="0" autoPict="0">
                <anchor moveWithCells="1">
                  <from>
                    <xdr:col>12</xdr:col>
                    <xdr:colOff>203200</xdr:colOff>
                    <xdr:row>386</xdr:row>
                    <xdr:rowOff>19050</xdr:rowOff>
                  </from>
                  <to>
                    <xdr:col>12</xdr:col>
                    <xdr:colOff>546100</xdr:colOff>
                    <xdr:row>386</xdr:row>
                    <xdr:rowOff>171450</xdr:rowOff>
                  </to>
                </anchor>
              </controlPr>
            </control>
          </mc:Choice>
        </mc:AlternateContent>
        <mc:AlternateContent xmlns:mc="http://schemas.openxmlformats.org/markup-compatibility/2006">
          <mc:Choice Requires="x14">
            <control shapeId="16817" r:id="rId175" name="Check Box 433">
              <controlPr defaultSize="0" autoFill="0" autoLine="0" autoPict="0">
                <anchor moveWithCells="1">
                  <from>
                    <xdr:col>11</xdr:col>
                    <xdr:colOff>203200</xdr:colOff>
                    <xdr:row>387</xdr:row>
                    <xdr:rowOff>19050</xdr:rowOff>
                  </from>
                  <to>
                    <xdr:col>11</xdr:col>
                    <xdr:colOff>546100</xdr:colOff>
                    <xdr:row>387</xdr:row>
                    <xdr:rowOff>171450</xdr:rowOff>
                  </to>
                </anchor>
              </controlPr>
            </control>
          </mc:Choice>
        </mc:AlternateContent>
        <mc:AlternateContent xmlns:mc="http://schemas.openxmlformats.org/markup-compatibility/2006">
          <mc:Choice Requires="x14">
            <control shapeId="16818" r:id="rId176" name="Check Box 434">
              <controlPr defaultSize="0" autoFill="0" autoLine="0" autoPict="0">
                <anchor moveWithCells="1">
                  <from>
                    <xdr:col>12</xdr:col>
                    <xdr:colOff>203200</xdr:colOff>
                    <xdr:row>387</xdr:row>
                    <xdr:rowOff>19050</xdr:rowOff>
                  </from>
                  <to>
                    <xdr:col>12</xdr:col>
                    <xdr:colOff>546100</xdr:colOff>
                    <xdr:row>387</xdr:row>
                    <xdr:rowOff>171450</xdr:rowOff>
                  </to>
                </anchor>
              </controlPr>
            </control>
          </mc:Choice>
        </mc:AlternateContent>
        <mc:AlternateContent xmlns:mc="http://schemas.openxmlformats.org/markup-compatibility/2006">
          <mc:Choice Requires="x14">
            <control shapeId="16819" r:id="rId177" name="Check Box 435">
              <controlPr defaultSize="0" autoFill="0" autoLine="0" autoPict="0">
                <anchor moveWithCells="1">
                  <from>
                    <xdr:col>11</xdr:col>
                    <xdr:colOff>203200</xdr:colOff>
                    <xdr:row>388</xdr:row>
                    <xdr:rowOff>19050</xdr:rowOff>
                  </from>
                  <to>
                    <xdr:col>11</xdr:col>
                    <xdr:colOff>546100</xdr:colOff>
                    <xdr:row>388</xdr:row>
                    <xdr:rowOff>171450</xdr:rowOff>
                  </to>
                </anchor>
              </controlPr>
            </control>
          </mc:Choice>
        </mc:AlternateContent>
        <mc:AlternateContent xmlns:mc="http://schemas.openxmlformats.org/markup-compatibility/2006">
          <mc:Choice Requires="x14">
            <control shapeId="16820" r:id="rId178" name="Check Box 436">
              <controlPr defaultSize="0" autoFill="0" autoLine="0" autoPict="0">
                <anchor moveWithCells="1">
                  <from>
                    <xdr:col>12</xdr:col>
                    <xdr:colOff>203200</xdr:colOff>
                    <xdr:row>388</xdr:row>
                    <xdr:rowOff>19050</xdr:rowOff>
                  </from>
                  <to>
                    <xdr:col>12</xdr:col>
                    <xdr:colOff>546100</xdr:colOff>
                    <xdr:row>388</xdr:row>
                    <xdr:rowOff>171450</xdr:rowOff>
                  </to>
                </anchor>
              </controlPr>
            </control>
          </mc:Choice>
        </mc:AlternateContent>
        <mc:AlternateContent xmlns:mc="http://schemas.openxmlformats.org/markup-compatibility/2006">
          <mc:Choice Requires="x14">
            <control shapeId="16821" r:id="rId179" name="Check Box 437">
              <controlPr defaultSize="0" autoFill="0" autoLine="0" autoPict="0">
                <anchor moveWithCells="1">
                  <from>
                    <xdr:col>11</xdr:col>
                    <xdr:colOff>203200</xdr:colOff>
                    <xdr:row>389</xdr:row>
                    <xdr:rowOff>19050</xdr:rowOff>
                  </from>
                  <to>
                    <xdr:col>11</xdr:col>
                    <xdr:colOff>546100</xdr:colOff>
                    <xdr:row>389</xdr:row>
                    <xdr:rowOff>171450</xdr:rowOff>
                  </to>
                </anchor>
              </controlPr>
            </control>
          </mc:Choice>
        </mc:AlternateContent>
        <mc:AlternateContent xmlns:mc="http://schemas.openxmlformats.org/markup-compatibility/2006">
          <mc:Choice Requires="x14">
            <control shapeId="16822" r:id="rId180" name="Check Box 438">
              <controlPr defaultSize="0" autoFill="0" autoLine="0" autoPict="0">
                <anchor moveWithCells="1">
                  <from>
                    <xdr:col>12</xdr:col>
                    <xdr:colOff>203200</xdr:colOff>
                    <xdr:row>389</xdr:row>
                    <xdr:rowOff>19050</xdr:rowOff>
                  </from>
                  <to>
                    <xdr:col>12</xdr:col>
                    <xdr:colOff>546100</xdr:colOff>
                    <xdr:row>389</xdr:row>
                    <xdr:rowOff>171450</xdr:rowOff>
                  </to>
                </anchor>
              </controlPr>
            </control>
          </mc:Choice>
        </mc:AlternateContent>
        <mc:AlternateContent xmlns:mc="http://schemas.openxmlformats.org/markup-compatibility/2006">
          <mc:Choice Requires="x14">
            <control shapeId="16823" r:id="rId181" name="Check Box 439">
              <controlPr defaultSize="0" autoFill="0" autoLine="0" autoPict="0">
                <anchor moveWithCells="1">
                  <from>
                    <xdr:col>11</xdr:col>
                    <xdr:colOff>203200</xdr:colOff>
                    <xdr:row>390</xdr:row>
                    <xdr:rowOff>19050</xdr:rowOff>
                  </from>
                  <to>
                    <xdr:col>11</xdr:col>
                    <xdr:colOff>546100</xdr:colOff>
                    <xdr:row>390</xdr:row>
                    <xdr:rowOff>171450</xdr:rowOff>
                  </to>
                </anchor>
              </controlPr>
            </control>
          </mc:Choice>
        </mc:AlternateContent>
        <mc:AlternateContent xmlns:mc="http://schemas.openxmlformats.org/markup-compatibility/2006">
          <mc:Choice Requires="x14">
            <control shapeId="16824" r:id="rId182" name="Check Box 440">
              <controlPr defaultSize="0" autoFill="0" autoLine="0" autoPict="0">
                <anchor moveWithCells="1">
                  <from>
                    <xdr:col>12</xdr:col>
                    <xdr:colOff>203200</xdr:colOff>
                    <xdr:row>390</xdr:row>
                    <xdr:rowOff>19050</xdr:rowOff>
                  </from>
                  <to>
                    <xdr:col>12</xdr:col>
                    <xdr:colOff>546100</xdr:colOff>
                    <xdr:row>390</xdr:row>
                    <xdr:rowOff>171450</xdr:rowOff>
                  </to>
                </anchor>
              </controlPr>
            </control>
          </mc:Choice>
        </mc:AlternateContent>
        <mc:AlternateContent xmlns:mc="http://schemas.openxmlformats.org/markup-compatibility/2006">
          <mc:Choice Requires="x14">
            <control shapeId="16825" r:id="rId183" name="Check Box 441">
              <controlPr defaultSize="0" autoFill="0" autoLine="0" autoPict="0">
                <anchor moveWithCells="1">
                  <from>
                    <xdr:col>11</xdr:col>
                    <xdr:colOff>203200</xdr:colOff>
                    <xdr:row>391</xdr:row>
                    <xdr:rowOff>19050</xdr:rowOff>
                  </from>
                  <to>
                    <xdr:col>11</xdr:col>
                    <xdr:colOff>546100</xdr:colOff>
                    <xdr:row>391</xdr:row>
                    <xdr:rowOff>171450</xdr:rowOff>
                  </to>
                </anchor>
              </controlPr>
            </control>
          </mc:Choice>
        </mc:AlternateContent>
        <mc:AlternateContent xmlns:mc="http://schemas.openxmlformats.org/markup-compatibility/2006">
          <mc:Choice Requires="x14">
            <control shapeId="16826" r:id="rId184" name="Check Box 442">
              <controlPr defaultSize="0" autoFill="0" autoLine="0" autoPict="0">
                <anchor moveWithCells="1">
                  <from>
                    <xdr:col>12</xdr:col>
                    <xdr:colOff>203200</xdr:colOff>
                    <xdr:row>391</xdr:row>
                    <xdr:rowOff>19050</xdr:rowOff>
                  </from>
                  <to>
                    <xdr:col>12</xdr:col>
                    <xdr:colOff>546100</xdr:colOff>
                    <xdr:row>391</xdr:row>
                    <xdr:rowOff>171450</xdr:rowOff>
                  </to>
                </anchor>
              </controlPr>
            </control>
          </mc:Choice>
        </mc:AlternateContent>
        <mc:AlternateContent xmlns:mc="http://schemas.openxmlformats.org/markup-compatibility/2006">
          <mc:Choice Requires="x14">
            <control shapeId="16827" r:id="rId185" name="Check Box 443">
              <controlPr defaultSize="0" autoFill="0" autoLine="0" autoPict="0">
                <anchor moveWithCells="1">
                  <from>
                    <xdr:col>11</xdr:col>
                    <xdr:colOff>203200</xdr:colOff>
                    <xdr:row>392</xdr:row>
                    <xdr:rowOff>19050</xdr:rowOff>
                  </from>
                  <to>
                    <xdr:col>11</xdr:col>
                    <xdr:colOff>546100</xdr:colOff>
                    <xdr:row>392</xdr:row>
                    <xdr:rowOff>171450</xdr:rowOff>
                  </to>
                </anchor>
              </controlPr>
            </control>
          </mc:Choice>
        </mc:AlternateContent>
        <mc:AlternateContent xmlns:mc="http://schemas.openxmlformats.org/markup-compatibility/2006">
          <mc:Choice Requires="x14">
            <control shapeId="16828" r:id="rId186" name="Check Box 444">
              <controlPr defaultSize="0" autoFill="0" autoLine="0" autoPict="0">
                <anchor moveWithCells="1">
                  <from>
                    <xdr:col>12</xdr:col>
                    <xdr:colOff>203200</xdr:colOff>
                    <xdr:row>392</xdr:row>
                    <xdr:rowOff>19050</xdr:rowOff>
                  </from>
                  <to>
                    <xdr:col>12</xdr:col>
                    <xdr:colOff>546100</xdr:colOff>
                    <xdr:row>392</xdr:row>
                    <xdr:rowOff>171450</xdr:rowOff>
                  </to>
                </anchor>
              </controlPr>
            </control>
          </mc:Choice>
        </mc:AlternateContent>
        <mc:AlternateContent xmlns:mc="http://schemas.openxmlformats.org/markup-compatibility/2006">
          <mc:Choice Requires="x14">
            <control shapeId="16829" r:id="rId187" name="Check Box 445">
              <controlPr defaultSize="0" autoFill="0" autoLine="0" autoPict="0">
                <anchor moveWithCells="1">
                  <from>
                    <xdr:col>11</xdr:col>
                    <xdr:colOff>203200</xdr:colOff>
                    <xdr:row>393</xdr:row>
                    <xdr:rowOff>19050</xdr:rowOff>
                  </from>
                  <to>
                    <xdr:col>11</xdr:col>
                    <xdr:colOff>546100</xdr:colOff>
                    <xdr:row>393</xdr:row>
                    <xdr:rowOff>171450</xdr:rowOff>
                  </to>
                </anchor>
              </controlPr>
            </control>
          </mc:Choice>
        </mc:AlternateContent>
        <mc:AlternateContent xmlns:mc="http://schemas.openxmlformats.org/markup-compatibility/2006">
          <mc:Choice Requires="x14">
            <control shapeId="16830" r:id="rId188" name="Check Box 446">
              <controlPr defaultSize="0" autoFill="0" autoLine="0" autoPict="0">
                <anchor moveWithCells="1">
                  <from>
                    <xdr:col>12</xdr:col>
                    <xdr:colOff>203200</xdr:colOff>
                    <xdr:row>393</xdr:row>
                    <xdr:rowOff>19050</xdr:rowOff>
                  </from>
                  <to>
                    <xdr:col>12</xdr:col>
                    <xdr:colOff>546100</xdr:colOff>
                    <xdr:row>393</xdr:row>
                    <xdr:rowOff>171450</xdr:rowOff>
                  </to>
                </anchor>
              </controlPr>
            </control>
          </mc:Choice>
        </mc:AlternateContent>
        <mc:AlternateContent xmlns:mc="http://schemas.openxmlformats.org/markup-compatibility/2006">
          <mc:Choice Requires="x14">
            <control shapeId="16831" r:id="rId189" name="Check Box 447">
              <controlPr defaultSize="0" autoFill="0" autoLine="0" autoPict="0">
                <anchor moveWithCells="1">
                  <from>
                    <xdr:col>17</xdr:col>
                    <xdr:colOff>203200</xdr:colOff>
                    <xdr:row>372</xdr:row>
                    <xdr:rowOff>19050</xdr:rowOff>
                  </from>
                  <to>
                    <xdr:col>17</xdr:col>
                    <xdr:colOff>546100</xdr:colOff>
                    <xdr:row>372</xdr:row>
                    <xdr:rowOff>171450</xdr:rowOff>
                  </to>
                </anchor>
              </controlPr>
            </control>
          </mc:Choice>
        </mc:AlternateContent>
        <mc:AlternateContent xmlns:mc="http://schemas.openxmlformats.org/markup-compatibility/2006">
          <mc:Choice Requires="x14">
            <control shapeId="16832" r:id="rId190" name="Check Box 448">
              <controlPr defaultSize="0" autoFill="0" autoLine="0" autoPict="0">
                <anchor moveWithCells="1">
                  <from>
                    <xdr:col>18</xdr:col>
                    <xdr:colOff>203200</xdr:colOff>
                    <xdr:row>372</xdr:row>
                    <xdr:rowOff>19050</xdr:rowOff>
                  </from>
                  <to>
                    <xdr:col>18</xdr:col>
                    <xdr:colOff>546100</xdr:colOff>
                    <xdr:row>372</xdr:row>
                    <xdr:rowOff>171450</xdr:rowOff>
                  </to>
                </anchor>
              </controlPr>
            </control>
          </mc:Choice>
        </mc:AlternateContent>
        <mc:AlternateContent xmlns:mc="http://schemas.openxmlformats.org/markup-compatibility/2006">
          <mc:Choice Requires="x14">
            <control shapeId="16833" r:id="rId191" name="Check Box 449">
              <controlPr defaultSize="0" autoFill="0" autoLine="0" autoPict="0">
                <anchor moveWithCells="1">
                  <from>
                    <xdr:col>17</xdr:col>
                    <xdr:colOff>203200</xdr:colOff>
                    <xdr:row>373</xdr:row>
                    <xdr:rowOff>19050</xdr:rowOff>
                  </from>
                  <to>
                    <xdr:col>17</xdr:col>
                    <xdr:colOff>546100</xdr:colOff>
                    <xdr:row>373</xdr:row>
                    <xdr:rowOff>171450</xdr:rowOff>
                  </to>
                </anchor>
              </controlPr>
            </control>
          </mc:Choice>
        </mc:AlternateContent>
        <mc:AlternateContent xmlns:mc="http://schemas.openxmlformats.org/markup-compatibility/2006">
          <mc:Choice Requires="x14">
            <control shapeId="16834" r:id="rId192" name="Check Box 450">
              <controlPr defaultSize="0" autoFill="0" autoLine="0" autoPict="0">
                <anchor moveWithCells="1">
                  <from>
                    <xdr:col>18</xdr:col>
                    <xdr:colOff>203200</xdr:colOff>
                    <xdr:row>373</xdr:row>
                    <xdr:rowOff>19050</xdr:rowOff>
                  </from>
                  <to>
                    <xdr:col>18</xdr:col>
                    <xdr:colOff>546100</xdr:colOff>
                    <xdr:row>373</xdr:row>
                    <xdr:rowOff>171450</xdr:rowOff>
                  </to>
                </anchor>
              </controlPr>
            </control>
          </mc:Choice>
        </mc:AlternateContent>
        <mc:AlternateContent xmlns:mc="http://schemas.openxmlformats.org/markup-compatibility/2006">
          <mc:Choice Requires="x14">
            <control shapeId="16835" r:id="rId193" name="Check Box 451">
              <controlPr defaultSize="0" autoFill="0" autoLine="0" autoPict="0">
                <anchor moveWithCells="1">
                  <from>
                    <xdr:col>17</xdr:col>
                    <xdr:colOff>203200</xdr:colOff>
                    <xdr:row>374</xdr:row>
                    <xdr:rowOff>19050</xdr:rowOff>
                  </from>
                  <to>
                    <xdr:col>17</xdr:col>
                    <xdr:colOff>546100</xdr:colOff>
                    <xdr:row>374</xdr:row>
                    <xdr:rowOff>171450</xdr:rowOff>
                  </to>
                </anchor>
              </controlPr>
            </control>
          </mc:Choice>
        </mc:AlternateContent>
        <mc:AlternateContent xmlns:mc="http://schemas.openxmlformats.org/markup-compatibility/2006">
          <mc:Choice Requires="x14">
            <control shapeId="16836" r:id="rId194" name="Check Box 452">
              <controlPr defaultSize="0" autoFill="0" autoLine="0" autoPict="0">
                <anchor moveWithCells="1">
                  <from>
                    <xdr:col>18</xdr:col>
                    <xdr:colOff>203200</xdr:colOff>
                    <xdr:row>374</xdr:row>
                    <xdr:rowOff>19050</xdr:rowOff>
                  </from>
                  <to>
                    <xdr:col>18</xdr:col>
                    <xdr:colOff>546100</xdr:colOff>
                    <xdr:row>374</xdr:row>
                    <xdr:rowOff>171450</xdr:rowOff>
                  </to>
                </anchor>
              </controlPr>
            </control>
          </mc:Choice>
        </mc:AlternateContent>
        <mc:AlternateContent xmlns:mc="http://schemas.openxmlformats.org/markup-compatibility/2006">
          <mc:Choice Requires="x14">
            <control shapeId="16837" r:id="rId195" name="Check Box 453">
              <controlPr defaultSize="0" autoFill="0" autoLine="0" autoPict="0">
                <anchor moveWithCells="1">
                  <from>
                    <xdr:col>17</xdr:col>
                    <xdr:colOff>203200</xdr:colOff>
                    <xdr:row>375</xdr:row>
                    <xdr:rowOff>19050</xdr:rowOff>
                  </from>
                  <to>
                    <xdr:col>17</xdr:col>
                    <xdr:colOff>546100</xdr:colOff>
                    <xdr:row>375</xdr:row>
                    <xdr:rowOff>171450</xdr:rowOff>
                  </to>
                </anchor>
              </controlPr>
            </control>
          </mc:Choice>
        </mc:AlternateContent>
        <mc:AlternateContent xmlns:mc="http://schemas.openxmlformats.org/markup-compatibility/2006">
          <mc:Choice Requires="x14">
            <control shapeId="16838" r:id="rId196" name="Check Box 454">
              <controlPr defaultSize="0" autoFill="0" autoLine="0" autoPict="0">
                <anchor moveWithCells="1">
                  <from>
                    <xdr:col>18</xdr:col>
                    <xdr:colOff>203200</xdr:colOff>
                    <xdr:row>375</xdr:row>
                    <xdr:rowOff>19050</xdr:rowOff>
                  </from>
                  <to>
                    <xdr:col>18</xdr:col>
                    <xdr:colOff>546100</xdr:colOff>
                    <xdr:row>375</xdr:row>
                    <xdr:rowOff>171450</xdr:rowOff>
                  </to>
                </anchor>
              </controlPr>
            </control>
          </mc:Choice>
        </mc:AlternateContent>
        <mc:AlternateContent xmlns:mc="http://schemas.openxmlformats.org/markup-compatibility/2006">
          <mc:Choice Requires="x14">
            <control shapeId="16839" r:id="rId197" name="Check Box 455">
              <controlPr defaultSize="0" autoFill="0" autoLine="0" autoPict="0">
                <anchor moveWithCells="1">
                  <from>
                    <xdr:col>17</xdr:col>
                    <xdr:colOff>203200</xdr:colOff>
                    <xdr:row>376</xdr:row>
                    <xdr:rowOff>19050</xdr:rowOff>
                  </from>
                  <to>
                    <xdr:col>17</xdr:col>
                    <xdr:colOff>546100</xdr:colOff>
                    <xdr:row>376</xdr:row>
                    <xdr:rowOff>171450</xdr:rowOff>
                  </to>
                </anchor>
              </controlPr>
            </control>
          </mc:Choice>
        </mc:AlternateContent>
        <mc:AlternateContent xmlns:mc="http://schemas.openxmlformats.org/markup-compatibility/2006">
          <mc:Choice Requires="x14">
            <control shapeId="16840" r:id="rId198" name="Check Box 456">
              <controlPr defaultSize="0" autoFill="0" autoLine="0" autoPict="0">
                <anchor moveWithCells="1">
                  <from>
                    <xdr:col>18</xdr:col>
                    <xdr:colOff>203200</xdr:colOff>
                    <xdr:row>376</xdr:row>
                    <xdr:rowOff>19050</xdr:rowOff>
                  </from>
                  <to>
                    <xdr:col>18</xdr:col>
                    <xdr:colOff>546100</xdr:colOff>
                    <xdr:row>376</xdr:row>
                    <xdr:rowOff>171450</xdr:rowOff>
                  </to>
                </anchor>
              </controlPr>
            </control>
          </mc:Choice>
        </mc:AlternateContent>
        <mc:AlternateContent xmlns:mc="http://schemas.openxmlformats.org/markup-compatibility/2006">
          <mc:Choice Requires="x14">
            <control shapeId="16841" r:id="rId199" name="Check Box 457">
              <controlPr defaultSize="0" autoFill="0" autoLine="0" autoPict="0">
                <anchor moveWithCells="1">
                  <from>
                    <xdr:col>17</xdr:col>
                    <xdr:colOff>203200</xdr:colOff>
                    <xdr:row>377</xdr:row>
                    <xdr:rowOff>19050</xdr:rowOff>
                  </from>
                  <to>
                    <xdr:col>17</xdr:col>
                    <xdr:colOff>546100</xdr:colOff>
                    <xdr:row>377</xdr:row>
                    <xdr:rowOff>171450</xdr:rowOff>
                  </to>
                </anchor>
              </controlPr>
            </control>
          </mc:Choice>
        </mc:AlternateContent>
        <mc:AlternateContent xmlns:mc="http://schemas.openxmlformats.org/markup-compatibility/2006">
          <mc:Choice Requires="x14">
            <control shapeId="16842" r:id="rId200" name="Check Box 458">
              <controlPr defaultSize="0" autoFill="0" autoLine="0" autoPict="0">
                <anchor moveWithCells="1">
                  <from>
                    <xdr:col>18</xdr:col>
                    <xdr:colOff>203200</xdr:colOff>
                    <xdr:row>377</xdr:row>
                    <xdr:rowOff>19050</xdr:rowOff>
                  </from>
                  <to>
                    <xdr:col>18</xdr:col>
                    <xdr:colOff>546100</xdr:colOff>
                    <xdr:row>377</xdr:row>
                    <xdr:rowOff>171450</xdr:rowOff>
                  </to>
                </anchor>
              </controlPr>
            </control>
          </mc:Choice>
        </mc:AlternateContent>
        <mc:AlternateContent xmlns:mc="http://schemas.openxmlformats.org/markup-compatibility/2006">
          <mc:Choice Requires="x14">
            <control shapeId="16843" r:id="rId201" name="Check Box 459">
              <controlPr defaultSize="0" autoFill="0" autoLine="0" autoPict="0">
                <anchor moveWithCells="1">
                  <from>
                    <xdr:col>17</xdr:col>
                    <xdr:colOff>203200</xdr:colOff>
                    <xdr:row>378</xdr:row>
                    <xdr:rowOff>19050</xdr:rowOff>
                  </from>
                  <to>
                    <xdr:col>17</xdr:col>
                    <xdr:colOff>546100</xdr:colOff>
                    <xdr:row>378</xdr:row>
                    <xdr:rowOff>171450</xdr:rowOff>
                  </to>
                </anchor>
              </controlPr>
            </control>
          </mc:Choice>
        </mc:AlternateContent>
        <mc:AlternateContent xmlns:mc="http://schemas.openxmlformats.org/markup-compatibility/2006">
          <mc:Choice Requires="x14">
            <control shapeId="16844" r:id="rId202" name="Check Box 460">
              <controlPr defaultSize="0" autoFill="0" autoLine="0" autoPict="0">
                <anchor moveWithCells="1">
                  <from>
                    <xdr:col>18</xdr:col>
                    <xdr:colOff>203200</xdr:colOff>
                    <xdr:row>378</xdr:row>
                    <xdr:rowOff>19050</xdr:rowOff>
                  </from>
                  <to>
                    <xdr:col>18</xdr:col>
                    <xdr:colOff>546100</xdr:colOff>
                    <xdr:row>378</xdr:row>
                    <xdr:rowOff>171450</xdr:rowOff>
                  </to>
                </anchor>
              </controlPr>
            </control>
          </mc:Choice>
        </mc:AlternateContent>
        <mc:AlternateContent xmlns:mc="http://schemas.openxmlformats.org/markup-compatibility/2006">
          <mc:Choice Requires="x14">
            <control shapeId="16845" r:id="rId203" name="Check Box 461">
              <controlPr defaultSize="0" autoFill="0" autoLine="0" autoPict="0">
                <anchor moveWithCells="1">
                  <from>
                    <xdr:col>17</xdr:col>
                    <xdr:colOff>203200</xdr:colOff>
                    <xdr:row>379</xdr:row>
                    <xdr:rowOff>19050</xdr:rowOff>
                  </from>
                  <to>
                    <xdr:col>17</xdr:col>
                    <xdr:colOff>546100</xdr:colOff>
                    <xdr:row>379</xdr:row>
                    <xdr:rowOff>171450</xdr:rowOff>
                  </to>
                </anchor>
              </controlPr>
            </control>
          </mc:Choice>
        </mc:AlternateContent>
        <mc:AlternateContent xmlns:mc="http://schemas.openxmlformats.org/markup-compatibility/2006">
          <mc:Choice Requires="x14">
            <control shapeId="16846" r:id="rId204" name="Check Box 462">
              <controlPr defaultSize="0" autoFill="0" autoLine="0" autoPict="0">
                <anchor moveWithCells="1">
                  <from>
                    <xdr:col>18</xdr:col>
                    <xdr:colOff>203200</xdr:colOff>
                    <xdr:row>379</xdr:row>
                    <xdr:rowOff>19050</xdr:rowOff>
                  </from>
                  <to>
                    <xdr:col>18</xdr:col>
                    <xdr:colOff>546100</xdr:colOff>
                    <xdr:row>379</xdr:row>
                    <xdr:rowOff>171450</xdr:rowOff>
                  </to>
                </anchor>
              </controlPr>
            </control>
          </mc:Choice>
        </mc:AlternateContent>
        <mc:AlternateContent xmlns:mc="http://schemas.openxmlformats.org/markup-compatibility/2006">
          <mc:Choice Requires="x14">
            <control shapeId="16847" r:id="rId205" name="Check Box 463">
              <controlPr defaultSize="0" autoFill="0" autoLine="0" autoPict="0">
                <anchor moveWithCells="1">
                  <from>
                    <xdr:col>17</xdr:col>
                    <xdr:colOff>203200</xdr:colOff>
                    <xdr:row>380</xdr:row>
                    <xdr:rowOff>19050</xdr:rowOff>
                  </from>
                  <to>
                    <xdr:col>17</xdr:col>
                    <xdr:colOff>546100</xdr:colOff>
                    <xdr:row>380</xdr:row>
                    <xdr:rowOff>171450</xdr:rowOff>
                  </to>
                </anchor>
              </controlPr>
            </control>
          </mc:Choice>
        </mc:AlternateContent>
        <mc:AlternateContent xmlns:mc="http://schemas.openxmlformats.org/markup-compatibility/2006">
          <mc:Choice Requires="x14">
            <control shapeId="16848" r:id="rId206" name="Check Box 464">
              <controlPr defaultSize="0" autoFill="0" autoLine="0" autoPict="0">
                <anchor moveWithCells="1">
                  <from>
                    <xdr:col>18</xdr:col>
                    <xdr:colOff>203200</xdr:colOff>
                    <xdr:row>380</xdr:row>
                    <xdr:rowOff>19050</xdr:rowOff>
                  </from>
                  <to>
                    <xdr:col>18</xdr:col>
                    <xdr:colOff>546100</xdr:colOff>
                    <xdr:row>380</xdr:row>
                    <xdr:rowOff>171450</xdr:rowOff>
                  </to>
                </anchor>
              </controlPr>
            </control>
          </mc:Choice>
        </mc:AlternateContent>
        <mc:AlternateContent xmlns:mc="http://schemas.openxmlformats.org/markup-compatibility/2006">
          <mc:Choice Requires="x14">
            <control shapeId="16849" r:id="rId207" name="Check Box 465">
              <controlPr defaultSize="0" autoFill="0" autoLine="0" autoPict="0">
                <anchor moveWithCells="1">
                  <from>
                    <xdr:col>17</xdr:col>
                    <xdr:colOff>203200</xdr:colOff>
                    <xdr:row>381</xdr:row>
                    <xdr:rowOff>19050</xdr:rowOff>
                  </from>
                  <to>
                    <xdr:col>17</xdr:col>
                    <xdr:colOff>546100</xdr:colOff>
                    <xdr:row>381</xdr:row>
                    <xdr:rowOff>171450</xdr:rowOff>
                  </to>
                </anchor>
              </controlPr>
            </control>
          </mc:Choice>
        </mc:AlternateContent>
        <mc:AlternateContent xmlns:mc="http://schemas.openxmlformats.org/markup-compatibility/2006">
          <mc:Choice Requires="x14">
            <control shapeId="16850" r:id="rId208" name="Check Box 466">
              <controlPr defaultSize="0" autoFill="0" autoLine="0" autoPict="0">
                <anchor moveWithCells="1">
                  <from>
                    <xdr:col>18</xdr:col>
                    <xdr:colOff>203200</xdr:colOff>
                    <xdr:row>381</xdr:row>
                    <xdr:rowOff>19050</xdr:rowOff>
                  </from>
                  <to>
                    <xdr:col>18</xdr:col>
                    <xdr:colOff>546100</xdr:colOff>
                    <xdr:row>381</xdr:row>
                    <xdr:rowOff>171450</xdr:rowOff>
                  </to>
                </anchor>
              </controlPr>
            </control>
          </mc:Choice>
        </mc:AlternateContent>
        <mc:AlternateContent xmlns:mc="http://schemas.openxmlformats.org/markup-compatibility/2006">
          <mc:Choice Requires="x14">
            <control shapeId="16851" r:id="rId209" name="Check Box 467">
              <controlPr defaultSize="0" autoFill="0" autoLine="0" autoPict="0">
                <anchor moveWithCells="1">
                  <from>
                    <xdr:col>17</xdr:col>
                    <xdr:colOff>203200</xdr:colOff>
                    <xdr:row>382</xdr:row>
                    <xdr:rowOff>19050</xdr:rowOff>
                  </from>
                  <to>
                    <xdr:col>17</xdr:col>
                    <xdr:colOff>546100</xdr:colOff>
                    <xdr:row>382</xdr:row>
                    <xdr:rowOff>171450</xdr:rowOff>
                  </to>
                </anchor>
              </controlPr>
            </control>
          </mc:Choice>
        </mc:AlternateContent>
        <mc:AlternateContent xmlns:mc="http://schemas.openxmlformats.org/markup-compatibility/2006">
          <mc:Choice Requires="x14">
            <control shapeId="16852" r:id="rId210" name="Check Box 468">
              <controlPr defaultSize="0" autoFill="0" autoLine="0" autoPict="0">
                <anchor moveWithCells="1">
                  <from>
                    <xdr:col>18</xdr:col>
                    <xdr:colOff>203200</xdr:colOff>
                    <xdr:row>382</xdr:row>
                    <xdr:rowOff>19050</xdr:rowOff>
                  </from>
                  <to>
                    <xdr:col>18</xdr:col>
                    <xdr:colOff>546100</xdr:colOff>
                    <xdr:row>382</xdr:row>
                    <xdr:rowOff>171450</xdr:rowOff>
                  </to>
                </anchor>
              </controlPr>
            </control>
          </mc:Choice>
        </mc:AlternateContent>
        <mc:AlternateContent xmlns:mc="http://schemas.openxmlformats.org/markup-compatibility/2006">
          <mc:Choice Requires="x14">
            <control shapeId="16853" r:id="rId211" name="Check Box 469">
              <controlPr defaultSize="0" autoFill="0" autoLine="0" autoPict="0">
                <anchor moveWithCells="1">
                  <from>
                    <xdr:col>17</xdr:col>
                    <xdr:colOff>203200</xdr:colOff>
                    <xdr:row>383</xdr:row>
                    <xdr:rowOff>19050</xdr:rowOff>
                  </from>
                  <to>
                    <xdr:col>17</xdr:col>
                    <xdr:colOff>546100</xdr:colOff>
                    <xdr:row>383</xdr:row>
                    <xdr:rowOff>171450</xdr:rowOff>
                  </to>
                </anchor>
              </controlPr>
            </control>
          </mc:Choice>
        </mc:AlternateContent>
        <mc:AlternateContent xmlns:mc="http://schemas.openxmlformats.org/markup-compatibility/2006">
          <mc:Choice Requires="x14">
            <control shapeId="16854" r:id="rId212" name="Check Box 470">
              <controlPr defaultSize="0" autoFill="0" autoLine="0" autoPict="0">
                <anchor moveWithCells="1">
                  <from>
                    <xdr:col>18</xdr:col>
                    <xdr:colOff>203200</xdr:colOff>
                    <xdr:row>383</xdr:row>
                    <xdr:rowOff>19050</xdr:rowOff>
                  </from>
                  <to>
                    <xdr:col>18</xdr:col>
                    <xdr:colOff>546100</xdr:colOff>
                    <xdr:row>383</xdr:row>
                    <xdr:rowOff>171450</xdr:rowOff>
                  </to>
                </anchor>
              </controlPr>
            </control>
          </mc:Choice>
        </mc:AlternateContent>
        <mc:AlternateContent xmlns:mc="http://schemas.openxmlformats.org/markup-compatibility/2006">
          <mc:Choice Requires="x14">
            <control shapeId="16855" r:id="rId213" name="Check Box 471">
              <controlPr defaultSize="0" autoFill="0" autoLine="0" autoPict="0">
                <anchor moveWithCells="1">
                  <from>
                    <xdr:col>17</xdr:col>
                    <xdr:colOff>203200</xdr:colOff>
                    <xdr:row>384</xdr:row>
                    <xdr:rowOff>19050</xdr:rowOff>
                  </from>
                  <to>
                    <xdr:col>17</xdr:col>
                    <xdr:colOff>546100</xdr:colOff>
                    <xdr:row>384</xdr:row>
                    <xdr:rowOff>171450</xdr:rowOff>
                  </to>
                </anchor>
              </controlPr>
            </control>
          </mc:Choice>
        </mc:AlternateContent>
        <mc:AlternateContent xmlns:mc="http://schemas.openxmlformats.org/markup-compatibility/2006">
          <mc:Choice Requires="x14">
            <control shapeId="16856" r:id="rId214" name="Check Box 472">
              <controlPr defaultSize="0" autoFill="0" autoLine="0" autoPict="0">
                <anchor moveWithCells="1">
                  <from>
                    <xdr:col>18</xdr:col>
                    <xdr:colOff>203200</xdr:colOff>
                    <xdr:row>384</xdr:row>
                    <xdr:rowOff>19050</xdr:rowOff>
                  </from>
                  <to>
                    <xdr:col>18</xdr:col>
                    <xdr:colOff>546100</xdr:colOff>
                    <xdr:row>384</xdr:row>
                    <xdr:rowOff>171450</xdr:rowOff>
                  </to>
                </anchor>
              </controlPr>
            </control>
          </mc:Choice>
        </mc:AlternateContent>
        <mc:AlternateContent xmlns:mc="http://schemas.openxmlformats.org/markup-compatibility/2006">
          <mc:Choice Requires="x14">
            <control shapeId="16857" r:id="rId215" name="Check Box 473">
              <controlPr defaultSize="0" autoFill="0" autoLine="0" autoPict="0">
                <anchor moveWithCells="1">
                  <from>
                    <xdr:col>17</xdr:col>
                    <xdr:colOff>203200</xdr:colOff>
                    <xdr:row>385</xdr:row>
                    <xdr:rowOff>19050</xdr:rowOff>
                  </from>
                  <to>
                    <xdr:col>17</xdr:col>
                    <xdr:colOff>546100</xdr:colOff>
                    <xdr:row>385</xdr:row>
                    <xdr:rowOff>171450</xdr:rowOff>
                  </to>
                </anchor>
              </controlPr>
            </control>
          </mc:Choice>
        </mc:AlternateContent>
        <mc:AlternateContent xmlns:mc="http://schemas.openxmlformats.org/markup-compatibility/2006">
          <mc:Choice Requires="x14">
            <control shapeId="16858" r:id="rId216" name="Check Box 474">
              <controlPr defaultSize="0" autoFill="0" autoLine="0" autoPict="0">
                <anchor moveWithCells="1">
                  <from>
                    <xdr:col>18</xdr:col>
                    <xdr:colOff>203200</xdr:colOff>
                    <xdr:row>385</xdr:row>
                    <xdr:rowOff>19050</xdr:rowOff>
                  </from>
                  <to>
                    <xdr:col>18</xdr:col>
                    <xdr:colOff>546100</xdr:colOff>
                    <xdr:row>385</xdr:row>
                    <xdr:rowOff>171450</xdr:rowOff>
                  </to>
                </anchor>
              </controlPr>
            </control>
          </mc:Choice>
        </mc:AlternateContent>
        <mc:AlternateContent xmlns:mc="http://schemas.openxmlformats.org/markup-compatibility/2006">
          <mc:Choice Requires="x14">
            <control shapeId="16859" r:id="rId217" name="Check Box 475">
              <controlPr defaultSize="0" autoFill="0" autoLine="0" autoPict="0">
                <anchor moveWithCells="1">
                  <from>
                    <xdr:col>17</xdr:col>
                    <xdr:colOff>203200</xdr:colOff>
                    <xdr:row>386</xdr:row>
                    <xdr:rowOff>19050</xdr:rowOff>
                  </from>
                  <to>
                    <xdr:col>17</xdr:col>
                    <xdr:colOff>546100</xdr:colOff>
                    <xdr:row>386</xdr:row>
                    <xdr:rowOff>171450</xdr:rowOff>
                  </to>
                </anchor>
              </controlPr>
            </control>
          </mc:Choice>
        </mc:AlternateContent>
        <mc:AlternateContent xmlns:mc="http://schemas.openxmlformats.org/markup-compatibility/2006">
          <mc:Choice Requires="x14">
            <control shapeId="16860" r:id="rId218" name="Check Box 476">
              <controlPr defaultSize="0" autoFill="0" autoLine="0" autoPict="0">
                <anchor moveWithCells="1">
                  <from>
                    <xdr:col>18</xdr:col>
                    <xdr:colOff>203200</xdr:colOff>
                    <xdr:row>386</xdr:row>
                    <xdr:rowOff>19050</xdr:rowOff>
                  </from>
                  <to>
                    <xdr:col>18</xdr:col>
                    <xdr:colOff>546100</xdr:colOff>
                    <xdr:row>386</xdr:row>
                    <xdr:rowOff>171450</xdr:rowOff>
                  </to>
                </anchor>
              </controlPr>
            </control>
          </mc:Choice>
        </mc:AlternateContent>
        <mc:AlternateContent xmlns:mc="http://schemas.openxmlformats.org/markup-compatibility/2006">
          <mc:Choice Requires="x14">
            <control shapeId="16861" r:id="rId219" name="Check Box 477">
              <controlPr defaultSize="0" autoFill="0" autoLine="0" autoPict="0">
                <anchor moveWithCells="1">
                  <from>
                    <xdr:col>17</xdr:col>
                    <xdr:colOff>203200</xdr:colOff>
                    <xdr:row>387</xdr:row>
                    <xdr:rowOff>19050</xdr:rowOff>
                  </from>
                  <to>
                    <xdr:col>17</xdr:col>
                    <xdr:colOff>546100</xdr:colOff>
                    <xdr:row>387</xdr:row>
                    <xdr:rowOff>171450</xdr:rowOff>
                  </to>
                </anchor>
              </controlPr>
            </control>
          </mc:Choice>
        </mc:AlternateContent>
        <mc:AlternateContent xmlns:mc="http://schemas.openxmlformats.org/markup-compatibility/2006">
          <mc:Choice Requires="x14">
            <control shapeId="16862" r:id="rId220" name="Check Box 478">
              <controlPr defaultSize="0" autoFill="0" autoLine="0" autoPict="0">
                <anchor moveWithCells="1">
                  <from>
                    <xdr:col>18</xdr:col>
                    <xdr:colOff>203200</xdr:colOff>
                    <xdr:row>387</xdr:row>
                    <xdr:rowOff>19050</xdr:rowOff>
                  </from>
                  <to>
                    <xdr:col>18</xdr:col>
                    <xdr:colOff>546100</xdr:colOff>
                    <xdr:row>387</xdr:row>
                    <xdr:rowOff>171450</xdr:rowOff>
                  </to>
                </anchor>
              </controlPr>
            </control>
          </mc:Choice>
        </mc:AlternateContent>
        <mc:AlternateContent xmlns:mc="http://schemas.openxmlformats.org/markup-compatibility/2006">
          <mc:Choice Requires="x14">
            <control shapeId="16863" r:id="rId221" name="Check Box 479">
              <controlPr defaultSize="0" autoFill="0" autoLine="0" autoPict="0">
                <anchor moveWithCells="1">
                  <from>
                    <xdr:col>17</xdr:col>
                    <xdr:colOff>203200</xdr:colOff>
                    <xdr:row>388</xdr:row>
                    <xdr:rowOff>19050</xdr:rowOff>
                  </from>
                  <to>
                    <xdr:col>17</xdr:col>
                    <xdr:colOff>546100</xdr:colOff>
                    <xdr:row>388</xdr:row>
                    <xdr:rowOff>171450</xdr:rowOff>
                  </to>
                </anchor>
              </controlPr>
            </control>
          </mc:Choice>
        </mc:AlternateContent>
        <mc:AlternateContent xmlns:mc="http://schemas.openxmlformats.org/markup-compatibility/2006">
          <mc:Choice Requires="x14">
            <control shapeId="16864" r:id="rId222" name="Check Box 480">
              <controlPr defaultSize="0" autoFill="0" autoLine="0" autoPict="0">
                <anchor moveWithCells="1">
                  <from>
                    <xdr:col>18</xdr:col>
                    <xdr:colOff>203200</xdr:colOff>
                    <xdr:row>388</xdr:row>
                    <xdr:rowOff>19050</xdr:rowOff>
                  </from>
                  <to>
                    <xdr:col>18</xdr:col>
                    <xdr:colOff>546100</xdr:colOff>
                    <xdr:row>388</xdr:row>
                    <xdr:rowOff>171450</xdr:rowOff>
                  </to>
                </anchor>
              </controlPr>
            </control>
          </mc:Choice>
        </mc:AlternateContent>
        <mc:AlternateContent xmlns:mc="http://schemas.openxmlformats.org/markup-compatibility/2006">
          <mc:Choice Requires="x14">
            <control shapeId="16865" r:id="rId223" name="Check Box 481">
              <controlPr defaultSize="0" autoFill="0" autoLine="0" autoPict="0">
                <anchor moveWithCells="1">
                  <from>
                    <xdr:col>17</xdr:col>
                    <xdr:colOff>203200</xdr:colOff>
                    <xdr:row>389</xdr:row>
                    <xdr:rowOff>19050</xdr:rowOff>
                  </from>
                  <to>
                    <xdr:col>17</xdr:col>
                    <xdr:colOff>546100</xdr:colOff>
                    <xdr:row>389</xdr:row>
                    <xdr:rowOff>171450</xdr:rowOff>
                  </to>
                </anchor>
              </controlPr>
            </control>
          </mc:Choice>
        </mc:AlternateContent>
        <mc:AlternateContent xmlns:mc="http://schemas.openxmlformats.org/markup-compatibility/2006">
          <mc:Choice Requires="x14">
            <control shapeId="16866" r:id="rId224" name="Check Box 482">
              <controlPr defaultSize="0" autoFill="0" autoLine="0" autoPict="0">
                <anchor moveWithCells="1">
                  <from>
                    <xdr:col>18</xdr:col>
                    <xdr:colOff>203200</xdr:colOff>
                    <xdr:row>389</xdr:row>
                    <xdr:rowOff>19050</xdr:rowOff>
                  </from>
                  <to>
                    <xdr:col>18</xdr:col>
                    <xdr:colOff>546100</xdr:colOff>
                    <xdr:row>389</xdr:row>
                    <xdr:rowOff>171450</xdr:rowOff>
                  </to>
                </anchor>
              </controlPr>
            </control>
          </mc:Choice>
        </mc:AlternateContent>
        <mc:AlternateContent xmlns:mc="http://schemas.openxmlformats.org/markup-compatibility/2006">
          <mc:Choice Requires="x14">
            <control shapeId="16867" r:id="rId225" name="Check Box 483">
              <controlPr defaultSize="0" autoFill="0" autoLine="0" autoPict="0">
                <anchor moveWithCells="1">
                  <from>
                    <xdr:col>17</xdr:col>
                    <xdr:colOff>203200</xdr:colOff>
                    <xdr:row>390</xdr:row>
                    <xdr:rowOff>19050</xdr:rowOff>
                  </from>
                  <to>
                    <xdr:col>17</xdr:col>
                    <xdr:colOff>546100</xdr:colOff>
                    <xdr:row>390</xdr:row>
                    <xdr:rowOff>171450</xdr:rowOff>
                  </to>
                </anchor>
              </controlPr>
            </control>
          </mc:Choice>
        </mc:AlternateContent>
        <mc:AlternateContent xmlns:mc="http://schemas.openxmlformats.org/markup-compatibility/2006">
          <mc:Choice Requires="x14">
            <control shapeId="16868" r:id="rId226" name="Check Box 484">
              <controlPr defaultSize="0" autoFill="0" autoLine="0" autoPict="0">
                <anchor moveWithCells="1">
                  <from>
                    <xdr:col>18</xdr:col>
                    <xdr:colOff>203200</xdr:colOff>
                    <xdr:row>390</xdr:row>
                    <xdr:rowOff>19050</xdr:rowOff>
                  </from>
                  <to>
                    <xdr:col>18</xdr:col>
                    <xdr:colOff>546100</xdr:colOff>
                    <xdr:row>390</xdr:row>
                    <xdr:rowOff>171450</xdr:rowOff>
                  </to>
                </anchor>
              </controlPr>
            </control>
          </mc:Choice>
        </mc:AlternateContent>
        <mc:AlternateContent xmlns:mc="http://schemas.openxmlformats.org/markup-compatibility/2006">
          <mc:Choice Requires="x14">
            <control shapeId="16869" r:id="rId227" name="Check Box 485">
              <controlPr defaultSize="0" autoFill="0" autoLine="0" autoPict="0">
                <anchor moveWithCells="1">
                  <from>
                    <xdr:col>17</xdr:col>
                    <xdr:colOff>203200</xdr:colOff>
                    <xdr:row>391</xdr:row>
                    <xdr:rowOff>19050</xdr:rowOff>
                  </from>
                  <to>
                    <xdr:col>17</xdr:col>
                    <xdr:colOff>546100</xdr:colOff>
                    <xdr:row>391</xdr:row>
                    <xdr:rowOff>171450</xdr:rowOff>
                  </to>
                </anchor>
              </controlPr>
            </control>
          </mc:Choice>
        </mc:AlternateContent>
        <mc:AlternateContent xmlns:mc="http://schemas.openxmlformats.org/markup-compatibility/2006">
          <mc:Choice Requires="x14">
            <control shapeId="16870" r:id="rId228" name="Check Box 486">
              <controlPr defaultSize="0" autoFill="0" autoLine="0" autoPict="0">
                <anchor moveWithCells="1">
                  <from>
                    <xdr:col>18</xdr:col>
                    <xdr:colOff>203200</xdr:colOff>
                    <xdr:row>391</xdr:row>
                    <xdr:rowOff>19050</xdr:rowOff>
                  </from>
                  <to>
                    <xdr:col>18</xdr:col>
                    <xdr:colOff>546100</xdr:colOff>
                    <xdr:row>391</xdr:row>
                    <xdr:rowOff>171450</xdr:rowOff>
                  </to>
                </anchor>
              </controlPr>
            </control>
          </mc:Choice>
        </mc:AlternateContent>
        <mc:AlternateContent xmlns:mc="http://schemas.openxmlformats.org/markup-compatibility/2006">
          <mc:Choice Requires="x14">
            <control shapeId="16871" r:id="rId229" name="Check Box 487">
              <controlPr defaultSize="0" autoFill="0" autoLine="0" autoPict="0">
                <anchor moveWithCells="1">
                  <from>
                    <xdr:col>17</xdr:col>
                    <xdr:colOff>203200</xdr:colOff>
                    <xdr:row>392</xdr:row>
                    <xdr:rowOff>19050</xdr:rowOff>
                  </from>
                  <to>
                    <xdr:col>17</xdr:col>
                    <xdr:colOff>546100</xdr:colOff>
                    <xdr:row>392</xdr:row>
                    <xdr:rowOff>171450</xdr:rowOff>
                  </to>
                </anchor>
              </controlPr>
            </control>
          </mc:Choice>
        </mc:AlternateContent>
        <mc:AlternateContent xmlns:mc="http://schemas.openxmlformats.org/markup-compatibility/2006">
          <mc:Choice Requires="x14">
            <control shapeId="16872" r:id="rId230" name="Check Box 488">
              <controlPr defaultSize="0" autoFill="0" autoLine="0" autoPict="0">
                <anchor moveWithCells="1">
                  <from>
                    <xdr:col>18</xdr:col>
                    <xdr:colOff>203200</xdr:colOff>
                    <xdr:row>392</xdr:row>
                    <xdr:rowOff>19050</xdr:rowOff>
                  </from>
                  <to>
                    <xdr:col>18</xdr:col>
                    <xdr:colOff>546100</xdr:colOff>
                    <xdr:row>392</xdr:row>
                    <xdr:rowOff>171450</xdr:rowOff>
                  </to>
                </anchor>
              </controlPr>
            </control>
          </mc:Choice>
        </mc:AlternateContent>
        <mc:AlternateContent xmlns:mc="http://schemas.openxmlformats.org/markup-compatibility/2006">
          <mc:Choice Requires="x14">
            <control shapeId="16873" r:id="rId231" name="Check Box 489">
              <controlPr defaultSize="0" autoFill="0" autoLine="0" autoPict="0">
                <anchor moveWithCells="1">
                  <from>
                    <xdr:col>3</xdr:col>
                    <xdr:colOff>203200</xdr:colOff>
                    <xdr:row>398</xdr:row>
                    <xdr:rowOff>19050</xdr:rowOff>
                  </from>
                  <to>
                    <xdr:col>3</xdr:col>
                    <xdr:colOff>546100</xdr:colOff>
                    <xdr:row>398</xdr:row>
                    <xdr:rowOff>171450</xdr:rowOff>
                  </to>
                </anchor>
              </controlPr>
            </control>
          </mc:Choice>
        </mc:AlternateContent>
        <mc:AlternateContent xmlns:mc="http://schemas.openxmlformats.org/markup-compatibility/2006">
          <mc:Choice Requires="x14">
            <control shapeId="16874" r:id="rId232" name="Check Box 490">
              <controlPr defaultSize="0" autoFill="0" autoLine="0" autoPict="0">
                <anchor moveWithCells="1">
                  <from>
                    <xdr:col>4</xdr:col>
                    <xdr:colOff>203200</xdr:colOff>
                    <xdr:row>398</xdr:row>
                    <xdr:rowOff>19050</xdr:rowOff>
                  </from>
                  <to>
                    <xdr:col>4</xdr:col>
                    <xdr:colOff>546100</xdr:colOff>
                    <xdr:row>398</xdr:row>
                    <xdr:rowOff>171450</xdr:rowOff>
                  </to>
                </anchor>
              </controlPr>
            </control>
          </mc:Choice>
        </mc:AlternateContent>
        <mc:AlternateContent xmlns:mc="http://schemas.openxmlformats.org/markup-compatibility/2006">
          <mc:Choice Requires="x14">
            <control shapeId="16875" r:id="rId233" name="Check Box 491">
              <controlPr defaultSize="0" autoFill="0" autoLine="0" autoPict="0">
                <anchor moveWithCells="1">
                  <from>
                    <xdr:col>3</xdr:col>
                    <xdr:colOff>203200</xdr:colOff>
                    <xdr:row>399</xdr:row>
                    <xdr:rowOff>19050</xdr:rowOff>
                  </from>
                  <to>
                    <xdr:col>3</xdr:col>
                    <xdr:colOff>546100</xdr:colOff>
                    <xdr:row>399</xdr:row>
                    <xdr:rowOff>171450</xdr:rowOff>
                  </to>
                </anchor>
              </controlPr>
            </control>
          </mc:Choice>
        </mc:AlternateContent>
        <mc:AlternateContent xmlns:mc="http://schemas.openxmlformats.org/markup-compatibility/2006">
          <mc:Choice Requires="x14">
            <control shapeId="16876" r:id="rId234" name="Check Box 492">
              <controlPr defaultSize="0" autoFill="0" autoLine="0" autoPict="0">
                <anchor moveWithCells="1">
                  <from>
                    <xdr:col>4</xdr:col>
                    <xdr:colOff>203200</xdr:colOff>
                    <xdr:row>399</xdr:row>
                    <xdr:rowOff>19050</xdr:rowOff>
                  </from>
                  <to>
                    <xdr:col>4</xdr:col>
                    <xdr:colOff>546100</xdr:colOff>
                    <xdr:row>399</xdr:row>
                    <xdr:rowOff>171450</xdr:rowOff>
                  </to>
                </anchor>
              </controlPr>
            </control>
          </mc:Choice>
        </mc:AlternateContent>
        <mc:AlternateContent xmlns:mc="http://schemas.openxmlformats.org/markup-compatibility/2006">
          <mc:Choice Requires="x14">
            <control shapeId="16877" r:id="rId235" name="Check Box 493">
              <controlPr defaultSize="0" autoFill="0" autoLine="0" autoPict="0">
                <anchor moveWithCells="1">
                  <from>
                    <xdr:col>3</xdr:col>
                    <xdr:colOff>203200</xdr:colOff>
                    <xdr:row>400</xdr:row>
                    <xdr:rowOff>19050</xdr:rowOff>
                  </from>
                  <to>
                    <xdr:col>3</xdr:col>
                    <xdr:colOff>546100</xdr:colOff>
                    <xdr:row>400</xdr:row>
                    <xdr:rowOff>171450</xdr:rowOff>
                  </to>
                </anchor>
              </controlPr>
            </control>
          </mc:Choice>
        </mc:AlternateContent>
        <mc:AlternateContent xmlns:mc="http://schemas.openxmlformats.org/markup-compatibility/2006">
          <mc:Choice Requires="x14">
            <control shapeId="16878" r:id="rId236" name="Check Box 494">
              <controlPr defaultSize="0" autoFill="0" autoLine="0" autoPict="0">
                <anchor moveWithCells="1">
                  <from>
                    <xdr:col>4</xdr:col>
                    <xdr:colOff>203200</xdr:colOff>
                    <xdr:row>400</xdr:row>
                    <xdr:rowOff>19050</xdr:rowOff>
                  </from>
                  <to>
                    <xdr:col>4</xdr:col>
                    <xdr:colOff>546100</xdr:colOff>
                    <xdr:row>400</xdr:row>
                    <xdr:rowOff>171450</xdr:rowOff>
                  </to>
                </anchor>
              </controlPr>
            </control>
          </mc:Choice>
        </mc:AlternateContent>
        <mc:AlternateContent xmlns:mc="http://schemas.openxmlformats.org/markup-compatibility/2006">
          <mc:Choice Requires="x14">
            <control shapeId="16879" r:id="rId237" name="Check Box 495">
              <controlPr defaultSize="0" autoFill="0" autoLine="0" autoPict="0">
                <anchor moveWithCells="1">
                  <from>
                    <xdr:col>3</xdr:col>
                    <xdr:colOff>203200</xdr:colOff>
                    <xdr:row>401</xdr:row>
                    <xdr:rowOff>19050</xdr:rowOff>
                  </from>
                  <to>
                    <xdr:col>3</xdr:col>
                    <xdr:colOff>546100</xdr:colOff>
                    <xdr:row>401</xdr:row>
                    <xdr:rowOff>171450</xdr:rowOff>
                  </to>
                </anchor>
              </controlPr>
            </control>
          </mc:Choice>
        </mc:AlternateContent>
        <mc:AlternateContent xmlns:mc="http://schemas.openxmlformats.org/markup-compatibility/2006">
          <mc:Choice Requires="x14">
            <control shapeId="16880" r:id="rId238" name="Check Box 496">
              <controlPr defaultSize="0" autoFill="0" autoLine="0" autoPict="0">
                <anchor moveWithCells="1">
                  <from>
                    <xdr:col>4</xdr:col>
                    <xdr:colOff>203200</xdr:colOff>
                    <xdr:row>401</xdr:row>
                    <xdr:rowOff>19050</xdr:rowOff>
                  </from>
                  <to>
                    <xdr:col>4</xdr:col>
                    <xdr:colOff>546100</xdr:colOff>
                    <xdr:row>401</xdr:row>
                    <xdr:rowOff>171450</xdr:rowOff>
                  </to>
                </anchor>
              </controlPr>
            </control>
          </mc:Choice>
        </mc:AlternateContent>
        <mc:AlternateContent xmlns:mc="http://schemas.openxmlformats.org/markup-compatibility/2006">
          <mc:Choice Requires="x14">
            <control shapeId="16883" r:id="rId239" name="Check Box 499">
              <controlPr defaultSize="0" autoFill="0" autoLine="0" autoPict="0">
                <anchor moveWithCells="1">
                  <from>
                    <xdr:col>11</xdr:col>
                    <xdr:colOff>203200</xdr:colOff>
                    <xdr:row>398</xdr:row>
                    <xdr:rowOff>19050</xdr:rowOff>
                  </from>
                  <to>
                    <xdr:col>11</xdr:col>
                    <xdr:colOff>546100</xdr:colOff>
                    <xdr:row>398</xdr:row>
                    <xdr:rowOff>171450</xdr:rowOff>
                  </to>
                </anchor>
              </controlPr>
            </control>
          </mc:Choice>
        </mc:AlternateContent>
        <mc:AlternateContent xmlns:mc="http://schemas.openxmlformats.org/markup-compatibility/2006">
          <mc:Choice Requires="x14">
            <control shapeId="16884" r:id="rId240" name="Check Box 500">
              <controlPr defaultSize="0" autoFill="0" autoLine="0" autoPict="0">
                <anchor moveWithCells="1">
                  <from>
                    <xdr:col>12</xdr:col>
                    <xdr:colOff>203200</xdr:colOff>
                    <xdr:row>398</xdr:row>
                    <xdr:rowOff>19050</xdr:rowOff>
                  </from>
                  <to>
                    <xdr:col>12</xdr:col>
                    <xdr:colOff>546100</xdr:colOff>
                    <xdr:row>398</xdr:row>
                    <xdr:rowOff>171450</xdr:rowOff>
                  </to>
                </anchor>
              </controlPr>
            </control>
          </mc:Choice>
        </mc:AlternateContent>
        <mc:AlternateContent xmlns:mc="http://schemas.openxmlformats.org/markup-compatibility/2006">
          <mc:Choice Requires="x14">
            <control shapeId="16885" r:id="rId241" name="Check Box 501">
              <controlPr defaultSize="0" autoFill="0" autoLine="0" autoPict="0">
                <anchor moveWithCells="1">
                  <from>
                    <xdr:col>11</xdr:col>
                    <xdr:colOff>203200</xdr:colOff>
                    <xdr:row>399</xdr:row>
                    <xdr:rowOff>19050</xdr:rowOff>
                  </from>
                  <to>
                    <xdr:col>11</xdr:col>
                    <xdr:colOff>546100</xdr:colOff>
                    <xdr:row>399</xdr:row>
                    <xdr:rowOff>171450</xdr:rowOff>
                  </to>
                </anchor>
              </controlPr>
            </control>
          </mc:Choice>
        </mc:AlternateContent>
        <mc:AlternateContent xmlns:mc="http://schemas.openxmlformats.org/markup-compatibility/2006">
          <mc:Choice Requires="x14">
            <control shapeId="16886" r:id="rId242" name="Check Box 502">
              <controlPr defaultSize="0" autoFill="0" autoLine="0" autoPict="0">
                <anchor moveWithCells="1">
                  <from>
                    <xdr:col>12</xdr:col>
                    <xdr:colOff>203200</xdr:colOff>
                    <xdr:row>399</xdr:row>
                    <xdr:rowOff>19050</xdr:rowOff>
                  </from>
                  <to>
                    <xdr:col>12</xdr:col>
                    <xdr:colOff>546100</xdr:colOff>
                    <xdr:row>399</xdr:row>
                    <xdr:rowOff>171450</xdr:rowOff>
                  </to>
                </anchor>
              </controlPr>
            </control>
          </mc:Choice>
        </mc:AlternateContent>
        <mc:AlternateContent xmlns:mc="http://schemas.openxmlformats.org/markup-compatibility/2006">
          <mc:Choice Requires="x14">
            <control shapeId="16887" r:id="rId243" name="Check Box 503">
              <controlPr defaultSize="0" autoFill="0" autoLine="0" autoPict="0">
                <anchor moveWithCells="1">
                  <from>
                    <xdr:col>11</xdr:col>
                    <xdr:colOff>203200</xdr:colOff>
                    <xdr:row>400</xdr:row>
                    <xdr:rowOff>19050</xdr:rowOff>
                  </from>
                  <to>
                    <xdr:col>11</xdr:col>
                    <xdr:colOff>546100</xdr:colOff>
                    <xdr:row>400</xdr:row>
                    <xdr:rowOff>171450</xdr:rowOff>
                  </to>
                </anchor>
              </controlPr>
            </control>
          </mc:Choice>
        </mc:AlternateContent>
        <mc:AlternateContent xmlns:mc="http://schemas.openxmlformats.org/markup-compatibility/2006">
          <mc:Choice Requires="x14">
            <control shapeId="16888" r:id="rId244" name="Check Box 504">
              <controlPr defaultSize="0" autoFill="0" autoLine="0" autoPict="0">
                <anchor moveWithCells="1">
                  <from>
                    <xdr:col>12</xdr:col>
                    <xdr:colOff>203200</xdr:colOff>
                    <xdr:row>400</xdr:row>
                    <xdr:rowOff>19050</xdr:rowOff>
                  </from>
                  <to>
                    <xdr:col>12</xdr:col>
                    <xdr:colOff>546100</xdr:colOff>
                    <xdr:row>400</xdr:row>
                    <xdr:rowOff>171450</xdr:rowOff>
                  </to>
                </anchor>
              </controlPr>
            </control>
          </mc:Choice>
        </mc:AlternateContent>
        <mc:AlternateContent xmlns:mc="http://schemas.openxmlformats.org/markup-compatibility/2006">
          <mc:Choice Requires="x14">
            <control shapeId="16889" r:id="rId245" name="Check Box 505">
              <controlPr defaultSize="0" autoFill="0" autoLine="0" autoPict="0">
                <anchor moveWithCells="1">
                  <from>
                    <xdr:col>11</xdr:col>
                    <xdr:colOff>203200</xdr:colOff>
                    <xdr:row>401</xdr:row>
                    <xdr:rowOff>19050</xdr:rowOff>
                  </from>
                  <to>
                    <xdr:col>11</xdr:col>
                    <xdr:colOff>546100</xdr:colOff>
                    <xdr:row>401</xdr:row>
                    <xdr:rowOff>171450</xdr:rowOff>
                  </to>
                </anchor>
              </controlPr>
            </control>
          </mc:Choice>
        </mc:AlternateContent>
        <mc:AlternateContent xmlns:mc="http://schemas.openxmlformats.org/markup-compatibility/2006">
          <mc:Choice Requires="x14">
            <control shapeId="16890" r:id="rId246" name="Check Box 506">
              <controlPr defaultSize="0" autoFill="0" autoLine="0" autoPict="0">
                <anchor moveWithCells="1">
                  <from>
                    <xdr:col>12</xdr:col>
                    <xdr:colOff>203200</xdr:colOff>
                    <xdr:row>401</xdr:row>
                    <xdr:rowOff>19050</xdr:rowOff>
                  </from>
                  <to>
                    <xdr:col>12</xdr:col>
                    <xdr:colOff>546100</xdr:colOff>
                    <xdr:row>401</xdr:row>
                    <xdr:rowOff>171450</xdr:rowOff>
                  </to>
                </anchor>
              </controlPr>
            </control>
          </mc:Choice>
        </mc:AlternateContent>
        <mc:AlternateContent xmlns:mc="http://schemas.openxmlformats.org/markup-compatibility/2006">
          <mc:Choice Requires="x14">
            <control shapeId="16891" r:id="rId247" name="Check Box 507">
              <controlPr defaultSize="0" autoFill="0" autoLine="0" autoPict="0">
                <anchor moveWithCells="1">
                  <from>
                    <xdr:col>11</xdr:col>
                    <xdr:colOff>203200</xdr:colOff>
                    <xdr:row>402</xdr:row>
                    <xdr:rowOff>19050</xdr:rowOff>
                  </from>
                  <to>
                    <xdr:col>11</xdr:col>
                    <xdr:colOff>546100</xdr:colOff>
                    <xdr:row>402</xdr:row>
                    <xdr:rowOff>171450</xdr:rowOff>
                  </to>
                </anchor>
              </controlPr>
            </control>
          </mc:Choice>
        </mc:AlternateContent>
        <mc:AlternateContent xmlns:mc="http://schemas.openxmlformats.org/markup-compatibility/2006">
          <mc:Choice Requires="x14">
            <control shapeId="16892" r:id="rId248" name="Check Box 508">
              <controlPr defaultSize="0" autoFill="0" autoLine="0" autoPict="0">
                <anchor moveWithCells="1">
                  <from>
                    <xdr:col>12</xdr:col>
                    <xdr:colOff>203200</xdr:colOff>
                    <xdr:row>402</xdr:row>
                    <xdr:rowOff>19050</xdr:rowOff>
                  </from>
                  <to>
                    <xdr:col>12</xdr:col>
                    <xdr:colOff>546100</xdr:colOff>
                    <xdr:row>402</xdr:row>
                    <xdr:rowOff>171450</xdr:rowOff>
                  </to>
                </anchor>
              </controlPr>
            </control>
          </mc:Choice>
        </mc:AlternateContent>
        <mc:AlternateContent xmlns:mc="http://schemas.openxmlformats.org/markup-compatibility/2006">
          <mc:Choice Requires="x14">
            <control shapeId="16893" r:id="rId249" name="Check Box 509">
              <controlPr defaultSize="0" autoFill="0" autoLine="0" autoPict="0">
                <anchor moveWithCells="1">
                  <from>
                    <xdr:col>17</xdr:col>
                    <xdr:colOff>203200</xdr:colOff>
                    <xdr:row>398</xdr:row>
                    <xdr:rowOff>19050</xdr:rowOff>
                  </from>
                  <to>
                    <xdr:col>17</xdr:col>
                    <xdr:colOff>546100</xdr:colOff>
                    <xdr:row>398</xdr:row>
                    <xdr:rowOff>171450</xdr:rowOff>
                  </to>
                </anchor>
              </controlPr>
            </control>
          </mc:Choice>
        </mc:AlternateContent>
        <mc:AlternateContent xmlns:mc="http://schemas.openxmlformats.org/markup-compatibility/2006">
          <mc:Choice Requires="x14">
            <control shapeId="16894" r:id="rId250" name="Check Box 510">
              <controlPr defaultSize="0" autoFill="0" autoLine="0" autoPict="0">
                <anchor moveWithCells="1">
                  <from>
                    <xdr:col>18</xdr:col>
                    <xdr:colOff>203200</xdr:colOff>
                    <xdr:row>398</xdr:row>
                    <xdr:rowOff>19050</xdr:rowOff>
                  </from>
                  <to>
                    <xdr:col>18</xdr:col>
                    <xdr:colOff>546100</xdr:colOff>
                    <xdr:row>398</xdr:row>
                    <xdr:rowOff>171450</xdr:rowOff>
                  </to>
                </anchor>
              </controlPr>
            </control>
          </mc:Choice>
        </mc:AlternateContent>
        <mc:AlternateContent xmlns:mc="http://schemas.openxmlformats.org/markup-compatibility/2006">
          <mc:Choice Requires="x14">
            <control shapeId="16895" r:id="rId251" name="Check Box 511">
              <controlPr defaultSize="0" autoFill="0" autoLine="0" autoPict="0">
                <anchor moveWithCells="1">
                  <from>
                    <xdr:col>17</xdr:col>
                    <xdr:colOff>203200</xdr:colOff>
                    <xdr:row>399</xdr:row>
                    <xdr:rowOff>19050</xdr:rowOff>
                  </from>
                  <to>
                    <xdr:col>17</xdr:col>
                    <xdr:colOff>546100</xdr:colOff>
                    <xdr:row>399</xdr:row>
                    <xdr:rowOff>171450</xdr:rowOff>
                  </to>
                </anchor>
              </controlPr>
            </control>
          </mc:Choice>
        </mc:AlternateContent>
        <mc:AlternateContent xmlns:mc="http://schemas.openxmlformats.org/markup-compatibility/2006">
          <mc:Choice Requires="x14">
            <control shapeId="16896" r:id="rId252" name="Check Box 512">
              <controlPr defaultSize="0" autoFill="0" autoLine="0" autoPict="0">
                <anchor moveWithCells="1">
                  <from>
                    <xdr:col>18</xdr:col>
                    <xdr:colOff>203200</xdr:colOff>
                    <xdr:row>399</xdr:row>
                    <xdr:rowOff>19050</xdr:rowOff>
                  </from>
                  <to>
                    <xdr:col>18</xdr:col>
                    <xdr:colOff>546100</xdr:colOff>
                    <xdr:row>399</xdr:row>
                    <xdr:rowOff>171450</xdr:rowOff>
                  </to>
                </anchor>
              </controlPr>
            </control>
          </mc:Choice>
        </mc:AlternateContent>
        <mc:AlternateContent xmlns:mc="http://schemas.openxmlformats.org/markup-compatibility/2006">
          <mc:Choice Requires="x14">
            <control shapeId="16897" r:id="rId253" name="Check Box 513">
              <controlPr defaultSize="0" autoFill="0" autoLine="0" autoPict="0">
                <anchor moveWithCells="1">
                  <from>
                    <xdr:col>17</xdr:col>
                    <xdr:colOff>203200</xdr:colOff>
                    <xdr:row>400</xdr:row>
                    <xdr:rowOff>19050</xdr:rowOff>
                  </from>
                  <to>
                    <xdr:col>17</xdr:col>
                    <xdr:colOff>546100</xdr:colOff>
                    <xdr:row>400</xdr:row>
                    <xdr:rowOff>171450</xdr:rowOff>
                  </to>
                </anchor>
              </controlPr>
            </control>
          </mc:Choice>
        </mc:AlternateContent>
        <mc:AlternateContent xmlns:mc="http://schemas.openxmlformats.org/markup-compatibility/2006">
          <mc:Choice Requires="x14">
            <control shapeId="16898" r:id="rId254" name="Check Box 514">
              <controlPr defaultSize="0" autoFill="0" autoLine="0" autoPict="0">
                <anchor moveWithCells="1">
                  <from>
                    <xdr:col>18</xdr:col>
                    <xdr:colOff>203200</xdr:colOff>
                    <xdr:row>400</xdr:row>
                    <xdr:rowOff>19050</xdr:rowOff>
                  </from>
                  <to>
                    <xdr:col>18</xdr:col>
                    <xdr:colOff>546100</xdr:colOff>
                    <xdr:row>400</xdr:row>
                    <xdr:rowOff>171450</xdr:rowOff>
                  </to>
                </anchor>
              </controlPr>
            </control>
          </mc:Choice>
        </mc:AlternateContent>
        <mc:AlternateContent xmlns:mc="http://schemas.openxmlformats.org/markup-compatibility/2006">
          <mc:Choice Requires="x14">
            <control shapeId="16899" r:id="rId255" name="Check Box 515">
              <controlPr defaultSize="0" autoFill="0" autoLine="0" autoPict="0">
                <anchor moveWithCells="1">
                  <from>
                    <xdr:col>17</xdr:col>
                    <xdr:colOff>203200</xdr:colOff>
                    <xdr:row>401</xdr:row>
                    <xdr:rowOff>19050</xdr:rowOff>
                  </from>
                  <to>
                    <xdr:col>17</xdr:col>
                    <xdr:colOff>546100</xdr:colOff>
                    <xdr:row>401</xdr:row>
                    <xdr:rowOff>171450</xdr:rowOff>
                  </to>
                </anchor>
              </controlPr>
            </control>
          </mc:Choice>
        </mc:AlternateContent>
        <mc:AlternateContent xmlns:mc="http://schemas.openxmlformats.org/markup-compatibility/2006">
          <mc:Choice Requires="x14">
            <control shapeId="16900" r:id="rId256" name="Check Box 516">
              <controlPr defaultSize="0" autoFill="0" autoLine="0" autoPict="0">
                <anchor moveWithCells="1">
                  <from>
                    <xdr:col>18</xdr:col>
                    <xdr:colOff>203200</xdr:colOff>
                    <xdr:row>401</xdr:row>
                    <xdr:rowOff>19050</xdr:rowOff>
                  </from>
                  <to>
                    <xdr:col>18</xdr:col>
                    <xdr:colOff>546100</xdr:colOff>
                    <xdr:row>401</xdr:row>
                    <xdr:rowOff>171450</xdr:rowOff>
                  </to>
                </anchor>
              </controlPr>
            </control>
          </mc:Choice>
        </mc:AlternateContent>
        <mc:AlternateContent xmlns:mc="http://schemas.openxmlformats.org/markup-compatibility/2006">
          <mc:Choice Requires="x14">
            <control shapeId="16901" r:id="rId257" name="Check Box 517">
              <controlPr defaultSize="0" autoFill="0" autoLine="0" autoPict="0">
                <anchor moveWithCells="1">
                  <from>
                    <xdr:col>3</xdr:col>
                    <xdr:colOff>203200</xdr:colOff>
                    <xdr:row>407</xdr:row>
                    <xdr:rowOff>19050</xdr:rowOff>
                  </from>
                  <to>
                    <xdr:col>3</xdr:col>
                    <xdr:colOff>546100</xdr:colOff>
                    <xdr:row>407</xdr:row>
                    <xdr:rowOff>171450</xdr:rowOff>
                  </to>
                </anchor>
              </controlPr>
            </control>
          </mc:Choice>
        </mc:AlternateContent>
        <mc:AlternateContent xmlns:mc="http://schemas.openxmlformats.org/markup-compatibility/2006">
          <mc:Choice Requires="x14">
            <control shapeId="16902" r:id="rId258" name="Check Box 518">
              <controlPr defaultSize="0" autoFill="0" autoLine="0" autoPict="0">
                <anchor moveWithCells="1">
                  <from>
                    <xdr:col>4</xdr:col>
                    <xdr:colOff>203200</xdr:colOff>
                    <xdr:row>407</xdr:row>
                    <xdr:rowOff>19050</xdr:rowOff>
                  </from>
                  <to>
                    <xdr:col>4</xdr:col>
                    <xdr:colOff>546100</xdr:colOff>
                    <xdr:row>407</xdr:row>
                    <xdr:rowOff>171450</xdr:rowOff>
                  </to>
                </anchor>
              </controlPr>
            </control>
          </mc:Choice>
        </mc:AlternateContent>
        <mc:AlternateContent xmlns:mc="http://schemas.openxmlformats.org/markup-compatibility/2006">
          <mc:Choice Requires="x14">
            <control shapeId="16903" r:id="rId259" name="Check Box 519">
              <controlPr defaultSize="0" autoFill="0" autoLine="0" autoPict="0">
                <anchor moveWithCells="1">
                  <from>
                    <xdr:col>3</xdr:col>
                    <xdr:colOff>203200</xdr:colOff>
                    <xdr:row>408</xdr:row>
                    <xdr:rowOff>19050</xdr:rowOff>
                  </from>
                  <to>
                    <xdr:col>3</xdr:col>
                    <xdr:colOff>546100</xdr:colOff>
                    <xdr:row>408</xdr:row>
                    <xdr:rowOff>171450</xdr:rowOff>
                  </to>
                </anchor>
              </controlPr>
            </control>
          </mc:Choice>
        </mc:AlternateContent>
        <mc:AlternateContent xmlns:mc="http://schemas.openxmlformats.org/markup-compatibility/2006">
          <mc:Choice Requires="x14">
            <control shapeId="16904" r:id="rId260" name="Check Box 520">
              <controlPr defaultSize="0" autoFill="0" autoLine="0" autoPict="0">
                <anchor moveWithCells="1">
                  <from>
                    <xdr:col>4</xdr:col>
                    <xdr:colOff>203200</xdr:colOff>
                    <xdr:row>408</xdr:row>
                    <xdr:rowOff>19050</xdr:rowOff>
                  </from>
                  <to>
                    <xdr:col>4</xdr:col>
                    <xdr:colOff>546100</xdr:colOff>
                    <xdr:row>408</xdr:row>
                    <xdr:rowOff>171450</xdr:rowOff>
                  </to>
                </anchor>
              </controlPr>
            </control>
          </mc:Choice>
        </mc:AlternateContent>
        <mc:AlternateContent xmlns:mc="http://schemas.openxmlformats.org/markup-compatibility/2006">
          <mc:Choice Requires="x14">
            <control shapeId="16905" r:id="rId261" name="Check Box 521">
              <controlPr defaultSize="0" autoFill="0" autoLine="0" autoPict="0">
                <anchor moveWithCells="1">
                  <from>
                    <xdr:col>3</xdr:col>
                    <xdr:colOff>203200</xdr:colOff>
                    <xdr:row>409</xdr:row>
                    <xdr:rowOff>19050</xdr:rowOff>
                  </from>
                  <to>
                    <xdr:col>3</xdr:col>
                    <xdr:colOff>546100</xdr:colOff>
                    <xdr:row>409</xdr:row>
                    <xdr:rowOff>171450</xdr:rowOff>
                  </to>
                </anchor>
              </controlPr>
            </control>
          </mc:Choice>
        </mc:AlternateContent>
        <mc:AlternateContent xmlns:mc="http://schemas.openxmlformats.org/markup-compatibility/2006">
          <mc:Choice Requires="x14">
            <control shapeId="16906" r:id="rId262" name="Check Box 522">
              <controlPr defaultSize="0" autoFill="0" autoLine="0" autoPict="0">
                <anchor moveWithCells="1">
                  <from>
                    <xdr:col>4</xdr:col>
                    <xdr:colOff>203200</xdr:colOff>
                    <xdr:row>409</xdr:row>
                    <xdr:rowOff>19050</xdr:rowOff>
                  </from>
                  <to>
                    <xdr:col>4</xdr:col>
                    <xdr:colOff>546100</xdr:colOff>
                    <xdr:row>409</xdr:row>
                    <xdr:rowOff>171450</xdr:rowOff>
                  </to>
                </anchor>
              </controlPr>
            </control>
          </mc:Choice>
        </mc:AlternateContent>
        <mc:AlternateContent xmlns:mc="http://schemas.openxmlformats.org/markup-compatibility/2006">
          <mc:Choice Requires="x14">
            <control shapeId="16907" r:id="rId263" name="Check Box 523">
              <controlPr defaultSize="0" autoFill="0" autoLine="0" autoPict="0">
                <anchor moveWithCells="1">
                  <from>
                    <xdr:col>3</xdr:col>
                    <xdr:colOff>203200</xdr:colOff>
                    <xdr:row>410</xdr:row>
                    <xdr:rowOff>19050</xdr:rowOff>
                  </from>
                  <to>
                    <xdr:col>3</xdr:col>
                    <xdr:colOff>546100</xdr:colOff>
                    <xdr:row>410</xdr:row>
                    <xdr:rowOff>171450</xdr:rowOff>
                  </to>
                </anchor>
              </controlPr>
            </control>
          </mc:Choice>
        </mc:AlternateContent>
        <mc:AlternateContent xmlns:mc="http://schemas.openxmlformats.org/markup-compatibility/2006">
          <mc:Choice Requires="x14">
            <control shapeId="16908" r:id="rId264" name="Check Box 524">
              <controlPr defaultSize="0" autoFill="0" autoLine="0" autoPict="0">
                <anchor moveWithCells="1">
                  <from>
                    <xdr:col>4</xdr:col>
                    <xdr:colOff>203200</xdr:colOff>
                    <xdr:row>410</xdr:row>
                    <xdr:rowOff>19050</xdr:rowOff>
                  </from>
                  <to>
                    <xdr:col>4</xdr:col>
                    <xdr:colOff>546100</xdr:colOff>
                    <xdr:row>410</xdr:row>
                    <xdr:rowOff>171450</xdr:rowOff>
                  </to>
                </anchor>
              </controlPr>
            </control>
          </mc:Choice>
        </mc:AlternateContent>
        <mc:AlternateContent xmlns:mc="http://schemas.openxmlformats.org/markup-compatibility/2006">
          <mc:Choice Requires="x14">
            <control shapeId="16911" r:id="rId265" name="Check Box 527">
              <controlPr defaultSize="0" autoFill="0" autoLine="0" autoPict="0">
                <anchor moveWithCells="1">
                  <from>
                    <xdr:col>11</xdr:col>
                    <xdr:colOff>203200</xdr:colOff>
                    <xdr:row>407</xdr:row>
                    <xdr:rowOff>19050</xdr:rowOff>
                  </from>
                  <to>
                    <xdr:col>11</xdr:col>
                    <xdr:colOff>546100</xdr:colOff>
                    <xdr:row>407</xdr:row>
                    <xdr:rowOff>171450</xdr:rowOff>
                  </to>
                </anchor>
              </controlPr>
            </control>
          </mc:Choice>
        </mc:AlternateContent>
        <mc:AlternateContent xmlns:mc="http://schemas.openxmlformats.org/markup-compatibility/2006">
          <mc:Choice Requires="x14">
            <control shapeId="16912" r:id="rId266" name="Check Box 528">
              <controlPr defaultSize="0" autoFill="0" autoLine="0" autoPict="0">
                <anchor moveWithCells="1">
                  <from>
                    <xdr:col>12</xdr:col>
                    <xdr:colOff>203200</xdr:colOff>
                    <xdr:row>407</xdr:row>
                    <xdr:rowOff>19050</xdr:rowOff>
                  </from>
                  <to>
                    <xdr:col>12</xdr:col>
                    <xdr:colOff>546100</xdr:colOff>
                    <xdr:row>407</xdr:row>
                    <xdr:rowOff>171450</xdr:rowOff>
                  </to>
                </anchor>
              </controlPr>
            </control>
          </mc:Choice>
        </mc:AlternateContent>
        <mc:AlternateContent xmlns:mc="http://schemas.openxmlformats.org/markup-compatibility/2006">
          <mc:Choice Requires="x14">
            <control shapeId="16913" r:id="rId267" name="Check Box 529">
              <controlPr defaultSize="0" autoFill="0" autoLine="0" autoPict="0">
                <anchor moveWithCells="1">
                  <from>
                    <xdr:col>11</xdr:col>
                    <xdr:colOff>203200</xdr:colOff>
                    <xdr:row>408</xdr:row>
                    <xdr:rowOff>19050</xdr:rowOff>
                  </from>
                  <to>
                    <xdr:col>11</xdr:col>
                    <xdr:colOff>546100</xdr:colOff>
                    <xdr:row>408</xdr:row>
                    <xdr:rowOff>171450</xdr:rowOff>
                  </to>
                </anchor>
              </controlPr>
            </control>
          </mc:Choice>
        </mc:AlternateContent>
        <mc:AlternateContent xmlns:mc="http://schemas.openxmlformats.org/markup-compatibility/2006">
          <mc:Choice Requires="x14">
            <control shapeId="16914" r:id="rId268" name="Check Box 530">
              <controlPr defaultSize="0" autoFill="0" autoLine="0" autoPict="0">
                <anchor moveWithCells="1">
                  <from>
                    <xdr:col>12</xdr:col>
                    <xdr:colOff>203200</xdr:colOff>
                    <xdr:row>408</xdr:row>
                    <xdr:rowOff>19050</xdr:rowOff>
                  </from>
                  <to>
                    <xdr:col>12</xdr:col>
                    <xdr:colOff>546100</xdr:colOff>
                    <xdr:row>408</xdr:row>
                    <xdr:rowOff>171450</xdr:rowOff>
                  </to>
                </anchor>
              </controlPr>
            </control>
          </mc:Choice>
        </mc:AlternateContent>
        <mc:AlternateContent xmlns:mc="http://schemas.openxmlformats.org/markup-compatibility/2006">
          <mc:Choice Requires="x14">
            <control shapeId="16915" r:id="rId269" name="Check Box 531">
              <controlPr defaultSize="0" autoFill="0" autoLine="0" autoPict="0">
                <anchor moveWithCells="1">
                  <from>
                    <xdr:col>3</xdr:col>
                    <xdr:colOff>203200</xdr:colOff>
                    <xdr:row>416</xdr:row>
                    <xdr:rowOff>19050</xdr:rowOff>
                  </from>
                  <to>
                    <xdr:col>3</xdr:col>
                    <xdr:colOff>546100</xdr:colOff>
                    <xdr:row>416</xdr:row>
                    <xdr:rowOff>171450</xdr:rowOff>
                  </to>
                </anchor>
              </controlPr>
            </control>
          </mc:Choice>
        </mc:AlternateContent>
        <mc:AlternateContent xmlns:mc="http://schemas.openxmlformats.org/markup-compatibility/2006">
          <mc:Choice Requires="x14">
            <control shapeId="16916" r:id="rId270" name="Check Box 532">
              <controlPr defaultSize="0" autoFill="0" autoLine="0" autoPict="0">
                <anchor moveWithCells="1">
                  <from>
                    <xdr:col>4</xdr:col>
                    <xdr:colOff>203200</xdr:colOff>
                    <xdr:row>416</xdr:row>
                    <xdr:rowOff>19050</xdr:rowOff>
                  </from>
                  <to>
                    <xdr:col>4</xdr:col>
                    <xdr:colOff>546100</xdr:colOff>
                    <xdr:row>416</xdr:row>
                    <xdr:rowOff>171450</xdr:rowOff>
                  </to>
                </anchor>
              </controlPr>
            </control>
          </mc:Choice>
        </mc:AlternateContent>
        <mc:AlternateContent xmlns:mc="http://schemas.openxmlformats.org/markup-compatibility/2006">
          <mc:Choice Requires="x14">
            <control shapeId="16917" r:id="rId271" name="Check Box 533">
              <controlPr defaultSize="0" autoFill="0" autoLine="0" autoPict="0">
                <anchor moveWithCells="1">
                  <from>
                    <xdr:col>3</xdr:col>
                    <xdr:colOff>203200</xdr:colOff>
                    <xdr:row>417</xdr:row>
                    <xdr:rowOff>19050</xdr:rowOff>
                  </from>
                  <to>
                    <xdr:col>3</xdr:col>
                    <xdr:colOff>546100</xdr:colOff>
                    <xdr:row>417</xdr:row>
                    <xdr:rowOff>171450</xdr:rowOff>
                  </to>
                </anchor>
              </controlPr>
            </control>
          </mc:Choice>
        </mc:AlternateContent>
        <mc:AlternateContent xmlns:mc="http://schemas.openxmlformats.org/markup-compatibility/2006">
          <mc:Choice Requires="x14">
            <control shapeId="16918" r:id="rId272" name="Check Box 534">
              <controlPr defaultSize="0" autoFill="0" autoLine="0" autoPict="0">
                <anchor moveWithCells="1">
                  <from>
                    <xdr:col>4</xdr:col>
                    <xdr:colOff>203200</xdr:colOff>
                    <xdr:row>417</xdr:row>
                    <xdr:rowOff>19050</xdr:rowOff>
                  </from>
                  <to>
                    <xdr:col>4</xdr:col>
                    <xdr:colOff>546100</xdr:colOff>
                    <xdr:row>417</xdr:row>
                    <xdr:rowOff>171450</xdr:rowOff>
                  </to>
                </anchor>
              </controlPr>
            </control>
          </mc:Choice>
        </mc:AlternateContent>
        <mc:AlternateContent xmlns:mc="http://schemas.openxmlformats.org/markup-compatibility/2006">
          <mc:Choice Requires="x14">
            <control shapeId="16919" r:id="rId273" name="Check Box 535">
              <controlPr defaultSize="0" autoFill="0" autoLine="0" autoPict="0">
                <anchor moveWithCells="1">
                  <from>
                    <xdr:col>3</xdr:col>
                    <xdr:colOff>203200</xdr:colOff>
                    <xdr:row>418</xdr:row>
                    <xdr:rowOff>19050</xdr:rowOff>
                  </from>
                  <to>
                    <xdr:col>3</xdr:col>
                    <xdr:colOff>546100</xdr:colOff>
                    <xdr:row>418</xdr:row>
                    <xdr:rowOff>171450</xdr:rowOff>
                  </to>
                </anchor>
              </controlPr>
            </control>
          </mc:Choice>
        </mc:AlternateContent>
        <mc:AlternateContent xmlns:mc="http://schemas.openxmlformats.org/markup-compatibility/2006">
          <mc:Choice Requires="x14">
            <control shapeId="16920" r:id="rId274" name="Check Box 536">
              <controlPr defaultSize="0" autoFill="0" autoLine="0" autoPict="0">
                <anchor moveWithCells="1">
                  <from>
                    <xdr:col>4</xdr:col>
                    <xdr:colOff>203200</xdr:colOff>
                    <xdr:row>418</xdr:row>
                    <xdr:rowOff>19050</xdr:rowOff>
                  </from>
                  <to>
                    <xdr:col>4</xdr:col>
                    <xdr:colOff>546100</xdr:colOff>
                    <xdr:row>418</xdr:row>
                    <xdr:rowOff>171450</xdr:rowOff>
                  </to>
                </anchor>
              </controlPr>
            </control>
          </mc:Choice>
        </mc:AlternateContent>
        <mc:AlternateContent xmlns:mc="http://schemas.openxmlformats.org/markup-compatibility/2006">
          <mc:Choice Requires="x14">
            <control shapeId="16921" r:id="rId275" name="Check Box 537">
              <controlPr defaultSize="0" autoFill="0" autoLine="0" autoPict="0">
                <anchor moveWithCells="1">
                  <from>
                    <xdr:col>3</xdr:col>
                    <xdr:colOff>203200</xdr:colOff>
                    <xdr:row>419</xdr:row>
                    <xdr:rowOff>19050</xdr:rowOff>
                  </from>
                  <to>
                    <xdr:col>3</xdr:col>
                    <xdr:colOff>546100</xdr:colOff>
                    <xdr:row>419</xdr:row>
                    <xdr:rowOff>171450</xdr:rowOff>
                  </to>
                </anchor>
              </controlPr>
            </control>
          </mc:Choice>
        </mc:AlternateContent>
        <mc:AlternateContent xmlns:mc="http://schemas.openxmlformats.org/markup-compatibility/2006">
          <mc:Choice Requires="x14">
            <control shapeId="16922" r:id="rId276" name="Check Box 538">
              <controlPr defaultSize="0" autoFill="0" autoLine="0" autoPict="0">
                <anchor moveWithCells="1">
                  <from>
                    <xdr:col>4</xdr:col>
                    <xdr:colOff>203200</xdr:colOff>
                    <xdr:row>419</xdr:row>
                    <xdr:rowOff>19050</xdr:rowOff>
                  </from>
                  <to>
                    <xdr:col>4</xdr:col>
                    <xdr:colOff>546100</xdr:colOff>
                    <xdr:row>419</xdr:row>
                    <xdr:rowOff>171450</xdr:rowOff>
                  </to>
                </anchor>
              </controlPr>
            </control>
          </mc:Choice>
        </mc:AlternateContent>
        <mc:AlternateContent xmlns:mc="http://schemas.openxmlformats.org/markup-compatibility/2006">
          <mc:Choice Requires="x14">
            <control shapeId="16925" r:id="rId277" name="Check Box 541">
              <controlPr defaultSize="0" autoFill="0" autoLine="0" autoPict="0">
                <anchor moveWithCells="1">
                  <from>
                    <xdr:col>3</xdr:col>
                    <xdr:colOff>203200</xdr:colOff>
                    <xdr:row>425</xdr:row>
                    <xdr:rowOff>19050</xdr:rowOff>
                  </from>
                  <to>
                    <xdr:col>3</xdr:col>
                    <xdr:colOff>546100</xdr:colOff>
                    <xdr:row>425</xdr:row>
                    <xdr:rowOff>171450</xdr:rowOff>
                  </to>
                </anchor>
              </controlPr>
            </control>
          </mc:Choice>
        </mc:AlternateContent>
        <mc:AlternateContent xmlns:mc="http://schemas.openxmlformats.org/markup-compatibility/2006">
          <mc:Choice Requires="x14">
            <control shapeId="16926" r:id="rId278" name="Check Box 542">
              <controlPr defaultSize="0" autoFill="0" autoLine="0" autoPict="0">
                <anchor moveWithCells="1">
                  <from>
                    <xdr:col>4</xdr:col>
                    <xdr:colOff>203200</xdr:colOff>
                    <xdr:row>425</xdr:row>
                    <xdr:rowOff>19050</xdr:rowOff>
                  </from>
                  <to>
                    <xdr:col>4</xdr:col>
                    <xdr:colOff>546100</xdr:colOff>
                    <xdr:row>425</xdr:row>
                    <xdr:rowOff>171450</xdr:rowOff>
                  </to>
                </anchor>
              </controlPr>
            </control>
          </mc:Choice>
        </mc:AlternateContent>
        <mc:AlternateContent xmlns:mc="http://schemas.openxmlformats.org/markup-compatibility/2006">
          <mc:Choice Requires="x14">
            <control shapeId="16927" r:id="rId279" name="Check Box 543">
              <controlPr defaultSize="0" autoFill="0" autoLine="0" autoPict="0">
                <anchor moveWithCells="1">
                  <from>
                    <xdr:col>3</xdr:col>
                    <xdr:colOff>203200</xdr:colOff>
                    <xdr:row>426</xdr:row>
                    <xdr:rowOff>19050</xdr:rowOff>
                  </from>
                  <to>
                    <xdr:col>3</xdr:col>
                    <xdr:colOff>546100</xdr:colOff>
                    <xdr:row>426</xdr:row>
                    <xdr:rowOff>171450</xdr:rowOff>
                  </to>
                </anchor>
              </controlPr>
            </control>
          </mc:Choice>
        </mc:AlternateContent>
        <mc:AlternateContent xmlns:mc="http://schemas.openxmlformats.org/markup-compatibility/2006">
          <mc:Choice Requires="x14">
            <control shapeId="16928" r:id="rId280" name="Check Box 544">
              <controlPr defaultSize="0" autoFill="0" autoLine="0" autoPict="0">
                <anchor moveWithCells="1">
                  <from>
                    <xdr:col>4</xdr:col>
                    <xdr:colOff>203200</xdr:colOff>
                    <xdr:row>426</xdr:row>
                    <xdr:rowOff>19050</xdr:rowOff>
                  </from>
                  <to>
                    <xdr:col>4</xdr:col>
                    <xdr:colOff>546100</xdr:colOff>
                    <xdr:row>426</xdr:row>
                    <xdr:rowOff>171450</xdr:rowOff>
                  </to>
                </anchor>
              </controlPr>
            </control>
          </mc:Choice>
        </mc:AlternateContent>
        <mc:AlternateContent xmlns:mc="http://schemas.openxmlformats.org/markup-compatibility/2006">
          <mc:Choice Requires="x14">
            <control shapeId="16929" r:id="rId281" name="Check Box 545">
              <controlPr defaultSize="0" autoFill="0" autoLine="0" autoPict="0">
                <anchor moveWithCells="1">
                  <from>
                    <xdr:col>3</xdr:col>
                    <xdr:colOff>203200</xdr:colOff>
                    <xdr:row>427</xdr:row>
                    <xdr:rowOff>19050</xdr:rowOff>
                  </from>
                  <to>
                    <xdr:col>3</xdr:col>
                    <xdr:colOff>546100</xdr:colOff>
                    <xdr:row>427</xdr:row>
                    <xdr:rowOff>171450</xdr:rowOff>
                  </to>
                </anchor>
              </controlPr>
            </control>
          </mc:Choice>
        </mc:AlternateContent>
        <mc:AlternateContent xmlns:mc="http://schemas.openxmlformats.org/markup-compatibility/2006">
          <mc:Choice Requires="x14">
            <control shapeId="16930" r:id="rId282" name="Check Box 546">
              <controlPr defaultSize="0" autoFill="0" autoLine="0" autoPict="0">
                <anchor moveWithCells="1">
                  <from>
                    <xdr:col>4</xdr:col>
                    <xdr:colOff>203200</xdr:colOff>
                    <xdr:row>427</xdr:row>
                    <xdr:rowOff>19050</xdr:rowOff>
                  </from>
                  <to>
                    <xdr:col>4</xdr:col>
                    <xdr:colOff>546100</xdr:colOff>
                    <xdr:row>427</xdr:row>
                    <xdr:rowOff>171450</xdr:rowOff>
                  </to>
                </anchor>
              </controlPr>
            </control>
          </mc:Choice>
        </mc:AlternateContent>
        <mc:AlternateContent xmlns:mc="http://schemas.openxmlformats.org/markup-compatibility/2006">
          <mc:Choice Requires="x14">
            <control shapeId="16931" r:id="rId283" name="Check Box 547">
              <controlPr defaultSize="0" autoFill="0" autoLine="0" autoPict="0">
                <anchor moveWithCells="1">
                  <from>
                    <xdr:col>3</xdr:col>
                    <xdr:colOff>203200</xdr:colOff>
                    <xdr:row>428</xdr:row>
                    <xdr:rowOff>19050</xdr:rowOff>
                  </from>
                  <to>
                    <xdr:col>3</xdr:col>
                    <xdr:colOff>546100</xdr:colOff>
                    <xdr:row>428</xdr:row>
                    <xdr:rowOff>171450</xdr:rowOff>
                  </to>
                </anchor>
              </controlPr>
            </control>
          </mc:Choice>
        </mc:AlternateContent>
        <mc:AlternateContent xmlns:mc="http://schemas.openxmlformats.org/markup-compatibility/2006">
          <mc:Choice Requires="x14">
            <control shapeId="16932" r:id="rId284" name="Check Box 548">
              <controlPr defaultSize="0" autoFill="0" autoLine="0" autoPict="0">
                <anchor moveWithCells="1">
                  <from>
                    <xdr:col>4</xdr:col>
                    <xdr:colOff>203200</xdr:colOff>
                    <xdr:row>428</xdr:row>
                    <xdr:rowOff>19050</xdr:rowOff>
                  </from>
                  <to>
                    <xdr:col>4</xdr:col>
                    <xdr:colOff>546100</xdr:colOff>
                    <xdr:row>428</xdr:row>
                    <xdr:rowOff>171450</xdr:rowOff>
                  </to>
                </anchor>
              </controlPr>
            </control>
          </mc:Choice>
        </mc:AlternateContent>
        <mc:AlternateContent xmlns:mc="http://schemas.openxmlformats.org/markup-compatibility/2006">
          <mc:Choice Requires="x14">
            <control shapeId="16935" r:id="rId285" name="Check Box 551">
              <controlPr defaultSize="0" autoFill="0" autoLine="0" autoPict="0">
                <anchor moveWithCells="1">
                  <from>
                    <xdr:col>11</xdr:col>
                    <xdr:colOff>203200</xdr:colOff>
                    <xdr:row>425</xdr:row>
                    <xdr:rowOff>19050</xdr:rowOff>
                  </from>
                  <to>
                    <xdr:col>11</xdr:col>
                    <xdr:colOff>546100</xdr:colOff>
                    <xdr:row>425</xdr:row>
                    <xdr:rowOff>171450</xdr:rowOff>
                  </to>
                </anchor>
              </controlPr>
            </control>
          </mc:Choice>
        </mc:AlternateContent>
        <mc:AlternateContent xmlns:mc="http://schemas.openxmlformats.org/markup-compatibility/2006">
          <mc:Choice Requires="x14">
            <control shapeId="16936" r:id="rId286" name="Check Box 552">
              <controlPr defaultSize="0" autoFill="0" autoLine="0" autoPict="0">
                <anchor moveWithCells="1">
                  <from>
                    <xdr:col>12</xdr:col>
                    <xdr:colOff>203200</xdr:colOff>
                    <xdr:row>425</xdr:row>
                    <xdr:rowOff>19050</xdr:rowOff>
                  </from>
                  <to>
                    <xdr:col>12</xdr:col>
                    <xdr:colOff>546100</xdr:colOff>
                    <xdr:row>425</xdr:row>
                    <xdr:rowOff>171450</xdr:rowOff>
                  </to>
                </anchor>
              </controlPr>
            </control>
          </mc:Choice>
        </mc:AlternateContent>
        <mc:AlternateContent xmlns:mc="http://schemas.openxmlformats.org/markup-compatibility/2006">
          <mc:Choice Requires="x14">
            <control shapeId="16937" r:id="rId287" name="Check Box 553">
              <controlPr defaultSize="0" autoFill="0" autoLine="0" autoPict="0">
                <anchor moveWithCells="1">
                  <from>
                    <xdr:col>11</xdr:col>
                    <xdr:colOff>203200</xdr:colOff>
                    <xdr:row>426</xdr:row>
                    <xdr:rowOff>19050</xdr:rowOff>
                  </from>
                  <to>
                    <xdr:col>11</xdr:col>
                    <xdr:colOff>546100</xdr:colOff>
                    <xdr:row>426</xdr:row>
                    <xdr:rowOff>171450</xdr:rowOff>
                  </to>
                </anchor>
              </controlPr>
            </control>
          </mc:Choice>
        </mc:AlternateContent>
        <mc:AlternateContent xmlns:mc="http://schemas.openxmlformats.org/markup-compatibility/2006">
          <mc:Choice Requires="x14">
            <control shapeId="16938" r:id="rId288" name="Check Box 554">
              <controlPr defaultSize="0" autoFill="0" autoLine="0" autoPict="0">
                <anchor moveWithCells="1">
                  <from>
                    <xdr:col>12</xdr:col>
                    <xdr:colOff>203200</xdr:colOff>
                    <xdr:row>426</xdr:row>
                    <xdr:rowOff>19050</xdr:rowOff>
                  </from>
                  <to>
                    <xdr:col>12</xdr:col>
                    <xdr:colOff>546100</xdr:colOff>
                    <xdr:row>426</xdr:row>
                    <xdr:rowOff>171450</xdr:rowOff>
                  </to>
                </anchor>
              </controlPr>
            </control>
          </mc:Choice>
        </mc:AlternateContent>
        <mc:AlternateContent xmlns:mc="http://schemas.openxmlformats.org/markup-compatibility/2006">
          <mc:Choice Requires="x14">
            <control shapeId="16939" r:id="rId289" name="Check Box 555">
              <controlPr defaultSize="0" autoFill="0" autoLine="0" autoPict="0">
                <anchor moveWithCells="1">
                  <from>
                    <xdr:col>11</xdr:col>
                    <xdr:colOff>203200</xdr:colOff>
                    <xdr:row>427</xdr:row>
                    <xdr:rowOff>19050</xdr:rowOff>
                  </from>
                  <to>
                    <xdr:col>11</xdr:col>
                    <xdr:colOff>546100</xdr:colOff>
                    <xdr:row>427</xdr:row>
                    <xdr:rowOff>171450</xdr:rowOff>
                  </to>
                </anchor>
              </controlPr>
            </control>
          </mc:Choice>
        </mc:AlternateContent>
        <mc:AlternateContent xmlns:mc="http://schemas.openxmlformats.org/markup-compatibility/2006">
          <mc:Choice Requires="x14">
            <control shapeId="16940" r:id="rId290" name="Check Box 556">
              <controlPr defaultSize="0" autoFill="0" autoLine="0" autoPict="0">
                <anchor moveWithCells="1">
                  <from>
                    <xdr:col>12</xdr:col>
                    <xdr:colOff>203200</xdr:colOff>
                    <xdr:row>427</xdr:row>
                    <xdr:rowOff>19050</xdr:rowOff>
                  </from>
                  <to>
                    <xdr:col>12</xdr:col>
                    <xdr:colOff>546100</xdr:colOff>
                    <xdr:row>427</xdr:row>
                    <xdr:rowOff>171450</xdr:rowOff>
                  </to>
                </anchor>
              </controlPr>
            </control>
          </mc:Choice>
        </mc:AlternateContent>
        <mc:AlternateContent xmlns:mc="http://schemas.openxmlformats.org/markup-compatibility/2006">
          <mc:Choice Requires="x14">
            <control shapeId="16941" r:id="rId291" name="Check Box 557">
              <controlPr defaultSize="0" autoFill="0" autoLine="0" autoPict="0">
                <anchor moveWithCells="1">
                  <from>
                    <xdr:col>11</xdr:col>
                    <xdr:colOff>203200</xdr:colOff>
                    <xdr:row>428</xdr:row>
                    <xdr:rowOff>19050</xdr:rowOff>
                  </from>
                  <to>
                    <xdr:col>11</xdr:col>
                    <xdr:colOff>546100</xdr:colOff>
                    <xdr:row>428</xdr:row>
                    <xdr:rowOff>171450</xdr:rowOff>
                  </to>
                </anchor>
              </controlPr>
            </control>
          </mc:Choice>
        </mc:AlternateContent>
        <mc:AlternateContent xmlns:mc="http://schemas.openxmlformats.org/markup-compatibility/2006">
          <mc:Choice Requires="x14">
            <control shapeId="16942" r:id="rId292" name="Check Box 558">
              <controlPr defaultSize="0" autoFill="0" autoLine="0" autoPict="0">
                <anchor moveWithCells="1">
                  <from>
                    <xdr:col>12</xdr:col>
                    <xdr:colOff>203200</xdr:colOff>
                    <xdr:row>428</xdr:row>
                    <xdr:rowOff>19050</xdr:rowOff>
                  </from>
                  <to>
                    <xdr:col>12</xdr:col>
                    <xdr:colOff>546100</xdr:colOff>
                    <xdr:row>428</xdr:row>
                    <xdr:rowOff>171450</xdr:rowOff>
                  </to>
                </anchor>
              </controlPr>
            </control>
          </mc:Choice>
        </mc:AlternateContent>
        <mc:AlternateContent xmlns:mc="http://schemas.openxmlformats.org/markup-compatibility/2006">
          <mc:Choice Requires="x14">
            <control shapeId="16943" r:id="rId293" name="Check Box 559">
              <controlPr defaultSize="0" autoFill="0" autoLine="0" autoPict="0">
                <anchor moveWithCells="1">
                  <from>
                    <xdr:col>11</xdr:col>
                    <xdr:colOff>203200</xdr:colOff>
                    <xdr:row>429</xdr:row>
                    <xdr:rowOff>19050</xdr:rowOff>
                  </from>
                  <to>
                    <xdr:col>11</xdr:col>
                    <xdr:colOff>546100</xdr:colOff>
                    <xdr:row>429</xdr:row>
                    <xdr:rowOff>171450</xdr:rowOff>
                  </to>
                </anchor>
              </controlPr>
            </control>
          </mc:Choice>
        </mc:AlternateContent>
        <mc:AlternateContent xmlns:mc="http://schemas.openxmlformats.org/markup-compatibility/2006">
          <mc:Choice Requires="x14">
            <control shapeId="16944" r:id="rId294" name="Check Box 560">
              <controlPr defaultSize="0" autoFill="0" autoLine="0" autoPict="0">
                <anchor moveWithCells="1">
                  <from>
                    <xdr:col>12</xdr:col>
                    <xdr:colOff>203200</xdr:colOff>
                    <xdr:row>429</xdr:row>
                    <xdr:rowOff>19050</xdr:rowOff>
                  </from>
                  <to>
                    <xdr:col>12</xdr:col>
                    <xdr:colOff>546100</xdr:colOff>
                    <xdr:row>429</xdr:row>
                    <xdr:rowOff>171450</xdr:rowOff>
                  </to>
                </anchor>
              </controlPr>
            </control>
          </mc:Choice>
        </mc:AlternateContent>
        <mc:AlternateContent xmlns:mc="http://schemas.openxmlformats.org/markup-compatibility/2006">
          <mc:Choice Requires="x14">
            <control shapeId="16945" r:id="rId295" name="Check Box 561">
              <controlPr defaultSize="0" autoFill="0" autoLine="0" autoPict="0">
                <anchor moveWithCells="1">
                  <from>
                    <xdr:col>11</xdr:col>
                    <xdr:colOff>203200</xdr:colOff>
                    <xdr:row>416</xdr:row>
                    <xdr:rowOff>19050</xdr:rowOff>
                  </from>
                  <to>
                    <xdr:col>11</xdr:col>
                    <xdr:colOff>546100</xdr:colOff>
                    <xdr:row>416</xdr:row>
                    <xdr:rowOff>171450</xdr:rowOff>
                  </to>
                </anchor>
              </controlPr>
            </control>
          </mc:Choice>
        </mc:AlternateContent>
        <mc:AlternateContent xmlns:mc="http://schemas.openxmlformats.org/markup-compatibility/2006">
          <mc:Choice Requires="x14">
            <control shapeId="16946" r:id="rId296" name="Check Box 562">
              <controlPr defaultSize="0" autoFill="0" autoLine="0" autoPict="0">
                <anchor moveWithCells="1">
                  <from>
                    <xdr:col>12</xdr:col>
                    <xdr:colOff>203200</xdr:colOff>
                    <xdr:row>416</xdr:row>
                    <xdr:rowOff>19050</xdr:rowOff>
                  </from>
                  <to>
                    <xdr:col>12</xdr:col>
                    <xdr:colOff>546100</xdr:colOff>
                    <xdr:row>416</xdr:row>
                    <xdr:rowOff>171450</xdr:rowOff>
                  </to>
                </anchor>
              </controlPr>
            </control>
          </mc:Choice>
        </mc:AlternateContent>
        <mc:AlternateContent xmlns:mc="http://schemas.openxmlformats.org/markup-compatibility/2006">
          <mc:Choice Requires="x14">
            <control shapeId="16947" r:id="rId297" name="Check Box 563">
              <controlPr defaultSize="0" autoFill="0" autoLine="0" autoPict="0">
                <anchor moveWithCells="1">
                  <from>
                    <xdr:col>3</xdr:col>
                    <xdr:colOff>203200</xdr:colOff>
                    <xdr:row>434</xdr:row>
                    <xdr:rowOff>19050</xdr:rowOff>
                  </from>
                  <to>
                    <xdr:col>3</xdr:col>
                    <xdr:colOff>546100</xdr:colOff>
                    <xdr:row>434</xdr:row>
                    <xdr:rowOff>171450</xdr:rowOff>
                  </to>
                </anchor>
              </controlPr>
            </control>
          </mc:Choice>
        </mc:AlternateContent>
        <mc:AlternateContent xmlns:mc="http://schemas.openxmlformats.org/markup-compatibility/2006">
          <mc:Choice Requires="x14">
            <control shapeId="16948" r:id="rId298" name="Check Box 564">
              <controlPr defaultSize="0" autoFill="0" autoLine="0" autoPict="0">
                <anchor moveWithCells="1">
                  <from>
                    <xdr:col>4</xdr:col>
                    <xdr:colOff>203200</xdr:colOff>
                    <xdr:row>434</xdr:row>
                    <xdr:rowOff>19050</xdr:rowOff>
                  </from>
                  <to>
                    <xdr:col>4</xdr:col>
                    <xdr:colOff>546100</xdr:colOff>
                    <xdr:row>434</xdr:row>
                    <xdr:rowOff>171450</xdr:rowOff>
                  </to>
                </anchor>
              </controlPr>
            </control>
          </mc:Choice>
        </mc:AlternateContent>
        <mc:AlternateContent xmlns:mc="http://schemas.openxmlformats.org/markup-compatibility/2006">
          <mc:Choice Requires="x14">
            <control shapeId="16949" r:id="rId299" name="Check Box 565">
              <controlPr defaultSize="0" autoFill="0" autoLine="0" autoPict="0">
                <anchor moveWithCells="1">
                  <from>
                    <xdr:col>3</xdr:col>
                    <xdr:colOff>203200</xdr:colOff>
                    <xdr:row>435</xdr:row>
                    <xdr:rowOff>19050</xdr:rowOff>
                  </from>
                  <to>
                    <xdr:col>3</xdr:col>
                    <xdr:colOff>546100</xdr:colOff>
                    <xdr:row>435</xdr:row>
                    <xdr:rowOff>171450</xdr:rowOff>
                  </to>
                </anchor>
              </controlPr>
            </control>
          </mc:Choice>
        </mc:AlternateContent>
        <mc:AlternateContent xmlns:mc="http://schemas.openxmlformats.org/markup-compatibility/2006">
          <mc:Choice Requires="x14">
            <control shapeId="16950" r:id="rId300" name="Check Box 566">
              <controlPr defaultSize="0" autoFill="0" autoLine="0" autoPict="0">
                <anchor moveWithCells="1">
                  <from>
                    <xdr:col>4</xdr:col>
                    <xdr:colOff>203200</xdr:colOff>
                    <xdr:row>435</xdr:row>
                    <xdr:rowOff>19050</xdr:rowOff>
                  </from>
                  <to>
                    <xdr:col>4</xdr:col>
                    <xdr:colOff>546100</xdr:colOff>
                    <xdr:row>435</xdr:row>
                    <xdr:rowOff>171450</xdr:rowOff>
                  </to>
                </anchor>
              </controlPr>
            </control>
          </mc:Choice>
        </mc:AlternateContent>
        <mc:AlternateContent xmlns:mc="http://schemas.openxmlformats.org/markup-compatibility/2006">
          <mc:Choice Requires="x14">
            <control shapeId="16951" r:id="rId301" name="Check Box 567">
              <controlPr defaultSize="0" autoFill="0" autoLine="0" autoPict="0">
                <anchor moveWithCells="1">
                  <from>
                    <xdr:col>3</xdr:col>
                    <xdr:colOff>203200</xdr:colOff>
                    <xdr:row>436</xdr:row>
                    <xdr:rowOff>19050</xdr:rowOff>
                  </from>
                  <to>
                    <xdr:col>3</xdr:col>
                    <xdr:colOff>546100</xdr:colOff>
                    <xdr:row>436</xdr:row>
                    <xdr:rowOff>171450</xdr:rowOff>
                  </to>
                </anchor>
              </controlPr>
            </control>
          </mc:Choice>
        </mc:AlternateContent>
        <mc:AlternateContent xmlns:mc="http://schemas.openxmlformats.org/markup-compatibility/2006">
          <mc:Choice Requires="x14">
            <control shapeId="16952" r:id="rId302" name="Check Box 568">
              <controlPr defaultSize="0" autoFill="0" autoLine="0" autoPict="0">
                <anchor moveWithCells="1">
                  <from>
                    <xdr:col>4</xdr:col>
                    <xdr:colOff>203200</xdr:colOff>
                    <xdr:row>436</xdr:row>
                    <xdr:rowOff>19050</xdr:rowOff>
                  </from>
                  <to>
                    <xdr:col>4</xdr:col>
                    <xdr:colOff>546100</xdr:colOff>
                    <xdr:row>436</xdr:row>
                    <xdr:rowOff>171450</xdr:rowOff>
                  </to>
                </anchor>
              </controlPr>
            </control>
          </mc:Choice>
        </mc:AlternateContent>
        <mc:AlternateContent xmlns:mc="http://schemas.openxmlformats.org/markup-compatibility/2006">
          <mc:Choice Requires="x14">
            <control shapeId="16953" r:id="rId303" name="Check Box 569">
              <controlPr defaultSize="0" autoFill="0" autoLine="0" autoPict="0">
                <anchor moveWithCells="1">
                  <from>
                    <xdr:col>3</xdr:col>
                    <xdr:colOff>203200</xdr:colOff>
                    <xdr:row>437</xdr:row>
                    <xdr:rowOff>19050</xdr:rowOff>
                  </from>
                  <to>
                    <xdr:col>3</xdr:col>
                    <xdr:colOff>546100</xdr:colOff>
                    <xdr:row>437</xdr:row>
                    <xdr:rowOff>171450</xdr:rowOff>
                  </to>
                </anchor>
              </controlPr>
            </control>
          </mc:Choice>
        </mc:AlternateContent>
        <mc:AlternateContent xmlns:mc="http://schemas.openxmlformats.org/markup-compatibility/2006">
          <mc:Choice Requires="x14">
            <control shapeId="16954" r:id="rId304" name="Check Box 570">
              <controlPr defaultSize="0" autoFill="0" autoLine="0" autoPict="0">
                <anchor moveWithCells="1">
                  <from>
                    <xdr:col>4</xdr:col>
                    <xdr:colOff>203200</xdr:colOff>
                    <xdr:row>437</xdr:row>
                    <xdr:rowOff>19050</xdr:rowOff>
                  </from>
                  <to>
                    <xdr:col>4</xdr:col>
                    <xdr:colOff>546100</xdr:colOff>
                    <xdr:row>437</xdr:row>
                    <xdr:rowOff>171450</xdr:rowOff>
                  </to>
                </anchor>
              </controlPr>
            </control>
          </mc:Choice>
        </mc:AlternateContent>
        <mc:AlternateContent xmlns:mc="http://schemas.openxmlformats.org/markup-compatibility/2006">
          <mc:Choice Requires="x14">
            <control shapeId="16957" r:id="rId305" name="Check Box 573">
              <controlPr defaultSize="0" autoFill="0" autoLine="0" autoPict="0">
                <anchor moveWithCells="1">
                  <from>
                    <xdr:col>11</xdr:col>
                    <xdr:colOff>203200</xdr:colOff>
                    <xdr:row>434</xdr:row>
                    <xdr:rowOff>19050</xdr:rowOff>
                  </from>
                  <to>
                    <xdr:col>11</xdr:col>
                    <xdr:colOff>546100</xdr:colOff>
                    <xdr:row>434</xdr:row>
                    <xdr:rowOff>171450</xdr:rowOff>
                  </to>
                </anchor>
              </controlPr>
            </control>
          </mc:Choice>
        </mc:AlternateContent>
        <mc:AlternateContent xmlns:mc="http://schemas.openxmlformats.org/markup-compatibility/2006">
          <mc:Choice Requires="x14">
            <control shapeId="16958" r:id="rId306" name="Check Box 574">
              <controlPr defaultSize="0" autoFill="0" autoLine="0" autoPict="0">
                <anchor moveWithCells="1">
                  <from>
                    <xdr:col>12</xdr:col>
                    <xdr:colOff>203200</xdr:colOff>
                    <xdr:row>434</xdr:row>
                    <xdr:rowOff>19050</xdr:rowOff>
                  </from>
                  <to>
                    <xdr:col>12</xdr:col>
                    <xdr:colOff>546100</xdr:colOff>
                    <xdr:row>434</xdr:row>
                    <xdr:rowOff>171450</xdr:rowOff>
                  </to>
                </anchor>
              </controlPr>
            </control>
          </mc:Choice>
        </mc:AlternateContent>
        <mc:AlternateContent xmlns:mc="http://schemas.openxmlformats.org/markup-compatibility/2006">
          <mc:Choice Requires="x14">
            <control shapeId="16959" r:id="rId307" name="Check Box 575">
              <controlPr defaultSize="0" autoFill="0" autoLine="0" autoPict="0">
                <anchor moveWithCells="1">
                  <from>
                    <xdr:col>3</xdr:col>
                    <xdr:colOff>203200</xdr:colOff>
                    <xdr:row>443</xdr:row>
                    <xdr:rowOff>19050</xdr:rowOff>
                  </from>
                  <to>
                    <xdr:col>3</xdr:col>
                    <xdr:colOff>546100</xdr:colOff>
                    <xdr:row>443</xdr:row>
                    <xdr:rowOff>171450</xdr:rowOff>
                  </to>
                </anchor>
              </controlPr>
            </control>
          </mc:Choice>
        </mc:AlternateContent>
        <mc:AlternateContent xmlns:mc="http://schemas.openxmlformats.org/markup-compatibility/2006">
          <mc:Choice Requires="x14">
            <control shapeId="16960" r:id="rId308" name="Check Box 576">
              <controlPr defaultSize="0" autoFill="0" autoLine="0" autoPict="0">
                <anchor moveWithCells="1">
                  <from>
                    <xdr:col>4</xdr:col>
                    <xdr:colOff>203200</xdr:colOff>
                    <xdr:row>443</xdr:row>
                    <xdr:rowOff>19050</xdr:rowOff>
                  </from>
                  <to>
                    <xdr:col>4</xdr:col>
                    <xdr:colOff>546100</xdr:colOff>
                    <xdr:row>443</xdr:row>
                    <xdr:rowOff>171450</xdr:rowOff>
                  </to>
                </anchor>
              </controlPr>
            </control>
          </mc:Choice>
        </mc:AlternateContent>
        <mc:AlternateContent xmlns:mc="http://schemas.openxmlformats.org/markup-compatibility/2006">
          <mc:Choice Requires="x14">
            <control shapeId="16961" r:id="rId309" name="Check Box 577">
              <controlPr defaultSize="0" autoFill="0" autoLine="0" autoPict="0">
                <anchor moveWithCells="1">
                  <from>
                    <xdr:col>3</xdr:col>
                    <xdr:colOff>203200</xdr:colOff>
                    <xdr:row>444</xdr:row>
                    <xdr:rowOff>19050</xdr:rowOff>
                  </from>
                  <to>
                    <xdr:col>3</xdr:col>
                    <xdr:colOff>546100</xdr:colOff>
                    <xdr:row>444</xdr:row>
                    <xdr:rowOff>171450</xdr:rowOff>
                  </to>
                </anchor>
              </controlPr>
            </control>
          </mc:Choice>
        </mc:AlternateContent>
        <mc:AlternateContent xmlns:mc="http://schemas.openxmlformats.org/markup-compatibility/2006">
          <mc:Choice Requires="x14">
            <control shapeId="16962" r:id="rId310" name="Check Box 578">
              <controlPr defaultSize="0" autoFill="0" autoLine="0" autoPict="0">
                <anchor moveWithCells="1">
                  <from>
                    <xdr:col>4</xdr:col>
                    <xdr:colOff>203200</xdr:colOff>
                    <xdr:row>444</xdr:row>
                    <xdr:rowOff>19050</xdr:rowOff>
                  </from>
                  <to>
                    <xdr:col>4</xdr:col>
                    <xdr:colOff>546100</xdr:colOff>
                    <xdr:row>444</xdr:row>
                    <xdr:rowOff>171450</xdr:rowOff>
                  </to>
                </anchor>
              </controlPr>
            </control>
          </mc:Choice>
        </mc:AlternateContent>
        <mc:AlternateContent xmlns:mc="http://schemas.openxmlformats.org/markup-compatibility/2006">
          <mc:Choice Requires="x14">
            <control shapeId="16963" r:id="rId311" name="Check Box 579">
              <controlPr defaultSize="0" autoFill="0" autoLine="0" autoPict="0">
                <anchor moveWithCells="1">
                  <from>
                    <xdr:col>3</xdr:col>
                    <xdr:colOff>203200</xdr:colOff>
                    <xdr:row>445</xdr:row>
                    <xdr:rowOff>19050</xdr:rowOff>
                  </from>
                  <to>
                    <xdr:col>3</xdr:col>
                    <xdr:colOff>546100</xdr:colOff>
                    <xdr:row>445</xdr:row>
                    <xdr:rowOff>171450</xdr:rowOff>
                  </to>
                </anchor>
              </controlPr>
            </control>
          </mc:Choice>
        </mc:AlternateContent>
        <mc:AlternateContent xmlns:mc="http://schemas.openxmlformats.org/markup-compatibility/2006">
          <mc:Choice Requires="x14">
            <control shapeId="16964" r:id="rId312" name="Check Box 580">
              <controlPr defaultSize="0" autoFill="0" autoLine="0" autoPict="0">
                <anchor moveWithCells="1">
                  <from>
                    <xdr:col>4</xdr:col>
                    <xdr:colOff>203200</xdr:colOff>
                    <xdr:row>445</xdr:row>
                    <xdr:rowOff>19050</xdr:rowOff>
                  </from>
                  <to>
                    <xdr:col>4</xdr:col>
                    <xdr:colOff>546100</xdr:colOff>
                    <xdr:row>445</xdr:row>
                    <xdr:rowOff>171450</xdr:rowOff>
                  </to>
                </anchor>
              </controlPr>
            </control>
          </mc:Choice>
        </mc:AlternateContent>
        <mc:AlternateContent xmlns:mc="http://schemas.openxmlformats.org/markup-compatibility/2006">
          <mc:Choice Requires="x14">
            <control shapeId="16965" r:id="rId313" name="Check Box 581">
              <controlPr defaultSize="0" autoFill="0" autoLine="0" autoPict="0">
                <anchor moveWithCells="1">
                  <from>
                    <xdr:col>3</xdr:col>
                    <xdr:colOff>203200</xdr:colOff>
                    <xdr:row>446</xdr:row>
                    <xdr:rowOff>19050</xdr:rowOff>
                  </from>
                  <to>
                    <xdr:col>3</xdr:col>
                    <xdr:colOff>546100</xdr:colOff>
                    <xdr:row>446</xdr:row>
                    <xdr:rowOff>171450</xdr:rowOff>
                  </to>
                </anchor>
              </controlPr>
            </control>
          </mc:Choice>
        </mc:AlternateContent>
        <mc:AlternateContent xmlns:mc="http://schemas.openxmlformats.org/markup-compatibility/2006">
          <mc:Choice Requires="x14">
            <control shapeId="16966" r:id="rId314" name="Check Box 582">
              <controlPr defaultSize="0" autoFill="0" autoLine="0" autoPict="0">
                <anchor moveWithCells="1">
                  <from>
                    <xdr:col>4</xdr:col>
                    <xdr:colOff>203200</xdr:colOff>
                    <xdr:row>446</xdr:row>
                    <xdr:rowOff>19050</xdr:rowOff>
                  </from>
                  <to>
                    <xdr:col>4</xdr:col>
                    <xdr:colOff>546100</xdr:colOff>
                    <xdr:row>446</xdr:row>
                    <xdr:rowOff>171450</xdr:rowOff>
                  </to>
                </anchor>
              </controlPr>
            </control>
          </mc:Choice>
        </mc:AlternateContent>
        <mc:AlternateContent xmlns:mc="http://schemas.openxmlformats.org/markup-compatibility/2006">
          <mc:Choice Requires="x14">
            <control shapeId="16969" r:id="rId315" name="Check Box 585">
              <controlPr defaultSize="0" autoFill="0" autoLine="0" autoPict="0">
                <anchor moveWithCells="1">
                  <from>
                    <xdr:col>11</xdr:col>
                    <xdr:colOff>203200</xdr:colOff>
                    <xdr:row>443</xdr:row>
                    <xdr:rowOff>19050</xdr:rowOff>
                  </from>
                  <to>
                    <xdr:col>11</xdr:col>
                    <xdr:colOff>546100</xdr:colOff>
                    <xdr:row>443</xdr:row>
                    <xdr:rowOff>171450</xdr:rowOff>
                  </to>
                </anchor>
              </controlPr>
            </control>
          </mc:Choice>
        </mc:AlternateContent>
        <mc:AlternateContent xmlns:mc="http://schemas.openxmlformats.org/markup-compatibility/2006">
          <mc:Choice Requires="x14">
            <control shapeId="16970" r:id="rId316" name="Check Box 586">
              <controlPr defaultSize="0" autoFill="0" autoLine="0" autoPict="0">
                <anchor moveWithCells="1">
                  <from>
                    <xdr:col>12</xdr:col>
                    <xdr:colOff>203200</xdr:colOff>
                    <xdr:row>443</xdr:row>
                    <xdr:rowOff>19050</xdr:rowOff>
                  </from>
                  <to>
                    <xdr:col>12</xdr:col>
                    <xdr:colOff>546100</xdr:colOff>
                    <xdr:row>443</xdr:row>
                    <xdr:rowOff>171450</xdr:rowOff>
                  </to>
                </anchor>
              </controlPr>
            </control>
          </mc:Choice>
        </mc:AlternateContent>
        <mc:AlternateContent xmlns:mc="http://schemas.openxmlformats.org/markup-compatibility/2006">
          <mc:Choice Requires="x14">
            <control shapeId="16971" r:id="rId317" name="Check Box 587">
              <controlPr defaultSize="0" autoFill="0" autoLine="0" autoPict="0">
                <anchor moveWithCells="1">
                  <from>
                    <xdr:col>3</xdr:col>
                    <xdr:colOff>203200</xdr:colOff>
                    <xdr:row>452</xdr:row>
                    <xdr:rowOff>19050</xdr:rowOff>
                  </from>
                  <to>
                    <xdr:col>3</xdr:col>
                    <xdr:colOff>546100</xdr:colOff>
                    <xdr:row>452</xdr:row>
                    <xdr:rowOff>171450</xdr:rowOff>
                  </to>
                </anchor>
              </controlPr>
            </control>
          </mc:Choice>
        </mc:AlternateContent>
        <mc:AlternateContent xmlns:mc="http://schemas.openxmlformats.org/markup-compatibility/2006">
          <mc:Choice Requires="x14">
            <control shapeId="16972" r:id="rId318" name="Check Box 588">
              <controlPr defaultSize="0" autoFill="0" autoLine="0" autoPict="0">
                <anchor moveWithCells="1">
                  <from>
                    <xdr:col>4</xdr:col>
                    <xdr:colOff>203200</xdr:colOff>
                    <xdr:row>452</xdr:row>
                    <xdr:rowOff>19050</xdr:rowOff>
                  </from>
                  <to>
                    <xdr:col>4</xdr:col>
                    <xdr:colOff>546100</xdr:colOff>
                    <xdr:row>452</xdr:row>
                    <xdr:rowOff>171450</xdr:rowOff>
                  </to>
                </anchor>
              </controlPr>
            </control>
          </mc:Choice>
        </mc:AlternateContent>
        <mc:AlternateContent xmlns:mc="http://schemas.openxmlformats.org/markup-compatibility/2006">
          <mc:Choice Requires="x14">
            <control shapeId="16973" r:id="rId319" name="Check Box 589">
              <controlPr defaultSize="0" autoFill="0" autoLine="0" autoPict="0">
                <anchor moveWithCells="1">
                  <from>
                    <xdr:col>3</xdr:col>
                    <xdr:colOff>203200</xdr:colOff>
                    <xdr:row>453</xdr:row>
                    <xdr:rowOff>19050</xdr:rowOff>
                  </from>
                  <to>
                    <xdr:col>3</xdr:col>
                    <xdr:colOff>546100</xdr:colOff>
                    <xdr:row>453</xdr:row>
                    <xdr:rowOff>171450</xdr:rowOff>
                  </to>
                </anchor>
              </controlPr>
            </control>
          </mc:Choice>
        </mc:AlternateContent>
        <mc:AlternateContent xmlns:mc="http://schemas.openxmlformats.org/markup-compatibility/2006">
          <mc:Choice Requires="x14">
            <control shapeId="16974" r:id="rId320" name="Check Box 590">
              <controlPr defaultSize="0" autoFill="0" autoLine="0" autoPict="0">
                <anchor moveWithCells="1">
                  <from>
                    <xdr:col>4</xdr:col>
                    <xdr:colOff>203200</xdr:colOff>
                    <xdr:row>453</xdr:row>
                    <xdr:rowOff>19050</xdr:rowOff>
                  </from>
                  <to>
                    <xdr:col>4</xdr:col>
                    <xdr:colOff>546100</xdr:colOff>
                    <xdr:row>453</xdr:row>
                    <xdr:rowOff>171450</xdr:rowOff>
                  </to>
                </anchor>
              </controlPr>
            </control>
          </mc:Choice>
        </mc:AlternateContent>
        <mc:AlternateContent xmlns:mc="http://schemas.openxmlformats.org/markup-compatibility/2006">
          <mc:Choice Requires="x14">
            <control shapeId="16975" r:id="rId321" name="Check Box 591">
              <controlPr defaultSize="0" autoFill="0" autoLine="0" autoPict="0">
                <anchor moveWithCells="1">
                  <from>
                    <xdr:col>3</xdr:col>
                    <xdr:colOff>203200</xdr:colOff>
                    <xdr:row>454</xdr:row>
                    <xdr:rowOff>19050</xdr:rowOff>
                  </from>
                  <to>
                    <xdr:col>3</xdr:col>
                    <xdr:colOff>546100</xdr:colOff>
                    <xdr:row>454</xdr:row>
                    <xdr:rowOff>171450</xdr:rowOff>
                  </to>
                </anchor>
              </controlPr>
            </control>
          </mc:Choice>
        </mc:AlternateContent>
        <mc:AlternateContent xmlns:mc="http://schemas.openxmlformats.org/markup-compatibility/2006">
          <mc:Choice Requires="x14">
            <control shapeId="16976" r:id="rId322" name="Check Box 592">
              <controlPr defaultSize="0" autoFill="0" autoLine="0" autoPict="0">
                <anchor moveWithCells="1">
                  <from>
                    <xdr:col>4</xdr:col>
                    <xdr:colOff>203200</xdr:colOff>
                    <xdr:row>454</xdr:row>
                    <xdr:rowOff>19050</xdr:rowOff>
                  </from>
                  <to>
                    <xdr:col>4</xdr:col>
                    <xdr:colOff>546100</xdr:colOff>
                    <xdr:row>454</xdr:row>
                    <xdr:rowOff>171450</xdr:rowOff>
                  </to>
                </anchor>
              </controlPr>
            </control>
          </mc:Choice>
        </mc:AlternateContent>
        <mc:AlternateContent xmlns:mc="http://schemas.openxmlformats.org/markup-compatibility/2006">
          <mc:Choice Requires="x14">
            <control shapeId="16977" r:id="rId323" name="Check Box 593">
              <controlPr defaultSize="0" autoFill="0" autoLine="0" autoPict="0">
                <anchor moveWithCells="1">
                  <from>
                    <xdr:col>3</xdr:col>
                    <xdr:colOff>203200</xdr:colOff>
                    <xdr:row>455</xdr:row>
                    <xdr:rowOff>19050</xdr:rowOff>
                  </from>
                  <to>
                    <xdr:col>3</xdr:col>
                    <xdr:colOff>546100</xdr:colOff>
                    <xdr:row>455</xdr:row>
                    <xdr:rowOff>171450</xdr:rowOff>
                  </to>
                </anchor>
              </controlPr>
            </control>
          </mc:Choice>
        </mc:AlternateContent>
        <mc:AlternateContent xmlns:mc="http://schemas.openxmlformats.org/markup-compatibility/2006">
          <mc:Choice Requires="x14">
            <control shapeId="16978" r:id="rId324" name="Check Box 594">
              <controlPr defaultSize="0" autoFill="0" autoLine="0" autoPict="0">
                <anchor moveWithCells="1">
                  <from>
                    <xdr:col>4</xdr:col>
                    <xdr:colOff>203200</xdr:colOff>
                    <xdr:row>455</xdr:row>
                    <xdr:rowOff>19050</xdr:rowOff>
                  </from>
                  <to>
                    <xdr:col>4</xdr:col>
                    <xdr:colOff>546100</xdr:colOff>
                    <xdr:row>455</xdr:row>
                    <xdr:rowOff>171450</xdr:rowOff>
                  </to>
                </anchor>
              </controlPr>
            </control>
          </mc:Choice>
        </mc:AlternateContent>
        <mc:AlternateContent xmlns:mc="http://schemas.openxmlformats.org/markup-compatibility/2006">
          <mc:Choice Requires="x14">
            <control shapeId="16981" r:id="rId325" name="Check Box 597">
              <controlPr defaultSize="0" autoFill="0" autoLine="0" autoPict="0">
                <anchor moveWithCells="1">
                  <from>
                    <xdr:col>11</xdr:col>
                    <xdr:colOff>203200</xdr:colOff>
                    <xdr:row>452</xdr:row>
                    <xdr:rowOff>19050</xdr:rowOff>
                  </from>
                  <to>
                    <xdr:col>11</xdr:col>
                    <xdr:colOff>546100</xdr:colOff>
                    <xdr:row>452</xdr:row>
                    <xdr:rowOff>171450</xdr:rowOff>
                  </to>
                </anchor>
              </controlPr>
            </control>
          </mc:Choice>
        </mc:AlternateContent>
        <mc:AlternateContent xmlns:mc="http://schemas.openxmlformats.org/markup-compatibility/2006">
          <mc:Choice Requires="x14">
            <control shapeId="16982" r:id="rId326" name="Check Box 598">
              <controlPr defaultSize="0" autoFill="0" autoLine="0" autoPict="0">
                <anchor moveWithCells="1">
                  <from>
                    <xdr:col>12</xdr:col>
                    <xdr:colOff>203200</xdr:colOff>
                    <xdr:row>452</xdr:row>
                    <xdr:rowOff>19050</xdr:rowOff>
                  </from>
                  <to>
                    <xdr:col>12</xdr:col>
                    <xdr:colOff>546100</xdr:colOff>
                    <xdr:row>452</xdr:row>
                    <xdr:rowOff>171450</xdr:rowOff>
                  </to>
                </anchor>
              </controlPr>
            </control>
          </mc:Choice>
        </mc:AlternateContent>
        <mc:AlternateContent xmlns:mc="http://schemas.openxmlformats.org/markup-compatibility/2006">
          <mc:Choice Requires="x14">
            <control shapeId="16983" r:id="rId327" name="Group Box 599">
              <controlPr defaultSize="0" autoFill="0" autoPict="0">
                <anchor moveWithCells="1">
                  <from>
                    <xdr:col>2</xdr:col>
                    <xdr:colOff>590550</xdr:colOff>
                    <xdr:row>472</xdr:row>
                    <xdr:rowOff>146050</xdr:rowOff>
                  </from>
                  <to>
                    <xdr:col>5</xdr:col>
                    <xdr:colOff>590550</xdr:colOff>
                    <xdr:row>476</xdr:row>
                    <xdr:rowOff>38100</xdr:rowOff>
                  </to>
                </anchor>
              </controlPr>
            </control>
          </mc:Choice>
        </mc:AlternateContent>
        <mc:AlternateContent xmlns:mc="http://schemas.openxmlformats.org/markup-compatibility/2006">
          <mc:Choice Requires="x14">
            <control shapeId="16984" r:id="rId328" name="Option Button 600">
              <controlPr defaultSize="0" autoFill="0" autoLine="0" autoPict="0">
                <anchor moveWithCells="1">
                  <from>
                    <xdr:col>3</xdr:col>
                    <xdr:colOff>146050</xdr:colOff>
                    <xdr:row>473</xdr:row>
                    <xdr:rowOff>12700</xdr:rowOff>
                  </from>
                  <to>
                    <xdr:col>4</xdr:col>
                    <xdr:colOff>203200</xdr:colOff>
                    <xdr:row>473</xdr:row>
                    <xdr:rowOff>152400</xdr:rowOff>
                  </to>
                </anchor>
              </controlPr>
            </control>
          </mc:Choice>
        </mc:AlternateContent>
        <mc:AlternateContent xmlns:mc="http://schemas.openxmlformats.org/markup-compatibility/2006">
          <mc:Choice Requires="x14">
            <control shapeId="16985" r:id="rId329" name="Option Button 601">
              <controlPr defaultSize="0" autoFill="0" autoLine="0" autoPict="0">
                <anchor moveWithCells="1">
                  <from>
                    <xdr:col>3</xdr:col>
                    <xdr:colOff>146050</xdr:colOff>
                    <xdr:row>474</xdr:row>
                    <xdr:rowOff>12700</xdr:rowOff>
                  </from>
                  <to>
                    <xdr:col>4</xdr:col>
                    <xdr:colOff>203200</xdr:colOff>
                    <xdr:row>474</xdr:row>
                    <xdr:rowOff>152400</xdr:rowOff>
                  </to>
                </anchor>
              </controlPr>
            </control>
          </mc:Choice>
        </mc:AlternateContent>
        <mc:AlternateContent xmlns:mc="http://schemas.openxmlformats.org/markup-compatibility/2006">
          <mc:Choice Requires="x14">
            <control shapeId="16986" r:id="rId330" name="Option Button 602">
              <controlPr defaultSize="0" autoFill="0" autoLine="0" autoPict="0">
                <anchor moveWithCells="1">
                  <from>
                    <xdr:col>3</xdr:col>
                    <xdr:colOff>146050</xdr:colOff>
                    <xdr:row>475</xdr:row>
                    <xdr:rowOff>12700</xdr:rowOff>
                  </from>
                  <to>
                    <xdr:col>4</xdr:col>
                    <xdr:colOff>203200</xdr:colOff>
                    <xdr:row>475</xdr:row>
                    <xdr:rowOff>152400</xdr:rowOff>
                  </to>
                </anchor>
              </controlPr>
            </control>
          </mc:Choice>
        </mc:AlternateContent>
        <mc:AlternateContent xmlns:mc="http://schemas.openxmlformats.org/markup-compatibility/2006">
          <mc:Choice Requires="x14">
            <control shapeId="16987" r:id="rId331" name="Check Box 603">
              <controlPr defaultSize="0" autoFill="0" autoLine="0" autoPict="0">
                <anchor moveWithCells="1">
                  <from>
                    <xdr:col>4</xdr:col>
                    <xdr:colOff>203200</xdr:colOff>
                    <xdr:row>460</xdr:row>
                    <xdr:rowOff>19050</xdr:rowOff>
                  </from>
                  <to>
                    <xdr:col>4</xdr:col>
                    <xdr:colOff>546100</xdr:colOff>
                    <xdr:row>460</xdr:row>
                    <xdr:rowOff>171450</xdr:rowOff>
                  </to>
                </anchor>
              </controlPr>
            </control>
          </mc:Choice>
        </mc:AlternateContent>
        <mc:AlternateContent xmlns:mc="http://schemas.openxmlformats.org/markup-compatibility/2006">
          <mc:Choice Requires="x14">
            <control shapeId="16988" r:id="rId332" name="Group Box 604">
              <controlPr defaultSize="0" autoFill="0" autoPict="0">
                <anchor moveWithCells="1">
                  <from>
                    <xdr:col>2</xdr:col>
                    <xdr:colOff>590550</xdr:colOff>
                    <xdr:row>482</xdr:row>
                    <xdr:rowOff>146050</xdr:rowOff>
                  </from>
                  <to>
                    <xdr:col>5</xdr:col>
                    <xdr:colOff>590550</xdr:colOff>
                    <xdr:row>486</xdr:row>
                    <xdr:rowOff>38100</xdr:rowOff>
                  </to>
                </anchor>
              </controlPr>
            </control>
          </mc:Choice>
        </mc:AlternateContent>
        <mc:AlternateContent xmlns:mc="http://schemas.openxmlformats.org/markup-compatibility/2006">
          <mc:Choice Requires="x14">
            <control shapeId="16990" r:id="rId333" name="Option Button 606">
              <controlPr defaultSize="0" autoFill="0" autoLine="0" autoPict="0">
                <anchor moveWithCells="1">
                  <from>
                    <xdr:col>3</xdr:col>
                    <xdr:colOff>76200</xdr:colOff>
                    <xdr:row>483</xdr:row>
                    <xdr:rowOff>19050</xdr:rowOff>
                  </from>
                  <to>
                    <xdr:col>4</xdr:col>
                    <xdr:colOff>133350</xdr:colOff>
                    <xdr:row>483</xdr:row>
                    <xdr:rowOff>165100</xdr:rowOff>
                  </to>
                </anchor>
              </controlPr>
            </control>
          </mc:Choice>
        </mc:AlternateContent>
        <mc:AlternateContent xmlns:mc="http://schemas.openxmlformats.org/markup-compatibility/2006">
          <mc:Choice Requires="x14">
            <control shapeId="16994" r:id="rId334" name="Option Button 610">
              <controlPr defaultSize="0" autoFill="0" autoLine="0" autoPict="0">
                <anchor moveWithCells="1">
                  <from>
                    <xdr:col>3</xdr:col>
                    <xdr:colOff>76200</xdr:colOff>
                    <xdr:row>485</xdr:row>
                    <xdr:rowOff>31750</xdr:rowOff>
                  </from>
                  <to>
                    <xdr:col>4</xdr:col>
                    <xdr:colOff>133350</xdr:colOff>
                    <xdr:row>486</xdr:row>
                    <xdr:rowOff>0</xdr:rowOff>
                  </to>
                </anchor>
              </controlPr>
            </control>
          </mc:Choice>
        </mc:AlternateContent>
        <mc:AlternateContent xmlns:mc="http://schemas.openxmlformats.org/markup-compatibility/2006">
          <mc:Choice Requires="x14">
            <control shapeId="16995" r:id="rId335" name="Check Box 611">
              <controlPr defaultSize="0" autoFill="0" autoLine="0" autoPict="0">
                <anchor moveWithCells="1">
                  <from>
                    <xdr:col>13</xdr:col>
                    <xdr:colOff>400050</xdr:colOff>
                    <xdr:row>481</xdr:row>
                    <xdr:rowOff>12700</xdr:rowOff>
                  </from>
                  <to>
                    <xdr:col>14</xdr:col>
                    <xdr:colOff>228600</xdr:colOff>
                    <xdr:row>481</xdr:row>
                    <xdr:rowOff>171450</xdr:rowOff>
                  </to>
                </anchor>
              </controlPr>
            </control>
          </mc:Choice>
        </mc:AlternateContent>
        <mc:AlternateContent xmlns:mc="http://schemas.openxmlformats.org/markup-compatibility/2006">
          <mc:Choice Requires="x14">
            <control shapeId="16996" r:id="rId336" name="Check Box 612">
              <controlPr defaultSize="0" autoFill="0" autoLine="0" autoPict="0">
                <anchor moveWithCells="1">
                  <from>
                    <xdr:col>8</xdr:col>
                    <xdr:colOff>457200</xdr:colOff>
                    <xdr:row>495</xdr:row>
                    <xdr:rowOff>0</xdr:rowOff>
                  </from>
                  <to>
                    <xdr:col>9</xdr:col>
                    <xdr:colOff>260350</xdr:colOff>
                    <xdr:row>495</xdr:row>
                    <xdr:rowOff>171450</xdr:rowOff>
                  </to>
                </anchor>
              </controlPr>
            </control>
          </mc:Choice>
        </mc:AlternateContent>
        <mc:AlternateContent xmlns:mc="http://schemas.openxmlformats.org/markup-compatibility/2006">
          <mc:Choice Requires="x14">
            <control shapeId="17001" r:id="rId337" name="Group Box 617">
              <controlPr defaultSize="0" autoFill="0" autoPict="0">
                <anchor moveWithCells="1">
                  <from>
                    <xdr:col>3</xdr:col>
                    <xdr:colOff>69850</xdr:colOff>
                    <xdr:row>685</xdr:row>
                    <xdr:rowOff>165100</xdr:rowOff>
                  </from>
                  <to>
                    <xdr:col>5</xdr:col>
                    <xdr:colOff>107950</xdr:colOff>
                    <xdr:row>689</xdr:row>
                    <xdr:rowOff>31750</xdr:rowOff>
                  </to>
                </anchor>
              </controlPr>
            </control>
          </mc:Choice>
        </mc:AlternateContent>
        <mc:AlternateContent xmlns:mc="http://schemas.openxmlformats.org/markup-compatibility/2006">
          <mc:Choice Requires="x14">
            <control shapeId="17002" r:id="rId338" name="Option Button 618">
              <controlPr defaultSize="0" autoFill="0" autoLine="0" autoPict="0">
                <anchor moveWithCells="1">
                  <from>
                    <xdr:col>3</xdr:col>
                    <xdr:colOff>152400</xdr:colOff>
                    <xdr:row>686</xdr:row>
                    <xdr:rowOff>19050</xdr:rowOff>
                  </from>
                  <to>
                    <xdr:col>4</xdr:col>
                    <xdr:colOff>209550</xdr:colOff>
                    <xdr:row>686</xdr:row>
                    <xdr:rowOff>165100</xdr:rowOff>
                  </to>
                </anchor>
              </controlPr>
            </control>
          </mc:Choice>
        </mc:AlternateContent>
        <mc:AlternateContent xmlns:mc="http://schemas.openxmlformats.org/markup-compatibility/2006">
          <mc:Choice Requires="x14">
            <control shapeId="17003" r:id="rId339" name="Option Button 619">
              <controlPr defaultSize="0" autoFill="0" autoLine="0" autoPict="0">
                <anchor moveWithCells="1">
                  <from>
                    <xdr:col>3</xdr:col>
                    <xdr:colOff>152400</xdr:colOff>
                    <xdr:row>688</xdr:row>
                    <xdr:rowOff>19050</xdr:rowOff>
                  </from>
                  <to>
                    <xdr:col>4</xdr:col>
                    <xdr:colOff>203200</xdr:colOff>
                    <xdr:row>689</xdr:row>
                    <xdr:rowOff>0</xdr:rowOff>
                  </to>
                </anchor>
              </controlPr>
            </control>
          </mc:Choice>
        </mc:AlternateContent>
        <mc:AlternateContent xmlns:mc="http://schemas.openxmlformats.org/markup-compatibility/2006">
          <mc:Choice Requires="x14">
            <control shapeId="17004" r:id="rId340" name="Group Box 620">
              <controlPr defaultSize="0" autoFill="0" autoPict="0">
                <anchor moveWithCells="1">
                  <from>
                    <xdr:col>2</xdr:col>
                    <xdr:colOff>603250</xdr:colOff>
                    <xdr:row>697</xdr:row>
                    <xdr:rowOff>146050</xdr:rowOff>
                  </from>
                  <to>
                    <xdr:col>5</xdr:col>
                    <xdr:colOff>0</xdr:colOff>
                    <xdr:row>700</xdr:row>
                    <xdr:rowOff>57150</xdr:rowOff>
                  </to>
                </anchor>
              </controlPr>
            </control>
          </mc:Choice>
        </mc:AlternateContent>
        <mc:AlternateContent xmlns:mc="http://schemas.openxmlformats.org/markup-compatibility/2006">
          <mc:Choice Requires="x14">
            <control shapeId="17005" r:id="rId341" name="Option Button 621">
              <controlPr defaultSize="0" autoFill="0" autoLine="0" autoPict="0">
                <anchor moveWithCells="1">
                  <from>
                    <xdr:col>3</xdr:col>
                    <xdr:colOff>19050</xdr:colOff>
                    <xdr:row>698</xdr:row>
                    <xdr:rowOff>0</xdr:rowOff>
                  </from>
                  <to>
                    <xdr:col>3</xdr:col>
                    <xdr:colOff>552450</xdr:colOff>
                    <xdr:row>699</xdr:row>
                    <xdr:rowOff>0</xdr:rowOff>
                  </to>
                </anchor>
              </controlPr>
            </control>
          </mc:Choice>
        </mc:AlternateContent>
        <mc:AlternateContent xmlns:mc="http://schemas.openxmlformats.org/markup-compatibility/2006">
          <mc:Choice Requires="x14">
            <control shapeId="17006" r:id="rId342" name="Option Button 622">
              <controlPr defaultSize="0" autoFill="0" autoLine="0" autoPict="0">
                <anchor moveWithCells="1">
                  <from>
                    <xdr:col>3</xdr:col>
                    <xdr:colOff>19050</xdr:colOff>
                    <xdr:row>699</xdr:row>
                    <xdr:rowOff>0</xdr:rowOff>
                  </from>
                  <to>
                    <xdr:col>3</xdr:col>
                    <xdr:colOff>514350</xdr:colOff>
                    <xdr:row>699</xdr:row>
                    <xdr:rowOff>171450</xdr:rowOff>
                  </to>
                </anchor>
              </controlPr>
            </control>
          </mc:Choice>
        </mc:AlternateContent>
        <mc:AlternateContent xmlns:mc="http://schemas.openxmlformats.org/markup-compatibility/2006">
          <mc:Choice Requires="x14">
            <control shapeId="17007" r:id="rId343" name="Group Box 623">
              <controlPr defaultSize="0" autoFill="0" autoPict="0">
                <anchor moveWithCells="1">
                  <from>
                    <xdr:col>6</xdr:col>
                    <xdr:colOff>590550</xdr:colOff>
                    <xdr:row>697</xdr:row>
                    <xdr:rowOff>146050</xdr:rowOff>
                  </from>
                  <to>
                    <xdr:col>12</xdr:col>
                    <xdr:colOff>133350</xdr:colOff>
                    <xdr:row>704</xdr:row>
                    <xdr:rowOff>88900</xdr:rowOff>
                  </to>
                </anchor>
              </controlPr>
            </control>
          </mc:Choice>
        </mc:AlternateContent>
        <mc:AlternateContent xmlns:mc="http://schemas.openxmlformats.org/markup-compatibility/2006">
          <mc:Choice Requires="x14">
            <control shapeId="17008" r:id="rId344" name="Option Button 624">
              <controlPr defaultSize="0" autoFill="0" autoLine="0" autoPict="0">
                <anchor moveWithCells="1">
                  <from>
                    <xdr:col>7</xdr:col>
                    <xdr:colOff>127000</xdr:colOff>
                    <xdr:row>698</xdr:row>
                    <xdr:rowOff>31750</xdr:rowOff>
                  </from>
                  <to>
                    <xdr:col>8</xdr:col>
                    <xdr:colOff>285750</xdr:colOff>
                    <xdr:row>698</xdr:row>
                    <xdr:rowOff>171450</xdr:rowOff>
                  </to>
                </anchor>
              </controlPr>
            </control>
          </mc:Choice>
        </mc:AlternateContent>
        <mc:AlternateContent xmlns:mc="http://schemas.openxmlformats.org/markup-compatibility/2006">
          <mc:Choice Requires="x14">
            <control shapeId="17009" r:id="rId345" name="Option Button 625">
              <controlPr defaultSize="0" autoFill="0" autoLine="0" autoPict="0">
                <anchor moveWithCells="1">
                  <from>
                    <xdr:col>7</xdr:col>
                    <xdr:colOff>127000</xdr:colOff>
                    <xdr:row>699</xdr:row>
                    <xdr:rowOff>31750</xdr:rowOff>
                  </from>
                  <to>
                    <xdr:col>8</xdr:col>
                    <xdr:colOff>285750</xdr:colOff>
                    <xdr:row>699</xdr:row>
                    <xdr:rowOff>171450</xdr:rowOff>
                  </to>
                </anchor>
              </controlPr>
            </control>
          </mc:Choice>
        </mc:AlternateContent>
        <mc:AlternateContent xmlns:mc="http://schemas.openxmlformats.org/markup-compatibility/2006">
          <mc:Choice Requires="x14">
            <control shapeId="17010" r:id="rId346" name="Option Button 626">
              <controlPr defaultSize="0" autoFill="0" autoLine="0" autoPict="0">
                <anchor moveWithCells="1">
                  <from>
                    <xdr:col>7</xdr:col>
                    <xdr:colOff>127000</xdr:colOff>
                    <xdr:row>700</xdr:row>
                    <xdr:rowOff>31750</xdr:rowOff>
                  </from>
                  <to>
                    <xdr:col>8</xdr:col>
                    <xdr:colOff>285750</xdr:colOff>
                    <xdr:row>700</xdr:row>
                    <xdr:rowOff>171450</xdr:rowOff>
                  </to>
                </anchor>
              </controlPr>
            </control>
          </mc:Choice>
        </mc:AlternateContent>
        <mc:AlternateContent xmlns:mc="http://schemas.openxmlformats.org/markup-compatibility/2006">
          <mc:Choice Requires="x14">
            <control shapeId="17011" r:id="rId347" name="Option Button 627">
              <controlPr defaultSize="0" autoFill="0" autoLine="0" autoPict="0">
                <anchor moveWithCells="1">
                  <from>
                    <xdr:col>7</xdr:col>
                    <xdr:colOff>127000</xdr:colOff>
                    <xdr:row>701</xdr:row>
                    <xdr:rowOff>31750</xdr:rowOff>
                  </from>
                  <to>
                    <xdr:col>8</xdr:col>
                    <xdr:colOff>285750</xdr:colOff>
                    <xdr:row>701</xdr:row>
                    <xdr:rowOff>171450</xdr:rowOff>
                  </to>
                </anchor>
              </controlPr>
            </control>
          </mc:Choice>
        </mc:AlternateContent>
        <mc:AlternateContent xmlns:mc="http://schemas.openxmlformats.org/markup-compatibility/2006">
          <mc:Choice Requires="x14">
            <control shapeId="17012" r:id="rId348" name="Option Button 628">
              <controlPr defaultSize="0" autoFill="0" autoLine="0" autoPict="0">
                <anchor moveWithCells="1">
                  <from>
                    <xdr:col>7</xdr:col>
                    <xdr:colOff>127000</xdr:colOff>
                    <xdr:row>702</xdr:row>
                    <xdr:rowOff>31750</xdr:rowOff>
                  </from>
                  <to>
                    <xdr:col>8</xdr:col>
                    <xdr:colOff>285750</xdr:colOff>
                    <xdr:row>702</xdr:row>
                    <xdr:rowOff>184150</xdr:rowOff>
                  </to>
                </anchor>
              </controlPr>
            </control>
          </mc:Choice>
        </mc:AlternateContent>
        <mc:AlternateContent xmlns:mc="http://schemas.openxmlformats.org/markup-compatibility/2006">
          <mc:Choice Requires="x14">
            <control shapeId="17013" r:id="rId349" name="Option Button 629">
              <controlPr defaultSize="0" autoFill="0" autoLine="0" autoPict="0">
                <anchor moveWithCells="1">
                  <from>
                    <xdr:col>7</xdr:col>
                    <xdr:colOff>127000</xdr:colOff>
                    <xdr:row>703</xdr:row>
                    <xdr:rowOff>31750</xdr:rowOff>
                  </from>
                  <to>
                    <xdr:col>8</xdr:col>
                    <xdr:colOff>285750</xdr:colOff>
                    <xdr:row>703</xdr:row>
                    <xdr:rowOff>171450</xdr:rowOff>
                  </to>
                </anchor>
              </controlPr>
            </control>
          </mc:Choice>
        </mc:AlternateContent>
        <mc:AlternateContent xmlns:mc="http://schemas.openxmlformats.org/markup-compatibility/2006">
          <mc:Choice Requires="x14">
            <control shapeId="17014" r:id="rId350" name="Check Box 630">
              <controlPr defaultSize="0" autoFill="0" autoLine="0" autoPict="0">
                <anchor moveWithCells="1">
                  <from>
                    <xdr:col>19</xdr:col>
                    <xdr:colOff>552450</xdr:colOff>
                    <xdr:row>698</xdr:row>
                    <xdr:rowOff>0</xdr:rowOff>
                  </from>
                  <to>
                    <xdr:col>20</xdr:col>
                    <xdr:colOff>355600</xdr:colOff>
                    <xdr:row>698</xdr:row>
                    <xdr:rowOff>171450</xdr:rowOff>
                  </to>
                </anchor>
              </controlPr>
            </control>
          </mc:Choice>
        </mc:AlternateContent>
        <mc:AlternateContent xmlns:mc="http://schemas.openxmlformats.org/markup-compatibility/2006">
          <mc:Choice Requires="x14">
            <control shapeId="17015" r:id="rId351" name="Group Box 631">
              <controlPr defaultSize="0" autoFill="0" autoPict="0">
                <anchor moveWithCells="1">
                  <from>
                    <xdr:col>2</xdr:col>
                    <xdr:colOff>590550</xdr:colOff>
                    <xdr:row>710</xdr:row>
                    <xdr:rowOff>146050</xdr:rowOff>
                  </from>
                  <to>
                    <xdr:col>5</xdr:col>
                    <xdr:colOff>590550</xdr:colOff>
                    <xdr:row>716</xdr:row>
                    <xdr:rowOff>107950</xdr:rowOff>
                  </to>
                </anchor>
              </controlPr>
            </control>
          </mc:Choice>
        </mc:AlternateContent>
        <mc:AlternateContent xmlns:mc="http://schemas.openxmlformats.org/markup-compatibility/2006">
          <mc:Choice Requires="x14">
            <control shapeId="17016" r:id="rId352" name="Option Button 632">
              <controlPr defaultSize="0" autoFill="0" autoLine="0" autoPict="0">
                <anchor moveWithCells="1">
                  <from>
                    <xdr:col>3</xdr:col>
                    <xdr:colOff>19050</xdr:colOff>
                    <xdr:row>711</xdr:row>
                    <xdr:rowOff>19050</xdr:rowOff>
                  </from>
                  <to>
                    <xdr:col>4</xdr:col>
                    <xdr:colOff>76200</xdr:colOff>
                    <xdr:row>711</xdr:row>
                    <xdr:rowOff>165100</xdr:rowOff>
                  </to>
                </anchor>
              </controlPr>
            </control>
          </mc:Choice>
        </mc:AlternateContent>
        <mc:AlternateContent xmlns:mc="http://schemas.openxmlformats.org/markup-compatibility/2006">
          <mc:Choice Requires="x14">
            <control shapeId="17017" r:id="rId353" name="Option Button 633">
              <controlPr defaultSize="0" autoFill="0" autoLine="0" autoPict="0">
                <anchor moveWithCells="1">
                  <from>
                    <xdr:col>3</xdr:col>
                    <xdr:colOff>19050</xdr:colOff>
                    <xdr:row>713</xdr:row>
                    <xdr:rowOff>31750</xdr:rowOff>
                  </from>
                  <to>
                    <xdr:col>4</xdr:col>
                    <xdr:colOff>76200</xdr:colOff>
                    <xdr:row>714</xdr:row>
                    <xdr:rowOff>0</xdr:rowOff>
                  </to>
                </anchor>
              </controlPr>
            </control>
          </mc:Choice>
        </mc:AlternateContent>
        <mc:AlternateContent xmlns:mc="http://schemas.openxmlformats.org/markup-compatibility/2006">
          <mc:Choice Requires="x14">
            <control shapeId="17018" r:id="rId354" name="Check Box 634">
              <controlPr defaultSize="0" autoFill="0" autoLine="0" autoPict="0">
                <anchor moveWithCells="1">
                  <from>
                    <xdr:col>19</xdr:col>
                    <xdr:colOff>552450</xdr:colOff>
                    <xdr:row>711</xdr:row>
                    <xdr:rowOff>0</xdr:rowOff>
                  </from>
                  <to>
                    <xdr:col>20</xdr:col>
                    <xdr:colOff>355600</xdr:colOff>
                    <xdr:row>711</xdr:row>
                    <xdr:rowOff>171450</xdr:rowOff>
                  </to>
                </anchor>
              </controlPr>
            </control>
          </mc:Choice>
        </mc:AlternateContent>
        <mc:AlternateContent xmlns:mc="http://schemas.openxmlformats.org/markup-compatibility/2006">
          <mc:Choice Requires="x14">
            <control shapeId="17019" r:id="rId355" name="Group Box 635">
              <controlPr defaultSize="0" autoFill="0" autoPict="0">
                <anchor moveWithCells="1">
                  <from>
                    <xdr:col>2</xdr:col>
                    <xdr:colOff>603250</xdr:colOff>
                    <xdr:row>726</xdr:row>
                    <xdr:rowOff>146050</xdr:rowOff>
                  </from>
                  <to>
                    <xdr:col>5</xdr:col>
                    <xdr:colOff>0</xdr:colOff>
                    <xdr:row>729</xdr:row>
                    <xdr:rowOff>57150</xdr:rowOff>
                  </to>
                </anchor>
              </controlPr>
            </control>
          </mc:Choice>
        </mc:AlternateContent>
        <mc:AlternateContent xmlns:mc="http://schemas.openxmlformats.org/markup-compatibility/2006">
          <mc:Choice Requires="x14">
            <control shapeId="17020" r:id="rId356" name="Option Button 636">
              <controlPr defaultSize="0" autoFill="0" autoLine="0" autoPict="0">
                <anchor moveWithCells="1">
                  <from>
                    <xdr:col>3</xdr:col>
                    <xdr:colOff>19050</xdr:colOff>
                    <xdr:row>727</xdr:row>
                    <xdr:rowOff>0</xdr:rowOff>
                  </from>
                  <to>
                    <xdr:col>3</xdr:col>
                    <xdr:colOff>552450</xdr:colOff>
                    <xdr:row>728</xdr:row>
                    <xdr:rowOff>0</xdr:rowOff>
                  </to>
                </anchor>
              </controlPr>
            </control>
          </mc:Choice>
        </mc:AlternateContent>
        <mc:AlternateContent xmlns:mc="http://schemas.openxmlformats.org/markup-compatibility/2006">
          <mc:Choice Requires="x14">
            <control shapeId="17021" r:id="rId357" name="Option Button 637">
              <controlPr defaultSize="0" autoFill="0" autoLine="0" autoPict="0">
                <anchor moveWithCells="1">
                  <from>
                    <xdr:col>3</xdr:col>
                    <xdr:colOff>19050</xdr:colOff>
                    <xdr:row>728</xdr:row>
                    <xdr:rowOff>0</xdr:rowOff>
                  </from>
                  <to>
                    <xdr:col>3</xdr:col>
                    <xdr:colOff>514350</xdr:colOff>
                    <xdr:row>728</xdr:row>
                    <xdr:rowOff>171450</xdr:rowOff>
                  </to>
                </anchor>
              </controlPr>
            </control>
          </mc:Choice>
        </mc:AlternateContent>
        <mc:AlternateContent xmlns:mc="http://schemas.openxmlformats.org/markup-compatibility/2006">
          <mc:Choice Requires="x14">
            <control shapeId="17025" r:id="rId358" name="Option Button 641">
              <controlPr defaultSize="0" autoFill="0" autoLine="0" autoPict="0">
                <anchor moveWithCells="1">
                  <from>
                    <xdr:col>2</xdr:col>
                    <xdr:colOff>393700</xdr:colOff>
                    <xdr:row>754</xdr:row>
                    <xdr:rowOff>0</xdr:rowOff>
                  </from>
                  <to>
                    <xdr:col>3</xdr:col>
                    <xdr:colOff>508000</xdr:colOff>
                    <xdr:row>755</xdr:row>
                    <xdr:rowOff>31750</xdr:rowOff>
                  </to>
                </anchor>
              </controlPr>
            </control>
          </mc:Choice>
        </mc:AlternateContent>
        <mc:AlternateContent xmlns:mc="http://schemas.openxmlformats.org/markup-compatibility/2006">
          <mc:Choice Requires="x14">
            <control shapeId="17026" r:id="rId359" name="Option Button 642">
              <controlPr defaultSize="0" autoFill="0" autoLine="0" autoPict="0">
                <anchor moveWithCells="1">
                  <from>
                    <xdr:col>2</xdr:col>
                    <xdr:colOff>393700</xdr:colOff>
                    <xdr:row>754</xdr:row>
                    <xdr:rowOff>184150</xdr:rowOff>
                  </from>
                  <to>
                    <xdr:col>4</xdr:col>
                    <xdr:colOff>69850</xdr:colOff>
                    <xdr:row>756</xdr:row>
                    <xdr:rowOff>19050</xdr:rowOff>
                  </to>
                </anchor>
              </controlPr>
            </control>
          </mc:Choice>
        </mc:AlternateContent>
        <mc:AlternateContent xmlns:mc="http://schemas.openxmlformats.org/markup-compatibility/2006">
          <mc:Choice Requires="x14">
            <control shapeId="17029" r:id="rId360" name="Option Button 645">
              <controlPr defaultSize="0" autoFill="0" autoLine="0" autoPict="0">
                <anchor moveWithCells="1">
                  <from>
                    <xdr:col>2</xdr:col>
                    <xdr:colOff>393700</xdr:colOff>
                    <xdr:row>755</xdr:row>
                    <xdr:rowOff>184150</xdr:rowOff>
                  </from>
                  <to>
                    <xdr:col>4</xdr:col>
                    <xdr:colOff>69850</xdr:colOff>
                    <xdr:row>757</xdr:row>
                    <xdr:rowOff>19050</xdr:rowOff>
                  </to>
                </anchor>
              </controlPr>
            </control>
          </mc:Choice>
        </mc:AlternateContent>
        <mc:AlternateContent xmlns:mc="http://schemas.openxmlformats.org/markup-compatibility/2006">
          <mc:Choice Requires="x14">
            <control shapeId="17030" r:id="rId361" name="Group Box 646">
              <controlPr defaultSize="0" autoFill="0" autoPict="0">
                <anchor moveWithCells="1">
                  <from>
                    <xdr:col>2</xdr:col>
                    <xdr:colOff>361950</xdr:colOff>
                    <xdr:row>759</xdr:row>
                    <xdr:rowOff>146050</xdr:rowOff>
                  </from>
                  <to>
                    <xdr:col>7</xdr:col>
                    <xdr:colOff>285750</xdr:colOff>
                    <xdr:row>764</xdr:row>
                    <xdr:rowOff>31750</xdr:rowOff>
                  </to>
                </anchor>
              </controlPr>
            </control>
          </mc:Choice>
        </mc:AlternateContent>
        <mc:AlternateContent xmlns:mc="http://schemas.openxmlformats.org/markup-compatibility/2006">
          <mc:Choice Requires="x14">
            <control shapeId="17032" r:id="rId362" name="Option Button 648">
              <controlPr defaultSize="0" autoFill="0" autoLine="0" autoPict="0">
                <anchor moveWithCells="1">
                  <from>
                    <xdr:col>2</xdr:col>
                    <xdr:colOff>393700</xdr:colOff>
                    <xdr:row>760</xdr:row>
                    <xdr:rowOff>31750</xdr:rowOff>
                  </from>
                  <to>
                    <xdr:col>3</xdr:col>
                    <xdr:colOff>336550</xdr:colOff>
                    <xdr:row>760</xdr:row>
                    <xdr:rowOff>171450</xdr:rowOff>
                  </to>
                </anchor>
              </controlPr>
            </control>
          </mc:Choice>
        </mc:AlternateContent>
        <mc:AlternateContent xmlns:mc="http://schemas.openxmlformats.org/markup-compatibility/2006">
          <mc:Choice Requires="x14">
            <control shapeId="17034" r:id="rId363" name="Option Button 650">
              <controlPr defaultSize="0" autoFill="0" autoLine="0" autoPict="0">
                <anchor moveWithCells="1">
                  <from>
                    <xdr:col>2</xdr:col>
                    <xdr:colOff>393700</xdr:colOff>
                    <xdr:row>761</xdr:row>
                    <xdr:rowOff>31750</xdr:rowOff>
                  </from>
                  <to>
                    <xdr:col>3</xdr:col>
                    <xdr:colOff>336550</xdr:colOff>
                    <xdr:row>761</xdr:row>
                    <xdr:rowOff>171450</xdr:rowOff>
                  </to>
                </anchor>
              </controlPr>
            </control>
          </mc:Choice>
        </mc:AlternateContent>
        <mc:AlternateContent xmlns:mc="http://schemas.openxmlformats.org/markup-compatibility/2006">
          <mc:Choice Requires="x14">
            <control shapeId="17035" r:id="rId364" name="Option Button 651">
              <controlPr defaultSize="0" autoFill="0" autoLine="0" autoPict="0">
                <anchor moveWithCells="1">
                  <from>
                    <xdr:col>2</xdr:col>
                    <xdr:colOff>393700</xdr:colOff>
                    <xdr:row>762</xdr:row>
                    <xdr:rowOff>31750</xdr:rowOff>
                  </from>
                  <to>
                    <xdr:col>3</xdr:col>
                    <xdr:colOff>336550</xdr:colOff>
                    <xdr:row>762</xdr:row>
                    <xdr:rowOff>171450</xdr:rowOff>
                  </to>
                </anchor>
              </controlPr>
            </control>
          </mc:Choice>
        </mc:AlternateContent>
        <mc:AlternateContent xmlns:mc="http://schemas.openxmlformats.org/markup-compatibility/2006">
          <mc:Choice Requires="x14">
            <control shapeId="17036" r:id="rId365" name="Option Button 652">
              <controlPr defaultSize="0" autoFill="0" autoLine="0" autoPict="0">
                <anchor moveWithCells="1">
                  <from>
                    <xdr:col>2</xdr:col>
                    <xdr:colOff>393700</xdr:colOff>
                    <xdr:row>763</xdr:row>
                    <xdr:rowOff>31750</xdr:rowOff>
                  </from>
                  <to>
                    <xdr:col>3</xdr:col>
                    <xdr:colOff>336550</xdr:colOff>
                    <xdr:row>763</xdr:row>
                    <xdr:rowOff>171450</xdr:rowOff>
                  </to>
                </anchor>
              </controlPr>
            </control>
          </mc:Choice>
        </mc:AlternateContent>
        <mc:AlternateContent xmlns:mc="http://schemas.openxmlformats.org/markup-compatibility/2006">
          <mc:Choice Requires="x14">
            <control shapeId="17048" r:id="rId366" name="Group Box 664">
              <controlPr defaultSize="0" autoFill="0" autoPict="0">
                <anchor moveWithCells="1">
                  <from>
                    <xdr:col>1</xdr:col>
                    <xdr:colOff>565150</xdr:colOff>
                    <xdr:row>790</xdr:row>
                    <xdr:rowOff>12700</xdr:rowOff>
                  </from>
                  <to>
                    <xdr:col>6</xdr:col>
                    <xdr:colOff>552450</xdr:colOff>
                    <xdr:row>793</xdr:row>
                    <xdr:rowOff>152400</xdr:rowOff>
                  </to>
                </anchor>
              </controlPr>
            </control>
          </mc:Choice>
        </mc:AlternateContent>
        <mc:AlternateContent xmlns:mc="http://schemas.openxmlformats.org/markup-compatibility/2006">
          <mc:Choice Requires="x14">
            <control shapeId="17049" r:id="rId367" name="Option Button 665">
              <controlPr defaultSize="0" autoFill="0" autoLine="0" autoPict="0">
                <anchor moveWithCells="1">
                  <from>
                    <xdr:col>2</xdr:col>
                    <xdr:colOff>31750</xdr:colOff>
                    <xdr:row>791</xdr:row>
                    <xdr:rowOff>38100</xdr:rowOff>
                  </from>
                  <to>
                    <xdr:col>3</xdr:col>
                    <xdr:colOff>146050</xdr:colOff>
                    <xdr:row>792</xdr:row>
                    <xdr:rowOff>0</xdr:rowOff>
                  </to>
                </anchor>
              </controlPr>
            </control>
          </mc:Choice>
        </mc:AlternateContent>
        <mc:AlternateContent xmlns:mc="http://schemas.openxmlformats.org/markup-compatibility/2006">
          <mc:Choice Requires="x14">
            <control shapeId="17050" r:id="rId368" name="Option Button 666">
              <controlPr defaultSize="0" autoFill="0" autoLine="0" autoPict="0">
                <anchor moveWithCells="1">
                  <from>
                    <xdr:col>2</xdr:col>
                    <xdr:colOff>31750</xdr:colOff>
                    <xdr:row>792</xdr:row>
                    <xdr:rowOff>0</xdr:rowOff>
                  </from>
                  <to>
                    <xdr:col>3</xdr:col>
                    <xdr:colOff>317500</xdr:colOff>
                    <xdr:row>793</xdr:row>
                    <xdr:rowOff>31750</xdr:rowOff>
                  </to>
                </anchor>
              </controlPr>
            </control>
          </mc:Choice>
        </mc:AlternateContent>
        <mc:AlternateContent xmlns:mc="http://schemas.openxmlformats.org/markup-compatibility/2006">
          <mc:Choice Requires="x14">
            <control shapeId="17068" r:id="rId369" name="Group Box 684">
              <controlPr defaultSize="0" autoFill="0" autoPict="0">
                <anchor moveWithCells="1">
                  <from>
                    <xdr:col>2</xdr:col>
                    <xdr:colOff>527050</xdr:colOff>
                    <xdr:row>175</xdr:row>
                    <xdr:rowOff>165100</xdr:rowOff>
                  </from>
                  <to>
                    <xdr:col>26</xdr:col>
                    <xdr:colOff>495300</xdr:colOff>
                    <xdr:row>183</xdr:row>
                    <xdr:rowOff>107950</xdr:rowOff>
                  </to>
                </anchor>
              </controlPr>
            </control>
          </mc:Choice>
        </mc:AlternateContent>
        <mc:AlternateContent xmlns:mc="http://schemas.openxmlformats.org/markup-compatibility/2006">
          <mc:Choice Requires="x14">
            <control shapeId="17069" r:id="rId370" name="Group Box 685">
              <controlPr defaultSize="0" autoFill="0" autoPict="0">
                <anchor moveWithCells="1">
                  <from>
                    <xdr:col>2</xdr:col>
                    <xdr:colOff>527050</xdr:colOff>
                    <xdr:row>184</xdr:row>
                    <xdr:rowOff>12700</xdr:rowOff>
                  </from>
                  <to>
                    <xdr:col>26</xdr:col>
                    <xdr:colOff>514350</xdr:colOff>
                    <xdr:row>212</xdr:row>
                    <xdr:rowOff>127000</xdr:rowOff>
                  </to>
                </anchor>
              </controlPr>
            </control>
          </mc:Choice>
        </mc:AlternateContent>
        <mc:AlternateContent xmlns:mc="http://schemas.openxmlformats.org/markup-compatibility/2006">
          <mc:Choice Requires="x14">
            <control shapeId="17202" r:id="rId371" name="Check Box 818">
              <controlPr defaultSize="0" autoFill="0" autoLine="0" autoPict="0">
                <anchor moveWithCells="1">
                  <from>
                    <xdr:col>11</xdr:col>
                    <xdr:colOff>203200</xdr:colOff>
                    <xdr:row>347</xdr:row>
                    <xdr:rowOff>19050</xdr:rowOff>
                  </from>
                  <to>
                    <xdr:col>11</xdr:col>
                    <xdr:colOff>546100</xdr:colOff>
                    <xdr:row>347</xdr:row>
                    <xdr:rowOff>171450</xdr:rowOff>
                  </to>
                </anchor>
              </controlPr>
            </control>
          </mc:Choice>
        </mc:AlternateContent>
        <mc:AlternateContent xmlns:mc="http://schemas.openxmlformats.org/markup-compatibility/2006">
          <mc:Choice Requires="x14">
            <control shapeId="17203" r:id="rId372" name="Check Box 819">
              <controlPr defaultSize="0" autoFill="0" autoLine="0" autoPict="0">
                <anchor moveWithCells="1">
                  <from>
                    <xdr:col>12</xdr:col>
                    <xdr:colOff>203200</xdr:colOff>
                    <xdr:row>347</xdr:row>
                    <xdr:rowOff>19050</xdr:rowOff>
                  </from>
                  <to>
                    <xdr:col>12</xdr:col>
                    <xdr:colOff>546100</xdr:colOff>
                    <xdr:row>347</xdr:row>
                    <xdr:rowOff>171450</xdr:rowOff>
                  </to>
                </anchor>
              </controlPr>
            </control>
          </mc:Choice>
        </mc:AlternateContent>
        <mc:AlternateContent xmlns:mc="http://schemas.openxmlformats.org/markup-compatibility/2006">
          <mc:Choice Requires="x14">
            <control shapeId="17204" r:id="rId373" name="Check Box 820">
              <controlPr defaultSize="0" autoFill="0" autoLine="0" autoPict="0">
                <anchor moveWithCells="1">
                  <from>
                    <xdr:col>11</xdr:col>
                    <xdr:colOff>203200</xdr:colOff>
                    <xdr:row>348</xdr:row>
                    <xdr:rowOff>19050</xdr:rowOff>
                  </from>
                  <to>
                    <xdr:col>11</xdr:col>
                    <xdr:colOff>546100</xdr:colOff>
                    <xdr:row>348</xdr:row>
                    <xdr:rowOff>171450</xdr:rowOff>
                  </to>
                </anchor>
              </controlPr>
            </control>
          </mc:Choice>
        </mc:AlternateContent>
        <mc:AlternateContent xmlns:mc="http://schemas.openxmlformats.org/markup-compatibility/2006">
          <mc:Choice Requires="x14">
            <control shapeId="17206" r:id="rId374" name="Check Box 822">
              <controlPr defaultSize="0" autoFill="0" autoLine="0" autoPict="0">
                <anchor moveWithCells="1">
                  <from>
                    <xdr:col>11</xdr:col>
                    <xdr:colOff>203200</xdr:colOff>
                    <xdr:row>349</xdr:row>
                    <xdr:rowOff>19050</xdr:rowOff>
                  </from>
                  <to>
                    <xdr:col>11</xdr:col>
                    <xdr:colOff>546100</xdr:colOff>
                    <xdr:row>349</xdr:row>
                    <xdr:rowOff>171450</xdr:rowOff>
                  </to>
                </anchor>
              </controlPr>
            </control>
          </mc:Choice>
        </mc:AlternateContent>
        <mc:AlternateContent xmlns:mc="http://schemas.openxmlformats.org/markup-compatibility/2006">
          <mc:Choice Requires="x14">
            <control shapeId="17208" r:id="rId375" name="Check Box 824">
              <controlPr defaultSize="0" autoFill="0" autoLine="0" autoPict="0">
                <anchor moveWithCells="1">
                  <from>
                    <xdr:col>11</xdr:col>
                    <xdr:colOff>203200</xdr:colOff>
                    <xdr:row>350</xdr:row>
                    <xdr:rowOff>19050</xdr:rowOff>
                  </from>
                  <to>
                    <xdr:col>11</xdr:col>
                    <xdr:colOff>546100</xdr:colOff>
                    <xdr:row>350</xdr:row>
                    <xdr:rowOff>171450</xdr:rowOff>
                  </to>
                </anchor>
              </controlPr>
            </control>
          </mc:Choice>
        </mc:AlternateContent>
        <mc:AlternateContent xmlns:mc="http://schemas.openxmlformats.org/markup-compatibility/2006">
          <mc:Choice Requires="x14">
            <control shapeId="17210" r:id="rId376" name="Check Box 826">
              <controlPr defaultSize="0" autoFill="0" autoLine="0" autoPict="0">
                <anchor moveWithCells="1">
                  <from>
                    <xdr:col>11</xdr:col>
                    <xdr:colOff>203200</xdr:colOff>
                    <xdr:row>351</xdr:row>
                    <xdr:rowOff>19050</xdr:rowOff>
                  </from>
                  <to>
                    <xdr:col>11</xdr:col>
                    <xdr:colOff>546100</xdr:colOff>
                    <xdr:row>351</xdr:row>
                    <xdr:rowOff>171450</xdr:rowOff>
                  </to>
                </anchor>
              </controlPr>
            </control>
          </mc:Choice>
        </mc:AlternateContent>
        <mc:AlternateContent xmlns:mc="http://schemas.openxmlformats.org/markup-compatibility/2006">
          <mc:Choice Requires="x14">
            <control shapeId="17212" r:id="rId377" name="Check Box 828">
              <controlPr defaultSize="0" autoFill="0" autoLine="0" autoPict="0">
                <anchor moveWithCells="1">
                  <from>
                    <xdr:col>11</xdr:col>
                    <xdr:colOff>203200</xdr:colOff>
                    <xdr:row>352</xdr:row>
                    <xdr:rowOff>19050</xdr:rowOff>
                  </from>
                  <to>
                    <xdr:col>11</xdr:col>
                    <xdr:colOff>546100</xdr:colOff>
                    <xdr:row>352</xdr:row>
                    <xdr:rowOff>171450</xdr:rowOff>
                  </to>
                </anchor>
              </controlPr>
            </control>
          </mc:Choice>
        </mc:AlternateContent>
        <mc:AlternateContent xmlns:mc="http://schemas.openxmlformats.org/markup-compatibility/2006">
          <mc:Choice Requires="x14">
            <control shapeId="17214" r:id="rId378" name="Check Box 830">
              <controlPr defaultSize="0" autoFill="0" autoLine="0" autoPict="0">
                <anchor moveWithCells="1">
                  <from>
                    <xdr:col>11</xdr:col>
                    <xdr:colOff>203200</xdr:colOff>
                    <xdr:row>353</xdr:row>
                    <xdr:rowOff>19050</xdr:rowOff>
                  </from>
                  <to>
                    <xdr:col>11</xdr:col>
                    <xdr:colOff>546100</xdr:colOff>
                    <xdr:row>353</xdr:row>
                    <xdr:rowOff>171450</xdr:rowOff>
                  </to>
                </anchor>
              </controlPr>
            </control>
          </mc:Choice>
        </mc:AlternateContent>
        <mc:AlternateContent xmlns:mc="http://schemas.openxmlformats.org/markup-compatibility/2006">
          <mc:Choice Requires="x14">
            <control shapeId="17216" r:id="rId379" name="Check Box 832">
              <controlPr defaultSize="0" autoFill="0" autoLine="0" autoPict="0">
                <anchor moveWithCells="1">
                  <from>
                    <xdr:col>11</xdr:col>
                    <xdr:colOff>203200</xdr:colOff>
                    <xdr:row>354</xdr:row>
                    <xdr:rowOff>19050</xdr:rowOff>
                  </from>
                  <to>
                    <xdr:col>11</xdr:col>
                    <xdr:colOff>546100</xdr:colOff>
                    <xdr:row>354</xdr:row>
                    <xdr:rowOff>171450</xdr:rowOff>
                  </to>
                </anchor>
              </controlPr>
            </control>
          </mc:Choice>
        </mc:AlternateContent>
        <mc:AlternateContent xmlns:mc="http://schemas.openxmlformats.org/markup-compatibility/2006">
          <mc:Choice Requires="x14">
            <control shapeId="17218" r:id="rId380" name="Check Box 834">
              <controlPr defaultSize="0" autoFill="0" autoLine="0" autoPict="0">
                <anchor moveWithCells="1">
                  <from>
                    <xdr:col>11</xdr:col>
                    <xdr:colOff>203200</xdr:colOff>
                    <xdr:row>355</xdr:row>
                    <xdr:rowOff>19050</xdr:rowOff>
                  </from>
                  <to>
                    <xdr:col>11</xdr:col>
                    <xdr:colOff>546100</xdr:colOff>
                    <xdr:row>355</xdr:row>
                    <xdr:rowOff>171450</xdr:rowOff>
                  </to>
                </anchor>
              </controlPr>
            </control>
          </mc:Choice>
        </mc:AlternateContent>
        <mc:AlternateContent xmlns:mc="http://schemas.openxmlformats.org/markup-compatibility/2006">
          <mc:Choice Requires="x14">
            <control shapeId="17220" r:id="rId381" name="Check Box 836">
              <controlPr defaultSize="0" autoFill="0" autoLine="0" autoPict="0">
                <anchor moveWithCells="1">
                  <from>
                    <xdr:col>11</xdr:col>
                    <xdr:colOff>203200</xdr:colOff>
                    <xdr:row>356</xdr:row>
                    <xdr:rowOff>19050</xdr:rowOff>
                  </from>
                  <to>
                    <xdr:col>11</xdr:col>
                    <xdr:colOff>546100</xdr:colOff>
                    <xdr:row>356</xdr:row>
                    <xdr:rowOff>171450</xdr:rowOff>
                  </to>
                </anchor>
              </controlPr>
            </control>
          </mc:Choice>
        </mc:AlternateContent>
        <mc:AlternateContent xmlns:mc="http://schemas.openxmlformats.org/markup-compatibility/2006">
          <mc:Choice Requires="x14">
            <control shapeId="17222" r:id="rId382" name="Check Box 838">
              <controlPr defaultSize="0" autoFill="0" autoLine="0" autoPict="0">
                <anchor moveWithCells="1">
                  <from>
                    <xdr:col>17</xdr:col>
                    <xdr:colOff>203200</xdr:colOff>
                    <xdr:row>347</xdr:row>
                    <xdr:rowOff>19050</xdr:rowOff>
                  </from>
                  <to>
                    <xdr:col>17</xdr:col>
                    <xdr:colOff>546100</xdr:colOff>
                    <xdr:row>347</xdr:row>
                    <xdr:rowOff>171450</xdr:rowOff>
                  </to>
                </anchor>
              </controlPr>
            </control>
          </mc:Choice>
        </mc:AlternateContent>
        <mc:AlternateContent xmlns:mc="http://schemas.openxmlformats.org/markup-compatibility/2006">
          <mc:Choice Requires="x14">
            <control shapeId="17224" r:id="rId383" name="Check Box 840">
              <controlPr defaultSize="0" autoFill="0" autoLine="0" autoPict="0">
                <anchor moveWithCells="1">
                  <from>
                    <xdr:col>17</xdr:col>
                    <xdr:colOff>203200</xdr:colOff>
                    <xdr:row>348</xdr:row>
                    <xdr:rowOff>19050</xdr:rowOff>
                  </from>
                  <to>
                    <xdr:col>17</xdr:col>
                    <xdr:colOff>546100</xdr:colOff>
                    <xdr:row>348</xdr:row>
                    <xdr:rowOff>171450</xdr:rowOff>
                  </to>
                </anchor>
              </controlPr>
            </control>
          </mc:Choice>
        </mc:AlternateContent>
        <mc:AlternateContent xmlns:mc="http://schemas.openxmlformats.org/markup-compatibility/2006">
          <mc:Choice Requires="x14">
            <control shapeId="17226" r:id="rId384" name="Check Box 842">
              <controlPr defaultSize="0" autoFill="0" autoLine="0" autoPict="0">
                <anchor moveWithCells="1">
                  <from>
                    <xdr:col>17</xdr:col>
                    <xdr:colOff>203200</xdr:colOff>
                    <xdr:row>349</xdr:row>
                    <xdr:rowOff>19050</xdr:rowOff>
                  </from>
                  <to>
                    <xdr:col>17</xdr:col>
                    <xdr:colOff>546100</xdr:colOff>
                    <xdr:row>349</xdr:row>
                    <xdr:rowOff>171450</xdr:rowOff>
                  </to>
                </anchor>
              </controlPr>
            </control>
          </mc:Choice>
        </mc:AlternateContent>
        <mc:AlternateContent xmlns:mc="http://schemas.openxmlformats.org/markup-compatibility/2006">
          <mc:Choice Requires="x14">
            <control shapeId="17228" r:id="rId385" name="Check Box 844">
              <controlPr defaultSize="0" autoFill="0" autoLine="0" autoPict="0">
                <anchor moveWithCells="1">
                  <from>
                    <xdr:col>17</xdr:col>
                    <xdr:colOff>203200</xdr:colOff>
                    <xdr:row>350</xdr:row>
                    <xdr:rowOff>19050</xdr:rowOff>
                  </from>
                  <to>
                    <xdr:col>17</xdr:col>
                    <xdr:colOff>546100</xdr:colOff>
                    <xdr:row>350</xdr:row>
                    <xdr:rowOff>171450</xdr:rowOff>
                  </to>
                </anchor>
              </controlPr>
            </control>
          </mc:Choice>
        </mc:AlternateContent>
        <mc:AlternateContent xmlns:mc="http://schemas.openxmlformats.org/markup-compatibility/2006">
          <mc:Choice Requires="x14">
            <control shapeId="17230" r:id="rId386" name="Check Box 846">
              <controlPr defaultSize="0" autoFill="0" autoLine="0" autoPict="0">
                <anchor moveWithCells="1">
                  <from>
                    <xdr:col>17</xdr:col>
                    <xdr:colOff>203200</xdr:colOff>
                    <xdr:row>351</xdr:row>
                    <xdr:rowOff>19050</xdr:rowOff>
                  </from>
                  <to>
                    <xdr:col>17</xdr:col>
                    <xdr:colOff>546100</xdr:colOff>
                    <xdr:row>351</xdr:row>
                    <xdr:rowOff>171450</xdr:rowOff>
                  </to>
                </anchor>
              </controlPr>
            </control>
          </mc:Choice>
        </mc:AlternateContent>
        <mc:AlternateContent xmlns:mc="http://schemas.openxmlformats.org/markup-compatibility/2006">
          <mc:Choice Requires="x14">
            <control shapeId="17232" r:id="rId387" name="Check Box 848">
              <controlPr defaultSize="0" autoFill="0" autoLine="0" autoPict="0">
                <anchor moveWithCells="1">
                  <from>
                    <xdr:col>17</xdr:col>
                    <xdr:colOff>203200</xdr:colOff>
                    <xdr:row>352</xdr:row>
                    <xdr:rowOff>19050</xdr:rowOff>
                  </from>
                  <to>
                    <xdr:col>17</xdr:col>
                    <xdr:colOff>546100</xdr:colOff>
                    <xdr:row>352</xdr:row>
                    <xdr:rowOff>171450</xdr:rowOff>
                  </to>
                </anchor>
              </controlPr>
            </control>
          </mc:Choice>
        </mc:AlternateContent>
        <mc:AlternateContent xmlns:mc="http://schemas.openxmlformats.org/markup-compatibility/2006">
          <mc:Choice Requires="x14">
            <control shapeId="17234" r:id="rId388" name="Check Box 850">
              <controlPr defaultSize="0" autoFill="0" autoLine="0" autoPict="0">
                <anchor moveWithCells="1">
                  <from>
                    <xdr:col>17</xdr:col>
                    <xdr:colOff>203200</xdr:colOff>
                    <xdr:row>353</xdr:row>
                    <xdr:rowOff>19050</xdr:rowOff>
                  </from>
                  <to>
                    <xdr:col>17</xdr:col>
                    <xdr:colOff>546100</xdr:colOff>
                    <xdr:row>353</xdr:row>
                    <xdr:rowOff>171450</xdr:rowOff>
                  </to>
                </anchor>
              </controlPr>
            </control>
          </mc:Choice>
        </mc:AlternateContent>
        <mc:AlternateContent xmlns:mc="http://schemas.openxmlformats.org/markup-compatibility/2006">
          <mc:Choice Requires="x14">
            <control shapeId="17236" r:id="rId389" name="Check Box 852">
              <controlPr defaultSize="0" autoFill="0" autoLine="0" autoPict="0">
                <anchor moveWithCells="1">
                  <from>
                    <xdr:col>17</xdr:col>
                    <xdr:colOff>203200</xdr:colOff>
                    <xdr:row>354</xdr:row>
                    <xdr:rowOff>19050</xdr:rowOff>
                  </from>
                  <to>
                    <xdr:col>17</xdr:col>
                    <xdr:colOff>546100</xdr:colOff>
                    <xdr:row>354</xdr:row>
                    <xdr:rowOff>171450</xdr:rowOff>
                  </to>
                </anchor>
              </controlPr>
            </control>
          </mc:Choice>
        </mc:AlternateContent>
        <mc:AlternateContent xmlns:mc="http://schemas.openxmlformats.org/markup-compatibility/2006">
          <mc:Choice Requires="x14">
            <control shapeId="17238" r:id="rId390" name="Check Box 854">
              <controlPr defaultSize="0" autoFill="0" autoLine="0" autoPict="0">
                <anchor moveWithCells="1">
                  <from>
                    <xdr:col>17</xdr:col>
                    <xdr:colOff>203200</xdr:colOff>
                    <xdr:row>355</xdr:row>
                    <xdr:rowOff>19050</xdr:rowOff>
                  </from>
                  <to>
                    <xdr:col>17</xdr:col>
                    <xdr:colOff>546100</xdr:colOff>
                    <xdr:row>355</xdr:row>
                    <xdr:rowOff>171450</xdr:rowOff>
                  </to>
                </anchor>
              </controlPr>
            </control>
          </mc:Choice>
        </mc:AlternateContent>
        <mc:AlternateContent xmlns:mc="http://schemas.openxmlformats.org/markup-compatibility/2006">
          <mc:Choice Requires="x14">
            <control shapeId="17240" r:id="rId391" name="Check Box 856">
              <controlPr defaultSize="0" autoFill="0" autoLine="0" autoPict="0">
                <anchor moveWithCells="1">
                  <from>
                    <xdr:col>17</xdr:col>
                    <xdr:colOff>203200</xdr:colOff>
                    <xdr:row>356</xdr:row>
                    <xdr:rowOff>19050</xdr:rowOff>
                  </from>
                  <to>
                    <xdr:col>17</xdr:col>
                    <xdr:colOff>546100</xdr:colOff>
                    <xdr:row>356</xdr:row>
                    <xdr:rowOff>171450</xdr:rowOff>
                  </to>
                </anchor>
              </controlPr>
            </control>
          </mc:Choice>
        </mc:AlternateContent>
        <mc:AlternateContent xmlns:mc="http://schemas.openxmlformats.org/markup-compatibility/2006">
          <mc:Choice Requires="x14">
            <control shapeId="17242" r:id="rId392" name="Check Box 858">
              <controlPr defaultSize="0" autoFill="0" autoLine="0" autoPict="0">
                <anchor moveWithCells="1">
                  <from>
                    <xdr:col>17</xdr:col>
                    <xdr:colOff>203200</xdr:colOff>
                    <xdr:row>357</xdr:row>
                    <xdr:rowOff>19050</xdr:rowOff>
                  </from>
                  <to>
                    <xdr:col>17</xdr:col>
                    <xdr:colOff>546100</xdr:colOff>
                    <xdr:row>357</xdr:row>
                    <xdr:rowOff>171450</xdr:rowOff>
                  </to>
                </anchor>
              </controlPr>
            </control>
          </mc:Choice>
        </mc:AlternateContent>
        <mc:AlternateContent xmlns:mc="http://schemas.openxmlformats.org/markup-compatibility/2006">
          <mc:Choice Requires="x14">
            <control shapeId="17244" r:id="rId393" name="Check Box 860">
              <controlPr defaultSize="0" autoFill="0" autoLine="0" autoPict="0">
                <anchor moveWithCells="1">
                  <from>
                    <xdr:col>11</xdr:col>
                    <xdr:colOff>203200</xdr:colOff>
                    <xdr:row>362</xdr:row>
                    <xdr:rowOff>19050</xdr:rowOff>
                  </from>
                  <to>
                    <xdr:col>11</xdr:col>
                    <xdr:colOff>546100</xdr:colOff>
                    <xdr:row>362</xdr:row>
                    <xdr:rowOff>171450</xdr:rowOff>
                  </to>
                </anchor>
              </controlPr>
            </control>
          </mc:Choice>
        </mc:AlternateContent>
        <mc:AlternateContent xmlns:mc="http://schemas.openxmlformats.org/markup-compatibility/2006">
          <mc:Choice Requires="x14">
            <control shapeId="17246" r:id="rId394" name="Check Box 862">
              <controlPr defaultSize="0" autoFill="0" autoLine="0" autoPict="0">
                <anchor moveWithCells="1">
                  <from>
                    <xdr:col>11</xdr:col>
                    <xdr:colOff>203200</xdr:colOff>
                    <xdr:row>363</xdr:row>
                    <xdr:rowOff>19050</xdr:rowOff>
                  </from>
                  <to>
                    <xdr:col>11</xdr:col>
                    <xdr:colOff>546100</xdr:colOff>
                    <xdr:row>363</xdr:row>
                    <xdr:rowOff>171450</xdr:rowOff>
                  </to>
                </anchor>
              </controlPr>
            </control>
          </mc:Choice>
        </mc:AlternateContent>
        <mc:AlternateContent xmlns:mc="http://schemas.openxmlformats.org/markup-compatibility/2006">
          <mc:Choice Requires="x14">
            <control shapeId="17248" r:id="rId395" name="Check Box 864">
              <controlPr defaultSize="0" autoFill="0" autoLine="0" autoPict="0">
                <anchor moveWithCells="1">
                  <from>
                    <xdr:col>11</xdr:col>
                    <xdr:colOff>203200</xdr:colOff>
                    <xdr:row>364</xdr:row>
                    <xdr:rowOff>19050</xdr:rowOff>
                  </from>
                  <to>
                    <xdr:col>11</xdr:col>
                    <xdr:colOff>546100</xdr:colOff>
                    <xdr:row>364</xdr:row>
                    <xdr:rowOff>171450</xdr:rowOff>
                  </to>
                </anchor>
              </controlPr>
            </control>
          </mc:Choice>
        </mc:AlternateContent>
        <mc:AlternateContent xmlns:mc="http://schemas.openxmlformats.org/markup-compatibility/2006">
          <mc:Choice Requires="x14">
            <control shapeId="17250" r:id="rId396" name="Check Box 866">
              <controlPr defaultSize="0" autoFill="0" autoLine="0" autoPict="0">
                <anchor moveWithCells="1">
                  <from>
                    <xdr:col>11</xdr:col>
                    <xdr:colOff>203200</xdr:colOff>
                    <xdr:row>365</xdr:row>
                    <xdr:rowOff>19050</xdr:rowOff>
                  </from>
                  <to>
                    <xdr:col>11</xdr:col>
                    <xdr:colOff>546100</xdr:colOff>
                    <xdr:row>365</xdr:row>
                    <xdr:rowOff>171450</xdr:rowOff>
                  </to>
                </anchor>
              </controlPr>
            </control>
          </mc:Choice>
        </mc:AlternateContent>
        <mc:AlternateContent xmlns:mc="http://schemas.openxmlformats.org/markup-compatibility/2006">
          <mc:Choice Requires="x14">
            <control shapeId="17252" r:id="rId397" name="Check Box 868">
              <controlPr defaultSize="0" autoFill="0" autoLine="0" autoPict="0">
                <anchor moveWithCells="1">
                  <from>
                    <xdr:col>11</xdr:col>
                    <xdr:colOff>203200</xdr:colOff>
                    <xdr:row>366</xdr:row>
                    <xdr:rowOff>19050</xdr:rowOff>
                  </from>
                  <to>
                    <xdr:col>11</xdr:col>
                    <xdr:colOff>546100</xdr:colOff>
                    <xdr:row>366</xdr:row>
                    <xdr:rowOff>171450</xdr:rowOff>
                  </to>
                </anchor>
              </controlPr>
            </control>
          </mc:Choice>
        </mc:AlternateContent>
        <mc:AlternateContent xmlns:mc="http://schemas.openxmlformats.org/markup-compatibility/2006">
          <mc:Choice Requires="x14">
            <control shapeId="17254" r:id="rId398" name="Check Box 870">
              <controlPr defaultSize="0" autoFill="0" autoLine="0" autoPict="0">
                <anchor moveWithCells="1">
                  <from>
                    <xdr:col>11</xdr:col>
                    <xdr:colOff>203200</xdr:colOff>
                    <xdr:row>367</xdr:row>
                    <xdr:rowOff>19050</xdr:rowOff>
                  </from>
                  <to>
                    <xdr:col>11</xdr:col>
                    <xdr:colOff>546100</xdr:colOff>
                    <xdr:row>367</xdr:row>
                    <xdr:rowOff>171450</xdr:rowOff>
                  </to>
                </anchor>
              </controlPr>
            </control>
          </mc:Choice>
        </mc:AlternateContent>
        <mc:AlternateContent xmlns:mc="http://schemas.openxmlformats.org/markup-compatibility/2006">
          <mc:Choice Requires="x14">
            <control shapeId="17256" r:id="rId399" name="Check Box 872">
              <controlPr defaultSize="0" autoFill="0" autoLine="0" autoPict="0">
                <anchor moveWithCells="1">
                  <from>
                    <xdr:col>17</xdr:col>
                    <xdr:colOff>203200</xdr:colOff>
                    <xdr:row>362</xdr:row>
                    <xdr:rowOff>19050</xdr:rowOff>
                  </from>
                  <to>
                    <xdr:col>17</xdr:col>
                    <xdr:colOff>546100</xdr:colOff>
                    <xdr:row>362</xdr:row>
                    <xdr:rowOff>171450</xdr:rowOff>
                  </to>
                </anchor>
              </controlPr>
            </control>
          </mc:Choice>
        </mc:AlternateContent>
        <mc:AlternateContent xmlns:mc="http://schemas.openxmlformats.org/markup-compatibility/2006">
          <mc:Choice Requires="x14">
            <control shapeId="17258" r:id="rId400" name="Check Box 874">
              <controlPr defaultSize="0" autoFill="0" autoLine="0" autoPict="0">
                <anchor moveWithCells="1">
                  <from>
                    <xdr:col>17</xdr:col>
                    <xdr:colOff>203200</xdr:colOff>
                    <xdr:row>363</xdr:row>
                    <xdr:rowOff>19050</xdr:rowOff>
                  </from>
                  <to>
                    <xdr:col>17</xdr:col>
                    <xdr:colOff>546100</xdr:colOff>
                    <xdr:row>363</xdr:row>
                    <xdr:rowOff>171450</xdr:rowOff>
                  </to>
                </anchor>
              </controlPr>
            </control>
          </mc:Choice>
        </mc:AlternateContent>
        <mc:AlternateContent xmlns:mc="http://schemas.openxmlformats.org/markup-compatibility/2006">
          <mc:Choice Requires="x14">
            <control shapeId="17260" r:id="rId401" name="Check Box 876">
              <controlPr defaultSize="0" autoFill="0" autoLine="0" autoPict="0">
                <anchor moveWithCells="1">
                  <from>
                    <xdr:col>17</xdr:col>
                    <xdr:colOff>203200</xdr:colOff>
                    <xdr:row>364</xdr:row>
                    <xdr:rowOff>19050</xdr:rowOff>
                  </from>
                  <to>
                    <xdr:col>17</xdr:col>
                    <xdr:colOff>546100</xdr:colOff>
                    <xdr:row>364</xdr:row>
                    <xdr:rowOff>171450</xdr:rowOff>
                  </to>
                </anchor>
              </controlPr>
            </control>
          </mc:Choice>
        </mc:AlternateContent>
        <mc:AlternateContent xmlns:mc="http://schemas.openxmlformats.org/markup-compatibility/2006">
          <mc:Choice Requires="x14">
            <control shapeId="17262" r:id="rId402" name="Check Box 878">
              <controlPr defaultSize="0" autoFill="0" autoLine="0" autoPict="0">
                <anchor moveWithCells="1">
                  <from>
                    <xdr:col>17</xdr:col>
                    <xdr:colOff>203200</xdr:colOff>
                    <xdr:row>365</xdr:row>
                    <xdr:rowOff>19050</xdr:rowOff>
                  </from>
                  <to>
                    <xdr:col>17</xdr:col>
                    <xdr:colOff>546100</xdr:colOff>
                    <xdr:row>365</xdr:row>
                    <xdr:rowOff>171450</xdr:rowOff>
                  </to>
                </anchor>
              </controlPr>
            </control>
          </mc:Choice>
        </mc:AlternateContent>
        <mc:AlternateContent xmlns:mc="http://schemas.openxmlformats.org/markup-compatibility/2006">
          <mc:Choice Requires="x14">
            <control shapeId="17264" r:id="rId403" name="Check Box 880">
              <controlPr defaultSize="0" autoFill="0" autoLine="0" autoPict="0">
                <anchor moveWithCells="1">
                  <from>
                    <xdr:col>17</xdr:col>
                    <xdr:colOff>203200</xdr:colOff>
                    <xdr:row>366</xdr:row>
                    <xdr:rowOff>19050</xdr:rowOff>
                  </from>
                  <to>
                    <xdr:col>17</xdr:col>
                    <xdr:colOff>546100</xdr:colOff>
                    <xdr:row>366</xdr:row>
                    <xdr:rowOff>171450</xdr:rowOff>
                  </to>
                </anchor>
              </controlPr>
            </control>
          </mc:Choice>
        </mc:AlternateContent>
        <mc:AlternateContent xmlns:mc="http://schemas.openxmlformats.org/markup-compatibility/2006">
          <mc:Choice Requires="x14">
            <control shapeId="17268" r:id="rId404" name="Check Box 884">
              <controlPr defaultSize="0" autoFill="0" autoLine="0" autoPict="0">
                <anchor moveWithCells="1">
                  <from>
                    <xdr:col>12</xdr:col>
                    <xdr:colOff>203200</xdr:colOff>
                    <xdr:row>348</xdr:row>
                    <xdr:rowOff>19050</xdr:rowOff>
                  </from>
                  <to>
                    <xdr:col>12</xdr:col>
                    <xdr:colOff>546100</xdr:colOff>
                    <xdr:row>348</xdr:row>
                    <xdr:rowOff>171450</xdr:rowOff>
                  </to>
                </anchor>
              </controlPr>
            </control>
          </mc:Choice>
        </mc:AlternateContent>
        <mc:AlternateContent xmlns:mc="http://schemas.openxmlformats.org/markup-compatibility/2006">
          <mc:Choice Requires="x14">
            <control shapeId="17269" r:id="rId405" name="Check Box 885">
              <controlPr defaultSize="0" autoFill="0" autoLine="0" autoPict="0">
                <anchor moveWithCells="1">
                  <from>
                    <xdr:col>12</xdr:col>
                    <xdr:colOff>203200</xdr:colOff>
                    <xdr:row>349</xdr:row>
                    <xdr:rowOff>19050</xdr:rowOff>
                  </from>
                  <to>
                    <xdr:col>12</xdr:col>
                    <xdr:colOff>546100</xdr:colOff>
                    <xdr:row>349</xdr:row>
                    <xdr:rowOff>171450</xdr:rowOff>
                  </to>
                </anchor>
              </controlPr>
            </control>
          </mc:Choice>
        </mc:AlternateContent>
        <mc:AlternateContent xmlns:mc="http://schemas.openxmlformats.org/markup-compatibility/2006">
          <mc:Choice Requires="x14">
            <control shapeId="17270" r:id="rId406" name="Check Box 886">
              <controlPr defaultSize="0" autoFill="0" autoLine="0" autoPict="0">
                <anchor moveWithCells="1">
                  <from>
                    <xdr:col>12</xdr:col>
                    <xdr:colOff>203200</xdr:colOff>
                    <xdr:row>350</xdr:row>
                    <xdr:rowOff>19050</xdr:rowOff>
                  </from>
                  <to>
                    <xdr:col>12</xdr:col>
                    <xdr:colOff>546100</xdr:colOff>
                    <xdr:row>350</xdr:row>
                    <xdr:rowOff>171450</xdr:rowOff>
                  </to>
                </anchor>
              </controlPr>
            </control>
          </mc:Choice>
        </mc:AlternateContent>
        <mc:AlternateContent xmlns:mc="http://schemas.openxmlformats.org/markup-compatibility/2006">
          <mc:Choice Requires="x14">
            <control shapeId="17271" r:id="rId407" name="Check Box 887">
              <controlPr defaultSize="0" autoFill="0" autoLine="0" autoPict="0">
                <anchor moveWithCells="1">
                  <from>
                    <xdr:col>12</xdr:col>
                    <xdr:colOff>203200</xdr:colOff>
                    <xdr:row>351</xdr:row>
                    <xdr:rowOff>19050</xdr:rowOff>
                  </from>
                  <to>
                    <xdr:col>12</xdr:col>
                    <xdr:colOff>546100</xdr:colOff>
                    <xdr:row>351</xdr:row>
                    <xdr:rowOff>171450</xdr:rowOff>
                  </to>
                </anchor>
              </controlPr>
            </control>
          </mc:Choice>
        </mc:AlternateContent>
        <mc:AlternateContent xmlns:mc="http://schemas.openxmlformats.org/markup-compatibility/2006">
          <mc:Choice Requires="x14">
            <control shapeId="17272" r:id="rId408" name="Check Box 888">
              <controlPr defaultSize="0" autoFill="0" autoLine="0" autoPict="0">
                <anchor moveWithCells="1">
                  <from>
                    <xdr:col>12</xdr:col>
                    <xdr:colOff>203200</xdr:colOff>
                    <xdr:row>352</xdr:row>
                    <xdr:rowOff>19050</xdr:rowOff>
                  </from>
                  <to>
                    <xdr:col>12</xdr:col>
                    <xdr:colOff>546100</xdr:colOff>
                    <xdr:row>352</xdr:row>
                    <xdr:rowOff>171450</xdr:rowOff>
                  </to>
                </anchor>
              </controlPr>
            </control>
          </mc:Choice>
        </mc:AlternateContent>
        <mc:AlternateContent xmlns:mc="http://schemas.openxmlformats.org/markup-compatibility/2006">
          <mc:Choice Requires="x14">
            <control shapeId="17273" r:id="rId409" name="Check Box 889">
              <controlPr defaultSize="0" autoFill="0" autoLine="0" autoPict="0">
                <anchor moveWithCells="1">
                  <from>
                    <xdr:col>12</xdr:col>
                    <xdr:colOff>203200</xdr:colOff>
                    <xdr:row>353</xdr:row>
                    <xdr:rowOff>19050</xdr:rowOff>
                  </from>
                  <to>
                    <xdr:col>12</xdr:col>
                    <xdr:colOff>546100</xdr:colOff>
                    <xdr:row>353</xdr:row>
                    <xdr:rowOff>171450</xdr:rowOff>
                  </to>
                </anchor>
              </controlPr>
            </control>
          </mc:Choice>
        </mc:AlternateContent>
        <mc:AlternateContent xmlns:mc="http://schemas.openxmlformats.org/markup-compatibility/2006">
          <mc:Choice Requires="x14">
            <control shapeId="17274" r:id="rId410" name="Check Box 890">
              <controlPr defaultSize="0" autoFill="0" autoLine="0" autoPict="0">
                <anchor moveWithCells="1">
                  <from>
                    <xdr:col>12</xdr:col>
                    <xdr:colOff>203200</xdr:colOff>
                    <xdr:row>354</xdr:row>
                    <xdr:rowOff>19050</xdr:rowOff>
                  </from>
                  <to>
                    <xdr:col>12</xdr:col>
                    <xdr:colOff>546100</xdr:colOff>
                    <xdr:row>354</xdr:row>
                    <xdr:rowOff>171450</xdr:rowOff>
                  </to>
                </anchor>
              </controlPr>
            </control>
          </mc:Choice>
        </mc:AlternateContent>
        <mc:AlternateContent xmlns:mc="http://schemas.openxmlformats.org/markup-compatibility/2006">
          <mc:Choice Requires="x14">
            <control shapeId="17275" r:id="rId411" name="Check Box 891">
              <controlPr defaultSize="0" autoFill="0" autoLine="0" autoPict="0">
                <anchor moveWithCells="1">
                  <from>
                    <xdr:col>12</xdr:col>
                    <xdr:colOff>203200</xdr:colOff>
                    <xdr:row>355</xdr:row>
                    <xdr:rowOff>19050</xdr:rowOff>
                  </from>
                  <to>
                    <xdr:col>12</xdr:col>
                    <xdr:colOff>546100</xdr:colOff>
                    <xdr:row>355</xdr:row>
                    <xdr:rowOff>171450</xdr:rowOff>
                  </to>
                </anchor>
              </controlPr>
            </control>
          </mc:Choice>
        </mc:AlternateContent>
        <mc:AlternateContent xmlns:mc="http://schemas.openxmlformats.org/markup-compatibility/2006">
          <mc:Choice Requires="x14">
            <control shapeId="17276" r:id="rId412" name="Check Box 892">
              <controlPr defaultSize="0" autoFill="0" autoLine="0" autoPict="0">
                <anchor moveWithCells="1">
                  <from>
                    <xdr:col>12</xdr:col>
                    <xdr:colOff>203200</xdr:colOff>
                    <xdr:row>356</xdr:row>
                    <xdr:rowOff>19050</xdr:rowOff>
                  </from>
                  <to>
                    <xdr:col>12</xdr:col>
                    <xdr:colOff>546100</xdr:colOff>
                    <xdr:row>356</xdr:row>
                    <xdr:rowOff>171450</xdr:rowOff>
                  </to>
                </anchor>
              </controlPr>
            </control>
          </mc:Choice>
        </mc:AlternateContent>
        <mc:AlternateContent xmlns:mc="http://schemas.openxmlformats.org/markup-compatibility/2006">
          <mc:Choice Requires="x14">
            <control shapeId="17277" r:id="rId413" name="Check Box 893">
              <controlPr defaultSize="0" autoFill="0" autoLine="0" autoPict="0">
                <anchor moveWithCells="1">
                  <from>
                    <xdr:col>18</xdr:col>
                    <xdr:colOff>203200</xdr:colOff>
                    <xdr:row>347</xdr:row>
                    <xdr:rowOff>19050</xdr:rowOff>
                  </from>
                  <to>
                    <xdr:col>18</xdr:col>
                    <xdr:colOff>546100</xdr:colOff>
                    <xdr:row>347</xdr:row>
                    <xdr:rowOff>171450</xdr:rowOff>
                  </to>
                </anchor>
              </controlPr>
            </control>
          </mc:Choice>
        </mc:AlternateContent>
        <mc:AlternateContent xmlns:mc="http://schemas.openxmlformats.org/markup-compatibility/2006">
          <mc:Choice Requires="x14">
            <control shapeId="17278" r:id="rId414" name="Check Box 894">
              <controlPr defaultSize="0" autoFill="0" autoLine="0" autoPict="0">
                <anchor moveWithCells="1">
                  <from>
                    <xdr:col>18</xdr:col>
                    <xdr:colOff>203200</xdr:colOff>
                    <xdr:row>348</xdr:row>
                    <xdr:rowOff>19050</xdr:rowOff>
                  </from>
                  <to>
                    <xdr:col>18</xdr:col>
                    <xdr:colOff>546100</xdr:colOff>
                    <xdr:row>348</xdr:row>
                    <xdr:rowOff>171450</xdr:rowOff>
                  </to>
                </anchor>
              </controlPr>
            </control>
          </mc:Choice>
        </mc:AlternateContent>
        <mc:AlternateContent xmlns:mc="http://schemas.openxmlformats.org/markup-compatibility/2006">
          <mc:Choice Requires="x14">
            <control shapeId="17279" r:id="rId415" name="Check Box 895">
              <controlPr defaultSize="0" autoFill="0" autoLine="0" autoPict="0">
                <anchor moveWithCells="1">
                  <from>
                    <xdr:col>18</xdr:col>
                    <xdr:colOff>203200</xdr:colOff>
                    <xdr:row>349</xdr:row>
                    <xdr:rowOff>19050</xdr:rowOff>
                  </from>
                  <to>
                    <xdr:col>18</xdr:col>
                    <xdr:colOff>546100</xdr:colOff>
                    <xdr:row>349</xdr:row>
                    <xdr:rowOff>171450</xdr:rowOff>
                  </to>
                </anchor>
              </controlPr>
            </control>
          </mc:Choice>
        </mc:AlternateContent>
        <mc:AlternateContent xmlns:mc="http://schemas.openxmlformats.org/markup-compatibility/2006">
          <mc:Choice Requires="x14">
            <control shapeId="17280" r:id="rId416" name="Check Box 896">
              <controlPr defaultSize="0" autoFill="0" autoLine="0" autoPict="0">
                <anchor moveWithCells="1">
                  <from>
                    <xdr:col>18</xdr:col>
                    <xdr:colOff>203200</xdr:colOff>
                    <xdr:row>350</xdr:row>
                    <xdr:rowOff>19050</xdr:rowOff>
                  </from>
                  <to>
                    <xdr:col>18</xdr:col>
                    <xdr:colOff>546100</xdr:colOff>
                    <xdr:row>350</xdr:row>
                    <xdr:rowOff>171450</xdr:rowOff>
                  </to>
                </anchor>
              </controlPr>
            </control>
          </mc:Choice>
        </mc:AlternateContent>
        <mc:AlternateContent xmlns:mc="http://schemas.openxmlformats.org/markup-compatibility/2006">
          <mc:Choice Requires="x14">
            <control shapeId="17281" r:id="rId417" name="Check Box 897">
              <controlPr defaultSize="0" autoFill="0" autoLine="0" autoPict="0">
                <anchor moveWithCells="1">
                  <from>
                    <xdr:col>18</xdr:col>
                    <xdr:colOff>203200</xdr:colOff>
                    <xdr:row>351</xdr:row>
                    <xdr:rowOff>19050</xdr:rowOff>
                  </from>
                  <to>
                    <xdr:col>18</xdr:col>
                    <xdr:colOff>546100</xdr:colOff>
                    <xdr:row>351</xdr:row>
                    <xdr:rowOff>171450</xdr:rowOff>
                  </to>
                </anchor>
              </controlPr>
            </control>
          </mc:Choice>
        </mc:AlternateContent>
        <mc:AlternateContent xmlns:mc="http://schemas.openxmlformats.org/markup-compatibility/2006">
          <mc:Choice Requires="x14">
            <control shapeId="17282" r:id="rId418" name="Check Box 898">
              <controlPr defaultSize="0" autoFill="0" autoLine="0" autoPict="0">
                <anchor moveWithCells="1">
                  <from>
                    <xdr:col>18</xdr:col>
                    <xdr:colOff>203200</xdr:colOff>
                    <xdr:row>352</xdr:row>
                    <xdr:rowOff>19050</xdr:rowOff>
                  </from>
                  <to>
                    <xdr:col>18</xdr:col>
                    <xdr:colOff>546100</xdr:colOff>
                    <xdr:row>352</xdr:row>
                    <xdr:rowOff>171450</xdr:rowOff>
                  </to>
                </anchor>
              </controlPr>
            </control>
          </mc:Choice>
        </mc:AlternateContent>
        <mc:AlternateContent xmlns:mc="http://schemas.openxmlformats.org/markup-compatibility/2006">
          <mc:Choice Requires="x14">
            <control shapeId="17283" r:id="rId419" name="Check Box 899">
              <controlPr defaultSize="0" autoFill="0" autoLine="0" autoPict="0">
                <anchor moveWithCells="1">
                  <from>
                    <xdr:col>18</xdr:col>
                    <xdr:colOff>203200</xdr:colOff>
                    <xdr:row>353</xdr:row>
                    <xdr:rowOff>19050</xdr:rowOff>
                  </from>
                  <to>
                    <xdr:col>18</xdr:col>
                    <xdr:colOff>546100</xdr:colOff>
                    <xdr:row>353</xdr:row>
                    <xdr:rowOff>171450</xdr:rowOff>
                  </to>
                </anchor>
              </controlPr>
            </control>
          </mc:Choice>
        </mc:AlternateContent>
        <mc:AlternateContent xmlns:mc="http://schemas.openxmlformats.org/markup-compatibility/2006">
          <mc:Choice Requires="x14">
            <control shapeId="17284" r:id="rId420" name="Check Box 900">
              <controlPr defaultSize="0" autoFill="0" autoLine="0" autoPict="0">
                <anchor moveWithCells="1">
                  <from>
                    <xdr:col>18</xdr:col>
                    <xdr:colOff>203200</xdr:colOff>
                    <xdr:row>354</xdr:row>
                    <xdr:rowOff>19050</xdr:rowOff>
                  </from>
                  <to>
                    <xdr:col>18</xdr:col>
                    <xdr:colOff>546100</xdr:colOff>
                    <xdr:row>354</xdr:row>
                    <xdr:rowOff>171450</xdr:rowOff>
                  </to>
                </anchor>
              </controlPr>
            </control>
          </mc:Choice>
        </mc:AlternateContent>
        <mc:AlternateContent xmlns:mc="http://schemas.openxmlformats.org/markup-compatibility/2006">
          <mc:Choice Requires="x14">
            <control shapeId="17285" r:id="rId421" name="Check Box 901">
              <controlPr defaultSize="0" autoFill="0" autoLine="0" autoPict="0">
                <anchor moveWithCells="1">
                  <from>
                    <xdr:col>18</xdr:col>
                    <xdr:colOff>203200</xdr:colOff>
                    <xdr:row>355</xdr:row>
                    <xdr:rowOff>19050</xdr:rowOff>
                  </from>
                  <to>
                    <xdr:col>18</xdr:col>
                    <xdr:colOff>546100</xdr:colOff>
                    <xdr:row>355</xdr:row>
                    <xdr:rowOff>171450</xdr:rowOff>
                  </to>
                </anchor>
              </controlPr>
            </control>
          </mc:Choice>
        </mc:AlternateContent>
        <mc:AlternateContent xmlns:mc="http://schemas.openxmlformats.org/markup-compatibility/2006">
          <mc:Choice Requires="x14">
            <control shapeId="17286" r:id="rId422" name="Check Box 902">
              <controlPr defaultSize="0" autoFill="0" autoLine="0" autoPict="0">
                <anchor moveWithCells="1">
                  <from>
                    <xdr:col>18</xdr:col>
                    <xdr:colOff>203200</xdr:colOff>
                    <xdr:row>356</xdr:row>
                    <xdr:rowOff>19050</xdr:rowOff>
                  </from>
                  <to>
                    <xdr:col>18</xdr:col>
                    <xdr:colOff>546100</xdr:colOff>
                    <xdr:row>356</xdr:row>
                    <xdr:rowOff>171450</xdr:rowOff>
                  </to>
                </anchor>
              </controlPr>
            </control>
          </mc:Choice>
        </mc:AlternateContent>
        <mc:AlternateContent xmlns:mc="http://schemas.openxmlformats.org/markup-compatibility/2006">
          <mc:Choice Requires="x14">
            <control shapeId="17287" r:id="rId423" name="Check Box 903">
              <controlPr defaultSize="0" autoFill="0" autoLine="0" autoPict="0">
                <anchor moveWithCells="1">
                  <from>
                    <xdr:col>18</xdr:col>
                    <xdr:colOff>203200</xdr:colOff>
                    <xdr:row>357</xdr:row>
                    <xdr:rowOff>19050</xdr:rowOff>
                  </from>
                  <to>
                    <xdr:col>18</xdr:col>
                    <xdr:colOff>546100</xdr:colOff>
                    <xdr:row>357</xdr:row>
                    <xdr:rowOff>171450</xdr:rowOff>
                  </to>
                </anchor>
              </controlPr>
            </control>
          </mc:Choice>
        </mc:AlternateContent>
        <mc:AlternateContent xmlns:mc="http://schemas.openxmlformats.org/markup-compatibility/2006">
          <mc:Choice Requires="x14">
            <control shapeId="17288" r:id="rId424" name="Check Box 904">
              <controlPr defaultSize="0" autoFill="0" autoLine="0" autoPict="0">
                <anchor moveWithCells="1">
                  <from>
                    <xdr:col>12</xdr:col>
                    <xdr:colOff>203200</xdr:colOff>
                    <xdr:row>362</xdr:row>
                    <xdr:rowOff>19050</xdr:rowOff>
                  </from>
                  <to>
                    <xdr:col>12</xdr:col>
                    <xdr:colOff>546100</xdr:colOff>
                    <xdr:row>362</xdr:row>
                    <xdr:rowOff>171450</xdr:rowOff>
                  </to>
                </anchor>
              </controlPr>
            </control>
          </mc:Choice>
        </mc:AlternateContent>
        <mc:AlternateContent xmlns:mc="http://schemas.openxmlformats.org/markup-compatibility/2006">
          <mc:Choice Requires="x14">
            <control shapeId="17289" r:id="rId425" name="Check Box 905">
              <controlPr defaultSize="0" autoFill="0" autoLine="0" autoPict="0">
                <anchor moveWithCells="1">
                  <from>
                    <xdr:col>12</xdr:col>
                    <xdr:colOff>203200</xdr:colOff>
                    <xdr:row>363</xdr:row>
                    <xdr:rowOff>19050</xdr:rowOff>
                  </from>
                  <to>
                    <xdr:col>12</xdr:col>
                    <xdr:colOff>546100</xdr:colOff>
                    <xdr:row>363</xdr:row>
                    <xdr:rowOff>171450</xdr:rowOff>
                  </to>
                </anchor>
              </controlPr>
            </control>
          </mc:Choice>
        </mc:AlternateContent>
        <mc:AlternateContent xmlns:mc="http://schemas.openxmlformats.org/markup-compatibility/2006">
          <mc:Choice Requires="x14">
            <control shapeId="17290" r:id="rId426" name="Check Box 906">
              <controlPr defaultSize="0" autoFill="0" autoLine="0" autoPict="0">
                <anchor moveWithCells="1">
                  <from>
                    <xdr:col>12</xdr:col>
                    <xdr:colOff>203200</xdr:colOff>
                    <xdr:row>364</xdr:row>
                    <xdr:rowOff>19050</xdr:rowOff>
                  </from>
                  <to>
                    <xdr:col>12</xdr:col>
                    <xdr:colOff>546100</xdr:colOff>
                    <xdr:row>364</xdr:row>
                    <xdr:rowOff>171450</xdr:rowOff>
                  </to>
                </anchor>
              </controlPr>
            </control>
          </mc:Choice>
        </mc:AlternateContent>
        <mc:AlternateContent xmlns:mc="http://schemas.openxmlformats.org/markup-compatibility/2006">
          <mc:Choice Requires="x14">
            <control shapeId="17291" r:id="rId427" name="Check Box 907">
              <controlPr defaultSize="0" autoFill="0" autoLine="0" autoPict="0">
                <anchor moveWithCells="1">
                  <from>
                    <xdr:col>12</xdr:col>
                    <xdr:colOff>203200</xdr:colOff>
                    <xdr:row>365</xdr:row>
                    <xdr:rowOff>19050</xdr:rowOff>
                  </from>
                  <to>
                    <xdr:col>12</xdr:col>
                    <xdr:colOff>546100</xdr:colOff>
                    <xdr:row>365</xdr:row>
                    <xdr:rowOff>171450</xdr:rowOff>
                  </to>
                </anchor>
              </controlPr>
            </control>
          </mc:Choice>
        </mc:AlternateContent>
        <mc:AlternateContent xmlns:mc="http://schemas.openxmlformats.org/markup-compatibility/2006">
          <mc:Choice Requires="x14">
            <control shapeId="17292" r:id="rId428" name="Check Box 908">
              <controlPr defaultSize="0" autoFill="0" autoLine="0" autoPict="0">
                <anchor moveWithCells="1">
                  <from>
                    <xdr:col>12</xdr:col>
                    <xdr:colOff>203200</xdr:colOff>
                    <xdr:row>366</xdr:row>
                    <xdr:rowOff>19050</xdr:rowOff>
                  </from>
                  <to>
                    <xdr:col>12</xdr:col>
                    <xdr:colOff>546100</xdr:colOff>
                    <xdr:row>366</xdr:row>
                    <xdr:rowOff>171450</xdr:rowOff>
                  </to>
                </anchor>
              </controlPr>
            </control>
          </mc:Choice>
        </mc:AlternateContent>
        <mc:AlternateContent xmlns:mc="http://schemas.openxmlformats.org/markup-compatibility/2006">
          <mc:Choice Requires="x14">
            <control shapeId="17293" r:id="rId429" name="Check Box 909">
              <controlPr defaultSize="0" autoFill="0" autoLine="0" autoPict="0">
                <anchor moveWithCells="1">
                  <from>
                    <xdr:col>12</xdr:col>
                    <xdr:colOff>203200</xdr:colOff>
                    <xdr:row>367</xdr:row>
                    <xdr:rowOff>19050</xdr:rowOff>
                  </from>
                  <to>
                    <xdr:col>12</xdr:col>
                    <xdr:colOff>546100</xdr:colOff>
                    <xdr:row>367</xdr:row>
                    <xdr:rowOff>171450</xdr:rowOff>
                  </to>
                </anchor>
              </controlPr>
            </control>
          </mc:Choice>
        </mc:AlternateContent>
        <mc:AlternateContent xmlns:mc="http://schemas.openxmlformats.org/markup-compatibility/2006">
          <mc:Choice Requires="x14">
            <control shapeId="17294" r:id="rId430" name="Check Box 910">
              <controlPr defaultSize="0" autoFill="0" autoLine="0" autoPict="0">
                <anchor moveWithCells="1">
                  <from>
                    <xdr:col>18</xdr:col>
                    <xdr:colOff>203200</xdr:colOff>
                    <xdr:row>362</xdr:row>
                    <xdr:rowOff>19050</xdr:rowOff>
                  </from>
                  <to>
                    <xdr:col>18</xdr:col>
                    <xdr:colOff>546100</xdr:colOff>
                    <xdr:row>362</xdr:row>
                    <xdr:rowOff>171450</xdr:rowOff>
                  </to>
                </anchor>
              </controlPr>
            </control>
          </mc:Choice>
        </mc:AlternateContent>
        <mc:AlternateContent xmlns:mc="http://schemas.openxmlformats.org/markup-compatibility/2006">
          <mc:Choice Requires="x14">
            <control shapeId="17295" r:id="rId431" name="Check Box 911">
              <controlPr defaultSize="0" autoFill="0" autoLine="0" autoPict="0">
                <anchor moveWithCells="1">
                  <from>
                    <xdr:col>18</xdr:col>
                    <xdr:colOff>203200</xdr:colOff>
                    <xdr:row>363</xdr:row>
                    <xdr:rowOff>19050</xdr:rowOff>
                  </from>
                  <to>
                    <xdr:col>18</xdr:col>
                    <xdr:colOff>546100</xdr:colOff>
                    <xdr:row>363</xdr:row>
                    <xdr:rowOff>171450</xdr:rowOff>
                  </to>
                </anchor>
              </controlPr>
            </control>
          </mc:Choice>
        </mc:AlternateContent>
        <mc:AlternateContent xmlns:mc="http://schemas.openxmlformats.org/markup-compatibility/2006">
          <mc:Choice Requires="x14">
            <control shapeId="17296" r:id="rId432" name="Check Box 912">
              <controlPr defaultSize="0" autoFill="0" autoLine="0" autoPict="0">
                <anchor moveWithCells="1">
                  <from>
                    <xdr:col>18</xdr:col>
                    <xdr:colOff>203200</xdr:colOff>
                    <xdr:row>364</xdr:row>
                    <xdr:rowOff>19050</xdr:rowOff>
                  </from>
                  <to>
                    <xdr:col>18</xdr:col>
                    <xdr:colOff>546100</xdr:colOff>
                    <xdr:row>364</xdr:row>
                    <xdr:rowOff>171450</xdr:rowOff>
                  </to>
                </anchor>
              </controlPr>
            </control>
          </mc:Choice>
        </mc:AlternateContent>
        <mc:AlternateContent xmlns:mc="http://schemas.openxmlformats.org/markup-compatibility/2006">
          <mc:Choice Requires="x14">
            <control shapeId="17297" r:id="rId433" name="Check Box 913">
              <controlPr defaultSize="0" autoFill="0" autoLine="0" autoPict="0">
                <anchor moveWithCells="1">
                  <from>
                    <xdr:col>18</xdr:col>
                    <xdr:colOff>203200</xdr:colOff>
                    <xdr:row>365</xdr:row>
                    <xdr:rowOff>19050</xdr:rowOff>
                  </from>
                  <to>
                    <xdr:col>18</xdr:col>
                    <xdr:colOff>546100</xdr:colOff>
                    <xdr:row>365</xdr:row>
                    <xdr:rowOff>171450</xdr:rowOff>
                  </to>
                </anchor>
              </controlPr>
            </control>
          </mc:Choice>
        </mc:AlternateContent>
        <mc:AlternateContent xmlns:mc="http://schemas.openxmlformats.org/markup-compatibility/2006">
          <mc:Choice Requires="x14">
            <control shapeId="17298" r:id="rId434" name="Check Box 914">
              <controlPr defaultSize="0" autoFill="0" autoLine="0" autoPict="0">
                <anchor moveWithCells="1">
                  <from>
                    <xdr:col>18</xdr:col>
                    <xdr:colOff>203200</xdr:colOff>
                    <xdr:row>366</xdr:row>
                    <xdr:rowOff>19050</xdr:rowOff>
                  </from>
                  <to>
                    <xdr:col>18</xdr:col>
                    <xdr:colOff>546100</xdr:colOff>
                    <xdr:row>366</xdr:row>
                    <xdr:rowOff>171450</xdr:rowOff>
                  </to>
                </anchor>
              </controlPr>
            </control>
          </mc:Choice>
        </mc:AlternateContent>
        <mc:AlternateContent xmlns:mc="http://schemas.openxmlformats.org/markup-compatibility/2006">
          <mc:Choice Requires="x14">
            <control shapeId="17301" r:id="rId435" name="Group Box 917">
              <controlPr defaultSize="0" autoFill="0" autoPict="0">
                <anchor moveWithCells="1">
                  <from>
                    <xdr:col>2</xdr:col>
                    <xdr:colOff>457200</xdr:colOff>
                    <xdr:row>345</xdr:row>
                    <xdr:rowOff>114300</xdr:rowOff>
                  </from>
                  <to>
                    <xdr:col>9</xdr:col>
                    <xdr:colOff>457200</xdr:colOff>
                    <xdr:row>352</xdr:row>
                    <xdr:rowOff>69850</xdr:rowOff>
                  </to>
                </anchor>
              </controlPr>
            </control>
          </mc:Choice>
        </mc:AlternateContent>
        <mc:AlternateContent xmlns:mc="http://schemas.openxmlformats.org/markup-compatibility/2006">
          <mc:Choice Requires="x14">
            <control shapeId="17302" r:id="rId436" name="Group Box 918">
              <controlPr defaultSize="0" autoFill="0" autoPict="0">
                <anchor moveWithCells="1">
                  <from>
                    <xdr:col>2</xdr:col>
                    <xdr:colOff>457200</xdr:colOff>
                    <xdr:row>360</xdr:row>
                    <xdr:rowOff>114300</xdr:rowOff>
                  </from>
                  <to>
                    <xdr:col>9</xdr:col>
                    <xdr:colOff>457200</xdr:colOff>
                    <xdr:row>367</xdr:row>
                    <xdr:rowOff>57150</xdr:rowOff>
                  </to>
                </anchor>
              </controlPr>
            </control>
          </mc:Choice>
        </mc:AlternateContent>
        <mc:AlternateContent xmlns:mc="http://schemas.openxmlformats.org/markup-compatibility/2006">
          <mc:Choice Requires="x14">
            <control shapeId="17303" r:id="rId437" name="Group Box 919">
              <controlPr defaultSize="0" autoFill="0" autoPict="0">
                <anchor moveWithCells="1">
                  <from>
                    <xdr:col>2</xdr:col>
                    <xdr:colOff>457200</xdr:colOff>
                    <xdr:row>370</xdr:row>
                    <xdr:rowOff>114300</xdr:rowOff>
                  </from>
                  <to>
                    <xdr:col>9</xdr:col>
                    <xdr:colOff>457200</xdr:colOff>
                    <xdr:row>376</xdr:row>
                    <xdr:rowOff>95250</xdr:rowOff>
                  </to>
                </anchor>
              </controlPr>
            </control>
          </mc:Choice>
        </mc:AlternateContent>
        <mc:AlternateContent xmlns:mc="http://schemas.openxmlformats.org/markup-compatibility/2006">
          <mc:Choice Requires="x14">
            <control shapeId="33841" r:id="rId438" name="Check Box 1073">
              <controlPr defaultSize="0" autoFill="0" autoLine="0" autoPict="0">
                <anchor moveWithCells="1">
                  <from>
                    <xdr:col>19</xdr:col>
                    <xdr:colOff>323850</xdr:colOff>
                    <xdr:row>258</xdr:row>
                    <xdr:rowOff>0</xdr:rowOff>
                  </from>
                  <to>
                    <xdr:col>20</xdr:col>
                    <xdr:colOff>76200</xdr:colOff>
                    <xdr:row>259</xdr:row>
                    <xdr:rowOff>12700</xdr:rowOff>
                  </to>
                </anchor>
              </controlPr>
            </control>
          </mc:Choice>
        </mc:AlternateContent>
        <mc:AlternateContent xmlns:mc="http://schemas.openxmlformats.org/markup-compatibility/2006">
          <mc:Choice Requires="x14">
            <control shapeId="33842" r:id="rId439" name="Check Box 1074">
              <controlPr defaultSize="0" autoFill="0" autoLine="0" autoPict="0">
                <anchor moveWithCells="1">
                  <from>
                    <xdr:col>19</xdr:col>
                    <xdr:colOff>323850</xdr:colOff>
                    <xdr:row>259</xdr:row>
                    <xdr:rowOff>0</xdr:rowOff>
                  </from>
                  <to>
                    <xdr:col>20</xdr:col>
                    <xdr:colOff>76200</xdr:colOff>
                    <xdr:row>260</xdr:row>
                    <xdr:rowOff>12700</xdr:rowOff>
                  </to>
                </anchor>
              </controlPr>
            </control>
          </mc:Choice>
        </mc:AlternateContent>
        <mc:AlternateContent xmlns:mc="http://schemas.openxmlformats.org/markup-compatibility/2006">
          <mc:Choice Requires="x14">
            <control shapeId="33843" r:id="rId440" name="Check Box 1075">
              <controlPr defaultSize="0" autoFill="0" autoLine="0" autoPict="0">
                <anchor moveWithCells="1">
                  <from>
                    <xdr:col>19</xdr:col>
                    <xdr:colOff>323850</xdr:colOff>
                    <xdr:row>260</xdr:row>
                    <xdr:rowOff>0</xdr:rowOff>
                  </from>
                  <to>
                    <xdr:col>20</xdr:col>
                    <xdr:colOff>76200</xdr:colOff>
                    <xdr:row>261</xdr:row>
                    <xdr:rowOff>12700</xdr:rowOff>
                  </to>
                </anchor>
              </controlPr>
            </control>
          </mc:Choice>
        </mc:AlternateContent>
        <mc:AlternateContent xmlns:mc="http://schemas.openxmlformats.org/markup-compatibility/2006">
          <mc:Choice Requires="x14">
            <control shapeId="33844" r:id="rId441" name="Check Box 1076">
              <controlPr defaultSize="0" autoFill="0" autoLine="0" autoPict="0">
                <anchor moveWithCells="1">
                  <from>
                    <xdr:col>19</xdr:col>
                    <xdr:colOff>323850</xdr:colOff>
                    <xdr:row>261</xdr:row>
                    <xdr:rowOff>0</xdr:rowOff>
                  </from>
                  <to>
                    <xdr:col>20</xdr:col>
                    <xdr:colOff>76200</xdr:colOff>
                    <xdr:row>262</xdr:row>
                    <xdr:rowOff>12700</xdr:rowOff>
                  </to>
                </anchor>
              </controlPr>
            </control>
          </mc:Choice>
        </mc:AlternateContent>
        <mc:AlternateContent xmlns:mc="http://schemas.openxmlformats.org/markup-compatibility/2006">
          <mc:Choice Requires="x14">
            <control shapeId="33861" r:id="rId442" name="Check Box 1093">
              <controlPr defaultSize="0" autoFill="0" autoLine="0" autoPict="0">
                <anchor moveWithCells="1">
                  <from>
                    <xdr:col>10</xdr:col>
                    <xdr:colOff>323850</xdr:colOff>
                    <xdr:row>222</xdr:row>
                    <xdr:rowOff>0</xdr:rowOff>
                  </from>
                  <to>
                    <xdr:col>11</xdr:col>
                    <xdr:colOff>31750</xdr:colOff>
                    <xdr:row>223</xdr:row>
                    <xdr:rowOff>0</xdr:rowOff>
                  </to>
                </anchor>
              </controlPr>
            </control>
          </mc:Choice>
        </mc:AlternateContent>
        <mc:AlternateContent xmlns:mc="http://schemas.openxmlformats.org/markup-compatibility/2006">
          <mc:Choice Requires="x14">
            <control shapeId="33866" r:id="rId443" name="Group Box 1098">
              <controlPr defaultSize="0" autoFill="0" autoPict="0">
                <anchor moveWithCells="1">
                  <from>
                    <xdr:col>10</xdr:col>
                    <xdr:colOff>514350</xdr:colOff>
                    <xdr:row>219</xdr:row>
                    <xdr:rowOff>190500</xdr:rowOff>
                  </from>
                  <to>
                    <xdr:col>13</xdr:col>
                    <xdr:colOff>546100</xdr:colOff>
                    <xdr:row>221</xdr:row>
                    <xdr:rowOff>12700</xdr:rowOff>
                  </to>
                </anchor>
              </controlPr>
            </control>
          </mc:Choice>
        </mc:AlternateContent>
        <mc:AlternateContent xmlns:mc="http://schemas.openxmlformats.org/markup-compatibility/2006">
          <mc:Choice Requires="x14">
            <control shapeId="33867" r:id="rId444" name="Option Button 1099">
              <controlPr defaultSize="0" autoFill="0" autoLine="0" autoPict="0">
                <anchor moveWithCells="1">
                  <from>
                    <xdr:col>11</xdr:col>
                    <xdr:colOff>590550</xdr:colOff>
                    <xdr:row>220</xdr:row>
                    <xdr:rowOff>31750</xdr:rowOff>
                  </from>
                  <to>
                    <xdr:col>12</xdr:col>
                    <xdr:colOff>374650</xdr:colOff>
                    <xdr:row>220</xdr:row>
                    <xdr:rowOff>184150</xdr:rowOff>
                  </to>
                </anchor>
              </controlPr>
            </control>
          </mc:Choice>
        </mc:AlternateContent>
        <mc:AlternateContent xmlns:mc="http://schemas.openxmlformats.org/markup-compatibility/2006">
          <mc:Choice Requires="x14">
            <control shapeId="33868" r:id="rId445" name="Option Button 1100">
              <controlPr defaultSize="0" autoFill="0" autoLine="0" autoPict="0">
                <anchor moveWithCells="1">
                  <from>
                    <xdr:col>12</xdr:col>
                    <xdr:colOff>527050</xdr:colOff>
                    <xdr:row>220</xdr:row>
                    <xdr:rowOff>31750</xdr:rowOff>
                  </from>
                  <to>
                    <xdr:col>13</xdr:col>
                    <xdr:colOff>304800</xdr:colOff>
                    <xdr:row>220</xdr:row>
                    <xdr:rowOff>184150</xdr:rowOff>
                  </to>
                </anchor>
              </controlPr>
            </control>
          </mc:Choice>
        </mc:AlternateContent>
        <mc:AlternateContent xmlns:mc="http://schemas.openxmlformats.org/markup-compatibility/2006">
          <mc:Choice Requires="x14">
            <control shapeId="33873" r:id="rId446" name="Check Box 1105">
              <controlPr defaultSize="0" autoFill="0" autoLine="0" autoPict="0">
                <anchor moveWithCells="1">
                  <from>
                    <xdr:col>19</xdr:col>
                    <xdr:colOff>323850</xdr:colOff>
                    <xdr:row>231</xdr:row>
                    <xdr:rowOff>0</xdr:rowOff>
                  </from>
                  <to>
                    <xdr:col>20</xdr:col>
                    <xdr:colOff>76200</xdr:colOff>
                    <xdr:row>232</xdr:row>
                    <xdr:rowOff>12700</xdr:rowOff>
                  </to>
                </anchor>
              </controlPr>
            </control>
          </mc:Choice>
        </mc:AlternateContent>
        <mc:AlternateContent xmlns:mc="http://schemas.openxmlformats.org/markup-compatibility/2006">
          <mc:Choice Requires="x14">
            <control shapeId="33874" r:id="rId447" name="Check Box 1106">
              <controlPr defaultSize="0" autoFill="0" autoLine="0" autoPict="0">
                <anchor moveWithCells="1">
                  <from>
                    <xdr:col>19</xdr:col>
                    <xdr:colOff>323850</xdr:colOff>
                    <xdr:row>232</xdr:row>
                    <xdr:rowOff>0</xdr:rowOff>
                  </from>
                  <to>
                    <xdr:col>20</xdr:col>
                    <xdr:colOff>76200</xdr:colOff>
                    <xdr:row>233</xdr:row>
                    <xdr:rowOff>12700</xdr:rowOff>
                  </to>
                </anchor>
              </controlPr>
            </control>
          </mc:Choice>
        </mc:AlternateContent>
        <mc:AlternateContent xmlns:mc="http://schemas.openxmlformats.org/markup-compatibility/2006">
          <mc:Choice Requires="x14">
            <control shapeId="33875" r:id="rId448" name="Check Box 1107">
              <controlPr defaultSize="0" autoFill="0" autoLine="0" autoPict="0">
                <anchor moveWithCells="1">
                  <from>
                    <xdr:col>19</xdr:col>
                    <xdr:colOff>323850</xdr:colOff>
                    <xdr:row>232</xdr:row>
                    <xdr:rowOff>0</xdr:rowOff>
                  </from>
                  <to>
                    <xdr:col>20</xdr:col>
                    <xdr:colOff>76200</xdr:colOff>
                    <xdr:row>233</xdr:row>
                    <xdr:rowOff>12700</xdr:rowOff>
                  </to>
                </anchor>
              </controlPr>
            </control>
          </mc:Choice>
        </mc:AlternateContent>
        <mc:AlternateContent xmlns:mc="http://schemas.openxmlformats.org/markup-compatibility/2006">
          <mc:Choice Requires="x14">
            <control shapeId="33876" r:id="rId449" name="Check Box 1108">
              <controlPr defaultSize="0" autoFill="0" autoLine="0" autoPict="0">
                <anchor moveWithCells="1">
                  <from>
                    <xdr:col>19</xdr:col>
                    <xdr:colOff>323850</xdr:colOff>
                    <xdr:row>233</xdr:row>
                    <xdr:rowOff>0</xdr:rowOff>
                  </from>
                  <to>
                    <xdr:col>20</xdr:col>
                    <xdr:colOff>76200</xdr:colOff>
                    <xdr:row>234</xdr:row>
                    <xdr:rowOff>12700</xdr:rowOff>
                  </to>
                </anchor>
              </controlPr>
            </control>
          </mc:Choice>
        </mc:AlternateContent>
        <mc:AlternateContent xmlns:mc="http://schemas.openxmlformats.org/markup-compatibility/2006">
          <mc:Choice Requires="x14">
            <control shapeId="33877" r:id="rId450" name="Check Box 1109">
              <controlPr defaultSize="0" autoFill="0" autoLine="0" autoPict="0">
                <anchor moveWithCells="1">
                  <from>
                    <xdr:col>19</xdr:col>
                    <xdr:colOff>323850</xdr:colOff>
                    <xdr:row>233</xdr:row>
                    <xdr:rowOff>0</xdr:rowOff>
                  </from>
                  <to>
                    <xdr:col>20</xdr:col>
                    <xdr:colOff>76200</xdr:colOff>
                    <xdr:row>234</xdr:row>
                    <xdr:rowOff>12700</xdr:rowOff>
                  </to>
                </anchor>
              </controlPr>
            </control>
          </mc:Choice>
        </mc:AlternateContent>
        <mc:AlternateContent xmlns:mc="http://schemas.openxmlformats.org/markup-compatibility/2006">
          <mc:Choice Requires="x14">
            <control shapeId="33878" r:id="rId451" name="Check Box 1110">
              <controlPr defaultSize="0" autoFill="0" autoLine="0" autoPict="0">
                <anchor moveWithCells="1">
                  <from>
                    <xdr:col>19</xdr:col>
                    <xdr:colOff>323850</xdr:colOff>
                    <xdr:row>233</xdr:row>
                    <xdr:rowOff>0</xdr:rowOff>
                  </from>
                  <to>
                    <xdr:col>20</xdr:col>
                    <xdr:colOff>76200</xdr:colOff>
                    <xdr:row>234</xdr:row>
                    <xdr:rowOff>12700</xdr:rowOff>
                  </to>
                </anchor>
              </controlPr>
            </control>
          </mc:Choice>
        </mc:AlternateContent>
        <mc:AlternateContent xmlns:mc="http://schemas.openxmlformats.org/markup-compatibility/2006">
          <mc:Choice Requires="x14">
            <control shapeId="33879" r:id="rId452" name="Check Box 1111">
              <controlPr defaultSize="0" autoFill="0" autoLine="0" autoPict="0">
                <anchor moveWithCells="1">
                  <from>
                    <xdr:col>19</xdr:col>
                    <xdr:colOff>323850</xdr:colOff>
                    <xdr:row>234</xdr:row>
                    <xdr:rowOff>0</xdr:rowOff>
                  </from>
                  <to>
                    <xdr:col>20</xdr:col>
                    <xdr:colOff>76200</xdr:colOff>
                    <xdr:row>235</xdr:row>
                    <xdr:rowOff>12700</xdr:rowOff>
                  </to>
                </anchor>
              </controlPr>
            </control>
          </mc:Choice>
        </mc:AlternateContent>
        <mc:AlternateContent xmlns:mc="http://schemas.openxmlformats.org/markup-compatibility/2006">
          <mc:Choice Requires="x14">
            <control shapeId="33880" r:id="rId453" name="Check Box 1112">
              <controlPr defaultSize="0" autoFill="0" autoLine="0" autoPict="0">
                <anchor moveWithCells="1">
                  <from>
                    <xdr:col>19</xdr:col>
                    <xdr:colOff>323850</xdr:colOff>
                    <xdr:row>234</xdr:row>
                    <xdr:rowOff>0</xdr:rowOff>
                  </from>
                  <to>
                    <xdr:col>20</xdr:col>
                    <xdr:colOff>76200</xdr:colOff>
                    <xdr:row>235</xdr:row>
                    <xdr:rowOff>12700</xdr:rowOff>
                  </to>
                </anchor>
              </controlPr>
            </control>
          </mc:Choice>
        </mc:AlternateContent>
        <mc:AlternateContent xmlns:mc="http://schemas.openxmlformats.org/markup-compatibility/2006">
          <mc:Choice Requires="x14">
            <control shapeId="33881" r:id="rId454" name="Check Box 1113">
              <controlPr defaultSize="0" autoFill="0" autoLine="0" autoPict="0">
                <anchor moveWithCells="1">
                  <from>
                    <xdr:col>19</xdr:col>
                    <xdr:colOff>323850</xdr:colOff>
                    <xdr:row>234</xdr:row>
                    <xdr:rowOff>0</xdr:rowOff>
                  </from>
                  <to>
                    <xdr:col>20</xdr:col>
                    <xdr:colOff>76200</xdr:colOff>
                    <xdr:row>235</xdr:row>
                    <xdr:rowOff>12700</xdr:rowOff>
                  </to>
                </anchor>
              </controlPr>
            </control>
          </mc:Choice>
        </mc:AlternateContent>
        <mc:AlternateContent xmlns:mc="http://schemas.openxmlformats.org/markup-compatibility/2006">
          <mc:Choice Requires="x14">
            <control shapeId="33882" r:id="rId455" name="Check Box 1114">
              <controlPr defaultSize="0" autoFill="0" autoLine="0" autoPict="0">
                <anchor moveWithCells="1">
                  <from>
                    <xdr:col>19</xdr:col>
                    <xdr:colOff>323850</xdr:colOff>
                    <xdr:row>235</xdr:row>
                    <xdr:rowOff>0</xdr:rowOff>
                  </from>
                  <to>
                    <xdr:col>20</xdr:col>
                    <xdr:colOff>76200</xdr:colOff>
                    <xdr:row>236</xdr:row>
                    <xdr:rowOff>12700</xdr:rowOff>
                  </to>
                </anchor>
              </controlPr>
            </control>
          </mc:Choice>
        </mc:AlternateContent>
        <mc:AlternateContent xmlns:mc="http://schemas.openxmlformats.org/markup-compatibility/2006">
          <mc:Choice Requires="x14">
            <control shapeId="33883" r:id="rId456" name="Check Box 1115">
              <controlPr defaultSize="0" autoFill="0" autoLine="0" autoPict="0">
                <anchor moveWithCells="1">
                  <from>
                    <xdr:col>19</xdr:col>
                    <xdr:colOff>323850</xdr:colOff>
                    <xdr:row>235</xdr:row>
                    <xdr:rowOff>0</xdr:rowOff>
                  </from>
                  <to>
                    <xdr:col>20</xdr:col>
                    <xdr:colOff>76200</xdr:colOff>
                    <xdr:row>236</xdr:row>
                    <xdr:rowOff>12700</xdr:rowOff>
                  </to>
                </anchor>
              </controlPr>
            </control>
          </mc:Choice>
        </mc:AlternateContent>
        <mc:AlternateContent xmlns:mc="http://schemas.openxmlformats.org/markup-compatibility/2006">
          <mc:Choice Requires="x14">
            <control shapeId="33884" r:id="rId457" name="Check Box 1116">
              <controlPr defaultSize="0" autoFill="0" autoLine="0" autoPict="0">
                <anchor moveWithCells="1">
                  <from>
                    <xdr:col>19</xdr:col>
                    <xdr:colOff>323850</xdr:colOff>
                    <xdr:row>235</xdr:row>
                    <xdr:rowOff>0</xdr:rowOff>
                  </from>
                  <to>
                    <xdr:col>20</xdr:col>
                    <xdr:colOff>76200</xdr:colOff>
                    <xdr:row>236</xdr:row>
                    <xdr:rowOff>12700</xdr:rowOff>
                  </to>
                </anchor>
              </controlPr>
            </control>
          </mc:Choice>
        </mc:AlternateContent>
        <mc:AlternateContent xmlns:mc="http://schemas.openxmlformats.org/markup-compatibility/2006">
          <mc:Choice Requires="x14">
            <control shapeId="33888" r:id="rId458" name="Check Box 1120">
              <controlPr defaultSize="0" autoFill="0" autoLine="0" autoPict="0">
                <anchor moveWithCells="1">
                  <from>
                    <xdr:col>19</xdr:col>
                    <xdr:colOff>323850</xdr:colOff>
                    <xdr:row>237</xdr:row>
                    <xdr:rowOff>0</xdr:rowOff>
                  </from>
                  <to>
                    <xdr:col>20</xdr:col>
                    <xdr:colOff>76200</xdr:colOff>
                    <xdr:row>238</xdr:row>
                    <xdr:rowOff>12700</xdr:rowOff>
                  </to>
                </anchor>
              </controlPr>
            </control>
          </mc:Choice>
        </mc:AlternateContent>
        <mc:AlternateContent xmlns:mc="http://schemas.openxmlformats.org/markup-compatibility/2006">
          <mc:Choice Requires="x14">
            <control shapeId="33889" r:id="rId459" name="Check Box 1121">
              <controlPr defaultSize="0" autoFill="0" autoLine="0" autoPict="0">
                <anchor moveWithCells="1">
                  <from>
                    <xdr:col>19</xdr:col>
                    <xdr:colOff>323850</xdr:colOff>
                    <xdr:row>238</xdr:row>
                    <xdr:rowOff>0</xdr:rowOff>
                  </from>
                  <to>
                    <xdr:col>20</xdr:col>
                    <xdr:colOff>76200</xdr:colOff>
                    <xdr:row>239</xdr:row>
                    <xdr:rowOff>12700</xdr:rowOff>
                  </to>
                </anchor>
              </controlPr>
            </control>
          </mc:Choice>
        </mc:AlternateContent>
        <mc:AlternateContent xmlns:mc="http://schemas.openxmlformats.org/markup-compatibility/2006">
          <mc:Choice Requires="x14">
            <control shapeId="33890" r:id="rId460" name="Check Box 1122">
              <controlPr defaultSize="0" autoFill="0" autoLine="0" autoPict="0">
                <anchor moveWithCells="1">
                  <from>
                    <xdr:col>19</xdr:col>
                    <xdr:colOff>323850</xdr:colOff>
                    <xdr:row>239</xdr:row>
                    <xdr:rowOff>0</xdr:rowOff>
                  </from>
                  <to>
                    <xdr:col>20</xdr:col>
                    <xdr:colOff>76200</xdr:colOff>
                    <xdr:row>240</xdr:row>
                    <xdr:rowOff>12700</xdr:rowOff>
                  </to>
                </anchor>
              </controlPr>
            </control>
          </mc:Choice>
        </mc:AlternateContent>
        <mc:AlternateContent xmlns:mc="http://schemas.openxmlformats.org/markup-compatibility/2006">
          <mc:Choice Requires="x14">
            <control shapeId="33891" r:id="rId461" name="Check Box 1123">
              <controlPr defaultSize="0" autoFill="0" autoLine="0" autoPict="0">
                <anchor moveWithCells="1">
                  <from>
                    <xdr:col>19</xdr:col>
                    <xdr:colOff>323850</xdr:colOff>
                    <xdr:row>240</xdr:row>
                    <xdr:rowOff>0</xdr:rowOff>
                  </from>
                  <to>
                    <xdr:col>20</xdr:col>
                    <xdr:colOff>76200</xdr:colOff>
                    <xdr:row>241</xdr:row>
                    <xdr:rowOff>12700</xdr:rowOff>
                  </to>
                </anchor>
              </controlPr>
            </control>
          </mc:Choice>
        </mc:AlternateContent>
        <mc:AlternateContent xmlns:mc="http://schemas.openxmlformats.org/markup-compatibility/2006">
          <mc:Choice Requires="x14">
            <control shapeId="33892" r:id="rId462" name="Check Box 1124">
              <controlPr defaultSize="0" autoFill="0" autoLine="0" autoPict="0">
                <anchor moveWithCells="1">
                  <from>
                    <xdr:col>19</xdr:col>
                    <xdr:colOff>323850</xdr:colOff>
                    <xdr:row>240</xdr:row>
                    <xdr:rowOff>0</xdr:rowOff>
                  </from>
                  <to>
                    <xdr:col>20</xdr:col>
                    <xdr:colOff>76200</xdr:colOff>
                    <xdr:row>241</xdr:row>
                    <xdr:rowOff>12700</xdr:rowOff>
                  </to>
                </anchor>
              </controlPr>
            </control>
          </mc:Choice>
        </mc:AlternateContent>
        <mc:AlternateContent xmlns:mc="http://schemas.openxmlformats.org/markup-compatibility/2006">
          <mc:Choice Requires="x14">
            <control shapeId="33893" r:id="rId463" name="Check Box 1125">
              <controlPr defaultSize="0" autoFill="0" autoLine="0" autoPict="0">
                <anchor moveWithCells="1">
                  <from>
                    <xdr:col>19</xdr:col>
                    <xdr:colOff>323850</xdr:colOff>
                    <xdr:row>241</xdr:row>
                    <xdr:rowOff>0</xdr:rowOff>
                  </from>
                  <to>
                    <xdr:col>20</xdr:col>
                    <xdr:colOff>76200</xdr:colOff>
                    <xdr:row>242</xdr:row>
                    <xdr:rowOff>12700</xdr:rowOff>
                  </to>
                </anchor>
              </controlPr>
            </control>
          </mc:Choice>
        </mc:AlternateContent>
        <mc:AlternateContent xmlns:mc="http://schemas.openxmlformats.org/markup-compatibility/2006">
          <mc:Choice Requires="x14">
            <control shapeId="33894" r:id="rId464" name="Check Box 1126">
              <controlPr defaultSize="0" autoFill="0" autoLine="0" autoPict="0">
                <anchor moveWithCells="1">
                  <from>
                    <xdr:col>19</xdr:col>
                    <xdr:colOff>323850</xdr:colOff>
                    <xdr:row>241</xdr:row>
                    <xdr:rowOff>0</xdr:rowOff>
                  </from>
                  <to>
                    <xdr:col>20</xdr:col>
                    <xdr:colOff>76200</xdr:colOff>
                    <xdr:row>242</xdr:row>
                    <xdr:rowOff>12700</xdr:rowOff>
                  </to>
                </anchor>
              </controlPr>
            </control>
          </mc:Choice>
        </mc:AlternateContent>
        <mc:AlternateContent xmlns:mc="http://schemas.openxmlformats.org/markup-compatibility/2006">
          <mc:Choice Requires="x14">
            <control shapeId="33895" r:id="rId465" name="Check Box 1127">
              <controlPr defaultSize="0" autoFill="0" autoLine="0" autoPict="0">
                <anchor moveWithCells="1">
                  <from>
                    <xdr:col>19</xdr:col>
                    <xdr:colOff>323850</xdr:colOff>
                    <xdr:row>242</xdr:row>
                    <xdr:rowOff>0</xdr:rowOff>
                  </from>
                  <to>
                    <xdr:col>20</xdr:col>
                    <xdr:colOff>76200</xdr:colOff>
                    <xdr:row>243</xdr:row>
                    <xdr:rowOff>12700</xdr:rowOff>
                  </to>
                </anchor>
              </controlPr>
            </control>
          </mc:Choice>
        </mc:AlternateContent>
        <mc:AlternateContent xmlns:mc="http://schemas.openxmlformats.org/markup-compatibility/2006">
          <mc:Choice Requires="x14">
            <control shapeId="33896" r:id="rId466" name="Check Box 1128">
              <controlPr defaultSize="0" autoFill="0" autoLine="0" autoPict="0">
                <anchor moveWithCells="1">
                  <from>
                    <xdr:col>19</xdr:col>
                    <xdr:colOff>323850</xdr:colOff>
                    <xdr:row>242</xdr:row>
                    <xdr:rowOff>0</xdr:rowOff>
                  </from>
                  <to>
                    <xdr:col>20</xdr:col>
                    <xdr:colOff>76200</xdr:colOff>
                    <xdr:row>243</xdr:row>
                    <xdr:rowOff>12700</xdr:rowOff>
                  </to>
                </anchor>
              </controlPr>
            </control>
          </mc:Choice>
        </mc:AlternateContent>
        <mc:AlternateContent xmlns:mc="http://schemas.openxmlformats.org/markup-compatibility/2006">
          <mc:Choice Requires="x14">
            <control shapeId="33897" r:id="rId467" name="Check Box 1129">
              <controlPr defaultSize="0" autoFill="0" autoLine="0" autoPict="0">
                <anchor moveWithCells="1">
                  <from>
                    <xdr:col>19</xdr:col>
                    <xdr:colOff>323850</xdr:colOff>
                    <xdr:row>242</xdr:row>
                    <xdr:rowOff>0</xdr:rowOff>
                  </from>
                  <to>
                    <xdr:col>20</xdr:col>
                    <xdr:colOff>76200</xdr:colOff>
                    <xdr:row>243</xdr:row>
                    <xdr:rowOff>12700</xdr:rowOff>
                  </to>
                </anchor>
              </controlPr>
            </control>
          </mc:Choice>
        </mc:AlternateContent>
        <mc:AlternateContent xmlns:mc="http://schemas.openxmlformats.org/markup-compatibility/2006">
          <mc:Choice Requires="x14">
            <control shapeId="33898" r:id="rId468" name="Check Box 1130">
              <controlPr defaultSize="0" autoFill="0" autoLine="0" autoPict="0">
                <anchor moveWithCells="1">
                  <from>
                    <xdr:col>19</xdr:col>
                    <xdr:colOff>323850</xdr:colOff>
                    <xdr:row>243</xdr:row>
                    <xdr:rowOff>0</xdr:rowOff>
                  </from>
                  <to>
                    <xdr:col>20</xdr:col>
                    <xdr:colOff>76200</xdr:colOff>
                    <xdr:row>244</xdr:row>
                    <xdr:rowOff>12700</xdr:rowOff>
                  </to>
                </anchor>
              </controlPr>
            </control>
          </mc:Choice>
        </mc:AlternateContent>
        <mc:AlternateContent xmlns:mc="http://schemas.openxmlformats.org/markup-compatibility/2006">
          <mc:Choice Requires="x14">
            <control shapeId="33899" r:id="rId469" name="Check Box 1131">
              <controlPr defaultSize="0" autoFill="0" autoLine="0" autoPict="0">
                <anchor moveWithCells="1">
                  <from>
                    <xdr:col>19</xdr:col>
                    <xdr:colOff>323850</xdr:colOff>
                    <xdr:row>243</xdr:row>
                    <xdr:rowOff>0</xdr:rowOff>
                  </from>
                  <to>
                    <xdr:col>20</xdr:col>
                    <xdr:colOff>76200</xdr:colOff>
                    <xdr:row>244</xdr:row>
                    <xdr:rowOff>12700</xdr:rowOff>
                  </to>
                </anchor>
              </controlPr>
            </control>
          </mc:Choice>
        </mc:AlternateContent>
        <mc:AlternateContent xmlns:mc="http://schemas.openxmlformats.org/markup-compatibility/2006">
          <mc:Choice Requires="x14">
            <control shapeId="33900" r:id="rId470" name="Check Box 1132">
              <controlPr defaultSize="0" autoFill="0" autoLine="0" autoPict="0">
                <anchor moveWithCells="1">
                  <from>
                    <xdr:col>19</xdr:col>
                    <xdr:colOff>323850</xdr:colOff>
                    <xdr:row>243</xdr:row>
                    <xdr:rowOff>0</xdr:rowOff>
                  </from>
                  <to>
                    <xdr:col>20</xdr:col>
                    <xdr:colOff>76200</xdr:colOff>
                    <xdr:row>244</xdr:row>
                    <xdr:rowOff>12700</xdr:rowOff>
                  </to>
                </anchor>
              </controlPr>
            </control>
          </mc:Choice>
        </mc:AlternateContent>
        <mc:AlternateContent xmlns:mc="http://schemas.openxmlformats.org/markup-compatibility/2006">
          <mc:Choice Requires="x14">
            <control shapeId="33901" r:id="rId471" name="Check Box 1133">
              <controlPr defaultSize="0" autoFill="0" autoLine="0" autoPict="0">
                <anchor moveWithCells="1">
                  <from>
                    <xdr:col>19</xdr:col>
                    <xdr:colOff>323850</xdr:colOff>
                    <xdr:row>244</xdr:row>
                    <xdr:rowOff>0</xdr:rowOff>
                  </from>
                  <to>
                    <xdr:col>20</xdr:col>
                    <xdr:colOff>76200</xdr:colOff>
                    <xdr:row>245</xdr:row>
                    <xdr:rowOff>12700</xdr:rowOff>
                  </to>
                </anchor>
              </controlPr>
            </control>
          </mc:Choice>
        </mc:AlternateContent>
        <mc:AlternateContent xmlns:mc="http://schemas.openxmlformats.org/markup-compatibility/2006">
          <mc:Choice Requires="x14">
            <control shapeId="33902" r:id="rId472" name="Check Box 1134">
              <controlPr defaultSize="0" autoFill="0" autoLine="0" autoPict="0">
                <anchor moveWithCells="1">
                  <from>
                    <xdr:col>19</xdr:col>
                    <xdr:colOff>323850</xdr:colOff>
                    <xdr:row>244</xdr:row>
                    <xdr:rowOff>0</xdr:rowOff>
                  </from>
                  <to>
                    <xdr:col>20</xdr:col>
                    <xdr:colOff>76200</xdr:colOff>
                    <xdr:row>245</xdr:row>
                    <xdr:rowOff>12700</xdr:rowOff>
                  </to>
                </anchor>
              </controlPr>
            </control>
          </mc:Choice>
        </mc:AlternateContent>
        <mc:AlternateContent xmlns:mc="http://schemas.openxmlformats.org/markup-compatibility/2006">
          <mc:Choice Requires="x14">
            <control shapeId="33903" r:id="rId473" name="Check Box 1135">
              <controlPr defaultSize="0" autoFill="0" autoLine="0" autoPict="0">
                <anchor moveWithCells="1">
                  <from>
                    <xdr:col>19</xdr:col>
                    <xdr:colOff>323850</xdr:colOff>
                    <xdr:row>244</xdr:row>
                    <xdr:rowOff>0</xdr:rowOff>
                  </from>
                  <to>
                    <xdr:col>20</xdr:col>
                    <xdr:colOff>76200</xdr:colOff>
                    <xdr:row>245</xdr:row>
                    <xdr:rowOff>12700</xdr:rowOff>
                  </to>
                </anchor>
              </controlPr>
            </control>
          </mc:Choice>
        </mc:AlternateContent>
        <mc:AlternateContent xmlns:mc="http://schemas.openxmlformats.org/markup-compatibility/2006">
          <mc:Choice Requires="x14">
            <control shapeId="33904" r:id="rId474" name="Check Box 1136">
              <controlPr defaultSize="0" autoFill="0" autoLine="0" autoPict="0">
                <anchor moveWithCells="1">
                  <from>
                    <xdr:col>19</xdr:col>
                    <xdr:colOff>323850</xdr:colOff>
                    <xdr:row>245</xdr:row>
                    <xdr:rowOff>0</xdr:rowOff>
                  </from>
                  <to>
                    <xdr:col>20</xdr:col>
                    <xdr:colOff>76200</xdr:colOff>
                    <xdr:row>246</xdr:row>
                    <xdr:rowOff>12700</xdr:rowOff>
                  </to>
                </anchor>
              </controlPr>
            </control>
          </mc:Choice>
        </mc:AlternateContent>
        <mc:AlternateContent xmlns:mc="http://schemas.openxmlformats.org/markup-compatibility/2006">
          <mc:Choice Requires="x14">
            <control shapeId="33905" r:id="rId475" name="Check Box 1137">
              <controlPr defaultSize="0" autoFill="0" autoLine="0" autoPict="0">
                <anchor moveWithCells="1">
                  <from>
                    <xdr:col>19</xdr:col>
                    <xdr:colOff>323850</xdr:colOff>
                    <xdr:row>245</xdr:row>
                    <xdr:rowOff>0</xdr:rowOff>
                  </from>
                  <to>
                    <xdr:col>20</xdr:col>
                    <xdr:colOff>76200</xdr:colOff>
                    <xdr:row>246</xdr:row>
                    <xdr:rowOff>12700</xdr:rowOff>
                  </to>
                </anchor>
              </controlPr>
            </control>
          </mc:Choice>
        </mc:AlternateContent>
        <mc:AlternateContent xmlns:mc="http://schemas.openxmlformats.org/markup-compatibility/2006">
          <mc:Choice Requires="x14">
            <control shapeId="33907" r:id="rId476" name="Check Box 1139">
              <controlPr defaultSize="0" autoFill="0" autoLine="0" autoPict="0">
                <anchor moveWithCells="1">
                  <from>
                    <xdr:col>10</xdr:col>
                    <xdr:colOff>323850</xdr:colOff>
                    <xdr:row>227</xdr:row>
                    <xdr:rowOff>0</xdr:rowOff>
                  </from>
                  <to>
                    <xdr:col>11</xdr:col>
                    <xdr:colOff>31750</xdr:colOff>
                    <xdr:row>228</xdr:row>
                    <xdr:rowOff>12700</xdr:rowOff>
                  </to>
                </anchor>
              </controlPr>
            </control>
          </mc:Choice>
        </mc:AlternateContent>
        <mc:AlternateContent xmlns:mc="http://schemas.openxmlformats.org/markup-compatibility/2006">
          <mc:Choice Requires="x14">
            <control shapeId="33908" r:id="rId477" name="Check Box 1140">
              <controlPr defaultSize="0" autoFill="0" autoLine="0" autoPict="0">
                <anchor moveWithCells="1">
                  <from>
                    <xdr:col>19</xdr:col>
                    <xdr:colOff>323850</xdr:colOff>
                    <xdr:row>222</xdr:row>
                    <xdr:rowOff>0</xdr:rowOff>
                  </from>
                  <to>
                    <xdr:col>20</xdr:col>
                    <xdr:colOff>76200</xdr:colOff>
                    <xdr:row>223</xdr:row>
                    <xdr:rowOff>12700</xdr:rowOff>
                  </to>
                </anchor>
              </controlPr>
            </control>
          </mc:Choice>
        </mc:AlternateContent>
        <mc:AlternateContent xmlns:mc="http://schemas.openxmlformats.org/markup-compatibility/2006">
          <mc:Choice Requires="x14">
            <control shapeId="33911" r:id="rId478" name="Group Box 1143">
              <controlPr defaultSize="0" autoFill="0" autoPict="0">
                <anchor moveWithCells="1">
                  <from>
                    <xdr:col>1</xdr:col>
                    <xdr:colOff>590550</xdr:colOff>
                    <xdr:row>9</xdr:row>
                    <xdr:rowOff>152400</xdr:rowOff>
                  </from>
                  <to>
                    <xdr:col>5</xdr:col>
                    <xdr:colOff>31750</xdr:colOff>
                    <xdr:row>12</xdr:row>
                    <xdr:rowOff>50800</xdr:rowOff>
                  </to>
                </anchor>
              </controlPr>
            </control>
          </mc:Choice>
        </mc:AlternateContent>
        <mc:AlternateContent xmlns:mc="http://schemas.openxmlformats.org/markup-compatibility/2006">
          <mc:Choice Requires="x14">
            <control shapeId="33913" r:id="rId479" name="Check Box 1145">
              <controlPr defaultSize="0" autoFill="0" autoLine="0" autoPict="0">
                <anchor moveWithCells="1">
                  <from>
                    <xdr:col>6</xdr:col>
                    <xdr:colOff>95250</xdr:colOff>
                    <xdr:row>23</xdr:row>
                    <xdr:rowOff>12700</xdr:rowOff>
                  </from>
                  <to>
                    <xdr:col>6</xdr:col>
                    <xdr:colOff>457200</xdr:colOff>
                    <xdr:row>24</xdr:row>
                    <xdr:rowOff>0</xdr:rowOff>
                  </to>
                </anchor>
              </controlPr>
            </control>
          </mc:Choice>
        </mc:AlternateContent>
        <mc:AlternateContent xmlns:mc="http://schemas.openxmlformats.org/markup-compatibility/2006">
          <mc:Choice Requires="x14">
            <control shapeId="33914" r:id="rId480" name="Check Box 1146">
              <controlPr defaultSize="0" autoFill="0" autoLine="0" autoPict="0">
                <anchor moveWithCells="1">
                  <from>
                    <xdr:col>12</xdr:col>
                    <xdr:colOff>95250</xdr:colOff>
                    <xdr:row>23</xdr:row>
                    <xdr:rowOff>50800</xdr:rowOff>
                  </from>
                  <to>
                    <xdr:col>12</xdr:col>
                    <xdr:colOff>552450</xdr:colOff>
                    <xdr:row>23</xdr:row>
                    <xdr:rowOff>209550</xdr:rowOff>
                  </to>
                </anchor>
              </controlPr>
            </control>
          </mc:Choice>
        </mc:AlternateContent>
        <mc:AlternateContent xmlns:mc="http://schemas.openxmlformats.org/markup-compatibility/2006">
          <mc:Choice Requires="x14">
            <control shapeId="33915" r:id="rId481" name="Check Box 1147">
              <controlPr defaultSize="0" autoFill="0" autoLine="0" autoPict="0">
                <anchor moveWithCells="1">
                  <from>
                    <xdr:col>18</xdr:col>
                    <xdr:colOff>127000</xdr:colOff>
                    <xdr:row>23</xdr:row>
                    <xdr:rowOff>12700</xdr:rowOff>
                  </from>
                  <to>
                    <xdr:col>18</xdr:col>
                    <xdr:colOff>660400</xdr:colOff>
                    <xdr:row>24</xdr:row>
                    <xdr:rowOff>0</xdr:rowOff>
                  </to>
                </anchor>
              </controlPr>
            </control>
          </mc:Choice>
        </mc:AlternateContent>
        <mc:AlternateContent xmlns:mc="http://schemas.openxmlformats.org/markup-compatibility/2006">
          <mc:Choice Requires="x14">
            <control shapeId="33927" r:id="rId482" name="Check Box 1159">
              <controlPr defaultSize="0" autoFill="0" autoLine="0" autoPict="0">
                <anchor moveWithCells="1">
                  <from>
                    <xdr:col>3</xdr:col>
                    <xdr:colOff>76200</xdr:colOff>
                    <xdr:row>489</xdr:row>
                    <xdr:rowOff>31750</xdr:rowOff>
                  </from>
                  <to>
                    <xdr:col>3</xdr:col>
                    <xdr:colOff>533400</xdr:colOff>
                    <xdr:row>490</xdr:row>
                    <xdr:rowOff>19050</xdr:rowOff>
                  </to>
                </anchor>
              </controlPr>
            </control>
          </mc:Choice>
        </mc:AlternateContent>
        <mc:AlternateContent xmlns:mc="http://schemas.openxmlformats.org/markup-compatibility/2006">
          <mc:Choice Requires="x14">
            <control shapeId="33928" r:id="rId483" name="Check Box 1160">
              <controlPr defaultSize="0" autoFill="0" autoLine="0" autoPict="0">
                <anchor moveWithCells="1">
                  <from>
                    <xdr:col>3</xdr:col>
                    <xdr:colOff>76200</xdr:colOff>
                    <xdr:row>490</xdr:row>
                    <xdr:rowOff>38100</xdr:rowOff>
                  </from>
                  <to>
                    <xdr:col>3</xdr:col>
                    <xdr:colOff>533400</xdr:colOff>
                    <xdr:row>491</xdr:row>
                    <xdr:rowOff>12700</xdr:rowOff>
                  </to>
                </anchor>
              </controlPr>
            </control>
          </mc:Choice>
        </mc:AlternateContent>
        <mc:AlternateContent xmlns:mc="http://schemas.openxmlformats.org/markup-compatibility/2006">
          <mc:Choice Requires="x14">
            <control shapeId="33929" r:id="rId484" name="Check Box 1161">
              <controlPr defaultSize="0" autoFill="0" autoLine="0" autoPict="0">
                <anchor moveWithCells="1">
                  <from>
                    <xdr:col>3</xdr:col>
                    <xdr:colOff>76200</xdr:colOff>
                    <xdr:row>491</xdr:row>
                    <xdr:rowOff>19050</xdr:rowOff>
                  </from>
                  <to>
                    <xdr:col>3</xdr:col>
                    <xdr:colOff>533400</xdr:colOff>
                    <xdr:row>492</xdr:row>
                    <xdr:rowOff>12700</xdr:rowOff>
                  </to>
                </anchor>
              </controlPr>
            </control>
          </mc:Choice>
        </mc:AlternateContent>
        <mc:AlternateContent xmlns:mc="http://schemas.openxmlformats.org/markup-compatibility/2006">
          <mc:Choice Requires="x14">
            <control shapeId="33930" r:id="rId485" name="Check Box 1162">
              <controlPr defaultSize="0" autoFill="0" autoLine="0" autoPict="0">
                <anchor moveWithCells="1">
                  <from>
                    <xdr:col>9</xdr:col>
                    <xdr:colOff>76200</xdr:colOff>
                    <xdr:row>489</xdr:row>
                    <xdr:rowOff>31750</xdr:rowOff>
                  </from>
                  <to>
                    <xdr:col>10</xdr:col>
                    <xdr:colOff>19050</xdr:colOff>
                    <xdr:row>490</xdr:row>
                    <xdr:rowOff>19050</xdr:rowOff>
                  </to>
                </anchor>
              </controlPr>
            </control>
          </mc:Choice>
        </mc:AlternateContent>
        <mc:AlternateContent xmlns:mc="http://schemas.openxmlformats.org/markup-compatibility/2006">
          <mc:Choice Requires="x14">
            <control shapeId="33931" r:id="rId486" name="Check Box 1163">
              <controlPr defaultSize="0" autoFill="0" autoLine="0" autoPict="0">
                <anchor moveWithCells="1">
                  <from>
                    <xdr:col>9</xdr:col>
                    <xdr:colOff>76200</xdr:colOff>
                    <xdr:row>490</xdr:row>
                    <xdr:rowOff>38100</xdr:rowOff>
                  </from>
                  <to>
                    <xdr:col>10</xdr:col>
                    <xdr:colOff>19050</xdr:colOff>
                    <xdr:row>491</xdr:row>
                    <xdr:rowOff>12700</xdr:rowOff>
                  </to>
                </anchor>
              </controlPr>
            </control>
          </mc:Choice>
        </mc:AlternateContent>
        <mc:AlternateContent xmlns:mc="http://schemas.openxmlformats.org/markup-compatibility/2006">
          <mc:Choice Requires="x14">
            <control shapeId="33932" r:id="rId487" name="Check Box 1164">
              <controlPr defaultSize="0" autoFill="0" autoLine="0" autoPict="0">
                <anchor moveWithCells="1">
                  <from>
                    <xdr:col>9</xdr:col>
                    <xdr:colOff>76200</xdr:colOff>
                    <xdr:row>491</xdr:row>
                    <xdr:rowOff>19050</xdr:rowOff>
                  </from>
                  <to>
                    <xdr:col>10</xdr:col>
                    <xdr:colOff>19050</xdr:colOff>
                    <xdr:row>492</xdr:row>
                    <xdr:rowOff>12700</xdr:rowOff>
                  </to>
                </anchor>
              </controlPr>
            </control>
          </mc:Choice>
        </mc:AlternateContent>
        <mc:AlternateContent xmlns:mc="http://schemas.openxmlformats.org/markup-compatibility/2006">
          <mc:Choice Requires="x14">
            <control shapeId="33937" r:id="rId488" name="Check Box 1169">
              <controlPr defaultSize="0" autoFill="0" autoLine="0" autoPict="0">
                <anchor moveWithCells="1">
                  <from>
                    <xdr:col>9</xdr:col>
                    <xdr:colOff>76200</xdr:colOff>
                    <xdr:row>492</xdr:row>
                    <xdr:rowOff>19050</xdr:rowOff>
                  </from>
                  <to>
                    <xdr:col>10</xdr:col>
                    <xdr:colOff>19050</xdr:colOff>
                    <xdr:row>493</xdr:row>
                    <xdr:rowOff>12700</xdr:rowOff>
                  </to>
                </anchor>
              </controlPr>
            </control>
          </mc:Choice>
        </mc:AlternateContent>
        <mc:AlternateContent xmlns:mc="http://schemas.openxmlformats.org/markup-compatibility/2006">
          <mc:Choice Requires="x14">
            <control shapeId="33940" r:id="rId489" name="Check Box 1172">
              <controlPr defaultSize="0" autoFill="0" autoLine="0" autoPict="0">
                <anchor moveWithCells="1">
                  <from>
                    <xdr:col>3</xdr:col>
                    <xdr:colOff>171450</xdr:colOff>
                    <xdr:row>504</xdr:row>
                    <xdr:rowOff>57150</xdr:rowOff>
                  </from>
                  <to>
                    <xdr:col>4</xdr:col>
                    <xdr:colOff>304800</xdr:colOff>
                    <xdr:row>505</xdr:row>
                    <xdr:rowOff>88900</xdr:rowOff>
                  </to>
                </anchor>
              </controlPr>
            </control>
          </mc:Choice>
        </mc:AlternateContent>
        <mc:AlternateContent xmlns:mc="http://schemas.openxmlformats.org/markup-compatibility/2006">
          <mc:Choice Requires="x14">
            <control shapeId="34016" r:id="rId490" name="Group Box 1248">
              <controlPr defaultSize="0" autoFill="0" autoPict="0">
                <anchor moveWithCells="1">
                  <from>
                    <xdr:col>3</xdr:col>
                    <xdr:colOff>95250</xdr:colOff>
                    <xdr:row>512</xdr:row>
                    <xdr:rowOff>19050</xdr:rowOff>
                  </from>
                  <to>
                    <xdr:col>4</xdr:col>
                    <xdr:colOff>552450</xdr:colOff>
                    <xdr:row>516</xdr:row>
                    <xdr:rowOff>19050</xdr:rowOff>
                  </to>
                </anchor>
              </controlPr>
            </control>
          </mc:Choice>
        </mc:AlternateContent>
        <mc:AlternateContent xmlns:mc="http://schemas.openxmlformats.org/markup-compatibility/2006">
          <mc:Choice Requires="x14">
            <control shapeId="34017" r:id="rId491" name="Option Button 1249">
              <controlPr defaultSize="0" autoFill="0" autoLine="0" autoPict="0">
                <anchor moveWithCells="1">
                  <from>
                    <xdr:col>3</xdr:col>
                    <xdr:colOff>152400</xdr:colOff>
                    <xdr:row>512</xdr:row>
                    <xdr:rowOff>38100</xdr:rowOff>
                  </from>
                  <to>
                    <xdr:col>4</xdr:col>
                    <xdr:colOff>114300</xdr:colOff>
                    <xdr:row>513</xdr:row>
                    <xdr:rowOff>0</xdr:rowOff>
                  </to>
                </anchor>
              </controlPr>
            </control>
          </mc:Choice>
        </mc:AlternateContent>
        <mc:AlternateContent xmlns:mc="http://schemas.openxmlformats.org/markup-compatibility/2006">
          <mc:Choice Requires="x14">
            <control shapeId="34018" r:id="rId492" name="Option Button 1250">
              <controlPr defaultSize="0" autoFill="0" autoLine="0" autoPict="0">
                <anchor moveWithCells="1">
                  <from>
                    <xdr:col>3</xdr:col>
                    <xdr:colOff>152400</xdr:colOff>
                    <xdr:row>513</xdr:row>
                    <xdr:rowOff>38100</xdr:rowOff>
                  </from>
                  <to>
                    <xdr:col>4</xdr:col>
                    <xdr:colOff>114300</xdr:colOff>
                    <xdr:row>513</xdr:row>
                    <xdr:rowOff>184150</xdr:rowOff>
                  </to>
                </anchor>
              </controlPr>
            </control>
          </mc:Choice>
        </mc:AlternateContent>
        <mc:AlternateContent xmlns:mc="http://schemas.openxmlformats.org/markup-compatibility/2006">
          <mc:Choice Requires="x14">
            <control shapeId="34019" r:id="rId493" name="Option Button 1251">
              <controlPr defaultSize="0" autoFill="0" autoLine="0" autoPict="0">
                <anchor moveWithCells="1">
                  <from>
                    <xdr:col>3</xdr:col>
                    <xdr:colOff>152400</xdr:colOff>
                    <xdr:row>514</xdr:row>
                    <xdr:rowOff>38100</xdr:rowOff>
                  </from>
                  <to>
                    <xdr:col>4</xdr:col>
                    <xdr:colOff>114300</xdr:colOff>
                    <xdr:row>514</xdr:row>
                    <xdr:rowOff>184150</xdr:rowOff>
                  </to>
                </anchor>
              </controlPr>
            </control>
          </mc:Choice>
        </mc:AlternateContent>
        <mc:AlternateContent xmlns:mc="http://schemas.openxmlformats.org/markup-compatibility/2006">
          <mc:Choice Requires="x14">
            <control shapeId="34020" r:id="rId494" name="Group Box 1252">
              <controlPr defaultSize="0" autoFill="0" autoPict="0">
                <anchor moveWithCells="1">
                  <from>
                    <xdr:col>5</xdr:col>
                    <xdr:colOff>88900</xdr:colOff>
                    <xdr:row>512</xdr:row>
                    <xdr:rowOff>19050</xdr:rowOff>
                  </from>
                  <to>
                    <xdr:col>6</xdr:col>
                    <xdr:colOff>590550</xdr:colOff>
                    <xdr:row>516</xdr:row>
                    <xdr:rowOff>19050</xdr:rowOff>
                  </to>
                </anchor>
              </controlPr>
            </control>
          </mc:Choice>
        </mc:AlternateContent>
        <mc:AlternateContent xmlns:mc="http://schemas.openxmlformats.org/markup-compatibility/2006">
          <mc:Choice Requires="x14">
            <control shapeId="34021" r:id="rId495" name="Option Button 1253">
              <controlPr defaultSize="0" autoFill="0" autoLine="0" autoPict="0">
                <anchor moveWithCells="1">
                  <from>
                    <xdr:col>5</xdr:col>
                    <xdr:colOff>152400</xdr:colOff>
                    <xdr:row>512</xdr:row>
                    <xdr:rowOff>38100</xdr:rowOff>
                  </from>
                  <to>
                    <xdr:col>6</xdr:col>
                    <xdr:colOff>107950</xdr:colOff>
                    <xdr:row>513</xdr:row>
                    <xdr:rowOff>0</xdr:rowOff>
                  </to>
                </anchor>
              </controlPr>
            </control>
          </mc:Choice>
        </mc:AlternateContent>
        <mc:AlternateContent xmlns:mc="http://schemas.openxmlformats.org/markup-compatibility/2006">
          <mc:Choice Requires="x14">
            <control shapeId="34022" r:id="rId496" name="Option Button 1254">
              <controlPr defaultSize="0" autoFill="0" autoLine="0" autoPict="0">
                <anchor moveWithCells="1">
                  <from>
                    <xdr:col>5</xdr:col>
                    <xdr:colOff>152400</xdr:colOff>
                    <xdr:row>513</xdr:row>
                    <xdr:rowOff>38100</xdr:rowOff>
                  </from>
                  <to>
                    <xdr:col>6</xdr:col>
                    <xdr:colOff>114300</xdr:colOff>
                    <xdr:row>513</xdr:row>
                    <xdr:rowOff>184150</xdr:rowOff>
                  </to>
                </anchor>
              </controlPr>
            </control>
          </mc:Choice>
        </mc:AlternateContent>
        <mc:AlternateContent xmlns:mc="http://schemas.openxmlformats.org/markup-compatibility/2006">
          <mc:Choice Requires="x14">
            <control shapeId="34023" r:id="rId497" name="Option Button 1255">
              <controlPr defaultSize="0" autoFill="0" autoLine="0" autoPict="0">
                <anchor moveWithCells="1">
                  <from>
                    <xdr:col>5</xdr:col>
                    <xdr:colOff>152400</xdr:colOff>
                    <xdr:row>514</xdr:row>
                    <xdr:rowOff>38100</xdr:rowOff>
                  </from>
                  <to>
                    <xdr:col>6</xdr:col>
                    <xdr:colOff>114300</xdr:colOff>
                    <xdr:row>514</xdr:row>
                    <xdr:rowOff>184150</xdr:rowOff>
                  </to>
                </anchor>
              </controlPr>
            </control>
          </mc:Choice>
        </mc:AlternateContent>
        <mc:AlternateContent xmlns:mc="http://schemas.openxmlformats.org/markup-compatibility/2006">
          <mc:Choice Requires="x14">
            <control shapeId="34025" r:id="rId498" name="Option Button 1257">
              <controlPr defaultSize="0" autoFill="0" autoLine="0" autoPict="0">
                <anchor moveWithCells="1">
                  <from>
                    <xdr:col>8</xdr:col>
                    <xdr:colOff>152400</xdr:colOff>
                    <xdr:row>512</xdr:row>
                    <xdr:rowOff>38100</xdr:rowOff>
                  </from>
                  <to>
                    <xdr:col>9</xdr:col>
                    <xdr:colOff>152400</xdr:colOff>
                    <xdr:row>513</xdr:row>
                    <xdr:rowOff>12700</xdr:rowOff>
                  </to>
                </anchor>
              </controlPr>
            </control>
          </mc:Choice>
        </mc:AlternateContent>
        <mc:AlternateContent xmlns:mc="http://schemas.openxmlformats.org/markup-compatibility/2006">
          <mc:Choice Requires="x14">
            <control shapeId="34026" r:id="rId499" name="Option Button 1258">
              <controlPr defaultSize="0" autoFill="0" autoLine="0" autoPict="0">
                <anchor moveWithCells="1">
                  <from>
                    <xdr:col>8</xdr:col>
                    <xdr:colOff>152400</xdr:colOff>
                    <xdr:row>513</xdr:row>
                    <xdr:rowOff>38100</xdr:rowOff>
                  </from>
                  <to>
                    <xdr:col>9</xdr:col>
                    <xdr:colOff>114300</xdr:colOff>
                    <xdr:row>513</xdr:row>
                    <xdr:rowOff>184150</xdr:rowOff>
                  </to>
                </anchor>
              </controlPr>
            </control>
          </mc:Choice>
        </mc:AlternateContent>
        <mc:AlternateContent xmlns:mc="http://schemas.openxmlformats.org/markup-compatibility/2006">
          <mc:Choice Requires="x14">
            <control shapeId="34027" r:id="rId500" name="Option Button 1259">
              <controlPr defaultSize="0" autoFill="0" autoLine="0" autoPict="0">
                <anchor moveWithCells="1">
                  <from>
                    <xdr:col>8</xdr:col>
                    <xdr:colOff>152400</xdr:colOff>
                    <xdr:row>514</xdr:row>
                    <xdr:rowOff>38100</xdr:rowOff>
                  </from>
                  <to>
                    <xdr:col>9</xdr:col>
                    <xdr:colOff>114300</xdr:colOff>
                    <xdr:row>514</xdr:row>
                    <xdr:rowOff>184150</xdr:rowOff>
                  </to>
                </anchor>
              </controlPr>
            </control>
          </mc:Choice>
        </mc:AlternateContent>
        <mc:AlternateContent xmlns:mc="http://schemas.openxmlformats.org/markup-compatibility/2006">
          <mc:Choice Requires="x14">
            <control shapeId="34029" r:id="rId501" name="Option Button 1261">
              <controlPr defaultSize="0" autoFill="0" autoLine="0" autoPict="0">
                <anchor moveWithCells="1">
                  <from>
                    <xdr:col>10</xdr:col>
                    <xdr:colOff>152400</xdr:colOff>
                    <xdr:row>512</xdr:row>
                    <xdr:rowOff>38100</xdr:rowOff>
                  </from>
                  <to>
                    <xdr:col>11</xdr:col>
                    <xdr:colOff>114300</xdr:colOff>
                    <xdr:row>513</xdr:row>
                    <xdr:rowOff>19050</xdr:rowOff>
                  </to>
                </anchor>
              </controlPr>
            </control>
          </mc:Choice>
        </mc:AlternateContent>
        <mc:AlternateContent xmlns:mc="http://schemas.openxmlformats.org/markup-compatibility/2006">
          <mc:Choice Requires="x14">
            <control shapeId="34030" r:id="rId502" name="Option Button 1262">
              <controlPr defaultSize="0" autoFill="0" autoLine="0" autoPict="0">
                <anchor moveWithCells="1">
                  <from>
                    <xdr:col>10</xdr:col>
                    <xdr:colOff>152400</xdr:colOff>
                    <xdr:row>513</xdr:row>
                    <xdr:rowOff>38100</xdr:rowOff>
                  </from>
                  <to>
                    <xdr:col>11</xdr:col>
                    <xdr:colOff>69850</xdr:colOff>
                    <xdr:row>513</xdr:row>
                    <xdr:rowOff>184150</xdr:rowOff>
                  </to>
                </anchor>
              </controlPr>
            </control>
          </mc:Choice>
        </mc:AlternateContent>
        <mc:AlternateContent xmlns:mc="http://schemas.openxmlformats.org/markup-compatibility/2006">
          <mc:Choice Requires="x14">
            <control shapeId="34031" r:id="rId503" name="Option Button 1263">
              <controlPr defaultSize="0" autoFill="0" autoLine="0" autoPict="0">
                <anchor moveWithCells="1">
                  <from>
                    <xdr:col>10</xdr:col>
                    <xdr:colOff>152400</xdr:colOff>
                    <xdr:row>514</xdr:row>
                    <xdr:rowOff>38100</xdr:rowOff>
                  </from>
                  <to>
                    <xdr:col>11</xdr:col>
                    <xdr:colOff>69850</xdr:colOff>
                    <xdr:row>514</xdr:row>
                    <xdr:rowOff>184150</xdr:rowOff>
                  </to>
                </anchor>
              </controlPr>
            </control>
          </mc:Choice>
        </mc:AlternateContent>
        <mc:AlternateContent xmlns:mc="http://schemas.openxmlformats.org/markup-compatibility/2006">
          <mc:Choice Requires="x14">
            <control shapeId="34033" r:id="rId504" name="Option Button 1265">
              <controlPr defaultSize="0" autoFill="0" autoLine="0" autoPict="0">
                <anchor moveWithCells="1">
                  <from>
                    <xdr:col>13</xdr:col>
                    <xdr:colOff>152400</xdr:colOff>
                    <xdr:row>512</xdr:row>
                    <xdr:rowOff>38100</xdr:rowOff>
                  </from>
                  <to>
                    <xdr:col>14</xdr:col>
                    <xdr:colOff>184150</xdr:colOff>
                    <xdr:row>513</xdr:row>
                    <xdr:rowOff>19050</xdr:rowOff>
                  </to>
                </anchor>
              </controlPr>
            </control>
          </mc:Choice>
        </mc:AlternateContent>
        <mc:AlternateContent xmlns:mc="http://schemas.openxmlformats.org/markup-compatibility/2006">
          <mc:Choice Requires="x14">
            <control shapeId="34034" r:id="rId505" name="Option Button 1266">
              <controlPr defaultSize="0" autoFill="0" autoLine="0" autoPict="0">
                <anchor moveWithCells="1">
                  <from>
                    <xdr:col>13</xdr:col>
                    <xdr:colOff>152400</xdr:colOff>
                    <xdr:row>513</xdr:row>
                    <xdr:rowOff>38100</xdr:rowOff>
                  </from>
                  <to>
                    <xdr:col>14</xdr:col>
                    <xdr:colOff>114300</xdr:colOff>
                    <xdr:row>513</xdr:row>
                    <xdr:rowOff>184150</xdr:rowOff>
                  </to>
                </anchor>
              </controlPr>
            </control>
          </mc:Choice>
        </mc:AlternateContent>
        <mc:AlternateContent xmlns:mc="http://schemas.openxmlformats.org/markup-compatibility/2006">
          <mc:Choice Requires="x14">
            <control shapeId="34035" r:id="rId506" name="Option Button 1267">
              <controlPr defaultSize="0" autoFill="0" autoLine="0" autoPict="0">
                <anchor moveWithCells="1">
                  <from>
                    <xdr:col>13</xdr:col>
                    <xdr:colOff>152400</xdr:colOff>
                    <xdr:row>514</xdr:row>
                    <xdr:rowOff>38100</xdr:rowOff>
                  </from>
                  <to>
                    <xdr:col>14</xdr:col>
                    <xdr:colOff>114300</xdr:colOff>
                    <xdr:row>514</xdr:row>
                    <xdr:rowOff>184150</xdr:rowOff>
                  </to>
                </anchor>
              </controlPr>
            </control>
          </mc:Choice>
        </mc:AlternateContent>
        <mc:AlternateContent xmlns:mc="http://schemas.openxmlformats.org/markup-compatibility/2006">
          <mc:Choice Requires="x14">
            <control shapeId="34037" r:id="rId507" name="Option Button 1269">
              <controlPr defaultSize="0" autoFill="0" autoLine="0" autoPict="0">
                <anchor moveWithCells="1">
                  <from>
                    <xdr:col>15</xdr:col>
                    <xdr:colOff>152400</xdr:colOff>
                    <xdr:row>512</xdr:row>
                    <xdr:rowOff>38100</xdr:rowOff>
                  </from>
                  <to>
                    <xdr:col>16</xdr:col>
                    <xdr:colOff>184150</xdr:colOff>
                    <xdr:row>513</xdr:row>
                    <xdr:rowOff>19050</xdr:rowOff>
                  </to>
                </anchor>
              </controlPr>
            </control>
          </mc:Choice>
        </mc:AlternateContent>
        <mc:AlternateContent xmlns:mc="http://schemas.openxmlformats.org/markup-compatibility/2006">
          <mc:Choice Requires="x14">
            <control shapeId="34038" r:id="rId508" name="Option Button 1270">
              <controlPr defaultSize="0" autoFill="0" autoLine="0" autoPict="0">
                <anchor moveWithCells="1">
                  <from>
                    <xdr:col>15</xdr:col>
                    <xdr:colOff>152400</xdr:colOff>
                    <xdr:row>513</xdr:row>
                    <xdr:rowOff>38100</xdr:rowOff>
                  </from>
                  <to>
                    <xdr:col>16</xdr:col>
                    <xdr:colOff>114300</xdr:colOff>
                    <xdr:row>513</xdr:row>
                    <xdr:rowOff>184150</xdr:rowOff>
                  </to>
                </anchor>
              </controlPr>
            </control>
          </mc:Choice>
        </mc:AlternateContent>
        <mc:AlternateContent xmlns:mc="http://schemas.openxmlformats.org/markup-compatibility/2006">
          <mc:Choice Requires="x14">
            <control shapeId="34039" r:id="rId509" name="Option Button 1271">
              <controlPr defaultSize="0" autoFill="0" autoLine="0" autoPict="0">
                <anchor moveWithCells="1">
                  <from>
                    <xdr:col>15</xdr:col>
                    <xdr:colOff>152400</xdr:colOff>
                    <xdr:row>514</xdr:row>
                    <xdr:rowOff>38100</xdr:rowOff>
                  </from>
                  <to>
                    <xdr:col>16</xdr:col>
                    <xdr:colOff>114300</xdr:colOff>
                    <xdr:row>514</xdr:row>
                    <xdr:rowOff>184150</xdr:rowOff>
                  </to>
                </anchor>
              </controlPr>
            </control>
          </mc:Choice>
        </mc:AlternateContent>
        <mc:AlternateContent xmlns:mc="http://schemas.openxmlformats.org/markup-compatibility/2006">
          <mc:Choice Requires="x14">
            <control shapeId="34041" r:id="rId510" name="Option Button 1273">
              <controlPr defaultSize="0" autoFill="0" autoLine="0" autoPict="0">
                <anchor moveWithCells="1">
                  <from>
                    <xdr:col>18</xdr:col>
                    <xdr:colOff>152400</xdr:colOff>
                    <xdr:row>512</xdr:row>
                    <xdr:rowOff>38100</xdr:rowOff>
                  </from>
                  <to>
                    <xdr:col>19</xdr:col>
                    <xdr:colOff>69850</xdr:colOff>
                    <xdr:row>513</xdr:row>
                    <xdr:rowOff>19050</xdr:rowOff>
                  </to>
                </anchor>
              </controlPr>
            </control>
          </mc:Choice>
        </mc:AlternateContent>
        <mc:AlternateContent xmlns:mc="http://schemas.openxmlformats.org/markup-compatibility/2006">
          <mc:Choice Requires="x14">
            <control shapeId="34042" r:id="rId511" name="Option Button 1274">
              <controlPr defaultSize="0" autoFill="0" autoLine="0" autoPict="0">
                <anchor moveWithCells="1">
                  <from>
                    <xdr:col>18</xdr:col>
                    <xdr:colOff>152400</xdr:colOff>
                    <xdr:row>513</xdr:row>
                    <xdr:rowOff>38100</xdr:rowOff>
                  </from>
                  <to>
                    <xdr:col>18</xdr:col>
                    <xdr:colOff>698500</xdr:colOff>
                    <xdr:row>513</xdr:row>
                    <xdr:rowOff>184150</xdr:rowOff>
                  </to>
                </anchor>
              </controlPr>
            </control>
          </mc:Choice>
        </mc:AlternateContent>
        <mc:AlternateContent xmlns:mc="http://schemas.openxmlformats.org/markup-compatibility/2006">
          <mc:Choice Requires="x14">
            <control shapeId="34043" r:id="rId512" name="Option Button 1275">
              <controlPr defaultSize="0" autoFill="0" autoLine="0" autoPict="0">
                <anchor moveWithCells="1">
                  <from>
                    <xdr:col>18</xdr:col>
                    <xdr:colOff>152400</xdr:colOff>
                    <xdr:row>514</xdr:row>
                    <xdr:rowOff>38100</xdr:rowOff>
                  </from>
                  <to>
                    <xdr:col>18</xdr:col>
                    <xdr:colOff>698500</xdr:colOff>
                    <xdr:row>514</xdr:row>
                    <xdr:rowOff>184150</xdr:rowOff>
                  </to>
                </anchor>
              </controlPr>
            </control>
          </mc:Choice>
        </mc:AlternateContent>
        <mc:AlternateContent xmlns:mc="http://schemas.openxmlformats.org/markup-compatibility/2006">
          <mc:Choice Requires="x14">
            <control shapeId="34045" r:id="rId513" name="Option Button 1277">
              <controlPr defaultSize="0" autoFill="0" autoLine="0" autoPict="0">
                <anchor moveWithCells="1">
                  <from>
                    <xdr:col>20</xdr:col>
                    <xdr:colOff>152400</xdr:colOff>
                    <xdr:row>512</xdr:row>
                    <xdr:rowOff>38100</xdr:rowOff>
                  </from>
                  <to>
                    <xdr:col>21</xdr:col>
                    <xdr:colOff>209550</xdr:colOff>
                    <xdr:row>513</xdr:row>
                    <xdr:rowOff>19050</xdr:rowOff>
                  </to>
                </anchor>
              </controlPr>
            </control>
          </mc:Choice>
        </mc:AlternateContent>
        <mc:AlternateContent xmlns:mc="http://schemas.openxmlformats.org/markup-compatibility/2006">
          <mc:Choice Requires="x14">
            <control shapeId="34046" r:id="rId514" name="Option Button 1278">
              <controlPr defaultSize="0" autoFill="0" autoLine="0" autoPict="0">
                <anchor moveWithCells="1">
                  <from>
                    <xdr:col>20</xdr:col>
                    <xdr:colOff>152400</xdr:colOff>
                    <xdr:row>513</xdr:row>
                    <xdr:rowOff>38100</xdr:rowOff>
                  </from>
                  <to>
                    <xdr:col>21</xdr:col>
                    <xdr:colOff>114300</xdr:colOff>
                    <xdr:row>513</xdr:row>
                    <xdr:rowOff>184150</xdr:rowOff>
                  </to>
                </anchor>
              </controlPr>
            </control>
          </mc:Choice>
        </mc:AlternateContent>
        <mc:AlternateContent xmlns:mc="http://schemas.openxmlformats.org/markup-compatibility/2006">
          <mc:Choice Requires="x14">
            <control shapeId="34047" r:id="rId515" name="Option Button 1279">
              <controlPr defaultSize="0" autoFill="0" autoLine="0" autoPict="0">
                <anchor moveWithCells="1">
                  <from>
                    <xdr:col>20</xdr:col>
                    <xdr:colOff>152400</xdr:colOff>
                    <xdr:row>514</xdr:row>
                    <xdr:rowOff>38100</xdr:rowOff>
                  </from>
                  <to>
                    <xdr:col>21</xdr:col>
                    <xdr:colOff>114300</xdr:colOff>
                    <xdr:row>514</xdr:row>
                    <xdr:rowOff>184150</xdr:rowOff>
                  </to>
                </anchor>
              </controlPr>
            </control>
          </mc:Choice>
        </mc:AlternateContent>
        <mc:AlternateContent xmlns:mc="http://schemas.openxmlformats.org/markup-compatibility/2006">
          <mc:Choice Requires="x14">
            <control shapeId="34049" r:id="rId516" name="Option Button 1281">
              <controlPr defaultSize="0" autoFill="0" autoLine="0" autoPict="0">
                <anchor moveWithCells="1">
                  <from>
                    <xdr:col>23</xdr:col>
                    <xdr:colOff>152400</xdr:colOff>
                    <xdr:row>512</xdr:row>
                    <xdr:rowOff>38100</xdr:rowOff>
                  </from>
                  <to>
                    <xdr:col>24</xdr:col>
                    <xdr:colOff>114300</xdr:colOff>
                    <xdr:row>513</xdr:row>
                    <xdr:rowOff>0</xdr:rowOff>
                  </to>
                </anchor>
              </controlPr>
            </control>
          </mc:Choice>
        </mc:AlternateContent>
        <mc:AlternateContent xmlns:mc="http://schemas.openxmlformats.org/markup-compatibility/2006">
          <mc:Choice Requires="x14">
            <control shapeId="34050" r:id="rId517" name="Option Button 1282">
              <controlPr defaultSize="0" autoFill="0" autoLine="0" autoPict="0">
                <anchor moveWithCells="1">
                  <from>
                    <xdr:col>23</xdr:col>
                    <xdr:colOff>152400</xdr:colOff>
                    <xdr:row>513</xdr:row>
                    <xdr:rowOff>38100</xdr:rowOff>
                  </from>
                  <to>
                    <xdr:col>24</xdr:col>
                    <xdr:colOff>114300</xdr:colOff>
                    <xdr:row>513</xdr:row>
                    <xdr:rowOff>184150</xdr:rowOff>
                  </to>
                </anchor>
              </controlPr>
            </control>
          </mc:Choice>
        </mc:AlternateContent>
        <mc:AlternateContent xmlns:mc="http://schemas.openxmlformats.org/markup-compatibility/2006">
          <mc:Choice Requires="x14">
            <control shapeId="34051" r:id="rId518" name="Option Button 1283">
              <controlPr defaultSize="0" autoFill="0" autoLine="0" autoPict="0">
                <anchor moveWithCells="1">
                  <from>
                    <xdr:col>23</xdr:col>
                    <xdr:colOff>152400</xdr:colOff>
                    <xdr:row>514</xdr:row>
                    <xdr:rowOff>38100</xdr:rowOff>
                  </from>
                  <to>
                    <xdr:col>24</xdr:col>
                    <xdr:colOff>114300</xdr:colOff>
                    <xdr:row>514</xdr:row>
                    <xdr:rowOff>184150</xdr:rowOff>
                  </to>
                </anchor>
              </controlPr>
            </control>
          </mc:Choice>
        </mc:AlternateContent>
        <mc:AlternateContent xmlns:mc="http://schemas.openxmlformats.org/markup-compatibility/2006">
          <mc:Choice Requires="x14">
            <control shapeId="34053" r:id="rId519" name="Option Button 1285">
              <controlPr defaultSize="0" autoFill="0" autoLine="0" autoPict="0">
                <anchor moveWithCells="1">
                  <from>
                    <xdr:col>25</xdr:col>
                    <xdr:colOff>152400</xdr:colOff>
                    <xdr:row>512</xdr:row>
                    <xdr:rowOff>38100</xdr:rowOff>
                  </from>
                  <to>
                    <xdr:col>26</xdr:col>
                    <xdr:colOff>114300</xdr:colOff>
                    <xdr:row>513</xdr:row>
                    <xdr:rowOff>0</xdr:rowOff>
                  </to>
                </anchor>
              </controlPr>
            </control>
          </mc:Choice>
        </mc:AlternateContent>
        <mc:AlternateContent xmlns:mc="http://schemas.openxmlformats.org/markup-compatibility/2006">
          <mc:Choice Requires="x14">
            <control shapeId="34054" r:id="rId520" name="Option Button 1286">
              <controlPr defaultSize="0" autoFill="0" autoLine="0" autoPict="0">
                <anchor moveWithCells="1">
                  <from>
                    <xdr:col>25</xdr:col>
                    <xdr:colOff>152400</xdr:colOff>
                    <xdr:row>513</xdr:row>
                    <xdr:rowOff>38100</xdr:rowOff>
                  </from>
                  <to>
                    <xdr:col>26</xdr:col>
                    <xdr:colOff>114300</xdr:colOff>
                    <xdr:row>513</xdr:row>
                    <xdr:rowOff>184150</xdr:rowOff>
                  </to>
                </anchor>
              </controlPr>
            </control>
          </mc:Choice>
        </mc:AlternateContent>
        <mc:AlternateContent xmlns:mc="http://schemas.openxmlformats.org/markup-compatibility/2006">
          <mc:Choice Requires="x14">
            <control shapeId="34055" r:id="rId521" name="Option Button 1287">
              <controlPr defaultSize="0" autoFill="0" autoLine="0" autoPict="0">
                <anchor moveWithCells="1">
                  <from>
                    <xdr:col>25</xdr:col>
                    <xdr:colOff>152400</xdr:colOff>
                    <xdr:row>514</xdr:row>
                    <xdr:rowOff>38100</xdr:rowOff>
                  </from>
                  <to>
                    <xdr:col>26</xdr:col>
                    <xdr:colOff>114300</xdr:colOff>
                    <xdr:row>514</xdr:row>
                    <xdr:rowOff>184150</xdr:rowOff>
                  </to>
                </anchor>
              </controlPr>
            </control>
          </mc:Choice>
        </mc:AlternateContent>
        <mc:AlternateContent xmlns:mc="http://schemas.openxmlformats.org/markup-compatibility/2006">
          <mc:Choice Requires="x14">
            <control shapeId="34065" r:id="rId522" name="Option Button 1297">
              <controlPr defaultSize="0" autoFill="0" autoLine="0" autoPict="0">
                <anchor moveWithCells="1">
                  <from>
                    <xdr:col>3</xdr:col>
                    <xdr:colOff>152400</xdr:colOff>
                    <xdr:row>520</xdr:row>
                    <xdr:rowOff>38100</xdr:rowOff>
                  </from>
                  <to>
                    <xdr:col>4</xdr:col>
                    <xdr:colOff>114300</xdr:colOff>
                    <xdr:row>520</xdr:row>
                    <xdr:rowOff>184150</xdr:rowOff>
                  </to>
                </anchor>
              </controlPr>
            </control>
          </mc:Choice>
        </mc:AlternateContent>
        <mc:AlternateContent xmlns:mc="http://schemas.openxmlformats.org/markup-compatibility/2006">
          <mc:Choice Requires="x14">
            <control shapeId="34066" r:id="rId523" name="Option Button 1298">
              <controlPr defaultSize="0" autoFill="0" autoLine="0" autoPict="0">
                <anchor moveWithCells="1">
                  <from>
                    <xdr:col>3</xdr:col>
                    <xdr:colOff>152400</xdr:colOff>
                    <xdr:row>521</xdr:row>
                    <xdr:rowOff>38100</xdr:rowOff>
                  </from>
                  <to>
                    <xdr:col>4</xdr:col>
                    <xdr:colOff>114300</xdr:colOff>
                    <xdr:row>521</xdr:row>
                    <xdr:rowOff>184150</xdr:rowOff>
                  </to>
                </anchor>
              </controlPr>
            </control>
          </mc:Choice>
        </mc:AlternateContent>
        <mc:AlternateContent xmlns:mc="http://schemas.openxmlformats.org/markup-compatibility/2006">
          <mc:Choice Requires="x14">
            <control shapeId="34067" r:id="rId524" name="Option Button 1299">
              <controlPr defaultSize="0" autoFill="0" autoLine="0" autoPict="0">
                <anchor moveWithCells="1">
                  <from>
                    <xdr:col>3</xdr:col>
                    <xdr:colOff>152400</xdr:colOff>
                    <xdr:row>522</xdr:row>
                    <xdr:rowOff>38100</xdr:rowOff>
                  </from>
                  <to>
                    <xdr:col>4</xdr:col>
                    <xdr:colOff>114300</xdr:colOff>
                    <xdr:row>522</xdr:row>
                    <xdr:rowOff>184150</xdr:rowOff>
                  </to>
                </anchor>
              </controlPr>
            </control>
          </mc:Choice>
        </mc:AlternateContent>
        <mc:AlternateContent xmlns:mc="http://schemas.openxmlformats.org/markup-compatibility/2006">
          <mc:Choice Requires="x14">
            <control shapeId="34069" r:id="rId525" name="Option Button 1301">
              <controlPr defaultSize="0" autoFill="0" autoLine="0" autoPict="0">
                <anchor moveWithCells="1">
                  <from>
                    <xdr:col>5</xdr:col>
                    <xdr:colOff>152400</xdr:colOff>
                    <xdr:row>520</xdr:row>
                    <xdr:rowOff>38100</xdr:rowOff>
                  </from>
                  <to>
                    <xdr:col>6</xdr:col>
                    <xdr:colOff>114300</xdr:colOff>
                    <xdr:row>520</xdr:row>
                    <xdr:rowOff>184150</xdr:rowOff>
                  </to>
                </anchor>
              </controlPr>
            </control>
          </mc:Choice>
        </mc:AlternateContent>
        <mc:AlternateContent xmlns:mc="http://schemas.openxmlformats.org/markup-compatibility/2006">
          <mc:Choice Requires="x14">
            <control shapeId="34070" r:id="rId526" name="Option Button 1302">
              <controlPr defaultSize="0" autoFill="0" autoLine="0" autoPict="0">
                <anchor moveWithCells="1">
                  <from>
                    <xdr:col>5</xdr:col>
                    <xdr:colOff>152400</xdr:colOff>
                    <xdr:row>521</xdr:row>
                    <xdr:rowOff>38100</xdr:rowOff>
                  </from>
                  <to>
                    <xdr:col>6</xdr:col>
                    <xdr:colOff>114300</xdr:colOff>
                    <xdr:row>521</xdr:row>
                    <xdr:rowOff>184150</xdr:rowOff>
                  </to>
                </anchor>
              </controlPr>
            </control>
          </mc:Choice>
        </mc:AlternateContent>
        <mc:AlternateContent xmlns:mc="http://schemas.openxmlformats.org/markup-compatibility/2006">
          <mc:Choice Requires="x14">
            <control shapeId="34071" r:id="rId527" name="Option Button 1303">
              <controlPr defaultSize="0" autoFill="0" autoLine="0" autoPict="0">
                <anchor moveWithCells="1">
                  <from>
                    <xdr:col>5</xdr:col>
                    <xdr:colOff>152400</xdr:colOff>
                    <xdr:row>522</xdr:row>
                    <xdr:rowOff>38100</xdr:rowOff>
                  </from>
                  <to>
                    <xdr:col>6</xdr:col>
                    <xdr:colOff>114300</xdr:colOff>
                    <xdr:row>522</xdr:row>
                    <xdr:rowOff>184150</xdr:rowOff>
                  </to>
                </anchor>
              </controlPr>
            </control>
          </mc:Choice>
        </mc:AlternateContent>
        <mc:AlternateContent xmlns:mc="http://schemas.openxmlformats.org/markup-compatibility/2006">
          <mc:Choice Requires="x14">
            <control shapeId="34073" r:id="rId528" name="Option Button 1305">
              <controlPr defaultSize="0" autoFill="0" autoLine="0" autoPict="0">
                <anchor moveWithCells="1">
                  <from>
                    <xdr:col>8</xdr:col>
                    <xdr:colOff>152400</xdr:colOff>
                    <xdr:row>520</xdr:row>
                    <xdr:rowOff>38100</xdr:rowOff>
                  </from>
                  <to>
                    <xdr:col>9</xdr:col>
                    <xdr:colOff>114300</xdr:colOff>
                    <xdr:row>520</xdr:row>
                    <xdr:rowOff>184150</xdr:rowOff>
                  </to>
                </anchor>
              </controlPr>
            </control>
          </mc:Choice>
        </mc:AlternateContent>
        <mc:AlternateContent xmlns:mc="http://schemas.openxmlformats.org/markup-compatibility/2006">
          <mc:Choice Requires="x14">
            <control shapeId="34074" r:id="rId529" name="Option Button 1306">
              <controlPr defaultSize="0" autoFill="0" autoLine="0" autoPict="0">
                <anchor moveWithCells="1">
                  <from>
                    <xdr:col>8</xdr:col>
                    <xdr:colOff>152400</xdr:colOff>
                    <xdr:row>521</xdr:row>
                    <xdr:rowOff>38100</xdr:rowOff>
                  </from>
                  <to>
                    <xdr:col>9</xdr:col>
                    <xdr:colOff>114300</xdr:colOff>
                    <xdr:row>521</xdr:row>
                    <xdr:rowOff>184150</xdr:rowOff>
                  </to>
                </anchor>
              </controlPr>
            </control>
          </mc:Choice>
        </mc:AlternateContent>
        <mc:AlternateContent xmlns:mc="http://schemas.openxmlformats.org/markup-compatibility/2006">
          <mc:Choice Requires="x14">
            <control shapeId="34075" r:id="rId530" name="Option Button 1307">
              <controlPr defaultSize="0" autoFill="0" autoLine="0" autoPict="0">
                <anchor moveWithCells="1">
                  <from>
                    <xdr:col>8</xdr:col>
                    <xdr:colOff>152400</xdr:colOff>
                    <xdr:row>522</xdr:row>
                    <xdr:rowOff>38100</xdr:rowOff>
                  </from>
                  <to>
                    <xdr:col>9</xdr:col>
                    <xdr:colOff>114300</xdr:colOff>
                    <xdr:row>522</xdr:row>
                    <xdr:rowOff>184150</xdr:rowOff>
                  </to>
                </anchor>
              </controlPr>
            </control>
          </mc:Choice>
        </mc:AlternateContent>
        <mc:AlternateContent xmlns:mc="http://schemas.openxmlformats.org/markup-compatibility/2006">
          <mc:Choice Requires="x14">
            <control shapeId="34077" r:id="rId531" name="Option Button 1309">
              <controlPr defaultSize="0" autoFill="0" autoLine="0" autoPict="0">
                <anchor moveWithCells="1">
                  <from>
                    <xdr:col>10</xdr:col>
                    <xdr:colOff>152400</xdr:colOff>
                    <xdr:row>520</xdr:row>
                    <xdr:rowOff>38100</xdr:rowOff>
                  </from>
                  <to>
                    <xdr:col>11</xdr:col>
                    <xdr:colOff>69850</xdr:colOff>
                    <xdr:row>520</xdr:row>
                    <xdr:rowOff>184150</xdr:rowOff>
                  </to>
                </anchor>
              </controlPr>
            </control>
          </mc:Choice>
        </mc:AlternateContent>
        <mc:AlternateContent xmlns:mc="http://schemas.openxmlformats.org/markup-compatibility/2006">
          <mc:Choice Requires="x14">
            <control shapeId="34078" r:id="rId532" name="Option Button 1310">
              <controlPr defaultSize="0" autoFill="0" autoLine="0" autoPict="0">
                <anchor moveWithCells="1">
                  <from>
                    <xdr:col>10</xdr:col>
                    <xdr:colOff>152400</xdr:colOff>
                    <xdr:row>521</xdr:row>
                    <xdr:rowOff>38100</xdr:rowOff>
                  </from>
                  <to>
                    <xdr:col>11</xdr:col>
                    <xdr:colOff>69850</xdr:colOff>
                    <xdr:row>521</xdr:row>
                    <xdr:rowOff>184150</xdr:rowOff>
                  </to>
                </anchor>
              </controlPr>
            </control>
          </mc:Choice>
        </mc:AlternateContent>
        <mc:AlternateContent xmlns:mc="http://schemas.openxmlformats.org/markup-compatibility/2006">
          <mc:Choice Requires="x14">
            <control shapeId="34079" r:id="rId533" name="Option Button 1311">
              <controlPr defaultSize="0" autoFill="0" autoLine="0" autoPict="0">
                <anchor moveWithCells="1">
                  <from>
                    <xdr:col>10</xdr:col>
                    <xdr:colOff>152400</xdr:colOff>
                    <xdr:row>522</xdr:row>
                    <xdr:rowOff>38100</xdr:rowOff>
                  </from>
                  <to>
                    <xdr:col>11</xdr:col>
                    <xdr:colOff>69850</xdr:colOff>
                    <xdr:row>522</xdr:row>
                    <xdr:rowOff>184150</xdr:rowOff>
                  </to>
                </anchor>
              </controlPr>
            </control>
          </mc:Choice>
        </mc:AlternateContent>
        <mc:AlternateContent xmlns:mc="http://schemas.openxmlformats.org/markup-compatibility/2006">
          <mc:Choice Requires="x14">
            <control shapeId="34081" r:id="rId534" name="Option Button 1313">
              <controlPr defaultSize="0" autoFill="0" autoLine="0" autoPict="0">
                <anchor moveWithCells="1">
                  <from>
                    <xdr:col>13</xdr:col>
                    <xdr:colOff>152400</xdr:colOff>
                    <xdr:row>520</xdr:row>
                    <xdr:rowOff>38100</xdr:rowOff>
                  </from>
                  <to>
                    <xdr:col>14</xdr:col>
                    <xdr:colOff>114300</xdr:colOff>
                    <xdr:row>520</xdr:row>
                    <xdr:rowOff>184150</xdr:rowOff>
                  </to>
                </anchor>
              </controlPr>
            </control>
          </mc:Choice>
        </mc:AlternateContent>
        <mc:AlternateContent xmlns:mc="http://schemas.openxmlformats.org/markup-compatibility/2006">
          <mc:Choice Requires="x14">
            <control shapeId="34082" r:id="rId535" name="Option Button 1314">
              <controlPr defaultSize="0" autoFill="0" autoLine="0" autoPict="0">
                <anchor moveWithCells="1">
                  <from>
                    <xdr:col>13</xdr:col>
                    <xdr:colOff>152400</xdr:colOff>
                    <xdr:row>521</xdr:row>
                    <xdr:rowOff>38100</xdr:rowOff>
                  </from>
                  <to>
                    <xdr:col>14</xdr:col>
                    <xdr:colOff>114300</xdr:colOff>
                    <xdr:row>521</xdr:row>
                    <xdr:rowOff>184150</xdr:rowOff>
                  </to>
                </anchor>
              </controlPr>
            </control>
          </mc:Choice>
        </mc:AlternateContent>
        <mc:AlternateContent xmlns:mc="http://schemas.openxmlformats.org/markup-compatibility/2006">
          <mc:Choice Requires="x14">
            <control shapeId="34083" r:id="rId536" name="Option Button 1315">
              <controlPr defaultSize="0" autoFill="0" autoLine="0" autoPict="0">
                <anchor moveWithCells="1">
                  <from>
                    <xdr:col>13</xdr:col>
                    <xdr:colOff>152400</xdr:colOff>
                    <xdr:row>522</xdr:row>
                    <xdr:rowOff>38100</xdr:rowOff>
                  </from>
                  <to>
                    <xdr:col>14</xdr:col>
                    <xdr:colOff>114300</xdr:colOff>
                    <xdr:row>522</xdr:row>
                    <xdr:rowOff>184150</xdr:rowOff>
                  </to>
                </anchor>
              </controlPr>
            </control>
          </mc:Choice>
        </mc:AlternateContent>
        <mc:AlternateContent xmlns:mc="http://schemas.openxmlformats.org/markup-compatibility/2006">
          <mc:Choice Requires="x14">
            <control shapeId="34085" r:id="rId537" name="Option Button 1317">
              <controlPr defaultSize="0" autoFill="0" autoLine="0" autoPict="0">
                <anchor moveWithCells="1">
                  <from>
                    <xdr:col>15</xdr:col>
                    <xdr:colOff>152400</xdr:colOff>
                    <xdr:row>520</xdr:row>
                    <xdr:rowOff>38100</xdr:rowOff>
                  </from>
                  <to>
                    <xdr:col>16</xdr:col>
                    <xdr:colOff>114300</xdr:colOff>
                    <xdr:row>520</xdr:row>
                    <xdr:rowOff>184150</xdr:rowOff>
                  </to>
                </anchor>
              </controlPr>
            </control>
          </mc:Choice>
        </mc:AlternateContent>
        <mc:AlternateContent xmlns:mc="http://schemas.openxmlformats.org/markup-compatibility/2006">
          <mc:Choice Requires="x14">
            <control shapeId="34086" r:id="rId538" name="Option Button 1318">
              <controlPr defaultSize="0" autoFill="0" autoLine="0" autoPict="0">
                <anchor moveWithCells="1">
                  <from>
                    <xdr:col>15</xdr:col>
                    <xdr:colOff>152400</xdr:colOff>
                    <xdr:row>521</xdr:row>
                    <xdr:rowOff>38100</xdr:rowOff>
                  </from>
                  <to>
                    <xdr:col>16</xdr:col>
                    <xdr:colOff>114300</xdr:colOff>
                    <xdr:row>521</xdr:row>
                    <xdr:rowOff>184150</xdr:rowOff>
                  </to>
                </anchor>
              </controlPr>
            </control>
          </mc:Choice>
        </mc:AlternateContent>
        <mc:AlternateContent xmlns:mc="http://schemas.openxmlformats.org/markup-compatibility/2006">
          <mc:Choice Requires="x14">
            <control shapeId="34087" r:id="rId539" name="Option Button 1319">
              <controlPr defaultSize="0" autoFill="0" autoLine="0" autoPict="0">
                <anchor moveWithCells="1">
                  <from>
                    <xdr:col>15</xdr:col>
                    <xdr:colOff>152400</xdr:colOff>
                    <xdr:row>522</xdr:row>
                    <xdr:rowOff>38100</xdr:rowOff>
                  </from>
                  <to>
                    <xdr:col>16</xdr:col>
                    <xdr:colOff>114300</xdr:colOff>
                    <xdr:row>522</xdr:row>
                    <xdr:rowOff>184150</xdr:rowOff>
                  </to>
                </anchor>
              </controlPr>
            </control>
          </mc:Choice>
        </mc:AlternateContent>
        <mc:AlternateContent xmlns:mc="http://schemas.openxmlformats.org/markup-compatibility/2006">
          <mc:Choice Requires="x14">
            <control shapeId="34089" r:id="rId540" name="Option Button 1321">
              <controlPr defaultSize="0" autoFill="0" autoLine="0" autoPict="0">
                <anchor moveWithCells="1">
                  <from>
                    <xdr:col>18</xdr:col>
                    <xdr:colOff>152400</xdr:colOff>
                    <xdr:row>520</xdr:row>
                    <xdr:rowOff>38100</xdr:rowOff>
                  </from>
                  <to>
                    <xdr:col>18</xdr:col>
                    <xdr:colOff>698500</xdr:colOff>
                    <xdr:row>520</xdr:row>
                    <xdr:rowOff>184150</xdr:rowOff>
                  </to>
                </anchor>
              </controlPr>
            </control>
          </mc:Choice>
        </mc:AlternateContent>
        <mc:AlternateContent xmlns:mc="http://schemas.openxmlformats.org/markup-compatibility/2006">
          <mc:Choice Requires="x14">
            <control shapeId="34090" r:id="rId541" name="Option Button 1322">
              <controlPr defaultSize="0" autoFill="0" autoLine="0" autoPict="0">
                <anchor moveWithCells="1">
                  <from>
                    <xdr:col>18</xdr:col>
                    <xdr:colOff>152400</xdr:colOff>
                    <xdr:row>521</xdr:row>
                    <xdr:rowOff>38100</xdr:rowOff>
                  </from>
                  <to>
                    <xdr:col>18</xdr:col>
                    <xdr:colOff>698500</xdr:colOff>
                    <xdr:row>521</xdr:row>
                    <xdr:rowOff>184150</xdr:rowOff>
                  </to>
                </anchor>
              </controlPr>
            </control>
          </mc:Choice>
        </mc:AlternateContent>
        <mc:AlternateContent xmlns:mc="http://schemas.openxmlformats.org/markup-compatibility/2006">
          <mc:Choice Requires="x14">
            <control shapeId="34091" r:id="rId542" name="Option Button 1323">
              <controlPr defaultSize="0" autoFill="0" autoLine="0" autoPict="0">
                <anchor moveWithCells="1">
                  <from>
                    <xdr:col>18</xdr:col>
                    <xdr:colOff>152400</xdr:colOff>
                    <xdr:row>522</xdr:row>
                    <xdr:rowOff>38100</xdr:rowOff>
                  </from>
                  <to>
                    <xdr:col>18</xdr:col>
                    <xdr:colOff>698500</xdr:colOff>
                    <xdr:row>522</xdr:row>
                    <xdr:rowOff>184150</xdr:rowOff>
                  </to>
                </anchor>
              </controlPr>
            </control>
          </mc:Choice>
        </mc:AlternateContent>
        <mc:AlternateContent xmlns:mc="http://schemas.openxmlformats.org/markup-compatibility/2006">
          <mc:Choice Requires="x14">
            <control shapeId="34093" r:id="rId543" name="Option Button 1325">
              <controlPr defaultSize="0" autoFill="0" autoLine="0" autoPict="0">
                <anchor moveWithCells="1">
                  <from>
                    <xdr:col>20</xdr:col>
                    <xdr:colOff>152400</xdr:colOff>
                    <xdr:row>520</xdr:row>
                    <xdr:rowOff>38100</xdr:rowOff>
                  </from>
                  <to>
                    <xdr:col>21</xdr:col>
                    <xdr:colOff>114300</xdr:colOff>
                    <xdr:row>520</xdr:row>
                    <xdr:rowOff>184150</xdr:rowOff>
                  </to>
                </anchor>
              </controlPr>
            </control>
          </mc:Choice>
        </mc:AlternateContent>
        <mc:AlternateContent xmlns:mc="http://schemas.openxmlformats.org/markup-compatibility/2006">
          <mc:Choice Requires="x14">
            <control shapeId="34094" r:id="rId544" name="Option Button 1326">
              <controlPr defaultSize="0" autoFill="0" autoLine="0" autoPict="0">
                <anchor moveWithCells="1">
                  <from>
                    <xdr:col>20</xdr:col>
                    <xdr:colOff>152400</xdr:colOff>
                    <xdr:row>521</xdr:row>
                    <xdr:rowOff>38100</xdr:rowOff>
                  </from>
                  <to>
                    <xdr:col>21</xdr:col>
                    <xdr:colOff>114300</xdr:colOff>
                    <xdr:row>521</xdr:row>
                    <xdr:rowOff>184150</xdr:rowOff>
                  </to>
                </anchor>
              </controlPr>
            </control>
          </mc:Choice>
        </mc:AlternateContent>
        <mc:AlternateContent xmlns:mc="http://schemas.openxmlformats.org/markup-compatibility/2006">
          <mc:Choice Requires="x14">
            <control shapeId="34095" r:id="rId545" name="Option Button 1327">
              <controlPr defaultSize="0" autoFill="0" autoLine="0" autoPict="0">
                <anchor moveWithCells="1">
                  <from>
                    <xdr:col>20</xdr:col>
                    <xdr:colOff>152400</xdr:colOff>
                    <xdr:row>522</xdr:row>
                    <xdr:rowOff>38100</xdr:rowOff>
                  </from>
                  <to>
                    <xdr:col>21</xdr:col>
                    <xdr:colOff>114300</xdr:colOff>
                    <xdr:row>522</xdr:row>
                    <xdr:rowOff>184150</xdr:rowOff>
                  </to>
                </anchor>
              </controlPr>
            </control>
          </mc:Choice>
        </mc:AlternateContent>
        <mc:AlternateContent xmlns:mc="http://schemas.openxmlformats.org/markup-compatibility/2006">
          <mc:Choice Requires="x14">
            <control shapeId="34097" r:id="rId546" name="Option Button 1329">
              <controlPr defaultSize="0" autoFill="0" autoLine="0" autoPict="0">
                <anchor moveWithCells="1">
                  <from>
                    <xdr:col>23</xdr:col>
                    <xdr:colOff>152400</xdr:colOff>
                    <xdr:row>520</xdr:row>
                    <xdr:rowOff>38100</xdr:rowOff>
                  </from>
                  <to>
                    <xdr:col>24</xdr:col>
                    <xdr:colOff>114300</xdr:colOff>
                    <xdr:row>520</xdr:row>
                    <xdr:rowOff>184150</xdr:rowOff>
                  </to>
                </anchor>
              </controlPr>
            </control>
          </mc:Choice>
        </mc:AlternateContent>
        <mc:AlternateContent xmlns:mc="http://schemas.openxmlformats.org/markup-compatibility/2006">
          <mc:Choice Requires="x14">
            <control shapeId="34098" r:id="rId547" name="Option Button 1330">
              <controlPr defaultSize="0" autoFill="0" autoLine="0" autoPict="0">
                <anchor moveWithCells="1">
                  <from>
                    <xdr:col>23</xdr:col>
                    <xdr:colOff>152400</xdr:colOff>
                    <xdr:row>521</xdr:row>
                    <xdr:rowOff>38100</xdr:rowOff>
                  </from>
                  <to>
                    <xdr:col>24</xdr:col>
                    <xdr:colOff>114300</xdr:colOff>
                    <xdr:row>521</xdr:row>
                    <xdr:rowOff>184150</xdr:rowOff>
                  </to>
                </anchor>
              </controlPr>
            </control>
          </mc:Choice>
        </mc:AlternateContent>
        <mc:AlternateContent xmlns:mc="http://schemas.openxmlformats.org/markup-compatibility/2006">
          <mc:Choice Requires="x14">
            <control shapeId="34099" r:id="rId548" name="Option Button 1331">
              <controlPr defaultSize="0" autoFill="0" autoLine="0" autoPict="0">
                <anchor moveWithCells="1">
                  <from>
                    <xdr:col>23</xdr:col>
                    <xdr:colOff>152400</xdr:colOff>
                    <xdr:row>522</xdr:row>
                    <xdr:rowOff>38100</xdr:rowOff>
                  </from>
                  <to>
                    <xdr:col>24</xdr:col>
                    <xdr:colOff>114300</xdr:colOff>
                    <xdr:row>522</xdr:row>
                    <xdr:rowOff>184150</xdr:rowOff>
                  </to>
                </anchor>
              </controlPr>
            </control>
          </mc:Choice>
        </mc:AlternateContent>
        <mc:AlternateContent xmlns:mc="http://schemas.openxmlformats.org/markup-compatibility/2006">
          <mc:Choice Requires="x14">
            <control shapeId="34101" r:id="rId549" name="Option Button 1333">
              <controlPr defaultSize="0" autoFill="0" autoLine="0" autoPict="0">
                <anchor moveWithCells="1">
                  <from>
                    <xdr:col>25</xdr:col>
                    <xdr:colOff>152400</xdr:colOff>
                    <xdr:row>520</xdr:row>
                    <xdr:rowOff>38100</xdr:rowOff>
                  </from>
                  <to>
                    <xdr:col>26</xdr:col>
                    <xdr:colOff>114300</xdr:colOff>
                    <xdr:row>520</xdr:row>
                    <xdr:rowOff>184150</xdr:rowOff>
                  </to>
                </anchor>
              </controlPr>
            </control>
          </mc:Choice>
        </mc:AlternateContent>
        <mc:AlternateContent xmlns:mc="http://schemas.openxmlformats.org/markup-compatibility/2006">
          <mc:Choice Requires="x14">
            <control shapeId="34102" r:id="rId550" name="Option Button 1334">
              <controlPr defaultSize="0" autoFill="0" autoLine="0" autoPict="0">
                <anchor moveWithCells="1">
                  <from>
                    <xdr:col>25</xdr:col>
                    <xdr:colOff>152400</xdr:colOff>
                    <xdr:row>521</xdr:row>
                    <xdr:rowOff>38100</xdr:rowOff>
                  </from>
                  <to>
                    <xdr:col>26</xdr:col>
                    <xdr:colOff>114300</xdr:colOff>
                    <xdr:row>521</xdr:row>
                    <xdr:rowOff>184150</xdr:rowOff>
                  </to>
                </anchor>
              </controlPr>
            </control>
          </mc:Choice>
        </mc:AlternateContent>
        <mc:AlternateContent xmlns:mc="http://schemas.openxmlformats.org/markup-compatibility/2006">
          <mc:Choice Requires="x14">
            <control shapeId="34103" r:id="rId551" name="Option Button 1335">
              <controlPr defaultSize="0" autoFill="0" autoLine="0" autoPict="0">
                <anchor moveWithCells="1">
                  <from>
                    <xdr:col>25</xdr:col>
                    <xdr:colOff>152400</xdr:colOff>
                    <xdr:row>522</xdr:row>
                    <xdr:rowOff>38100</xdr:rowOff>
                  </from>
                  <to>
                    <xdr:col>26</xdr:col>
                    <xdr:colOff>114300</xdr:colOff>
                    <xdr:row>522</xdr:row>
                    <xdr:rowOff>184150</xdr:rowOff>
                  </to>
                </anchor>
              </controlPr>
            </control>
          </mc:Choice>
        </mc:AlternateContent>
        <mc:AlternateContent xmlns:mc="http://schemas.openxmlformats.org/markup-compatibility/2006">
          <mc:Choice Requires="x14">
            <control shapeId="34104" r:id="rId552" name="Group Box 1336">
              <controlPr defaultSize="0" autoFill="0" autoPict="0">
                <anchor moveWithCells="1">
                  <from>
                    <xdr:col>3</xdr:col>
                    <xdr:colOff>88900</xdr:colOff>
                    <xdr:row>528</xdr:row>
                    <xdr:rowOff>19050</xdr:rowOff>
                  </from>
                  <to>
                    <xdr:col>4</xdr:col>
                    <xdr:colOff>546100</xdr:colOff>
                    <xdr:row>532</xdr:row>
                    <xdr:rowOff>19050</xdr:rowOff>
                  </to>
                </anchor>
              </controlPr>
            </control>
          </mc:Choice>
        </mc:AlternateContent>
        <mc:AlternateContent xmlns:mc="http://schemas.openxmlformats.org/markup-compatibility/2006">
          <mc:Choice Requires="x14">
            <control shapeId="34105" r:id="rId553" name="Option Button 1337">
              <controlPr defaultSize="0" autoFill="0" autoLine="0" autoPict="0">
                <anchor moveWithCells="1">
                  <from>
                    <xdr:col>3</xdr:col>
                    <xdr:colOff>152400</xdr:colOff>
                    <xdr:row>528</xdr:row>
                    <xdr:rowOff>38100</xdr:rowOff>
                  </from>
                  <to>
                    <xdr:col>4</xdr:col>
                    <xdr:colOff>114300</xdr:colOff>
                    <xdr:row>528</xdr:row>
                    <xdr:rowOff>184150</xdr:rowOff>
                  </to>
                </anchor>
              </controlPr>
            </control>
          </mc:Choice>
        </mc:AlternateContent>
        <mc:AlternateContent xmlns:mc="http://schemas.openxmlformats.org/markup-compatibility/2006">
          <mc:Choice Requires="x14">
            <control shapeId="34109" r:id="rId554" name="Option Button 1341">
              <controlPr defaultSize="0" autoFill="0" autoLine="0" autoPict="0">
                <anchor moveWithCells="1">
                  <from>
                    <xdr:col>5</xdr:col>
                    <xdr:colOff>152400</xdr:colOff>
                    <xdr:row>528</xdr:row>
                    <xdr:rowOff>38100</xdr:rowOff>
                  </from>
                  <to>
                    <xdr:col>6</xdr:col>
                    <xdr:colOff>114300</xdr:colOff>
                    <xdr:row>528</xdr:row>
                    <xdr:rowOff>184150</xdr:rowOff>
                  </to>
                </anchor>
              </controlPr>
            </control>
          </mc:Choice>
        </mc:AlternateContent>
        <mc:AlternateContent xmlns:mc="http://schemas.openxmlformats.org/markup-compatibility/2006">
          <mc:Choice Requires="x14">
            <control shapeId="34110" r:id="rId555" name="Option Button 1342">
              <controlPr defaultSize="0" autoFill="0" autoLine="0" autoPict="0">
                <anchor moveWithCells="1">
                  <from>
                    <xdr:col>5</xdr:col>
                    <xdr:colOff>152400</xdr:colOff>
                    <xdr:row>529</xdr:row>
                    <xdr:rowOff>38100</xdr:rowOff>
                  </from>
                  <to>
                    <xdr:col>6</xdr:col>
                    <xdr:colOff>114300</xdr:colOff>
                    <xdr:row>529</xdr:row>
                    <xdr:rowOff>184150</xdr:rowOff>
                  </to>
                </anchor>
              </controlPr>
            </control>
          </mc:Choice>
        </mc:AlternateContent>
        <mc:AlternateContent xmlns:mc="http://schemas.openxmlformats.org/markup-compatibility/2006">
          <mc:Choice Requires="x14">
            <control shapeId="34111" r:id="rId556" name="Option Button 1343">
              <controlPr defaultSize="0" autoFill="0" autoLine="0" autoPict="0">
                <anchor moveWithCells="1">
                  <from>
                    <xdr:col>5</xdr:col>
                    <xdr:colOff>152400</xdr:colOff>
                    <xdr:row>530</xdr:row>
                    <xdr:rowOff>38100</xdr:rowOff>
                  </from>
                  <to>
                    <xdr:col>6</xdr:col>
                    <xdr:colOff>114300</xdr:colOff>
                    <xdr:row>530</xdr:row>
                    <xdr:rowOff>184150</xdr:rowOff>
                  </to>
                </anchor>
              </controlPr>
            </control>
          </mc:Choice>
        </mc:AlternateContent>
        <mc:AlternateContent xmlns:mc="http://schemas.openxmlformats.org/markup-compatibility/2006">
          <mc:Choice Requires="x14">
            <control shapeId="34113" r:id="rId557" name="Option Button 1345">
              <controlPr defaultSize="0" autoFill="0" autoLine="0" autoPict="0">
                <anchor moveWithCells="1">
                  <from>
                    <xdr:col>8</xdr:col>
                    <xdr:colOff>152400</xdr:colOff>
                    <xdr:row>528</xdr:row>
                    <xdr:rowOff>38100</xdr:rowOff>
                  </from>
                  <to>
                    <xdr:col>9</xdr:col>
                    <xdr:colOff>114300</xdr:colOff>
                    <xdr:row>528</xdr:row>
                    <xdr:rowOff>184150</xdr:rowOff>
                  </to>
                </anchor>
              </controlPr>
            </control>
          </mc:Choice>
        </mc:AlternateContent>
        <mc:AlternateContent xmlns:mc="http://schemas.openxmlformats.org/markup-compatibility/2006">
          <mc:Choice Requires="x14">
            <control shapeId="34114" r:id="rId558" name="Option Button 1346">
              <controlPr defaultSize="0" autoFill="0" autoLine="0" autoPict="0">
                <anchor moveWithCells="1">
                  <from>
                    <xdr:col>8</xdr:col>
                    <xdr:colOff>152400</xdr:colOff>
                    <xdr:row>529</xdr:row>
                    <xdr:rowOff>38100</xdr:rowOff>
                  </from>
                  <to>
                    <xdr:col>9</xdr:col>
                    <xdr:colOff>114300</xdr:colOff>
                    <xdr:row>529</xdr:row>
                    <xdr:rowOff>184150</xdr:rowOff>
                  </to>
                </anchor>
              </controlPr>
            </control>
          </mc:Choice>
        </mc:AlternateContent>
        <mc:AlternateContent xmlns:mc="http://schemas.openxmlformats.org/markup-compatibility/2006">
          <mc:Choice Requires="x14">
            <control shapeId="34115" r:id="rId559" name="Option Button 1347">
              <controlPr defaultSize="0" autoFill="0" autoLine="0" autoPict="0">
                <anchor moveWithCells="1">
                  <from>
                    <xdr:col>8</xdr:col>
                    <xdr:colOff>152400</xdr:colOff>
                    <xdr:row>530</xdr:row>
                    <xdr:rowOff>38100</xdr:rowOff>
                  </from>
                  <to>
                    <xdr:col>9</xdr:col>
                    <xdr:colOff>114300</xdr:colOff>
                    <xdr:row>530</xdr:row>
                    <xdr:rowOff>184150</xdr:rowOff>
                  </to>
                </anchor>
              </controlPr>
            </control>
          </mc:Choice>
        </mc:AlternateContent>
        <mc:AlternateContent xmlns:mc="http://schemas.openxmlformats.org/markup-compatibility/2006">
          <mc:Choice Requires="x14">
            <control shapeId="34117" r:id="rId560" name="Option Button 1349">
              <controlPr defaultSize="0" autoFill="0" autoLine="0" autoPict="0">
                <anchor moveWithCells="1">
                  <from>
                    <xdr:col>10</xdr:col>
                    <xdr:colOff>152400</xdr:colOff>
                    <xdr:row>528</xdr:row>
                    <xdr:rowOff>38100</xdr:rowOff>
                  </from>
                  <to>
                    <xdr:col>11</xdr:col>
                    <xdr:colOff>69850</xdr:colOff>
                    <xdr:row>528</xdr:row>
                    <xdr:rowOff>184150</xdr:rowOff>
                  </to>
                </anchor>
              </controlPr>
            </control>
          </mc:Choice>
        </mc:AlternateContent>
        <mc:AlternateContent xmlns:mc="http://schemas.openxmlformats.org/markup-compatibility/2006">
          <mc:Choice Requires="x14">
            <control shapeId="34118" r:id="rId561" name="Option Button 1350">
              <controlPr defaultSize="0" autoFill="0" autoLine="0" autoPict="0">
                <anchor moveWithCells="1">
                  <from>
                    <xdr:col>10</xdr:col>
                    <xdr:colOff>152400</xdr:colOff>
                    <xdr:row>529</xdr:row>
                    <xdr:rowOff>38100</xdr:rowOff>
                  </from>
                  <to>
                    <xdr:col>11</xdr:col>
                    <xdr:colOff>69850</xdr:colOff>
                    <xdr:row>529</xdr:row>
                    <xdr:rowOff>184150</xdr:rowOff>
                  </to>
                </anchor>
              </controlPr>
            </control>
          </mc:Choice>
        </mc:AlternateContent>
        <mc:AlternateContent xmlns:mc="http://schemas.openxmlformats.org/markup-compatibility/2006">
          <mc:Choice Requires="x14">
            <control shapeId="34119" r:id="rId562" name="Option Button 1351">
              <controlPr defaultSize="0" autoFill="0" autoLine="0" autoPict="0">
                <anchor moveWithCells="1">
                  <from>
                    <xdr:col>10</xdr:col>
                    <xdr:colOff>152400</xdr:colOff>
                    <xdr:row>530</xdr:row>
                    <xdr:rowOff>38100</xdr:rowOff>
                  </from>
                  <to>
                    <xdr:col>11</xdr:col>
                    <xdr:colOff>69850</xdr:colOff>
                    <xdr:row>530</xdr:row>
                    <xdr:rowOff>184150</xdr:rowOff>
                  </to>
                </anchor>
              </controlPr>
            </control>
          </mc:Choice>
        </mc:AlternateContent>
        <mc:AlternateContent xmlns:mc="http://schemas.openxmlformats.org/markup-compatibility/2006">
          <mc:Choice Requires="x14">
            <control shapeId="34121" r:id="rId563" name="Option Button 1353">
              <controlPr defaultSize="0" autoFill="0" autoLine="0" autoPict="0">
                <anchor moveWithCells="1">
                  <from>
                    <xdr:col>13</xdr:col>
                    <xdr:colOff>152400</xdr:colOff>
                    <xdr:row>528</xdr:row>
                    <xdr:rowOff>38100</xdr:rowOff>
                  </from>
                  <to>
                    <xdr:col>14</xdr:col>
                    <xdr:colOff>114300</xdr:colOff>
                    <xdr:row>528</xdr:row>
                    <xdr:rowOff>184150</xdr:rowOff>
                  </to>
                </anchor>
              </controlPr>
            </control>
          </mc:Choice>
        </mc:AlternateContent>
        <mc:AlternateContent xmlns:mc="http://schemas.openxmlformats.org/markup-compatibility/2006">
          <mc:Choice Requires="x14">
            <control shapeId="34122" r:id="rId564" name="Option Button 1354">
              <controlPr defaultSize="0" autoFill="0" autoLine="0" autoPict="0">
                <anchor moveWithCells="1">
                  <from>
                    <xdr:col>13</xdr:col>
                    <xdr:colOff>152400</xdr:colOff>
                    <xdr:row>529</xdr:row>
                    <xdr:rowOff>38100</xdr:rowOff>
                  </from>
                  <to>
                    <xdr:col>14</xdr:col>
                    <xdr:colOff>114300</xdr:colOff>
                    <xdr:row>529</xdr:row>
                    <xdr:rowOff>184150</xdr:rowOff>
                  </to>
                </anchor>
              </controlPr>
            </control>
          </mc:Choice>
        </mc:AlternateContent>
        <mc:AlternateContent xmlns:mc="http://schemas.openxmlformats.org/markup-compatibility/2006">
          <mc:Choice Requires="x14">
            <control shapeId="34123" r:id="rId565" name="Option Button 1355">
              <controlPr defaultSize="0" autoFill="0" autoLine="0" autoPict="0">
                <anchor moveWithCells="1">
                  <from>
                    <xdr:col>13</xdr:col>
                    <xdr:colOff>152400</xdr:colOff>
                    <xdr:row>530</xdr:row>
                    <xdr:rowOff>38100</xdr:rowOff>
                  </from>
                  <to>
                    <xdr:col>14</xdr:col>
                    <xdr:colOff>114300</xdr:colOff>
                    <xdr:row>530</xdr:row>
                    <xdr:rowOff>184150</xdr:rowOff>
                  </to>
                </anchor>
              </controlPr>
            </control>
          </mc:Choice>
        </mc:AlternateContent>
        <mc:AlternateContent xmlns:mc="http://schemas.openxmlformats.org/markup-compatibility/2006">
          <mc:Choice Requires="x14">
            <control shapeId="34125" r:id="rId566" name="Option Button 1357">
              <controlPr defaultSize="0" autoFill="0" autoLine="0" autoPict="0">
                <anchor moveWithCells="1">
                  <from>
                    <xdr:col>15</xdr:col>
                    <xdr:colOff>152400</xdr:colOff>
                    <xdr:row>528</xdr:row>
                    <xdr:rowOff>38100</xdr:rowOff>
                  </from>
                  <to>
                    <xdr:col>16</xdr:col>
                    <xdr:colOff>114300</xdr:colOff>
                    <xdr:row>528</xdr:row>
                    <xdr:rowOff>184150</xdr:rowOff>
                  </to>
                </anchor>
              </controlPr>
            </control>
          </mc:Choice>
        </mc:AlternateContent>
        <mc:AlternateContent xmlns:mc="http://schemas.openxmlformats.org/markup-compatibility/2006">
          <mc:Choice Requires="x14">
            <control shapeId="34126" r:id="rId567" name="Option Button 1358">
              <controlPr defaultSize="0" autoFill="0" autoLine="0" autoPict="0">
                <anchor moveWithCells="1">
                  <from>
                    <xdr:col>15</xdr:col>
                    <xdr:colOff>152400</xdr:colOff>
                    <xdr:row>529</xdr:row>
                    <xdr:rowOff>38100</xdr:rowOff>
                  </from>
                  <to>
                    <xdr:col>16</xdr:col>
                    <xdr:colOff>114300</xdr:colOff>
                    <xdr:row>529</xdr:row>
                    <xdr:rowOff>184150</xdr:rowOff>
                  </to>
                </anchor>
              </controlPr>
            </control>
          </mc:Choice>
        </mc:AlternateContent>
        <mc:AlternateContent xmlns:mc="http://schemas.openxmlformats.org/markup-compatibility/2006">
          <mc:Choice Requires="x14">
            <control shapeId="34127" r:id="rId568" name="Option Button 1359">
              <controlPr defaultSize="0" autoFill="0" autoLine="0" autoPict="0">
                <anchor moveWithCells="1">
                  <from>
                    <xdr:col>15</xdr:col>
                    <xdr:colOff>152400</xdr:colOff>
                    <xdr:row>530</xdr:row>
                    <xdr:rowOff>38100</xdr:rowOff>
                  </from>
                  <to>
                    <xdr:col>16</xdr:col>
                    <xdr:colOff>114300</xdr:colOff>
                    <xdr:row>530</xdr:row>
                    <xdr:rowOff>184150</xdr:rowOff>
                  </to>
                </anchor>
              </controlPr>
            </control>
          </mc:Choice>
        </mc:AlternateContent>
        <mc:AlternateContent xmlns:mc="http://schemas.openxmlformats.org/markup-compatibility/2006">
          <mc:Choice Requires="x14">
            <control shapeId="34129" r:id="rId569" name="Option Button 1361">
              <controlPr defaultSize="0" autoFill="0" autoLine="0" autoPict="0">
                <anchor moveWithCells="1">
                  <from>
                    <xdr:col>18</xdr:col>
                    <xdr:colOff>152400</xdr:colOff>
                    <xdr:row>528</xdr:row>
                    <xdr:rowOff>38100</xdr:rowOff>
                  </from>
                  <to>
                    <xdr:col>18</xdr:col>
                    <xdr:colOff>698500</xdr:colOff>
                    <xdr:row>528</xdr:row>
                    <xdr:rowOff>184150</xdr:rowOff>
                  </to>
                </anchor>
              </controlPr>
            </control>
          </mc:Choice>
        </mc:AlternateContent>
        <mc:AlternateContent xmlns:mc="http://schemas.openxmlformats.org/markup-compatibility/2006">
          <mc:Choice Requires="x14">
            <control shapeId="34130" r:id="rId570" name="Option Button 1362">
              <controlPr defaultSize="0" autoFill="0" autoLine="0" autoPict="0">
                <anchor moveWithCells="1">
                  <from>
                    <xdr:col>18</xdr:col>
                    <xdr:colOff>152400</xdr:colOff>
                    <xdr:row>529</xdr:row>
                    <xdr:rowOff>38100</xdr:rowOff>
                  </from>
                  <to>
                    <xdr:col>18</xdr:col>
                    <xdr:colOff>698500</xdr:colOff>
                    <xdr:row>529</xdr:row>
                    <xdr:rowOff>184150</xdr:rowOff>
                  </to>
                </anchor>
              </controlPr>
            </control>
          </mc:Choice>
        </mc:AlternateContent>
        <mc:AlternateContent xmlns:mc="http://schemas.openxmlformats.org/markup-compatibility/2006">
          <mc:Choice Requires="x14">
            <control shapeId="34131" r:id="rId571" name="Option Button 1363">
              <controlPr defaultSize="0" autoFill="0" autoLine="0" autoPict="0">
                <anchor moveWithCells="1">
                  <from>
                    <xdr:col>18</xdr:col>
                    <xdr:colOff>152400</xdr:colOff>
                    <xdr:row>530</xdr:row>
                    <xdr:rowOff>38100</xdr:rowOff>
                  </from>
                  <to>
                    <xdr:col>18</xdr:col>
                    <xdr:colOff>698500</xdr:colOff>
                    <xdr:row>530</xdr:row>
                    <xdr:rowOff>184150</xdr:rowOff>
                  </to>
                </anchor>
              </controlPr>
            </control>
          </mc:Choice>
        </mc:AlternateContent>
        <mc:AlternateContent xmlns:mc="http://schemas.openxmlformats.org/markup-compatibility/2006">
          <mc:Choice Requires="x14">
            <control shapeId="34133" r:id="rId572" name="Option Button 1365">
              <controlPr defaultSize="0" autoFill="0" autoLine="0" autoPict="0">
                <anchor moveWithCells="1">
                  <from>
                    <xdr:col>20</xdr:col>
                    <xdr:colOff>152400</xdr:colOff>
                    <xdr:row>528</xdr:row>
                    <xdr:rowOff>38100</xdr:rowOff>
                  </from>
                  <to>
                    <xdr:col>21</xdr:col>
                    <xdr:colOff>114300</xdr:colOff>
                    <xdr:row>528</xdr:row>
                    <xdr:rowOff>184150</xdr:rowOff>
                  </to>
                </anchor>
              </controlPr>
            </control>
          </mc:Choice>
        </mc:AlternateContent>
        <mc:AlternateContent xmlns:mc="http://schemas.openxmlformats.org/markup-compatibility/2006">
          <mc:Choice Requires="x14">
            <control shapeId="34134" r:id="rId573" name="Option Button 1366">
              <controlPr defaultSize="0" autoFill="0" autoLine="0" autoPict="0">
                <anchor moveWithCells="1">
                  <from>
                    <xdr:col>20</xdr:col>
                    <xdr:colOff>152400</xdr:colOff>
                    <xdr:row>529</xdr:row>
                    <xdr:rowOff>38100</xdr:rowOff>
                  </from>
                  <to>
                    <xdr:col>21</xdr:col>
                    <xdr:colOff>114300</xdr:colOff>
                    <xdr:row>529</xdr:row>
                    <xdr:rowOff>184150</xdr:rowOff>
                  </to>
                </anchor>
              </controlPr>
            </control>
          </mc:Choice>
        </mc:AlternateContent>
        <mc:AlternateContent xmlns:mc="http://schemas.openxmlformats.org/markup-compatibility/2006">
          <mc:Choice Requires="x14">
            <control shapeId="34135" r:id="rId574" name="Option Button 1367">
              <controlPr defaultSize="0" autoFill="0" autoLine="0" autoPict="0">
                <anchor moveWithCells="1">
                  <from>
                    <xdr:col>20</xdr:col>
                    <xdr:colOff>152400</xdr:colOff>
                    <xdr:row>530</xdr:row>
                    <xdr:rowOff>38100</xdr:rowOff>
                  </from>
                  <to>
                    <xdr:col>21</xdr:col>
                    <xdr:colOff>114300</xdr:colOff>
                    <xdr:row>530</xdr:row>
                    <xdr:rowOff>184150</xdr:rowOff>
                  </to>
                </anchor>
              </controlPr>
            </control>
          </mc:Choice>
        </mc:AlternateContent>
        <mc:AlternateContent xmlns:mc="http://schemas.openxmlformats.org/markup-compatibility/2006">
          <mc:Choice Requires="x14">
            <control shapeId="34137" r:id="rId575" name="Option Button 1369">
              <controlPr defaultSize="0" autoFill="0" autoLine="0" autoPict="0">
                <anchor moveWithCells="1">
                  <from>
                    <xdr:col>23</xdr:col>
                    <xdr:colOff>152400</xdr:colOff>
                    <xdr:row>528</xdr:row>
                    <xdr:rowOff>38100</xdr:rowOff>
                  </from>
                  <to>
                    <xdr:col>24</xdr:col>
                    <xdr:colOff>114300</xdr:colOff>
                    <xdr:row>528</xdr:row>
                    <xdr:rowOff>184150</xdr:rowOff>
                  </to>
                </anchor>
              </controlPr>
            </control>
          </mc:Choice>
        </mc:AlternateContent>
        <mc:AlternateContent xmlns:mc="http://schemas.openxmlformats.org/markup-compatibility/2006">
          <mc:Choice Requires="x14">
            <control shapeId="34138" r:id="rId576" name="Option Button 1370">
              <controlPr defaultSize="0" autoFill="0" autoLine="0" autoPict="0">
                <anchor moveWithCells="1">
                  <from>
                    <xdr:col>23</xdr:col>
                    <xdr:colOff>152400</xdr:colOff>
                    <xdr:row>529</xdr:row>
                    <xdr:rowOff>38100</xdr:rowOff>
                  </from>
                  <to>
                    <xdr:col>24</xdr:col>
                    <xdr:colOff>114300</xdr:colOff>
                    <xdr:row>529</xdr:row>
                    <xdr:rowOff>184150</xdr:rowOff>
                  </to>
                </anchor>
              </controlPr>
            </control>
          </mc:Choice>
        </mc:AlternateContent>
        <mc:AlternateContent xmlns:mc="http://schemas.openxmlformats.org/markup-compatibility/2006">
          <mc:Choice Requires="x14">
            <control shapeId="34139" r:id="rId577" name="Option Button 1371">
              <controlPr defaultSize="0" autoFill="0" autoLine="0" autoPict="0">
                <anchor moveWithCells="1">
                  <from>
                    <xdr:col>23</xdr:col>
                    <xdr:colOff>152400</xdr:colOff>
                    <xdr:row>530</xdr:row>
                    <xdr:rowOff>38100</xdr:rowOff>
                  </from>
                  <to>
                    <xdr:col>24</xdr:col>
                    <xdr:colOff>114300</xdr:colOff>
                    <xdr:row>530</xdr:row>
                    <xdr:rowOff>184150</xdr:rowOff>
                  </to>
                </anchor>
              </controlPr>
            </control>
          </mc:Choice>
        </mc:AlternateContent>
        <mc:AlternateContent xmlns:mc="http://schemas.openxmlformats.org/markup-compatibility/2006">
          <mc:Choice Requires="x14">
            <control shapeId="34141" r:id="rId578" name="Option Button 1373">
              <controlPr defaultSize="0" autoFill="0" autoLine="0" autoPict="0">
                <anchor moveWithCells="1">
                  <from>
                    <xdr:col>25</xdr:col>
                    <xdr:colOff>152400</xdr:colOff>
                    <xdr:row>528</xdr:row>
                    <xdr:rowOff>38100</xdr:rowOff>
                  </from>
                  <to>
                    <xdr:col>26</xdr:col>
                    <xdr:colOff>114300</xdr:colOff>
                    <xdr:row>528</xdr:row>
                    <xdr:rowOff>184150</xdr:rowOff>
                  </to>
                </anchor>
              </controlPr>
            </control>
          </mc:Choice>
        </mc:AlternateContent>
        <mc:AlternateContent xmlns:mc="http://schemas.openxmlformats.org/markup-compatibility/2006">
          <mc:Choice Requires="x14">
            <control shapeId="34142" r:id="rId579" name="Option Button 1374">
              <controlPr defaultSize="0" autoFill="0" autoLine="0" autoPict="0">
                <anchor moveWithCells="1">
                  <from>
                    <xdr:col>25</xdr:col>
                    <xdr:colOff>152400</xdr:colOff>
                    <xdr:row>529</xdr:row>
                    <xdr:rowOff>38100</xdr:rowOff>
                  </from>
                  <to>
                    <xdr:col>26</xdr:col>
                    <xdr:colOff>114300</xdr:colOff>
                    <xdr:row>529</xdr:row>
                    <xdr:rowOff>184150</xdr:rowOff>
                  </to>
                </anchor>
              </controlPr>
            </control>
          </mc:Choice>
        </mc:AlternateContent>
        <mc:AlternateContent xmlns:mc="http://schemas.openxmlformats.org/markup-compatibility/2006">
          <mc:Choice Requires="x14">
            <control shapeId="34143" r:id="rId580" name="Option Button 1375">
              <controlPr defaultSize="0" autoFill="0" autoLine="0" autoPict="0">
                <anchor moveWithCells="1">
                  <from>
                    <xdr:col>25</xdr:col>
                    <xdr:colOff>152400</xdr:colOff>
                    <xdr:row>530</xdr:row>
                    <xdr:rowOff>38100</xdr:rowOff>
                  </from>
                  <to>
                    <xdr:col>26</xdr:col>
                    <xdr:colOff>114300</xdr:colOff>
                    <xdr:row>530</xdr:row>
                    <xdr:rowOff>184150</xdr:rowOff>
                  </to>
                </anchor>
              </controlPr>
            </control>
          </mc:Choice>
        </mc:AlternateContent>
        <mc:AlternateContent xmlns:mc="http://schemas.openxmlformats.org/markup-compatibility/2006">
          <mc:Choice Requires="x14">
            <control shapeId="34145" r:id="rId581" name="Option Button 1377">
              <controlPr defaultSize="0" autoFill="0" autoLine="0" autoPict="0">
                <anchor moveWithCells="1">
                  <from>
                    <xdr:col>3</xdr:col>
                    <xdr:colOff>152400</xdr:colOff>
                    <xdr:row>536</xdr:row>
                    <xdr:rowOff>38100</xdr:rowOff>
                  </from>
                  <to>
                    <xdr:col>4</xdr:col>
                    <xdr:colOff>114300</xdr:colOff>
                    <xdr:row>536</xdr:row>
                    <xdr:rowOff>184150</xdr:rowOff>
                  </to>
                </anchor>
              </controlPr>
            </control>
          </mc:Choice>
        </mc:AlternateContent>
        <mc:AlternateContent xmlns:mc="http://schemas.openxmlformats.org/markup-compatibility/2006">
          <mc:Choice Requires="x14">
            <control shapeId="34146" r:id="rId582" name="Option Button 1378">
              <controlPr defaultSize="0" autoFill="0" autoLine="0" autoPict="0">
                <anchor moveWithCells="1">
                  <from>
                    <xdr:col>3</xdr:col>
                    <xdr:colOff>152400</xdr:colOff>
                    <xdr:row>537</xdr:row>
                    <xdr:rowOff>38100</xdr:rowOff>
                  </from>
                  <to>
                    <xdr:col>4</xdr:col>
                    <xdr:colOff>114300</xdr:colOff>
                    <xdr:row>537</xdr:row>
                    <xdr:rowOff>184150</xdr:rowOff>
                  </to>
                </anchor>
              </controlPr>
            </control>
          </mc:Choice>
        </mc:AlternateContent>
        <mc:AlternateContent xmlns:mc="http://schemas.openxmlformats.org/markup-compatibility/2006">
          <mc:Choice Requires="x14">
            <control shapeId="34147" r:id="rId583" name="Option Button 1379">
              <controlPr defaultSize="0" autoFill="0" autoLine="0" autoPict="0">
                <anchor moveWithCells="1">
                  <from>
                    <xdr:col>3</xdr:col>
                    <xdr:colOff>152400</xdr:colOff>
                    <xdr:row>538</xdr:row>
                    <xdr:rowOff>38100</xdr:rowOff>
                  </from>
                  <to>
                    <xdr:col>4</xdr:col>
                    <xdr:colOff>114300</xdr:colOff>
                    <xdr:row>538</xdr:row>
                    <xdr:rowOff>184150</xdr:rowOff>
                  </to>
                </anchor>
              </controlPr>
            </control>
          </mc:Choice>
        </mc:AlternateContent>
        <mc:AlternateContent xmlns:mc="http://schemas.openxmlformats.org/markup-compatibility/2006">
          <mc:Choice Requires="x14">
            <control shapeId="34149" r:id="rId584" name="Option Button 1381">
              <controlPr defaultSize="0" autoFill="0" autoLine="0" autoPict="0">
                <anchor moveWithCells="1">
                  <from>
                    <xdr:col>5</xdr:col>
                    <xdr:colOff>152400</xdr:colOff>
                    <xdr:row>536</xdr:row>
                    <xdr:rowOff>38100</xdr:rowOff>
                  </from>
                  <to>
                    <xdr:col>6</xdr:col>
                    <xdr:colOff>114300</xdr:colOff>
                    <xdr:row>536</xdr:row>
                    <xdr:rowOff>184150</xdr:rowOff>
                  </to>
                </anchor>
              </controlPr>
            </control>
          </mc:Choice>
        </mc:AlternateContent>
        <mc:AlternateContent xmlns:mc="http://schemas.openxmlformats.org/markup-compatibility/2006">
          <mc:Choice Requires="x14">
            <control shapeId="34150" r:id="rId585" name="Option Button 1382">
              <controlPr defaultSize="0" autoFill="0" autoLine="0" autoPict="0">
                <anchor moveWithCells="1">
                  <from>
                    <xdr:col>5</xdr:col>
                    <xdr:colOff>152400</xdr:colOff>
                    <xdr:row>537</xdr:row>
                    <xdr:rowOff>38100</xdr:rowOff>
                  </from>
                  <to>
                    <xdr:col>6</xdr:col>
                    <xdr:colOff>114300</xdr:colOff>
                    <xdr:row>537</xdr:row>
                    <xdr:rowOff>184150</xdr:rowOff>
                  </to>
                </anchor>
              </controlPr>
            </control>
          </mc:Choice>
        </mc:AlternateContent>
        <mc:AlternateContent xmlns:mc="http://schemas.openxmlformats.org/markup-compatibility/2006">
          <mc:Choice Requires="x14">
            <control shapeId="34151" r:id="rId586" name="Option Button 1383">
              <controlPr defaultSize="0" autoFill="0" autoLine="0" autoPict="0">
                <anchor moveWithCells="1">
                  <from>
                    <xdr:col>5</xdr:col>
                    <xdr:colOff>152400</xdr:colOff>
                    <xdr:row>538</xdr:row>
                    <xdr:rowOff>38100</xdr:rowOff>
                  </from>
                  <to>
                    <xdr:col>6</xdr:col>
                    <xdr:colOff>114300</xdr:colOff>
                    <xdr:row>538</xdr:row>
                    <xdr:rowOff>184150</xdr:rowOff>
                  </to>
                </anchor>
              </controlPr>
            </control>
          </mc:Choice>
        </mc:AlternateContent>
        <mc:AlternateContent xmlns:mc="http://schemas.openxmlformats.org/markup-compatibility/2006">
          <mc:Choice Requires="x14">
            <control shapeId="34153" r:id="rId587" name="Option Button 1385">
              <controlPr defaultSize="0" autoFill="0" autoLine="0" autoPict="0">
                <anchor moveWithCells="1">
                  <from>
                    <xdr:col>8</xdr:col>
                    <xdr:colOff>152400</xdr:colOff>
                    <xdr:row>536</xdr:row>
                    <xdr:rowOff>38100</xdr:rowOff>
                  </from>
                  <to>
                    <xdr:col>9</xdr:col>
                    <xdr:colOff>114300</xdr:colOff>
                    <xdr:row>536</xdr:row>
                    <xdr:rowOff>184150</xdr:rowOff>
                  </to>
                </anchor>
              </controlPr>
            </control>
          </mc:Choice>
        </mc:AlternateContent>
        <mc:AlternateContent xmlns:mc="http://schemas.openxmlformats.org/markup-compatibility/2006">
          <mc:Choice Requires="x14">
            <control shapeId="34154" r:id="rId588" name="Option Button 1386">
              <controlPr defaultSize="0" autoFill="0" autoLine="0" autoPict="0">
                <anchor moveWithCells="1">
                  <from>
                    <xdr:col>8</xdr:col>
                    <xdr:colOff>152400</xdr:colOff>
                    <xdr:row>537</xdr:row>
                    <xdr:rowOff>38100</xdr:rowOff>
                  </from>
                  <to>
                    <xdr:col>9</xdr:col>
                    <xdr:colOff>114300</xdr:colOff>
                    <xdr:row>537</xdr:row>
                    <xdr:rowOff>184150</xdr:rowOff>
                  </to>
                </anchor>
              </controlPr>
            </control>
          </mc:Choice>
        </mc:AlternateContent>
        <mc:AlternateContent xmlns:mc="http://schemas.openxmlformats.org/markup-compatibility/2006">
          <mc:Choice Requires="x14">
            <control shapeId="34155" r:id="rId589" name="Option Button 1387">
              <controlPr defaultSize="0" autoFill="0" autoLine="0" autoPict="0">
                <anchor moveWithCells="1">
                  <from>
                    <xdr:col>8</xdr:col>
                    <xdr:colOff>152400</xdr:colOff>
                    <xdr:row>538</xdr:row>
                    <xdr:rowOff>38100</xdr:rowOff>
                  </from>
                  <to>
                    <xdr:col>9</xdr:col>
                    <xdr:colOff>114300</xdr:colOff>
                    <xdr:row>538</xdr:row>
                    <xdr:rowOff>184150</xdr:rowOff>
                  </to>
                </anchor>
              </controlPr>
            </control>
          </mc:Choice>
        </mc:AlternateContent>
        <mc:AlternateContent xmlns:mc="http://schemas.openxmlformats.org/markup-compatibility/2006">
          <mc:Choice Requires="x14">
            <control shapeId="34157" r:id="rId590" name="Option Button 1389">
              <controlPr defaultSize="0" autoFill="0" autoLine="0" autoPict="0">
                <anchor moveWithCells="1">
                  <from>
                    <xdr:col>10</xdr:col>
                    <xdr:colOff>152400</xdr:colOff>
                    <xdr:row>536</xdr:row>
                    <xdr:rowOff>38100</xdr:rowOff>
                  </from>
                  <to>
                    <xdr:col>11</xdr:col>
                    <xdr:colOff>69850</xdr:colOff>
                    <xdr:row>536</xdr:row>
                    <xdr:rowOff>184150</xdr:rowOff>
                  </to>
                </anchor>
              </controlPr>
            </control>
          </mc:Choice>
        </mc:AlternateContent>
        <mc:AlternateContent xmlns:mc="http://schemas.openxmlformats.org/markup-compatibility/2006">
          <mc:Choice Requires="x14">
            <control shapeId="34158" r:id="rId591" name="Option Button 1390">
              <controlPr defaultSize="0" autoFill="0" autoLine="0" autoPict="0">
                <anchor moveWithCells="1">
                  <from>
                    <xdr:col>10</xdr:col>
                    <xdr:colOff>152400</xdr:colOff>
                    <xdr:row>537</xdr:row>
                    <xdr:rowOff>38100</xdr:rowOff>
                  </from>
                  <to>
                    <xdr:col>11</xdr:col>
                    <xdr:colOff>69850</xdr:colOff>
                    <xdr:row>537</xdr:row>
                    <xdr:rowOff>184150</xdr:rowOff>
                  </to>
                </anchor>
              </controlPr>
            </control>
          </mc:Choice>
        </mc:AlternateContent>
        <mc:AlternateContent xmlns:mc="http://schemas.openxmlformats.org/markup-compatibility/2006">
          <mc:Choice Requires="x14">
            <control shapeId="34159" r:id="rId592" name="Option Button 1391">
              <controlPr defaultSize="0" autoFill="0" autoLine="0" autoPict="0">
                <anchor moveWithCells="1">
                  <from>
                    <xdr:col>10</xdr:col>
                    <xdr:colOff>152400</xdr:colOff>
                    <xdr:row>538</xdr:row>
                    <xdr:rowOff>38100</xdr:rowOff>
                  </from>
                  <to>
                    <xdr:col>11</xdr:col>
                    <xdr:colOff>69850</xdr:colOff>
                    <xdr:row>538</xdr:row>
                    <xdr:rowOff>184150</xdr:rowOff>
                  </to>
                </anchor>
              </controlPr>
            </control>
          </mc:Choice>
        </mc:AlternateContent>
        <mc:AlternateContent xmlns:mc="http://schemas.openxmlformats.org/markup-compatibility/2006">
          <mc:Choice Requires="x14">
            <control shapeId="34161" r:id="rId593" name="Option Button 1393">
              <controlPr defaultSize="0" autoFill="0" autoLine="0" autoPict="0">
                <anchor moveWithCells="1">
                  <from>
                    <xdr:col>13</xdr:col>
                    <xdr:colOff>152400</xdr:colOff>
                    <xdr:row>536</xdr:row>
                    <xdr:rowOff>38100</xdr:rowOff>
                  </from>
                  <to>
                    <xdr:col>14</xdr:col>
                    <xdr:colOff>114300</xdr:colOff>
                    <xdr:row>536</xdr:row>
                    <xdr:rowOff>184150</xdr:rowOff>
                  </to>
                </anchor>
              </controlPr>
            </control>
          </mc:Choice>
        </mc:AlternateContent>
        <mc:AlternateContent xmlns:mc="http://schemas.openxmlformats.org/markup-compatibility/2006">
          <mc:Choice Requires="x14">
            <control shapeId="34162" r:id="rId594" name="Option Button 1394">
              <controlPr defaultSize="0" autoFill="0" autoLine="0" autoPict="0">
                <anchor moveWithCells="1">
                  <from>
                    <xdr:col>13</xdr:col>
                    <xdr:colOff>152400</xdr:colOff>
                    <xdr:row>537</xdr:row>
                    <xdr:rowOff>38100</xdr:rowOff>
                  </from>
                  <to>
                    <xdr:col>14</xdr:col>
                    <xdr:colOff>114300</xdr:colOff>
                    <xdr:row>537</xdr:row>
                    <xdr:rowOff>184150</xdr:rowOff>
                  </to>
                </anchor>
              </controlPr>
            </control>
          </mc:Choice>
        </mc:AlternateContent>
        <mc:AlternateContent xmlns:mc="http://schemas.openxmlformats.org/markup-compatibility/2006">
          <mc:Choice Requires="x14">
            <control shapeId="34163" r:id="rId595" name="Option Button 1395">
              <controlPr defaultSize="0" autoFill="0" autoLine="0" autoPict="0">
                <anchor moveWithCells="1">
                  <from>
                    <xdr:col>13</xdr:col>
                    <xdr:colOff>152400</xdr:colOff>
                    <xdr:row>538</xdr:row>
                    <xdr:rowOff>38100</xdr:rowOff>
                  </from>
                  <to>
                    <xdr:col>14</xdr:col>
                    <xdr:colOff>114300</xdr:colOff>
                    <xdr:row>538</xdr:row>
                    <xdr:rowOff>184150</xdr:rowOff>
                  </to>
                </anchor>
              </controlPr>
            </control>
          </mc:Choice>
        </mc:AlternateContent>
        <mc:AlternateContent xmlns:mc="http://schemas.openxmlformats.org/markup-compatibility/2006">
          <mc:Choice Requires="x14">
            <control shapeId="34165" r:id="rId596" name="Option Button 1397">
              <controlPr defaultSize="0" autoFill="0" autoLine="0" autoPict="0">
                <anchor moveWithCells="1">
                  <from>
                    <xdr:col>15</xdr:col>
                    <xdr:colOff>152400</xdr:colOff>
                    <xdr:row>536</xdr:row>
                    <xdr:rowOff>38100</xdr:rowOff>
                  </from>
                  <to>
                    <xdr:col>16</xdr:col>
                    <xdr:colOff>114300</xdr:colOff>
                    <xdr:row>536</xdr:row>
                    <xdr:rowOff>184150</xdr:rowOff>
                  </to>
                </anchor>
              </controlPr>
            </control>
          </mc:Choice>
        </mc:AlternateContent>
        <mc:AlternateContent xmlns:mc="http://schemas.openxmlformats.org/markup-compatibility/2006">
          <mc:Choice Requires="x14">
            <control shapeId="34166" r:id="rId597" name="Option Button 1398">
              <controlPr defaultSize="0" autoFill="0" autoLine="0" autoPict="0">
                <anchor moveWithCells="1">
                  <from>
                    <xdr:col>15</xdr:col>
                    <xdr:colOff>152400</xdr:colOff>
                    <xdr:row>537</xdr:row>
                    <xdr:rowOff>38100</xdr:rowOff>
                  </from>
                  <to>
                    <xdr:col>16</xdr:col>
                    <xdr:colOff>114300</xdr:colOff>
                    <xdr:row>537</xdr:row>
                    <xdr:rowOff>184150</xdr:rowOff>
                  </to>
                </anchor>
              </controlPr>
            </control>
          </mc:Choice>
        </mc:AlternateContent>
        <mc:AlternateContent xmlns:mc="http://schemas.openxmlformats.org/markup-compatibility/2006">
          <mc:Choice Requires="x14">
            <control shapeId="34167" r:id="rId598" name="Option Button 1399">
              <controlPr defaultSize="0" autoFill="0" autoLine="0" autoPict="0">
                <anchor moveWithCells="1">
                  <from>
                    <xdr:col>15</xdr:col>
                    <xdr:colOff>152400</xdr:colOff>
                    <xdr:row>538</xdr:row>
                    <xdr:rowOff>38100</xdr:rowOff>
                  </from>
                  <to>
                    <xdr:col>16</xdr:col>
                    <xdr:colOff>114300</xdr:colOff>
                    <xdr:row>538</xdr:row>
                    <xdr:rowOff>184150</xdr:rowOff>
                  </to>
                </anchor>
              </controlPr>
            </control>
          </mc:Choice>
        </mc:AlternateContent>
        <mc:AlternateContent xmlns:mc="http://schemas.openxmlformats.org/markup-compatibility/2006">
          <mc:Choice Requires="x14">
            <control shapeId="34169" r:id="rId599" name="Option Button 1401">
              <controlPr defaultSize="0" autoFill="0" autoLine="0" autoPict="0">
                <anchor moveWithCells="1">
                  <from>
                    <xdr:col>18</xdr:col>
                    <xdr:colOff>152400</xdr:colOff>
                    <xdr:row>536</xdr:row>
                    <xdr:rowOff>38100</xdr:rowOff>
                  </from>
                  <to>
                    <xdr:col>18</xdr:col>
                    <xdr:colOff>698500</xdr:colOff>
                    <xdr:row>536</xdr:row>
                    <xdr:rowOff>184150</xdr:rowOff>
                  </to>
                </anchor>
              </controlPr>
            </control>
          </mc:Choice>
        </mc:AlternateContent>
        <mc:AlternateContent xmlns:mc="http://schemas.openxmlformats.org/markup-compatibility/2006">
          <mc:Choice Requires="x14">
            <control shapeId="34170" r:id="rId600" name="Option Button 1402">
              <controlPr defaultSize="0" autoFill="0" autoLine="0" autoPict="0">
                <anchor moveWithCells="1">
                  <from>
                    <xdr:col>18</xdr:col>
                    <xdr:colOff>152400</xdr:colOff>
                    <xdr:row>537</xdr:row>
                    <xdr:rowOff>38100</xdr:rowOff>
                  </from>
                  <to>
                    <xdr:col>18</xdr:col>
                    <xdr:colOff>698500</xdr:colOff>
                    <xdr:row>537</xdr:row>
                    <xdr:rowOff>184150</xdr:rowOff>
                  </to>
                </anchor>
              </controlPr>
            </control>
          </mc:Choice>
        </mc:AlternateContent>
        <mc:AlternateContent xmlns:mc="http://schemas.openxmlformats.org/markup-compatibility/2006">
          <mc:Choice Requires="x14">
            <control shapeId="34171" r:id="rId601" name="Option Button 1403">
              <controlPr defaultSize="0" autoFill="0" autoLine="0" autoPict="0">
                <anchor moveWithCells="1">
                  <from>
                    <xdr:col>18</xdr:col>
                    <xdr:colOff>152400</xdr:colOff>
                    <xdr:row>538</xdr:row>
                    <xdr:rowOff>38100</xdr:rowOff>
                  </from>
                  <to>
                    <xdr:col>18</xdr:col>
                    <xdr:colOff>698500</xdr:colOff>
                    <xdr:row>538</xdr:row>
                    <xdr:rowOff>184150</xdr:rowOff>
                  </to>
                </anchor>
              </controlPr>
            </control>
          </mc:Choice>
        </mc:AlternateContent>
        <mc:AlternateContent xmlns:mc="http://schemas.openxmlformats.org/markup-compatibility/2006">
          <mc:Choice Requires="x14">
            <control shapeId="34173" r:id="rId602" name="Option Button 1405">
              <controlPr defaultSize="0" autoFill="0" autoLine="0" autoPict="0">
                <anchor moveWithCells="1">
                  <from>
                    <xdr:col>20</xdr:col>
                    <xdr:colOff>152400</xdr:colOff>
                    <xdr:row>536</xdr:row>
                    <xdr:rowOff>38100</xdr:rowOff>
                  </from>
                  <to>
                    <xdr:col>21</xdr:col>
                    <xdr:colOff>114300</xdr:colOff>
                    <xdr:row>536</xdr:row>
                    <xdr:rowOff>184150</xdr:rowOff>
                  </to>
                </anchor>
              </controlPr>
            </control>
          </mc:Choice>
        </mc:AlternateContent>
        <mc:AlternateContent xmlns:mc="http://schemas.openxmlformats.org/markup-compatibility/2006">
          <mc:Choice Requires="x14">
            <control shapeId="34174" r:id="rId603" name="Option Button 1406">
              <controlPr defaultSize="0" autoFill="0" autoLine="0" autoPict="0">
                <anchor moveWithCells="1">
                  <from>
                    <xdr:col>20</xdr:col>
                    <xdr:colOff>152400</xdr:colOff>
                    <xdr:row>537</xdr:row>
                    <xdr:rowOff>38100</xdr:rowOff>
                  </from>
                  <to>
                    <xdr:col>21</xdr:col>
                    <xdr:colOff>114300</xdr:colOff>
                    <xdr:row>537</xdr:row>
                    <xdr:rowOff>184150</xdr:rowOff>
                  </to>
                </anchor>
              </controlPr>
            </control>
          </mc:Choice>
        </mc:AlternateContent>
        <mc:AlternateContent xmlns:mc="http://schemas.openxmlformats.org/markup-compatibility/2006">
          <mc:Choice Requires="x14">
            <control shapeId="34175" r:id="rId604" name="Option Button 1407">
              <controlPr defaultSize="0" autoFill="0" autoLine="0" autoPict="0">
                <anchor moveWithCells="1">
                  <from>
                    <xdr:col>20</xdr:col>
                    <xdr:colOff>152400</xdr:colOff>
                    <xdr:row>538</xdr:row>
                    <xdr:rowOff>38100</xdr:rowOff>
                  </from>
                  <to>
                    <xdr:col>21</xdr:col>
                    <xdr:colOff>114300</xdr:colOff>
                    <xdr:row>538</xdr:row>
                    <xdr:rowOff>184150</xdr:rowOff>
                  </to>
                </anchor>
              </controlPr>
            </control>
          </mc:Choice>
        </mc:AlternateContent>
        <mc:AlternateContent xmlns:mc="http://schemas.openxmlformats.org/markup-compatibility/2006">
          <mc:Choice Requires="x14">
            <control shapeId="34177" r:id="rId605" name="Option Button 1409">
              <controlPr defaultSize="0" autoFill="0" autoLine="0" autoPict="0">
                <anchor moveWithCells="1">
                  <from>
                    <xdr:col>23</xdr:col>
                    <xdr:colOff>152400</xdr:colOff>
                    <xdr:row>536</xdr:row>
                    <xdr:rowOff>38100</xdr:rowOff>
                  </from>
                  <to>
                    <xdr:col>24</xdr:col>
                    <xdr:colOff>114300</xdr:colOff>
                    <xdr:row>536</xdr:row>
                    <xdr:rowOff>184150</xdr:rowOff>
                  </to>
                </anchor>
              </controlPr>
            </control>
          </mc:Choice>
        </mc:AlternateContent>
        <mc:AlternateContent xmlns:mc="http://schemas.openxmlformats.org/markup-compatibility/2006">
          <mc:Choice Requires="x14">
            <control shapeId="34178" r:id="rId606" name="Option Button 1410">
              <controlPr defaultSize="0" autoFill="0" autoLine="0" autoPict="0">
                <anchor moveWithCells="1">
                  <from>
                    <xdr:col>23</xdr:col>
                    <xdr:colOff>152400</xdr:colOff>
                    <xdr:row>537</xdr:row>
                    <xdr:rowOff>38100</xdr:rowOff>
                  </from>
                  <to>
                    <xdr:col>24</xdr:col>
                    <xdr:colOff>114300</xdr:colOff>
                    <xdr:row>537</xdr:row>
                    <xdr:rowOff>184150</xdr:rowOff>
                  </to>
                </anchor>
              </controlPr>
            </control>
          </mc:Choice>
        </mc:AlternateContent>
        <mc:AlternateContent xmlns:mc="http://schemas.openxmlformats.org/markup-compatibility/2006">
          <mc:Choice Requires="x14">
            <control shapeId="34179" r:id="rId607" name="Option Button 1411">
              <controlPr defaultSize="0" autoFill="0" autoLine="0" autoPict="0">
                <anchor moveWithCells="1">
                  <from>
                    <xdr:col>23</xdr:col>
                    <xdr:colOff>152400</xdr:colOff>
                    <xdr:row>538</xdr:row>
                    <xdr:rowOff>38100</xdr:rowOff>
                  </from>
                  <to>
                    <xdr:col>24</xdr:col>
                    <xdr:colOff>114300</xdr:colOff>
                    <xdr:row>538</xdr:row>
                    <xdr:rowOff>184150</xdr:rowOff>
                  </to>
                </anchor>
              </controlPr>
            </control>
          </mc:Choice>
        </mc:AlternateContent>
        <mc:AlternateContent xmlns:mc="http://schemas.openxmlformats.org/markup-compatibility/2006">
          <mc:Choice Requires="x14">
            <control shapeId="34181" r:id="rId608" name="Option Button 1413">
              <controlPr defaultSize="0" autoFill="0" autoLine="0" autoPict="0">
                <anchor moveWithCells="1">
                  <from>
                    <xdr:col>25</xdr:col>
                    <xdr:colOff>152400</xdr:colOff>
                    <xdr:row>536</xdr:row>
                    <xdr:rowOff>38100</xdr:rowOff>
                  </from>
                  <to>
                    <xdr:col>26</xdr:col>
                    <xdr:colOff>114300</xdr:colOff>
                    <xdr:row>536</xdr:row>
                    <xdr:rowOff>184150</xdr:rowOff>
                  </to>
                </anchor>
              </controlPr>
            </control>
          </mc:Choice>
        </mc:AlternateContent>
        <mc:AlternateContent xmlns:mc="http://schemas.openxmlformats.org/markup-compatibility/2006">
          <mc:Choice Requires="x14">
            <control shapeId="34182" r:id="rId609" name="Option Button 1414">
              <controlPr defaultSize="0" autoFill="0" autoLine="0" autoPict="0">
                <anchor moveWithCells="1">
                  <from>
                    <xdr:col>25</xdr:col>
                    <xdr:colOff>152400</xdr:colOff>
                    <xdr:row>537</xdr:row>
                    <xdr:rowOff>38100</xdr:rowOff>
                  </from>
                  <to>
                    <xdr:col>26</xdr:col>
                    <xdr:colOff>114300</xdr:colOff>
                    <xdr:row>537</xdr:row>
                    <xdr:rowOff>184150</xdr:rowOff>
                  </to>
                </anchor>
              </controlPr>
            </control>
          </mc:Choice>
        </mc:AlternateContent>
        <mc:AlternateContent xmlns:mc="http://schemas.openxmlformats.org/markup-compatibility/2006">
          <mc:Choice Requires="x14">
            <control shapeId="34183" r:id="rId610" name="Option Button 1415">
              <controlPr defaultSize="0" autoFill="0" autoLine="0" autoPict="0">
                <anchor moveWithCells="1">
                  <from>
                    <xdr:col>25</xdr:col>
                    <xdr:colOff>152400</xdr:colOff>
                    <xdr:row>538</xdr:row>
                    <xdr:rowOff>38100</xdr:rowOff>
                  </from>
                  <to>
                    <xdr:col>26</xdr:col>
                    <xdr:colOff>114300</xdr:colOff>
                    <xdr:row>538</xdr:row>
                    <xdr:rowOff>184150</xdr:rowOff>
                  </to>
                </anchor>
              </controlPr>
            </control>
          </mc:Choice>
        </mc:AlternateContent>
        <mc:AlternateContent xmlns:mc="http://schemas.openxmlformats.org/markup-compatibility/2006">
          <mc:Choice Requires="x14">
            <control shapeId="34185" r:id="rId611" name="Option Button 1417">
              <controlPr defaultSize="0" autoFill="0" autoLine="0" autoPict="0">
                <anchor moveWithCells="1">
                  <from>
                    <xdr:col>3</xdr:col>
                    <xdr:colOff>152400</xdr:colOff>
                    <xdr:row>544</xdr:row>
                    <xdr:rowOff>38100</xdr:rowOff>
                  </from>
                  <to>
                    <xdr:col>4</xdr:col>
                    <xdr:colOff>114300</xdr:colOff>
                    <xdr:row>544</xdr:row>
                    <xdr:rowOff>184150</xdr:rowOff>
                  </to>
                </anchor>
              </controlPr>
            </control>
          </mc:Choice>
        </mc:AlternateContent>
        <mc:AlternateContent xmlns:mc="http://schemas.openxmlformats.org/markup-compatibility/2006">
          <mc:Choice Requires="x14">
            <control shapeId="34186" r:id="rId612" name="Option Button 1418">
              <controlPr defaultSize="0" autoFill="0" autoLine="0" autoPict="0">
                <anchor moveWithCells="1">
                  <from>
                    <xdr:col>3</xdr:col>
                    <xdr:colOff>152400</xdr:colOff>
                    <xdr:row>545</xdr:row>
                    <xdr:rowOff>38100</xdr:rowOff>
                  </from>
                  <to>
                    <xdr:col>4</xdr:col>
                    <xdr:colOff>114300</xdr:colOff>
                    <xdr:row>545</xdr:row>
                    <xdr:rowOff>184150</xdr:rowOff>
                  </to>
                </anchor>
              </controlPr>
            </control>
          </mc:Choice>
        </mc:AlternateContent>
        <mc:AlternateContent xmlns:mc="http://schemas.openxmlformats.org/markup-compatibility/2006">
          <mc:Choice Requires="x14">
            <control shapeId="34187" r:id="rId613" name="Option Button 1419">
              <controlPr defaultSize="0" autoFill="0" autoLine="0" autoPict="0">
                <anchor moveWithCells="1">
                  <from>
                    <xdr:col>3</xdr:col>
                    <xdr:colOff>152400</xdr:colOff>
                    <xdr:row>546</xdr:row>
                    <xdr:rowOff>38100</xdr:rowOff>
                  </from>
                  <to>
                    <xdr:col>4</xdr:col>
                    <xdr:colOff>114300</xdr:colOff>
                    <xdr:row>546</xdr:row>
                    <xdr:rowOff>184150</xdr:rowOff>
                  </to>
                </anchor>
              </controlPr>
            </control>
          </mc:Choice>
        </mc:AlternateContent>
        <mc:AlternateContent xmlns:mc="http://schemas.openxmlformats.org/markup-compatibility/2006">
          <mc:Choice Requires="x14">
            <control shapeId="34189" r:id="rId614" name="Option Button 1421">
              <controlPr defaultSize="0" autoFill="0" autoLine="0" autoPict="0">
                <anchor moveWithCells="1">
                  <from>
                    <xdr:col>5</xdr:col>
                    <xdr:colOff>152400</xdr:colOff>
                    <xdr:row>544</xdr:row>
                    <xdr:rowOff>38100</xdr:rowOff>
                  </from>
                  <to>
                    <xdr:col>6</xdr:col>
                    <xdr:colOff>114300</xdr:colOff>
                    <xdr:row>544</xdr:row>
                    <xdr:rowOff>184150</xdr:rowOff>
                  </to>
                </anchor>
              </controlPr>
            </control>
          </mc:Choice>
        </mc:AlternateContent>
        <mc:AlternateContent xmlns:mc="http://schemas.openxmlformats.org/markup-compatibility/2006">
          <mc:Choice Requires="x14">
            <control shapeId="34190" r:id="rId615" name="Option Button 1422">
              <controlPr defaultSize="0" autoFill="0" autoLine="0" autoPict="0">
                <anchor moveWithCells="1">
                  <from>
                    <xdr:col>5</xdr:col>
                    <xdr:colOff>152400</xdr:colOff>
                    <xdr:row>545</xdr:row>
                    <xdr:rowOff>38100</xdr:rowOff>
                  </from>
                  <to>
                    <xdr:col>6</xdr:col>
                    <xdr:colOff>114300</xdr:colOff>
                    <xdr:row>545</xdr:row>
                    <xdr:rowOff>184150</xdr:rowOff>
                  </to>
                </anchor>
              </controlPr>
            </control>
          </mc:Choice>
        </mc:AlternateContent>
        <mc:AlternateContent xmlns:mc="http://schemas.openxmlformats.org/markup-compatibility/2006">
          <mc:Choice Requires="x14">
            <control shapeId="34191" r:id="rId616" name="Option Button 1423">
              <controlPr defaultSize="0" autoFill="0" autoLine="0" autoPict="0">
                <anchor moveWithCells="1">
                  <from>
                    <xdr:col>5</xdr:col>
                    <xdr:colOff>152400</xdr:colOff>
                    <xdr:row>546</xdr:row>
                    <xdr:rowOff>38100</xdr:rowOff>
                  </from>
                  <to>
                    <xdr:col>6</xdr:col>
                    <xdr:colOff>114300</xdr:colOff>
                    <xdr:row>546</xdr:row>
                    <xdr:rowOff>184150</xdr:rowOff>
                  </to>
                </anchor>
              </controlPr>
            </control>
          </mc:Choice>
        </mc:AlternateContent>
        <mc:AlternateContent xmlns:mc="http://schemas.openxmlformats.org/markup-compatibility/2006">
          <mc:Choice Requires="x14">
            <control shapeId="34193" r:id="rId617" name="Option Button 1425">
              <controlPr defaultSize="0" autoFill="0" autoLine="0" autoPict="0">
                <anchor moveWithCells="1">
                  <from>
                    <xdr:col>8</xdr:col>
                    <xdr:colOff>152400</xdr:colOff>
                    <xdr:row>544</xdr:row>
                    <xdr:rowOff>38100</xdr:rowOff>
                  </from>
                  <to>
                    <xdr:col>9</xdr:col>
                    <xdr:colOff>114300</xdr:colOff>
                    <xdr:row>544</xdr:row>
                    <xdr:rowOff>184150</xdr:rowOff>
                  </to>
                </anchor>
              </controlPr>
            </control>
          </mc:Choice>
        </mc:AlternateContent>
        <mc:AlternateContent xmlns:mc="http://schemas.openxmlformats.org/markup-compatibility/2006">
          <mc:Choice Requires="x14">
            <control shapeId="34194" r:id="rId618" name="Option Button 1426">
              <controlPr defaultSize="0" autoFill="0" autoLine="0" autoPict="0">
                <anchor moveWithCells="1">
                  <from>
                    <xdr:col>8</xdr:col>
                    <xdr:colOff>152400</xdr:colOff>
                    <xdr:row>545</xdr:row>
                    <xdr:rowOff>38100</xdr:rowOff>
                  </from>
                  <to>
                    <xdr:col>9</xdr:col>
                    <xdr:colOff>114300</xdr:colOff>
                    <xdr:row>545</xdr:row>
                    <xdr:rowOff>184150</xdr:rowOff>
                  </to>
                </anchor>
              </controlPr>
            </control>
          </mc:Choice>
        </mc:AlternateContent>
        <mc:AlternateContent xmlns:mc="http://schemas.openxmlformats.org/markup-compatibility/2006">
          <mc:Choice Requires="x14">
            <control shapeId="34195" r:id="rId619" name="Option Button 1427">
              <controlPr defaultSize="0" autoFill="0" autoLine="0" autoPict="0">
                <anchor moveWithCells="1">
                  <from>
                    <xdr:col>8</xdr:col>
                    <xdr:colOff>152400</xdr:colOff>
                    <xdr:row>546</xdr:row>
                    <xdr:rowOff>38100</xdr:rowOff>
                  </from>
                  <to>
                    <xdr:col>9</xdr:col>
                    <xdr:colOff>114300</xdr:colOff>
                    <xdr:row>546</xdr:row>
                    <xdr:rowOff>184150</xdr:rowOff>
                  </to>
                </anchor>
              </controlPr>
            </control>
          </mc:Choice>
        </mc:AlternateContent>
        <mc:AlternateContent xmlns:mc="http://schemas.openxmlformats.org/markup-compatibility/2006">
          <mc:Choice Requires="x14">
            <control shapeId="34197" r:id="rId620" name="Option Button 1429">
              <controlPr defaultSize="0" autoFill="0" autoLine="0" autoPict="0">
                <anchor moveWithCells="1">
                  <from>
                    <xdr:col>10</xdr:col>
                    <xdr:colOff>152400</xdr:colOff>
                    <xdr:row>544</xdr:row>
                    <xdr:rowOff>38100</xdr:rowOff>
                  </from>
                  <to>
                    <xdr:col>11</xdr:col>
                    <xdr:colOff>69850</xdr:colOff>
                    <xdr:row>544</xdr:row>
                    <xdr:rowOff>184150</xdr:rowOff>
                  </to>
                </anchor>
              </controlPr>
            </control>
          </mc:Choice>
        </mc:AlternateContent>
        <mc:AlternateContent xmlns:mc="http://schemas.openxmlformats.org/markup-compatibility/2006">
          <mc:Choice Requires="x14">
            <control shapeId="34198" r:id="rId621" name="Option Button 1430">
              <controlPr defaultSize="0" autoFill="0" autoLine="0" autoPict="0">
                <anchor moveWithCells="1">
                  <from>
                    <xdr:col>10</xdr:col>
                    <xdr:colOff>152400</xdr:colOff>
                    <xdr:row>545</xdr:row>
                    <xdr:rowOff>38100</xdr:rowOff>
                  </from>
                  <to>
                    <xdr:col>11</xdr:col>
                    <xdr:colOff>69850</xdr:colOff>
                    <xdr:row>545</xdr:row>
                    <xdr:rowOff>184150</xdr:rowOff>
                  </to>
                </anchor>
              </controlPr>
            </control>
          </mc:Choice>
        </mc:AlternateContent>
        <mc:AlternateContent xmlns:mc="http://schemas.openxmlformats.org/markup-compatibility/2006">
          <mc:Choice Requires="x14">
            <control shapeId="34199" r:id="rId622" name="Option Button 1431">
              <controlPr defaultSize="0" autoFill="0" autoLine="0" autoPict="0">
                <anchor moveWithCells="1">
                  <from>
                    <xdr:col>10</xdr:col>
                    <xdr:colOff>152400</xdr:colOff>
                    <xdr:row>546</xdr:row>
                    <xdr:rowOff>38100</xdr:rowOff>
                  </from>
                  <to>
                    <xdr:col>11</xdr:col>
                    <xdr:colOff>69850</xdr:colOff>
                    <xdr:row>546</xdr:row>
                    <xdr:rowOff>184150</xdr:rowOff>
                  </to>
                </anchor>
              </controlPr>
            </control>
          </mc:Choice>
        </mc:AlternateContent>
        <mc:AlternateContent xmlns:mc="http://schemas.openxmlformats.org/markup-compatibility/2006">
          <mc:Choice Requires="x14">
            <control shapeId="34201" r:id="rId623" name="Option Button 1433">
              <controlPr defaultSize="0" autoFill="0" autoLine="0" autoPict="0">
                <anchor moveWithCells="1">
                  <from>
                    <xdr:col>13</xdr:col>
                    <xdr:colOff>152400</xdr:colOff>
                    <xdr:row>544</xdr:row>
                    <xdr:rowOff>38100</xdr:rowOff>
                  </from>
                  <to>
                    <xdr:col>14</xdr:col>
                    <xdr:colOff>114300</xdr:colOff>
                    <xdr:row>544</xdr:row>
                    <xdr:rowOff>184150</xdr:rowOff>
                  </to>
                </anchor>
              </controlPr>
            </control>
          </mc:Choice>
        </mc:AlternateContent>
        <mc:AlternateContent xmlns:mc="http://schemas.openxmlformats.org/markup-compatibility/2006">
          <mc:Choice Requires="x14">
            <control shapeId="34202" r:id="rId624" name="Option Button 1434">
              <controlPr defaultSize="0" autoFill="0" autoLine="0" autoPict="0">
                <anchor moveWithCells="1">
                  <from>
                    <xdr:col>13</xdr:col>
                    <xdr:colOff>152400</xdr:colOff>
                    <xdr:row>545</xdr:row>
                    <xdr:rowOff>38100</xdr:rowOff>
                  </from>
                  <to>
                    <xdr:col>14</xdr:col>
                    <xdr:colOff>114300</xdr:colOff>
                    <xdr:row>545</xdr:row>
                    <xdr:rowOff>184150</xdr:rowOff>
                  </to>
                </anchor>
              </controlPr>
            </control>
          </mc:Choice>
        </mc:AlternateContent>
        <mc:AlternateContent xmlns:mc="http://schemas.openxmlformats.org/markup-compatibility/2006">
          <mc:Choice Requires="x14">
            <control shapeId="34203" r:id="rId625" name="Option Button 1435">
              <controlPr defaultSize="0" autoFill="0" autoLine="0" autoPict="0">
                <anchor moveWithCells="1">
                  <from>
                    <xdr:col>13</xdr:col>
                    <xdr:colOff>152400</xdr:colOff>
                    <xdr:row>546</xdr:row>
                    <xdr:rowOff>38100</xdr:rowOff>
                  </from>
                  <to>
                    <xdr:col>14</xdr:col>
                    <xdr:colOff>114300</xdr:colOff>
                    <xdr:row>546</xdr:row>
                    <xdr:rowOff>184150</xdr:rowOff>
                  </to>
                </anchor>
              </controlPr>
            </control>
          </mc:Choice>
        </mc:AlternateContent>
        <mc:AlternateContent xmlns:mc="http://schemas.openxmlformats.org/markup-compatibility/2006">
          <mc:Choice Requires="x14">
            <control shapeId="34205" r:id="rId626" name="Option Button 1437">
              <controlPr defaultSize="0" autoFill="0" autoLine="0" autoPict="0">
                <anchor moveWithCells="1">
                  <from>
                    <xdr:col>15</xdr:col>
                    <xdr:colOff>152400</xdr:colOff>
                    <xdr:row>544</xdr:row>
                    <xdr:rowOff>38100</xdr:rowOff>
                  </from>
                  <to>
                    <xdr:col>16</xdr:col>
                    <xdr:colOff>114300</xdr:colOff>
                    <xdr:row>544</xdr:row>
                    <xdr:rowOff>184150</xdr:rowOff>
                  </to>
                </anchor>
              </controlPr>
            </control>
          </mc:Choice>
        </mc:AlternateContent>
        <mc:AlternateContent xmlns:mc="http://schemas.openxmlformats.org/markup-compatibility/2006">
          <mc:Choice Requires="x14">
            <control shapeId="34206" r:id="rId627" name="Option Button 1438">
              <controlPr defaultSize="0" autoFill="0" autoLine="0" autoPict="0">
                <anchor moveWithCells="1">
                  <from>
                    <xdr:col>15</xdr:col>
                    <xdr:colOff>152400</xdr:colOff>
                    <xdr:row>545</xdr:row>
                    <xdr:rowOff>38100</xdr:rowOff>
                  </from>
                  <to>
                    <xdr:col>16</xdr:col>
                    <xdr:colOff>114300</xdr:colOff>
                    <xdr:row>545</xdr:row>
                    <xdr:rowOff>184150</xdr:rowOff>
                  </to>
                </anchor>
              </controlPr>
            </control>
          </mc:Choice>
        </mc:AlternateContent>
        <mc:AlternateContent xmlns:mc="http://schemas.openxmlformats.org/markup-compatibility/2006">
          <mc:Choice Requires="x14">
            <control shapeId="34207" r:id="rId628" name="Option Button 1439">
              <controlPr defaultSize="0" autoFill="0" autoLine="0" autoPict="0">
                <anchor moveWithCells="1">
                  <from>
                    <xdr:col>15</xdr:col>
                    <xdr:colOff>152400</xdr:colOff>
                    <xdr:row>546</xdr:row>
                    <xdr:rowOff>38100</xdr:rowOff>
                  </from>
                  <to>
                    <xdr:col>16</xdr:col>
                    <xdr:colOff>114300</xdr:colOff>
                    <xdr:row>546</xdr:row>
                    <xdr:rowOff>184150</xdr:rowOff>
                  </to>
                </anchor>
              </controlPr>
            </control>
          </mc:Choice>
        </mc:AlternateContent>
        <mc:AlternateContent xmlns:mc="http://schemas.openxmlformats.org/markup-compatibility/2006">
          <mc:Choice Requires="x14">
            <control shapeId="34209" r:id="rId629" name="Option Button 1441">
              <controlPr defaultSize="0" autoFill="0" autoLine="0" autoPict="0">
                <anchor moveWithCells="1">
                  <from>
                    <xdr:col>18</xdr:col>
                    <xdr:colOff>152400</xdr:colOff>
                    <xdr:row>544</xdr:row>
                    <xdr:rowOff>38100</xdr:rowOff>
                  </from>
                  <to>
                    <xdr:col>18</xdr:col>
                    <xdr:colOff>698500</xdr:colOff>
                    <xdr:row>544</xdr:row>
                    <xdr:rowOff>184150</xdr:rowOff>
                  </to>
                </anchor>
              </controlPr>
            </control>
          </mc:Choice>
        </mc:AlternateContent>
        <mc:AlternateContent xmlns:mc="http://schemas.openxmlformats.org/markup-compatibility/2006">
          <mc:Choice Requires="x14">
            <control shapeId="34210" r:id="rId630" name="Option Button 1442">
              <controlPr defaultSize="0" autoFill="0" autoLine="0" autoPict="0">
                <anchor moveWithCells="1">
                  <from>
                    <xdr:col>18</xdr:col>
                    <xdr:colOff>152400</xdr:colOff>
                    <xdr:row>545</xdr:row>
                    <xdr:rowOff>38100</xdr:rowOff>
                  </from>
                  <to>
                    <xdr:col>18</xdr:col>
                    <xdr:colOff>698500</xdr:colOff>
                    <xdr:row>545</xdr:row>
                    <xdr:rowOff>184150</xdr:rowOff>
                  </to>
                </anchor>
              </controlPr>
            </control>
          </mc:Choice>
        </mc:AlternateContent>
        <mc:AlternateContent xmlns:mc="http://schemas.openxmlformats.org/markup-compatibility/2006">
          <mc:Choice Requires="x14">
            <control shapeId="34211" r:id="rId631" name="Option Button 1443">
              <controlPr defaultSize="0" autoFill="0" autoLine="0" autoPict="0">
                <anchor moveWithCells="1">
                  <from>
                    <xdr:col>18</xdr:col>
                    <xdr:colOff>152400</xdr:colOff>
                    <xdr:row>546</xdr:row>
                    <xdr:rowOff>38100</xdr:rowOff>
                  </from>
                  <to>
                    <xdr:col>18</xdr:col>
                    <xdr:colOff>698500</xdr:colOff>
                    <xdr:row>546</xdr:row>
                    <xdr:rowOff>184150</xdr:rowOff>
                  </to>
                </anchor>
              </controlPr>
            </control>
          </mc:Choice>
        </mc:AlternateContent>
        <mc:AlternateContent xmlns:mc="http://schemas.openxmlformats.org/markup-compatibility/2006">
          <mc:Choice Requires="x14">
            <control shapeId="34213" r:id="rId632" name="Option Button 1445">
              <controlPr defaultSize="0" autoFill="0" autoLine="0" autoPict="0">
                <anchor moveWithCells="1">
                  <from>
                    <xdr:col>20</xdr:col>
                    <xdr:colOff>152400</xdr:colOff>
                    <xdr:row>544</xdr:row>
                    <xdr:rowOff>38100</xdr:rowOff>
                  </from>
                  <to>
                    <xdr:col>21</xdr:col>
                    <xdr:colOff>114300</xdr:colOff>
                    <xdr:row>544</xdr:row>
                    <xdr:rowOff>184150</xdr:rowOff>
                  </to>
                </anchor>
              </controlPr>
            </control>
          </mc:Choice>
        </mc:AlternateContent>
        <mc:AlternateContent xmlns:mc="http://schemas.openxmlformats.org/markup-compatibility/2006">
          <mc:Choice Requires="x14">
            <control shapeId="34214" r:id="rId633" name="Option Button 1446">
              <controlPr defaultSize="0" autoFill="0" autoLine="0" autoPict="0">
                <anchor moveWithCells="1">
                  <from>
                    <xdr:col>20</xdr:col>
                    <xdr:colOff>152400</xdr:colOff>
                    <xdr:row>545</xdr:row>
                    <xdr:rowOff>38100</xdr:rowOff>
                  </from>
                  <to>
                    <xdr:col>21</xdr:col>
                    <xdr:colOff>114300</xdr:colOff>
                    <xdr:row>545</xdr:row>
                    <xdr:rowOff>184150</xdr:rowOff>
                  </to>
                </anchor>
              </controlPr>
            </control>
          </mc:Choice>
        </mc:AlternateContent>
        <mc:AlternateContent xmlns:mc="http://schemas.openxmlformats.org/markup-compatibility/2006">
          <mc:Choice Requires="x14">
            <control shapeId="34215" r:id="rId634" name="Option Button 1447">
              <controlPr defaultSize="0" autoFill="0" autoLine="0" autoPict="0">
                <anchor moveWithCells="1">
                  <from>
                    <xdr:col>20</xdr:col>
                    <xdr:colOff>152400</xdr:colOff>
                    <xdr:row>546</xdr:row>
                    <xdr:rowOff>38100</xdr:rowOff>
                  </from>
                  <to>
                    <xdr:col>21</xdr:col>
                    <xdr:colOff>114300</xdr:colOff>
                    <xdr:row>546</xdr:row>
                    <xdr:rowOff>184150</xdr:rowOff>
                  </to>
                </anchor>
              </controlPr>
            </control>
          </mc:Choice>
        </mc:AlternateContent>
        <mc:AlternateContent xmlns:mc="http://schemas.openxmlformats.org/markup-compatibility/2006">
          <mc:Choice Requires="x14">
            <control shapeId="34217" r:id="rId635" name="Option Button 1449">
              <controlPr defaultSize="0" autoFill="0" autoLine="0" autoPict="0">
                <anchor moveWithCells="1">
                  <from>
                    <xdr:col>23</xdr:col>
                    <xdr:colOff>152400</xdr:colOff>
                    <xdr:row>544</xdr:row>
                    <xdr:rowOff>38100</xdr:rowOff>
                  </from>
                  <to>
                    <xdr:col>24</xdr:col>
                    <xdr:colOff>114300</xdr:colOff>
                    <xdr:row>544</xdr:row>
                    <xdr:rowOff>184150</xdr:rowOff>
                  </to>
                </anchor>
              </controlPr>
            </control>
          </mc:Choice>
        </mc:AlternateContent>
        <mc:AlternateContent xmlns:mc="http://schemas.openxmlformats.org/markup-compatibility/2006">
          <mc:Choice Requires="x14">
            <control shapeId="34218" r:id="rId636" name="Option Button 1450">
              <controlPr defaultSize="0" autoFill="0" autoLine="0" autoPict="0">
                <anchor moveWithCells="1">
                  <from>
                    <xdr:col>23</xdr:col>
                    <xdr:colOff>152400</xdr:colOff>
                    <xdr:row>545</xdr:row>
                    <xdr:rowOff>38100</xdr:rowOff>
                  </from>
                  <to>
                    <xdr:col>24</xdr:col>
                    <xdr:colOff>114300</xdr:colOff>
                    <xdr:row>545</xdr:row>
                    <xdr:rowOff>184150</xdr:rowOff>
                  </to>
                </anchor>
              </controlPr>
            </control>
          </mc:Choice>
        </mc:AlternateContent>
        <mc:AlternateContent xmlns:mc="http://schemas.openxmlformats.org/markup-compatibility/2006">
          <mc:Choice Requires="x14">
            <control shapeId="34219" r:id="rId637" name="Option Button 1451">
              <controlPr defaultSize="0" autoFill="0" autoLine="0" autoPict="0">
                <anchor moveWithCells="1">
                  <from>
                    <xdr:col>23</xdr:col>
                    <xdr:colOff>152400</xdr:colOff>
                    <xdr:row>546</xdr:row>
                    <xdr:rowOff>38100</xdr:rowOff>
                  </from>
                  <to>
                    <xdr:col>24</xdr:col>
                    <xdr:colOff>114300</xdr:colOff>
                    <xdr:row>546</xdr:row>
                    <xdr:rowOff>184150</xdr:rowOff>
                  </to>
                </anchor>
              </controlPr>
            </control>
          </mc:Choice>
        </mc:AlternateContent>
        <mc:AlternateContent xmlns:mc="http://schemas.openxmlformats.org/markup-compatibility/2006">
          <mc:Choice Requires="x14">
            <control shapeId="34221" r:id="rId638" name="Option Button 1453">
              <controlPr defaultSize="0" autoFill="0" autoLine="0" autoPict="0">
                <anchor moveWithCells="1">
                  <from>
                    <xdr:col>25</xdr:col>
                    <xdr:colOff>152400</xdr:colOff>
                    <xdr:row>544</xdr:row>
                    <xdr:rowOff>38100</xdr:rowOff>
                  </from>
                  <to>
                    <xdr:col>26</xdr:col>
                    <xdr:colOff>114300</xdr:colOff>
                    <xdr:row>544</xdr:row>
                    <xdr:rowOff>184150</xdr:rowOff>
                  </to>
                </anchor>
              </controlPr>
            </control>
          </mc:Choice>
        </mc:AlternateContent>
        <mc:AlternateContent xmlns:mc="http://schemas.openxmlformats.org/markup-compatibility/2006">
          <mc:Choice Requires="x14">
            <control shapeId="34222" r:id="rId639" name="Option Button 1454">
              <controlPr defaultSize="0" autoFill="0" autoLine="0" autoPict="0">
                <anchor moveWithCells="1">
                  <from>
                    <xdr:col>25</xdr:col>
                    <xdr:colOff>152400</xdr:colOff>
                    <xdr:row>545</xdr:row>
                    <xdr:rowOff>38100</xdr:rowOff>
                  </from>
                  <to>
                    <xdr:col>26</xdr:col>
                    <xdr:colOff>114300</xdr:colOff>
                    <xdr:row>545</xdr:row>
                    <xdr:rowOff>184150</xdr:rowOff>
                  </to>
                </anchor>
              </controlPr>
            </control>
          </mc:Choice>
        </mc:AlternateContent>
        <mc:AlternateContent xmlns:mc="http://schemas.openxmlformats.org/markup-compatibility/2006">
          <mc:Choice Requires="x14">
            <control shapeId="34223" r:id="rId640" name="Option Button 1455">
              <controlPr defaultSize="0" autoFill="0" autoLine="0" autoPict="0">
                <anchor moveWithCells="1">
                  <from>
                    <xdr:col>25</xdr:col>
                    <xdr:colOff>152400</xdr:colOff>
                    <xdr:row>546</xdr:row>
                    <xdr:rowOff>38100</xdr:rowOff>
                  </from>
                  <to>
                    <xdr:col>26</xdr:col>
                    <xdr:colOff>114300</xdr:colOff>
                    <xdr:row>546</xdr:row>
                    <xdr:rowOff>184150</xdr:rowOff>
                  </to>
                </anchor>
              </controlPr>
            </control>
          </mc:Choice>
        </mc:AlternateContent>
        <mc:AlternateContent xmlns:mc="http://schemas.openxmlformats.org/markup-compatibility/2006">
          <mc:Choice Requires="x14">
            <control shapeId="34225" r:id="rId641" name="Option Button 1457">
              <controlPr defaultSize="0" autoFill="0" autoLine="0" autoPict="0">
                <anchor moveWithCells="1">
                  <from>
                    <xdr:col>3</xdr:col>
                    <xdr:colOff>152400</xdr:colOff>
                    <xdr:row>552</xdr:row>
                    <xdr:rowOff>38100</xdr:rowOff>
                  </from>
                  <to>
                    <xdr:col>4</xdr:col>
                    <xdr:colOff>114300</xdr:colOff>
                    <xdr:row>552</xdr:row>
                    <xdr:rowOff>184150</xdr:rowOff>
                  </to>
                </anchor>
              </controlPr>
            </control>
          </mc:Choice>
        </mc:AlternateContent>
        <mc:AlternateContent xmlns:mc="http://schemas.openxmlformats.org/markup-compatibility/2006">
          <mc:Choice Requires="x14">
            <control shapeId="34226" r:id="rId642" name="Option Button 1458">
              <controlPr defaultSize="0" autoFill="0" autoLine="0" autoPict="0">
                <anchor moveWithCells="1">
                  <from>
                    <xdr:col>3</xdr:col>
                    <xdr:colOff>152400</xdr:colOff>
                    <xdr:row>553</xdr:row>
                    <xdr:rowOff>38100</xdr:rowOff>
                  </from>
                  <to>
                    <xdr:col>4</xdr:col>
                    <xdr:colOff>114300</xdr:colOff>
                    <xdr:row>553</xdr:row>
                    <xdr:rowOff>184150</xdr:rowOff>
                  </to>
                </anchor>
              </controlPr>
            </control>
          </mc:Choice>
        </mc:AlternateContent>
        <mc:AlternateContent xmlns:mc="http://schemas.openxmlformats.org/markup-compatibility/2006">
          <mc:Choice Requires="x14">
            <control shapeId="34227" r:id="rId643" name="Option Button 1459">
              <controlPr defaultSize="0" autoFill="0" autoLine="0" autoPict="0">
                <anchor moveWithCells="1">
                  <from>
                    <xdr:col>3</xdr:col>
                    <xdr:colOff>152400</xdr:colOff>
                    <xdr:row>554</xdr:row>
                    <xdr:rowOff>38100</xdr:rowOff>
                  </from>
                  <to>
                    <xdr:col>4</xdr:col>
                    <xdr:colOff>114300</xdr:colOff>
                    <xdr:row>554</xdr:row>
                    <xdr:rowOff>184150</xdr:rowOff>
                  </to>
                </anchor>
              </controlPr>
            </control>
          </mc:Choice>
        </mc:AlternateContent>
        <mc:AlternateContent xmlns:mc="http://schemas.openxmlformats.org/markup-compatibility/2006">
          <mc:Choice Requires="x14">
            <control shapeId="34229" r:id="rId644" name="Option Button 1461">
              <controlPr defaultSize="0" autoFill="0" autoLine="0" autoPict="0">
                <anchor moveWithCells="1">
                  <from>
                    <xdr:col>5</xdr:col>
                    <xdr:colOff>152400</xdr:colOff>
                    <xdr:row>552</xdr:row>
                    <xdr:rowOff>38100</xdr:rowOff>
                  </from>
                  <to>
                    <xdr:col>6</xdr:col>
                    <xdr:colOff>114300</xdr:colOff>
                    <xdr:row>552</xdr:row>
                    <xdr:rowOff>184150</xdr:rowOff>
                  </to>
                </anchor>
              </controlPr>
            </control>
          </mc:Choice>
        </mc:AlternateContent>
        <mc:AlternateContent xmlns:mc="http://schemas.openxmlformats.org/markup-compatibility/2006">
          <mc:Choice Requires="x14">
            <control shapeId="34230" r:id="rId645" name="Option Button 1462">
              <controlPr defaultSize="0" autoFill="0" autoLine="0" autoPict="0">
                <anchor moveWithCells="1">
                  <from>
                    <xdr:col>5</xdr:col>
                    <xdr:colOff>152400</xdr:colOff>
                    <xdr:row>553</xdr:row>
                    <xdr:rowOff>38100</xdr:rowOff>
                  </from>
                  <to>
                    <xdr:col>6</xdr:col>
                    <xdr:colOff>114300</xdr:colOff>
                    <xdr:row>553</xdr:row>
                    <xdr:rowOff>184150</xdr:rowOff>
                  </to>
                </anchor>
              </controlPr>
            </control>
          </mc:Choice>
        </mc:AlternateContent>
        <mc:AlternateContent xmlns:mc="http://schemas.openxmlformats.org/markup-compatibility/2006">
          <mc:Choice Requires="x14">
            <control shapeId="34231" r:id="rId646" name="Option Button 1463">
              <controlPr defaultSize="0" autoFill="0" autoLine="0" autoPict="0">
                <anchor moveWithCells="1">
                  <from>
                    <xdr:col>5</xdr:col>
                    <xdr:colOff>152400</xdr:colOff>
                    <xdr:row>554</xdr:row>
                    <xdr:rowOff>38100</xdr:rowOff>
                  </from>
                  <to>
                    <xdr:col>6</xdr:col>
                    <xdr:colOff>114300</xdr:colOff>
                    <xdr:row>554</xdr:row>
                    <xdr:rowOff>184150</xdr:rowOff>
                  </to>
                </anchor>
              </controlPr>
            </control>
          </mc:Choice>
        </mc:AlternateContent>
        <mc:AlternateContent xmlns:mc="http://schemas.openxmlformats.org/markup-compatibility/2006">
          <mc:Choice Requires="x14">
            <control shapeId="34233" r:id="rId647" name="Option Button 1465">
              <controlPr defaultSize="0" autoFill="0" autoLine="0" autoPict="0">
                <anchor moveWithCells="1">
                  <from>
                    <xdr:col>8</xdr:col>
                    <xdr:colOff>152400</xdr:colOff>
                    <xdr:row>552</xdr:row>
                    <xdr:rowOff>38100</xdr:rowOff>
                  </from>
                  <to>
                    <xdr:col>9</xdr:col>
                    <xdr:colOff>114300</xdr:colOff>
                    <xdr:row>552</xdr:row>
                    <xdr:rowOff>184150</xdr:rowOff>
                  </to>
                </anchor>
              </controlPr>
            </control>
          </mc:Choice>
        </mc:AlternateContent>
        <mc:AlternateContent xmlns:mc="http://schemas.openxmlformats.org/markup-compatibility/2006">
          <mc:Choice Requires="x14">
            <control shapeId="34234" r:id="rId648" name="Option Button 1466">
              <controlPr defaultSize="0" autoFill="0" autoLine="0" autoPict="0">
                <anchor moveWithCells="1">
                  <from>
                    <xdr:col>8</xdr:col>
                    <xdr:colOff>152400</xdr:colOff>
                    <xdr:row>553</xdr:row>
                    <xdr:rowOff>38100</xdr:rowOff>
                  </from>
                  <to>
                    <xdr:col>9</xdr:col>
                    <xdr:colOff>114300</xdr:colOff>
                    <xdr:row>553</xdr:row>
                    <xdr:rowOff>184150</xdr:rowOff>
                  </to>
                </anchor>
              </controlPr>
            </control>
          </mc:Choice>
        </mc:AlternateContent>
        <mc:AlternateContent xmlns:mc="http://schemas.openxmlformats.org/markup-compatibility/2006">
          <mc:Choice Requires="x14">
            <control shapeId="34235" r:id="rId649" name="Option Button 1467">
              <controlPr defaultSize="0" autoFill="0" autoLine="0" autoPict="0">
                <anchor moveWithCells="1">
                  <from>
                    <xdr:col>8</xdr:col>
                    <xdr:colOff>152400</xdr:colOff>
                    <xdr:row>554</xdr:row>
                    <xdr:rowOff>38100</xdr:rowOff>
                  </from>
                  <to>
                    <xdr:col>9</xdr:col>
                    <xdr:colOff>114300</xdr:colOff>
                    <xdr:row>554</xdr:row>
                    <xdr:rowOff>184150</xdr:rowOff>
                  </to>
                </anchor>
              </controlPr>
            </control>
          </mc:Choice>
        </mc:AlternateContent>
        <mc:AlternateContent xmlns:mc="http://schemas.openxmlformats.org/markup-compatibility/2006">
          <mc:Choice Requires="x14">
            <control shapeId="34237" r:id="rId650" name="Option Button 1469">
              <controlPr defaultSize="0" autoFill="0" autoLine="0" autoPict="0">
                <anchor moveWithCells="1">
                  <from>
                    <xdr:col>10</xdr:col>
                    <xdr:colOff>152400</xdr:colOff>
                    <xdr:row>552</xdr:row>
                    <xdr:rowOff>38100</xdr:rowOff>
                  </from>
                  <to>
                    <xdr:col>11</xdr:col>
                    <xdr:colOff>69850</xdr:colOff>
                    <xdr:row>552</xdr:row>
                    <xdr:rowOff>184150</xdr:rowOff>
                  </to>
                </anchor>
              </controlPr>
            </control>
          </mc:Choice>
        </mc:AlternateContent>
        <mc:AlternateContent xmlns:mc="http://schemas.openxmlformats.org/markup-compatibility/2006">
          <mc:Choice Requires="x14">
            <control shapeId="34238" r:id="rId651" name="Option Button 1470">
              <controlPr defaultSize="0" autoFill="0" autoLine="0" autoPict="0">
                <anchor moveWithCells="1">
                  <from>
                    <xdr:col>10</xdr:col>
                    <xdr:colOff>152400</xdr:colOff>
                    <xdr:row>553</xdr:row>
                    <xdr:rowOff>38100</xdr:rowOff>
                  </from>
                  <to>
                    <xdr:col>11</xdr:col>
                    <xdr:colOff>69850</xdr:colOff>
                    <xdr:row>553</xdr:row>
                    <xdr:rowOff>184150</xdr:rowOff>
                  </to>
                </anchor>
              </controlPr>
            </control>
          </mc:Choice>
        </mc:AlternateContent>
        <mc:AlternateContent xmlns:mc="http://schemas.openxmlformats.org/markup-compatibility/2006">
          <mc:Choice Requires="x14">
            <control shapeId="34239" r:id="rId652" name="Option Button 1471">
              <controlPr defaultSize="0" autoFill="0" autoLine="0" autoPict="0">
                <anchor moveWithCells="1">
                  <from>
                    <xdr:col>10</xdr:col>
                    <xdr:colOff>152400</xdr:colOff>
                    <xdr:row>554</xdr:row>
                    <xdr:rowOff>38100</xdr:rowOff>
                  </from>
                  <to>
                    <xdr:col>11</xdr:col>
                    <xdr:colOff>69850</xdr:colOff>
                    <xdr:row>554</xdr:row>
                    <xdr:rowOff>184150</xdr:rowOff>
                  </to>
                </anchor>
              </controlPr>
            </control>
          </mc:Choice>
        </mc:AlternateContent>
        <mc:AlternateContent xmlns:mc="http://schemas.openxmlformats.org/markup-compatibility/2006">
          <mc:Choice Requires="x14">
            <control shapeId="34241" r:id="rId653" name="Option Button 1473">
              <controlPr defaultSize="0" autoFill="0" autoLine="0" autoPict="0">
                <anchor moveWithCells="1">
                  <from>
                    <xdr:col>13</xdr:col>
                    <xdr:colOff>152400</xdr:colOff>
                    <xdr:row>552</xdr:row>
                    <xdr:rowOff>38100</xdr:rowOff>
                  </from>
                  <to>
                    <xdr:col>14</xdr:col>
                    <xdr:colOff>114300</xdr:colOff>
                    <xdr:row>552</xdr:row>
                    <xdr:rowOff>184150</xdr:rowOff>
                  </to>
                </anchor>
              </controlPr>
            </control>
          </mc:Choice>
        </mc:AlternateContent>
        <mc:AlternateContent xmlns:mc="http://schemas.openxmlformats.org/markup-compatibility/2006">
          <mc:Choice Requires="x14">
            <control shapeId="34242" r:id="rId654" name="Option Button 1474">
              <controlPr defaultSize="0" autoFill="0" autoLine="0" autoPict="0">
                <anchor moveWithCells="1">
                  <from>
                    <xdr:col>13</xdr:col>
                    <xdr:colOff>152400</xdr:colOff>
                    <xdr:row>553</xdr:row>
                    <xdr:rowOff>38100</xdr:rowOff>
                  </from>
                  <to>
                    <xdr:col>14</xdr:col>
                    <xdr:colOff>114300</xdr:colOff>
                    <xdr:row>553</xdr:row>
                    <xdr:rowOff>184150</xdr:rowOff>
                  </to>
                </anchor>
              </controlPr>
            </control>
          </mc:Choice>
        </mc:AlternateContent>
        <mc:AlternateContent xmlns:mc="http://schemas.openxmlformats.org/markup-compatibility/2006">
          <mc:Choice Requires="x14">
            <control shapeId="34243" r:id="rId655" name="Option Button 1475">
              <controlPr defaultSize="0" autoFill="0" autoLine="0" autoPict="0">
                <anchor moveWithCells="1">
                  <from>
                    <xdr:col>13</xdr:col>
                    <xdr:colOff>152400</xdr:colOff>
                    <xdr:row>554</xdr:row>
                    <xdr:rowOff>38100</xdr:rowOff>
                  </from>
                  <to>
                    <xdr:col>14</xdr:col>
                    <xdr:colOff>114300</xdr:colOff>
                    <xdr:row>554</xdr:row>
                    <xdr:rowOff>184150</xdr:rowOff>
                  </to>
                </anchor>
              </controlPr>
            </control>
          </mc:Choice>
        </mc:AlternateContent>
        <mc:AlternateContent xmlns:mc="http://schemas.openxmlformats.org/markup-compatibility/2006">
          <mc:Choice Requires="x14">
            <control shapeId="34245" r:id="rId656" name="Option Button 1477">
              <controlPr defaultSize="0" autoFill="0" autoLine="0" autoPict="0">
                <anchor moveWithCells="1">
                  <from>
                    <xdr:col>15</xdr:col>
                    <xdr:colOff>152400</xdr:colOff>
                    <xdr:row>552</xdr:row>
                    <xdr:rowOff>38100</xdr:rowOff>
                  </from>
                  <to>
                    <xdr:col>16</xdr:col>
                    <xdr:colOff>114300</xdr:colOff>
                    <xdr:row>552</xdr:row>
                    <xdr:rowOff>184150</xdr:rowOff>
                  </to>
                </anchor>
              </controlPr>
            </control>
          </mc:Choice>
        </mc:AlternateContent>
        <mc:AlternateContent xmlns:mc="http://schemas.openxmlformats.org/markup-compatibility/2006">
          <mc:Choice Requires="x14">
            <control shapeId="34246" r:id="rId657" name="Option Button 1478">
              <controlPr defaultSize="0" autoFill="0" autoLine="0" autoPict="0">
                <anchor moveWithCells="1">
                  <from>
                    <xdr:col>15</xdr:col>
                    <xdr:colOff>152400</xdr:colOff>
                    <xdr:row>553</xdr:row>
                    <xdr:rowOff>38100</xdr:rowOff>
                  </from>
                  <to>
                    <xdr:col>16</xdr:col>
                    <xdr:colOff>114300</xdr:colOff>
                    <xdr:row>553</xdr:row>
                    <xdr:rowOff>184150</xdr:rowOff>
                  </to>
                </anchor>
              </controlPr>
            </control>
          </mc:Choice>
        </mc:AlternateContent>
        <mc:AlternateContent xmlns:mc="http://schemas.openxmlformats.org/markup-compatibility/2006">
          <mc:Choice Requires="x14">
            <control shapeId="34247" r:id="rId658" name="Option Button 1479">
              <controlPr defaultSize="0" autoFill="0" autoLine="0" autoPict="0">
                <anchor moveWithCells="1">
                  <from>
                    <xdr:col>15</xdr:col>
                    <xdr:colOff>152400</xdr:colOff>
                    <xdr:row>554</xdr:row>
                    <xdr:rowOff>38100</xdr:rowOff>
                  </from>
                  <to>
                    <xdr:col>16</xdr:col>
                    <xdr:colOff>114300</xdr:colOff>
                    <xdr:row>554</xdr:row>
                    <xdr:rowOff>184150</xdr:rowOff>
                  </to>
                </anchor>
              </controlPr>
            </control>
          </mc:Choice>
        </mc:AlternateContent>
        <mc:AlternateContent xmlns:mc="http://schemas.openxmlformats.org/markup-compatibility/2006">
          <mc:Choice Requires="x14">
            <control shapeId="34249" r:id="rId659" name="Option Button 1481">
              <controlPr defaultSize="0" autoFill="0" autoLine="0" autoPict="0">
                <anchor moveWithCells="1">
                  <from>
                    <xdr:col>18</xdr:col>
                    <xdr:colOff>152400</xdr:colOff>
                    <xdr:row>552</xdr:row>
                    <xdr:rowOff>38100</xdr:rowOff>
                  </from>
                  <to>
                    <xdr:col>18</xdr:col>
                    <xdr:colOff>698500</xdr:colOff>
                    <xdr:row>552</xdr:row>
                    <xdr:rowOff>184150</xdr:rowOff>
                  </to>
                </anchor>
              </controlPr>
            </control>
          </mc:Choice>
        </mc:AlternateContent>
        <mc:AlternateContent xmlns:mc="http://schemas.openxmlformats.org/markup-compatibility/2006">
          <mc:Choice Requires="x14">
            <control shapeId="34250" r:id="rId660" name="Option Button 1482">
              <controlPr defaultSize="0" autoFill="0" autoLine="0" autoPict="0">
                <anchor moveWithCells="1">
                  <from>
                    <xdr:col>18</xdr:col>
                    <xdr:colOff>152400</xdr:colOff>
                    <xdr:row>553</xdr:row>
                    <xdr:rowOff>38100</xdr:rowOff>
                  </from>
                  <to>
                    <xdr:col>18</xdr:col>
                    <xdr:colOff>698500</xdr:colOff>
                    <xdr:row>553</xdr:row>
                    <xdr:rowOff>184150</xdr:rowOff>
                  </to>
                </anchor>
              </controlPr>
            </control>
          </mc:Choice>
        </mc:AlternateContent>
        <mc:AlternateContent xmlns:mc="http://schemas.openxmlformats.org/markup-compatibility/2006">
          <mc:Choice Requires="x14">
            <control shapeId="34251" r:id="rId661" name="Option Button 1483">
              <controlPr defaultSize="0" autoFill="0" autoLine="0" autoPict="0">
                <anchor moveWithCells="1">
                  <from>
                    <xdr:col>18</xdr:col>
                    <xdr:colOff>152400</xdr:colOff>
                    <xdr:row>554</xdr:row>
                    <xdr:rowOff>38100</xdr:rowOff>
                  </from>
                  <to>
                    <xdr:col>18</xdr:col>
                    <xdr:colOff>698500</xdr:colOff>
                    <xdr:row>554</xdr:row>
                    <xdr:rowOff>184150</xdr:rowOff>
                  </to>
                </anchor>
              </controlPr>
            </control>
          </mc:Choice>
        </mc:AlternateContent>
        <mc:AlternateContent xmlns:mc="http://schemas.openxmlformats.org/markup-compatibility/2006">
          <mc:Choice Requires="x14">
            <control shapeId="34253" r:id="rId662" name="Option Button 1485">
              <controlPr defaultSize="0" autoFill="0" autoLine="0" autoPict="0">
                <anchor moveWithCells="1">
                  <from>
                    <xdr:col>20</xdr:col>
                    <xdr:colOff>152400</xdr:colOff>
                    <xdr:row>552</xdr:row>
                    <xdr:rowOff>38100</xdr:rowOff>
                  </from>
                  <to>
                    <xdr:col>21</xdr:col>
                    <xdr:colOff>114300</xdr:colOff>
                    <xdr:row>552</xdr:row>
                    <xdr:rowOff>184150</xdr:rowOff>
                  </to>
                </anchor>
              </controlPr>
            </control>
          </mc:Choice>
        </mc:AlternateContent>
        <mc:AlternateContent xmlns:mc="http://schemas.openxmlformats.org/markup-compatibility/2006">
          <mc:Choice Requires="x14">
            <control shapeId="34254" r:id="rId663" name="Option Button 1486">
              <controlPr defaultSize="0" autoFill="0" autoLine="0" autoPict="0">
                <anchor moveWithCells="1">
                  <from>
                    <xdr:col>20</xdr:col>
                    <xdr:colOff>152400</xdr:colOff>
                    <xdr:row>553</xdr:row>
                    <xdr:rowOff>38100</xdr:rowOff>
                  </from>
                  <to>
                    <xdr:col>21</xdr:col>
                    <xdr:colOff>114300</xdr:colOff>
                    <xdr:row>553</xdr:row>
                    <xdr:rowOff>184150</xdr:rowOff>
                  </to>
                </anchor>
              </controlPr>
            </control>
          </mc:Choice>
        </mc:AlternateContent>
        <mc:AlternateContent xmlns:mc="http://schemas.openxmlformats.org/markup-compatibility/2006">
          <mc:Choice Requires="x14">
            <control shapeId="34255" r:id="rId664" name="Option Button 1487">
              <controlPr defaultSize="0" autoFill="0" autoLine="0" autoPict="0">
                <anchor moveWithCells="1">
                  <from>
                    <xdr:col>20</xdr:col>
                    <xdr:colOff>152400</xdr:colOff>
                    <xdr:row>554</xdr:row>
                    <xdr:rowOff>38100</xdr:rowOff>
                  </from>
                  <to>
                    <xdr:col>21</xdr:col>
                    <xdr:colOff>114300</xdr:colOff>
                    <xdr:row>554</xdr:row>
                    <xdr:rowOff>184150</xdr:rowOff>
                  </to>
                </anchor>
              </controlPr>
            </control>
          </mc:Choice>
        </mc:AlternateContent>
        <mc:AlternateContent xmlns:mc="http://schemas.openxmlformats.org/markup-compatibility/2006">
          <mc:Choice Requires="x14">
            <control shapeId="34257" r:id="rId665" name="Option Button 1489">
              <controlPr defaultSize="0" autoFill="0" autoLine="0" autoPict="0">
                <anchor moveWithCells="1">
                  <from>
                    <xdr:col>23</xdr:col>
                    <xdr:colOff>152400</xdr:colOff>
                    <xdr:row>552</xdr:row>
                    <xdr:rowOff>38100</xdr:rowOff>
                  </from>
                  <to>
                    <xdr:col>24</xdr:col>
                    <xdr:colOff>114300</xdr:colOff>
                    <xdr:row>552</xdr:row>
                    <xdr:rowOff>184150</xdr:rowOff>
                  </to>
                </anchor>
              </controlPr>
            </control>
          </mc:Choice>
        </mc:AlternateContent>
        <mc:AlternateContent xmlns:mc="http://schemas.openxmlformats.org/markup-compatibility/2006">
          <mc:Choice Requires="x14">
            <control shapeId="34258" r:id="rId666" name="Option Button 1490">
              <controlPr defaultSize="0" autoFill="0" autoLine="0" autoPict="0">
                <anchor moveWithCells="1">
                  <from>
                    <xdr:col>23</xdr:col>
                    <xdr:colOff>152400</xdr:colOff>
                    <xdr:row>553</xdr:row>
                    <xdr:rowOff>38100</xdr:rowOff>
                  </from>
                  <to>
                    <xdr:col>24</xdr:col>
                    <xdr:colOff>114300</xdr:colOff>
                    <xdr:row>553</xdr:row>
                    <xdr:rowOff>184150</xdr:rowOff>
                  </to>
                </anchor>
              </controlPr>
            </control>
          </mc:Choice>
        </mc:AlternateContent>
        <mc:AlternateContent xmlns:mc="http://schemas.openxmlformats.org/markup-compatibility/2006">
          <mc:Choice Requires="x14">
            <control shapeId="34259" r:id="rId667" name="Option Button 1491">
              <controlPr defaultSize="0" autoFill="0" autoLine="0" autoPict="0">
                <anchor moveWithCells="1">
                  <from>
                    <xdr:col>23</xdr:col>
                    <xdr:colOff>152400</xdr:colOff>
                    <xdr:row>554</xdr:row>
                    <xdr:rowOff>38100</xdr:rowOff>
                  </from>
                  <to>
                    <xdr:col>24</xdr:col>
                    <xdr:colOff>114300</xdr:colOff>
                    <xdr:row>554</xdr:row>
                    <xdr:rowOff>184150</xdr:rowOff>
                  </to>
                </anchor>
              </controlPr>
            </control>
          </mc:Choice>
        </mc:AlternateContent>
        <mc:AlternateContent xmlns:mc="http://schemas.openxmlformats.org/markup-compatibility/2006">
          <mc:Choice Requires="x14">
            <control shapeId="34261" r:id="rId668" name="Option Button 1493">
              <controlPr defaultSize="0" autoFill="0" autoLine="0" autoPict="0">
                <anchor moveWithCells="1">
                  <from>
                    <xdr:col>25</xdr:col>
                    <xdr:colOff>152400</xdr:colOff>
                    <xdr:row>552</xdr:row>
                    <xdr:rowOff>38100</xdr:rowOff>
                  </from>
                  <to>
                    <xdr:col>26</xdr:col>
                    <xdr:colOff>114300</xdr:colOff>
                    <xdr:row>552</xdr:row>
                    <xdr:rowOff>184150</xdr:rowOff>
                  </to>
                </anchor>
              </controlPr>
            </control>
          </mc:Choice>
        </mc:AlternateContent>
        <mc:AlternateContent xmlns:mc="http://schemas.openxmlformats.org/markup-compatibility/2006">
          <mc:Choice Requires="x14">
            <control shapeId="34262" r:id="rId669" name="Option Button 1494">
              <controlPr defaultSize="0" autoFill="0" autoLine="0" autoPict="0">
                <anchor moveWithCells="1">
                  <from>
                    <xdr:col>25</xdr:col>
                    <xdr:colOff>152400</xdr:colOff>
                    <xdr:row>553</xdr:row>
                    <xdr:rowOff>38100</xdr:rowOff>
                  </from>
                  <to>
                    <xdr:col>26</xdr:col>
                    <xdr:colOff>114300</xdr:colOff>
                    <xdr:row>553</xdr:row>
                    <xdr:rowOff>184150</xdr:rowOff>
                  </to>
                </anchor>
              </controlPr>
            </control>
          </mc:Choice>
        </mc:AlternateContent>
        <mc:AlternateContent xmlns:mc="http://schemas.openxmlformats.org/markup-compatibility/2006">
          <mc:Choice Requires="x14">
            <control shapeId="34263" r:id="rId670" name="Option Button 1495">
              <controlPr defaultSize="0" autoFill="0" autoLine="0" autoPict="0">
                <anchor moveWithCells="1">
                  <from>
                    <xdr:col>25</xdr:col>
                    <xdr:colOff>152400</xdr:colOff>
                    <xdr:row>554</xdr:row>
                    <xdr:rowOff>38100</xdr:rowOff>
                  </from>
                  <to>
                    <xdr:col>26</xdr:col>
                    <xdr:colOff>114300</xdr:colOff>
                    <xdr:row>554</xdr:row>
                    <xdr:rowOff>184150</xdr:rowOff>
                  </to>
                </anchor>
              </controlPr>
            </control>
          </mc:Choice>
        </mc:AlternateContent>
        <mc:AlternateContent xmlns:mc="http://schemas.openxmlformats.org/markup-compatibility/2006">
          <mc:Choice Requires="x14">
            <control shapeId="34265" r:id="rId671" name="Option Button 1497">
              <controlPr defaultSize="0" autoFill="0" autoLine="0" autoPict="0">
                <anchor moveWithCells="1">
                  <from>
                    <xdr:col>3</xdr:col>
                    <xdr:colOff>152400</xdr:colOff>
                    <xdr:row>560</xdr:row>
                    <xdr:rowOff>38100</xdr:rowOff>
                  </from>
                  <to>
                    <xdr:col>4</xdr:col>
                    <xdr:colOff>114300</xdr:colOff>
                    <xdr:row>560</xdr:row>
                    <xdr:rowOff>184150</xdr:rowOff>
                  </to>
                </anchor>
              </controlPr>
            </control>
          </mc:Choice>
        </mc:AlternateContent>
        <mc:AlternateContent xmlns:mc="http://schemas.openxmlformats.org/markup-compatibility/2006">
          <mc:Choice Requires="x14">
            <control shapeId="34266" r:id="rId672" name="Option Button 1498">
              <controlPr defaultSize="0" autoFill="0" autoLine="0" autoPict="0">
                <anchor moveWithCells="1">
                  <from>
                    <xdr:col>3</xdr:col>
                    <xdr:colOff>152400</xdr:colOff>
                    <xdr:row>561</xdr:row>
                    <xdr:rowOff>38100</xdr:rowOff>
                  </from>
                  <to>
                    <xdr:col>4</xdr:col>
                    <xdr:colOff>114300</xdr:colOff>
                    <xdr:row>561</xdr:row>
                    <xdr:rowOff>184150</xdr:rowOff>
                  </to>
                </anchor>
              </controlPr>
            </control>
          </mc:Choice>
        </mc:AlternateContent>
        <mc:AlternateContent xmlns:mc="http://schemas.openxmlformats.org/markup-compatibility/2006">
          <mc:Choice Requires="x14">
            <control shapeId="34267" r:id="rId673" name="Option Button 1499">
              <controlPr defaultSize="0" autoFill="0" autoLine="0" autoPict="0">
                <anchor moveWithCells="1">
                  <from>
                    <xdr:col>3</xdr:col>
                    <xdr:colOff>152400</xdr:colOff>
                    <xdr:row>562</xdr:row>
                    <xdr:rowOff>38100</xdr:rowOff>
                  </from>
                  <to>
                    <xdr:col>4</xdr:col>
                    <xdr:colOff>114300</xdr:colOff>
                    <xdr:row>562</xdr:row>
                    <xdr:rowOff>184150</xdr:rowOff>
                  </to>
                </anchor>
              </controlPr>
            </control>
          </mc:Choice>
        </mc:AlternateContent>
        <mc:AlternateContent xmlns:mc="http://schemas.openxmlformats.org/markup-compatibility/2006">
          <mc:Choice Requires="x14">
            <control shapeId="34269" r:id="rId674" name="Option Button 1501">
              <controlPr defaultSize="0" autoFill="0" autoLine="0" autoPict="0">
                <anchor moveWithCells="1">
                  <from>
                    <xdr:col>5</xdr:col>
                    <xdr:colOff>152400</xdr:colOff>
                    <xdr:row>560</xdr:row>
                    <xdr:rowOff>38100</xdr:rowOff>
                  </from>
                  <to>
                    <xdr:col>6</xdr:col>
                    <xdr:colOff>114300</xdr:colOff>
                    <xdr:row>560</xdr:row>
                    <xdr:rowOff>184150</xdr:rowOff>
                  </to>
                </anchor>
              </controlPr>
            </control>
          </mc:Choice>
        </mc:AlternateContent>
        <mc:AlternateContent xmlns:mc="http://schemas.openxmlformats.org/markup-compatibility/2006">
          <mc:Choice Requires="x14">
            <control shapeId="34270" r:id="rId675" name="Option Button 1502">
              <controlPr defaultSize="0" autoFill="0" autoLine="0" autoPict="0">
                <anchor moveWithCells="1">
                  <from>
                    <xdr:col>5</xdr:col>
                    <xdr:colOff>152400</xdr:colOff>
                    <xdr:row>561</xdr:row>
                    <xdr:rowOff>38100</xdr:rowOff>
                  </from>
                  <to>
                    <xdr:col>6</xdr:col>
                    <xdr:colOff>114300</xdr:colOff>
                    <xdr:row>561</xdr:row>
                    <xdr:rowOff>184150</xdr:rowOff>
                  </to>
                </anchor>
              </controlPr>
            </control>
          </mc:Choice>
        </mc:AlternateContent>
        <mc:AlternateContent xmlns:mc="http://schemas.openxmlformats.org/markup-compatibility/2006">
          <mc:Choice Requires="x14">
            <control shapeId="34271" r:id="rId676" name="Option Button 1503">
              <controlPr defaultSize="0" autoFill="0" autoLine="0" autoPict="0">
                <anchor moveWithCells="1">
                  <from>
                    <xdr:col>5</xdr:col>
                    <xdr:colOff>152400</xdr:colOff>
                    <xdr:row>562</xdr:row>
                    <xdr:rowOff>38100</xdr:rowOff>
                  </from>
                  <to>
                    <xdr:col>6</xdr:col>
                    <xdr:colOff>114300</xdr:colOff>
                    <xdr:row>562</xdr:row>
                    <xdr:rowOff>184150</xdr:rowOff>
                  </to>
                </anchor>
              </controlPr>
            </control>
          </mc:Choice>
        </mc:AlternateContent>
        <mc:AlternateContent xmlns:mc="http://schemas.openxmlformats.org/markup-compatibility/2006">
          <mc:Choice Requires="x14">
            <control shapeId="34273" r:id="rId677" name="Option Button 1505">
              <controlPr defaultSize="0" autoFill="0" autoLine="0" autoPict="0">
                <anchor moveWithCells="1">
                  <from>
                    <xdr:col>8</xdr:col>
                    <xdr:colOff>152400</xdr:colOff>
                    <xdr:row>560</xdr:row>
                    <xdr:rowOff>38100</xdr:rowOff>
                  </from>
                  <to>
                    <xdr:col>9</xdr:col>
                    <xdr:colOff>114300</xdr:colOff>
                    <xdr:row>560</xdr:row>
                    <xdr:rowOff>184150</xdr:rowOff>
                  </to>
                </anchor>
              </controlPr>
            </control>
          </mc:Choice>
        </mc:AlternateContent>
        <mc:AlternateContent xmlns:mc="http://schemas.openxmlformats.org/markup-compatibility/2006">
          <mc:Choice Requires="x14">
            <control shapeId="34274" r:id="rId678" name="Option Button 1506">
              <controlPr defaultSize="0" autoFill="0" autoLine="0" autoPict="0">
                <anchor moveWithCells="1">
                  <from>
                    <xdr:col>8</xdr:col>
                    <xdr:colOff>152400</xdr:colOff>
                    <xdr:row>561</xdr:row>
                    <xdr:rowOff>38100</xdr:rowOff>
                  </from>
                  <to>
                    <xdr:col>9</xdr:col>
                    <xdr:colOff>114300</xdr:colOff>
                    <xdr:row>561</xdr:row>
                    <xdr:rowOff>184150</xdr:rowOff>
                  </to>
                </anchor>
              </controlPr>
            </control>
          </mc:Choice>
        </mc:AlternateContent>
        <mc:AlternateContent xmlns:mc="http://schemas.openxmlformats.org/markup-compatibility/2006">
          <mc:Choice Requires="x14">
            <control shapeId="34275" r:id="rId679" name="Option Button 1507">
              <controlPr defaultSize="0" autoFill="0" autoLine="0" autoPict="0">
                <anchor moveWithCells="1">
                  <from>
                    <xdr:col>8</xdr:col>
                    <xdr:colOff>152400</xdr:colOff>
                    <xdr:row>562</xdr:row>
                    <xdr:rowOff>38100</xdr:rowOff>
                  </from>
                  <to>
                    <xdr:col>9</xdr:col>
                    <xdr:colOff>114300</xdr:colOff>
                    <xdr:row>562</xdr:row>
                    <xdr:rowOff>184150</xdr:rowOff>
                  </to>
                </anchor>
              </controlPr>
            </control>
          </mc:Choice>
        </mc:AlternateContent>
        <mc:AlternateContent xmlns:mc="http://schemas.openxmlformats.org/markup-compatibility/2006">
          <mc:Choice Requires="x14">
            <control shapeId="34277" r:id="rId680" name="Option Button 1509">
              <controlPr defaultSize="0" autoFill="0" autoLine="0" autoPict="0">
                <anchor moveWithCells="1">
                  <from>
                    <xdr:col>10</xdr:col>
                    <xdr:colOff>152400</xdr:colOff>
                    <xdr:row>560</xdr:row>
                    <xdr:rowOff>38100</xdr:rowOff>
                  </from>
                  <to>
                    <xdr:col>11</xdr:col>
                    <xdr:colOff>69850</xdr:colOff>
                    <xdr:row>560</xdr:row>
                    <xdr:rowOff>184150</xdr:rowOff>
                  </to>
                </anchor>
              </controlPr>
            </control>
          </mc:Choice>
        </mc:AlternateContent>
        <mc:AlternateContent xmlns:mc="http://schemas.openxmlformats.org/markup-compatibility/2006">
          <mc:Choice Requires="x14">
            <control shapeId="34278" r:id="rId681" name="Option Button 1510">
              <controlPr defaultSize="0" autoFill="0" autoLine="0" autoPict="0">
                <anchor moveWithCells="1">
                  <from>
                    <xdr:col>10</xdr:col>
                    <xdr:colOff>152400</xdr:colOff>
                    <xdr:row>561</xdr:row>
                    <xdr:rowOff>38100</xdr:rowOff>
                  </from>
                  <to>
                    <xdr:col>11</xdr:col>
                    <xdr:colOff>69850</xdr:colOff>
                    <xdr:row>561</xdr:row>
                    <xdr:rowOff>184150</xdr:rowOff>
                  </to>
                </anchor>
              </controlPr>
            </control>
          </mc:Choice>
        </mc:AlternateContent>
        <mc:AlternateContent xmlns:mc="http://schemas.openxmlformats.org/markup-compatibility/2006">
          <mc:Choice Requires="x14">
            <control shapeId="34279" r:id="rId682" name="Option Button 1511">
              <controlPr defaultSize="0" autoFill="0" autoLine="0" autoPict="0">
                <anchor moveWithCells="1">
                  <from>
                    <xdr:col>10</xdr:col>
                    <xdr:colOff>152400</xdr:colOff>
                    <xdr:row>562</xdr:row>
                    <xdr:rowOff>38100</xdr:rowOff>
                  </from>
                  <to>
                    <xdr:col>11</xdr:col>
                    <xdr:colOff>69850</xdr:colOff>
                    <xdr:row>562</xdr:row>
                    <xdr:rowOff>184150</xdr:rowOff>
                  </to>
                </anchor>
              </controlPr>
            </control>
          </mc:Choice>
        </mc:AlternateContent>
        <mc:AlternateContent xmlns:mc="http://schemas.openxmlformats.org/markup-compatibility/2006">
          <mc:Choice Requires="x14">
            <control shapeId="34280" r:id="rId683" name="Group Box 1512">
              <controlPr defaultSize="0" autoFill="0" autoPict="0">
                <anchor moveWithCells="1">
                  <from>
                    <xdr:col>13</xdr:col>
                    <xdr:colOff>88900</xdr:colOff>
                    <xdr:row>560</xdr:row>
                    <xdr:rowOff>19050</xdr:rowOff>
                  </from>
                  <to>
                    <xdr:col>16</xdr:col>
                    <xdr:colOff>514350</xdr:colOff>
                    <xdr:row>564</xdr:row>
                    <xdr:rowOff>19050</xdr:rowOff>
                  </to>
                </anchor>
              </controlPr>
            </control>
          </mc:Choice>
        </mc:AlternateContent>
        <mc:AlternateContent xmlns:mc="http://schemas.openxmlformats.org/markup-compatibility/2006">
          <mc:Choice Requires="x14">
            <control shapeId="34281" r:id="rId684" name="Option Button 1513">
              <controlPr defaultSize="0" autoFill="0" autoLine="0" autoPict="0">
                <anchor moveWithCells="1">
                  <from>
                    <xdr:col>13</xdr:col>
                    <xdr:colOff>152400</xdr:colOff>
                    <xdr:row>560</xdr:row>
                    <xdr:rowOff>38100</xdr:rowOff>
                  </from>
                  <to>
                    <xdr:col>14</xdr:col>
                    <xdr:colOff>114300</xdr:colOff>
                    <xdr:row>560</xdr:row>
                    <xdr:rowOff>184150</xdr:rowOff>
                  </to>
                </anchor>
              </controlPr>
            </control>
          </mc:Choice>
        </mc:AlternateContent>
        <mc:AlternateContent xmlns:mc="http://schemas.openxmlformats.org/markup-compatibility/2006">
          <mc:Choice Requires="x14">
            <control shapeId="34282" r:id="rId685" name="Option Button 1514">
              <controlPr defaultSize="0" autoFill="0" autoLine="0" autoPict="0">
                <anchor moveWithCells="1">
                  <from>
                    <xdr:col>13</xdr:col>
                    <xdr:colOff>152400</xdr:colOff>
                    <xdr:row>561</xdr:row>
                    <xdr:rowOff>38100</xdr:rowOff>
                  </from>
                  <to>
                    <xdr:col>14</xdr:col>
                    <xdr:colOff>114300</xdr:colOff>
                    <xdr:row>561</xdr:row>
                    <xdr:rowOff>184150</xdr:rowOff>
                  </to>
                </anchor>
              </controlPr>
            </control>
          </mc:Choice>
        </mc:AlternateContent>
        <mc:AlternateContent xmlns:mc="http://schemas.openxmlformats.org/markup-compatibility/2006">
          <mc:Choice Requires="x14">
            <control shapeId="34283" r:id="rId686" name="Option Button 1515">
              <controlPr defaultSize="0" autoFill="0" autoLine="0" autoPict="0">
                <anchor moveWithCells="1">
                  <from>
                    <xdr:col>13</xdr:col>
                    <xdr:colOff>152400</xdr:colOff>
                    <xdr:row>562</xdr:row>
                    <xdr:rowOff>38100</xdr:rowOff>
                  </from>
                  <to>
                    <xdr:col>14</xdr:col>
                    <xdr:colOff>114300</xdr:colOff>
                    <xdr:row>562</xdr:row>
                    <xdr:rowOff>184150</xdr:rowOff>
                  </to>
                </anchor>
              </controlPr>
            </control>
          </mc:Choice>
        </mc:AlternateContent>
        <mc:AlternateContent xmlns:mc="http://schemas.openxmlformats.org/markup-compatibility/2006">
          <mc:Choice Requires="x14">
            <control shapeId="34290" r:id="rId687" name="Check Box 1522">
              <controlPr defaultSize="0" autoFill="0" autoLine="0" autoPict="0">
                <anchor moveWithCells="1">
                  <from>
                    <xdr:col>3</xdr:col>
                    <xdr:colOff>171450</xdr:colOff>
                    <xdr:row>567</xdr:row>
                    <xdr:rowOff>57150</xdr:rowOff>
                  </from>
                  <to>
                    <xdr:col>4</xdr:col>
                    <xdr:colOff>304800</xdr:colOff>
                    <xdr:row>568</xdr:row>
                    <xdr:rowOff>95250</xdr:rowOff>
                  </to>
                </anchor>
              </controlPr>
            </control>
          </mc:Choice>
        </mc:AlternateContent>
        <mc:AlternateContent xmlns:mc="http://schemas.openxmlformats.org/markup-compatibility/2006">
          <mc:Choice Requires="x14">
            <control shapeId="34291" r:id="rId688" name="Group Box 1523">
              <controlPr defaultSize="0" autoFill="0" autoPict="0">
                <anchor moveWithCells="1">
                  <from>
                    <xdr:col>3</xdr:col>
                    <xdr:colOff>88900</xdr:colOff>
                    <xdr:row>573</xdr:row>
                    <xdr:rowOff>19050</xdr:rowOff>
                  </from>
                  <to>
                    <xdr:col>5</xdr:col>
                    <xdr:colOff>508000</xdr:colOff>
                    <xdr:row>575</xdr:row>
                    <xdr:rowOff>50800</xdr:rowOff>
                  </to>
                </anchor>
              </controlPr>
            </control>
          </mc:Choice>
        </mc:AlternateContent>
        <mc:AlternateContent xmlns:mc="http://schemas.openxmlformats.org/markup-compatibility/2006">
          <mc:Choice Requires="x14">
            <control shapeId="34396" r:id="rId689" name="Check Box 1628">
              <controlPr defaultSize="0" autoFill="0" autoLine="0" autoPict="0">
                <anchor moveWithCells="1">
                  <from>
                    <xdr:col>3</xdr:col>
                    <xdr:colOff>171450</xdr:colOff>
                    <xdr:row>641</xdr:row>
                    <xdr:rowOff>57150</xdr:rowOff>
                  </from>
                  <to>
                    <xdr:col>4</xdr:col>
                    <xdr:colOff>304800</xdr:colOff>
                    <xdr:row>642</xdr:row>
                    <xdr:rowOff>76200</xdr:rowOff>
                  </to>
                </anchor>
              </controlPr>
            </control>
          </mc:Choice>
        </mc:AlternateContent>
        <mc:AlternateContent xmlns:mc="http://schemas.openxmlformats.org/markup-compatibility/2006">
          <mc:Choice Requires="x14">
            <control shapeId="34398" r:id="rId690" name="Group Box 1630">
              <controlPr defaultSize="0" autoFill="0" autoPict="0">
                <anchor moveWithCells="1">
                  <from>
                    <xdr:col>3</xdr:col>
                    <xdr:colOff>88900</xdr:colOff>
                    <xdr:row>645</xdr:row>
                    <xdr:rowOff>184150</xdr:rowOff>
                  </from>
                  <to>
                    <xdr:col>5</xdr:col>
                    <xdr:colOff>508000</xdr:colOff>
                    <xdr:row>648</xdr:row>
                    <xdr:rowOff>31750</xdr:rowOff>
                  </to>
                </anchor>
              </controlPr>
            </control>
          </mc:Choice>
        </mc:AlternateContent>
        <mc:AlternateContent xmlns:mc="http://schemas.openxmlformats.org/markup-compatibility/2006">
          <mc:Choice Requires="x14">
            <control shapeId="34399" r:id="rId691" name="Option Button 1631">
              <controlPr defaultSize="0" autoFill="0" autoLine="0" autoPict="0">
                <anchor moveWithCells="1">
                  <from>
                    <xdr:col>3</xdr:col>
                    <xdr:colOff>152400</xdr:colOff>
                    <xdr:row>646</xdr:row>
                    <xdr:rowOff>38100</xdr:rowOff>
                  </from>
                  <to>
                    <xdr:col>4</xdr:col>
                    <xdr:colOff>114300</xdr:colOff>
                    <xdr:row>647</xdr:row>
                    <xdr:rowOff>0</xdr:rowOff>
                  </to>
                </anchor>
              </controlPr>
            </control>
          </mc:Choice>
        </mc:AlternateContent>
        <mc:AlternateContent xmlns:mc="http://schemas.openxmlformats.org/markup-compatibility/2006">
          <mc:Choice Requires="x14">
            <control shapeId="34400" r:id="rId692" name="Option Button 1632">
              <controlPr defaultSize="0" autoFill="0" autoLine="0" autoPict="0">
                <anchor moveWithCells="1">
                  <from>
                    <xdr:col>3</xdr:col>
                    <xdr:colOff>152400</xdr:colOff>
                    <xdr:row>647</xdr:row>
                    <xdr:rowOff>38100</xdr:rowOff>
                  </from>
                  <to>
                    <xdr:col>4</xdr:col>
                    <xdr:colOff>114300</xdr:colOff>
                    <xdr:row>648</xdr:row>
                    <xdr:rowOff>0</xdr:rowOff>
                  </to>
                </anchor>
              </controlPr>
            </control>
          </mc:Choice>
        </mc:AlternateContent>
        <mc:AlternateContent xmlns:mc="http://schemas.openxmlformats.org/markup-compatibility/2006">
          <mc:Choice Requires="x14">
            <control shapeId="34401" r:id="rId693" name="Group Box 1633">
              <controlPr defaultSize="0" autoFill="0" autoPict="0">
                <anchor moveWithCells="1">
                  <from>
                    <xdr:col>3</xdr:col>
                    <xdr:colOff>88900</xdr:colOff>
                    <xdr:row>652</xdr:row>
                    <xdr:rowOff>19050</xdr:rowOff>
                  </from>
                  <to>
                    <xdr:col>5</xdr:col>
                    <xdr:colOff>114300</xdr:colOff>
                    <xdr:row>655</xdr:row>
                    <xdr:rowOff>38100</xdr:rowOff>
                  </to>
                </anchor>
              </controlPr>
            </control>
          </mc:Choice>
        </mc:AlternateContent>
        <mc:AlternateContent xmlns:mc="http://schemas.openxmlformats.org/markup-compatibility/2006">
          <mc:Choice Requires="x14">
            <control shapeId="34402" r:id="rId694" name="Option Button 1634">
              <controlPr defaultSize="0" autoFill="0" autoLine="0" autoPict="0">
                <anchor moveWithCells="1">
                  <from>
                    <xdr:col>3</xdr:col>
                    <xdr:colOff>152400</xdr:colOff>
                    <xdr:row>652</xdr:row>
                    <xdr:rowOff>38100</xdr:rowOff>
                  </from>
                  <to>
                    <xdr:col>4</xdr:col>
                    <xdr:colOff>114300</xdr:colOff>
                    <xdr:row>652</xdr:row>
                    <xdr:rowOff>184150</xdr:rowOff>
                  </to>
                </anchor>
              </controlPr>
            </control>
          </mc:Choice>
        </mc:AlternateContent>
        <mc:AlternateContent xmlns:mc="http://schemas.openxmlformats.org/markup-compatibility/2006">
          <mc:Choice Requires="x14">
            <control shapeId="34403" r:id="rId695" name="Option Button 1635">
              <controlPr defaultSize="0" autoFill="0" autoLine="0" autoPict="0">
                <anchor moveWithCells="1">
                  <from>
                    <xdr:col>3</xdr:col>
                    <xdr:colOff>152400</xdr:colOff>
                    <xdr:row>653</xdr:row>
                    <xdr:rowOff>38100</xdr:rowOff>
                  </from>
                  <to>
                    <xdr:col>4</xdr:col>
                    <xdr:colOff>114300</xdr:colOff>
                    <xdr:row>653</xdr:row>
                    <xdr:rowOff>184150</xdr:rowOff>
                  </to>
                </anchor>
              </controlPr>
            </control>
          </mc:Choice>
        </mc:AlternateContent>
        <mc:AlternateContent xmlns:mc="http://schemas.openxmlformats.org/markup-compatibility/2006">
          <mc:Choice Requires="x14">
            <control shapeId="34404" r:id="rId696" name="Option Button 1636">
              <controlPr defaultSize="0" autoFill="0" autoLine="0" autoPict="0">
                <anchor moveWithCells="1">
                  <from>
                    <xdr:col>3</xdr:col>
                    <xdr:colOff>152400</xdr:colOff>
                    <xdr:row>654</xdr:row>
                    <xdr:rowOff>38100</xdr:rowOff>
                  </from>
                  <to>
                    <xdr:col>4</xdr:col>
                    <xdr:colOff>114300</xdr:colOff>
                    <xdr:row>654</xdr:row>
                    <xdr:rowOff>184150</xdr:rowOff>
                  </to>
                </anchor>
              </controlPr>
            </control>
          </mc:Choice>
        </mc:AlternateContent>
        <mc:AlternateContent xmlns:mc="http://schemas.openxmlformats.org/markup-compatibility/2006">
          <mc:Choice Requires="x14">
            <control shapeId="34405" r:id="rId697" name="Group Box 1637">
              <controlPr defaultSize="0" autoFill="0" autoPict="0">
                <anchor moveWithCells="1">
                  <from>
                    <xdr:col>3</xdr:col>
                    <xdr:colOff>88900</xdr:colOff>
                    <xdr:row>672</xdr:row>
                    <xdr:rowOff>19050</xdr:rowOff>
                  </from>
                  <to>
                    <xdr:col>4</xdr:col>
                    <xdr:colOff>546100</xdr:colOff>
                    <xdr:row>674</xdr:row>
                    <xdr:rowOff>19050</xdr:rowOff>
                  </to>
                </anchor>
              </controlPr>
            </control>
          </mc:Choice>
        </mc:AlternateContent>
        <mc:AlternateContent xmlns:mc="http://schemas.openxmlformats.org/markup-compatibility/2006">
          <mc:Choice Requires="x14">
            <control shapeId="34406" r:id="rId698" name="Option Button 1638">
              <controlPr defaultSize="0" autoFill="0" autoLine="0" autoPict="0">
                <anchor moveWithCells="1">
                  <from>
                    <xdr:col>3</xdr:col>
                    <xdr:colOff>152400</xdr:colOff>
                    <xdr:row>672</xdr:row>
                    <xdr:rowOff>38100</xdr:rowOff>
                  </from>
                  <to>
                    <xdr:col>4</xdr:col>
                    <xdr:colOff>114300</xdr:colOff>
                    <xdr:row>673</xdr:row>
                    <xdr:rowOff>0</xdr:rowOff>
                  </to>
                </anchor>
              </controlPr>
            </control>
          </mc:Choice>
        </mc:AlternateContent>
        <mc:AlternateContent xmlns:mc="http://schemas.openxmlformats.org/markup-compatibility/2006">
          <mc:Choice Requires="x14">
            <control shapeId="34407" r:id="rId699" name="Option Button 1639">
              <controlPr defaultSize="0" autoFill="0" autoLine="0" autoPict="0">
                <anchor moveWithCells="1">
                  <from>
                    <xdr:col>3</xdr:col>
                    <xdr:colOff>152400</xdr:colOff>
                    <xdr:row>673</xdr:row>
                    <xdr:rowOff>38100</xdr:rowOff>
                  </from>
                  <to>
                    <xdr:col>4</xdr:col>
                    <xdr:colOff>114300</xdr:colOff>
                    <xdr:row>673</xdr:row>
                    <xdr:rowOff>184150</xdr:rowOff>
                  </to>
                </anchor>
              </controlPr>
            </control>
          </mc:Choice>
        </mc:AlternateContent>
        <mc:AlternateContent xmlns:mc="http://schemas.openxmlformats.org/markup-compatibility/2006">
          <mc:Choice Requires="x14">
            <control shapeId="34410" r:id="rId700" name="Option Button 1642">
              <controlPr defaultSize="0" autoFill="0" autoLine="0" autoPict="0">
                <anchor moveWithCells="1">
                  <from>
                    <xdr:col>3</xdr:col>
                    <xdr:colOff>19050</xdr:colOff>
                    <xdr:row>715</xdr:row>
                    <xdr:rowOff>31750</xdr:rowOff>
                  </from>
                  <to>
                    <xdr:col>4</xdr:col>
                    <xdr:colOff>69850</xdr:colOff>
                    <xdr:row>716</xdr:row>
                    <xdr:rowOff>0</xdr:rowOff>
                  </to>
                </anchor>
              </controlPr>
            </control>
          </mc:Choice>
        </mc:AlternateContent>
        <mc:AlternateContent xmlns:mc="http://schemas.openxmlformats.org/markup-compatibility/2006">
          <mc:Choice Requires="x14">
            <control shapeId="34411" r:id="rId701" name="Group Box 1643">
              <controlPr defaultSize="0" autoFill="0" autoPict="0">
                <anchor moveWithCells="1">
                  <from>
                    <xdr:col>2</xdr:col>
                    <xdr:colOff>374650</xdr:colOff>
                    <xdr:row>753</xdr:row>
                    <xdr:rowOff>133350</xdr:rowOff>
                  </from>
                  <to>
                    <xdr:col>7</xdr:col>
                    <xdr:colOff>317500</xdr:colOff>
                    <xdr:row>757</xdr:row>
                    <xdr:rowOff>76200</xdr:rowOff>
                  </to>
                </anchor>
              </controlPr>
            </control>
          </mc:Choice>
        </mc:AlternateContent>
        <mc:AlternateContent xmlns:mc="http://schemas.openxmlformats.org/markup-compatibility/2006">
          <mc:Choice Requires="x14">
            <control shapeId="34413" r:id="rId702" name="Group Box 1645">
              <controlPr defaultSize="0" autoFill="0" autoPict="0">
                <anchor moveWithCells="1">
                  <from>
                    <xdr:col>2</xdr:col>
                    <xdr:colOff>450850</xdr:colOff>
                    <xdr:row>764</xdr:row>
                    <xdr:rowOff>241300</xdr:rowOff>
                  </from>
                  <to>
                    <xdr:col>7</xdr:col>
                    <xdr:colOff>222250</xdr:colOff>
                    <xdr:row>767</xdr:row>
                    <xdr:rowOff>50800</xdr:rowOff>
                  </to>
                </anchor>
              </controlPr>
            </control>
          </mc:Choice>
        </mc:AlternateContent>
        <mc:AlternateContent xmlns:mc="http://schemas.openxmlformats.org/markup-compatibility/2006">
          <mc:Choice Requires="x14">
            <control shapeId="34417" r:id="rId703" name="Option Button 1649">
              <controlPr defaultSize="0" autoFill="0" autoLine="0" autoPict="0">
                <anchor moveWithCells="1">
                  <from>
                    <xdr:col>3</xdr:col>
                    <xdr:colOff>381000</xdr:colOff>
                    <xdr:row>765</xdr:row>
                    <xdr:rowOff>184150</xdr:rowOff>
                  </from>
                  <to>
                    <xdr:col>4</xdr:col>
                    <xdr:colOff>342900</xdr:colOff>
                    <xdr:row>767</xdr:row>
                    <xdr:rowOff>19050</xdr:rowOff>
                  </to>
                </anchor>
              </controlPr>
            </control>
          </mc:Choice>
        </mc:AlternateContent>
        <mc:AlternateContent xmlns:mc="http://schemas.openxmlformats.org/markup-compatibility/2006">
          <mc:Choice Requires="x14">
            <control shapeId="34418" r:id="rId704" name="Option Button 1650">
              <controlPr defaultSize="0" autoFill="0" autoLine="0" autoPict="0">
                <anchor moveWithCells="1">
                  <from>
                    <xdr:col>5</xdr:col>
                    <xdr:colOff>146050</xdr:colOff>
                    <xdr:row>765</xdr:row>
                    <xdr:rowOff>184150</xdr:rowOff>
                  </from>
                  <to>
                    <xdr:col>6</xdr:col>
                    <xdr:colOff>209550</xdr:colOff>
                    <xdr:row>767</xdr:row>
                    <xdr:rowOff>31750</xdr:rowOff>
                  </to>
                </anchor>
              </controlPr>
            </control>
          </mc:Choice>
        </mc:AlternateContent>
        <mc:AlternateContent xmlns:mc="http://schemas.openxmlformats.org/markup-compatibility/2006">
          <mc:Choice Requires="x14">
            <control shapeId="34419" r:id="rId705" name="Group Box 1651">
              <controlPr defaultSize="0" autoFill="0" autoPict="0">
                <anchor moveWithCells="1">
                  <from>
                    <xdr:col>2</xdr:col>
                    <xdr:colOff>450850</xdr:colOff>
                    <xdr:row>774</xdr:row>
                    <xdr:rowOff>0</xdr:rowOff>
                  </from>
                  <to>
                    <xdr:col>7</xdr:col>
                    <xdr:colOff>222250</xdr:colOff>
                    <xdr:row>776</xdr:row>
                    <xdr:rowOff>69850</xdr:rowOff>
                  </to>
                </anchor>
              </controlPr>
            </control>
          </mc:Choice>
        </mc:AlternateContent>
        <mc:AlternateContent xmlns:mc="http://schemas.openxmlformats.org/markup-compatibility/2006">
          <mc:Choice Requires="x14">
            <control shapeId="34420" r:id="rId706" name="Option Button 1652">
              <controlPr defaultSize="0" autoFill="0" autoLine="0" autoPict="0">
                <anchor moveWithCells="1">
                  <from>
                    <xdr:col>3</xdr:col>
                    <xdr:colOff>381000</xdr:colOff>
                    <xdr:row>774</xdr:row>
                    <xdr:rowOff>184150</xdr:rowOff>
                  </from>
                  <to>
                    <xdr:col>4</xdr:col>
                    <xdr:colOff>342900</xdr:colOff>
                    <xdr:row>776</xdr:row>
                    <xdr:rowOff>38100</xdr:rowOff>
                  </to>
                </anchor>
              </controlPr>
            </control>
          </mc:Choice>
        </mc:AlternateContent>
        <mc:AlternateContent xmlns:mc="http://schemas.openxmlformats.org/markup-compatibility/2006">
          <mc:Choice Requires="x14">
            <control shapeId="34421" r:id="rId707" name="Option Button 1653">
              <controlPr defaultSize="0" autoFill="0" autoLine="0" autoPict="0">
                <anchor moveWithCells="1">
                  <from>
                    <xdr:col>5</xdr:col>
                    <xdr:colOff>146050</xdr:colOff>
                    <xdr:row>775</xdr:row>
                    <xdr:rowOff>0</xdr:rowOff>
                  </from>
                  <to>
                    <xdr:col>6</xdr:col>
                    <xdr:colOff>222250</xdr:colOff>
                    <xdr:row>776</xdr:row>
                    <xdr:rowOff>31750</xdr:rowOff>
                  </to>
                </anchor>
              </controlPr>
            </control>
          </mc:Choice>
        </mc:AlternateContent>
        <mc:AlternateContent xmlns:mc="http://schemas.openxmlformats.org/markup-compatibility/2006">
          <mc:Choice Requires="x14">
            <control shapeId="34426" r:id="rId708" name="Group Box 1658">
              <controlPr defaultSize="0" autoFill="0" autoPict="0">
                <anchor moveWithCells="1">
                  <from>
                    <xdr:col>1</xdr:col>
                    <xdr:colOff>590550</xdr:colOff>
                    <xdr:row>786</xdr:row>
                    <xdr:rowOff>152400</xdr:rowOff>
                  </from>
                  <to>
                    <xdr:col>4</xdr:col>
                    <xdr:colOff>203200</xdr:colOff>
                    <xdr:row>789</xdr:row>
                    <xdr:rowOff>50800</xdr:rowOff>
                  </to>
                </anchor>
              </controlPr>
            </control>
          </mc:Choice>
        </mc:AlternateContent>
        <mc:AlternateContent xmlns:mc="http://schemas.openxmlformats.org/markup-compatibility/2006">
          <mc:Choice Requires="x14">
            <control shapeId="34427" r:id="rId709" name="Option Button 1659">
              <controlPr defaultSize="0" autoFill="0" autoLine="0" autoPict="0">
                <anchor moveWithCells="1">
                  <from>
                    <xdr:col>2</xdr:col>
                    <xdr:colOff>31750</xdr:colOff>
                    <xdr:row>788</xdr:row>
                    <xdr:rowOff>12700</xdr:rowOff>
                  </from>
                  <to>
                    <xdr:col>2</xdr:col>
                    <xdr:colOff>514350</xdr:colOff>
                    <xdr:row>789</xdr:row>
                    <xdr:rowOff>0</xdr:rowOff>
                  </to>
                </anchor>
              </controlPr>
            </control>
          </mc:Choice>
        </mc:AlternateContent>
        <mc:AlternateContent xmlns:mc="http://schemas.openxmlformats.org/markup-compatibility/2006">
          <mc:Choice Requires="x14">
            <control shapeId="34428" r:id="rId710" name="Option Button 1660">
              <controlPr defaultSize="0" autoFill="0" autoLine="0" autoPict="0">
                <anchor moveWithCells="1">
                  <from>
                    <xdr:col>2</xdr:col>
                    <xdr:colOff>31750</xdr:colOff>
                    <xdr:row>787</xdr:row>
                    <xdr:rowOff>12700</xdr:rowOff>
                  </from>
                  <to>
                    <xdr:col>2</xdr:col>
                    <xdr:colOff>527050</xdr:colOff>
                    <xdr:row>788</xdr:row>
                    <xdr:rowOff>19050</xdr:rowOff>
                  </to>
                </anchor>
              </controlPr>
            </control>
          </mc:Choice>
        </mc:AlternateContent>
        <mc:AlternateContent xmlns:mc="http://schemas.openxmlformats.org/markup-compatibility/2006">
          <mc:Choice Requires="x14">
            <control shapeId="34435" r:id="rId711" name="Option Button 1667">
              <controlPr defaultSize="0" autoFill="0" autoLine="0" autoPict="0">
                <anchor moveWithCells="1">
                  <from>
                    <xdr:col>3</xdr:col>
                    <xdr:colOff>6350</xdr:colOff>
                    <xdr:row>152</xdr:row>
                    <xdr:rowOff>190500</xdr:rowOff>
                  </from>
                  <to>
                    <xdr:col>4</xdr:col>
                    <xdr:colOff>361950</xdr:colOff>
                    <xdr:row>153</xdr:row>
                    <xdr:rowOff>196850</xdr:rowOff>
                  </to>
                </anchor>
              </controlPr>
            </control>
          </mc:Choice>
        </mc:AlternateContent>
        <mc:AlternateContent xmlns:mc="http://schemas.openxmlformats.org/markup-compatibility/2006">
          <mc:Choice Requires="x14">
            <control shapeId="34436" r:id="rId712" name="Check Box 1668">
              <controlPr defaultSize="0" autoFill="0" autoLine="0" autoPict="0">
                <anchor moveWithCells="1">
                  <from>
                    <xdr:col>22</xdr:col>
                    <xdr:colOff>438150</xdr:colOff>
                    <xdr:row>4</xdr:row>
                    <xdr:rowOff>19050</xdr:rowOff>
                  </from>
                  <to>
                    <xdr:col>24</xdr:col>
                    <xdr:colOff>241300</xdr:colOff>
                    <xdr:row>5</xdr:row>
                    <xdr:rowOff>0</xdr:rowOff>
                  </to>
                </anchor>
              </controlPr>
            </control>
          </mc:Choice>
        </mc:AlternateContent>
        <mc:AlternateContent xmlns:mc="http://schemas.openxmlformats.org/markup-compatibility/2006">
          <mc:Choice Requires="x14">
            <control shapeId="34437" r:id="rId713" name="Check Box 1669">
              <controlPr defaultSize="0" autoFill="0" autoLine="0" autoPict="0">
                <anchor moveWithCells="1">
                  <from>
                    <xdr:col>22</xdr:col>
                    <xdr:colOff>438150</xdr:colOff>
                    <xdr:row>95</xdr:row>
                    <xdr:rowOff>19050</xdr:rowOff>
                  </from>
                  <to>
                    <xdr:col>24</xdr:col>
                    <xdr:colOff>241300</xdr:colOff>
                    <xdr:row>96</xdr:row>
                    <xdr:rowOff>0</xdr:rowOff>
                  </to>
                </anchor>
              </controlPr>
            </control>
          </mc:Choice>
        </mc:AlternateContent>
        <mc:AlternateContent xmlns:mc="http://schemas.openxmlformats.org/markup-compatibility/2006">
          <mc:Choice Requires="x14">
            <control shapeId="34438" r:id="rId714" name="Check Box 1670">
              <controlPr defaultSize="0" autoFill="0" autoLine="0" autoPict="0">
                <anchor moveWithCells="1">
                  <from>
                    <xdr:col>22</xdr:col>
                    <xdr:colOff>438150</xdr:colOff>
                    <xdr:row>106</xdr:row>
                    <xdr:rowOff>19050</xdr:rowOff>
                  </from>
                  <to>
                    <xdr:col>24</xdr:col>
                    <xdr:colOff>241300</xdr:colOff>
                    <xdr:row>107</xdr:row>
                    <xdr:rowOff>0</xdr:rowOff>
                  </to>
                </anchor>
              </controlPr>
            </control>
          </mc:Choice>
        </mc:AlternateContent>
        <mc:AlternateContent xmlns:mc="http://schemas.openxmlformats.org/markup-compatibility/2006">
          <mc:Choice Requires="x14">
            <control shapeId="34439" r:id="rId715" name="Check Box 1671">
              <controlPr defaultSize="0" autoFill="0" autoLine="0" autoPict="0">
                <anchor moveWithCells="1">
                  <from>
                    <xdr:col>22</xdr:col>
                    <xdr:colOff>438150</xdr:colOff>
                    <xdr:row>129</xdr:row>
                    <xdr:rowOff>19050</xdr:rowOff>
                  </from>
                  <to>
                    <xdr:col>24</xdr:col>
                    <xdr:colOff>241300</xdr:colOff>
                    <xdr:row>130</xdr:row>
                    <xdr:rowOff>0</xdr:rowOff>
                  </to>
                </anchor>
              </controlPr>
            </control>
          </mc:Choice>
        </mc:AlternateContent>
        <mc:AlternateContent xmlns:mc="http://schemas.openxmlformats.org/markup-compatibility/2006">
          <mc:Choice Requires="x14">
            <control shapeId="34440" r:id="rId716" name="Check Box 1672">
              <controlPr defaultSize="0" autoFill="0" autoLine="0" autoPict="0">
                <anchor moveWithCells="1">
                  <from>
                    <xdr:col>2</xdr:col>
                    <xdr:colOff>323850</xdr:colOff>
                    <xdr:row>220</xdr:row>
                    <xdr:rowOff>0</xdr:rowOff>
                  </from>
                  <to>
                    <xdr:col>3</xdr:col>
                    <xdr:colOff>76200</xdr:colOff>
                    <xdr:row>221</xdr:row>
                    <xdr:rowOff>12700</xdr:rowOff>
                  </to>
                </anchor>
              </controlPr>
            </control>
          </mc:Choice>
        </mc:AlternateContent>
        <mc:AlternateContent xmlns:mc="http://schemas.openxmlformats.org/markup-compatibility/2006">
          <mc:Choice Requires="x14">
            <control shapeId="34441" r:id="rId717" name="Check Box 1673">
              <controlPr defaultSize="0" autoFill="0" autoLine="0" autoPict="0">
                <anchor moveWithCells="1">
                  <from>
                    <xdr:col>2</xdr:col>
                    <xdr:colOff>323850</xdr:colOff>
                    <xdr:row>226</xdr:row>
                    <xdr:rowOff>0</xdr:rowOff>
                  </from>
                  <to>
                    <xdr:col>3</xdr:col>
                    <xdr:colOff>76200</xdr:colOff>
                    <xdr:row>227</xdr:row>
                    <xdr:rowOff>12700</xdr:rowOff>
                  </to>
                </anchor>
              </controlPr>
            </control>
          </mc:Choice>
        </mc:AlternateContent>
        <mc:AlternateContent xmlns:mc="http://schemas.openxmlformats.org/markup-compatibility/2006">
          <mc:Choice Requires="x14">
            <control shapeId="34442" r:id="rId718" name="Check Box 1674">
              <controlPr defaultSize="0" autoFill="0" autoLine="0" autoPict="0">
                <anchor moveWithCells="1">
                  <from>
                    <xdr:col>2</xdr:col>
                    <xdr:colOff>323850</xdr:colOff>
                    <xdr:row>227</xdr:row>
                    <xdr:rowOff>0</xdr:rowOff>
                  </from>
                  <to>
                    <xdr:col>3</xdr:col>
                    <xdr:colOff>76200</xdr:colOff>
                    <xdr:row>228</xdr:row>
                    <xdr:rowOff>12700</xdr:rowOff>
                  </to>
                </anchor>
              </controlPr>
            </control>
          </mc:Choice>
        </mc:AlternateContent>
        <mc:AlternateContent xmlns:mc="http://schemas.openxmlformats.org/markup-compatibility/2006">
          <mc:Choice Requires="x14">
            <control shapeId="34443" r:id="rId719" name="Check Box 1675">
              <controlPr defaultSize="0" autoFill="0" autoLine="0" autoPict="0">
                <anchor moveWithCells="1">
                  <from>
                    <xdr:col>2</xdr:col>
                    <xdr:colOff>323850</xdr:colOff>
                    <xdr:row>233</xdr:row>
                    <xdr:rowOff>0</xdr:rowOff>
                  </from>
                  <to>
                    <xdr:col>3</xdr:col>
                    <xdr:colOff>76200</xdr:colOff>
                    <xdr:row>234</xdr:row>
                    <xdr:rowOff>12700</xdr:rowOff>
                  </to>
                </anchor>
              </controlPr>
            </control>
          </mc:Choice>
        </mc:AlternateContent>
        <mc:AlternateContent xmlns:mc="http://schemas.openxmlformats.org/markup-compatibility/2006">
          <mc:Choice Requires="x14">
            <control shapeId="34444" r:id="rId720" name="Group Box 1676">
              <controlPr defaultSize="0" autoFill="0" autoPict="0">
                <anchor moveWithCells="1">
                  <from>
                    <xdr:col>2</xdr:col>
                    <xdr:colOff>527050</xdr:colOff>
                    <xdr:row>231</xdr:row>
                    <xdr:rowOff>171450</xdr:rowOff>
                  </from>
                  <to>
                    <xdr:col>7</xdr:col>
                    <xdr:colOff>0</xdr:colOff>
                    <xdr:row>233</xdr:row>
                    <xdr:rowOff>12700</xdr:rowOff>
                  </to>
                </anchor>
              </controlPr>
            </control>
          </mc:Choice>
        </mc:AlternateContent>
        <mc:AlternateContent xmlns:mc="http://schemas.openxmlformats.org/markup-compatibility/2006">
          <mc:Choice Requires="x14">
            <control shapeId="34445" r:id="rId721" name="Option Button 1677">
              <controlPr defaultSize="0" autoFill="0" autoLine="0" autoPict="0">
                <anchor moveWithCells="1">
                  <from>
                    <xdr:col>3</xdr:col>
                    <xdr:colOff>590550</xdr:colOff>
                    <xdr:row>232</xdr:row>
                    <xdr:rowOff>31750</xdr:rowOff>
                  </from>
                  <to>
                    <xdr:col>4</xdr:col>
                    <xdr:colOff>374650</xdr:colOff>
                    <xdr:row>232</xdr:row>
                    <xdr:rowOff>184150</xdr:rowOff>
                  </to>
                </anchor>
              </controlPr>
            </control>
          </mc:Choice>
        </mc:AlternateContent>
        <mc:AlternateContent xmlns:mc="http://schemas.openxmlformats.org/markup-compatibility/2006">
          <mc:Choice Requires="x14">
            <control shapeId="34446" r:id="rId722" name="Option Button 1678">
              <controlPr defaultSize="0" autoFill="0" autoLine="0" autoPict="0">
                <anchor moveWithCells="1">
                  <from>
                    <xdr:col>4</xdr:col>
                    <xdr:colOff>527050</xdr:colOff>
                    <xdr:row>232</xdr:row>
                    <xdr:rowOff>31750</xdr:rowOff>
                  </from>
                  <to>
                    <xdr:col>5</xdr:col>
                    <xdr:colOff>304800</xdr:colOff>
                    <xdr:row>232</xdr:row>
                    <xdr:rowOff>184150</xdr:rowOff>
                  </to>
                </anchor>
              </controlPr>
            </control>
          </mc:Choice>
        </mc:AlternateContent>
        <mc:AlternateContent xmlns:mc="http://schemas.openxmlformats.org/markup-compatibility/2006">
          <mc:Choice Requires="x14">
            <control shapeId="34448" r:id="rId723" name="Check Box 1680">
              <controlPr defaultSize="0" autoFill="0" autoLine="0" autoPict="0">
                <anchor moveWithCells="1">
                  <from>
                    <xdr:col>2</xdr:col>
                    <xdr:colOff>323850</xdr:colOff>
                    <xdr:row>238</xdr:row>
                    <xdr:rowOff>0</xdr:rowOff>
                  </from>
                  <to>
                    <xdr:col>3</xdr:col>
                    <xdr:colOff>76200</xdr:colOff>
                    <xdr:row>239</xdr:row>
                    <xdr:rowOff>12700</xdr:rowOff>
                  </to>
                </anchor>
              </controlPr>
            </control>
          </mc:Choice>
        </mc:AlternateContent>
        <mc:AlternateContent xmlns:mc="http://schemas.openxmlformats.org/markup-compatibility/2006">
          <mc:Choice Requires="x14">
            <control shapeId="34449" r:id="rId724" name="Check Box 1681">
              <controlPr defaultSize="0" autoFill="0" autoLine="0" autoPict="0">
                <anchor moveWithCells="1">
                  <from>
                    <xdr:col>2</xdr:col>
                    <xdr:colOff>323850</xdr:colOff>
                    <xdr:row>239</xdr:row>
                    <xdr:rowOff>0</xdr:rowOff>
                  </from>
                  <to>
                    <xdr:col>3</xdr:col>
                    <xdr:colOff>76200</xdr:colOff>
                    <xdr:row>240</xdr:row>
                    <xdr:rowOff>12700</xdr:rowOff>
                  </to>
                </anchor>
              </controlPr>
            </control>
          </mc:Choice>
        </mc:AlternateContent>
        <mc:AlternateContent xmlns:mc="http://schemas.openxmlformats.org/markup-compatibility/2006">
          <mc:Choice Requires="x14">
            <control shapeId="34450" r:id="rId725" name="Check Box 1682">
              <controlPr defaultSize="0" autoFill="0" autoLine="0" autoPict="0">
                <anchor moveWithCells="1">
                  <from>
                    <xdr:col>2</xdr:col>
                    <xdr:colOff>323850</xdr:colOff>
                    <xdr:row>240</xdr:row>
                    <xdr:rowOff>0</xdr:rowOff>
                  </from>
                  <to>
                    <xdr:col>3</xdr:col>
                    <xdr:colOff>76200</xdr:colOff>
                    <xdr:row>241</xdr:row>
                    <xdr:rowOff>12700</xdr:rowOff>
                  </to>
                </anchor>
              </controlPr>
            </control>
          </mc:Choice>
        </mc:AlternateContent>
        <mc:AlternateContent xmlns:mc="http://schemas.openxmlformats.org/markup-compatibility/2006">
          <mc:Choice Requires="x14">
            <control shapeId="34451" r:id="rId726" name="Check Box 1683">
              <controlPr defaultSize="0" autoFill="0" autoLine="0" autoPict="0">
                <anchor moveWithCells="1">
                  <from>
                    <xdr:col>2</xdr:col>
                    <xdr:colOff>323850</xdr:colOff>
                    <xdr:row>241</xdr:row>
                    <xdr:rowOff>0</xdr:rowOff>
                  </from>
                  <to>
                    <xdr:col>3</xdr:col>
                    <xdr:colOff>76200</xdr:colOff>
                    <xdr:row>242</xdr:row>
                    <xdr:rowOff>12700</xdr:rowOff>
                  </to>
                </anchor>
              </controlPr>
            </control>
          </mc:Choice>
        </mc:AlternateContent>
        <mc:AlternateContent xmlns:mc="http://schemas.openxmlformats.org/markup-compatibility/2006">
          <mc:Choice Requires="x14">
            <control shapeId="34452" r:id="rId727" name="Check Box 1684">
              <controlPr defaultSize="0" autoFill="0" autoLine="0" autoPict="0">
                <anchor moveWithCells="1">
                  <from>
                    <xdr:col>2</xdr:col>
                    <xdr:colOff>323850</xdr:colOff>
                    <xdr:row>242</xdr:row>
                    <xdr:rowOff>0</xdr:rowOff>
                  </from>
                  <to>
                    <xdr:col>3</xdr:col>
                    <xdr:colOff>76200</xdr:colOff>
                    <xdr:row>243</xdr:row>
                    <xdr:rowOff>12700</xdr:rowOff>
                  </to>
                </anchor>
              </controlPr>
            </control>
          </mc:Choice>
        </mc:AlternateContent>
        <mc:AlternateContent xmlns:mc="http://schemas.openxmlformats.org/markup-compatibility/2006">
          <mc:Choice Requires="x14">
            <control shapeId="34453" r:id="rId728" name="Check Box 1685">
              <controlPr defaultSize="0" autoFill="0" autoLine="0" autoPict="0">
                <anchor moveWithCells="1">
                  <from>
                    <xdr:col>10</xdr:col>
                    <xdr:colOff>323850</xdr:colOff>
                    <xdr:row>232</xdr:row>
                    <xdr:rowOff>0</xdr:rowOff>
                  </from>
                  <to>
                    <xdr:col>11</xdr:col>
                    <xdr:colOff>31750</xdr:colOff>
                    <xdr:row>233</xdr:row>
                    <xdr:rowOff>0</xdr:rowOff>
                  </to>
                </anchor>
              </controlPr>
            </control>
          </mc:Choice>
        </mc:AlternateContent>
        <mc:AlternateContent xmlns:mc="http://schemas.openxmlformats.org/markup-compatibility/2006">
          <mc:Choice Requires="x14">
            <control shapeId="34454" r:id="rId729" name="Check Box 1686">
              <controlPr defaultSize="0" autoFill="0" autoLine="0" autoPict="0">
                <anchor moveWithCells="1">
                  <from>
                    <xdr:col>10</xdr:col>
                    <xdr:colOff>323850</xdr:colOff>
                    <xdr:row>233</xdr:row>
                    <xdr:rowOff>0</xdr:rowOff>
                  </from>
                  <to>
                    <xdr:col>11</xdr:col>
                    <xdr:colOff>31750</xdr:colOff>
                    <xdr:row>234</xdr:row>
                    <xdr:rowOff>0</xdr:rowOff>
                  </to>
                </anchor>
              </controlPr>
            </control>
          </mc:Choice>
        </mc:AlternateContent>
        <mc:AlternateContent xmlns:mc="http://schemas.openxmlformats.org/markup-compatibility/2006">
          <mc:Choice Requires="x14">
            <control shapeId="34455" r:id="rId730" name="Check Box 1687">
              <controlPr defaultSize="0" autoFill="0" autoLine="0" autoPict="0">
                <anchor moveWithCells="1">
                  <from>
                    <xdr:col>22</xdr:col>
                    <xdr:colOff>438150</xdr:colOff>
                    <xdr:row>277</xdr:row>
                    <xdr:rowOff>19050</xdr:rowOff>
                  </from>
                  <to>
                    <xdr:col>24</xdr:col>
                    <xdr:colOff>241300</xdr:colOff>
                    <xdr:row>278</xdr:row>
                    <xdr:rowOff>0</xdr:rowOff>
                  </to>
                </anchor>
              </controlPr>
            </control>
          </mc:Choice>
        </mc:AlternateContent>
        <mc:AlternateContent xmlns:mc="http://schemas.openxmlformats.org/markup-compatibility/2006">
          <mc:Choice Requires="x14">
            <control shapeId="34457" r:id="rId731" name="Check Box 1689">
              <controlPr defaultSize="0" autoFill="0" autoLine="0" autoPict="0">
                <anchor moveWithCells="1">
                  <from>
                    <xdr:col>22</xdr:col>
                    <xdr:colOff>438150</xdr:colOff>
                    <xdr:row>782</xdr:row>
                    <xdr:rowOff>19050</xdr:rowOff>
                  </from>
                  <to>
                    <xdr:col>24</xdr:col>
                    <xdr:colOff>241300</xdr:colOff>
                    <xdr:row>783</xdr:row>
                    <xdr:rowOff>0</xdr:rowOff>
                  </to>
                </anchor>
              </controlPr>
            </control>
          </mc:Choice>
        </mc:AlternateContent>
        <mc:AlternateContent xmlns:mc="http://schemas.openxmlformats.org/markup-compatibility/2006">
          <mc:Choice Requires="x14">
            <control shapeId="16665" r:id="rId732" name="Group Box 281">
              <controlPr defaultSize="0" autoFill="0" autoPict="0">
                <anchor moveWithCells="1">
                  <from>
                    <xdr:col>2</xdr:col>
                    <xdr:colOff>584200</xdr:colOff>
                    <xdr:row>734</xdr:row>
                    <xdr:rowOff>12700</xdr:rowOff>
                  </from>
                  <to>
                    <xdr:col>16</xdr:col>
                    <xdr:colOff>19050</xdr:colOff>
                    <xdr:row>743</xdr:row>
                    <xdr:rowOff>88900</xdr:rowOff>
                  </to>
                </anchor>
              </controlPr>
            </control>
          </mc:Choice>
        </mc:AlternateContent>
        <mc:AlternateContent xmlns:mc="http://schemas.openxmlformats.org/markup-compatibility/2006">
          <mc:Choice Requires="x14">
            <control shapeId="16666" r:id="rId733" name="Option Button 282">
              <controlPr defaultSize="0" autoFill="0" autoLine="0" autoPict="0">
                <anchor moveWithCells="1">
                  <from>
                    <xdr:col>3</xdr:col>
                    <xdr:colOff>19050</xdr:colOff>
                    <xdr:row>735</xdr:row>
                    <xdr:rowOff>31750</xdr:rowOff>
                  </from>
                  <to>
                    <xdr:col>4</xdr:col>
                    <xdr:colOff>152400</xdr:colOff>
                    <xdr:row>736</xdr:row>
                    <xdr:rowOff>0</xdr:rowOff>
                  </to>
                </anchor>
              </controlPr>
            </control>
          </mc:Choice>
        </mc:AlternateContent>
        <mc:AlternateContent xmlns:mc="http://schemas.openxmlformats.org/markup-compatibility/2006">
          <mc:Choice Requires="x14">
            <control shapeId="16667" r:id="rId734" name="Option Button 283">
              <controlPr defaultSize="0" autoFill="0" autoLine="0" autoPict="0">
                <anchor moveWithCells="1">
                  <from>
                    <xdr:col>3</xdr:col>
                    <xdr:colOff>19050</xdr:colOff>
                    <xdr:row>736</xdr:row>
                    <xdr:rowOff>31750</xdr:rowOff>
                  </from>
                  <to>
                    <xdr:col>4</xdr:col>
                    <xdr:colOff>19050</xdr:colOff>
                    <xdr:row>736</xdr:row>
                    <xdr:rowOff>171450</xdr:rowOff>
                  </to>
                </anchor>
              </controlPr>
            </control>
          </mc:Choice>
        </mc:AlternateContent>
        <mc:AlternateContent xmlns:mc="http://schemas.openxmlformats.org/markup-compatibility/2006">
          <mc:Choice Requires="x14">
            <control shapeId="16671" r:id="rId735" name="Option Button 287">
              <controlPr defaultSize="0" autoFill="0" autoLine="0" autoPict="0">
                <anchor moveWithCells="1">
                  <from>
                    <xdr:col>3</xdr:col>
                    <xdr:colOff>19050</xdr:colOff>
                    <xdr:row>740</xdr:row>
                    <xdr:rowOff>0</xdr:rowOff>
                  </from>
                  <to>
                    <xdr:col>4</xdr:col>
                    <xdr:colOff>38100</xdr:colOff>
                    <xdr:row>741</xdr:row>
                    <xdr:rowOff>19050</xdr:rowOff>
                  </to>
                </anchor>
              </controlPr>
            </control>
          </mc:Choice>
        </mc:AlternateContent>
        <mc:AlternateContent xmlns:mc="http://schemas.openxmlformats.org/markup-compatibility/2006">
          <mc:Choice Requires="x14">
            <control shapeId="16672" r:id="rId736" name="Option Button 288">
              <controlPr defaultSize="0" autoFill="0" autoLine="0" autoPict="0">
                <anchor moveWithCells="1">
                  <from>
                    <xdr:col>3</xdr:col>
                    <xdr:colOff>19050</xdr:colOff>
                    <xdr:row>741</xdr:row>
                    <xdr:rowOff>38100</xdr:rowOff>
                  </from>
                  <to>
                    <xdr:col>4</xdr:col>
                    <xdr:colOff>50800</xdr:colOff>
                    <xdr:row>742</xdr:row>
                    <xdr:rowOff>0</xdr:rowOff>
                  </to>
                </anchor>
              </controlPr>
            </control>
          </mc:Choice>
        </mc:AlternateContent>
        <mc:AlternateContent xmlns:mc="http://schemas.openxmlformats.org/markup-compatibility/2006">
          <mc:Choice Requires="x14">
            <control shapeId="34485" r:id="rId737" name="Option Button 1717">
              <controlPr defaultSize="0" autoFill="0" autoLine="0" autoPict="0">
                <anchor moveWithCells="1">
                  <from>
                    <xdr:col>3</xdr:col>
                    <xdr:colOff>152400</xdr:colOff>
                    <xdr:row>515</xdr:row>
                    <xdr:rowOff>38100</xdr:rowOff>
                  </from>
                  <to>
                    <xdr:col>4</xdr:col>
                    <xdr:colOff>114300</xdr:colOff>
                    <xdr:row>515</xdr:row>
                    <xdr:rowOff>184150</xdr:rowOff>
                  </to>
                </anchor>
              </controlPr>
            </control>
          </mc:Choice>
        </mc:AlternateContent>
        <mc:AlternateContent xmlns:mc="http://schemas.openxmlformats.org/markup-compatibility/2006">
          <mc:Choice Requires="x14">
            <control shapeId="34486" r:id="rId738" name="Option Button 1718">
              <controlPr defaultSize="0" autoFill="0" autoLine="0" autoPict="0">
                <anchor moveWithCells="1">
                  <from>
                    <xdr:col>5</xdr:col>
                    <xdr:colOff>152400</xdr:colOff>
                    <xdr:row>515</xdr:row>
                    <xdr:rowOff>38100</xdr:rowOff>
                  </from>
                  <to>
                    <xdr:col>6</xdr:col>
                    <xdr:colOff>114300</xdr:colOff>
                    <xdr:row>515</xdr:row>
                    <xdr:rowOff>184150</xdr:rowOff>
                  </to>
                </anchor>
              </controlPr>
            </control>
          </mc:Choice>
        </mc:AlternateContent>
        <mc:AlternateContent xmlns:mc="http://schemas.openxmlformats.org/markup-compatibility/2006">
          <mc:Choice Requires="x14">
            <control shapeId="34487" r:id="rId739" name="Group Box 1719">
              <controlPr defaultSize="0" autoFill="0" autoPict="0">
                <anchor moveWithCells="1">
                  <from>
                    <xdr:col>8</xdr:col>
                    <xdr:colOff>95250</xdr:colOff>
                    <xdr:row>512</xdr:row>
                    <xdr:rowOff>19050</xdr:rowOff>
                  </from>
                  <to>
                    <xdr:col>10</xdr:col>
                    <xdr:colOff>38100</xdr:colOff>
                    <xdr:row>516</xdr:row>
                    <xdr:rowOff>19050</xdr:rowOff>
                  </to>
                </anchor>
              </controlPr>
            </control>
          </mc:Choice>
        </mc:AlternateContent>
        <mc:AlternateContent xmlns:mc="http://schemas.openxmlformats.org/markup-compatibility/2006">
          <mc:Choice Requires="x14">
            <control shapeId="34488" r:id="rId740" name="Group Box 1720">
              <controlPr defaultSize="0" autoFill="0" autoPict="0">
                <anchor moveWithCells="1">
                  <from>
                    <xdr:col>10</xdr:col>
                    <xdr:colOff>95250</xdr:colOff>
                    <xdr:row>512</xdr:row>
                    <xdr:rowOff>19050</xdr:rowOff>
                  </from>
                  <to>
                    <xdr:col>11</xdr:col>
                    <xdr:colOff>508000</xdr:colOff>
                    <xdr:row>516</xdr:row>
                    <xdr:rowOff>19050</xdr:rowOff>
                  </to>
                </anchor>
              </controlPr>
            </control>
          </mc:Choice>
        </mc:AlternateContent>
        <mc:AlternateContent xmlns:mc="http://schemas.openxmlformats.org/markup-compatibility/2006">
          <mc:Choice Requires="x14">
            <control shapeId="34489" r:id="rId741" name="Group Box 1721">
              <controlPr defaultSize="0" autoFill="0" autoPict="0">
                <anchor moveWithCells="1">
                  <from>
                    <xdr:col>13</xdr:col>
                    <xdr:colOff>95250</xdr:colOff>
                    <xdr:row>512</xdr:row>
                    <xdr:rowOff>19050</xdr:rowOff>
                  </from>
                  <to>
                    <xdr:col>14</xdr:col>
                    <xdr:colOff>552450</xdr:colOff>
                    <xdr:row>516</xdr:row>
                    <xdr:rowOff>19050</xdr:rowOff>
                  </to>
                </anchor>
              </controlPr>
            </control>
          </mc:Choice>
        </mc:AlternateContent>
        <mc:AlternateContent xmlns:mc="http://schemas.openxmlformats.org/markup-compatibility/2006">
          <mc:Choice Requires="x14">
            <control shapeId="34490" r:id="rId742" name="Group Box 1722">
              <controlPr defaultSize="0" autoFill="0" autoPict="0">
                <anchor moveWithCells="1">
                  <from>
                    <xdr:col>15</xdr:col>
                    <xdr:colOff>95250</xdr:colOff>
                    <xdr:row>512</xdr:row>
                    <xdr:rowOff>19050</xdr:rowOff>
                  </from>
                  <to>
                    <xdr:col>16</xdr:col>
                    <xdr:colOff>552450</xdr:colOff>
                    <xdr:row>516</xdr:row>
                    <xdr:rowOff>19050</xdr:rowOff>
                  </to>
                </anchor>
              </controlPr>
            </control>
          </mc:Choice>
        </mc:AlternateContent>
        <mc:AlternateContent xmlns:mc="http://schemas.openxmlformats.org/markup-compatibility/2006">
          <mc:Choice Requires="x14">
            <control shapeId="34491" r:id="rId743" name="Group Box 1723">
              <controlPr defaultSize="0" autoFill="0" autoPict="0">
                <anchor moveWithCells="1">
                  <from>
                    <xdr:col>18</xdr:col>
                    <xdr:colOff>95250</xdr:colOff>
                    <xdr:row>512</xdr:row>
                    <xdr:rowOff>19050</xdr:rowOff>
                  </from>
                  <to>
                    <xdr:col>19</xdr:col>
                    <xdr:colOff>419100</xdr:colOff>
                    <xdr:row>516</xdr:row>
                    <xdr:rowOff>19050</xdr:rowOff>
                  </to>
                </anchor>
              </controlPr>
            </control>
          </mc:Choice>
        </mc:AlternateContent>
        <mc:AlternateContent xmlns:mc="http://schemas.openxmlformats.org/markup-compatibility/2006">
          <mc:Choice Requires="x14">
            <control shapeId="34492" r:id="rId744" name="Group Box 1724">
              <controlPr defaultSize="0" autoFill="0" autoPict="0">
                <anchor moveWithCells="1">
                  <from>
                    <xdr:col>20</xdr:col>
                    <xdr:colOff>95250</xdr:colOff>
                    <xdr:row>512</xdr:row>
                    <xdr:rowOff>19050</xdr:rowOff>
                  </from>
                  <to>
                    <xdr:col>21</xdr:col>
                    <xdr:colOff>552450</xdr:colOff>
                    <xdr:row>516</xdr:row>
                    <xdr:rowOff>19050</xdr:rowOff>
                  </to>
                </anchor>
              </controlPr>
            </control>
          </mc:Choice>
        </mc:AlternateContent>
        <mc:AlternateContent xmlns:mc="http://schemas.openxmlformats.org/markup-compatibility/2006">
          <mc:Choice Requires="x14">
            <control shapeId="34493" r:id="rId745" name="Group Box 1725">
              <controlPr defaultSize="0" autoFill="0" autoPict="0">
                <anchor moveWithCells="1">
                  <from>
                    <xdr:col>23</xdr:col>
                    <xdr:colOff>95250</xdr:colOff>
                    <xdr:row>512</xdr:row>
                    <xdr:rowOff>19050</xdr:rowOff>
                  </from>
                  <to>
                    <xdr:col>24</xdr:col>
                    <xdr:colOff>552450</xdr:colOff>
                    <xdr:row>516</xdr:row>
                    <xdr:rowOff>19050</xdr:rowOff>
                  </to>
                </anchor>
              </controlPr>
            </control>
          </mc:Choice>
        </mc:AlternateContent>
        <mc:AlternateContent xmlns:mc="http://schemas.openxmlformats.org/markup-compatibility/2006">
          <mc:Choice Requires="x14">
            <control shapeId="34494" r:id="rId746" name="Group Box 1726">
              <controlPr defaultSize="0" autoFill="0" autoPict="0">
                <anchor moveWithCells="1">
                  <from>
                    <xdr:col>25</xdr:col>
                    <xdr:colOff>95250</xdr:colOff>
                    <xdr:row>512</xdr:row>
                    <xdr:rowOff>19050</xdr:rowOff>
                  </from>
                  <to>
                    <xdr:col>26</xdr:col>
                    <xdr:colOff>552450</xdr:colOff>
                    <xdr:row>516</xdr:row>
                    <xdr:rowOff>19050</xdr:rowOff>
                  </to>
                </anchor>
              </controlPr>
            </control>
          </mc:Choice>
        </mc:AlternateContent>
        <mc:AlternateContent xmlns:mc="http://schemas.openxmlformats.org/markup-compatibility/2006">
          <mc:Choice Requires="x14">
            <control shapeId="34495" r:id="rId747" name="Group Box 1727">
              <controlPr defaultSize="0" autoFill="0" autoPict="0">
                <anchor moveWithCells="1">
                  <from>
                    <xdr:col>3</xdr:col>
                    <xdr:colOff>95250</xdr:colOff>
                    <xdr:row>520</xdr:row>
                    <xdr:rowOff>19050</xdr:rowOff>
                  </from>
                  <to>
                    <xdr:col>4</xdr:col>
                    <xdr:colOff>552450</xdr:colOff>
                    <xdr:row>524</xdr:row>
                    <xdr:rowOff>19050</xdr:rowOff>
                  </to>
                </anchor>
              </controlPr>
            </control>
          </mc:Choice>
        </mc:AlternateContent>
        <mc:AlternateContent xmlns:mc="http://schemas.openxmlformats.org/markup-compatibility/2006">
          <mc:Choice Requires="x14">
            <control shapeId="34496" r:id="rId748" name="Group Box 1728">
              <controlPr defaultSize="0" autoFill="0" autoPict="0">
                <anchor moveWithCells="1">
                  <from>
                    <xdr:col>5</xdr:col>
                    <xdr:colOff>95250</xdr:colOff>
                    <xdr:row>520</xdr:row>
                    <xdr:rowOff>19050</xdr:rowOff>
                  </from>
                  <to>
                    <xdr:col>6</xdr:col>
                    <xdr:colOff>552450</xdr:colOff>
                    <xdr:row>524</xdr:row>
                    <xdr:rowOff>19050</xdr:rowOff>
                  </to>
                </anchor>
              </controlPr>
            </control>
          </mc:Choice>
        </mc:AlternateContent>
        <mc:AlternateContent xmlns:mc="http://schemas.openxmlformats.org/markup-compatibility/2006">
          <mc:Choice Requires="x14">
            <control shapeId="34497" r:id="rId749" name="Group Box 1729">
              <controlPr defaultSize="0" autoFill="0" autoPict="0">
                <anchor moveWithCells="1">
                  <from>
                    <xdr:col>8</xdr:col>
                    <xdr:colOff>95250</xdr:colOff>
                    <xdr:row>520</xdr:row>
                    <xdr:rowOff>19050</xdr:rowOff>
                  </from>
                  <to>
                    <xdr:col>10</xdr:col>
                    <xdr:colOff>38100</xdr:colOff>
                    <xdr:row>524</xdr:row>
                    <xdr:rowOff>19050</xdr:rowOff>
                  </to>
                </anchor>
              </controlPr>
            </control>
          </mc:Choice>
        </mc:AlternateContent>
        <mc:AlternateContent xmlns:mc="http://schemas.openxmlformats.org/markup-compatibility/2006">
          <mc:Choice Requires="x14">
            <control shapeId="34498" r:id="rId750" name="Group Box 1730">
              <controlPr defaultSize="0" autoFill="0" autoPict="0">
                <anchor moveWithCells="1">
                  <from>
                    <xdr:col>10</xdr:col>
                    <xdr:colOff>95250</xdr:colOff>
                    <xdr:row>520</xdr:row>
                    <xdr:rowOff>19050</xdr:rowOff>
                  </from>
                  <to>
                    <xdr:col>11</xdr:col>
                    <xdr:colOff>508000</xdr:colOff>
                    <xdr:row>524</xdr:row>
                    <xdr:rowOff>19050</xdr:rowOff>
                  </to>
                </anchor>
              </controlPr>
            </control>
          </mc:Choice>
        </mc:AlternateContent>
        <mc:AlternateContent xmlns:mc="http://schemas.openxmlformats.org/markup-compatibility/2006">
          <mc:Choice Requires="x14">
            <control shapeId="34499" r:id="rId751" name="Group Box 1731">
              <controlPr defaultSize="0" autoFill="0" autoPict="0">
                <anchor moveWithCells="1">
                  <from>
                    <xdr:col>13</xdr:col>
                    <xdr:colOff>95250</xdr:colOff>
                    <xdr:row>520</xdr:row>
                    <xdr:rowOff>19050</xdr:rowOff>
                  </from>
                  <to>
                    <xdr:col>14</xdr:col>
                    <xdr:colOff>552450</xdr:colOff>
                    <xdr:row>524</xdr:row>
                    <xdr:rowOff>19050</xdr:rowOff>
                  </to>
                </anchor>
              </controlPr>
            </control>
          </mc:Choice>
        </mc:AlternateContent>
        <mc:AlternateContent xmlns:mc="http://schemas.openxmlformats.org/markup-compatibility/2006">
          <mc:Choice Requires="x14">
            <control shapeId="34500" r:id="rId752" name="Group Box 1732">
              <controlPr defaultSize="0" autoFill="0" autoPict="0">
                <anchor moveWithCells="1">
                  <from>
                    <xdr:col>15</xdr:col>
                    <xdr:colOff>95250</xdr:colOff>
                    <xdr:row>520</xdr:row>
                    <xdr:rowOff>19050</xdr:rowOff>
                  </from>
                  <to>
                    <xdr:col>16</xdr:col>
                    <xdr:colOff>552450</xdr:colOff>
                    <xdr:row>524</xdr:row>
                    <xdr:rowOff>19050</xdr:rowOff>
                  </to>
                </anchor>
              </controlPr>
            </control>
          </mc:Choice>
        </mc:AlternateContent>
        <mc:AlternateContent xmlns:mc="http://schemas.openxmlformats.org/markup-compatibility/2006">
          <mc:Choice Requires="x14">
            <control shapeId="34501" r:id="rId753" name="Group Box 1733">
              <controlPr defaultSize="0" autoFill="0" autoPict="0">
                <anchor moveWithCells="1">
                  <from>
                    <xdr:col>18</xdr:col>
                    <xdr:colOff>95250</xdr:colOff>
                    <xdr:row>520</xdr:row>
                    <xdr:rowOff>19050</xdr:rowOff>
                  </from>
                  <to>
                    <xdr:col>19</xdr:col>
                    <xdr:colOff>419100</xdr:colOff>
                    <xdr:row>524</xdr:row>
                    <xdr:rowOff>19050</xdr:rowOff>
                  </to>
                </anchor>
              </controlPr>
            </control>
          </mc:Choice>
        </mc:AlternateContent>
        <mc:AlternateContent xmlns:mc="http://schemas.openxmlformats.org/markup-compatibility/2006">
          <mc:Choice Requires="x14">
            <control shapeId="34502" r:id="rId754" name="Group Box 1734">
              <controlPr defaultSize="0" autoFill="0" autoPict="0">
                <anchor moveWithCells="1">
                  <from>
                    <xdr:col>20</xdr:col>
                    <xdr:colOff>95250</xdr:colOff>
                    <xdr:row>520</xdr:row>
                    <xdr:rowOff>19050</xdr:rowOff>
                  </from>
                  <to>
                    <xdr:col>21</xdr:col>
                    <xdr:colOff>552450</xdr:colOff>
                    <xdr:row>524</xdr:row>
                    <xdr:rowOff>19050</xdr:rowOff>
                  </to>
                </anchor>
              </controlPr>
            </control>
          </mc:Choice>
        </mc:AlternateContent>
        <mc:AlternateContent xmlns:mc="http://schemas.openxmlformats.org/markup-compatibility/2006">
          <mc:Choice Requires="x14">
            <control shapeId="34503" r:id="rId755" name="Group Box 1735">
              <controlPr defaultSize="0" autoFill="0" autoPict="0">
                <anchor moveWithCells="1">
                  <from>
                    <xdr:col>23</xdr:col>
                    <xdr:colOff>95250</xdr:colOff>
                    <xdr:row>520</xdr:row>
                    <xdr:rowOff>19050</xdr:rowOff>
                  </from>
                  <to>
                    <xdr:col>24</xdr:col>
                    <xdr:colOff>552450</xdr:colOff>
                    <xdr:row>524</xdr:row>
                    <xdr:rowOff>19050</xdr:rowOff>
                  </to>
                </anchor>
              </controlPr>
            </control>
          </mc:Choice>
        </mc:AlternateContent>
        <mc:AlternateContent xmlns:mc="http://schemas.openxmlformats.org/markup-compatibility/2006">
          <mc:Choice Requires="x14">
            <control shapeId="34504" r:id="rId756" name="Group Box 1736">
              <controlPr defaultSize="0" autoFill="0" autoPict="0">
                <anchor moveWithCells="1">
                  <from>
                    <xdr:col>25</xdr:col>
                    <xdr:colOff>95250</xdr:colOff>
                    <xdr:row>520</xdr:row>
                    <xdr:rowOff>19050</xdr:rowOff>
                  </from>
                  <to>
                    <xdr:col>26</xdr:col>
                    <xdr:colOff>552450</xdr:colOff>
                    <xdr:row>524</xdr:row>
                    <xdr:rowOff>19050</xdr:rowOff>
                  </to>
                </anchor>
              </controlPr>
            </control>
          </mc:Choice>
        </mc:AlternateContent>
        <mc:AlternateContent xmlns:mc="http://schemas.openxmlformats.org/markup-compatibility/2006">
          <mc:Choice Requires="x14">
            <control shapeId="34505" r:id="rId757" name="Option Button 1737">
              <controlPr defaultSize="0" autoFill="0" autoLine="0" autoPict="0">
                <anchor moveWithCells="1">
                  <from>
                    <xdr:col>8</xdr:col>
                    <xdr:colOff>152400</xdr:colOff>
                    <xdr:row>515</xdr:row>
                    <xdr:rowOff>38100</xdr:rowOff>
                  </from>
                  <to>
                    <xdr:col>9</xdr:col>
                    <xdr:colOff>114300</xdr:colOff>
                    <xdr:row>515</xdr:row>
                    <xdr:rowOff>184150</xdr:rowOff>
                  </to>
                </anchor>
              </controlPr>
            </control>
          </mc:Choice>
        </mc:AlternateContent>
        <mc:AlternateContent xmlns:mc="http://schemas.openxmlformats.org/markup-compatibility/2006">
          <mc:Choice Requires="x14">
            <control shapeId="34506" r:id="rId758" name="Option Button 1738">
              <controlPr defaultSize="0" autoFill="0" autoLine="0" autoPict="0">
                <anchor moveWithCells="1">
                  <from>
                    <xdr:col>10</xdr:col>
                    <xdr:colOff>152400</xdr:colOff>
                    <xdr:row>515</xdr:row>
                    <xdr:rowOff>38100</xdr:rowOff>
                  </from>
                  <to>
                    <xdr:col>11</xdr:col>
                    <xdr:colOff>69850</xdr:colOff>
                    <xdr:row>515</xdr:row>
                    <xdr:rowOff>184150</xdr:rowOff>
                  </to>
                </anchor>
              </controlPr>
            </control>
          </mc:Choice>
        </mc:AlternateContent>
        <mc:AlternateContent xmlns:mc="http://schemas.openxmlformats.org/markup-compatibility/2006">
          <mc:Choice Requires="x14">
            <control shapeId="34507" r:id="rId759" name="Option Button 1739">
              <controlPr defaultSize="0" autoFill="0" autoLine="0" autoPict="0">
                <anchor moveWithCells="1">
                  <from>
                    <xdr:col>13</xdr:col>
                    <xdr:colOff>152400</xdr:colOff>
                    <xdr:row>515</xdr:row>
                    <xdr:rowOff>38100</xdr:rowOff>
                  </from>
                  <to>
                    <xdr:col>14</xdr:col>
                    <xdr:colOff>114300</xdr:colOff>
                    <xdr:row>515</xdr:row>
                    <xdr:rowOff>184150</xdr:rowOff>
                  </to>
                </anchor>
              </controlPr>
            </control>
          </mc:Choice>
        </mc:AlternateContent>
        <mc:AlternateContent xmlns:mc="http://schemas.openxmlformats.org/markup-compatibility/2006">
          <mc:Choice Requires="x14">
            <control shapeId="34508" r:id="rId760" name="Option Button 1740">
              <controlPr defaultSize="0" autoFill="0" autoLine="0" autoPict="0">
                <anchor moveWithCells="1">
                  <from>
                    <xdr:col>15</xdr:col>
                    <xdr:colOff>152400</xdr:colOff>
                    <xdr:row>515</xdr:row>
                    <xdr:rowOff>38100</xdr:rowOff>
                  </from>
                  <to>
                    <xdr:col>16</xdr:col>
                    <xdr:colOff>114300</xdr:colOff>
                    <xdr:row>515</xdr:row>
                    <xdr:rowOff>184150</xdr:rowOff>
                  </to>
                </anchor>
              </controlPr>
            </control>
          </mc:Choice>
        </mc:AlternateContent>
        <mc:AlternateContent xmlns:mc="http://schemas.openxmlformats.org/markup-compatibility/2006">
          <mc:Choice Requires="x14">
            <control shapeId="34509" r:id="rId761" name="Option Button 1741">
              <controlPr defaultSize="0" autoFill="0" autoLine="0" autoPict="0">
                <anchor moveWithCells="1">
                  <from>
                    <xdr:col>18</xdr:col>
                    <xdr:colOff>152400</xdr:colOff>
                    <xdr:row>515</xdr:row>
                    <xdr:rowOff>38100</xdr:rowOff>
                  </from>
                  <to>
                    <xdr:col>18</xdr:col>
                    <xdr:colOff>698500</xdr:colOff>
                    <xdr:row>515</xdr:row>
                    <xdr:rowOff>184150</xdr:rowOff>
                  </to>
                </anchor>
              </controlPr>
            </control>
          </mc:Choice>
        </mc:AlternateContent>
        <mc:AlternateContent xmlns:mc="http://schemas.openxmlformats.org/markup-compatibility/2006">
          <mc:Choice Requires="x14">
            <control shapeId="34510" r:id="rId762" name="Option Button 1742">
              <controlPr defaultSize="0" autoFill="0" autoLine="0" autoPict="0">
                <anchor moveWithCells="1">
                  <from>
                    <xdr:col>20</xdr:col>
                    <xdr:colOff>152400</xdr:colOff>
                    <xdr:row>515</xdr:row>
                    <xdr:rowOff>38100</xdr:rowOff>
                  </from>
                  <to>
                    <xdr:col>21</xdr:col>
                    <xdr:colOff>114300</xdr:colOff>
                    <xdr:row>515</xdr:row>
                    <xdr:rowOff>184150</xdr:rowOff>
                  </to>
                </anchor>
              </controlPr>
            </control>
          </mc:Choice>
        </mc:AlternateContent>
        <mc:AlternateContent xmlns:mc="http://schemas.openxmlformats.org/markup-compatibility/2006">
          <mc:Choice Requires="x14">
            <control shapeId="34511" r:id="rId763" name="Option Button 1743">
              <controlPr defaultSize="0" autoFill="0" autoLine="0" autoPict="0">
                <anchor moveWithCells="1">
                  <from>
                    <xdr:col>23</xdr:col>
                    <xdr:colOff>152400</xdr:colOff>
                    <xdr:row>515</xdr:row>
                    <xdr:rowOff>38100</xdr:rowOff>
                  </from>
                  <to>
                    <xdr:col>24</xdr:col>
                    <xdr:colOff>114300</xdr:colOff>
                    <xdr:row>515</xdr:row>
                    <xdr:rowOff>184150</xdr:rowOff>
                  </to>
                </anchor>
              </controlPr>
            </control>
          </mc:Choice>
        </mc:AlternateContent>
        <mc:AlternateContent xmlns:mc="http://schemas.openxmlformats.org/markup-compatibility/2006">
          <mc:Choice Requires="x14">
            <control shapeId="34512" r:id="rId764" name="Option Button 1744">
              <controlPr defaultSize="0" autoFill="0" autoLine="0" autoPict="0">
                <anchor moveWithCells="1">
                  <from>
                    <xdr:col>25</xdr:col>
                    <xdr:colOff>152400</xdr:colOff>
                    <xdr:row>515</xdr:row>
                    <xdr:rowOff>38100</xdr:rowOff>
                  </from>
                  <to>
                    <xdr:col>26</xdr:col>
                    <xdr:colOff>114300</xdr:colOff>
                    <xdr:row>515</xdr:row>
                    <xdr:rowOff>184150</xdr:rowOff>
                  </to>
                </anchor>
              </controlPr>
            </control>
          </mc:Choice>
        </mc:AlternateContent>
        <mc:AlternateContent xmlns:mc="http://schemas.openxmlformats.org/markup-compatibility/2006">
          <mc:Choice Requires="x14">
            <control shapeId="34523" r:id="rId765" name="Option Button 1755">
              <controlPr defaultSize="0" autoFill="0" autoLine="0" autoPict="0">
                <anchor moveWithCells="1">
                  <from>
                    <xdr:col>3</xdr:col>
                    <xdr:colOff>152400</xdr:colOff>
                    <xdr:row>523</xdr:row>
                    <xdr:rowOff>38100</xdr:rowOff>
                  </from>
                  <to>
                    <xdr:col>4</xdr:col>
                    <xdr:colOff>114300</xdr:colOff>
                    <xdr:row>523</xdr:row>
                    <xdr:rowOff>184150</xdr:rowOff>
                  </to>
                </anchor>
              </controlPr>
            </control>
          </mc:Choice>
        </mc:AlternateContent>
        <mc:AlternateContent xmlns:mc="http://schemas.openxmlformats.org/markup-compatibility/2006">
          <mc:Choice Requires="x14">
            <control shapeId="34524" r:id="rId766" name="Option Button 1756">
              <controlPr defaultSize="0" autoFill="0" autoLine="0" autoPict="0">
                <anchor moveWithCells="1">
                  <from>
                    <xdr:col>5</xdr:col>
                    <xdr:colOff>152400</xdr:colOff>
                    <xdr:row>523</xdr:row>
                    <xdr:rowOff>38100</xdr:rowOff>
                  </from>
                  <to>
                    <xdr:col>6</xdr:col>
                    <xdr:colOff>114300</xdr:colOff>
                    <xdr:row>523</xdr:row>
                    <xdr:rowOff>184150</xdr:rowOff>
                  </to>
                </anchor>
              </controlPr>
            </control>
          </mc:Choice>
        </mc:AlternateContent>
        <mc:AlternateContent xmlns:mc="http://schemas.openxmlformats.org/markup-compatibility/2006">
          <mc:Choice Requires="x14">
            <control shapeId="34525" r:id="rId767" name="Option Button 1757">
              <controlPr defaultSize="0" autoFill="0" autoLine="0" autoPict="0">
                <anchor moveWithCells="1">
                  <from>
                    <xdr:col>8</xdr:col>
                    <xdr:colOff>152400</xdr:colOff>
                    <xdr:row>523</xdr:row>
                    <xdr:rowOff>38100</xdr:rowOff>
                  </from>
                  <to>
                    <xdr:col>9</xdr:col>
                    <xdr:colOff>114300</xdr:colOff>
                    <xdr:row>523</xdr:row>
                    <xdr:rowOff>184150</xdr:rowOff>
                  </to>
                </anchor>
              </controlPr>
            </control>
          </mc:Choice>
        </mc:AlternateContent>
        <mc:AlternateContent xmlns:mc="http://schemas.openxmlformats.org/markup-compatibility/2006">
          <mc:Choice Requires="x14">
            <control shapeId="34526" r:id="rId768" name="Option Button 1758">
              <controlPr defaultSize="0" autoFill="0" autoLine="0" autoPict="0">
                <anchor moveWithCells="1">
                  <from>
                    <xdr:col>10</xdr:col>
                    <xdr:colOff>152400</xdr:colOff>
                    <xdr:row>523</xdr:row>
                    <xdr:rowOff>38100</xdr:rowOff>
                  </from>
                  <to>
                    <xdr:col>11</xdr:col>
                    <xdr:colOff>69850</xdr:colOff>
                    <xdr:row>523</xdr:row>
                    <xdr:rowOff>184150</xdr:rowOff>
                  </to>
                </anchor>
              </controlPr>
            </control>
          </mc:Choice>
        </mc:AlternateContent>
        <mc:AlternateContent xmlns:mc="http://schemas.openxmlformats.org/markup-compatibility/2006">
          <mc:Choice Requires="x14">
            <control shapeId="34527" r:id="rId769" name="Option Button 1759">
              <controlPr defaultSize="0" autoFill="0" autoLine="0" autoPict="0">
                <anchor moveWithCells="1">
                  <from>
                    <xdr:col>13</xdr:col>
                    <xdr:colOff>152400</xdr:colOff>
                    <xdr:row>523</xdr:row>
                    <xdr:rowOff>38100</xdr:rowOff>
                  </from>
                  <to>
                    <xdr:col>14</xdr:col>
                    <xdr:colOff>114300</xdr:colOff>
                    <xdr:row>523</xdr:row>
                    <xdr:rowOff>184150</xdr:rowOff>
                  </to>
                </anchor>
              </controlPr>
            </control>
          </mc:Choice>
        </mc:AlternateContent>
        <mc:AlternateContent xmlns:mc="http://schemas.openxmlformats.org/markup-compatibility/2006">
          <mc:Choice Requires="x14">
            <control shapeId="34528" r:id="rId770" name="Option Button 1760">
              <controlPr defaultSize="0" autoFill="0" autoLine="0" autoPict="0">
                <anchor moveWithCells="1">
                  <from>
                    <xdr:col>15</xdr:col>
                    <xdr:colOff>152400</xdr:colOff>
                    <xdr:row>523</xdr:row>
                    <xdr:rowOff>38100</xdr:rowOff>
                  </from>
                  <to>
                    <xdr:col>16</xdr:col>
                    <xdr:colOff>114300</xdr:colOff>
                    <xdr:row>523</xdr:row>
                    <xdr:rowOff>184150</xdr:rowOff>
                  </to>
                </anchor>
              </controlPr>
            </control>
          </mc:Choice>
        </mc:AlternateContent>
        <mc:AlternateContent xmlns:mc="http://schemas.openxmlformats.org/markup-compatibility/2006">
          <mc:Choice Requires="x14">
            <control shapeId="34529" r:id="rId771" name="Option Button 1761">
              <controlPr defaultSize="0" autoFill="0" autoLine="0" autoPict="0">
                <anchor moveWithCells="1">
                  <from>
                    <xdr:col>18</xdr:col>
                    <xdr:colOff>152400</xdr:colOff>
                    <xdr:row>523</xdr:row>
                    <xdr:rowOff>38100</xdr:rowOff>
                  </from>
                  <to>
                    <xdr:col>18</xdr:col>
                    <xdr:colOff>698500</xdr:colOff>
                    <xdr:row>523</xdr:row>
                    <xdr:rowOff>184150</xdr:rowOff>
                  </to>
                </anchor>
              </controlPr>
            </control>
          </mc:Choice>
        </mc:AlternateContent>
        <mc:AlternateContent xmlns:mc="http://schemas.openxmlformats.org/markup-compatibility/2006">
          <mc:Choice Requires="x14">
            <control shapeId="34530" r:id="rId772" name="Option Button 1762">
              <controlPr defaultSize="0" autoFill="0" autoLine="0" autoPict="0">
                <anchor moveWithCells="1">
                  <from>
                    <xdr:col>20</xdr:col>
                    <xdr:colOff>152400</xdr:colOff>
                    <xdr:row>523</xdr:row>
                    <xdr:rowOff>38100</xdr:rowOff>
                  </from>
                  <to>
                    <xdr:col>21</xdr:col>
                    <xdr:colOff>114300</xdr:colOff>
                    <xdr:row>523</xdr:row>
                    <xdr:rowOff>184150</xdr:rowOff>
                  </to>
                </anchor>
              </controlPr>
            </control>
          </mc:Choice>
        </mc:AlternateContent>
        <mc:AlternateContent xmlns:mc="http://schemas.openxmlformats.org/markup-compatibility/2006">
          <mc:Choice Requires="x14">
            <control shapeId="34531" r:id="rId773" name="Option Button 1763">
              <controlPr defaultSize="0" autoFill="0" autoLine="0" autoPict="0">
                <anchor moveWithCells="1">
                  <from>
                    <xdr:col>23</xdr:col>
                    <xdr:colOff>152400</xdr:colOff>
                    <xdr:row>523</xdr:row>
                    <xdr:rowOff>38100</xdr:rowOff>
                  </from>
                  <to>
                    <xdr:col>24</xdr:col>
                    <xdr:colOff>114300</xdr:colOff>
                    <xdr:row>523</xdr:row>
                    <xdr:rowOff>184150</xdr:rowOff>
                  </to>
                </anchor>
              </controlPr>
            </control>
          </mc:Choice>
        </mc:AlternateContent>
        <mc:AlternateContent xmlns:mc="http://schemas.openxmlformats.org/markup-compatibility/2006">
          <mc:Choice Requires="x14">
            <control shapeId="34532" r:id="rId774" name="Option Button 1764">
              <controlPr defaultSize="0" autoFill="0" autoLine="0" autoPict="0">
                <anchor moveWithCells="1">
                  <from>
                    <xdr:col>25</xdr:col>
                    <xdr:colOff>152400</xdr:colOff>
                    <xdr:row>523</xdr:row>
                    <xdr:rowOff>38100</xdr:rowOff>
                  </from>
                  <to>
                    <xdr:col>26</xdr:col>
                    <xdr:colOff>114300</xdr:colOff>
                    <xdr:row>523</xdr:row>
                    <xdr:rowOff>184150</xdr:rowOff>
                  </to>
                </anchor>
              </controlPr>
            </control>
          </mc:Choice>
        </mc:AlternateContent>
        <mc:AlternateContent xmlns:mc="http://schemas.openxmlformats.org/markup-compatibility/2006">
          <mc:Choice Requires="x14">
            <control shapeId="34538" r:id="rId775" name="Group Box 1770">
              <controlPr defaultSize="0" autoFill="0" autoPict="0">
                <anchor moveWithCells="1">
                  <from>
                    <xdr:col>5</xdr:col>
                    <xdr:colOff>95250</xdr:colOff>
                    <xdr:row>528</xdr:row>
                    <xdr:rowOff>19050</xdr:rowOff>
                  </from>
                  <to>
                    <xdr:col>6</xdr:col>
                    <xdr:colOff>552450</xdr:colOff>
                    <xdr:row>532</xdr:row>
                    <xdr:rowOff>19050</xdr:rowOff>
                  </to>
                </anchor>
              </controlPr>
            </control>
          </mc:Choice>
        </mc:AlternateContent>
        <mc:AlternateContent xmlns:mc="http://schemas.openxmlformats.org/markup-compatibility/2006">
          <mc:Choice Requires="x14">
            <control shapeId="34544" r:id="rId776" name="Group Box 1776">
              <controlPr defaultSize="0" autoFill="0" autoPict="0">
                <anchor moveWithCells="1">
                  <from>
                    <xdr:col>8</xdr:col>
                    <xdr:colOff>95250</xdr:colOff>
                    <xdr:row>528</xdr:row>
                    <xdr:rowOff>19050</xdr:rowOff>
                  </from>
                  <to>
                    <xdr:col>10</xdr:col>
                    <xdr:colOff>38100</xdr:colOff>
                    <xdr:row>532</xdr:row>
                    <xdr:rowOff>19050</xdr:rowOff>
                  </to>
                </anchor>
              </controlPr>
            </control>
          </mc:Choice>
        </mc:AlternateContent>
        <mc:AlternateContent xmlns:mc="http://schemas.openxmlformats.org/markup-compatibility/2006">
          <mc:Choice Requires="x14">
            <control shapeId="34545" r:id="rId777" name="Group Box 1777">
              <controlPr defaultSize="0" autoFill="0" autoPict="0">
                <anchor moveWithCells="1">
                  <from>
                    <xdr:col>10</xdr:col>
                    <xdr:colOff>95250</xdr:colOff>
                    <xdr:row>528</xdr:row>
                    <xdr:rowOff>19050</xdr:rowOff>
                  </from>
                  <to>
                    <xdr:col>11</xdr:col>
                    <xdr:colOff>508000</xdr:colOff>
                    <xdr:row>532</xdr:row>
                    <xdr:rowOff>19050</xdr:rowOff>
                  </to>
                </anchor>
              </controlPr>
            </control>
          </mc:Choice>
        </mc:AlternateContent>
        <mc:AlternateContent xmlns:mc="http://schemas.openxmlformats.org/markup-compatibility/2006">
          <mc:Choice Requires="x14">
            <control shapeId="34546" r:id="rId778" name="Group Box 1778">
              <controlPr defaultSize="0" autoFill="0" autoPict="0">
                <anchor moveWithCells="1">
                  <from>
                    <xdr:col>13</xdr:col>
                    <xdr:colOff>95250</xdr:colOff>
                    <xdr:row>528</xdr:row>
                    <xdr:rowOff>19050</xdr:rowOff>
                  </from>
                  <to>
                    <xdr:col>14</xdr:col>
                    <xdr:colOff>552450</xdr:colOff>
                    <xdr:row>532</xdr:row>
                    <xdr:rowOff>19050</xdr:rowOff>
                  </to>
                </anchor>
              </controlPr>
            </control>
          </mc:Choice>
        </mc:AlternateContent>
        <mc:AlternateContent xmlns:mc="http://schemas.openxmlformats.org/markup-compatibility/2006">
          <mc:Choice Requires="x14">
            <control shapeId="34547" r:id="rId779" name="Group Box 1779">
              <controlPr defaultSize="0" autoFill="0" autoPict="0">
                <anchor moveWithCells="1">
                  <from>
                    <xdr:col>15</xdr:col>
                    <xdr:colOff>95250</xdr:colOff>
                    <xdr:row>528</xdr:row>
                    <xdr:rowOff>19050</xdr:rowOff>
                  </from>
                  <to>
                    <xdr:col>16</xdr:col>
                    <xdr:colOff>552450</xdr:colOff>
                    <xdr:row>532</xdr:row>
                    <xdr:rowOff>19050</xdr:rowOff>
                  </to>
                </anchor>
              </controlPr>
            </control>
          </mc:Choice>
        </mc:AlternateContent>
        <mc:AlternateContent xmlns:mc="http://schemas.openxmlformats.org/markup-compatibility/2006">
          <mc:Choice Requires="x14">
            <control shapeId="34548" r:id="rId780" name="Group Box 1780">
              <controlPr defaultSize="0" autoFill="0" autoPict="0">
                <anchor moveWithCells="1">
                  <from>
                    <xdr:col>18</xdr:col>
                    <xdr:colOff>95250</xdr:colOff>
                    <xdr:row>528</xdr:row>
                    <xdr:rowOff>19050</xdr:rowOff>
                  </from>
                  <to>
                    <xdr:col>19</xdr:col>
                    <xdr:colOff>419100</xdr:colOff>
                    <xdr:row>532</xdr:row>
                    <xdr:rowOff>19050</xdr:rowOff>
                  </to>
                </anchor>
              </controlPr>
            </control>
          </mc:Choice>
        </mc:AlternateContent>
        <mc:AlternateContent xmlns:mc="http://schemas.openxmlformats.org/markup-compatibility/2006">
          <mc:Choice Requires="x14">
            <control shapeId="34549" r:id="rId781" name="Group Box 1781">
              <controlPr defaultSize="0" autoFill="0" autoPict="0">
                <anchor moveWithCells="1">
                  <from>
                    <xdr:col>20</xdr:col>
                    <xdr:colOff>95250</xdr:colOff>
                    <xdr:row>528</xdr:row>
                    <xdr:rowOff>19050</xdr:rowOff>
                  </from>
                  <to>
                    <xdr:col>21</xdr:col>
                    <xdr:colOff>552450</xdr:colOff>
                    <xdr:row>532</xdr:row>
                    <xdr:rowOff>19050</xdr:rowOff>
                  </to>
                </anchor>
              </controlPr>
            </control>
          </mc:Choice>
        </mc:AlternateContent>
        <mc:AlternateContent xmlns:mc="http://schemas.openxmlformats.org/markup-compatibility/2006">
          <mc:Choice Requires="x14">
            <control shapeId="34550" r:id="rId782" name="Group Box 1782">
              <controlPr defaultSize="0" autoFill="0" autoPict="0">
                <anchor moveWithCells="1">
                  <from>
                    <xdr:col>23</xdr:col>
                    <xdr:colOff>95250</xdr:colOff>
                    <xdr:row>528</xdr:row>
                    <xdr:rowOff>19050</xdr:rowOff>
                  </from>
                  <to>
                    <xdr:col>24</xdr:col>
                    <xdr:colOff>552450</xdr:colOff>
                    <xdr:row>532</xdr:row>
                    <xdr:rowOff>19050</xdr:rowOff>
                  </to>
                </anchor>
              </controlPr>
            </control>
          </mc:Choice>
        </mc:AlternateContent>
        <mc:AlternateContent xmlns:mc="http://schemas.openxmlformats.org/markup-compatibility/2006">
          <mc:Choice Requires="x14">
            <control shapeId="34551" r:id="rId783" name="Group Box 1783">
              <controlPr defaultSize="0" autoFill="0" autoPict="0">
                <anchor moveWithCells="1">
                  <from>
                    <xdr:col>25</xdr:col>
                    <xdr:colOff>95250</xdr:colOff>
                    <xdr:row>528</xdr:row>
                    <xdr:rowOff>19050</xdr:rowOff>
                  </from>
                  <to>
                    <xdr:col>26</xdr:col>
                    <xdr:colOff>552450</xdr:colOff>
                    <xdr:row>532</xdr:row>
                    <xdr:rowOff>19050</xdr:rowOff>
                  </to>
                </anchor>
              </controlPr>
            </control>
          </mc:Choice>
        </mc:AlternateContent>
        <mc:AlternateContent xmlns:mc="http://schemas.openxmlformats.org/markup-compatibility/2006">
          <mc:Choice Requires="x14">
            <control shapeId="34563" r:id="rId784" name="Group Box 1795">
              <controlPr defaultSize="0" autoFill="0" autoPict="0">
                <anchor moveWithCells="1">
                  <from>
                    <xdr:col>3</xdr:col>
                    <xdr:colOff>88900</xdr:colOff>
                    <xdr:row>536</xdr:row>
                    <xdr:rowOff>19050</xdr:rowOff>
                  </from>
                  <to>
                    <xdr:col>4</xdr:col>
                    <xdr:colOff>546100</xdr:colOff>
                    <xdr:row>540</xdr:row>
                    <xdr:rowOff>19050</xdr:rowOff>
                  </to>
                </anchor>
              </controlPr>
            </control>
          </mc:Choice>
        </mc:AlternateContent>
        <mc:AlternateContent xmlns:mc="http://schemas.openxmlformats.org/markup-compatibility/2006">
          <mc:Choice Requires="x14">
            <control shapeId="34564" r:id="rId785" name="Group Box 1796">
              <controlPr defaultSize="0" autoFill="0" autoPict="0">
                <anchor moveWithCells="1">
                  <from>
                    <xdr:col>5</xdr:col>
                    <xdr:colOff>95250</xdr:colOff>
                    <xdr:row>536</xdr:row>
                    <xdr:rowOff>19050</xdr:rowOff>
                  </from>
                  <to>
                    <xdr:col>6</xdr:col>
                    <xdr:colOff>552450</xdr:colOff>
                    <xdr:row>540</xdr:row>
                    <xdr:rowOff>19050</xdr:rowOff>
                  </to>
                </anchor>
              </controlPr>
            </control>
          </mc:Choice>
        </mc:AlternateContent>
        <mc:AlternateContent xmlns:mc="http://schemas.openxmlformats.org/markup-compatibility/2006">
          <mc:Choice Requires="x14">
            <control shapeId="34565" r:id="rId786" name="Group Box 1797">
              <controlPr defaultSize="0" autoFill="0" autoPict="0">
                <anchor moveWithCells="1">
                  <from>
                    <xdr:col>8</xdr:col>
                    <xdr:colOff>95250</xdr:colOff>
                    <xdr:row>536</xdr:row>
                    <xdr:rowOff>19050</xdr:rowOff>
                  </from>
                  <to>
                    <xdr:col>10</xdr:col>
                    <xdr:colOff>38100</xdr:colOff>
                    <xdr:row>540</xdr:row>
                    <xdr:rowOff>19050</xdr:rowOff>
                  </to>
                </anchor>
              </controlPr>
            </control>
          </mc:Choice>
        </mc:AlternateContent>
        <mc:AlternateContent xmlns:mc="http://schemas.openxmlformats.org/markup-compatibility/2006">
          <mc:Choice Requires="x14">
            <control shapeId="34566" r:id="rId787" name="Group Box 1798">
              <controlPr defaultSize="0" autoFill="0" autoPict="0">
                <anchor moveWithCells="1">
                  <from>
                    <xdr:col>10</xdr:col>
                    <xdr:colOff>95250</xdr:colOff>
                    <xdr:row>536</xdr:row>
                    <xdr:rowOff>19050</xdr:rowOff>
                  </from>
                  <to>
                    <xdr:col>11</xdr:col>
                    <xdr:colOff>508000</xdr:colOff>
                    <xdr:row>540</xdr:row>
                    <xdr:rowOff>19050</xdr:rowOff>
                  </to>
                </anchor>
              </controlPr>
            </control>
          </mc:Choice>
        </mc:AlternateContent>
        <mc:AlternateContent xmlns:mc="http://schemas.openxmlformats.org/markup-compatibility/2006">
          <mc:Choice Requires="x14">
            <control shapeId="34567" r:id="rId788" name="Group Box 1799">
              <controlPr defaultSize="0" autoFill="0" autoPict="0">
                <anchor moveWithCells="1">
                  <from>
                    <xdr:col>13</xdr:col>
                    <xdr:colOff>95250</xdr:colOff>
                    <xdr:row>536</xdr:row>
                    <xdr:rowOff>19050</xdr:rowOff>
                  </from>
                  <to>
                    <xdr:col>14</xdr:col>
                    <xdr:colOff>552450</xdr:colOff>
                    <xdr:row>540</xdr:row>
                    <xdr:rowOff>19050</xdr:rowOff>
                  </to>
                </anchor>
              </controlPr>
            </control>
          </mc:Choice>
        </mc:AlternateContent>
        <mc:AlternateContent xmlns:mc="http://schemas.openxmlformats.org/markup-compatibility/2006">
          <mc:Choice Requires="x14">
            <control shapeId="34568" r:id="rId789" name="Group Box 1800">
              <controlPr defaultSize="0" autoFill="0" autoPict="0">
                <anchor moveWithCells="1">
                  <from>
                    <xdr:col>15</xdr:col>
                    <xdr:colOff>95250</xdr:colOff>
                    <xdr:row>536</xdr:row>
                    <xdr:rowOff>19050</xdr:rowOff>
                  </from>
                  <to>
                    <xdr:col>16</xdr:col>
                    <xdr:colOff>552450</xdr:colOff>
                    <xdr:row>540</xdr:row>
                    <xdr:rowOff>19050</xdr:rowOff>
                  </to>
                </anchor>
              </controlPr>
            </control>
          </mc:Choice>
        </mc:AlternateContent>
        <mc:AlternateContent xmlns:mc="http://schemas.openxmlformats.org/markup-compatibility/2006">
          <mc:Choice Requires="x14">
            <control shapeId="34569" r:id="rId790" name="Group Box 1801">
              <controlPr defaultSize="0" autoFill="0" autoPict="0">
                <anchor moveWithCells="1">
                  <from>
                    <xdr:col>18</xdr:col>
                    <xdr:colOff>95250</xdr:colOff>
                    <xdr:row>536</xdr:row>
                    <xdr:rowOff>19050</xdr:rowOff>
                  </from>
                  <to>
                    <xdr:col>19</xdr:col>
                    <xdr:colOff>419100</xdr:colOff>
                    <xdr:row>540</xdr:row>
                    <xdr:rowOff>19050</xdr:rowOff>
                  </to>
                </anchor>
              </controlPr>
            </control>
          </mc:Choice>
        </mc:AlternateContent>
        <mc:AlternateContent xmlns:mc="http://schemas.openxmlformats.org/markup-compatibility/2006">
          <mc:Choice Requires="x14">
            <control shapeId="34570" r:id="rId791" name="Group Box 1802">
              <controlPr defaultSize="0" autoFill="0" autoPict="0">
                <anchor moveWithCells="1">
                  <from>
                    <xdr:col>20</xdr:col>
                    <xdr:colOff>95250</xdr:colOff>
                    <xdr:row>536</xdr:row>
                    <xdr:rowOff>19050</xdr:rowOff>
                  </from>
                  <to>
                    <xdr:col>21</xdr:col>
                    <xdr:colOff>552450</xdr:colOff>
                    <xdr:row>540</xdr:row>
                    <xdr:rowOff>19050</xdr:rowOff>
                  </to>
                </anchor>
              </controlPr>
            </control>
          </mc:Choice>
        </mc:AlternateContent>
        <mc:AlternateContent xmlns:mc="http://schemas.openxmlformats.org/markup-compatibility/2006">
          <mc:Choice Requires="x14">
            <control shapeId="34571" r:id="rId792" name="Group Box 1803">
              <controlPr defaultSize="0" autoFill="0" autoPict="0">
                <anchor moveWithCells="1">
                  <from>
                    <xdr:col>23</xdr:col>
                    <xdr:colOff>95250</xdr:colOff>
                    <xdr:row>536</xdr:row>
                    <xdr:rowOff>19050</xdr:rowOff>
                  </from>
                  <to>
                    <xdr:col>24</xdr:col>
                    <xdr:colOff>552450</xdr:colOff>
                    <xdr:row>540</xdr:row>
                    <xdr:rowOff>19050</xdr:rowOff>
                  </to>
                </anchor>
              </controlPr>
            </control>
          </mc:Choice>
        </mc:AlternateContent>
        <mc:AlternateContent xmlns:mc="http://schemas.openxmlformats.org/markup-compatibility/2006">
          <mc:Choice Requires="x14">
            <control shapeId="34572" r:id="rId793" name="Group Box 1804">
              <controlPr defaultSize="0" autoFill="0" autoPict="0">
                <anchor moveWithCells="1">
                  <from>
                    <xdr:col>25</xdr:col>
                    <xdr:colOff>95250</xdr:colOff>
                    <xdr:row>536</xdr:row>
                    <xdr:rowOff>19050</xdr:rowOff>
                  </from>
                  <to>
                    <xdr:col>26</xdr:col>
                    <xdr:colOff>552450</xdr:colOff>
                    <xdr:row>540</xdr:row>
                    <xdr:rowOff>19050</xdr:rowOff>
                  </to>
                </anchor>
              </controlPr>
            </control>
          </mc:Choice>
        </mc:AlternateContent>
        <mc:AlternateContent xmlns:mc="http://schemas.openxmlformats.org/markup-compatibility/2006">
          <mc:Choice Requires="x14">
            <control shapeId="34583" r:id="rId794" name="Group Box 1815">
              <controlPr defaultSize="0" autoFill="0" autoPict="0">
                <anchor moveWithCells="1">
                  <from>
                    <xdr:col>3</xdr:col>
                    <xdr:colOff>88900</xdr:colOff>
                    <xdr:row>544</xdr:row>
                    <xdr:rowOff>19050</xdr:rowOff>
                  </from>
                  <to>
                    <xdr:col>4</xdr:col>
                    <xdr:colOff>546100</xdr:colOff>
                    <xdr:row>548</xdr:row>
                    <xdr:rowOff>19050</xdr:rowOff>
                  </to>
                </anchor>
              </controlPr>
            </control>
          </mc:Choice>
        </mc:AlternateContent>
        <mc:AlternateContent xmlns:mc="http://schemas.openxmlformats.org/markup-compatibility/2006">
          <mc:Choice Requires="x14">
            <control shapeId="34584" r:id="rId795" name="Group Box 1816">
              <controlPr defaultSize="0" autoFill="0" autoPict="0">
                <anchor moveWithCells="1">
                  <from>
                    <xdr:col>5</xdr:col>
                    <xdr:colOff>95250</xdr:colOff>
                    <xdr:row>544</xdr:row>
                    <xdr:rowOff>19050</xdr:rowOff>
                  </from>
                  <to>
                    <xdr:col>6</xdr:col>
                    <xdr:colOff>552450</xdr:colOff>
                    <xdr:row>548</xdr:row>
                    <xdr:rowOff>19050</xdr:rowOff>
                  </to>
                </anchor>
              </controlPr>
            </control>
          </mc:Choice>
        </mc:AlternateContent>
        <mc:AlternateContent xmlns:mc="http://schemas.openxmlformats.org/markup-compatibility/2006">
          <mc:Choice Requires="x14">
            <control shapeId="34585" r:id="rId796" name="Group Box 1817">
              <controlPr defaultSize="0" autoFill="0" autoPict="0">
                <anchor moveWithCells="1">
                  <from>
                    <xdr:col>8</xdr:col>
                    <xdr:colOff>95250</xdr:colOff>
                    <xdr:row>544</xdr:row>
                    <xdr:rowOff>19050</xdr:rowOff>
                  </from>
                  <to>
                    <xdr:col>10</xdr:col>
                    <xdr:colOff>38100</xdr:colOff>
                    <xdr:row>548</xdr:row>
                    <xdr:rowOff>19050</xdr:rowOff>
                  </to>
                </anchor>
              </controlPr>
            </control>
          </mc:Choice>
        </mc:AlternateContent>
        <mc:AlternateContent xmlns:mc="http://schemas.openxmlformats.org/markup-compatibility/2006">
          <mc:Choice Requires="x14">
            <control shapeId="34586" r:id="rId797" name="Group Box 1818">
              <controlPr defaultSize="0" autoFill="0" autoPict="0">
                <anchor moveWithCells="1">
                  <from>
                    <xdr:col>10</xdr:col>
                    <xdr:colOff>95250</xdr:colOff>
                    <xdr:row>544</xdr:row>
                    <xdr:rowOff>19050</xdr:rowOff>
                  </from>
                  <to>
                    <xdr:col>11</xdr:col>
                    <xdr:colOff>508000</xdr:colOff>
                    <xdr:row>548</xdr:row>
                    <xdr:rowOff>19050</xdr:rowOff>
                  </to>
                </anchor>
              </controlPr>
            </control>
          </mc:Choice>
        </mc:AlternateContent>
        <mc:AlternateContent xmlns:mc="http://schemas.openxmlformats.org/markup-compatibility/2006">
          <mc:Choice Requires="x14">
            <control shapeId="34587" r:id="rId798" name="Group Box 1819">
              <controlPr defaultSize="0" autoFill="0" autoPict="0">
                <anchor moveWithCells="1">
                  <from>
                    <xdr:col>13</xdr:col>
                    <xdr:colOff>95250</xdr:colOff>
                    <xdr:row>544</xdr:row>
                    <xdr:rowOff>19050</xdr:rowOff>
                  </from>
                  <to>
                    <xdr:col>14</xdr:col>
                    <xdr:colOff>552450</xdr:colOff>
                    <xdr:row>548</xdr:row>
                    <xdr:rowOff>19050</xdr:rowOff>
                  </to>
                </anchor>
              </controlPr>
            </control>
          </mc:Choice>
        </mc:AlternateContent>
        <mc:AlternateContent xmlns:mc="http://schemas.openxmlformats.org/markup-compatibility/2006">
          <mc:Choice Requires="x14">
            <control shapeId="34588" r:id="rId799" name="Group Box 1820">
              <controlPr defaultSize="0" autoFill="0" autoPict="0">
                <anchor moveWithCells="1">
                  <from>
                    <xdr:col>15</xdr:col>
                    <xdr:colOff>95250</xdr:colOff>
                    <xdr:row>544</xdr:row>
                    <xdr:rowOff>19050</xdr:rowOff>
                  </from>
                  <to>
                    <xdr:col>16</xdr:col>
                    <xdr:colOff>552450</xdr:colOff>
                    <xdr:row>548</xdr:row>
                    <xdr:rowOff>19050</xdr:rowOff>
                  </to>
                </anchor>
              </controlPr>
            </control>
          </mc:Choice>
        </mc:AlternateContent>
        <mc:AlternateContent xmlns:mc="http://schemas.openxmlformats.org/markup-compatibility/2006">
          <mc:Choice Requires="x14">
            <control shapeId="34589" r:id="rId800" name="Group Box 1821">
              <controlPr defaultSize="0" autoFill="0" autoPict="0">
                <anchor moveWithCells="1">
                  <from>
                    <xdr:col>18</xdr:col>
                    <xdr:colOff>95250</xdr:colOff>
                    <xdr:row>544</xdr:row>
                    <xdr:rowOff>19050</xdr:rowOff>
                  </from>
                  <to>
                    <xdr:col>19</xdr:col>
                    <xdr:colOff>419100</xdr:colOff>
                    <xdr:row>548</xdr:row>
                    <xdr:rowOff>19050</xdr:rowOff>
                  </to>
                </anchor>
              </controlPr>
            </control>
          </mc:Choice>
        </mc:AlternateContent>
        <mc:AlternateContent xmlns:mc="http://schemas.openxmlformats.org/markup-compatibility/2006">
          <mc:Choice Requires="x14">
            <control shapeId="34590" r:id="rId801" name="Group Box 1822">
              <controlPr defaultSize="0" autoFill="0" autoPict="0">
                <anchor moveWithCells="1">
                  <from>
                    <xdr:col>20</xdr:col>
                    <xdr:colOff>95250</xdr:colOff>
                    <xdr:row>544</xdr:row>
                    <xdr:rowOff>19050</xdr:rowOff>
                  </from>
                  <to>
                    <xdr:col>21</xdr:col>
                    <xdr:colOff>552450</xdr:colOff>
                    <xdr:row>548</xdr:row>
                    <xdr:rowOff>19050</xdr:rowOff>
                  </to>
                </anchor>
              </controlPr>
            </control>
          </mc:Choice>
        </mc:AlternateContent>
        <mc:AlternateContent xmlns:mc="http://schemas.openxmlformats.org/markup-compatibility/2006">
          <mc:Choice Requires="x14">
            <control shapeId="34591" r:id="rId802" name="Group Box 1823">
              <controlPr defaultSize="0" autoFill="0" autoPict="0">
                <anchor moveWithCells="1">
                  <from>
                    <xdr:col>23</xdr:col>
                    <xdr:colOff>95250</xdr:colOff>
                    <xdr:row>544</xdr:row>
                    <xdr:rowOff>19050</xdr:rowOff>
                  </from>
                  <to>
                    <xdr:col>24</xdr:col>
                    <xdr:colOff>552450</xdr:colOff>
                    <xdr:row>548</xdr:row>
                    <xdr:rowOff>19050</xdr:rowOff>
                  </to>
                </anchor>
              </controlPr>
            </control>
          </mc:Choice>
        </mc:AlternateContent>
        <mc:AlternateContent xmlns:mc="http://schemas.openxmlformats.org/markup-compatibility/2006">
          <mc:Choice Requires="x14">
            <control shapeId="34592" r:id="rId803" name="Group Box 1824">
              <controlPr defaultSize="0" autoFill="0" autoPict="0">
                <anchor moveWithCells="1">
                  <from>
                    <xdr:col>25</xdr:col>
                    <xdr:colOff>95250</xdr:colOff>
                    <xdr:row>544</xdr:row>
                    <xdr:rowOff>19050</xdr:rowOff>
                  </from>
                  <to>
                    <xdr:col>26</xdr:col>
                    <xdr:colOff>552450</xdr:colOff>
                    <xdr:row>548</xdr:row>
                    <xdr:rowOff>19050</xdr:rowOff>
                  </to>
                </anchor>
              </controlPr>
            </control>
          </mc:Choice>
        </mc:AlternateContent>
        <mc:AlternateContent xmlns:mc="http://schemas.openxmlformats.org/markup-compatibility/2006">
          <mc:Choice Requires="x14">
            <control shapeId="34603" r:id="rId804" name="Group Box 1835">
              <controlPr defaultSize="0" autoFill="0" autoPict="0">
                <anchor moveWithCells="1">
                  <from>
                    <xdr:col>3</xdr:col>
                    <xdr:colOff>88900</xdr:colOff>
                    <xdr:row>552</xdr:row>
                    <xdr:rowOff>19050</xdr:rowOff>
                  </from>
                  <to>
                    <xdr:col>4</xdr:col>
                    <xdr:colOff>546100</xdr:colOff>
                    <xdr:row>556</xdr:row>
                    <xdr:rowOff>19050</xdr:rowOff>
                  </to>
                </anchor>
              </controlPr>
            </control>
          </mc:Choice>
        </mc:AlternateContent>
        <mc:AlternateContent xmlns:mc="http://schemas.openxmlformats.org/markup-compatibility/2006">
          <mc:Choice Requires="x14">
            <control shapeId="34604" r:id="rId805" name="Group Box 1836">
              <controlPr defaultSize="0" autoFill="0" autoPict="0">
                <anchor moveWithCells="1">
                  <from>
                    <xdr:col>5</xdr:col>
                    <xdr:colOff>95250</xdr:colOff>
                    <xdr:row>552</xdr:row>
                    <xdr:rowOff>19050</xdr:rowOff>
                  </from>
                  <to>
                    <xdr:col>6</xdr:col>
                    <xdr:colOff>552450</xdr:colOff>
                    <xdr:row>556</xdr:row>
                    <xdr:rowOff>19050</xdr:rowOff>
                  </to>
                </anchor>
              </controlPr>
            </control>
          </mc:Choice>
        </mc:AlternateContent>
        <mc:AlternateContent xmlns:mc="http://schemas.openxmlformats.org/markup-compatibility/2006">
          <mc:Choice Requires="x14">
            <control shapeId="34605" r:id="rId806" name="Group Box 1837">
              <controlPr defaultSize="0" autoFill="0" autoPict="0">
                <anchor moveWithCells="1">
                  <from>
                    <xdr:col>8</xdr:col>
                    <xdr:colOff>95250</xdr:colOff>
                    <xdr:row>552</xdr:row>
                    <xdr:rowOff>19050</xdr:rowOff>
                  </from>
                  <to>
                    <xdr:col>10</xdr:col>
                    <xdr:colOff>38100</xdr:colOff>
                    <xdr:row>556</xdr:row>
                    <xdr:rowOff>19050</xdr:rowOff>
                  </to>
                </anchor>
              </controlPr>
            </control>
          </mc:Choice>
        </mc:AlternateContent>
        <mc:AlternateContent xmlns:mc="http://schemas.openxmlformats.org/markup-compatibility/2006">
          <mc:Choice Requires="x14">
            <control shapeId="34606" r:id="rId807" name="Group Box 1838">
              <controlPr defaultSize="0" autoFill="0" autoPict="0">
                <anchor moveWithCells="1">
                  <from>
                    <xdr:col>10</xdr:col>
                    <xdr:colOff>95250</xdr:colOff>
                    <xdr:row>552</xdr:row>
                    <xdr:rowOff>19050</xdr:rowOff>
                  </from>
                  <to>
                    <xdr:col>11</xdr:col>
                    <xdr:colOff>508000</xdr:colOff>
                    <xdr:row>556</xdr:row>
                    <xdr:rowOff>19050</xdr:rowOff>
                  </to>
                </anchor>
              </controlPr>
            </control>
          </mc:Choice>
        </mc:AlternateContent>
        <mc:AlternateContent xmlns:mc="http://schemas.openxmlformats.org/markup-compatibility/2006">
          <mc:Choice Requires="x14">
            <control shapeId="34607" r:id="rId808" name="Group Box 1839">
              <controlPr defaultSize="0" autoFill="0" autoPict="0">
                <anchor moveWithCells="1">
                  <from>
                    <xdr:col>13</xdr:col>
                    <xdr:colOff>95250</xdr:colOff>
                    <xdr:row>552</xdr:row>
                    <xdr:rowOff>19050</xdr:rowOff>
                  </from>
                  <to>
                    <xdr:col>14</xdr:col>
                    <xdr:colOff>552450</xdr:colOff>
                    <xdr:row>556</xdr:row>
                    <xdr:rowOff>19050</xdr:rowOff>
                  </to>
                </anchor>
              </controlPr>
            </control>
          </mc:Choice>
        </mc:AlternateContent>
        <mc:AlternateContent xmlns:mc="http://schemas.openxmlformats.org/markup-compatibility/2006">
          <mc:Choice Requires="x14">
            <control shapeId="34608" r:id="rId809" name="Group Box 1840">
              <controlPr defaultSize="0" autoFill="0" autoPict="0">
                <anchor moveWithCells="1">
                  <from>
                    <xdr:col>15</xdr:col>
                    <xdr:colOff>95250</xdr:colOff>
                    <xdr:row>552</xdr:row>
                    <xdr:rowOff>19050</xdr:rowOff>
                  </from>
                  <to>
                    <xdr:col>16</xdr:col>
                    <xdr:colOff>552450</xdr:colOff>
                    <xdr:row>556</xdr:row>
                    <xdr:rowOff>19050</xdr:rowOff>
                  </to>
                </anchor>
              </controlPr>
            </control>
          </mc:Choice>
        </mc:AlternateContent>
        <mc:AlternateContent xmlns:mc="http://schemas.openxmlformats.org/markup-compatibility/2006">
          <mc:Choice Requires="x14">
            <control shapeId="34609" r:id="rId810" name="Group Box 1841">
              <controlPr defaultSize="0" autoFill="0" autoPict="0">
                <anchor moveWithCells="1">
                  <from>
                    <xdr:col>18</xdr:col>
                    <xdr:colOff>95250</xdr:colOff>
                    <xdr:row>552</xdr:row>
                    <xdr:rowOff>19050</xdr:rowOff>
                  </from>
                  <to>
                    <xdr:col>19</xdr:col>
                    <xdr:colOff>419100</xdr:colOff>
                    <xdr:row>556</xdr:row>
                    <xdr:rowOff>19050</xdr:rowOff>
                  </to>
                </anchor>
              </controlPr>
            </control>
          </mc:Choice>
        </mc:AlternateContent>
        <mc:AlternateContent xmlns:mc="http://schemas.openxmlformats.org/markup-compatibility/2006">
          <mc:Choice Requires="x14">
            <control shapeId="34610" r:id="rId811" name="Group Box 1842">
              <controlPr defaultSize="0" autoFill="0" autoPict="0">
                <anchor moveWithCells="1">
                  <from>
                    <xdr:col>20</xdr:col>
                    <xdr:colOff>95250</xdr:colOff>
                    <xdr:row>552</xdr:row>
                    <xdr:rowOff>19050</xdr:rowOff>
                  </from>
                  <to>
                    <xdr:col>21</xdr:col>
                    <xdr:colOff>552450</xdr:colOff>
                    <xdr:row>556</xdr:row>
                    <xdr:rowOff>19050</xdr:rowOff>
                  </to>
                </anchor>
              </controlPr>
            </control>
          </mc:Choice>
        </mc:AlternateContent>
        <mc:AlternateContent xmlns:mc="http://schemas.openxmlformats.org/markup-compatibility/2006">
          <mc:Choice Requires="x14">
            <control shapeId="34611" r:id="rId812" name="Group Box 1843">
              <controlPr defaultSize="0" autoFill="0" autoPict="0">
                <anchor moveWithCells="1">
                  <from>
                    <xdr:col>23</xdr:col>
                    <xdr:colOff>95250</xdr:colOff>
                    <xdr:row>552</xdr:row>
                    <xdr:rowOff>19050</xdr:rowOff>
                  </from>
                  <to>
                    <xdr:col>24</xdr:col>
                    <xdr:colOff>552450</xdr:colOff>
                    <xdr:row>556</xdr:row>
                    <xdr:rowOff>19050</xdr:rowOff>
                  </to>
                </anchor>
              </controlPr>
            </control>
          </mc:Choice>
        </mc:AlternateContent>
        <mc:AlternateContent xmlns:mc="http://schemas.openxmlformats.org/markup-compatibility/2006">
          <mc:Choice Requires="x14">
            <control shapeId="34612" r:id="rId813" name="Group Box 1844">
              <controlPr defaultSize="0" autoFill="0" autoPict="0">
                <anchor moveWithCells="1">
                  <from>
                    <xdr:col>25</xdr:col>
                    <xdr:colOff>95250</xdr:colOff>
                    <xdr:row>552</xdr:row>
                    <xdr:rowOff>19050</xdr:rowOff>
                  </from>
                  <to>
                    <xdr:col>26</xdr:col>
                    <xdr:colOff>552450</xdr:colOff>
                    <xdr:row>556</xdr:row>
                    <xdr:rowOff>19050</xdr:rowOff>
                  </to>
                </anchor>
              </controlPr>
            </control>
          </mc:Choice>
        </mc:AlternateContent>
        <mc:AlternateContent xmlns:mc="http://schemas.openxmlformats.org/markup-compatibility/2006">
          <mc:Choice Requires="x14">
            <control shapeId="34613" r:id="rId814" name="Group Box 1845">
              <controlPr defaultSize="0" autoFill="0" autoPict="0">
                <anchor moveWithCells="1">
                  <from>
                    <xdr:col>3</xdr:col>
                    <xdr:colOff>88900</xdr:colOff>
                    <xdr:row>560</xdr:row>
                    <xdr:rowOff>19050</xdr:rowOff>
                  </from>
                  <to>
                    <xdr:col>4</xdr:col>
                    <xdr:colOff>546100</xdr:colOff>
                    <xdr:row>564</xdr:row>
                    <xdr:rowOff>19050</xdr:rowOff>
                  </to>
                </anchor>
              </controlPr>
            </control>
          </mc:Choice>
        </mc:AlternateContent>
        <mc:AlternateContent xmlns:mc="http://schemas.openxmlformats.org/markup-compatibility/2006">
          <mc:Choice Requires="x14">
            <control shapeId="34614" r:id="rId815" name="Group Box 1846">
              <controlPr defaultSize="0" autoFill="0" autoPict="0">
                <anchor moveWithCells="1">
                  <from>
                    <xdr:col>5</xdr:col>
                    <xdr:colOff>95250</xdr:colOff>
                    <xdr:row>560</xdr:row>
                    <xdr:rowOff>19050</xdr:rowOff>
                  </from>
                  <to>
                    <xdr:col>6</xdr:col>
                    <xdr:colOff>552450</xdr:colOff>
                    <xdr:row>564</xdr:row>
                    <xdr:rowOff>19050</xdr:rowOff>
                  </to>
                </anchor>
              </controlPr>
            </control>
          </mc:Choice>
        </mc:AlternateContent>
        <mc:AlternateContent xmlns:mc="http://schemas.openxmlformats.org/markup-compatibility/2006">
          <mc:Choice Requires="x14">
            <control shapeId="34615" r:id="rId816" name="Group Box 1847">
              <controlPr defaultSize="0" autoFill="0" autoPict="0">
                <anchor moveWithCells="1">
                  <from>
                    <xdr:col>8</xdr:col>
                    <xdr:colOff>95250</xdr:colOff>
                    <xdr:row>560</xdr:row>
                    <xdr:rowOff>19050</xdr:rowOff>
                  </from>
                  <to>
                    <xdr:col>10</xdr:col>
                    <xdr:colOff>38100</xdr:colOff>
                    <xdr:row>564</xdr:row>
                    <xdr:rowOff>19050</xdr:rowOff>
                  </to>
                </anchor>
              </controlPr>
            </control>
          </mc:Choice>
        </mc:AlternateContent>
        <mc:AlternateContent xmlns:mc="http://schemas.openxmlformats.org/markup-compatibility/2006">
          <mc:Choice Requires="x14">
            <control shapeId="34616" r:id="rId817" name="Group Box 1848">
              <controlPr defaultSize="0" autoFill="0" autoPict="0">
                <anchor moveWithCells="1">
                  <from>
                    <xdr:col>10</xdr:col>
                    <xdr:colOff>95250</xdr:colOff>
                    <xdr:row>560</xdr:row>
                    <xdr:rowOff>19050</xdr:rowOff>
                  </from>
                  <to>
                    <xdr:col>11</xdr:col>
                    <xdr:colOff>508000</xdr:colOff>
                    <xdr:row>564</xdr:row>
                    <xdr:rowOff>19050</xdr:rowOff>
                  </to>
                </anchor>
              </controlPr>
            </control>
          </mc:Choice>
        </mc:AlternateContent>
        <mc:AlternateContent xmlns:mc="http://schemas.openxmlformats.org/markup-compatibility/2006">
          <mc:Choice Requires="x14">
            <control shapeId="34618" r:id="rId818" name="Option Button 1850">
              <controlPr defaultSize="0" autoFill="0" autoLine="0" autoPict="0">
                <anchor moveWithCells="1">
                  <from>
                    <xdr:col>2</xdr:col>
                    <xdr:colOff>241300</xdr:colOff>
                    <xdr:row>266</xdr:row>
                    <xdr:rowOff>12700</xdr:rowOff>
                  </from>
                  <to>
                    <xdr:col>4</xdr:col>
                    <xdr:colOff>266700</xdr:colOff>
                    <xdr:row>266</xdr:row>
                    <xdr:rowOff>190500</xdr:rowOff>
                  </to>
                </anchor>
              </controlPr>
            </control>
          </mc:Choice>
        </mc:AlternateContent>
        <mc:AlternateContent xmlns:mc="http://schemas.openxmlformats.org/markup-compatibility/2006">
          <mc:Choice Requires="x14">
            <control shapeId="34619" r:id="rId819" name="Option Button 1851">
              <controlPr defaultSize="0" autoFill="0" autoLine="0" autoPict="0">
                <anchor moveWithCells="1">
                  <from>
                    <xdr:col>2</xdr:col>
                    <xdr:colOff>241300</xdr:colOff>
                    <xdr:row>267</xdr:row>
                    <xdr:rowOff>171450</xdr:rowOff>
                  </from>
                  <to>
                    <xdr:col>4</xdr:col>
                    <xdr:colOff>266700</xdr:colOff>
                    <xdr:row>269</xdr:row>
                    <xdr:rowOff>12700</xdr:rowOff>
                  </to>
                </anchor>
              </controlPr>
            </control>
          </mc:Choice>
        </mc:AlternateContent>
        <mc:AlternateContent xmlns:mc="http://schemas.openxmlformats.org/markup-compatibility/2006">
          <mc:Choice Requires="x14">
            <control shapeId="34620" r:id="rId820" name="Option Button 1852">
              <controlPr defaultSize="0" autoFill="0" autoLine="0" autoPict="0">
                <anchor moveWithCells="1">
                  <from>
                    <xdr:col>2</xdr:col>
                    <xdr:colOff>241300</xdr:colOff>
                    <xdr:row>269</xdr:row>
                    <xdr:rowOff>184150</xdr:rowOff>
                  </from>
                  <to>
                    <xdr:col>4</xdr:col>
                    <xdr:colOff>266700</xdr:colOff>
                    <xdr:row>271</xdr:row>
                    <xdr:rowOff>19050</xdr:rowOff>
                  </to>
                </anchor>
              </controlPr>
            </control>
          </mc:Choice>
        </mc:AlternateContent>
        <mc:AlternateContent xmlns:mc="http://schemas.openxmlformats.org/markup-compatibility/2006">
          <mc:Choice Requires="x14">
            <control shapeId="34640" r:id="rId821" name="Option Button 1872">
              <controlPr defaultSize="0" autoFill="0" autoLine="0" autoPict="0">
                <anchor moveWithCells="1">
                  <from>
                    <xdr:col>3</xdr:col>
                    <xdr:colOff>152400</xdr:colOff>
                    <xdr:row>529</xdr:row>
                    <xdr:rowOff>38100</xdr:rowOff>
                  </from>
                  <to>
                    <xdr:col>4</xdr:col>
                    <xdr:colOff>114300</xdr:colOff>
                    <xdr:row>529</xdr:row>
                    <xdr:rowOff>184150</xdr:rowOff>
                  </to>
                </anchor>
              </controlPr>
            </control>
          </mc:Choice>
        </mc:AlternateContent>
        <mc:AlternateContent xmlns:mc="http://schemas.openxmlformats.org/markup-compatibility/2006">
          <mc:Choice Requires="x14">
            <control shapeId="34641" r:id="rId822" name="Option Button 1873">
              <controlPr defaultSize="0" autoFill="0" autoLine="0" autoPict="0">
                <anchor moveWithCells="1">
                  <from>
                    <xdr:col>3</xdr:col>
                    <xdr:colOff>152400</xdr:colOff>
                    <xdr:row>530</xdr:row>
                    <xdr:rowOff>38100</xdr:rowOff>
                  </from>
                  <to>
                    <xdr:col>4</xdr:col>
                    <xdr:colOff>114300</xdr:colOff>
                    <xdr:row>530</xdr:row>
                    <xdr:rowOff>184150</xdr:rowOff>
                  </to>
                </anchor>
              </controlPr>
            </control>
          </mc:Choice>
        </mc:AlternateContent>
        <mc:AlternateContent xmlns:mc="http://schemas.openxmlformats.org/markup-compatibility/2006">
          <mc:Choice Requires="x14">
            <control shapeId="34643" r:id="rId823" name="Option Button 1875">
              <controlPr defaultSize="0" autoFill="0" autoLine="0" autoPict="0">
                <anchor moveWithCells="1">
                  <from>
                    <xdr:col>3</xdr:col>
                    <xdr:colOff>152400</xdr:colOff>
                    <xdr:row>531</xdr:row>
                    <xdr:rowOff>38100</xdr:rowOff>
                  </from>
                  <to>
                    <xdr:col>4</xdr:col>
                    <xdr:colOff>114300</xdr:colOff>
                    <xdr:row>531</xdr:row>
                    <xdr:rowOff>184150</xdr:rowOff>
                  </to>
                </anchor>
              </controlPr>
            </control>
          </mc:Choice>
        </mc:AlternateContent>
        <mc:AlternateContent xmlns:mc="http://schemas.openxmlformats.org/markup-compatibility/2006">
          <mc:Choice Requires="x14">
            <control shapeId="34645" r:id="rId824" name="Option Button 1877">
              <controlPr defaultSize="0" autoFill="0" autoLine="0" autoPict="0">
                <anchor moveWithCells="1">
                  <from>
                    <xdr:col>5</xdr:col>
                    <xdr:colOff>152400</xdr:colOff>
                    <xdr:row>531</xdr:row>
                    <xdr:rowOff>38100</xdr:rowOff>
                  </from>
                  <to>
                    <xdr:col>6</xdr:col>
                    <xdr:colOff>114300</xdr:colOff>
                    <xdr:row>531</xdr:row>
                    <xdr:rowOff>184150</xdr:rowOff>
                  </to>
                </anchor>
              </controlPr>
            </control>
          </mc:Choice>
        </mc:AlternateContent>
        <mc:AlternateContent xmlns:mc="http://schemas.openxmlformats.org/markup-compatibility/2006">
          <mc:Choice Requires="x14">
            <control shapeId="34646" r:id="rId825" name="Option Button 1878">
              <controlPr defaultSize="0" autoFill="0" autoLine="0" autoPict="0">
                <anchor moveWithCells="1">
                  <from>
                    <xdr:col>8</xdr:col>
                    <xdr:colOff>152400</xdr:colOff>
                    <xdr:row>531</xdr:row>
                    <xdr:rowOff>38100</xdr:rowOff>
                  </from>
                  <to>
                    <xdr:col>9</xdr:col>
                    <xdr:colOff>114300</xdr:colOff>
                    <xdr:row>531</xdr:row>
                    <xdr:rowOff>184150</xdr:rowOff>
                  </to>
                </anchor>
              </controlPr>
            </control>
          </mc:Choice>
        </mc:AlternateContent>
        <mc:AlternateContent xmlns:mc="http://schemas.openxmlformats.org/markup-compatibility/2006">
          <mc:Choice Requires="x14">
            <control shapeId="34648" r:id="rId826" name="Option Button 1880">
              <controlPr defaultSize="0" autoFill="0" autoLine="0" autoPict="0">
                <anchor moveWithCells="1">
                  <from>
                    <xdr:col>10</xdr:col>
                    <xdr:colOff>152400</xdr:colOff>
                    <xdr:row>531</xdr:row>
                    <xdr:rowOff>38100</xdr:rowOff>
                  </from>
                  <to>
                    <xdr:col>11</xdr:col>
                    <xdr:colOff>69850</xdr:colOff>
                    <xdr:row>531</xdr:row>
                    <xdr:rowOff>184150</xdr:rowOff>
                  </to>
                </anchor>
              </controlPr>
            </control>
          </mc:Choice>
        </mc:AlternateContent>
        <mc:AlternateContent xmlns:mc="http://schemas.openxmlformats.org/markup-compatibility/2006">
          <mc:Choice Requires="x14">
            <control shapeId="34649" r:id="rId827" name="Option Button 1881">
              <controlPr defaultSize="0" autoFill="0" autoLine="0" autoPict="0">
                <anchor moveWithCells="1">
                  <from>
                    <xdr:col>13</xdr:col>
                    <xdr:colOff>152400</xdr:colOff>
                    <xdr:row>531</xdr:row>
                    <xdr:rowOff>38100</xdr:rowOff>
                  </from>
                  <to>
                    <xdr:col>14</xdr:col>
                    <xdr:colOff>114300</xdr:colOff>
                    <xdr:row>531</xdr:row>
                    <xdr:rowOff>184150</xdr:rowOff>
                  </to>
                </anchor>
              </controlPr>
            </control>
          </mc:Choice>
        </mc:AlternateContent>
        <mc:AlternateContent xmlns:mc="http://schemas.openxmlformats.org/markup-compatibility/2006">
          <mc:Choice Requires="x14">
            <control shapeId="34650" r:id="rId828" name="Option Button 1882">
              <controlPr defaultSize="0" autoFill="0" autoLine="0" autoPict="0">
                <anchor moveWithCells="1">
                  <from>
                    <xdr:col>15</xdr:col>
                    <xdr:colOff>152400</xdr:colOff>
                    <xdr:row>531</xdr:row>
                    <xdr:rowOff>38100</xdr:rowOff>
                  </from>
                  <to>
                    <xdr:col>16</xdr:col>
                    <xdr:colOff>114300</xdr:colOff>
                    <xdr:row>531</xdr:row>
                    <xdr:rowOff>184150</xdr:rowOff>
                  </to>
                </anchor>
              </controlPr>
            </control>
          </mc:Choice>
        </mc:AlternateContent>
        <mc:AlternateContent xmlns:mc="http://schemas.openxmlformats.org/markup-compatibility/2006">
          <mc:Choice Requires="x14">
            <control shapeId="34651" r:id="rId829" name="Option Button 1883">
              <controlPr defaultSize="0" autoFill="0" autoLine="0" autoPict="0">
                <anchor moveWithCells="1">
                  <from>
                    <xdr:col>18</xdr:col>
                    <xdr:colOff>152400</xdr:colOff>
                    <xdr:row>531</xdr:row>
                    <xdr:rowOff>38100</xdr:rowOff>
                  </from>
                  <to>
                    <xdr:col>18</xdr:col>
                    <xdr:colOff>698500</xdr:colOff>
                    <xdr:row>531</xdr:row>
                    <xdr:rowOff>184150</xdr:rowOff>
                  </to>
                </anchor>
              </controlPr>
            </control>
          </mc:Choice>
        </mc:AlternateContent>
        <mc:AlternateContent xmlns:mc="http://schemas.openxmlformats.org/markup-compatibility/2006">
          <mc:Choice Requires="x14">
            <control shapeId="34652" r:id="rId830" name="Option Button 1884">
              <controlPr defaultSize="0" autoFill="0" autoLine="0" autoPict="0">
                <anchor moveWithCells="1">
                  <from>
                    <xdr:col>20</xdr:col>
                    <xdr:colOff>152400</xdr:colOff>
                    <xdr:row>531</xdr:row>
                    <xdr:rowOff>38100</xdr:rowOff>
                  </from>
                  <to>
                    <xdr:col>21</xdr:col>
                    <xdr:colOff>114300</xdr:colOff>
                    <xdr:row>531</xdr:row>
                    <xdr:rowOff>184150</xdr:rowOff>
                  </to>
                </anchor>
              </controlPr>
            </control>
          </mc:Choice>
        </mc:AlternateContent>
        <mc:AlternateContent xmlns:mc="http://schemas.openxmlformats.org/markup-compatibility/2006">
          <mc:Choice Requires="x14">
            <control shapeId="34653" r:id="rId831" name="Option Button 1885">
              <controlPr defaultSize="0" autoFill="0" autoLine="0" autoPict="0">
                <anchor moveWithCells="1">
                  <from>
                    <xdr:col>23</xdr:col>
                    <xdr:colOff>152400</xdr:colOff>
                    <xdr:row>531</xdr:row>
                    <xdr:rowOff>38100</xdr:rowOff>
                  </from>
                  <to>
                    <xdr:col>24</xdr:col>
                    <xdr:colOff>114300</xdr:colOff>
                    <xdr:row>531</xdr:row>
                    <xdr:rowOff>184150</xdr:rowOff>
                  </to>
                </anchor>
              </controlPr>
            </control>
          </mc:Choice>
        </mc:AlternateContent>
        <mc:AlternateContent xmlns:mc="http://schemas.openxmlformats.org/markup-compatibility/2006">
          <mc:Choice Requires="x14">
            <control shapeId="34654" r:id="rId832" name="Option Button 1886">
              <controlPr defaultSize="0" autoFill="0" autoLine="0" autoPict="0">
                <anchor moveWithCells="1">
                  <from>
                    <xdr:col>25</xdr:col>
                    <xdr:colOff>152400</xdr:colOff>
                    <xdr:row>531</xdr:row>
                    <xdr:rowOff>38100</xdr:rowOff>
                  </from>
                  <to>
                    <xdr:col>26</xdr:col>
                    <xdr:colOff>114300</xdr:colOff>
                    <xdr:row>531</xdr:row>
                    <xdr:rowOff>184150</xdr:rowOff>
                  </to>
                </anchor>
              </controlPr>
            </control>
          </mc:Choice>
        </mc:AlternateContent>
        <mc:AlternateContent xmlns:mc="http://schemas.openxmlformats.org/markup-compatibility/2006">
          <mc:Choice Requires="x14">
            <control shapeId="34656" r:id="rId833" name="Option Button 1888">
              <controlPr defaultSize="0" autoFill="0" autoLine="0" autoPict="0">
                <anchor moveWithCells="1">
                  <from>
                    <xdr:col>3</xdr:col>
                    <xdr:colOff>152400</xdr:colOff>
                    <xdr:row>539</xdr:row>
                    <xdr:rowOff>38100</xdr:rowOff>
                  </from>
                  <to>
                    <xdr:col>4</xdr:col>
                    <xdr:colOff>114300</xdr:colOff>
                    <xdr:row>539</xdr:row>
                    <xdr:rowOff>184150</xdr:rowOff>
                  </to>
                </anchor>
              </controlPr>
            </control>
          </mc:Choice>
        </mc:AlternateContent>
        <mc:AlternateContent xmlns:mc="http://schemas.openxmlformats.org/markup-compatibility/2006">
          <mc:Choice Requires="x14">
            <control shapeId="34657" r:id="rId834" name="Option Button 1889">
              <controlPr defaultSize="0" autoFill="0" autoLine="0" autoPict="0">
                <anchor moveWithCells="1">
                  <from>
                    <xdr:col>5</xdr:col>
                    <xdr:colOff>152400</xdr:colOff>
                    <xdr:row>539</xdr:row>
                    <xdr:rowOff>38100</xdr:rowOff>
                  </from>
                  <to>
                    <xdr:col>6</xdr:col>
                    <xdr:colOff>114300</xdr:colOff>
                    <xdr:row>539</xdr:row>
                    <xdr:rowOff>184150</xdr:rowOff>
                  </to>
                </anchor>
              </controlPr>
            </control>
          </mc:Choice>
        </mc:AlternateContent>
        <mc:AlternateContent xmlns:mc="http://schemas.openxmlformats.org/markup-compatibility/2006">
          <mc:Choice Requires="x14">
            <control shapeId="34659" r:id="rId835" name="Option Button 1891">
              <controlPr defaultSize="0" autoFill="0" autoLine="0" autoPict="0">
                <anchor moveWithCells="1">
                  <from>
                    <xdr:col>8</xdr:col>
                    <xdr:colOff>152400</xdr:colOff>
                    <xdr:row>539</xdr:row>
                    <xdr:rowOff>38100</xdr:rowOff>
                  </from>
                  <to>
                    <xdr:col>9</xdr:col>
                    <xdr:colOff>114300</xdr:colOff>
                    <xdr:row>539</xdr:row>
                    <xdr:rowOff>184150</xdr:rowOff>
                  </to>
                </anchor>
              </controlPr>
            </control>
          </mc:Choice>
        </mc:AlternateContent>
        <mc:AlternateContent xmlns:mc="http://schemas.openxmlformats.org/markup-compatibility/2006">
          <mc:Choice Requires="x14">
            <control shapeId="34660" r:id="rId836" name="Option Button 1892">
              <controlPr defaultSize="0" autoFill="0" autoLine="0" autoPict="0">
                <anchor moveWithCells="1">
                  <from>
                    <xdr:col>10</xdr:col>
                    <xdr:colOff>152400</xdr:colOff>
                    <xdr:row>539</xdr:row>
                    <xdr:rowOff>38100</xdr:rowOff>
                  </from>
                  <to>
                    <xdr:col>11</xdr:col>
                    <xdr:colOff>69850</xdr:colOff>
                    <xdr:row>539</xdr:row>
                    <xdr:rowOff>184150</xdr:rowOff>
                  </to>
                </anchor>
              </controlPr>
            </control>
          </mc:Choice>
        </mc:AlternateContent>
        <mc:AlternateContent xmlns:mc="http://schemas.openxmlformats.org/markup-compatibility/2006">
          <mc:Choice Requires="x14">
            <control shapeId="34662" r:id="rId837" name="Option Button 1894">
              <controlPr defaultSize="0" autoFill="0" autoLine="0" autoPict="0">
                <anchor moveWithCells="1">
                  <from>
                    <xdr:col>13</xdr:col>
                    <xdr:colOff>152400</xdr:colOff>
                    <xdr:row>539</xdr:row>
                    <xdr:rowOff>38100</xdr:rowOff>
                  </from>
                  <to>
                    <xdr:col>14</xdr:col>
                    <xdr:colOff>114300</xdr:colOff>
                    <xdr:row>539</xdr:row>
                    <xdr:rowOff>184150</xdr:rowOff>
                  </to>
                </anchor>
              </controlPr>
            </control>
          </mc:Choice>
        </mc:AlternateContent>
        <mc:AlternateContent xmlns:mc="http://schemas.openxmlformats.org/markup-compatibility/2006">
          <mc:Choice Requires="x14">
            <control shapeId="34663" r:id="rId838" name="Option Button 1895">
              <controlPr defaultSize="0" autoFill="0" autoLine="0" autoPict="0">
                <anchor moveWithCells="1">
                  <from>
                    <xdr:col>15</xdr:col>
                    <xdr:colOff>152400</xdr:colOff>
                    <xdr:row>539</xdr:row>
                    <xdr:rowOff>38100</xdr:rowOff>
                  </from>
                  <to>
                    <xdr:col>16</xdr:col>
                    <xdr:colOff>114300</xdr:colOff>
                    <xdr:row>539</xdr:row>
                    <xdr:rowOff>184150</xdr:rowOff>
                  </to>
                </anchor>
              </controlPr>
            </control>
          </mc:Choice>
        </mc:AlternateContent>
        <mc:AlternateContent xmlns:mc="http://schemas.openxmlformats.org/markup-compatibility/2006">
          <mc:Choice Requires="x14">
            <control shapeId="34664" r:id="rId839" name="Option Button 1896">
              <controlPr defaultSize="0" autoFill="0" autoLine="0" autoPict="0">
                <anchor moveWithCells="1">
                  <from>
                    <xdr:col>18</xdr:col>
                    <xdr:colOff>152400</xdr:colOff>
                    <xdr:row>539</xdr:row>
                    <xdr:rowOff>38100</xdr:rowOff>
                  </from>
                  <to>
                    <xdr:col>18</xdr:col>
                    <xdr:colOff>698500</xdr:colOff>
                    <xdr:row>539</xdr:row>
                    <xdr:rowOff>184150</xdr:rowOff>
                  </to>
                </anchor>
              </controlPr>
            </control>
          </mc:Choice>
        </mc:AlternateContent>
        <mc:AlternateContent xmlns:mc="http://schemas.openxmlformats.org/markup-compatibility/2006">
          <mc:Choice Requires="x14">
            <control shapeId="34666" r:id="rId840" name="Option Button 1898">
              <controlPr defaultSize="0" autoFill="0" autoLine="0" autoPict="0">
                <anchor moveWithCells="1">
                  <from>
                    <xdr:col>20</xdr:col>
                    <xdr:colOff>152400</xdr:colOff>
                    <xdr:row>539</xdr:row>
                    <xdr:rowOff>38100</xdr:rowOff>
                  </from>
                  <to>
                    <xdr:col>21</xdr:col>
                    <xdr:colOff>114300</xdr:colOff>
                    <xdr:row>539</xdr:row>
                    <xdr:rowOff>184150</xdr:rowOff>
                  </to>
                </anchor>
              </controlPr>
            </control>
          </mc:Choice>
        </mc:AlternateContent>
        <mc:AlternateContent xmlns:mc="http://schemas.openxmlformats.org/markup-compatibility/2006">
          <mc:Choice Requires="x14">
            <control shapeId="34667" r:id="rId841" name="Option Button 1899">
              <controlPr defaultSize="0" autoFill="0" autoLine="0" autoPict="0">
                <anchor moveWithCells="1">
                  <from>
                    <xdr:col>23</xdr:col>
                    <xdr:colOff>152400</xdr:colOff>
                    <xdr:row>539</xdr:row>
                    <xdr:rowOff>38100</xdr:rowOff>
                  </from>
                  <to>
                    <xdr:col>24</xdr:col>
                    <xdr:colOff>114300</xdr:colOff>
                    <xdr:row>539</xdr:row>
                    <xdr:rowOff>184150</xdr:rowOff>
                  </to>
                </anchor>
              </controlPr>
            </control>
          </mc:Choice>
        </mc:AlternateContent>
        <mc:AlternateContent xmlns:mc="http://schemas.openxmlformats.org/markup-compatibility/2006">
          <mc:Choice Requires="x14">
            <control shapeId="34668" r:id="rId842" name="Option Button 1900">
              <controlPr defaultSize="0" autoFill="0" autoLine="0" autoPict="0">
                <anchor moveWithCells="1">
                  <from>
                    <xdr:col>25</xdr:col>
                    <xdr:colOff>152400</xdr:colOff>
                    <xdr:row>539</xdr:row>
                    <xdr:rowOff>38100</xdr:rowOff>
                  </from>
                  <to>
                    <xdr:col>26</xdr:col>
                    <xdr:colOff>114300</xdr:colOff>
                    <xdr:row>539</xdr:row>
                    <xdr:rowOff>184150</xdr:rowOff>
                  </to>
                </anchor>
              </controlPr>
            </control>
          </mc:Choice>
        </mc:AlternateContent>
        <mc:AlternateContent xmlns:mc="http://schemas.openxmlformats.org/markup-compatibility/2006">
          <mc:Choice Requires="x14">
            <control shapeId="34670" r:id="rId843" name="Option Button 1902">
              <controlPr defaultSize="0" autoFill="0" autoLine="0" autoPict="0">
                <anchor moveWithCells="1">
                  <from>
                    <xdr:col>3</xdr:col>
                    <xdr:colOff>152400</xdr:colOff>
                    <xdr:row>547</xdr:row>
                    <xdr:rowOff>38100</xdr:rowOff>
                  </from>
                  <to>
                    <xdr:col>4</xdr:col>
                    <xdr:colOff>114300</xdr:colOff>
                    <xdr:row>547</xdr:row>
                    <xdr:rowOff>184150</xdr:rowOff>
                  </to>
                </anchor>
              </controlPr>
            </control>
          </mc:Choice>
        </mc:AlternateContent>
        <mc:AlternateContent xmlns:mc="http://schemas.openxmlformats.org/markup-compatibility/2006">
          <mc:Choice Requires="x14">
            <control shapeId="34672" r:id="rId844" name="Option Button 1904">
              <controlPr defaultSize="0" autoFill="0" autoLine="0" autoPict="0">
                <anchor moveWithCells="1">
                  <from>
                    <xdr:col>5</xdr:col>
                    <xdr:colOff>152400</xdr:colOff>
                    <xdr:row>547</xdr:row>
                    <xdr:rowOff>38100</xdr:rowOff>
                  </from>
                  <to>
                    <xdr:col>6</xdr:col>
                    <xdr:colOff>114300</xdr:colOff>
                    <xdr:row>547</xdr:row>
                    <xdr:rowOff>184150</xdr:rowOff>
                  </to>
                </anchor>
              </controlPr>
            </control>
          </mc:Choice>
        </mc:AlternateContent>
        <mc:AlternateContent xmlns:mc="http://schemas.openxmlformats.org/markup-compatibility/2006">
          <mc:Choice Requires="x14">
            <control shapeId="34673" r:id="rId845" name="Option Button 1905">
              <controlPr defaultSize="0" autoFill="0" autoLine="0" autoPict="0">
                <anchor moveWithCells="1">
                  <from>
                    <xdr:col>8</xdr:col>
                    <xdr:colOff>152400</xdr:colOff>
                    <xdr:row>547</xdr:row>
                    <xdr:rowOff>38100</xdr:rowOff>
                  </from>
                  <to>
                    <xdr:col>9</xdr:col>
                    <xdr:colOff>114300</xdr:colOff>
                    <xdr:row>547</xdr:row>
                    <xdr:rowOff>184150</xdr:rowOff>
                  </to>
                </anchor>
              </controlPr>
            </control>
          </mc:Choice>
        </mc:AlternateContent>
        <mc:AlternateContent xmlns:mc="http://schemas.openxmlformats.org/markup-compatibility/2006">
          <mc:Choice Requires="x14">
            <control shapeId="34675" r:id="rId846" name="Option Button 1907">
              <controlPr defaultSize="0" autoFill="0" autoLine="0" autoPict="0">
                <anchor moveWithCells="1">
                  <from>
                    <xdr:col>10</xdr:col>
                    <xdr:colOff>152400</xdr:colOff>
                    <xdr:row>547</xdr:row>
                    <xdr:rowOff>38100</xdr:rowOff>
                  </from>
                  <to>
                    <xdr:col>11</xdr:col>
                    <xdr:colOff>69850</xdr:colOff>
                    <xdr:row>547</xdr:row>
                    <xdr:rowOff>184150</xdr:rowOff>
                  </to>
                </anchor>
              </controlPr>
            </control>
          </mc:Choice>
        </mc:AlternateContent>
        <mc:AlternateContent xmlns:mc="http://schemas.openxmlformats.org/markup-compatibility/2006">
          <mc:Choice Requires="x14">
            <control shapeId="34677" r:id="rId847" name="Option Button 1909">
              <controlPr defaultSize="0" autoFill="0" autoLine="0" autoPict="0">
                <anchor moveWithCells="1">
                  <from>
                    <xdr:col>13</xdr:col>
                    <xdr:colOff>152400</xdr:colOff>
                    <xdr:row>547</xdr:row>
                    <xdr:rowOff>38100</xdr:rowOff>
                  </from>
                  <to>
                    <xdr:col>14</xdr:col>
                    <xdr:colOff>114300</xdr:colOff>
                    <xdr:row>547</xdr:row>
                    <xdr:rowOff>184150</xdr:rowOff>
                  </to>
                </anchor>
              </controlPr>
            </control>
          </mc:Choice>
        </mc:AlternateContent>
        <mc:AlternateContent xmlns:mc="http://schemas.openxmlformats.org/markup-compatibility/2006">
          <mc:Choice Requires="x14">
            <control shapeId="34679" r:id="rId848" name="Option Button 1911">
              <controlPr defaultSize="0" autoFill="0" autoLine="0" autoPict="0">
                <anchor moveWithCells="1">
                  <from>
                    <xdr:col>15</xdr:col>
                    <xdr:colOff>152400</xdr:colOff>
                    <xdr:row>547</xdr:row>
                    <xdr:rowOff>38100</xdr:rowOff>
                  </from>
                  <to>
                    <xdr:col>16</xdr:col>
                    <xdr:colOff>114300</xdr:colOff>
                    <xdr:row>547</xdr:row>
                    <xdr:rowOff>184150</xdr:rowOff>
                  </to>
                </anchor>
              </controlPr>
            </control>
          </mc:Choice>
        </mc:AlternateContent>
        <mc:AlternateContent xmlns:mc="http://schemas.openxmlformats.org/markup-compatibility/2006">
          <mc:Choice Requires="x14">
            <control shapeId="34681" r:id="rId849" name="Option Button 1913">
              <controlPr defaultSize="0" autoFill="0" autoLine="0" autoPict="0">
                <anchor moveWithCells="1">
                  <from>
                    <xdr:col>18</xdr:col>
                    <xdr:colOff>152400</xdr:colOff>
                    <xdr:row>547</xdr:row>
                    <xdr:rowOff>38100</xdr:rowOff>
                  </from>
                  <to>
                    <xdr:col>18</xdr:col>
                    <xdr:colOff>698500</xdr:colOff>
                    <xdr:row>547</xdr:row>
                    <xdr:rowOff>184150</xdr:rowOff>
                  </to>
                </anchor>
              </controlPr>
            </control>
          </mc:Choice>
        </mc:AlternateContent>
        <mc:AlternateContent xmlns:mc="http://schemas.openxmlformats.org/markup-compatibility/2006">
          <mc:Choice Requires="x14">
            <control shapeId="34682" r:id="rId850" name="Option Button 1914">
              <controlPr defaultSize="0" autoFill="0" autoLine="0" autoPict="0">
                <anchor moveWithCells="1">
                  <from>
                    <xdr:col>20</xdr:col>
                    <xdr:colOff>152400</xdr:colOff>
                    <xdr:row>547</xdr:row>
                    <xdr:rowOff>38100</xdr:rowOff>
                  </from>
                  <to>
                    <xdr:col>21</xdr:col>
                    <xdr:colOff>114300</xdr:colOff>
                    <xdr:row>547</xdr:row>
                    <xdr:rowOff>184150</xdr:rowOff>
                  </to>
                </anchor>
              </controlPr>
            </control>
          </mc:Choice>
        </mc:AlternateContent>
        <mc:AlternateContent xmlns:mc="http://schemas.openxmlformats.org/markup-compatibility/2006">
          <mc:Choice Requires="x14">
            <control shapeId="34683" r:id="rId851" name="Option Button 1915">
              <controlPr defaultSize="0" autoFill="0" autoLine="0" autoPict="0">
                <anchor moveWithCells="1">
                  <from>
                    <xdr:col>23</xdr:col>
                    <xdr:colOff>152400</xdr:colOff>
                    <xdr:row>547</xdr:row>
                    <xdr:rowOff>38100</xdr:rowOff>
                  </from>
                  <to>
                    <xdr:col>24</xdr:col>
                    <xdr:colOff>114300</xdr:colOff>
                    <xdr:row>547</xdr:row>
                    <xdr:rowOff>184150</xdr:rowOff>
                  </to>
                </anchor>
              </controlPr>
            </control>
          </mc:Choice>
        </mc:AlternateContent>
        <mc:AlternateContent xmlns:mc="http://schemas.openxmlformats.org/markup-compatibility/2006">
          <mc:Choice Requires="x14">
            <control shapeId="34685" r:id="rId852" name="Option Button 1917">
              <controlPr defaultSize="0" autoFill="0" autoLine="0" autoPict="0">
                <anchor moveWithCells="1">
                  <from>
                    <xdr:col>25</xdr:col>
                    <xdr:colOff>152400</xdr:colOff>
                    <xdr:row>547</xdr:row>
                    <xdr:rowOff>38100</xdr:rowOff>
                  </from>
                  <to>
                    <xdr:col>26</xdr:col>
                    <xdr:colOff>114300</xdr:colOff>
                    <xdr:row>547</xdr:row>
                    <xdr:rowOff>184150</xdr:rowOff>
                  </to>
                </anchor>
              </controlPr>
            </control>
          </mc:Choice>
        </mc:AlternateContent>
        <mc:AlternateContent xmlns:mc="http://schemas.openxmlformats.org/markup-compatibility/2006">
          <mc:Choice Requires="x14">
            <control shapeId="34687" r:id="rId853" name="Option Button 1919">
              <controlPr defaultSize="0" autoFill="0" autoLine="0" autoPict="0">
                <anchor moveWithCells="1">
                  <from>
                    <xdr:col>3</xdr:col>
                    <xdr:colOff>152400</xdr:colOff>
                    <xdr:row>555</xdr:row>
                    <xdr:rowOff>38100</xdr:rowOff>
                  </from>
                  <to>
                    <xdr:col>4</xdr:col>
                    <xdr:colOff>114300</xdr:colOff>
                    <xdr:row>555</xdr:row>
                    <xdr:rowOff>184150</xdr:rowOff>
                  </to>
                </anchor>
              </controlPr>
            </control>
          </mc:Choice>
        </mc:AlternateContent>
        <mc:AlternateContent xmlns:mc="http://schemas.openxmlformats.org/markup-compatibility/2006">
          <mc:Choice Requires="x14">
            <control shapeId="34688" r:id="rId854" name="Option Button 1920">
              <controlPr defaultSize="0" autoFill="0" autoLine="0" autoPict="0">
                <anchor moveWithCells="1">
                  <from>
                    <xdr:col>5</xdr:col>
                    <xdr:colOff>152400</xdr:colOff>
                    <xdr:row>555</xdr:row>
                    <xdr:rowOff>38100</xdr:rowOff>
                  </from>
                  <to>
                    <xdr:col>6</xdr:col>
                    <xdr:colOff>114300</xdr:colOff>
                    <xdr:row>555</xdr:row>
                    <xdr:rowOff>184150</xdr:rowOff>
                  </to>
                </anchor>
              </controlPr>
            </control>
          </mc:Choice>
        </mc:AlternateContent>
        <mc:AlternateContent xmlns:mc="http://schemas.openxmlformats.org/markup-compatibility/2006">
          <mc:Choice Requires="x14">
            <control shapeId="34689" r:id="rId855" name="Option Button 1921">
              <controlPr defaultSize="0" autoFill="0" autoLine="0" autoPict="0">
                <anchor moveWithCells="1">
                  <from>
                    <xdr:col>8</xdr:col>
                    <xdr:colOff>152400</xdr:colOff>
                    <xdr:row>555</xdr:row>
                    <xdr:rowOff>38100</xdr:rowOff>
                  </from>
                  <to>
                    <xdr:col>9</xdr:col>
                    <xdr:colOff>114300</xdr:colOff>
                    <xdr:row>555</xdr:row>
                    <xdr:rowOff>184150</xdr:rowOff>
                  </to>
                </anchor>
              </controlPr>
            </control>
          </mc:Choice>
        </mc:AlternateContent>
        <mc:AlternateContent xmlns:mc="http://schemas.openxmlformats.org/markup-compatibility/2006">
          <mc:Choice Requires="x14">
            <control shapeId="34690" r:id="rId856" name="Option Button 1922">
              <controlPr defaultSize="0" autoFill="0" autoLine="0" autoPict="0">
                <anchor moveWithCells="1">
                  <from>
                    <xdr:col>10</xdr:col>
                    <xdr:colOff>152400</xdr:colOff>
                    <xdr:row>555</xdr:row>
                    <xdr:rowOff>38100</xdr:rowOff>
                  </from>
                  <to>
                    <xdr:col>11</xdr:col>
                    <xdr:colOff>69850</xdr:colOff>
                    <xdr:row>555</xdr:row>
                    <xdr:rowOff>184150</xdr:rowOff>
                  </to>
                </anchor>
              </controlPr>
            </control>
          </mc:Choice>
        </mc:AlternateContent>
        <mc:AlternateContent xmlns:mc="http://schemas.openxmlformats.org/markup-compatibility/2006">
          <mc:Choice Requires="x14">
            <control shapeId="34691" r:id="rId857" name="Option Button 1923">
              <controlPr defaultSize="0" autoFill="0" autoLine="0" autoPict="0">
                <anchor moveWithCells="1">
                  <from>
                    <xdr:col>13</xdr:col>
                    <xdr:colOff>152400</xdr:colOff>
                    <xdr:row>555</xdr:row>
                    <xdr:rowOff>38100</xdr:rowOff>
                  </from>
                  <to>
                    <xdr:col>14</xdr:col>
                    <xdr:colOff>114300</xdr:colOff>
                    <xdr:row>555</xdr:row>
                    <xdr:rowOff>184150</xdr:rowOff>
                  </to>
                </anchor>
              </controlPr>
            </control>
          </mc:Choice>
        </mc:AlternateContent>
        <mc:AlternateContent xmlns:mc="http://schemas.openxmlformats.org/markup-compatibility/2006">
          <mc:Choice Requires="x14">
            <control shapeId="34692" r:id="rId858" name="Option Button 1924">
              <controlPr defaultSize="0" autoFill="0" autoLine="0" autoPict="0">
                <anchor moveWithCells="1">
                  <from>
                    <xdr:col>15</xdr:col>
                    <xdr:colOff>152400</xdr:colOff>
                    <xdr:row>555</xdr:row>
                    <xdr:rowOff>38100</xdr:rowOff>
                  </from>
                  <to>
                    <xdr:col>16</xdr:col>
                    <xdr:colOff>114300</xdr:colOff>
                    <xdr:row>555</xdr:row>
                    <xdr:rowOff>184150</xdr:rowOff>
                  </to>
                </anchor>
              </controlPr>
            </control>
          </mc:Choice>
        </mc:AlternateContent>
        <mc:AlternateContent xmlns:mc="http://schemas.openxmlformats.org/markup-compatibility/2006">
          <mc:Choice Requires="x14">
            <control shapeId="34693" r:id="rId859" name="Option Button 1925">
              <controlPr defaultSize="0" autoFill="0" autoLine="0" autoPict="0">
                <anchor moveWithCells="1">
                  <from>
                    <xdr:col>18</xdr:col>
                    <xdr:colOff>152400</xdr:colOff>
                    <xdr:row>555</xdr:row>
                    <xdr:rowOff>38100</xdr:rowOff>
                  </from>
                  <to>
                    <xdr:col>18</xdr:col>
                    <xdr:colOff>698500</xdr:colOff>
                    <xdr:row>555</xdr:row>
                    <xdr:rowOff>184150</xdr:rowOff>
                  </to>
                </anchor>
              </controlPr>
            </control>
          </mc:Choice>
        </mc:AlternateContent>
        <mc:AlternateContent xmlns:mc="http://schemas.openxmlformats.org/markup-compatibility/2006">
          <mc:Choice Requires="x14">
            <control shapeId="34694" r:id="rId860" name="Option Button 1926">
              <controlPr defaultSize="0" autoFill="0" autoLine="0" autoPict="0">
                <anchor moveWithCells="1">
                  <from>
                    <xdr:col>20</xdr:col>
                    <xdr:colOff>152400</xdr:colOff>
                    <xdr:row>555</xdr:row>
                    <xdr:rowOff>38100</xdr:rowOff>
                  </from>
                  <to>
                    <xdr:col>21</xdr:col>
                    <xdr:colOff>114300</xdr:colOff>
                    <xdr:row>555</xdr:row>
                    <xdr:rowOff>184150</xdr:rowOff>
                  </to>
                </anchor>
              </controlPr>
            </control>
          </mc:Choice>
        </mc:AlternateContent>
        <mc:AlternateContent xmlns:mc="http://schemas.openxmlformats.org/markup-compatibility/2006">
          <mc:Choice Requires="x14">
            <control shapeId="34695" r:id="rId861" name="Option Button 1927">
              <controlPr defaultSize="0" autoFill="0" autoLine="0" autoPict="0">
                <anchor moveWithCells="1">
                  <from>
                    <xdr:col>23</xdr:col>
                    <xdr:colOff>152400</xdr:colOff>
                    <xdr:row>555</xdr:row>
                    <xdr:rowOff>38100</xdr:rowOff>
                  </from>
                  <to>
                    <xdr:col>24</xdr:col>
                    <xdr:colOff>114300</xdr:colOff>
                    <xdr:row>555</xdr:row>
                    <xdr:rowOff>184150</xdr:rowOff>
                  </to>
                </anchor>
              </controlPr>
            </control>
          </mc:Choice>
        </mc:AlternateContent>
        <mc:AlternateContent xmlns:mc="http://schemas.openxmlformats.org/markup-compatibility/2006">
          <mc:Choice Requires="x14">
            <control shapeId="34696" r:id="rId862" name="Option Button 1928">
              <controlPr defaultSize="0" autoFill="0" autoLine="0" autoPict="0">
                <anchor moveWithCells="1">
                  <from>
                    <xdr:col>25</xdr:col>
                    <xdr:colOff>152400</xdr:colOff>
                    <xdr:row>555</xdr:row>
                    <xdr:rowOff>38100</xdr:rowOff>
                  </from>
                  <to>
                    <xdr:col>26</xdr:col>
                    <xdr:colOff>114300</xdr:colOff>
                    <xdr:row>555</xdr:row>
                    <xdr:rowOff>184150</xdr:rowOff>
                  </to>
                </anchor>
              </controlPr>
            </control>
          </mc:Choice>
        </mc:AlternateContent>
        <mc:AlternateContent xmlns:mc="http://schemas.openxmlformats.org/markup-compatibility/2006">
          <mc:Choice Requires="x14">
            <control shapeId="34697" r:id="rId863" name="Option Button 1929">
              <controlPr defaultSize="0" autoFill="0" autoLine="0" autoPict="0">
                <anchor moveWithCells="1">
                  <from>
                    <xdr:col>3</xdr:col>
                    <xdr:colOff>152400</xdr:colOff>
                    <xdr:row>563</xdr:row>
                    <xdr:rowOff>38100</xdr:rowOff>
                  </from>
                  <to>
                    <xdr:col>4</xdr:col>
                    <xdr:colOff>114300</xdr:colOff>
                    <xdr:row>563</xdr:row>
                    <xdr:rowOff>184150</xdr:rowOff>
                  </to>
                </anchor>
              </controlPr>
            </control>
          </mc:Choice>
        </mc:AlternateContent>
        <mc:AlternateContent xmlns:mc="http://schemas.openxmlformats.org/markup-compatibility/2006">
          <mc:Choice Requires="x14">
            <control shapeId="34698" r:id="rId864" name="Option Button 1930">
              <controlPr defaultSize="0" autoFill="0" autoLine="0" autoPict="0">
                <anchor moveWithCells="1">
                  <from>
                    <xdr:col>5</xdr:col>
                    <xdr:colOff>152400</xdr:colOff>
                    <xdr:row>563</xdr:row>
                    <xdr:rowOff>38100</xdr:rowOff>
                  </from>
                  <to>
                    <xdr:col>6</xdr:col>
                    <xdr:colOff>114300</xdr:colOff>
                    <xdr:row>563</xdr:row>
                    <xdr:rowOff>184150</xdr:rowOff>
                  </to>
                </anchor>
              </controlPr>
            </control>
          </mc:Choice>
        </mc:AlternateContent>
        <mc:AlternateContent xmlns:mc="http://schemas.openxmlformats.org/markup-compatibility/2006">
          <mc:Choice Requires="x14">
            <control shapeId="34699" r:id="rId865" name="Option Button 1931">
              <controlPr defaultSize="0" autoFill="0" autoLine="0" autoPict="0">
                <anchor moveWithCells="1">
                  <from>
                    <xdr:col>8</xdr:col>
                    <xdr:colOff>165100</xdr:colOff>
                    <xdr:row>563</xdr:row>
                    <xdr:rowOff>38100</xdr:rowOff>
                  </from>
                  <to>
                    <xdr:col>9</xdr:col>
                    <xdr:colOff>127000</xdr:colOff>
                    <xdr:row>563</xdr:row>
                    <xdr:rowOff>184150</xdr:rowOff>
                  </to>
                </anchor>
              </controlPr>
            </control>
          </mc:Choice>
        </mc:AlternateContent>
        <mc:AlternateContent xmlns:mc="http://schemas.openxmlformats.org/markup-compatibility/2006">
          <mc:Choice Requires="x14">
            <control shapeId="34700" r:id="rId866" name="Option Button 1932">
              <controlPr defaultSize="0" autoFill="0" autoLine="0" autoPict="0">
                <anchor moveWithCells="1">
                  <from>
                    <xdr:col>10</xdr:col>
                    <xdr:colOff>152400</xdr:colOff>
                    <xdr:row>563</xdr:row>
                    <xdr:rowOff>38100</xdr:rowOff>
                  </from>
                  <to>
                    <xdr:col>11</xdr:col>
                    <xdr:colOff>69850</xdr:colOff>
                    <xdr:row>563</xdr:row>
                    <xdr:rowOff>184150</xdr:rowOff>
                  </to>
                </anchor>
              </controlPr>
            </control>
          </mc:Choice>
        </mc:AlternateContent>
        <mc:AlternateContent xmlns:mc="http://schemas.openxmlformats.org/markup-compatibility/2006">
          <mc:Choice Requires="x14">
            <control shapeId="34701" r:id="rId867" name="Option Button 1933">
              <controlPr defaultSize="0" autoFill="0" autoLine="0" autoPict="0">
                <anchor moveWithCells="1">
                  <from>
                    <xdr:col>13</xdr:col>
                    <xdr:colOff>152400</xdr:colOff>
                    <xdr:row>563</xdr:row>
                    <xdr:rowOff>38100</xdr:rowOff>
                  </from>
                  <to>
                    <xdr:col>14</xdr:col>
                    <xdr:colOff>114300</xdr:colOff>
                    <xdr:row>563</xdr:row>
                    <xdr:rowOff>184150</xdr:rowOff>
                  </to>
                </anchor>
              </controlPr>
            </control>
          </mc:Choice>
        </mc:AlternateContent>
        <mc:AlternateContent xmlns:mc="http://schemas.openxmlformats.org/markup-compatibility/2006">
          <mc:Choice Requires="x14">
            <control shapeId="34702" r:id="rId868" name="Check Box 1934">
              <controlPr defaultSize="0" autoFill="0" autoLine="0" autoPict="0">
                <anchor moveWithCells="1">
                  <from>
                    <xdr:col>10</xdr:col>
                    <xdr:colOff>31750</xdr:colOff>
                    <xdr:row>778</xdr:row>
                    <xdr:rowOff>31750</xdr:rowOff>
                  </from>
                  <to>
                    <xdr:col>10</xdr:col>
                    <xdr:colOff>450850</xdr:colOff>
                    <xdr:row>780</xdr:row>
                    <xdr:rowOff>31750</xdr:rowOff>
                  </to>
                </anchor>
              </controlPr>
            </control>
          </mc:Choice>
        </mc:AlternateContent>
        <mc:AlternateContent xmlns:mc="http://schemas.openxmlformats.org/markup-compatibility/2006">
          <mc:Choice Requires="x14">
            <control shapeId="34709" r:id="rId869" name="Group Box 1941">
              <controlPr defaultSize="0" autoFill="0" autoPict="0">
                <anchor moveWithCells="1">
                  <from>
                    <xdr:col>16</xdr:col>
                    <xdr:colOff>19050</xdr:colOff>
                    <xdr:row>258</xdr:row>
                    <xdr:rowOff>184150</xdr:rowOff>
                  </from>
                  <to>
                    <xdr:col>17</xdr:col>
                    <xdr:colOff>514350</xdr:colOff>
                    <xdr:row>260</xdr:row>
                    <xdr:rowOff>0</xdr:rowOff>
                  </to>
                </anchor>
              </controlPr>
            </control>
          </mc:Choice>
        </mc:AlternateContent>
        <mc:AlternateContent xmlns:mc="http://schemas.openxmlformats.org/markup-compatibility/2006">
          <mc:Choice Requires="x14">
            <control shapeId="34711" r:id="rId870" name="Group Box 1943">
              <controlPr defaultSize="0" autoFill="0" autoPict="0">
                <anchor moveWithCells="1">
                  <from>
                    <xdr:col>16</xdr:col>
                    <xdr:colOff>19050</xdr:colOff>
                    <xdr:row>260</xdr:row>
                    <xdr:rowOff>190500</xdr:rowOff>
                  </from>
                  <to>
                    <xdr:col>17</xdr:col>
                    <xdr:colOff>514350</xdr:colOff>
                    <xdr:row>262</xdr:row>
                    <xdr:rowOff>12700</xdr:rowOff>
                  </to>
                </anchor>
              </controlPr>
            </control>
          </mc:Choice>
        </mc:AlternateContent>
        <mc:AlternateContent xmlns:mc="http://schemas.openxmlformats.org/markup-compatibility/2006">
          <mc:Choice Requires="x14">
            <control shapeId="34712" r:id="rId871" name="Option Button 1944">
              <controlPr defaultSize="0" autoFill="0" autoLine="0" autoPict="0">
                <anchor moveWithCells="1">
                  <from>
                    <xdr:col>16</xdr:col>
                    <xdr:colOff>19050</xdr:colOff>
                    <xdr:row>259</xdr:row>
                    <xdr:rowOff>12700</xdr:rowOff>
                  </from>
                  <to>
                    <xdr:col>16</xdr:col>
                    <xdr:colOff>400050</xdr:colOff>
                    <xdr:row>259</xdr:row>
                    <xdr:rowOff>184150</xdr:rowOff>
                  </to>
                </anchor>
              </controlPr>
            </control>
          </mc:Choice>
        </mc:AlternateContent>
        <mc:AlternateContent xmlns:mc="http://schemas.openxmlformats.org/markup-compatibility/2006">
          <mc:Choice Requires="x14">
            <control shapeId="34713" r:id="rId872" name="Option Button 1945">
              <controlPr defaultSize="0" autoFill="0" autoLine="0" autoPict="0">
                <anchor moveWithCells="1">
                  <from>
                    <xdr:col>17</xdr:col>
                    <xdr:colOff>19050</xdr:colOff>
                    <xdr:row>259</xdr:row>
                    <xdr:rowOff>12700</xdr:rowOff>
                  </from>
                  <to>
                    <xdr:col>17</xdr:col>
                    <xdr:colOff>400050</xdr:colOff>
                    <xdr:row>259</xdr:row>
                    <xdr:rowOff>184150</xdr:rowOff>
                  </to>
                </anchor>
              </controlPr>
            </control>
          </mc:Choice>
        </mc:AlternateContent>
        <mc:AlternateContent xmlns:mc="http://schemas.openxmlformats.org/markup-compatibility/2006">
          <mc:Choice Requires="x14">
            <control shapeId="34714" r:id="rId873" name="Option Button 1946">
              <controlPr defaultSize="0" autoFill="0" autoLine="0" autoPict="0">
                <anchor moveWithCells="1">
                  <from>
                    <xdr:col>16</xdr:col>
                    <xdr:colOff>19050</xdr:colOff>
                    <xdr:row>261</xdr:row>
                    <xdr:rowOff>12700</xdr:rowOff>
                  </from>
                  <to>
                    <xdr:col>16</xdr:col>
                    <xdr:colOff>400050</xdr:colOff>
                    <xdr:row>261</xdr:row>
                    <xdr:rowOff>184150</xdr:rowOff>
                  </to>
                </anchor>
              </controlPr>
            </control>
          </mc:Choice>
        </mc:AlternateContent>
        <mc:AlternateContent xmlns:mc="http://schemas.openxmlformats.org/markup-compatibility/2006">
          <mc:Choice Requires="x14">
            <control shapeId="34715" r:id="rId874" name="Option Button 1947">
              <controlPr defaultSize="0" autoFill="0" autoLine="0" autoPict="0">
                <anchor moveWithCells="1">
                  <from>
                    <xdr:col>17</xdr:col>
                    <xdr:colOff>19050</xdr:colOff>
                    <xdr:row>261</xdr:row>
                    <xdr:rowOff>12700</xdr:rowOff>
                  </from>
                  <to>
                    <xdr:col>17</xdr:col>
                    <xdr:colOff>400050</xdr:colOff>
                    <xdr:row>261</xdr:row>
                    <xdr:rowOff>184150</xdr:rowOff>
                  </to>
                </anchor>
              </controlPr>
            </control>
          </mc:Choice>
        </mc:AlternateContent>
        <mc:AlternateContent xmlns:mc="http://schemas.openxmlformats.org/markup-compatibility/2006">
          <mc:Choice Requires="x14">
            <control shapeId="34719" r:id="rId875" name="Check Box 1951">
              <controlPr defaultSize="0" autoFill="0" autoLine="0" autoPict="0">
                <anchor moveWithCells="1">
                  <from>
                    <xdr:col>3</xdr:col>
                    <xdr:colOff>203200</xdr:colOff>
                    <xdr:row>347</xdr:row>
                    <xdr:rowOff>19050</xdr:rowOff>
                  </from>
                  <to>
                    <xdr:col>3</xdr:col>
                    <xdr:colOff>546100</xdr:colOff>
                    <xdr:row>347</xdr:row>
                    <xdr:rowOff>171450</xdr:rowOff>
                  </to>
                </anchor>
              </controlPr>
            </control>
          </mc:Choice>
        </mc:AlternateContent>
        <mc:AlternateContent xmlns:mc="http://schemas.openxmlformats.org/markup-compatibility/2006">
          <mc:Choice Requires="x14">
            <control shapeId="34720" r:id="rId876" name="Check Box 1952">
              <controlPr defaultSize="0" autoFill="0" autoLine="0" autoPict="0">
                <anchor moveWithCells="1">
                  <from>
                    <xdr:col>4</xdr:col>
                    <xdr:colOff>203200</xdr:colOff>
                    <xdr:row>347</xdr:row>
                    <xdr:rowOff>19050</xdr:rowOff>
                  </from>
                  <to>
                    <xdr:col>4</xdr:col>
                    <xdr:colOff>546100</xdr:colOff>
                    <xdr:row>347</xdr:row>
                    <xdr:rowOff>171450</xdr:rowOff>
                  </to>
                </anchor>
              </controlPr>
            </control>
          </mc:Choice>
        </mc:AlternateContent>
        <mc:AlternateContent xmlns:mc="http://schemas.openxmlformats.org/markup-compatibility/2006">
          <mc:Choice Requires="x14">
            <control shapeId="34721" r:id="rId877" name="Check Box 1953">
              <controlPr defaultSize="0" autoFill="0" autoLine="0" autoPict="0">
                <anchor moveWithCells="1">
                  <from>
                    <xdr:col>3</xdr:col>
                    <xdr:colOff>203200</xdr:colOff>
                    <xdr:row>362</xdr:row>
                    <xdr:rowOff>12700</xdr:rowOff>
                  </from>
                  <to>
                    <xdr:col>3</xdr:col>
                    <xdr:colOff>546100</xdr:colOff>
                    <xdr:row>362</xdr:row>
                    <xdr:rowOff>165100</xdr:rowOff>
                  </to>
                </anchor>
              </controlPr>
            </control>
          </mc:Choice>
        </mc:AlternateContent>
        <mc:AlternateContent xmlns:mc="http://schemas.openxmlformats.org/markup-compatibility/2006">
          <mc:Choice Requires="x14">
            <control shapeId="34722" r:id="rId878" name="Check Box 1954">
              <controlPr defaultSize="0" autoFill="0" autoLine="0" autoPict="0">
                <anchor moveWithCells="1">
                  <from>
                    <xdr:col>4</xdr:col>
                    <xdr:colOff>203200</xdr:colOff>
                    <xdr:row>362</xdr:row>
                    <xdr:rowOff>12700</xdr:rowOff>
                  </from>
                  <to>
                    <xdr:col>4</xdr:col>
                    <xdr:colOff>546100</xdr:colOff>
                    <xdr:row>362</xdr:row>
                    <xdr:rowOff>165100</xdr:rowOff>
                  </to>
                </anchor>
              </controlPr>
            </control>
          </mc:Choice>
        </mc:AlternateContent>
        <mc:AlternateContent xmlns:mc="http://schemas.openxmlformats.org/markup-compatibility/2006">
          <mc:Choice Requires="x14">
            <control shapeId="34723" r:id="rId879" name="Group Box 1955">
              <controlPr defaultSize="0" autoFill="0" autoPict="0">
                <anchor moveWithCells="1">
                  <from>
                    <xdr:col>10</xdr:col>
                    <xdr:colOff>552450</xdr:colOff>
                    <xdr:row>370</xdr:row>
                    <xdr:rowOff>127000</xdr:rowOff>
                  </from>
                  <to>
                    <xdr:col>25</xdr:col>
                    <xdr:colOff>450850</xdr:colOff>
                    <xdr:row>394</xdr:row>
                    <xdr:rowOff>57150</xdr:rowOff>
                  </to>
                </anchor>
              </controlPr>
            </control>
          </mc:Choice>
        </mc:AlternateContent>
        <mc:AlternateContent xmlns:mc="http://schemas.openxmlformats.org/markup-compatibility/2006">
          <mc:Choice Requires="x14">
            <control shapeId="34724" r:id="rId880" name="Group Box 1956">
              <controlPr defaultSize="0" autoFill="0" autoPict="0">
                <anchor moveWithCells="1">
                  <from>
                    <xdr:col>2</xdr:col>
                    <xdr:colOff>457200</xdr:colOff>
                    <xdr:row>396</xdr:row>
                    <xdr:rowOff>127000</xdr:rowOff>
                  </from>
                  <to>
                    <xdr:col>9</xdr:col>
                    <xdr:colOff>457200</xdr:colOff>
                    <xdr:row>402</xdr:row>
                    <xdr:rowOff>107950</xdr:rowOff>
                  </to>
                </anchor>
              </controlPr>
            </control>
          </mc:Choice>
        </mc:AlternateContent>
        <mc:AlternateContent xmlns:mc="http://schemas.openxmlformats.org/markup-compatibility/2006">
          <mc:Choice Requires="x14">
            <control shapeId="34725" r:id="rId881" name="Group Box 1957">
              <controlPr defaultSize="0" autoFill="0" autoPict="0">
                <anchor moveWithCells="1">
                  <from>
                    <xdr:col>2</xdr:col>
                    <xdr:colOff>457200</xdr:colOff>
                    <xdr:row>405</xdr:row>
                    <xdr:rowOff>127000</xdr:rowOff>
                  </from>
                  <to>
                    <xdr:col>9</xdr:col>
                    <xdr:colOff>457200</xdr:colOff>
                    <xdr:row>411</xdr:row>
                    <xdr:rowOff>107950</xdr:rowOff>
                  </to>
                </anchor>
              </controlPr>
            </control>
          </mc:Choice>
        </mc:AlternateContent>
        <mc:AlternateContent xmlns:mc="http://schemas.openxmlformats.org/markup-compatibility/2006">
          <mc:Choice Requires="x14">
            <control shapeId="34726" r:id="rId882" name="Group Box 1958">
              <controlPr defaultSize="0" autoFill="0" autoPict="0">
                <anchor moveWithCells="1">
                  <from>
                    <xdr:col>2</xdr:col>
                    <xdr:colOff>457200</xdr:colOff>
                    <xdr:row>414</xdr:row>
                    <xdr:rowOff>127000</xdr:rowOff>
                  </from>
                  <to>
                    <xdr:col>9</xdr:col>
                    <xdr:colOff>457200</xdr:colOff>
                    <xdr:row>420</xdr:row>
                    <xdr:rowOff>107950</xdr:rowOff>
                  </to>
                </anchor>
              </controlPr>
            </control>
          </mc:Choice>
        </mc:AlternateContent>
        <mc:AlternateContent xmlns:mc="http://schemas.openxmlformats.org/markup-compatibility/2006">
          <mc:Choice Requires="x14">
            <control shapeId="34727" r:id="rId883" name="Group Box 1959">
              <controlPr defaultSize="0" autoFill="0" autoPict="0">
                <anchor moveWithCells="1">
                  <from>
                    <xdr:col>2</xdr:col>
                    <xdr:colOff>457200</xdr:colOff>
                    <xdr:row>423</xdr:row>
                    <xdr:rowOff>127000</xdr:rowOff>
                  </from>
                  <to>
                    <xdr:col>9</xdr:col>
                    <xdr:colOff>457200</xdr:colOff>
                    <xdr:row>429</xdr:row>
                    <xdr:rowOff>107950</xdr:rowOff>
                  </to>
                </anchor>
              </controlPr>
            </control>
          </mc:Choice>
        </mc:AlternateContent>
        <mc:AlternateContent xmlns:mc="http://schemas.openxmlformats.org/markup-compatibility/2006">
          <mc:Choice Requires="x14">
            <control shapeId="34728" r:id="rId884" name="Group Box 1960">
              <controlPr defaultSize="0" autoFill="0" autoPict="0">
                <anchor moveWithCells="1">
                  <from>
                    <xdr:col>2</xdr:col>
                    <xdr:colOff>457200</xdr:colOff>
                    <xdr:row>432</xdr:row>
                    <xdr:rowOff>127000</xdr:rowOff>
                  </from>
                  <to>
                    <xdr:col>9</xdr:col>
                    <xdr:colOff>457200</xdr:colOff>
                    <xdr:row>438</xdr:row>
                    <xdr:rowOff>107950</xdr:rowOff>
                  </to>
                </anchor>
              </controlPr>
            </control>
          </mc:Choice>
        </mc:AlternateContent>
        <mc:AlternateContent xmlns:mc="http://schemas.openxmlformats.org/markup-compatibility/2006">
          <mc:Choice Requires="x14">
            <control shapeId="34729" r:id="rId885" name="Group Box 1961">
              <controlPr defaultSize="0" autoFill="0" autoPict="0">
                <anchor moveWithCells="1">
                  <from>
                    <xdr:col>2</xdr:col>
                    <xdr:colOff>457200</xdr:colOff>
                    <xdr:row>441</xdr:row>
                    <xdr:rowOff>127000</xdr:rowOff>
                  </from>
                  <to>
                    <xdr:col>9</xdr:col>
                    <xdr:colOff>457200</xdr:colOff>
                    <xdr:row>447</xdr:row>
                    <xdr:rowOff>107950</xdr:rowOff>
                  </to>
                </anchor>
              </controlPr>
            </control>
          </mc:Choice>
        </mc:AlternateContent>
        <mc:AlternateContent xmlns:mc="http://schemas.openxmlformats.org/markup-compatibility/2006">
          <mc:Choice Requires="x14">
            <control shapeId="34730" r:id="rId886" name="Group Box 1962">
              <controlPr defaultSize="0" autoFill="0" autoPict="0">
                <anchor moveWithCells="1">
                  <from>
                    <xdr:col>2</xdr:col>
                    <xdr:colOff>457200</xdr:colOff>
                    <xdr:row>450</xdr:row>
                    <xdr:rowOff>127000</xdr:rowOff>
                  </from>
                  <to>
                    <xdr:col>9</xdr:col>
                    <xdr:colOff>457200</xdr:colOff>
                    <xdr:row>456</xdr:row>
                    <xdr:rowOff>107950</xdr:rowOff>
                  </to>
                </anchor>
              </controlPr>
            </control>
          </mc:Choice>
        </mc:AlternateContent>
        <mc:AlternateContent xmlns:mc="http://schemas.openxmlformats.org/markup-compatibility/2006">
          <mc:Choice Requires="x14">
            <control shapeId="34731" r:id="rId887" name="Group Box 1963">
              <controlPr defaultSize="0" autoFill="0" autoPict="0">
                <anchor moveWithCells="1">
                  <from>
                    <xdr:col>10</xdr:col>
                    <xdr:colOff>552450</xdr:colOff>
                    <xdr:row>396</xdr:row>
                    <xdr:rowOff>127000</xdr:rowOff>
                  </from>
                  <to>
                    <xdr:col>25</xdr:col>
                    <xdr:colOff>450850</xdr:colOff>
                    <xdr:row>403</xdr:row>
                    <xdr:rowOff>76200</xdr:rowOff>
                  </to>
                </anchor>
              </controlPr>
            </control>
          </mc:Choice>
        </mc:AlternateContent>
        <mc:AlternateContent xmlns:mc="http://schemas.openxmlformats.org/markup-compatibility/2006">
          <mc:Choice Requires="x14">
            <control shapeId="34732" r:id="rId888" name="Group Box 1964">
              <controlPr defaultSize="0" autoFill="0" autoPict="0">
                <anchor moveWithCells="1">
                  <from>
                    <xdr:col>10</xdr:col>
                    <xdr:colOff>552450</xdr:colOff>
                    <xdr:row>405</xdr:row>
                    <xdr:rowOff>127000</xdr:rowOff>
                  </from>
                  <to>
                    <xdr:col>25</xdr:col>
                    <xdr:colOff>450850</xdr:colOff>
                    <xdr:row>409</xdr:row>
                    <xdr:rowOff>57150</xdr:rowOff>
                  </to>
                </anchor>
              </controlPr>
            </control>
          </mc:Choice>
        </mc:AlternateContent>
        <mc:AlternateContent xmlns:mc="http://schemas.openxmlformats.org/markup-compatibility/2006">
          <mc:Choice Requires="x14">
            <control shapeId="34733" r:id="rId889" name="Group Box 1965">
              <controlPr defaultSize="0" autoFill="0" autoPict="0">
                <anchor moveWithCells="1">
                  <from>
                    <xdr:col>10</xdr:col>
                    <xdr:colOff>552450</xdr:colOff>
                    <xdr:row>414</xdr:row>
                    <xdr:rowOff>127000</xdr:rowOff>
                  </from>
                  <to>
                    <xdr:col>25</xdr:col>
                    <xdr:colOff>450850</xdr:colOff>
                    <xdr:row>417</xdr:row>
                    <xdr:rowOff>50800</xdr:rowOff>
                  </to>
                </anchor>
              </controlPr>
            </control>
          </mc:Choice>
        </mc:AlternateContent>
        <mc:AlternateContent xmlns:mc="http://schemas.openxmlformats.org/markup-compatibility/2006">
          <mc:Choice Requires="x14">
            <control shapeId="34734" r:id="rId890" name="Group Box 1966">
              <controlPr defaultSize="0" autoFill="0" autoPict="0">
                <anchor moveWithCells="1">
                  <from>
                    <xdr:col>10</xdr:col>
                    <xdr:colOff>552450</xdr:colOff>
                    <xdr:row>423</xdr:row>
                    <xdr:rowOff>127000</xdr:rowOff>
                  </from>
                  <to>
                    <xdr:col>25</xdr:col>
                    <xdr:colOff>450850</xdr:colOff>
                    <xdr:row>430</xdr:row>
                    <xdr:rowOff>76200</xdr:rowOff>
                  </to>
                </anchor>
              </controlPr>
            </control>
          </mc:Choice>
        </mc:AlternateContent>
        <mc:AlternateContent xmlns:mc="http://schemas.openxmlformats.org/markup-compatibility/2006">
          <mc:Choice Requires="x14">
            <control shapeId="34735" r:id="rId891" name="Group Box 1967">
              <controlPr defaultSize="0" autoFill="0" autoPict="0">
                <anchor moveWithCells="1">
                  <from>
                    <xdr:col>10</xdr:col>
                    <xdr:colOff>552450</xdr:colOff>
                    <xdr:row>432</xdr:row>
                    <xdr:rowOff>127000</xdr:rowOff>
                  </from>
                  <to>
                    <xdr:col>25</xdr:col>
                    <xdr:colOff>450850</xdr:colOff>
                    <xdr:row>435</xdr:row>
                    <xdr:rowOff>95250</xdr:rowOff>
                  </to>
                </anchor>
              </controlPr>
            </control>
          </mc:Choice>
        </mc:AlternateContent>
        <mc:AlternateContent xmlns:mc="http://schemas.openxmlformats.org/markup-compatibility/2006">
          <mc:Choice Requires="x14">
            <control shapeId="34736" r:id="rId892" name="Group Box 1968">
              <controlPr defaultSize="0" autoFill="0" autoPict="0">
                <anchor moveWithCells="1">
                  <from>
                    <xdr:col>10</xdr:col>
                    <xdr:colOff>552450</xdr:colOff>
                    <xdr:row>441</xdr:row>
                    <xdr:rowOff>127000</xdr:rowOff>
                  </from>
                  <to>
                    <xdr:col>25</xdr:col>
                    <xdr:colOff>450850</xdr:colOff>
                    <xdr:row>444</xdr:row>
                    <xdr:rowOff>127000</xdr:rowOff>
                  </to>
                </anchor>
              </controlPr>
            </control>
          </mc:Choice>
        </mc:AlternateContent>
        <mc:AlternateContent xmlns:mc="http://schemas.openxmlformats.org/markup-compatibility/2006">
          <mc:Choice Requires="x14">
            <control shapeId="34737" r:id="rId893" name="Group Box 1969">
              <controlPr defaultSize="0" autoFill="0" autoPict="0">
                <anchor moveWithCells="1">
                  <from>
                    <xdr:col>10</xdr:col>
                    <xdr:colOff>552450</xdr:colOff>
                    <xdr:row>450</xdr:row>
                    <xdr:rowOff>127000</xdr:rowOff>
                  </from>
                  <to>
                    <xdr:col>25</xdr:col>
                    <xdr:colOff>450850</xdr:colOff>
                    <xdr:row>453</xdr:row>
                    <xdr:rowOff>127000</xdr:rowOff>
                  </to>
                </anchor>
              </controlPr>
            </control>
          </mc:Choice>
        </mc:AlternateContent>
        <mc:AlternateContent xmlns:mc="http://schemas.openxmlformats.org/markup-compatibility/2006">
          <mc:Choice Requires="x14">
            <control shapeId="34742" r:id="rId894" name="Group Box 1974">
              <controlPr defaultSize="0" autoFill="0" autoPict="0">
                <anchor moveWithCells="1">
                  <from>
                    <xdr:col>1</xdr:col>
                    <xdr:colOff>565150</xdr:colOff>
                    <xdr:row>265</xdr:row>
                    <xdr:rowOff>165100</xdr:rowOff>
                  </from>
                  <to>
                    <xdr:col>26</xdr:col>
                    <xdr:colOff>19050</xdr:colOff>
                    <xdr:row>276</xdr:row>
                    <xdr:rowOff>69850</xdr:rowOff>
                  </to>
                </anchor>
              </controlPr>
            </control>
          </mc:Choice>
        </mc:AlternateContent>
        <mc:AlternateContent xmlns:mc="http://schemas.openxmlformats.org/markup-compatibility/2006">
          <mc:Choice Requires="x14">
            <control shapeId="34743" r:id="rId895" name="Option Button 1975">
              <controlPr defaultSize="0" autoFill="0" autoLine="0" autoPict="0">
                <anchor moveWithCells="1">
                  <from>
                    <xdr:col>5</xdr:col>
                    <xdr:colOff>495300</xdr:colOff>
                    <xdr:row>232</xdr:row>
                    <xdr:rowOff>31750</xdr:rowOff>
                  </from>
                  <to>
                    <xdr:col>6</xdr:col>
                    <xdr:colOff>279400</xdr:colOff>
                    <xdr:row>232</xdr:row>
                    <xdr:rowOff>171450</xdr:rowOff>
                  </to>
                </anchor>
              </controlPr>
            </control>
          </mc:Choice>
        </mc:AlternateContent>
        <mc:AlternateContent xmlns:mc="http://schemas.openxmlformats.org/markup-compatibility/2006">
          <mc:Choice Requires="x14">
            <control shapeId="34815" r:id="rId896" name="Check Box 2047">
              <controlPr defaultSize="0" autoFill="0" autoLine="0" autoPict="0">
                <anchor moveWithCells="1">
                  <from>
                    <xdr:col>17</xdr:col>
                    <xdr:colOff>203200</xdr:colOff>
                    <xdr:row>367</xdr:row>
                    <xdr:rowOff>19050</xdr:rowOff>
                  </from>
                  <to>
                    <xdr:col>17</xdr:col>
                    <xdr:colOff>546100</xdr:colOff>
                    <xdr:row>367</xdr:row>
                    <xdr:rowOff>171450</xdr:rowOff>
                  </to>
                </anchor>
              </controlPr>
            </control>
          </mc:Choice>
        </mc:AlternateContent>
        <mc:AlternateContent xmlns:mc="http://schemas.openxmlformats.org/markup-compatibility/2006">
          <mc:Choice Requires="x14">
            <control shapeId="40960" r:id="rId897" name="Check Box 2048">
              <controlPr defaultSize="0" autoFill="0" autoLine="0" autoPict="0">
                <anchor moveWithCells="1">
                  <from>
                    <xdr:col>18</xdr:col>
                    <xdr:colOff>203200</xdr:colOff>
                    <xdr:row>367</xdr:row>
                    <xdr:rowOff>19050</xdr:rowOff>
                  </from>
                  <to>
                    <xdr:col>18</xdr:col>
                    <xdr:colOff>546100</xdr:colOff>
                    <xdr:row>367</xdr:row>
                    <xdr:rowOff>171450</xdr:rowOff>
                  </to>
                </anchor>
              </controlPr>
            </control>
          </mc:Choice>
        </mc:AlternateContent>
        <mc:AlternateContent xmlns:mc="http://schemas.openxmlformats.org/markup-compatibility/2006">
          <mc:Choice Requires="x14">
            <control shapeId="40961" r:id="rId898" name="Check Box 2049">
              <controlPr defaultSize="0" autoFill="0" autoLine="0" autoPict="0">
                <anchor moveWithCells="1">
                  <from>
                    <xdr:col>3</xdr:col>
                    <xdr:colOff>171450</xdr:colOff>
                    <xdr:row>604</xdr:row>
                    <xdr:rowOff>57150</xdr:rowOff>
                  </from>
                  <to>
                    <xdr:col>4</xdr:col>
                    <xdr:colOff>304800</xdr:colOff>
                    <xdr:row>605</xdr:row>
                    <xdr:rowOff>95250</xdr:rowOff>
                  </to>
                </anchor>
              </controlPr>
            </control>
          </mc:Choice>
        </mc:AlternateContent>
        <mc:AlternateContent xmlns:mc="http://schemas.openxmlformats.org/markup-compatibility/2006">
          <mc:Choice Requires="x14">
            <control shapeId="40962" r:id="rId899" name="Group Box 2050">
              <controlPr defaultSize="0" autoFill="0" autoPict="0">
                <anchor moveWithCells="1">
                  <from>
                    <xdr:col>3</xdr:col>
                    <xdr:colOff>88900</xdr:colOff>
                    <xdr:row>610</xdr:row>
                    <xdr:rowOff>19050</xdr:rowOff>
                  </from>
                  <to>
                    <xdr:col>5</xdr:col>
                    <xdr:colOff>508000</xdr:colOff>
                    <xdr:row>612</xdr:row>
                    <xdr:rowOff>50800</xdr:rowOff>
                  </to>
                </anchor>
              </controlPr>
            </control>
          </mc:Choice>
        </mc:AlternateContent>
        <mc:AlternateContent xmlns:mc="http://schemas.openxmlformats.org/markup-compatibility/2006">
          <mc:Choice Requires="x14">
            <control shapeId="40963" r:id="rId900" name="Group Box 2051">
              <controlPr defaultSize="0" autoFill="0" autoPict="0">
                <anchor moveWithCells="1">
                  <from>
                    <xdr:col>7</xdr:col>
                    <xdr:colOff>88900</xdr:colOff>
                    <xdr:row>610</xdr:row>
                    <xdr:rowOff>19050</xdr:rowOff>
                  </from>
                  <to>
                    <xdr:col>9</xdr:col>
                    <xdr:colOff>508000</xdr:colOff>
                    <xdr:row>612</xdr:row>
                    <xdr:rowOff>50800</xdr:rowOff>
                  </to>
                </anchor>
              </controlPr>
            </control>
          </mc:Choice>
        </mc:AlternateContent>
        <mc:AlternateContent xmlns:mc="http://schemas.openxmlformats.org/markup-compatibility/2006">
          <mc:Choice Requires="x14">
            <control shapeId="40964" r:id="rId901" name="Group Box 2052">
              <controlPr defaultSize="0" autoFill="0" autoPict="0">
                <anchor moveWithCells="1">
                  <from>
                    <xdr:col>11</xdr:col>
                    <xdr:colOff>88900</xdr:colOff>
                    <xdr:row>610</xdr:row>
                    <xdr:rowOff>19050</xdr:rowOff>
                  </from>
                  <to>
                    <xdr:col>13</xdr:col>
                    <xdr:colOff>508000</xdr:colOff>
                    <xdr:row>612</xdr:row>
                    <xdr:rowOff>50800</xdr:rowOff>
                  </to>
                </anchor>
              </controlPr>
            </control>
          </mc:Choice>
        </mc:AlternateContent>
        <mc:AlternateContent xmlns:mc="http://schemas.openxmlformats.org/markup-compatibility/2006">
          <mc:Choice Requires="x14">
            <control shapeId="40965" r:id="rId902" name="Group Box 2053">
              <controlPr defaultSize="0" autoFill="0" autoPict="0">
                <anchor moveWithCells="1">
                  <from>
                    <xdr:col>15</xdr:col>
                    <xdr:colOff>88900</xdr:colOff>
                    <xdr:row>610</xdr:row>
                    <xdr:rowOff>19050</xdr:rowOff>
                  </from>
                  <to>
                    <xdr:col>17</xdr:col>
                    <xdr:colOff>508000</xdr:colOff>
                    <xdr:row>612</xdr:row>
                    <xdr:rowOff>50800</xdr:rowOff>
                  </to>
                </anchor>
              </controlPr>
            </control>
          </mc:Choice>
        </mc:AlternateContent>
        <mc:AlternateContent xmlns:mc="http://schemas.openxmlformats.org/markup-compatibility/2006">
          <mc:Choice Requires="x14">
            <control shapeId="40966" r:id="rId903" name="Group Box 2054">
              <controlPr defaultSize="0" autoFill="0" autoPict="0">
                <anchor moveWithCells="1">
                  <from>
                    <xdr:col>19</xdr:col>
                    <xdr:colOff>88900</xdr:colOff>
                    <xdr:row>610</xdr:row>
                    <xdr:rowOff>19050</xdr:rowOff>
                  </from>
                  <to>
                    <xdr:col>21</xdr:col>
                    <xdr:colOff>508000</xdr:colOff>
                    <xdr:row>612</xdr:row>
                    <xdr:rowOff>50800</xdr:rowOff>
                  </to>
                </anchor>
              </controlPr>
            </control>
          </mc:Choice>
        </mc:AlternateContent>
        <mc:AlternateContent xmlns:mc="http://schemas.openxmlformats.org/markup-compatibility/2006">
          <mc:Choice Requires="x14">
            <control shapeId="40967" r:id="rId904" name="Group Box 2055">
              <controlPr defaultSize="0" autoFill="0" autoPict="0">
                <anchor moveWithCells="1">
                  <from>
                    <xdr:col>23</xdr:col>
                    <xdr:colOff>88900</xdr:colOff>
                    <xdr:row>610</xdr:row>
                    <xdr:rowOff>19050</xdr:rowOff>
                  </from>
                  <to>
                    <xdr:col>25</xdr:col>
                    <xdr:colOff>508000</xdr:colOff>
                    <xdr:row>612</xdr:row>
                    <xdr:rowOff>50800</xdr:rowOff>
                  </to>
                </anchor>
              </controlPr>
            </control>
          </mc:Choice>
        </mc:AlternateContent>
        <mc:AlternateContent xmlns:mc="http://schemas.openxmlformats.org/markup-compatibility/2006">
          <mc:Choice Requires="x14">
            <control shapeId="40968" r:id="rId905" name="Group Box 2056">
              <controlPr defaultSize="0" autoFill="0" autoPict="0">
                <anchor moveWithCells="1">
                  <from>
                    <xdr:col>3</xdr:col>
                    <xdr:colOff>88900</xdr:colOff>
                    <xdr:row>615</xdr:row>
                    <xdr:rowOff>19050</xdr:rowOff>
                  </from>
                  <to>
                    <xdr:col>5</xdr:col>
                    <xdr:colOff>508000</xdr:colOff>
                    <xdr:row>617</xdr:row>
                    <xdr:rowOff>57150</xdr:rowOff>
                  </to>
                </anchor>
              </controlPr>
            </control>
          </mc:Choice>
        </mc:AlternateContent>
        <mc:AlternateContent xmlns:mc="http://schemas.openxmlformats.org/markup-compatibility/2006">
          <mc:Choice Requires="x14">
            <control shapeId="40969" r:id="rId906" name="Group Box 2057">
              <controlPr defaultSize="0" autoFill="0" autoPict="0">
                <anchor moveWithCells="1">
                  <from>
                    <xdr:col>7</xdr:col>
                    <xdr:colOff>88900</xdr:colOff>
                    <xdr:row>615</xdr:row>
                    <xdr:rowOff>19050</xdr:rowOff>
                  </from>
                  <to>
                    <xdr:col>9</xdr:col>
                    <xdr:colOff>508000</xdr:colOff>
                    <xdr:row>617</xdr:row>
                    <xdr:rowOff>50800</xdr:rowOff>
                  </to>
                </anchor>
              </controlPr>
            </control>
          </mc:Choice>
        </mc:AlternateContent>
        <mc:AlternateContent xmlns:mc="http://schemas.openxmlformats.org/markup-compatibility/2006">
          <mc:Choice Requires="x14">
            <control shapeId="40970" r:id="rId907" name="Group Box 2058">
              <controlPr defaultSize="0" autoFill="0" autoPict="0">
                <anchor moveWithCells="1">
                  <from>
                    <xdr:col>11</xdr:col>
                    <xdr:colOff>88900</xdr:colOff>
                    <xdr:row>615</xdr:row>
                    <xdr:rowOff>19050</xdr:rowOff>
                  </from>
                  <to>
                    <xdr:col>13</xdr:col>
                    <xdr:colOff>508000</xdr:colOff>
                    <xdr:row>617</xdr:row>
                    <xdr:rowOff>50800</xdr:rowOff>
                  </to>
                </anchor>
              </controlPr>
            </control>
          </mc:Choice>
        </mc:AlternateContent>
        <mc:AlternateContent xmlns:mc="http://schemas.openxmlformats.org/markup-compatibility/2006">
          <mc:Choice Requires="x14">
            <control shapeId="40971" r:id="rId908" name="Group Box 2059">
              <controlPr defaultSize="0" autoFill="0" autoPict="0">
                <anchor moveWithCells="1">
                  <from>
                    <xdr:col>15</xdr:col>
                    <xdr:colOff>88900</xdr:colOff>
                    <xdr:row>615</xdr:row>
                    <xdr:rowOff>19050</xdr:rowOff>
                  </from>
                  <to>
                    <xdr:col>17</xdr:col>
                    <xdr:colOff>508000</xdr:colOff>
                    <xdr:row>617</xdr:row>
                    <xdr:rowOff>50800</xdr:rowOff>
                  </to>
                </anchor>
              </controlPr>
            </control>
          </mc:Choice>
        </mc:AlternateContent>
        <mc:AlternateContent xmlns:mc="http://schemas.openxmlformats.org/markup-compatibility/2006">
          <mc:Choice Requires="x14">
            <control shapeId="40972" r:id="rId909" name="Group Box 2060">
              <controlPr defaultSize="0" autoFill="0" autoPict="0">
                <anchor moveWithCells="1">
                  <from>
                    <xdr:col>19</xdr:col>
                    <xdr:colOff>88900</xdr:colOff>
                    <xdr:row>615</xdr:row>
                    <xdr:rowOff>19050</xdr:rowOff>
                  </from>
                  <to>
                    <xdr:col>21</xdr:col>
                    <xdr:colOff>508000</xdr:colOff>
                    <xdr:row>617</xdr:row>
                    <xdr:rowOff>50800</xdr:rowOff>
                  </to>
                </anchor>
              </controlPr>
            </control>
          </mc:Choice>
        </mc:AlternateContent>
        <mc:AlternateContent xmlns:mc="http://schemas.openxmlformats.org/markup-compatibility/2006">
          <mc:Choice Requires="x14">
            <control shapeId="40973" r:id="rId910" name="Group Box 2061">
              <controlPr defaultSize="0" autoFill="0" autoPict="0">
                <anchor moveWithCells="1">
                  <from>
                    <xdr:col>23</xdr:col>
                    <xdr:colOff>88900</xdr:colOff>
                    <xdr:row>615</xdr:row>
                    <xdr:rowOff>19050</xdr:rowOff>
                  </from>
                  <to>
                    <xdr:col>25</xdr:col>
                    <xdr:colOff>508000</xdr:colOff>
                    <xdr:row>617</xdr:row>
                    <xdr:rowOff>50800</xdr:rowOff>
                  </to>
                </anchor>
              </controlPr>
            </control>
          </mc:Choice>
        </mc:AlternateContent>
        <mc:AlternateContent xmlns:mc="http://schemas.openxmlformats.org/markup-compatibility/2006">
          <mc:Choice Requires="x14">
            <control shapeId="40974" r:id="rId911" name="Group Box 2062">
              <controlPr defaultSize="0" autoFill="0" autoPict="0">
                <anchor moveWithCells="1">
                  <from>
                    <xdr:col>3</xdr:col>
                    <xdr:colOff>88900</xdr:colOff>
                    <xdr:row>620</xdr:row>
                    <xdr:rowOff>19050</xdr:rowOff>
                  </from>
                  <to>
                    <xdr:col>5</xdr:col>
                    <xdr:colOff>508000</xdr:colOff>
                    <xdr:row>622</xdr:row>
                    <xdr:rowOff>57150</xdr:rowOff>
                  </to>
                </anchor>
              </controlPr>
            </control>
          </mc:Choice>
        </mc:AlternateContent>
        <mc:AlternateContent xmlns:mc="http://schemas.openxmlformats.org/markup-compatibility/2006">
          <mc:Choice Requires="x14">
            <control shapeId="40975" r:id="rId912" name="Group Box 2063">
              <controlPr defaultSize="0" autoFill="0" autoPict="0">
                <anchor moveWithCells="1">
                  <from>
                    <xdr:col>7</xdr:col>
                    <xdr:colOff>88900</xdr:colOff>
                    <xdr:row>620</xdr:row>
                    <xdr:rowOff>19050</xdr:rowOff>
                  </from>
                  <to>
                    <xdr:col>9</xdr:col>
                    <xdr:colOff>508000</xdr:colOff>
                    <xdr:row>622</xdr:row>
                    <xdr:rowOff>50800</xdr:rowOff>
                  </to>
                </anchor>
              </controlPr>
            </control>
          </mc:Choice>
        </mc:AlternateContent>
        <mc:AlternateContent xmlns:mc="http://schemas.openxmlformats.org/markup-compatibility/2006">
          <mc:Choice Requires="x14">
            <control shapeId="40976" r:id="rId913" name="Group Box 2064">
              <controlPr defaultSize="0" autoFill="0" autoPict="0">
                <anchor moveWithCells="1">
                  <from>
                    <xdr:col>11</xdr:col>
                    <xdr:colOff>88900</xdr:colOff>
                    <xdr:row>620</xdr:row>
                    <xdr:rowOff>19050</xdr:rowOff>
                  </from>
                  <to>
                    <xdr:col>13</xdr:col>
                    <xdr:colOff>508000</xdr:colOff>
                    <xdr:row>622</xdr:row>
                    <xdr:rowOff>50800</xdr:rowOff>
                  </to>
                </anchor>
              </controlPr>
            </control>
          </mc:Choice>
        </mc:AlternateContent>
        <mc:AlternateContent xmlns:mc="http://schemas.openxmlformats.org/markup-compatibility/2006">
          <mc:Choice Requires="x14">
            <control shapeId="40977" r:id="rId914" name="Group Box 2065">
              <controlPr defaultSize="0" autoFill="0" autoPict="0">
                <anchor moveWithCells="1">
                  <from>
                    <xdr:col>15</xdr:col>
                    <xdr:colOff>88900</xdr:colOff>
                    <xdr:row>620</xdr:row>
                    <xdr:rowOff>19050</xdr:rowOff>
                  </from>
                  <to>
                    <xdr:col>17</xdr:col>
                    <xdr:colOff>508000</xdr:colOff>
                    <xdr:row>622</xdr:row>
                    <xdr:rowOff>50800</xdr:rowOff>
                  </to>
                </anchor>
              </controlPr>
            </control>
          </mc:Choice>
        </mc:AlternateContent>
        <mc:AlternateContent xmlns:mc="http://schemas.openxmlformats.org/markup-compatibility/2006">
          <mc:Choice Requires="x14">
            <control shapeId="40978" r:id="rId915" name="Group Box 2066">
              <controlPr defaultSize="0" autoFill="0" autoPict="0">
                <anchor moveWithCells="1">
                  <from>
                    <xdr:col>19</xdr:col>
                    <xdr:colOff>88900</xdr:colOff>
                    <xdr:row>620</xdr:row>
                    <xdr:rowOff>19050</xdr:rowOff>
                  </from>
                  <to>
                    <xdr:col>21</xdr:col>
                    <xdr:colOff>508000</xdr:colOff>
                    <xdr:row>622</xdr:row>
                    <xdr:rowOff>50800</xdr:rowOff>
                  </to>
                </anchor>
              </controlPr>
            </control>
          </mc:Choice>
        </mc:AlternateContent>
        <mc:AlternateContent xmlns:mc="http://schemas.openxmlformats.org/markup-compatibility/2006">
          <mc:Choice Requires="x14">
            <control shapeId="40979" r:id="rId916" name="Group Box 2067">
              <controlPr defaultSize="0" autoFill="0" autoPict="0">
                <anchor moveWithCells="1">
                  <from>
                    <xdr:col>23</xdr:col>
                    <xdr:colOff>88900</xdr:colOff>
                    <xdr:row>620</xdr:row>
                    <xdr:rowOff>19050</xdr:rowOff>
                  </from>
                  <to>
                    <xdr:col>25</xdr:col>
                    <xdr:colOff>508000</xdr:colOff>
                    <xdr:row>622</xdr:row>
                    <xdr:rowOff>50800</xdr:rowOff>
                  </to>
                </anchor>
              </controlPr>
            </control>
          </mc:Choice>
        </mc:AlternateContent>
        <mc:AlternateContent xmlns:mc="http://schemas.openxmlformats.org/markup-compatibility/2006">
          <mc:Choice Requires="x14">
            <control shapeId="40980" r:id="rId917" name="Group Box 2068">
              <controlPr defaultSize="0" autoFill="0" autoPict="0">
                <anchor moveWithCells="1">
                  <from>
                    <xdr:col>3</xdr:col>
                    <xdr:colOff>88900</xdr:colOff>
                    <xdr:row>625</xdr:row>
                    <xdr:rowOff>19050</xdr:rowOff>
                  </from>
                  <to>
                    <xdr:col>5</xdr:col>
                    <xdr:colOff>508000</xdr:colOff>
                    <xdr:row>627</xdr:row>
                    <xdr:rowOff>57150</xdr:rowOff>
                  </to>
                </anchor>
              </controlPr>
            </control>
          </mc:Choice>
        </mc:AlternateContent>
        <mc:AlternateContent xmlns:mc="http://schemas.openxmlformats.org/markup-compatibility/2006">
          <mc:Choice Requires="x14">
            <control shapeId="40981" r:id="rId918" name="Group Box 2069">
              <controlPr defaultSize="0" autoFill="0" autoPict="0">
                <anchor moveWithCells="1">
                  <from>
                    <xdr:col>7</xdr:col>
                    <xdr:colOff>88900</xdr:colOff>
                    <xdr:row>625</xdr:row>
                    <xdr:rowOff>19050</xdr:rowOff>
                  </from>
                  <to>
                    <xdr:col>9</xdr:col>
                    <xdr:colOff>508000</xdr:colOff>
                    <xdr:row>627</xdr:row>
                    <xdr:rowOff>50800</xdr:rowOff>
                  </to>
                </anchor>
              </controlPr>
            </control>
          </mc:Choice>
        </mc:AlternateContent>
        <mc:AlternateContent xmlns:mc="http://schemas.openxmlformats.org/markup-compatibility/2006">
          <mc:Choice Requires="x14">
            <control shapeId="40982" r:id="rId919" name="Group Box 2070">
              <controlPr defaultSize="0" autoFill="0" autoPict="0">
                <anchor moveWithCells="1">
                  <from>
                    <xdr:col>11</xdr:col>
                    <xdr:colOff>88900</xdr:colOff>
                    <xdr:row>625</xdr:row>
                    <xdr:rowOff>19050</xdr:rowOff>
                  </from>
                  <to>
                    <xdr:col>13</xdr:col>
                    <xdr:colOff>508000</xdr:colOff>
                    <xdr:row>627</xdr:row>
                    <xdr:rowOff>50800</xdr:rowOff>
                  </to>
                </anchor>
              </controlPr>
            </control>
          </mc:Choice>
        </mc:AlternateContent>
        <mc:AlternateContent xmlns:mc="http://schemas.openxmlformats.org/markup-compatibility/2006">
          <mc:Choice Requires="x14">
            <control shapeId="40983" r:id="rId920" name="Group Box 2071">
              <controlPr defaultSize="0" autoFill="0" autoPict="0">
                <anchor moveWithCells="1">
                  <from>
                    <xdr:col>15</xdr:col>
                    <xdr:colOff>88900</xdr:colOff>
                    <xdr:row>625</xdr:row>
                    <xdr:rowOff>19050</xdr:rowOff>
                  </from>
                  <to>
                    <xdr:col>17</xdr:col>
                    <xdr:colOff>508000</xdr:colOff>
                    <xdr:row>627</xdr:row>
                    <xdr:rowOff>50800</xdr:rowOff>
                  </to>
                </anchor>
              </controlPr>
            </control>
          </mc:Choice>
        </mc:AlternateContent>
        <mc:AlternateContent xmlns:mc="http://schemas.openxmlformats.org/markup-compatibility/2006">
          <mc:Choice Requires="x14">
            <control shapeId="40984" r:id="rId921" name="Group Box 2072">
              <controlPr defaultSize="0" autoFill="0" autoPict="0">
                <anchor moveWithCells="1">
                  <from>
                    <xdr:col>19</xdr:col>
                    <xdr:colOff>88900</xdr:colOff>
                    <xdr:row>625</xdr:row>
                    <xdr:rowOff>19050</xdr:rowOff>
                  </from>
                  <to>
                    <xdr:col>21</xdr:col>
                    <xdr:colOff>508000</xdr:colOff>
                    <xdr:row>627</xdr:row>
                    <xdr:rowOff>50800</xdr:rowOff>
                  </to>
                </anchor>
              </controlPr>
            </control>
          </mc:Choice>
        </mc:AlternateContent>
        <mc:AlternateContent xmlns:mc="http://schemas.openxmlformats.org/markup-compatibility/2006">
          <mc:Choice Requires="x14">
            <control shapeId="40985" r:id="rId922" name="Group Box 2073">
              <controlPr defaultSize="0" autoFill="0" autoPict="0">
                <anchor moveWithCells="1">
                  <from>
                    <xdr:col>23</xdr:col>
                    <xdr:colOff>88900</xdr:colOff>
                    <xdr:row>625</xdr:row>
                    <xdr:rowOff>19050</xdr:rowOff>
                  </from>
                  <to>
                    <xdr:col>25</xdr:col>
                    <xdr:colOff>508000</xdr:colOff>
                    <xdr:row>627</xdr:row>
                    <xdr:rowOff>50800</xdr:rowOff>
                  </to>
                </anchor>
              </controlPr>
            </control>
          </mc:Choice>
        </mc:AlternateContent>
        <mc:AlternateContent xmlns:mc="http://schemas.openxmlformats.org/markup-compatibility/2006">
          <mc:Choice Requires="x14">
            <control shapeId="40986" r:id="rId923" name="Group Box 2074">
              <controlPr defaultSize="0" autoFill="0" autoPict="0">
                <anchor moveWithCells="1">
                  <from>
                    <xdr:col>3</xdr:col>
                    <xdr:colOff>88900</xdr:colOff>
                    <xdr:row>630</xdr:row>
                    <xdr:rowOff>19050</xdr:rowOff>
                  </from>
                  <to>
                    <xdr:col>5</xdr:col>
                    <xdr:colOff>508000</xdr:colOff>
                    <xdr:row>632</xdr:row>
                    <xdr:rowOff>57150</xdr:rowOff>
                  </to>
                </anchor>
              </controlPr>
            </control>
          </mc:Choice>
        </mc:AlternateContent>
        <mc:AlternateContent xmlns:mc="http://schemas.openxmlformats.org/markup-compatibility/2006">
          <mc:Choice Requires="x14">
            <control shapeId="40987" r:id="rId924" name="Group Box 2075">
              <controlPr defaultSize="0" autoFill="0" autoPict="0">
                <anchor moveWithCells="1">
                  <from>
                    <xdr:col>7</xdr:col>
                    <xdr:colOff>88900</xdr:colOff>
                    <xdr:row>630</xdr:row>
                    <xdr:rowOff>19050</xdr:rowOff>
                  </from>
                  <to>
                    <xdr:col>9</xdr:col>
                    <xdr:colOff>508000</xdr:colOff>
                    <xdr:row>632</xdr:row>
                    <xdr:rowOff>50800</xdr:rowOff>
                  </to>
                </anchor>
              </controlPr>
            </control>
          </mc:Choice>
        </mc:AlternateContent>
        <mc:AlternateContent xmlns:mc="http://schemas.openxmlformats.org/markup-compatibility/2006">
          <mc:Choice Requires="x14">
            <control shapeId="40988" r:id="rId925" name="Group Box 2076">
              <controlPr defaultSize="0" autoFill="0" autoPict="0">
                <anchor moveWithCells="1">
                  <from>
                    <xdr:col>11</xdr:col>
                    <xdr:colOff>88900</xdr:colOff>
                    <xdr:row>630</xdr:row>
                    <xdr:rowOff>19050</xdr:rowOff>
                  </from>
                  <to>
                    <xdr:col>13</xdr:col>
                    <xdr:colOff>508000</xdr:colOff>
                    <xdr:row>632</xdr:row>
                    <xdr:rowOff>50800</xdr:rowOff>
                  </to>
                </anchor>
              </controlPr>
            </control>
          </mc:Choice>
        </mc:AlternateContent>
        <mc:AlternateContent xmlns:mc="http://schemas.openxmlformats.org/markup-compatibility/2006">
          <mc:Choice Requires="x14">
            <control shapeId="40989" r:id="rId926" name="Group Box 2077">
              <controlPr defaultSize="0" autoFill="0" autoPict="0">
                <anchor moveWithCells="1">
                  <from>
                    <xdr:col>15</xdr:col>
                    <xdr:colOff>88900</xdr:colOff>
                    <xdr:row>630</xdr:row>
                    <xdr:rowOff>19050</xdr:rowOff>
                  </from>
                  <to>
                    <xdr:col>17</xdr:col>
                    <xdr:colOff>508000</xdr:colOff>
                    <xdr:row>632</xdr:row>
                    <xdr:rowOff>50800</xdr:rowOff>
                  </to>
                </anchor>
              </controlPr>
            </control>
          </mc:Choice>
        </mc:AlternateContent>
        <mc:AlternateContent xmlns:mc="http://schemas.openxmlformats.org/markup-compatibility/2006">
          <mc:Choice Requires="x14">
            <control shapeId="40990" r:id="rId927" name="Group Box 2078">
              <controlPr defaultSize="0" autoFill="0" autoPict="0">
                <anchor moveWithCells="1">
                  <from>
                    <xdr:col>19</xdr:col>
                    <xdr:colOff>88900</xdr:colOff>
                    <xdr:row>630</xdr:row>
                    <xdr:rowOff>19050</xdr:rowOff>
                  </from>
                  <to>
                    <xdr:col>21</xdr:col>
                    <xdr:colOff>508000</xdr:colOff>
                    <xdr:row>632</xdr:row>
                    <xdr:rowOff>50800</xdr:rowOff>
                  </to>
                </anchor>
              </controlPr>
            </control>
          </mc:Choice>
        </mc:AlternateContent>
        <mc:AlternateContent xmlns:mc="http://schemas.openxmlformats.org/markup-compatibility/2006">
          <mc:Choice Requires="x14">
            <control shapeId="40991" r:id="rId928" name="Group Box 2079">
              <controlPr defaultSize="0" autoFill="0" autoPict="0">
                <anchor moveWithCells="1">
                  <from>
                    <xdr:col>23</xdr:col>
                    <xdr:colOff>88900</xdr:colOff>
                    <xdr:row>630</xdr:row>
                    <xdr:rowOff>19050</xdr:rowOff>
                  </from>
                  <to>
                    <xdr:col>25</xdr:col>
                    <xdr:colOff>508000</xdr:colOff>
                    <xdr:row>632</xdr:row>
                    <xdr:rowOff>50800</xdr:rowOff>
                  </to>
                </anchor>
              </controlPr>
            </control>
          </mc:Choice>
        </mc:AlternateContent>
        <mc:AlternateContent xmlns:mc="http://schemas.openxmlformats.org/markup-compatibility/2006">
          <mc:Choice Requires="x14">
            <control shapeId="40992" r:id="rId929" name="Group Box 2080">
              <controlPr defaultSize="0" autoFill="0" autoPict="0">
                <anchor moveWithCells="1">
                  <from>
                    <xdr:col>3</xdr:col>
                    <xdr:colOff>88900</xdr:colOff>
                    <xdr:row>635</xdr:row>
                    <xdr:rowOff>19050</xdr:rowOff>
                  </from>
                  <to>
                    <xdr:col>5</xdr:col>
                    <xdr:colOff>508000</xdr:colOff>
                    <xdr:row>637</xdr:row>
                    <xdr:rowOff>57150</xdr:rowOff>
                  </to>
                </anchor>
              </controlPr>
            </control>
          </mc:Choice>
        </mc:AlternateContent>
        <mc:AlternateContent xmlns:mc="http://schemas.openxmlformats.org/markup-compatibility/2006">
          <mc:Choice Requires="x14">
            <control shapeId="40993" r:id="rId930" name="Group Box 2081">
              <controlPr defaultSize="0" autoFill="0" autoPict="0">
                <anchor moveWithCells="1">
                  <from>
                    <xdr:col>7</xdr:col>
                    <xdr:colOff>88900</xdr:colOff>
                    <xdr:row>635</xdr:row>
                    <xdr:rowOff>19050</xdr:rowOff>
                  </from>
                  <to>
                    <xdr:col>9</xdr:col>
                    <xdr:colOff>508000</xdr:colOff>
                    <xdr:row>637</xdr:row>
                    <xdr:rowOff>50800</xdr:rowOff>
                  </to>
                </anchor>
              </controlPr>
            </control>
          </mc:Choice>
        </mc:AlternateContent>
        <mc:AlternateContent xmlns:mc="http://schemas.openxmlformats.org/markup-compatibility/2006">
          <mc:Choice Requires="x14">
            <control shapeId="40994" r:id="rId931" name="Group Box 2082">
              <controlPr defaultSize="0" autoFill="0" autoPict="0">
                <anchor moveWithCells="1">
                  <from>
                    <xdr:col>11</xdr:col>
                    <xdr:colOff>88900</xdr:colOff>
                    <xdr:row>635</xdr:row>
                    <xdr:rowOff>19050</xdr:rowOff>
                  </from>
                  <to>
                    <xdr:col>13</xdr:col>
                    <xdr:colOff>508000</xdr:colOff>
                    <xdr:row>637</xdr:row>
                    <xdr:rowOff>50800</xdr:rowOff>
                  </to>
                </anchor>
              </controlPr>
            </control>
          </mc:Choice>
        </mc:AlternateContent>
        <mc:AlternateContent xmlns:mc="http://schemas.openxmlformats.org/markup-compatibility/2006">
          <mc:Choice Requires="x14">
            <control shapeId="40995" r:id="rId932" name="Check Box 2083">
              <controlPr defaultSize="0" autoFill="0" autoLine="0" autoPict="0">
                <anchor moveWithCells="1">
                  <from>
                    <xdr:col>4</xdr:col>
                    <xdr:colOff>209550</xdr:colOff>
                    <xdr:row>610</xdr:row>
                    <xdr:rowOff>12700</xdr:rowOff>
                  </from>
                  <to>
                    <xdr:col>5</xdr:col>
                    <xdr:colOff>342900</xdr:colOff>
                    <xdr:row>611</xdr:row>
                    <xdr:rowOff>50800</xdr:rowOff>
                  </to>
                </anchor>
              </controlPr>
            </control>
          </mc:Choice>
        </mc:AlternateContent>
        <mc:AlternateContent xmlns:mc="http://schemas.openxmlformats.org/markup-compatibility/2006">
          <mc:Choice Requires="x14">
            <control shapeId="40996" r:id="rId933" name="Check Box 2084">
              <controlPr defaultSize="0" autoFill="0" autoLine="0" autoPict="0">
                <anchor moveWithCells="1">
                  <from>
                    <xdr:col>8</xdr:col>
                    <xdr:colOff>209550</xdr:colOff>
                    <xdr:row>610</xdr:row>
                    <xdr:rowOff>12700</xdr:rowOff>
                  </from>
                  <to>
                    <xdr:col>9</xdr:col>
                    <xdr:colOff>342900</xdr:colOff>
                    <xdr:row>611</xdr:row>
                    <xdr:rowOff>50800</xdr:rowOff>
                  </to>
                </anchor>
              </controlPr>
            </control>
          </mc:Choice>
        </mc:AlternateContent>
        <mc:AlternateContent xmlns:mc="http://schemas.openxmlformats.org/markup-compatibility/2006">
          <mc:Choice Requires="x14">
            <control shapeId="40997" r:id="rId934" name="Check Box 2085">
              <controlPr defaultSize="0" autoFill="0" autoLine="0" autoPict="0">
                <anchor moveWithCells="1">
                  <from>
                    <xdr:col>4</xdr:col>
                    <xdr:colOff>209550</xdr:colOff>
                    <xdr:row>615</xdr:row>
                    <xdr:rowOff>31750</xdr:rowOff>
                  </from>
                  <to>
                    <xdr:col>5</xdr:col>
                    <xdr:colOff>342900</xdr:colOff>
                    <xdr:row>616</xdr:row>
                    <xdr:rowOff>69850</xdr:rowOff>
                  </to>
                </anchor>
              </controlPr>
            </control>
          </mc:Choice>
        </mc:AlternateContent>
        <mc:AlternateContent xmlns:mc="http://schemas.openxmlformats.org/markup-compatibility/2006">
          <mc:Choice Requires="x14">
            <control shapeId="40998" r:id="rId935" name="Check Box 2086">
              <controlPr defaultSize="0" autoFill="0" autoLine="0" autoPict="0">
                <anchor moveWithCells="1">
                  <from>
                    <xdr:col>4</xdr:col>
                    <xdr:colOff>209550</xdr:colOff>
                    <xdr:row>620</xdr:row>
                    <xdr:rowOff>31750</xdr:rowOff>
                  </from>
                  <to>
                    <xdr:col>5</xdr:col>
                    <xdr:colOff>342900</xdr:colOff>
                    <xdr:row>621</xdr:row>
                    <xdr:rowOff>69850</xdr:rowOff>
                  </to>
                </anchor>
              </controlPr>
            </control>
          </mc:Choice>
        </mc:AlternateContent>
        <mc:AlternateContent xmlns:mc="http://schemas.openxmlformats.org/markup-compatibility/2006">
          <mc:Choice Requires="x14">
            <control shapeId="40999" r:id="rId936" name="Check Box 2087">
              <controlPr defaultSize="0" autoFill="0" autoLine="0" autoPict="0">
                <anchor moveWithCells="1">
                  <from>
                    <xdr:col>4</xdr:col>
                    <xdr:colOff>209550</xdr:colOff>
                    <xdr:row>625</xdr:row>
                    <xdr:rowOff>31750</xdr:rowOff>
                  </from>
                  <to>
                    <xdr:col>5</xdr:col>
                    <xdr:colOff>342900</xdr:colOff>
                    <xdr:row>626</xdr:row>
                    <xdr:rowOff>69850</xdr:rowOff>
                  </to>
                </anchor>
              </controlPr>
            </control>
          </mc:Choice>
        </mc:AlternateContent>
        <mc:AlternateContent xmlns:mc="http://schemas.openxmlformats.org/markup-compatibility/2006">
          <mc:Choice Requires="x14">
            <control shapeId="41000" r:id="rId937" name="Check Box 2088">
              <controlPr defaultSize="0" autoFill="0" autoLine="0" autoPict="0">
                <anchor moveWithCells="1">
                  <from>
                    <xdr:col>4</xdr:col>
                    <xdr:colOff>209550</xdr:colOff>
                    <xdr:row>630</xdr:row>
                    <xdr:rowOff>31750</xdr:rowOff>
                  </from>
                  <to>
                    <xdr:col>5</xdr:col>
                    <xdr:colOff>342900</xdr:colOff>
                    <xdr:row>631</xdr:row>
                    <xdr:rowOff>69850</xdr:rowOff>
                  </to>
                </anchor>
              </controlPr>
            </control>
          </mc:Choice>
        </mc:AlternateContent>
        <mc:AlternateContent xmlns:mc="http://schemas.openxmlformats.org/markup-compatibility/2006">
          <mc:Choice Requires="x14">
            <control shapeId="41001" r:id="rId938" name="Check Box 2089">
              <controlPr defaultSize="0" autoFill="0" autoLine="0" autoPict="0">
                <anchor moveWithCells="1">
                  <from>
                    <xdr:col>8</xdr:col>
                    <xdr:colOff>203200</xdr:colOff>
                    <xdr:row>615</xdr:row>
                    <xdr:rowOff>38100</xdr:rowOff>
                  </from>
                  <to>
                    <xdr:col>9</xdr:col>
                    <xdr:colOff>336550</xdr:colOff>
                    <xdr:row>616</xdr:row>
                    <xdr:rowOff>76200</xdr:rowOff>
                  </to>
                </anchor>
              </controlPr>
            </control>
          </mc:Choice>
        </mc:AlternateContent>
        <mc:AlternateContent xmlns:mc="http://schemas.openxmlformats.org/markup-compatibility/2006">
          <mc:Choice Requires="x14">
            <control shapeId="41002" r:id="rId939" name="Check Box 2090">
              <controlPr defaultSize="0" autoFill="0" autoLine="0" autoPict="0">
                <anchor moveWithCells="1">
                  <from>
                    <xdr:col>8</xdr:col>
                    <xdr:colOff>203200</xdr:colOff>
                    <xdr:row>620</xdr:row>
                    <xdr:rowOff>38100</xdr:rowOff>
                  </from>
                  <to>
                    <xdr:col>9</xdr:col>
                    <xdr:colOff>336550</xdr:colOff>
                    <xdr:row>621</xdr:row>
                    <xdr:rowOff>76200</xdr:rowOff>
                  </to>
                </anchor>
              </controlPr>
            </control>
          </mc:Choice>
        </mc:AlternateContent>
        <mc:AlternateContent xmlns:mc="http://schemas.openxmlformats.org/markup-compatibility/2006">
          <mc:Choice Requires="x14">
            <control shapeId="41003" r:id="rId940" name="Check Box 2091">
              <controlPr defaultSize="0" autoFill="0" autoLine="0" autoPict="0">
                <anchor moveWithCells="1">
                  <from>
                    <xdr:col>8</xdr:col>
                    <xdr:colOff>203200</xdr:colOff>
                    <xdr:row>625</xdr:row>
                    <xdr:rowOff>38100</xdr:rowOff>
                  </from>
                  <to>
                    <xdr:col>9</xdr:col>
                    <xdr:colOff>336550</xdr:colOff>
                    <xdr:row>626</xdr:row>
                    <xdr:rowOff>76200</xdr:rowOff>
                  </to>
                </anchor>
              </controlPr>
            </control>
          </mc:Choice>
        </mc:AlternateContent>
        <mc:AlternateContent xmlns:mc="http://schemas.openxmlformats.org/markup-compatibility/2006">
          <mc:Choice Requires="x14">
            <control shapeId="41004" r:id="rId941" name="Check Box 2092">
              <controlPr defaultSize="0" autoFill="0" autoLine="0" autoPict="0">
                <anchor moveWithCells="1">
                  <from>
                    <xdr:col>8</xdr:col>
                    <xdr:colOff>203200</xdr:colOff>
                    <xdr:row>630</xdr:row>
                    <xdr:rowOff>38100</xdr:rowOff>
                  </from>
                  <to>
                    <xdr:col>9</xdr:col>
                    <xdr:colOff>336550</xdr:colOff>
                    <xdr:row>631</xdr:row>
                    <xdr:rowOff>76200</xdr:rowOff>
                  </to>
                </anchor>
              </controlPr>
            </control>
          </mc:Choice>
        </mc:AlternateContent>
        <mc:AlternateContent xmlns:mc="http://schemas.openxmlformats.org/markup-compatibility/2006">
          <mc:Choice Requires="x14">
            <control shapeId="41005" r:id="rId942" name="Check Box 2093">
              <controlPr defaultSize="0" autoFill="0" autoLine="0" autoPict="0">
                <anchor moveWithCells="1">
                  <from>
                    <xdr:col>12</xdr:col>
                    <xdr:colOff>190500</xdr:colOff>
                    <xdr:row>615</xdr:row>
                    <xdr:rowOff>31750</xdr:rowOff>
                  </from>
                  <to>
                    <xdr:col>13</xdr:col>
                    <xdr:colOff>323850</xdr:colOff>
                    <xdr:row>616</xdr:row>
                    <xdr:rowOff>69850</xdr:rowOff>
                  </to>
                </anchor>
              </controlPr>
            </control>
          </mc:Choice>
        </mc:AlternateContent>
        <mc:AlternateContent xmlns:mc="http://schemas.openxmlformats.org/markup-compatibility/2006">
          <mc:Choice Requires="x14">
            <control shapeId="41006" r:id="rId943" name="Check Box 2094">
              <controlPr defaultSize="0" autoFill="0" autoLine="0" autoPict="0">
                <anchor moveWithCells="1">
                  <from>
                    <xdr:col>12</xdr:col>
                    <xdr:colOff>190500</xdr:colOff>
                    <xdr:row>620</xdr:row>
                    <xdr:rowOff>31750</xdr:rowOff>
                  </from>
                  <to>
                    <xdr:col>13</xdr:col>
                    <xdr:colOff>323850</xdr:colOff>
                    <xdr:row>621</xdr:row>
                    <xdr:rowOff>69850</xdr:rowOff>
                  </to>
                </anchor>
              </controlPr>
            </control>
          </mc:Choice>
        </mc:AlternateContent>
        <mc:AlternateContent xmlns:mc="http://schemas.openxmlformats.org/markup-compatibility/2006">
          <mc:Choice Requires="x14">
            <control shapeId="41007" r:id="rId944" name="Check Box 2095">
              <controlPr defaultSize="0" autoFill="0" autoLine="0" autoPict="0">
                <anchor moveWithCells="1">
                  <from>
                    <xdr:col>12</xdr:col>
                    <xdr:colOff>190500</xdr:colOff>
                    <xdr:row>625</xdr:row>
                    <xdr:rowOff>31750</xdr:rowOff>
                  </from>
                  <to>
                    <xdr:col>13</xdr:col>
                    <xdr:colOff>323850</xdr:colOff>
                    <xdr:row>626</xdr:row>
                    <xdr:rowOff>69850</xdr:rowOff>
                  </to>
                </anchor>
              </controlPr>
            </control>
          </mc:Choice>
        </mc:AlternateContent>
        <mc:AlternateContent xmlns:mc="http://schemas.openxmlformats.org/markup-compatibility/2006">
          <mc:Choice Requires="x14">
            <control shapeId="41008" r:id="rId945" name="Check Box 2096">
              <controlPr defaultSize="0" autoFill="0" autoLine="0" autoPict="0">
                <anchor moveWithCells="1">
                  <from>
                    <xdr:col>12</xdr:col>
                    <xdr:colOff>190500</xdr:colOff>
                    <xdr:row>630</xdr:row>
                    <xdr:rowOff>31750</xdr:rowOff>
                  </from>
                  <to>
                    <xdr:col>13</xdr:col>
                    <xdr:colOff>323850</xdr:colOff>
                    <xdr:row>631</xdr:row>
                    <xdr:rowOff>69850</xdr:rowOff>
                  </to>
                </anchor>
              </controlPr>
            </control>
          </mc:Choice>
        </mc:AlternateContent>
        <mc:AlternateContent xmlns:mc="http://schemas.openxmlformats.org/markup-compatibility/2006">
          <mc:Choice Requires="x14">
            <control shapeId="41009" r:id="rId946" name="Check Box 2097">
              <controlPr defaultSize="0" autoFill="0" autoLine="0" autoPict="0">
                <anchor moveWithCells="1">
                  <from>
                    <xdr:col>12</xdr:col>
                    <xdr:colOff>203200</xdr:colOff>
                    <xdr:row>610</xdr:row>
                    <xdr:rowOff>12700</xdr:rowOff>
                  </from>
                  <to>
                    <xdr:col>13</xdr:col>
                    <xdr:colOff>336550</xdr:colOff>
                    <xdr:row>611</xdr:row>
                    <xdr:rowOff>50800</xdr:rowOff>
                  </to>
                </anchor>
              </controlPr>
            </control>
          </mc:Choice>
        </mc:AlternateContent>
        <mc:AlternateContent xmlns:mc="http://schemas.openxmlformats.org/markup-compatibility/2006">
          <mc:Choice Requires="x14">
            <control shapeId="41010" r:id="rId947" name="Check Box 2098">
              <controlPr defaultSize="0" autoFill="0" autoLine="0" autoPict="0">
                <anchor moveWithCells="1">
                  <from>
                    <xdr:col>16</xdr:col>
                    <xdr:colOff>209550</xdr:colOff>
                    <xdr:row>610</xdr:row>
                    <xdr:rowOff>12700</xdr:rowOff>
                  </from>
                  <to>
                    <xdr:col>17</xdr:col>
                    <xdr:colOff>342900</xdr:colOff>
                    <xdr:row>611</xdr:row>
                    <xdr:rowOff>50800</xdr:rowOff>
                  </to>
                </anchor>
              </controlPr>
            </control>
          </mc:Choice>
        </mc:AlternateContent>
        <mc:AlternateContent xmlns:mc="http://schemas.openxmlformats.org/markup-compatibility/2006">
          <mc:Choice Requires="x14">
            <control shapeId="41011" r:id="rId948" name="Check Box 2099">
              <controlPr defaultSize="0" autoFill="0" autoLine="0" autoPict="0">
                <anchor moveWithCells="1">
                  <from>
                    <xdr:col>20</xdr:col>
                    <xdr:colOff>209550</xdr:colOff>
                    <xdr:row>610</xdr:row>
                    <xdr:rowOff>12700</xdr:rowOff>
                  </from>
                  <to>
                    <xdr:col>21</xdr:col>
                    <xdr:colOff>342900</xdr:colOff>
                    <xdr:row>611</xdr:row>
                    <xdr:rowOff>50800</xdr:rowOff>
                  </to>
                </anchor>
              </controlPr>
            </control>
          </mc:Choice>
        </mc:AlternateContent>
        <mc:AlternateContent xmlns:mc="http://schemas.openxmlformats.org/markup-compatibility/2006">
          <mc:Choice Requires="x14">
            <control shapeId="41012" r:id="rId949" name="Check Box 2100">
              <controlPr defaultSize="0" autoFill="0" autoLine="0" autoPict="0">
                <anchor moveWithCells="1">
                  <from>
                    <xdr:col>16</xdr:col>
                    <xdr:colOff>209550</xdr:colOff>
                    <xdr:row>615</xdr:row>
                    <xdr:rowOff>31750</xdr:rowOff>
                  </from>
                  <to>
                    <xdr:col>17</xdr:col>
                    <xdr:colOff>342900</xdr:colOff>
                    <xdr:row>616</xdr:row>
                    <xdr:rowOff>69850</xdr:rowOff>
                  </to>
                </anchor>
              </controlPr>
            </control>
          </mc:Choice>
        </mc:AlternateContent>
        <mc:AlternateContent xmlns:mc="http://schemas.openxmlformats.org/markup-compatibility/2006">
          <mc:Choice Requires="x14">
            <control shapeId="41013" r:id="rId950" name="Check Box 2101">
              <controlPr defaultSize="0" autoFill="0" autoLine="0" autoPict="0">
                <anchor moveWithCells="1">
                  <from>
                    <xdr:col>16</xdr:col>
                    <xdr:colOff>209550</xdr:colOff>
                    <xdr:row>620</xdr:row>
                    <xdr:rowOff>31750</xdr:rowOff>
                  </from>
                  <to>
                    <xdr:col>17</xdr:col>
                    <xdr:colOff>342900</xdr:colOff>
                    <xdr:row>621</xdr:row>
                    <xdr:rowOff>69850</xdr:rowOff>
                  </to>
                </anchor>
              </controlPr>
            </control>
          </mc:Choice>
        </mc:AlternateContent>
        <mc:AlternateContent xmlns:mc="http://schemas.openxmlformats.org/markup-compatibility/2006">
          <mc:Choice Requires="x14">
            <control shapeId="41014" r:id="rId951" name="Check Box 2102">
              <controlPr defaultSize="0" autoFill="0" autoLine="0" autoPict="0">
                <anchor moveWithCells="1">
                  <from>
                    <xdr:col>16</xdr:col>
                    <xdr:colOff>209550</xdr:colOff>
                    <xdr:row>625</xdr:row>
                    <xdr:rowOff>31750</xdr:rowOff>
                  </from>
                  <to>
                    <xdr:col>17</xdr:col>
                    <xdr:colOff>342900</xdr:colOff>
                    <xdr:row>626</xdr:row>
                    <xdr:rowOff>69850</xdr:rowOff>
                  </to>
                </anchor>
              </controlPr>
            </control>
          </mc:Choice>
        </mc:AlternateContent>
        <mc:AlternateContent xmlns:mc="http://schemas.openxmlformats.org/markup-compatibility/2006">
          <mc:Choice Requires="x14">
            <control shapeId="41015" r:id="rId952" name="Check Box 2103">
              <controlPr defaultSize="0" autoFill="0" autoLine="0" autoPict="0">
                <anchor moveWithCells="1">
                  <from>
                    <xdr:col>16</xdr:col>
                    <xdr:colOff>209550</xdr:colOff>
                    <xdr:row>630</xdr:row>
                    <xdr:rowOff>31750</xdr:rowOff>
                  </from>
                  <to>
                    <xdr:col>17</xdr:col>
                    <xdr:colOff>342900</xdr:colOff>
                    <xdr:row>631</xdr:row>
                    <xdr:rowOff>69850</xdr:rowOff>
                  </to>
                </anchor>
              </controlPr>
            </control>
          </mc:Choice>
        </mc:AlternateContent>
        <mc:AlternateContent xmlns:mc="http://schemas.openxmlformats.org/markup-compatibility/2006">
          <mc:Choice Requires="x14">
            <control shapeId="41016" r:id="rId953" name="Check Box 2104">
              <controlPr defaultSize="0" autoFill="0" autoLine="0" autoPict="0">
                <anchor moveWithCells="1">
                  <from>
                    <xdr:col>20</xdr:col>
                    <xdr:colOff>203200</xdr:colOff>
                    <xdr:row>615</xdr:row>
                    <xdr:rowOff>38100</xdr:rowOff>
                  </from>
                  <to>
                    <xdr:col>21</xdr:col>
                    <xdr:colOff>336550</xdr:colOff>
                    <xdr:row>616</xdr:row>
                    <xdr:rowOff>76200</xdr:rowOff>
                  </to>
                </anchor>
              </controlPr>
            </control>
          </mc:Choice>
        </mc:AlternateContent>
        <mc:AlternateContent xmlns:mc="http://schemas.openxmlformats.org/markup-compatibility/2006">
          <mc:Choice Requires="x14">
            <control shapeId="41017" r:id="rId954" name="Check Box 2105">
              <controlPr defaultSize="0" autoFill="0" autoLine="0" autoPict="0">
                <anchor moveWithCells="1">
                  <from>
                    <xdr:col>20</xdr:col>
                    <xdr:colOff>203200</xdr:colOff>
                    <xdr:row>620</xdr:row>
                    <xdr:rowOff>38100</xdr:rowOff>
                  </from>
                  <to>
                    <xdr:col>21</xdr:col>
                    <xdr:colOff>336550</xdr:colOff>
                    <xdr:row>621</xdr:row>
                    <xdr:rowOff>76200</xdr:rowOff>
                  </to>
                </anchor>
              </controlPr>
            </control>
          </mc:Choice>
        </mc:AlternateContent>
        <mc:AlternateContent xmlns:mc="http://schemas.openxmlformats.org/markup-compatibility/2006">
          <mc:Choice Requires="x14">
            <control shapeId="41018" r:id="rId955" name="Check Box 2106">
              <controlPr defaultSize="0" autoFill="0" autoLine="0" autoPict="0">
                <anchor moveWithCells="1">
                  <from>
                    <xdr:col>20</xdr:col>
                    <xdr:colOff>203200</xdr:colOff>
                    <xdr:row>625</xdr:row>
                    <xdr:rowOff>38100</xdr:rowOff>
                  </from>
                  <to>
                    <xdr:col>21</xdr:col>
                    <xdr:colOff>336550</xdr:colOff>
                    <xdr:row>626</xdr:row>
                    <xdr:rowOff>76200</xdr:rowOff>
                  </to>
                </anchor>
              </controlPr>
            </control>
          </mc:Choice>
        </mc:AlternateContent>
        <mc:AlternateContent xmlns:mc="http://schemas.openxmlformats.org/markup-compatibility/2006">
          <mc:Choice Requires="x14">
            <control shapeId="41019" r:id="rId956" name="Check Box 2107">
              <controlPr defaultSize="0" autoFill="0" autoLine="0" autoPict="0">
                <anchor moveWithCells="1">
                  <from>
                    <xdr:col>20</xdr:col>
                    <xdr:colOff>203200</xdr:colOff>
                    <xdr:row>630</xdr:row>
                    <xdr:rowOff>38100</xdr:rowOff>
                  </from>
                  <to>
                    <xdr:col>21</xdr:col>
                    <xdr:colOff>336550</xdr:colOff>
                    <xdr:row>631</xdr:row>
                    <xdr:rowOff>76200</xdr:rowOff>
                  </to>
                </anchor>
              </controlPr>
            </control>
          </mc:Choice>
        </mc:AlternateContent>
        <mc:AlternateContent xmlns:mc="http://schemas.openxmlformats.org/markup-compatibility/2006">
          <mc:Choice Requires="x14">
            <control shapeId="41020" r:id="rId957" name="Check Box 2108">
              <controlPr defaultSize="0" autoFill="0" autoLine="0" autoPict="0">
                <anchor moveWithCells="1">
                  <from>
                    <xdr:col>24</xdr:col>
                    <xdr:colOff>190500</xdr:colOff>
                    <xdr:row>615</xdr:row>
                    <xdr:rowOff>31750</xdr:rowOff>
                  </from>
                  <to>
                    <xdr:col>25</xdr:col>
                    <xdr:colOff>323850</xdr:colOff>
                    <xdr:row>616</xdr:row>
                    <xdr:rowOff>69850</xdr:rowOff>
                  </to>
                </anchor>
              </controlPr>
            </control>
          </mc:Choice>
        </mc:AlternateContent>
        <mc:AlternateContent xmlns:mc="http://schemas.openxmlformats.org/markup-compatibility/2006">
          <mc:Choice Requires="x14">
            <control shapeId="41021" r:id="rId958" name="Check Box 2109">
              <controlPr defaultSize="0" autoFill="0" autoLine="0" autoPict="0">
                <anchor moveWithCells="1">
                  <from>
                    <xdr:col>24</xdr:col>
                    <xdr:colOff>190500</xdr:colOff>
                    <xdr:row>620</xdr:row>
                    <xdr:rowOff>31750</xdr:rowOff>
                  </from>
                  <to>
                    <xdr:col>25</xdr:col>
                    <xdr:colOff>323850</xdr:colOff>
                    <xdr:row>621</xdr:row>
                    <xdr:rowOff>69850</xdr:rowOff>
                  </to>
                </anchor>
              </controlPr>
            </control>
          </mc:Choice>
        </mc:AlternateContent>
        <mc:AlternateContent xmlns:mc="http://schemas.openxmlformats.org/markup-compatibility/2006">
          <mc:Choice Requires="x14">
            <control shapeId="41022" r:id="rId959" name="Check Box 2110">
              <controlPr defaultSize="0" autoFill="0" autoLine="0" autoPict="0">
                <anchor moveWithCells="1">
                  <from>
                    <xdr:col>24</xdr:col>
                    <xdr:colOff>190500</xdr:colOff>
                    <xdr:row>625</xdr:row>
                    <xdr:rowOff>31750</xdr:rowOff>
                  </from>
                  <to>
                    <xdr:col>25</xdr:col>
                    <xdr:colOff>323850</xdr:colOff>
                    <xdr:row>626</xdr:row>
                    <xdr:rowOff>69850</xdr:rowOff>
                  </to>
                </anchor>
              </controlPr>
            </control>
          </mc:Choice>
        </mc:AlternateContent>
        <mc:AlternateContent xmlns:mc="http://schemas.openxmlformats.org/markup-compatibility/2006">
          <mc:Choice Requires="x14">
            <control shapeId="41023" r:id="rId960" name="Check Box 2111">
              <controlPr defaultSize="0" autoFill="0" autoLine="0" autoPict="0">
                <anchor moveWithCells="1">
                  <from>
                    <xdr:col>24</xdr:col>
                    <xdr:colOff>190500</xdr:colOff>
                    <xdr:row>630</xdr:row>
                    <xdr:rowOff>31750</xdr:rowOff>
                  </from>
                  <to>
                    <xdr:col>25</xdr:col>
                    <xdr:colOff>323850</xdr:colOff>
                    <xdr:row>631</xdr:row>
                    <xdr:rowOff>69850</xdr:rowOff>
                  </to>
                </anchor>
              </controlPr>
            </control>
          </mc:Choice>
        </mc:AlternateContent>
        <mc:AlternateContent xmlns:mc="http://schemas.openxmlformats.org/markup-compatibility/2006">
          <mc:Choice Requires="x14">
            <control shapeId="41024" r:id="rId961" name="Check Box 2112">
              <controlPr defaultSize="0" autoFill="0" autoLine="0" autoPict="0">
                <anchor moveWithCells="1">
                  <from>
                    <xdr:col>24</xdr:col>
                    <xdr:colOff>203200</xdr:colOff>
                    <xdr:row>610</xdr:row>
                    <xdr:rowOff>12700</xdr:rowOff>
                  </from>
                  <to>
                    <xdr:col>25</xdr:col>
                    <xdr:colOff>336550</xdr:colOff>
                    <xdr:row>611</xdr:row>
                    <xdr:rowOff>50800</xdr:rowOff>
                  </to>
                </anchor>
              </controlPr>
            </control>
          </mc:Choice>
        </mc:AlternateContent>
        <mc:AlternateContent xmlns:mc="http://schemas.openxmlformats.org/markup-compatibility/2006">
          <mc:Choice Requires="x14">
            <control shapeId="41025" r:id="rId962" name="Check Box 2113">
              <controlPr defaultSize="0" autoFill="0" autoLine="0" autoPict="0">
                <anchor moveWithCells="1">
                  <from>
                    <xdr:col>4</xdr:col>
                    <xdr:colOff>209550</xdr:colOff>
                    <xdr:row>635</xdr:row>
                    <xdr:rowOff>19050</xdr:rowOff>
                  </from>
                  <to>
                    <xdr:col>5</xdr:col>
                    <xdr:colOff>342900</xdr:colOff>
                    <xdr:row>636</xdr:row>
                    <xdr:rowOff>57150</xdr:rowOff>
                  </to>
                </anchor>
              </controlPr>
            </control>
          </mc:Choice>
        </mc:AlternateContent>
        <mc:AlternateContent xmlns:mc="http://schemas.openxmlformats.org/markup-compatibility/2006">
          <mc:Choice Requires="x14">
            <control shapeId="41026" r:id="rId963" name="Check Box 2114">
              <controlPr defaultSize="0" autoFill="0" autoLine="0" autoPict="0">
                <anchor moveWithCells="1">
                  <from>
                    <xdr:col>8</xdr:col>
                    <xdr:colOff>203200</xdr:colOff>
                    <xdr:row>635</xdr:row>
                    <xdr:rowOff>31750</xdr:rowOff>
                  </from>
                  <to>
                    <xdr:col>9</xdr:col>
                    <xdr:colOff>336550</xdr:colOff>
                    <xdr:row>636</xdr:row>
                    <xdr:rowOff>69850</xdr:rowOff>
                  </to>
                </anchor>
              </controlPr>
            </control>
          </mc:Choice>
        </mc:AlternateContent>
        <mc:AlternateContent xmlns:mc="http://schemas.openxmlformats.org/markup-compatibility/2006">
          <mc:Choice Requires="x14">
            <control shapeId="41027" r:id="rId964" name="Check Box 2115">
              <controlPr defaultSize="0" autoFill="0" autoLine="0" autoPict="0">
                <anchor moveWithCells="1">
                  <from>
                    <xdr:col>12</xdr:col>
                    <xdr:colOff>190500</xdr:colOff>
                    <xdr:row>635</xdr:row>
                    <xdr:rowOff>19050</xdr:rowOff>
                  </from>
                  <to>
                    <xdr:col>13</xdr:col>
                    <xdr:colOff>323850</xdr:colOff>
                    <xdr:row>636</xdr:row>
                    <xdr:rowOff>57150</xdr:rowOff>
                  </to>
                </anchor>
              </controlPr>
            </control>
          </mc:Choice>
        </mc:AlternateContent>
        <mc:AlternateContent xmlns:mc="http://schemas.openxmlformats.org/markup-compatibility/2006">
          <mc:Choice Requires="x14">
            <control shapeId="41029" r:id="rId965" name="Option Button 2117">
              <controlPr defaultSize="0" autoFill="0" autoLine="0" autoPict="0">
                <anchor moveWithCells="1">
                  <from>
                    <xdr:col>3</xdr:col>
                    <xdr:colOff>152400</xdr:colOff>
                    <xdr:row>573</xdr:row>
                    <xdr:rowOff>38100</xdr:rowOff>
                  </from>
                  <to>
                    <xdr:col>4</xdr:col>
                    <xdr:colOff>114300</xdr:colOff>
                    <xdr:row>574</xdr:row>
                    <xdr:rowOff>0</xdr:rowOff>
                  </to>
                </anchor>
              </controlPr>
            </control>
          </mc:Choice>
        </mc:AlternateContent>
        <mc:AlternateContent xmlns:mc="http://schemas.openxmlformats.org/markup-compatibility/2006">
          <mc:Choice Requires="x14">
            <control shapeId="41030" r:id="rId966" name="Option Button 2118">
              <controlPr defaultSize="0" autoFill="0" autoLine="0" autoPict="0">
                <anchor moveWithCells="1">
                  <from>
                    <xdr:col>3</xdr:col>
                    <xdr:colOff>152400</xdr:colOff>
                    <xdr:row>574</xdr:row>
                    <xdr:rowOff>38100</xdr:rowOff>
                  </from>
                  <to>
                    <xdr:col>4</xdr:col>
                    <xdr:colOff>114300</xdr:colOff>
                    <xdr:row>574</xdr:row>
                    <xdr:rowOff>184150</xdr:rowOff>
                  </to>
                </anchor>
              </controlPr>
            </control>
          </mc:Choice>
        </mc:AlternateContent>
        <mc:AlternateContent xmlns:mc="http://schemas.openxmlformats.org/markup-compatibility/2006">
          <mc:Choice Requires="x14">
            <control shapeId="41031" r:id="rId967" name="Group Box 2119">
              <controlPr defaultSize="0" autoFill="0" autoPict="0">
                <anchor moveWithCells="1">
                  <from>
                    <xdr:col>7</xdr:col>
                    <xdr:colOff>88900</xdr:colOff>
                    <xdr:row>573</xdr:row>
                    <xdr:rowOff>19050</xdr:rowOff>
                  </from>
                  <to>
                    <xdr:col>9</xdr:col>
                    <xdr:colOff>508000</xdr:colOff>
                    <xdr:row>575</xdr:row>
                    <xdr:rowOff>38100</xdr:rowOff>
                  </to>
                </anchor>
              </controlPr>
            </control>
          </mc:Choice>
        </mc:AlternateContent>
        <mc:AlternateContent xmlns:mc="http://schemas.openxmlformats.org/markup-compatibility/2006">
          <mc:Choice Requires="x14">
            <control shapeId="41032" r:id="rId968" name="Option Button 2120">
              <controlPr defaultSize="0" autoFill="0" autoLine="0" autoPict="0">
                <anchor moveWithCells="1">
                  <from>
                    <xdr:col>7</xdr:col>
                    <xdr:colOff>152400</xdr:colOff>
                    <xdr:row>573</xdr:row>
                    <xdr:rowOff>38100</xdr:rowOff>
                  </from>
                  <to>
                    <xdr:col>8</xdr:col>
                    <xdr:colOff>114300</xdr:colOff>
                    <xdr:row>574</xdr:row>
                    <xdr:rowOff>0</xdr:rowOff>
                  </to>
                </anchor>
              </controlPr>
            </control>
          </mc:Choice>
        </mc:AlternateContent>
        <mc:AlternateContent xmlns:mc="http://schemas.openxmlformats.org/markup-compatibility/2006">
          <mc:Choice Requires="x14">
            <control shapeId="41033" r:id="rId969" name="Option Button 2121">
              <controlPr defaultSize="0" autoFill="0" autoLine="0" autoPict="0">
                <anchor moveWithCells="1">
                  <from>
                    <xdr:col>7</xdr:col>
                    <xdr:colOff>152400</xdr:colOff>
                    <xdr:row>574</xdr:row>
                    <xdr:rowOff>38100</xdr:rowOff>
                  </from>
                  <to>
                    <xdr:col>8</xdr:col>
                    <xdr:colOff>114300</xdr:colOff>
                    <xdr:row>574</xdr:row>
                    <xdr:rowOff>184150</xdr:rowOff>
                  </to>
                </anchor>
              </controlPr>
            </control>
          </mc:Choice>
        </mc:AlternateContent>
        <mc:AlternateContent xmlns:mc="http://schemas.openxmlformats.org/markup-compatibility/2006">
          <mc:Choice Requires="x14">
            <control shapeId="41034" r:id="rId970" name="Group Box 2122">
              <controlPr defaultSize="0" autoFill="0" autoPict="0">
                <anchor moveWithCells="1">
                  <from>
                    <xdr:col>11</xdr:col>
                    <xdr:colOff>88900</xdr:colOff>
                    <xdr:row>573</xdr:row>
                    <xdr:rowOff>19050</xdr:rowOff>
                  </from>
                  <to>
                    <xdr:col>13</xdr:col>
                    <xdr:colOff>508000</xdr:colOff>
                    <xdr:row>575</xdr:row>
                    <xdr:rowOff>38100</xdr:rowOff>
                  </to>
                </anchor>
              </controlPr>
            </control>
          </mc:Choice>
        </mc:AlternateContent>
        <mc:AlternateContent xmlns:mc="http://schemas.openxmlformats.org/markup-compatibility/2006">
          <mc:Choice Requires="x14">
            <control shapeId="41035" r:id="rId971" name="Option Button 2123">
              <controlPr defaultSize="0" autoFill="0" autoLine="0" autoPict="0">
                <anchor moveWithCells="1">
                  <from>
                    <xdr:col>11</xdr:col>
                    <xdr:colOff>152400</xdr:colOff>
                    <xdr:row>573</xdr:row>
                    <xdr:rowOff>38100</xdr:rowOff>
                  </from>
                  <to>
                    <xdr:col>12</xdr:col>
                    <xdr:colOff>114300</xdr:colOff>
                    <xdr:row>574</xdr:row>
                    <xdr:rowOff>0</xdr:rowOff>
                  </to>
                </anchor>
              </controlPr>
            </control>
          </mc:Choice>
        </mc:AlternateContent>
        <mc:AlternateContent xmlns:mc="http://schemas.openxmlformats.org/markup-compatibility/2006">
          <mc:Choice Requires="x14">
            <control shapeId="41036" r:id="rId972" name="Option Button 2124">
              <controlPr defaultSize="0" autoFill="0" autoLine="0" autoPict="0">
                <anchor moveWithCells="1">
                  <from>
                    <xdr:col>11</xdr:col>
                    <xdr:colOff>152400</xdr:colOff>
                    <xdr:row>574</xdr:row>
                    <xdr:rowOff>38100</xdr:rowOff>
                  </from>
                  <to>
                    <xdr:col>12</xdr:col>
                    <xdr:colOff>114300</xdr:colOff>
                    <xdr:row>574</xdr:row>
                    <xdr:rowOff>184150</xdr:rowOff>
                  </to>
                </anchor>
              </controlPr>
            </control>
          </mc:Choice>
        </mc:AlternateContent>
        <mc:AlternateContent xmlns:mc="http://schemas.openxmlformats.org/markup-compatibility/2006">
          <mc:Choice Requires="x14">
            <control shapeId="41037" r:id="rId973" name="Group Box 2125">
              <controlPr defaultSize="0" autoFill="0" autoPict="0">
                <anchor moveWithCells="1">
                  <from>
                    <xdr:col>15</xdr:col>
                    <xdr:colOff>88900</xdr:colOff>
                    <xdr:row>573</xdr:row>
                    <xdr:rowOff>19050</xdr:rowOff>
                  </from>
                  <to>
                    <xdr:col>17</xdr:col>
                    <xdr:colOff>508000</xdr:colOff>
                    <xdr:row>575</xdr:row>
                    <xdr:rowOff>38100</xdr:rowOff>
                  </to>
                </anchor>
              </controlPr>
            </control>
          </mc:Choice>
        </mc:AlternateContent>
        <mc:AlternateContent xmlns:mc="http://schemas.openxmlformats.org/markup-compatibility/2006">
          <mc:Choice Requires="x14">
            <control shapeId="41038" r:id="rId974" name="Option Button 2126">
              <controlPr defaultSize="0" autoFill="0" autoLine="0" autoPict="0">
                <anchor moveWithCells="1">
                  <from>
                    <xdr:col>15</xdr:col>
                    <xdr:colOff>152400</xdr:colOff>
                    <xdr:row>573</xdr:row>
                    <xdr:rowOff>38100</xdr:rowOff>
                  </from>
                  <to>
                    <xdr:col>16</xdr:col>
                    <xdr:colOff>114300</xdr:colOff>
                    <xdr:row>574</xdr:row>
                    <xdr:rowOff>0</xdr:rowOff>
                  </to>
                </anchor>
              </controlPr>
            </control>
          </mc:Choice>
        </mc:AlternateContent>
        <mc:AlternateContent xmlns:mc="http://schemas.openxmlformats.org/markup-compatibility/2006">
          <mc:Choice Requires="x14">
            <control shapeId="41039" r:id="rId975" name="Option Button 2127">
              <controlPr defaultSize="0" autoFill="0" autoLine="0" autoPict="0">
                <anchor moveWithCells="1">
                  <from>
                    <xdr:col>15</xdr:col>
                    <xdr:colOff>152400</xdr:colOff>
                    <xdr:row>574</xdr:row>
                    <xdr:rowOff>38100</xdr:rowOff>
                  </from>
                  <to>
                    <xdr:col>16</xdr:col>
                    <xdr:colOff>114300</xdr:colOff>
                    <xdr:row>574</xdr:row>
                    <xdr:rowOff>184150</xdr:rowOff>
                  </to>
                </anchor>
              </controlPr>
            </control>
          </mc:Choice>
        </mc:AlternateContent>
        <mc:AlternateContent xmlns:mc="http://schemas.openxmlformats.org/markup-compatibility/2006">
          <mc:Choice Requires="x14">
            <control shapeId="41040" r:id="rId976" name="Group Box 2128">
              <controlPr defaultSize="0" autoFill="0" autoPict="0">
                <anchor moveWithCells="1">
                  <from>
                    <xdr:col>19</xdr:col>
                    <xdr:colOff>88900</xdr:colOff>
                    <xdr:row>573</xdr:row>
                    <xdr:rowOff>19050</xdr:rowOff>
                  </from>
                  <to>
                    <xdr:col>21</xdr:col>
                    <xdr:colOff>508000</xdr:colOff>
                    <xdr:row>575</xdr:row>
                    <xdr:rowOff>38100</xdr:rowOff>
                  </to>
                </anchor>
              </controlPr>
            </control>
          </mc:Choice>
        </mc:AlternateContent>
        <mc:AlternateContent xmlns:mc="http://schemas.openxmlformats.org/markup-compatibility/2006">
          <mc:Choice Requires="x14">
            <control shapeId="41041" r:id="rId977" name="Option Button 2129">
              <controlPr defaultSize="0" autoFill="0" autoLine="0" autoPict="0">
                <anchor moveWithCells="1">
                  <from>
                    <xdr:col>19</xdr:col>
                    <xdr:colOff>152400</xdr:colOff>
                    <xdr:row>573</xdr:row>
                    <xdr:rowOff>38100</xdr:rowOff>
                  </from>
                  <to>
                    <xdr:col>20</xdr:col>
                    <xdr:colOff>114300</xdr:colOff>
                    <xdr:row>574</xdr:row>
                    <xdr:rowOff>0</xdr:rowOff>
                  </to>
                </anchor>
              </controlPr>
            </control>
          </mc:Choice>
        </mc:AlternateContent>
        <mc:AlternateContent xmlns:mc="http://schemas.openxmlformats.org/markup-compatibility/2006">
          <mc:Choice Requires="x14">
            <control shapeId="41042" r:id="rId978" name="Option Button 2130">
              <controlPr defaultSize="0" autoFill="0" autoLine="0" autoPict="0">
                <anchor moveWithCells="1">
                  <from>
                    <xdr:col>19</xdr:col>
                    <xdr:colOff>152400</xdr:colOff>
                    <xdr:row>574</xdr:row>
                    <xdr:rowOff>38100</xdr:rowOff>
                  </from>
                  <to>
                    <xdr:col>20</xdr:col>
                    <xdr:colOff>114300</xdr:colOff>
                    <xdr:row>574</xdr:row>
                    <xdr:rowOff>184150</xdr:rowOff>
                  </to>
                </anchor>
              </controlPr>
            </control>
          </mc:Choice>
        </mc:AlternateContent>
        <mc:AlternateContent xmlns:mc="http://schemas.openxmlformats.org/markup-compatibility/2006">
          <mc:Choice Requires="x14">
            <control shapeId="41043" r:id="rId979" name="Group Box 2131">
              <controlPr defaultSize="0" autoFill="0" autoPict="0">
                <anchor moveWithCells="1">
                  <from>
                    <xdr:col>23</xdr:col>
                    <xdr:colOff>88900</xdr:colOff>
                    <xdr:row>573</xdr:row>
                    <xdr:rowOff>19050</xdr:rowOff>
                  </from>
                  <to>
                    <xdr:col>25</xdr:col>
                    <xdr:colOff>508000</xdr:colOff>
                    <xdr:row>575</xdr:row>
                    <xdr:rowOff>38100</xdr:rowOff>
                  </to>
                </anchor>
              </controlPr>
            </control>
          </mc:Choice>
        </mc:AlternateContent>
        <mc:AlternateContent xmlns:mc="http://schemas.openxmlformats.org/markup-compatibility/2006">
          <mc:Choice Requires="x14">
            <control shapeId="41044" r:id="rId980" name="Option Button 2132">
              <controlPr defaultSize="0" autoFill="0" autoLine="0" autoPict="0">
                <anchor moveWithCells="1">
                  <from>
                    <xdr:col>23</xdr:col>
                    <xdr:colOff>152400</xdr:colOff>
                    <xdr:row>573</xdr:row>
                    <xdr:rowOff>38100</xdr:rowOff>
                  </from>
                  <to>
                    <xdr:col>24</xdr:col>
                    <xdr:colOff>114300</xdr:colOff>
                    <xdr:row>574</xdr:row>
                    <xdr:rowOff>0</xdr:rowOff>
                  </to>
                </anchor>
              </controlPr>
            </control>
          </mc:Choice>
        </mc:AlternateContent>
        <mc:AlternateContent xmlns:mc="http://schemas.openxmlformats.org/markup-compatibility/2006">
          <mc:Choice Requires="x14">
            <control shapeId="41045" r:id="rId981" name="Option Button 2133">
              <controlPr defaultSize="0" autoFill="0" autoLine="0" autoPict="0">
                <anchor moveWithCells="1">
                  <from>
                    <xdr:col>23</xdr:col>
                    <xdr:colOff>152400</xdr:colOff>
                    <xdr:row>574</xdr:row>
                    <xdr:rowOff>38100</xdr:rowOff>
                  </from>
                  <to>
                    <xdr:col>24</xdr:col>
                    <xdr:colOff>114300</xdr:colOff>
                    <xdr:row>574</xdr:row>
                    <xdr:rowOff>184150</xdr:rowOff>
                  </to>
                </anchor>
              </controlPr>
            </control>
          </mc:Choice>
        </mc:AlternateContent>
        <mc:AlternateContent xmlns:mc="http://schemas.openxmlformats.org/markup-compatibility/2006">
          <mc:Choice Requires="x14">
            <control shapeId="41046" r:id="rId982" name="Group Box 2134">
              <controlPr defaultSize="0" autoFill="0" autoPict="0">
                <anchor moveWithCells="1">
                  <from>
                    <xdr:col>3</xdr:col>
                    <xdr:colOff>88900</xdr:colOff>
                    <xdr:row>578</xdr:row>
                    <xdr:rowOff>19050</xdr:rowOff>
                  </from>
                  <to>
                    <xdr:col>5</xdr:col>
                    <xdr:colOff>508000</xdr:colOff>
                    <xdr:row>580</xdr:row>
                    <xdr:rowOff>57150</xdr:rowOff>
                  </to>
                </anchor>
              </controlPr>
            </control>
          </mc:Choice>
        </mc:AlternateContent>
        <mc:AlternateContent xmlns:mc="http://schemas.openxmlformats.org/markup-compatibility/2006">
          <mc:Choice Requires="x14">
            <control shapeId="41047" r:id="rId983" name="Option Button 2135">
              <controlPr defaultSize="0" autoFill="0" autoLine="0" autoPict="0">
                <anchor moveWithCells="1">
                  <from>
                    <xdr:col>3</xdr:col>
                    <xdr:colOff>152400</xdr:colOff>
                    <xdr:row>578</xdr:row>
                    <xdr:rowOff>38100</xdr:rowOff>
                  </from>
                  <to>
                    <xdr:col>4</xdr:col>
                    <xdr:colOff>114300</xdr:colOff>
                    <xdr:row>579</xdr:row>
                    <xdr:rowOff>0</xdr:rowOff>
                  </to>
                </anchor>
              </controlPr>
            </control>
          </mc:Choice>
        </mc:AlternateContent>
        <mc:AlternateContent xmlns:mc="http://schemas.openxmlformats.org/markup-compatibility/2006">
          <mc:Choice Requires="x14">
            <control shapeId="41048" r:id="rId984" name="Option Button 2136">
              <controlPr defaultSize="0" autoFill="0" autoLine="0" autoPict="0">
                <anchor moveWithCells="1">
                  <from>
                    <xdr:col>3</xdr:col>
                    <xdr:colOff>152400</xdr:colOff>
                    <xdr:row>579</xdr:row>
                    <xdr:rowOff>38100</xdr:rowOff>
                  </from>
                  <to>
                    <xdr:col>4</xdr:col>
                    <xdr:colOff>114300</xdr:colOff>
                    <xdr:row>579</xdr:row>
                    <xdr:rowOff>184150</xdr:rowOff>
                  </to>
                </anchor>
              </controlPr>
            </control>
          </mc:Choice>
        </mc:AlternateContent>
        <mc:AlternateContent xmlns:mc="http://schemas.openxmlformats.org/markup-compatibility/2006">
          <mc:Choice Requires="x14">
            <control shapeId="41049" r:id="rId985" name="Group Box 2137">
              <controlPr defaultSize="0" autoFill="0" autoPict="0">
                <anchor moveWithCells="1">
                  <from>
                    <xdr:col>7</xdr:col>
                    <xdr:colOff>88900</xdr:colOff>
                    <xdr:row>578</xdr:row>
                    <xdr:rowOff>19050</xdr:rowOff>
                  </from>
                  <to>
                    <xdr:col>9</xdr:col>
                    <xdr:colOff>508000</xdr:colOff>
                    <xdr:row>580</xdr:row>
                    <xdr:rowOff>50800</xdr:rowOff>
                  </to>
                </anchor>
              </controlPr>
            </control>
          </mc:Choice>
        </mc:AlternateContent>
        <mc:AlternateContent xmlns:mc="http://schemas.openxmlformats.org/markup-compatibility/2006">
          <mc:Choice Requires="x14">
            <control shapeId="41050" r:id="rId986" name="Option Button 2138">
              <controlPr defaultSize="0" autoFill="0" autoLine="0" autoPict="0">
                <anchor moveWithCells="1">
                  <from>
                    <xdr:col>7</xdr:col>
                    <xdr:colOff>152400</xdr:colOff>
                    <xdr:row>578</xdr:row>
                    <xdr:rowOff>38100</xdr:rowOff>
                  </from>
                  <to>
                    <xdr:col>8</xdr:col>
                    <xdr:colOff>114300</xdr:colOff>
                    <xdr:row>579</xdr:row>
                    <xdr:rowOff>0</xdr:rowOff>
                  </to>
                </anchor>
              </controlPr>
            </control>
          </mc:Choice>
        </mc:AlternateContent>
        <mc:AlternateContent xmlns:mc="http://schemas.openxmlformats.org/markup-compatibility/2006">
          <mc:Choice Requires="x14">
            <control shapeId="41051" r:id="rId987" name="Option Button 2139">
              <controlPr defaultSize="0" autoFill="0" autoLine="0" autoPict="0">
                <anchor moveWithCells="1">
                  <from>
                    <xdr:col>7</xdr:col>
                    <xdr:colOff>152400</xdr:colOff>
                    <xdr:row>579</xdr:row>
                    <xdr:rowOff>38100</xdr:rowOff>
                  </from>
                  <to>
                    <xdr:col>8</xdr:col>
                    <xdr:colOff>114300</xdr:colOff>
                    <xdr:row>579</xdr:row>
                    <xdr:rowOff>184150</xdr:rowOff>
                  </to>
                </anchor>
              </controlPr>
            </control>
          </mc:Choice>
        </mc:AlternateContent>
        <mc:AlternateContent xmlns:mc="http://schemas.openxmlformats.org/markup-compatibility/2006">
          <mc:Choice Requires="x14">
            <control shapeId="41052" r:id="rId988" name="Group Box 2140">
              <controlPr defaultSize="0" autoFill="0" autoPict="0">
                <anchor moveWithCells="1">
                  <from>
                    <xdr:col>11</xdr:col>
                    <xdr:colOff>88900</xdr:colOff>
                    <xdr:row>578</xdr:row>
                    <xdr:rowOff>19050</xdr:rowOff>
                  </from>
                  <to>
                    <xdr:col>13</xdr:col>
                    <xdr:colOff>508000</xdr:colOff>
                    <xdr:row>580</xdr:row>
                    <xdr:rowOff>50800</xdr:rowOff>
                  </to>
                </anchor>
              </controlPr>
            </control>
          </mc:Choice>
        </mc:AlternateContent>
        <mc:AlternateContent xmlns:mc="http://schemas.openxmlformats.org/markup-compatibility/2006">
          <mc:Choice Requires="x14">
            <control shapeId="41053" r:id="rId989" name="Option Button 2141">
              <controlPr defaultSize="0" autoFill="0" autoLine="0" autoPict="0">
                <anchor moveWithCells="1">
                  <from>
                    <xdr:col>11</xdr:col>
                    <xdr:colOff>152400</xdr:colOff>
                    <xdr:row>578</xdr:row>
                    <xdr:rowOff>38100</xdr:rowOff>
                  </from>
                  <to>
                    <xdr:col>12</xdr:col>
                    <xdr:colOff>114300</xdr:colOff>
                    <xdr:row>579</xdr:row>
                    <xdr:rowOff>0</xdr:rowOff>
                  </to>
                </anchor>
              </controlPr>
            </control>
          </mc:Choice>
        </mc:AlternateContent>
        <mc:AlternateContent xmlns:mc="http://schemas.openxmlformats.org/markup-compatibility/2006">
          <mc:Choice Requires="x14">
            <control shapeId="41054" r:id="rId990" name="Option Button 2142">
              <controlPr defaultSize="0" autoFill="0" autoLine="0" autoPict="0">
                <anchor moveWithCells="1">
                  <from>
                    <xdr:col>11</xdr:col>
                    <xdr:colOff>152400</xdr:colOff>
                    <xdr:row>579</xdr:row>
                    <xdr:rowOff>38100</xdr:rowOff>
                  </from>
                  <to>
                    <xdr:col>12</xdr:col>
                    <xdr:colOff>114300</xdr:colOff>
                    <xdr:row>579</xdr:row>
                    <xdr:rowOff>184150</xdr:rowOff>
                  </to>
                </anchor>
              </controlPr>
            </control>
          </mc:Choice>
        </mc:AlternateContent>
        <mc:AlternateContent xmlns:mc="http://schemas.openxmlformats.org/markup-compatibility/2006">
          <mc:Choice Requires="x14">
            <control shapeId="41055" r:id="rId991" name="Group Box 2143">
              <controlPr defaultSize="0" autoFill="0" autoPict="0">
                <anchor moveWithCells="1">
                  <from>
                    <xdr:col>15</xdr:col>
                    <xdr:colOff>88900</xdr:colOff>
                    <xdr:row>578</xdr:row>
                    <xdr:rowOff>19050</xdr:rowOff>
                  </from>
                  <to>
                    <xdr:col>17</xdr:col>
                    <xdr:colOff>508000</xdr:colOff>
                    <xdr:row>580</xdr:row>
                    <xdr:rowOff>50800</xdr:rowOff>
                  </to>
                </anchor>
              </controlPr>
            </control>
          </mc:Choice>
        </mc:AlternateContent>
        <mc:AlternateContent xmlns:mc="http://schemas.openxmlformats.org/markup-compatibility/2006">
          <mc:Choice Requires="x14">
            <control shapeId="41056" r:id="rId992" name="Option Button 2144">
              <controlPr defaultSize="0" autoFill="0" autoLine="0" autoPict="0">
                <anchor moveWithCells="1">
                  <from>
                    <xdr:col>15</xdr:col>
                    <xdr:colOff>152400</xdr:colOff>
                    <xdr:row>578</xdr:row>
                    <xdr:rowOff>38100</xdr:rowOff>
                  </from>
                  <to>
                    <xdr:col>16</xdr:col>
                    <xdr:colOff>114300</xdr:colOff>
                    <xdr:row>579</xdr:row>
                    <xdr:rowOff>0</xdr:rowOff>
                  </to>
                </anchor>
              </controlPr>
            </control>
          </mc:Choice>
        </mc:AlternateContent>
        <mc:AlternateContent xmlns:mc="http://schemas.openxmlformats.org/markup-compatibility/2006">
          <mc:Choice Requires="x14">
            <control shapeId="41057" r:id="rId993" name="Option Button 2145">
              <controlPr defaultSize="0" autoFill="0" autoLine="0" autoPict="0">
                <anchor moveWithCells="1">
                  <from>
                    <xdr:col>15</xdr:col>
                    <xdr:colOff>152400</xdr:colOff>
                    <xdr:row>579</xdr:row>
                    <xdr:rowOff>38100</xdr:rowOff>
                  </from>
                  <to>
                    <xdr:col>16</xdr:col>
                    <xdr:colOff>114300</xdr:colOff>
                    <xdr:row>579</xdr:row>
                    <xdr:rowOff>184150</xdr:rowOff>
                  </to>
                </anchor>
              </controlPr>
            </control>
          </mc:Choice>
        </mc:AlternateContent>
        <mc:AlternateContent xmlns:mc="http://schemas.openxmlformats.org/markup-compatibility/2006">
          <mc:Choice Requires="x14">
            <control shapeId="41058" r:id="rId994" name="Group Box 2146">
              <controlPr defaultSize="0" autoFill="0" autoPict="0">
                <anchor moveWithCells="1">
                  <from>
                    <xdr:col>19</xdr:col>
                    <xdr:colOff>88900</xdr:colOff>
                    <xdr:row>578</xdr:row>
                    <xdr:rowOff>19050</xdr:rowOff>
                  </from>
                  <to>
                    <xdr:col>21</xdr:col>
                    <xdr:colOff>508000</xdr:colOff>
                    <xdr:row>580</xdr:row>
                    <xdr:rowOff>50800</xdr:rowOff>
                  </to>
                </anchor>
              </controlPr>
            </control>
          </mc:Choice>
        </mc:AlternateContent>
        <mc:AlternateContent xmlns:mc="http://schemas.openxmlformats.org/markup-compatibility/2006">
          <mc:Choice Requires="x14">
            <control shapeId="41059" r:id="rId995" name="Option Button 2147">
              <controlPr defaultSize="0" autoFill="0" autoLine="0" autoPict="0">
                <anchor moveWithCells="1">
                  <from>
                    <xdr:col>19</xdr:col>
                    <xdr:colOff>152400</xdr:colOff>
                    <xdr:row>578</xdr:row>
                    <xdr:rowOff>38100</xdr:rowOff>
                  </from>
                  <to>
                    <xdr:col>20</xdr:col>
                    <xdr:colOff>114300</xdr:colOff>
                    <xdr:row>579</xdr:row>
                    <xdr:rowOff>0</xdr:rowOff>
                  </to>
                </anchor>
              </controlPr>
            </control>
          </mc:Choice>
        </mc:AlternateContent>
        <mc:AlternateContent xmlns:mc="http://schemas.openxmlformats.org/markup-compatibility/2006">
          <mc:Choice Requires="x14">
            <control shapeId="41060" r:id="rId996" name="Option Button 2148">
              <controlPr defaultSize="0" autoFill="0" autoLine="0" autoPict="0">
                <anchor moveWithCells="1">
                  <from>
                    <xdr:col>19</xdr:col>
                    <xdr:colOff>152400</xdr:colOff>
                    <xdr:row>579</xdr:row>
                    <xdr:rowOff>38100</xdr:rowOff>
                  </from>
                  <to>
                    <xdr:col>20</xdr:col>
                    <xdr:colOff>114300</xdr:colOff>
                    <xdr:row>579</xdr:row>
                    <xdr:rowOff>184150</xdr:rowOff>
                  </to>
                </anchor>
              </controlPr>
            </control>
          </mc:Choice>
        </mc:AlternateContent>
        <mc:AlternateContent xmlns:mc="http://schemas.openxmlformats.org/markup-compatibility/2006">
          <mc:Choice Requires="x14">
            <control shapeId="41061" r:id="rId997" name="Group Box 2149">
              <controlPr defaultSize="0" autoFill="0" autoPict="0">
                <anchor moveWithCells="1">
                  <from>
                    <xdr:col>23</xdr:col>
                    <xdr:colOff>88900</xdr:colOff>
                    <xdr:row>578</xdr:row>
                    <xdr:rowOff>19050</xdr:rowOff>
                  </from>
                  <to>
                    <xdr:col>25</xdr:col>
                    <xdr:colOff>508000</xdr:colOff>
                    <xdr:row>580</xdr:row>
                    <xdr:rowOff>50800</xdr:rowOff>
                  </to>
                </anchor>
              </controlPr>
            </control>
          </mc:Choice>
        </mc:AlternateContent>
        <mc:AlternateContent xmlns:mc="http://schemas.openxmlformats.org/markup-compatibility/2006">
          <mc:Choice Requires="x14">
            <control shapeId="41062" r:id="rId998" name="Option Button 2150">
              <controlPr defaultSize="0" autoFill="0" autoLine="0" autoPict="0">
                <anchor moveWithCells="1">
                  <from>
                    <xdr:col>23</xdr:col>
                    <xdr:colOff>152400</xdr:colOff>
                    <xdr:row>578</xdr:row>
                    <xdr:rowOff>38100</xdr:rowOff>
                  </from>
                  <to>
                    <xdr:col>24</xdr:col>
                    <xdr:colOff>114300</xdr:colOff>
                    <xdr:row>579</xdr:row>
                    <xdr:rowOff>0</xdr:rowOff>
                  </to>
                </anchor>
              </controlPr>
            </control>
          </mc:Choice>
        </mc:AlternateContent>
        <mc:AlternateContent xmlns:mc="http://schemas.openxmlformats.org/markup-compatibility/2006">
          <mc:Choice Requires="x14">
            <control shapeId="41063" r:id="rId999" name="Option Button 2151">
              <controlPr defaultSize="0" autoFill="0" autoLine="0" autoPict="0">
                <anchor moveWithCells="1">
                  <from>
                    <xdr:col>23</xdr:col>
                    <xdr:colOff>152400</xdr:colOff>
                    <xdr:row>579</xdr:row>
                    <xdr:rowOff>38100</xdr:rowOff>
                  </from>
                  <to>
                    <xdr:col>24</xdr:col>
                    <xdr:colOff>114300</xdr:colOff>
                    <xdr:row>579</xdr:row>
                    <xdr:rowOff>184150</xdr:rowOff>
                  </to>
                </anchor>
              </controlPr>
            </control>
          </mc:Choice>
        </mc:AlternateContent>
        <mc:AlternateContent xmlns:mc="http://schemas.openxmlformats.org/markup-compatibility/2006">
          <mc:Choice Requires="x14">
            <control shapeId="41064" r:id="rId1000" name="Group Box 2152">
              <controlPr defaultSize="0" autoFill="0" autoPict="0">
                <anchor moveWithCells="1">
                  <from>
                    <xdr:col>3</xdr:col>
                    <xdr:colOff>88900</xdr:colOff>
                    <xdr:row>583</xdr:row>
                    <xdr:rowOff>19050</xdr:rowOff>
                  </from>
                  <to>
                    <xdr:col>5</xdr:col>
                    <xdr:colOff>508000</xdr:colOff>
                    <xdr:row>585</xdr:row>
                    <xdr:rowOff>57150</xdr:rowOff>
                  </to>
                </anchor>
              </controlPr>
            </control>
          </mc:Choice>
        </mc:AlternateContent>
        <mc:AlternateContent xmlns:mc="http://schemas.openxmlformats.org/markup-compatibility/2006">
          <mc:Choice Requires="x14">
            <control shapeId="41065" r:id="rId1001" name="Option Button 2153">
              <controlPr defaultSize="0" autoFill="0" autoLine="0" autoPict="0">
                <anchor moveWithCells="1">
                  <from>
                    <xdr:col>3</xdr:col>
                    <xdr:colOff>152400</xdr:colOff>
                    <xdr:row>583</xdr:row>
                    <xdr:rowOff>38100</xdr:rowOff>
                  </from>
                  <to>
                    <xdr:col>4</xdr:col>
                    <xdr:colOff>114300</xdr:colOff>
                    <xdr:row>584</xdr:row>
                    <xdr:rowOff>0</xdr:rowOff>
                  </to>
                </anchor>
              </controlPr>
            </control>
          </mc:Choice>
        </mc:AlternateContent>
        <mc:AlternateContent xmlns:mc="http://schemas.openxmlformats.org/markup-compatibility/2006">
          <mc:Choice Requires="x14">
            <control shapeId="41066" r:id="rId1002" name="Option Button 2154">
              <controlPr defaultSize="0" autoFill="0" autoLine="0" autoPict="0">
                <anchor moveWithCells="1">
                  <from>
                    <xdr:col>3</xdr:col>
                    <xdr:colOff>152400</xdr:colOff>
                    <xdr:row>584</xdr:row>
                    <xdr:rowOff>38100</xdr:rowOff>
                  </from>
                  <to>
                    <xdr:col>4</xdr:col>
                    <xdr:colOff>114300</xdr:colOff>
                    <xdr:row>584</xdr:row>
                    <xdr:rowOff>184150</xdr:rowOff>
                  </to>
                </anchor>
              </controlPr>
            </control>
          </mc:Choice>
        </mc:AlternateContent>
        <mc:AlternateContent xmlns:mc="http://schemas.openxmlformats.org/markup-compatibility/2006">
          <mc:Choice Requires="x14">
            <control shapeId="41067" r:id="rId1003" name="Group Box 2155">
              <controlPr defaultSize="0" autoFill="0" autoPict="0">
                <anchor moveWithCells="1">
                  <from>
                    <xdr:col>7</xdr:col>
                    <xdr:colOff>88900</xdr:colOff>
                    <xdr:row>583</xdr:row>
                    <xdr:rowOff>19050</xdr:rowOff>
                  </from>
                  <to>
                    <xdr:col>9</xdr:col>
                    <xdr:colOff>508000</xdr:colOff>
                    <xdr:row>585</xdr:row>
                    <xdr:rowOff>50800</xdr:rowOff>
                  </to>
                </anchor>
              </controlPr>
            </control>
          </mc:Choice>
        </mc:AlternateContent>
        <mc:AlternateContent xmlns:mc="http://schemas.openxmlformats.org/markup-compatibility/2006">
          <mc:Choice Requires="x14">
            <control shapeId="41068" r:id="rId1004" name="Option Button 2156">
              <controlPr defaultSize="0" autoFill="0" autoLine="0" autoPict="0">
                <anchor moveWithCells="1">
                  <from>
                    <xdr:col>7</xdr:col>
                    <xdr:colOff>152400</xdr:colOff>
                    <xdr:row>583</xdr:row>
                    <xdr:rowOff>38100</xdr:rowOff>
                  </from>
                  <to>
                    <xdr:col>8</xdr:col>
                    <xdr:colOff>114300</xdr:colOff>
                    <xdr:row>584</xdr:row>
                    <xdr:rowOff>0</xdr:rowOff>
                  </to>
                </anchor>
              </controlPr>
            </control>
          </mc:Choice>
        </mc:AlternateContent>
        <mc:AlternateContent xmlns:mc="http://schemas.openxmlformats.org/markup-compatibility/2006">
          <mc:Choice Requires="x14">
            <control shapeId="41069" r:id="rId1005" name="Option Button 2157">
              <controlPr defaultSize="0" autoFill="0" autoLine="0" autoPict="0">
                <anchor moveWithCells="1">
                  <from>
                    <xdr:col>7</xdr:col>
                    <xdr:colOff>152400</xdr:colOff>
                    <xdr:row>584</xdr:row>
                    <xdr:rowOff>38100</xdr:rowOff>
                  </from>
                  <to>
                    <xdr:col>8</xdr:col>
                    <xdr:colOff>114300</xdr:colOff>
                    <xdr:row>584</xdr:row>
                    <xdr:rowOff>184150</xdr:rowOff>
                  </to>
                </anchor>
              </controlPr>
            </control>
          </mc:Choice>
        </mc:AlternateContent>
        <mc:AlternateContent xmlns:mc="http://schemas.openxmlformats.org/markup-compatibility/2006">
          <mc:Choice Requires="x14">
            <control shapeId="41070" r:id="rId1006" name="Group Box 2158">
              <controlPr defaultSize="0" autoFill="0" autoPict="0">
                <anchor moveWithCells="1">
                  <from>
                    <xdr:col>11</xdr:col>
                    <xdr:colOff>88900</xdr:colOff>
                    <xdr:row>583</xdr:row>
                    <xdr:rowOff>19050</xdr:rowOff>
                  </from>
                  <to>
                    <xdr:col>13</xdr:col>
                    <xdr:colOff>508000</xdr:colOff>
                    <xdr:row>585</xdr:row>
                    <xdr:rowOff>50800</xdr:rowOff>
                  </to>
                </anchor>
              </controlPr>
            </control>
          </mc:Choice>
        </mc:AlternateContent>
        <mc:AlternateContent xmlns:mc="http://schemas.openxmlformats.org/markup-compatibility/2006">
          <mc:Choice Requires="x14">
            <control shapeId="41071" r:id="rId1007" name="Option Button 2159">
              <controlPr defaultSize="0" autoFill="0" autoLine="0" autoPict="0">
                <anchor moveWithCells="1">
                  <from>
                    <xdr:col>11</xdr:col>
                    <xdr:colOff>152400</xdr:colOff>
                    <xdr:row>583</xdr:row>
                    <xdr:rowOff>38100</xdr:rowOff>
                  </from>
                  <to>
                    <xdr:col>12</xdr:col>
                    <xdr:colOff>114300</xdr:colOff>
                    <xdr:row>584</xdr:row>
                    <xdr:rowOff>0</xdr:rowOff>
                  </to>
                </anchor>
              </controlPr>
            </control>
          </mc:Choice>
        </mc:AlternateContent>
        <mc:AlternateContent xmlns:mc="http://schemas.openxmlformats.org/markup-compatibility/2006">
          <mc:Choice Requires="x14">
            <control shapeId="41072" r:id="rId1008" name="Option Button 2160">
              <controlPr defaultSize="0" autoFill="0" autoLine="0" autoPict="0">
                <anchor moveWithCells="1">
                  <from>
                    <xdr:col>11</xdr:col>
                    <xdr:colOff>152400</xdr:colOff>
                    <xdr:row>584</xdr:row>
                    <xdr:rowOff>38100</xdr:rowOff>
                  </from>
                  <to>
                    <xdr:col>12</xdr:col>
                    <xdr:colOff>114300</xdr:colOff>
                    <xdr:row>584</xdr:row>
                    <xdr:rowOff>184150</xdr:rowOff>
                  </to>
                </anchor>
              </controlPr>
            </control>
          </mc:Choice>
        </mc:AlternateContent>
        <mc:AlternateContent xmlns:mc="http://schemas.openxmlformats.org/markup-compatibility/2006">
          <mc:Choice Requires="x14">
            <control shapeId="41073" r:id="rId1009" name="Group Box 2161">
              <controlPr defaultSize="0" autoFill="0" autoPict="0">
                <anchor moveWithCells="1">
                  <from>
                    <xdr:col>15</xdr:col>
                    <xdr:colOff>88900</xdr:colOff>
                    <xdr:row>583</xdr:row>
                    <xdr:rowOff>19050</xdr:rowOff>
                  </from>
                  <to>
                    <xdr:col>17</xdr:col>
                    <xdr:colOff>508000</xdr:colOff>
                    <xdr:row>585</xdr:row>
                    <xdr:rowOff>50800</xdr:rowOff>
                  </to>
                </anchor>
              </controlPr>
            </control>
          </mc:Choice>
        </mc:AlternateContent>
        <mc:AlternateContent xmlns:mc="http://schemas.openxmlformats.org/markup-compatibility/2006">
          <mc:Choice Requires="x14">
            <control shapeId="41074" r:id="rId1010" name="Option Button 2162">
              <controlPr defaultSize="0" autoFill="0" autoLine="0" autoPict="0">
                <anchor moveWithCells="1">
                  <from>
                    <xdr:col>15</xdr:col>
                    <xdr:colOff>152400</xdr:colOff>
                    <xdr:row>583</xdr:row>
                    <xdr:rowOff>38100</xdr:rowOff>
                  </from>
                  <to>
                    <xdr:col>16</xdr:col>
                    <xdr:colOff>114300</xdr:colOff>
                    <xdr:row>584</xdr:row>
                    <xdr:rowOff>0</xdr:rowOff>
                  </to>
                </anchor>
              </controlPr>
            </control>
          </mc:Choice>
        </mc:AlternateContent>
        <mc:AlternateContent xmlns:mc="http://schemas.openxmlformats.org/markup-compatibility/2006">
          <mc:Choice Requires="x14">
            <control shapeId="41075" r:id="rId1011" name="Option Button 2163">
              <controlPr defaultSize="0" autoFill="0" autoLine="0" autoPict="0">
                <anchor moveWithCells="1">
                  <from>
                    <xdr:col>15</xdr:col>
                    <xdr:colOff>152400</xdr:colOff>
                    <xdr:row>584</xdr:row>
                    <xdr:rowOff>38100</xdr:rowOff>
                  </from>
                  <to>
                    <xdr:col>16</xdr:col>
                    <xdr:colOff>114300</xdr:colOff>
                    <xdr:row>584</xdr:row>
                    <xdr:rowOff>184150</xdr:rowOff>
                  </to>
                </anchor>
              </controlPr>
            </control>
          </mc:Choice>
        </mc:AlternateContent>
        <mc:AlternateContent xmlns:mc="http://schemas.openxmlformats.org/markup-compatibility/2006">
          <mc:Choice Requires="x14">
            <control shapeId="41076" r:id="rId1012" name="Group Box 2164">
              <controlPr defaultSize="0" autoFill="0" autoPict="0">
                <anchor moveWithCells="1">
                  <from>
                    <xdr:col>19</xdr:col>
                    <xdr:colOff>88900</xdr:colOff>
                    <xdr:row>583</xdr:row>
                    <xdr:rowOff>19050</xdr:rowOff>
                  </from>
                  <to>
                    <xdr:col>21</xdr:col>
                    <xdr:colOff>508000</xdr:colOff>
                    <xdr:row>585</xdr:row>
                    <xdr:rowOff>50800</xdr:rowOff>
                  </to>
                </anchor>
              </controlPr>
            </control>
          </mc:Choice>
        </mc:AlternateContent>
        <mc:AlternateContent xmlns:mc="http://schemas.openxmlformats.org/markup-compatibility/2006">
          <mc:Choice Requires="x14">
            <control shapeId="41077" r:id="rId1013" name="Option Button 2165">
              <controlPr defaultSize="0" autoFill="0" autoLine="0" autoPict="0">
                <anchor moveWithCells="1">
                  <from>
                    <xdr:col>19</xdr:col>
                    <xdr:colOff>152400</xdr:colOff>
                    <xdr:row>583</xdr:row>
                    <xdr:rowOff>38100</xdr:rowOff>
                  </from>
                  <to>
                    <xdr:col>20</xdr:col>
                    <xdr:colOff>114300</xdr:colOff>
                    <xdr:row>584</xdr:row>
                    <xdr:rowOff>0</xdr:rowOff>
                  </to>
                </anchor>
              </controlPr>
            </control>
          </mc:Choice>
        </mc:AlternateContent>
        <mc:AlternateContent xmlns:mc="http://schemas.openxmlformats.org/markup-compatibility/2006">
          <mc:Choice Requires="x14">
            <control shapeId="41078" r:id="rId1014" name="Option Button 2166">
              <controlPr defaultSize="0" autoFill="0" autoLine="0" autoPict="0">
                <anchor moveWithCells="1">
                  <from>
                    <xdr:col>19</xdr:col>
                    <xdr:colOff>152400</xdr:colOff>
                    <xdr:row>584</xdr:row>
                    <xdr:rowOff>38100</xdr:rowOff>
                  </from>
                  <to>
                    <xdr:col>20</xdr:col>
                    <xdr:colOff>114300</xdr:colOff>
                    <xdr:row>584</xdr:row>
                    <xdr:rowOff>184150</xdr:rowOff>
                  </to>
                </anchor>
              </controlPr>
            </control>
          </mc:Choice>
        </mc:AlternateContent>
        <mc:AlternateContent xmlns:mc="http://schemas.openxmlformats.org/markup-compatibility/2006">
          <mc:Choice Requires="x14">
            <control shapeId="41079" r:id="rId1015" name="Group Box 2167">
              <controlPr defaultSize="0" autoFill="0" autoPict="0">
                <anchor moveWithCells="1">
                  <from>
                    <xdr:col>23</xdr:col>
                    <xdr:colOff>88900</xdr:colOff>
                    <xdr:row>583</xdr:row>
                    <xdr:rowOff>19050</xdr:rowOff>
                  </from>
                  <to>
                    <xdr:col>25</xdr:col>
                    <xdr:colOff>508000</xdr:colOff>
                    <xdr:row>585</xdr:row>
                    <xdr:rowOff>50800</xdr:rowOff>
                  </to>
                </anchor>
              </controlPr>
            </control>
          </mc:Choice>
        </mc:AlternateContent>
        <mc:AlternateContent xmlns:mc="http://schemas.openxmlformats.org/markup-compatibility/2006">
          <mc:Choice Requires="x14">
            <control shapeId="41080" r:id="rId1016" name="Option Button 2168">
              <controlPr defaultSize="0" autoFill="0" autoLine="0" autoPict="0">
                <anchor moveWithCells="1">
                  <from>
                    <xdr:col>23</xdr:col>
                    <xdr:colOff>152400</xdr:colOff>
                    <xdr:row>583</xdr:row>
                    <xdr:rowOff>38100</xdr:rowOff>
                  </from>
                  <to>
                    <xdr:col>24</xdr:col>
                    <xdr:colOff>114300</xdr:colOff>
                    <xdr:row>584</xdr:row>
                    <xdr:rowOff>0</xdr:rowOff>
                  </to>
                </anchor>
              </controlPr>
            </control>
          </mc:Choice>
        </mc:AlternateContent>
        <mc:AlternateContent xmlns:mc="http://schemas.openxmlformats.org/markup-compatibility/2006">
          <mc:Choice Requires="x14">
            <control shapeId="41081" r:id="rId1017" name="Option Button 2169">
              <controlPr defaultSize="0" autoFill="0" autoLine="0" autoPict="0">
                <anchor moveWithCells="1">
                  <from>
                    <xdr:col>23</xdr:col>
                    <xdr:colOff>152400</xdr:colOff>
                    <xdr:row>584</xdr:row>
                    <xdr:rowOff>38100</xdr:rowOff>
                  </from>
                  <to>
                    <xdr:col>24</xdr:col>
                    <xdr:colOff>114300</xdr:colOff>
                    <xdr:row>584</xdr:row>
                    <xdr:rowOff>184150</xdr:rowOff>
                  </to>
                </anchor>
              </controlPr>
            </control>
          </mc:Choice>
        </mc:AlternateContent>
        <mc:AlternateContent xmlns:mc="http://schemas.openxmlformats.org/markup-compatibility/2006">
          <mc:Choice Requires="x14">
            <control shapeId="41082" r:id="rId1018" name="Group Box 2170">
              <controlPr defaultSize="0" autoFill="0" autoPict="0">
                <anchor moveWithCells="1">
                  <from>
                    <xdr:col>3</xdr:col>
                    <xdr:colOff>88900</xdr:colOff>
                    <xdr:row>588</xdr:row>
                    <xdr:rowOff>19050</xdr:rowOff>
                  </from>
                  <to>
                    <xdr:col>5</xdr:col>
                    <xdr:colOff>508000</xdr:colOff>
                    <xdr:row>590</xdr:row>
                    <xdr:rowOff>57150</xdr:rowOff>
                  </to>
                </anchor>
              </controlPr>
            </control>
          </mc:Choice>
        </mc:AlternateContent>
        <mc:AlternateContent xmlns:mc="http://schemas.openxmlformats.org/markup-compatibility/2006">
          <mc:Choice Requires="x14">
            <control shapeId="41083" r:id="rId1019" name="Option Button 2171">
              <controlPr defaultSize="0" autoFill="0" autoLine="0" autoPict="0">
                <anchor moveWithCells="1">
                  <from>
                    <xdr:col>3</xdr:col>
                    <xdr:colOff>152400</xdr:colOff>
                    <xdr:row>588</xdr:row>
                    <xdr:rowOff>38100</xdr:rowOff>
                  </from>
                  <to>
                    <xdr:col>4</xdr:col>
                    <xdr:colOff>114300</xdr:colOff>
                    <xdr:row>589</xdr:row>
                    <xdr:rowOff>0</xdr:rowOff>
                  </to>
                </anchor>
              </controlPr>
            </control>
          </mc:Choice>
        </mc:AlternateContent>
        <mc:AlternateContent xmlns:mc="http://schemas.openxmlformats.org/markup-compatibility/2006">
          <mc:Choice Requires="x14">
            <control shapeId="41084" r:id="rId1020" name="Option Button 2172">
              <controlPr defaultSize="0" autoFill="0" autoLine="0" autoPict="0">
                <anchor moveWithCells="1">
                  <from>
                    <xdr:col>3</xdr:col>
                    <xdr:colOff>152400</xdr:colOff>
                    <xdr:row>589</xdr:row>
                    <xdr:rowOff>38100</xdr:rowOff>
                  </from>
                  <to>
                    <xdr:col>4</xdr:col>
                    <xdr:colOff>114300</xdr:colOff>
                    <xdr:row>589</xdr:row>
                    <xdr:rowOff>184150</xdr:rowOff>
                  </to>
                </anchor>
              </controlPr>
            </control>
          </mc:Choice>
        </mc:AlternateContent>
        <mc:AlternateContent xmlns:mc="http://schemas.openxmlformats.org/markup-compatibility/2006">
          <mc:Choice Requires="x14">
            <control shapeId="41085" r:id="rId1021" name="Group Box 2173">
              <controlPr defaultSize="0" autoFill="0" autoPict="0">
                <anchor moveWithCells="1">
                  <from>
                    <xdr:col>7</xdr:col>
                    <xdr:colOff>88900</xdr:colOff>
                    <xdr:row>588</xdr:row>
                    <xdr:rowOff>19050</xdr:rowOff>
                  </from>
                  <to>
                    <xdr:col>9</xdr:col>
                    <xdr:colOff>508000</xdr:colOff>
                    <xdr:row>590</xdr:row>
                    <xdr:rowOff>50800</xdr:rowOff>
                  </to>
                </anchor>
              </controlPr>
            </control>
          </mc:Choice>
        </mc:AlternateContent>
        <mc:AlternateContent xmlns:mc="http://schemas.openxmlformats.org/markup-compatibility/2006">
          <mc:Choice Requires="x14">
            <control shapeId="41086" r:id="rId1022" name="Option Button 2174">
              <controlPr defaultSize="0" autoFill="0" autoLine="0" autoPict="0">
                <anchor moveWithCells="1">
                  <from>
                    <xdr:col>7</xdr:col>
                    <xdr:colOff>152400</xdr:colOff>
                    <xdr:row>588</xdr:row>
                    <xdr:rowOff>38100</xdr:rowOff>
                  </from>
                  <to>
                    <xdr:col>8</xdr:col>
                    <xdr:colOff>114300</xdr:colOff>
                    <xdr:row>589</xdr:row>
                    <xdr:rowOff>0</xdr:rowOff>
                  </to>
                </anchor>
              </controlPr>
            </control>
          </mc:Choice>
        </mc:AlternateContent>
        <mc:AlternateContent xmlns:mc="http://schemas.openxmlformats.org/markup-compatibility/2006">
          <mc:Choice Requires="x14">
            <control shapeId="41087" r:id="rId1023" name="Option Button 2175">
              <controlPr defaultSize="0" autoFill="0" autoLine="0" autoPict="0">
                <anchor moveWithCells="1">
                  <from>
                    <xdr:col>7</xdr:col>
                    <xdr:colOff>152400</xdr:colOff>
                    <xdr:row>589</xdr:row>
                    <xdr:rowOff>38100</xdr:rowOff>
                  </from>
                  <to>
                    <xdr:col>8</xdr:col>
                    <xdr:colOff>114300</xdr:colOff>
                    <xdr:row>589</xdr:row>
                    <xdr:rowOff>184150</xdr:rowOff>
                  </to>
                </anchor>
              </controlPr>
            </control>
          </mc:Choice>
        </mc:AlternateContent>
        <mc:AlternateContent xmlns:mc="http://schemas.openxmlformats.org/markup-compatibility/2006">
          <mc:Choice Requires="x14">
            <control shapeId="41088" r:id="rId1024" name="Group Box 2176">
              <controlPr defaultSize="0" autoFill="0" autoPict="0">
                <anchor moveWithCells="1">
                  <from>
                    <xdr:col>11</xdr:col>
                    <xdr:colOff>88900</xdr:colOff>
                    <xdr:row>588</xdr:row>
                    <xdr:rowOff>19050</xdr:rowOff>
                  </from>
                  <to>
                    <xdr:col>13</xdr:col>
                    <xdr:colOff>508000</xdr:colOff>
                    <xdr:row>590</xdr:row>
                    <xdr:rowOff>50800</xdr:rowOff>
                  </to>
                </anchor>
              </controlPr>
            </control>
          </mc:Choice>
        </mc:AlternateContent>
        <mc:AlternateContent xmlns:mc="http://schemas.openxmlformats.org/markup-compatibility/2006">
          <mc:Choice Requires="x14">
            <control shapeId="41089" r:id="rId1025" name="Option Button 2177">
              <controlPr defaultSize="0" autoFill="0" autoLine="0" autoPict="0">
                <anchor moveWithCells="1">
                  <from>
                    <xdr:col>11</xdr:col>
                    <xdr:colOff>152400</xdr:colOff>
                    <xdr:row>588</xdr:row>
                    <xdr:rowOff>38100</xdr:rowOff>
                  </from>
                  <to>
                    <xdr:col>12</xdr:col>
                    <xdr:colOff>114300</xdr:colOff>
                    <xdr:row>589</xdr:row>
                    <xdr:rowOff>0</xdr:rowOff>
                  </to>
                </anchor>
              </controlPr>
            </control>
          </mc:Choice>
        </mc:AlternateContent>
        <mc:AlternateContent xmlns:mc="http://schemas.openxmlformats.org/markup-compatibility/2006">
          <mc:Choice Requires="x14">
            <control shapeId="41090" r:id="rId1026" name="Option Button 2178">
              <controlPr defaultSize="0" autoFill="0" autoLine="0" autoPict="0">
                <anchor moveWithCells="1">
                  <from>
                    <xdr:col>11</xdr:col>
                    <xdr:colOff>152400</xdr:colOff>
                    <xdr:row>589</xdr:row>
                    <xdr:rowOff>38100</xdr:rowOff>
                  </from>
                  <to>
                    <xdr:col>12</xdr:col>
                    <xdr:colOff>114300</xdr:colOff>
                    <xdr:row>589</xdr:row>
                    <xdr:rowOff>184150</xdr:rowOff>
                  </to>
                </anchor>
              </controlPr>
            </control>
          </mc:Choice>
        </mc:AlternateContent>
        <mc:AlternateContent xmlns:mc="http://schemas.openxmlformats.org/markup-compatibility/2006">
          <mc:Choice Requires="x14">
            <control shapeId="41091" r:id="rId1027" name="Group Box 2179">
              <controlPr defaultSize="0" autoFill="0" autoPict="0">
                <anchor moveWithCells="1">
                  <from>
                    <xdr:col>15</xdr:col>
                    <xdr:colOff>88900</xdr:colOff>
                    <xdr:row>588</xdr:row>
                    <xdr:rowOff>19050</xdr:rowOff>
                  </from>
                  <to>
                    <xdr:col>17</xdr:col>
                    <xdr:colOff>508000</xdr:colOff>
                    <xdr:row>590</xdr:row>
                    <xdr:rowOff>50800</xdr:rowOff>
                  </to>
                </anchor>
              </controlPr>
            </control>
          </mc:Choice>
        </mc:AlternateContent>
        <mc:AlternateContent xmlns:mc="http://schemas.openxmlformats.org/markup-compatibility/2006">
          <mc:Choice Requires="x14">
            <control shapeId="41092" r:id="rId1028" name="Option Button 2180">
              <controlPr defaultSize="0" autoFill="0" autoLine="0" autoPict="0">
                <anchor moveWithCells="1">
                  <from>
                    <xdr:col>15</xdr:col>
                    <xdr:colOff>152400</xdr:colOff>
                    <xdr:row>588</xdr:row>
                    <xdr:rowOff>38100</xdr:rowOff>
                  </from>
                  <to>
                    <xdr:col>16</xdr:col>
                    <xdr:colOff>114300</xdr:colOff>
                    <xdr:row>589</xdr:row>
                    <xdr:rowOff>0</xdr:rowOff>
                  </to>
                </anchor>
              </controlPr>
            </control>
          </mc:Choice>
        </mc:AlternateContent>
        <mc:AlternateContent xmlns:mc="http://schemas.openxmlformats.org/markup-compatibility/2006">
          <mc:Choice Requires="x14">
            <control shapeId="41093" r:id="rId1029" name="Option Button 2181">
              <controlPr defaultSize="0" autoFill="0" autoLine="0" autoPict="0">
                <anchor moveWithCells="1">
                  <from>
                    <xdr:col>15</xdr:col>
                    <xdr:colOff>152400</xdr:colOff>
                    <xdr:row>589</xdr:row>
                    <xdr:rowOff>38100</xdr:rowOff>
                  </from>
                  <to>
                    <xdr:col>16</xdr:col>
                    <xdr:colOff>114300</xdr:colOff>
                    <xdr:row>589</xdr:row>
                    <xdr:rowOff>184150</xdr:rowOff>
                  </to>
                </anchor>
              </controlPr>
            </control>
          </mc:Choice>
        </mc:AlternateContent>
        <mc:AlternateContent xmlns:mc="http://schemas.openxmlformats.org/markup-compatibility/2006">
          <mc:Choice Requires="x14">
            <control shapeId="41094" r:id="rId1030" name="Group Box 2182">
              <controlPr defaultSize="0" autoFill="0" autoPict="0">
                <anchor moveWithCells="1">
                  <from>
                    <xdr:col>19</xdr:col>
                    <xdr:colOff>88900</xdr:colOff>
                    <xdr:row>588</xdr:row>
                    <xdr:rowOff>19050</xdr:rowOff>
                  </from>
                  <to>
                    <xdr:col>21</xdr:col>
                    <xdr:colOff>508000</xdr:colOff>
                    <xdr:row>590</xdr:row>
                    <xdr:rowOff>50800</xdr:rowOff>
                  </to>
                </anchor>
              </controlPr>
            </control>
          </mc:Choice>
        </mc:AlternateContent>
        <mc:AlternateContent xmlns:mc="http://schemas.openxmlformats.org/markup-compatibility/2006">
          <mc:Choice Requires="x14">
            <control shapeId="41095" r:id="rId1031" name="Option Button 2183">
              <controlPr defaultSize="0" autoFill="0" autoLine="0" autoPict="0">
                <anchor moveWithCells="1">
                  <from>
                    <xdr:col>19</xdr:col>
                    <xdr:colOff>152400</xdr:colOff>
                    <xdr:row>588</xdr:row>
                    <xdr:rowOff>38100</xdr:rowOff>
                  </from>
                  <to>
                    <xdr:col>20</xdr:col>
                    <xdr:colOff>114300</xdr:colOff>
                    <xdr:row>589</xdr:row>
                    <xdr:rowOff>0</xdr:rowOff>
                  </to>
                </anchor>
              </controlPr>
            </control>
          </mc:Choice>
        </mc:AlternateContent>
        <mc:AlternateContent xmlns:mc="http://schemas.openxmlformats.org/markup-compatibility/2006">
          <mc:Choice Requires="x14">
            <control shapeId="41096" r:id="rId1032" name="Option Button 2184">
              <controlPr defaultSize="0" autoFill="0" autoLine="0" autoPict="0">
                <anchor moveWithCells="1">
                  <from>
                    <xdr:col>19</xdr:col>
                    <xdr:colOff>152400</xdr:colOff>
                    <xdr:row>589</xdr:row>
                    <xdr:rowOff>38100</xdr:rowOff>
                  </from>
                  <to>
                    <xdr:col>20</xdr:col>
                    <xdr:colOff>114300</xdr:colOff>
                    <xdr:row>589</xdr:row>
                    <xdr:rowOff>184150</xdr:rowOff>
                  </to>
                </anchor>
              </controlPr>
            </control>
          </mc:Choice>
        </mc:AlternateContent>
        <mc:AlternateContent xmlns:mc="http://schemas.openxmlformats.org/markup-compatibility/2006">
          <mc:Choice Requires="x14">
            <control shapeId="41097" r:id="rId1033" name="Group Box 2185">
              <controlPr defaultSize="0" autoFill="0" autoPict="0">
                <anchor moveWithCells="1">
                  <from>
                    <xdr:col>23</xdr:col>
                    <xdr:colOff>88900</xdr:colOff>
                    <xdr:row>588</xdr:row>
                    <xdr:rowOff>19050</xdr:rowOff>
                  </from>
                  <to>
                    <xdr:col>25</xdr:col>
                    <xdr:colOff>508000</xdr:colOff>
                    <xdr:row>590</xdr:row>
                    <xdr:rowOff>50800</xdr:rowOff>
                  </to>
                </anchor>
              </controlPr>
            </control>
          </mc:Choice>
        </mc:AlternateContent>
        <mc:AlternateContent xmlns:mc="http://schemas.openxmlformats.org/markup-compatibility/2006">
          <mc:Choice Requires="x14">
            <control shapeId="41098" r:id="rId1034" name="Option Button 2186">
              <controlPr defaultSize="0" autoFill="0" autoLine="0" autoPict="0">
                <anchor moveWithCells="1">
                  <from>
                    <xdr:col>23</xdr:col>
                    <xdr:colOff>152400</xdr:colOff>
                    <xdr:row>588</xdr:row>
                    <xdr:rowOff>38100</xdr:rowOff>
                  </from>
                  <to>
                    <xdr:col>24</xdr:col>
                    <xdr:colOff>114300</xdr:colOff>
                    <xdr:row>589</xdr:row>
                    <xdr:rowOff>0</xdr:rowOff>
                  </to>
                </anchor>
              </controlPr>
            </control>
          </mc:Choice>
        </mc:AlternateContent>
        <mc:AlternateContent xmlns:mc="http://schemas.openxmlformats.org/markup-compatibility/2006">
          <mc:Choice Requires="x14">
            <control shapeId="41099" r:id="rId1035" name="Option Button 2187">
              <controlPr defaultSize="0" autoFill="0" autoLine="0" autoPict="0">
                <anchor moveWithCells="1">
                  <from>
                    <xdr:col>23</xdr:col>
                    <xdr:colOff>152400</xdr:colOff>
                    <xdr:row>589</xdr:row>
                    <xdr:rowOff>38100</xdr:rowOff>
                  </from>
                  <to>
                    <xdr:col>24</xdr:col>
                    <xdr:colOff>114300</xdr:colOff>
                    <xdr:row>589</xdr:row>
                    <xdr:rowOff>184150</xdr:rowOff>
                  </to>
                </anchor>
              </controlPr>
            </control>
          </mc:Choice>
        </mc:AlternateContent>
        <mc:AlternateContent xmlns:mc="http://schemas.openxmlformats.org/markup-compatibility/2006">
          <mc:Choice Requires="x14">
            <control shapeId="41100" r:id="rId1036" name="Group Box 2188">
              <controlPr defaultSize="0" autoFill="0" autoPict="0">
                <anchor moveWithCells="1">
                  <from>
                    <xdr:col>3</xdr:col>
                    <xdr:colOff>88900</xdr:colOff>
                    <xdr:row>593</xdr:row>
                    <xdr:rowOff>19050</xdr:rowOff>
                  </from>
                  <to>
                    <xdr:col>5</xdr:col>
                    <xdr:colOff>508000</xdr:colOff>
                    <xdr:row>595</xdr:row>
                    <xdr:rowOff>57150</xdr:rowOff>
                  </to>
                </anchor>
              </controlPr>
            </control>
          </mc:Choice>
        </mc:AlternateContent>
        <mc:AlternateContent xmlns:mc="http://schemas.openxmlformats.org/markup-compatibility/2006">
          <mc:Choice Requires="x14">
            <control shapeId="41101" r:id="rId1037" name="Option Button 2189">
              <controlPr defaultSize="0" autoFill="0" autoLine="0" autoPict="0">
                <anchor moveWithCells="1">
                  <from>
                    <xdr:col>3</xdr:col>
                    <xdr:colOff>152400</xdr:colOff>
                    <xdr:row>593</xdr:row>
                    <xdr:rowOff>38100</xdr:rowOff>
                  </from>
                  <to>
                    <xdr:col>4</xdr:col>
                    <xdr:colOff>114300</xdr:colOff>
                    <xdr:row>594</xdr:row>
                    <xdr:rowOff>0</xdr:rowOff>
                  </to>
                </anchor>
              </controlPr>
            </control>
          </mc:Choice>
        </mc:AlternateContent>
        <mc:AlternateContent xmlns:mc="http://schemas.openxmlformats.org/markup-compatibility/2006">
          <mc:Choice Requires="x14">
            <control shapeId="41102" r:id="rId1038" name="Option Button 2190">
              <controlPr defaultSize="0" autoFill="0" autoLine="0" autoPict="0">
                <anchor moveWithCells="1">
                  <from>
                    <xdr:col>3</xdr:col>
                    <xdr:colOff>152400</xdr:colOff>
                    <xdr:row>594</xdr:row>
                    <xdr:rowOff>38100</xdr:rowOff>
                  </from>
                  <to>
                    <xdr:col>4</xdr:col>
                    <xdr:colOff>114300</xdr:colOff>
                    <xdr:row>594</xdr:row>
                    <xdr:rowOff>184150</xdr:rowOff>
                  </to>
                </anchor>
              </controlPr>
            </control>
          </mc:Choice>
        </mc:AlternateContent>
        <mc:AlternateContent xmlns:mc="http://schemas.openxmlformats.org/markup-compatibility/2006">
          <mc:Choice Requires="x14">
            <control shapeId="41103" r:id="rId1039" name="Group Box 2191">
              <controlPr defaultSize="0" autoFill="0" autoPict="0">
                <anchor moveWithCells="1">
                  <from>
                    <xdr:col>7</xdr:col>
                    <xdr:colOff>88900</xdr:colOff>
                    <xdr:row>593</xdr:row>
                    <xdr:rowOff>19050</xdr:rowOff>
                  </from>
                  <to>
                    <xdr:col>9</xdr:col>
                    <xdr:colOff>508000</xdr:colOff>
                    <xdr:row>595</xdr:row>
                    <xdr:rowOff>50800</xdr:rowOff>
                  </to>
                </anchor>
              </controlPr>
            </control>
          </mc:Choice>
        </mc:AlternateContent>
        <mc:AlternateContent xmlns:mc="http://schemas.openxmlformats.org/markup-compatibility/2006">
          <mc:Choice Requires="x14">
            <control shapeId="41104" r:id="rId1040" name="Option Button 2192">
              <controlPr defaultSize="0" autoFill="0" autoLine="0" autoPict="0">
                <anchor moveWithCells="1">
                  <from>
                    <xdr:col>7</xdr:col>
                    <xdr:colOff>152400</xdr:colOff>
                    <xdr:row>593</xdr:row>
                    <xdr:rowOff>38100</xdr:rowOff>
                  </from>
                  <to>
                    <xdr:col>8</xdr:col>
                    <xdr:colOff>114300</xdr:colOff>
                    <xdr:row>594</xdr:row>
                    <xdr:rowOff>0</xdr:rowOff>
                  </to>
                </anchor>
              </controlPr>
            </control>
          </mc:Choice>
        </mc:AlternateContent>
        <mc:AlternateContent xmlns:mc="http://schemas.openxmlformats.org/markup-compatibility/2006">
          <mc:Choice Requires="x14">
            <control shapeId="41105" r:id="rId1041" name="Option Button 2193">
              <controlPr defaultSize="0" autoFill="0" autoLine="0" autoPict="0">
                <anchor moveWithCells="1">
                  <from>
                    <xdr:col>7</xdr:col>
                    <xdr:colOff>152400</xdr:colOff>
                    <xdr:row>594</xdr:row>
                    <xdr:rowOff>38100</xdr:rowOff>
                  </from>
                  <to>
                    <xdr:col>8</xdr:col>
                    <xdr:colOff>114300</xdr:colOff>
                    <xdr:row>594</xdr:row>
                    <xdr:rowOff>184150</xdr:rowOff>
                  </to>
                </anchor>
              </controlPr>
            </control>
          </mc:Choice>
        </mc:AlternateContent>
        <mc:AlternateContent xmlns:mc="http://schemas.openxmlformats.org/markup-compatibility/2006">
          <mc:Choice Requires="x14">
            <control shapeId="41106" r:id="rId1042" name="Group Box 2194">
              <controlPr defaultSize="0" autoFill="0" autoPict="0">
                <anchor moveWithCells="1">
                  <from>
                    <xdr:col>11</xdr:col>
                    <xdr:colOff>88900</xdr:colOff>
                    <xdr:row>593</xdr:row>
                    <xdr:rowOff>19050</xdr:rowOff>
                  </from>
                  <to>
                    <xdr:col>13</xdr:col>
                    <xdr:colOff>508000</xdr:colOff>
                    <xdr:row>595</xdr:row>
                    <xdr:rowOff>50800</xdr:rowOff>
                  </to>
                </anchor>
              </controlPr>
            </control>
          </mc:Choice>
        </mc:AlternateContent>
        <mc:AlternateContent xmlns:mc="http://schemas.openxmlformats.org/markup-compatibility/2006">
          <mc:Choice Requires="x14">
            <control shapeId="41107" r:id="rId1043" name="Option Button 2195">
              <controlPr defaultSize="0" autoFill="0" autoLine="0" autoPict="0">
                <anchor moveWithCells="1">
                  <from>
                    <xdr:col>11</xdr:col>
                    <xdr:colOff>152400</xdr:colOff>
                    <xdr:row>593</xdr:row>
                    <xdr:rowOff>38100</xdr:rowOff>
                  </from>
                  <to>
                    <xdr:col>12</xdr:col>
                    <xdr:colOff>114300</xdr:colOff>
                    <xdr:row>594</xdr:row>
                    <xdr:rowOff>0</xdr:rowOff>
                  </to>
                </anchor>
              </controlPr>
            </control>
          </mc:Choice>
        </mc:AlternateContent>
        <mc:AlternateContent xmlns:mc="http://schemas.openxmlformats.org/markup-compatibility/2006">
          <mc:Choice Requires="x14">
            <control shapeId="41108" r:id="rId1044" name="Option Button 2196">
              <controlPr defaultSize="0" autoFill="0" autoLine="0" autoPict="0">
                <anchor moveWithCells="1">
                  <from>
                    <xdr:col>11</xdr:col>
                    <xdr:colOff>152400</xdr:colOff>
                    <xdr:row>594</xdr:row>
                    <xdr:rowOff>38100</xdr:rowOff>
                  </from>
                  <to>
                    <xdr:col>12</xdr:col>
                    <xdr:colOff>114300</xdr:colOff>
                    <xdr:row>594</xdr:row>
                    <xdr:rowOff>184150</xdr:rowOff>
                  </to>
                </anchor>
              </controlPr>
            </control>
          </mc:Choice>
        </mc:AlternateContent>
        <mc:AlternateContent xmlns:mc="http://schemas.openxmlformats.org/markup-compatibility/2006">
          <mc:Choice Requires="x14">
            <control shapeId="41109" r:id="rId1045" name="Group Box 2197">
              <controlPr defaultSize="0" autoFill="0" autoPict="0">
                <anchor moveWithCells="1">
                  <from>
                    <xdr:col>15</xdr:col>
                    <xdr:colOff>88900</xdr:colOff>
                    <xdr:row>593</xdr:row>
                    <xdr:rowOff>19050</xdr:rowOff>
                  </from>
                  <to>
                    <xdr:col>17</xdr:col>
                    <xdr:colOff>508000</xdr:colOff>
                    <xdr:row>595</xdr:row>
                    <xdr:rowOff>50800</xdr:rowOff>
                  </to>
                </anchor>
              </controlPr>
            </control>
          </mc:Choice>
        </mc:AlternateContent>
        <mc:AlternateContent xmlns:mc="http://schemas.openxmlformats.org/markup-compatibility/2006">
          <mc:Choice Requires="x14">
            <control shapeId="41110" r:id="rId1046" name="Option Button 2198">
              <controlPr defaultSize="0" autoFill="0" autoLine="0" autoPict="0">
                <anchor moveWithCells="1">
                  <from>
                    <xdr:col>15</xdr:col>
                    <xdr:colOff>152400</xdr:colOff>
                    <xdr:row>593</xdr:row>
                    <xdr:rowOff>38100</xdr:rowOff>
                  </from>
                  <to>
                    <xdr:col>16</xdr:col>
                    <xdr:colOff>114300</xdr:colOff>
                    <xdr:row>594</xdr:row>
                    <xdr:rowOff>0</xdr:rowOff>
                  </to>
                </anchor>
              </controlPr>
            </control>
          </mc:Choice>
        </mc:AlternateContent>
        <mc:AlternateContent xmlns:mc="http://schemas.openxmlformats.org/markup-compatibility/2006">
          <mc:Choice Requires="x14">
            <control shapeId="41111" r:id="rId1047" name="Option Button 2199">
              <controlPr defaultSize="0" autoFill="0" autoLine="0" autoPict="0">
                <anchor moveWithCells="1">
                  <from>
                    <xdr:col>15</xdr:col>
                    <xdr:colOff>152400</xdr:colOff>
                    <xdr:row>594</xdr:row>
                    <xdr:rowOff>38100</xdr:rowOff>
                  </from>
                  <to>
                    <xdr:col>16</xdr:col>
                    <xdr:colOff>114300</xdr:colOff>
                    <xdr:row>594</xdr:row>
                    <xdr:rowOff>184150</xdr:rowOff>
                  </to>
                </anchor>
              </controlPr>
            </control>
          </mc:Choice>
        </mc:AlternateContent>
        <mc:AlternateContent xmlns:mc="http://schemas.openxmlformats.org/markup-compatibility/2006">
          <mc:Choice Requires="x14">
            <control shapeId="41112" r:id="rId1048" name="Group Box 2200">
              <controlPr defaultSize="0" autoFill="0" autoPict="0">
                <anchor moveWithCells="1">
                  <from>
                    <xdr:col>19</xdr:col>
                    <xdr:colOff>88900</xdr:colOff>
                    <xdr:row>593</xdr:row>
                    <xdr:rowOff>19050</xdr:rowOff>
                  </from>
                  <to>
                    <xdr:col>21</xdr:col>
                    <xdr:colOff>508000</xdr:colOff>
                    <xdr:row>595</xdr:row>
                    <xdr:rowOff>50800</xdr:rowOff>
                  </to>
                </anchor>
              </controlPr>
            </control>
          </mc:Choice>
        </mc:AlternateContent>
        <mc:AlternateContent xmlns:mc="http://schemas.openxmlformats.org/markup-compatibility/2006">
          <mc:Choice Requires="x14">
            <control shapeId="41113" r:id="rId1049" name="Option Button 2201">
              <controlPr defaultSize="0" autoFill="0" autoLine="0" autoPict="0">
                <anchor moveWithCells="1">
                  <from>
                    <xdr:col>19</xdr:col>
                    <xdr:colOff>152400</xdr:colOff>
                    <xdr:row>593</xdr:row>
                    <xdr:rowOff>38100</xdr:rowOff>
                  </from>
                  <to>
                    <xdr:col>20</xdr:col>
                    <xdr:colOff>114300</xdr:colOff>
                    <xdr:row>594</xdr:row>
                    <xdr:rowOff>0</xdr:rowOff>
                  </to>
                </anchor>
              </controlPr>
            </control>
          </mc:Choice>
        </mc:AlternateContent>
        <mc:AlternateContent xmlns:mc="http://schemas.openxmlformats.org/markup-compatibility/2006">
          <mc:Choice Requires="x14">
            <control shapeId="41114" r:id="rId1050" name="Option Button 2202">
              <controlPr defaultSize="0" autoFill="0" autoLine="0" autoPict="0">
                <anchor moveWithCells="1">
                  <from>
                    <xdr:col>19</xdr:col>
                    <xdr:colOff>152400</xdr:colOff>
                    <xdr:row>594</xdr:row>
                    <xdr:rowOff>38100</xdr:rowOff>
                  </from>
                  <to>
                    <xdr:col>20</xdr:col>
                    <xdr:colOff>114300</xdr:colOff>
                    <xdr:row>594</xdr:row>
                    <xdr:rowOff>184150</xdr:rowOff>
                  </to>
                </anchor>
              </controlPr>
            </control>
          </mc:Choice>
        </mc:AlternateContent>
        <mc:AlternateContent xmlns:mc="http://schemas.openxmlformats.org/markup-compatibility/2006">
          <mc:Choice Requires="x14">
            <control shapeId="41115" r:id="rId1051" name="Group Box 2203">
              <controlPr defaultSize="0" autoFill="0" autoPict="0">
                <anchor moveWithCells="1">
                  <from>
                    <xdr:col>23</xdr:col>
                    <xdr:colOff>88900</xdr:colOff>
                    <xdr:row>593</xdr:row>
                    <xdr:rowOff>19050</xdr:rowOff>
                  </from>
                  <to>
                    <xdr:col>25</xdr:col>
                    <xdr:colOff>508000</xdr:colOff>
                    <xdr:row>595</xdr:row>
                    <xdr:rowOff>50800</xdr:rowOff>
                  </to>
                </anchor>
              </controlPr>
            </control>
          </mc:Choice>
        </mc:AlternateContent>
        <mc:AlternateContent xmlns:mc="http://schemas.openxmlformats.org/markup-compatibility/2006">
          <mc:Choice Requires="x14">
            <control shapeId="41116" r:id="rId1052" name="Option Button 2204">
              <controlPr defaultSize="0" autoFill="0" autoLine="0" autoPict="0">
                <anchor moveWithCells="1">
                  <from>
                    <xdr:col>23</xdr:col>
                    <xdr:colOff>152400</xdr:colOff>
                    <xdr:row>593</xdr:row>
                    <xdr:rowOff>38100</xdr:rowOff>
                  </from>
                  <to>
                    <xdr:col>24</xdr:col>
                    <xdr:colOff>114300</xdr:colOff>
                    <xdr:row>594</xdr:row>
                    <xdr:rowOff>0</xdr:rowOff>
                  </to>
                </anchor>
              </controlPr>
            </control>
          </mc:Choice>
        </mc:AlternateContent>
        <mc:AlternateContent xmlns:mc="http://schemas.openxmlformats.org/markup-compatibility/2006">
          <mc:Choice Requires="x14">
            <control shapeId="41117" r:id="rId1053" name="Option Button 2205">
              <controlPr defaultSize="0" autoFill="0" autoLine="0" autoPict="0">
                <anchor moveWithCells="1">
                  <from>
                    <xdr:col>23</xdr:col>
                    <xdr:colOff>152400</xdr:colOff>
                    <xdr:row>594</xdr:row>
                    <xdr:rowOff>38100</xdr:rowOff>
                  </from>
                  <to>
                    <xdr:col>24</xdr:col>
                    <xdr:colOff>114300</xdr:colOff>
                    <xdr:row>594</xdr:row>
                    <xdr:rowOff>184150</xdr:rowOff>
                  </to>
                </anchor>
              </controlPr>
            </control>
          </mc:Choice>
        </mc:AlternateContent>
        <mc:AlternateContent xmlns:mc="http://schemas.openxmlformats.org/markup-compatibility/2006">
          <mc:Choice Requires="x14">
            <control shapeId="41118" r:id="rId1054" name="Group Box 2206">
              <controlPr defaultSize="0" autoFill="0" autoPict="0">
                <anchor moveWithCells="1">
                  <from>
                    <xdr:col>3</xdr:col>
                    <xdr:colOff>88900</xdr:colOff>
                    <xdr:row>598</xdr:row>
                    <xdr:rowOff>19050</xdr:rowOff>
                  </from>
                  <to>
                    <xdr:col>5</xdr:col>
                    <xdr:colOff>508000</xdr:colOff>
                    <xdr:row>600</xdr:row>
                    <xdr:rowOff>57150</xdr:rowOff>
                  </to>
                </anchor>
              </controlPr>
            </control>
          </mc:Choice>
        </mc:AlternateContent>
        <mc:AlternateContent xmlns:mc="http://schemas.openxmlformats.org/markup-compatibility/2006">
          <mc:Choice Requires="x14">
            <control shapeId="41119" r:id="rId1055" name="Option Button 2207">
              <controlPr defaultSize="0" autoFill="0" autoLine="0" autoPict="0">
                <anchor moveWithCells="1">
                  <from>
                    <xdr:col>3</xdr:col>
                    <xdr:colOff>152400</xdr:colOff>
                    <xdr:row>598</xdr:row>
                    <xdr:rowOff>38100</xdr:rowOff>
                  </from>
                  <to>
                    <xdr:col>4</xdr:col>
                    <xdr:colOff>114300</xdr:colOff>
                    <xdr:row>599</xdr:row>
                    <xdr:rowOff>0</xdr:rowOff>
                  </to>
                </anchor>
              </controlPr>
            </control>
          </mc:Choice>
        </mc:AlternateContent>
        <mc:AlternateContent xmlns:mc="http://schemas.openxmlformats.org/markup-compatibility/2006">
          <mc:Choice Requires="x14">
            <control shapeId="41120" r:id="rId1056" name="Option Button 2208">
              <controlPr defaultSize="0" autoFill="0" autoLine="0" autoPict="0">
                <anchor moveWithCells="1">
                  <from>
                    <xdr:col>3</xdr:col>
                    <xdr:colOff>152400</xdr:colOff>
                    <xdr:row>599</xdr:row>
                    <xdr:rowOff>38100</xdr:rowOff>
                  </from>
                  <to>
                    <xdr:col>4</xdr:col>
                    <xdr:colOff>114300</xdr:colOff>
                    <xdr:row>599</xdr:row>
                    <xdr:rowOff>184150</xdr:rowOff>
                  </to>
                </anchor>
              </controlPr>
            </control>
          </mc:Choice>
        </mc:AlternateContent>
        <mc:AlternateContent xmlns:mc="http://schemas.openxmlformats.org/markup-compatibility/2006">
          <mc:Choice Requires="x14">
            <control shapeId="41121" r:id="rId1057" name="Group Box 2209">
              <controlPr defaultSize="0" autoFill="0" autoPict="0">
                <anchor moveWithCells="1">
                  <from>
                    <xdr:col>7</xdr:col>
                    <xdr:colOff>88900</xdr:colOff>
                    <xdr:row>598</xdr:row>
                    <xdr:rowOff>19050</xdr:rowOff>
                  </from>
                  <to>
                    <xdr:col>9</xdr:col>
                    <xdr:colOff>508000</xdr:colOff>
                    <xdr:row>600</xdr:row>
                    <xdr:rowOff>50800</xdr:rowOff>
                  </to>
                </anchor>
              </controlPr>
            </control>
          </mc:Choice>
        </mc:AlternateContent>
        <mc:AlternateContent xmlns:mc="http://schemas.openxmlformats.org/markup-compatibility/2006">
          <mc:Choice Requires="x14">
            <control shapeId="41122" r:id="rId1058" name="Option Button 2210">
              <controlPr defaultSize="0" autoFill="0" autoLine="0" autoPict="0">
                <anchor moveWithCells="1">
                  <from>
                    <xdr:col>7</xdr:col>
                    <xdr:colOff>152400</xdr:colOff>
                    <xdr:row>598</xdr:row>
                    <xdr:rowOff>38100</xdr:rowOff>
                  </from>
                  <to>
                    <xdr:col>8</xdr:col>
                    <xdr:colOff>114300</xdr:colOff>
                    <xdr:row>599</xdr:row>
                    <xdr:rowOff>0</xdr:rowOff>
                  </to>
                </anchor>
              </controlPr>
            </control>
          </mc:Choice>
        </mc:AlternateContent>
        <mc:AlternateContent xmlns:mc="http://schemas.openxmlformats.org/markup-compatibility/2006">
          <mc:Choice Requires="x14">
            <control shapeId="41123" r:id="rId1059" name="Option Button 2211">
              <controlPr defaultSize="0" autoFill="0" autoLine="0" autoPict="0">
                <anchor moveWithCells="1">
                  <from>
                    <xdr:col>7</xdr:col>
                    <xdr:colOff>152400</xdr:colOff>
                    <xdr:row>599</xdr:row>
                    <xdr:rowOff>38100</xdr:rowOff>
                  </from>
                  <to>
                    <xdr:col>8</xdr:col>
                    <xdr:colOff>114300</xdr:colOff>
                    <xdr:row>599</xdr:row>
                    <xdr:rowOff>184150</xdr:rowOff>
                  </to>
                </anchor>
              </controlPr>
            </control>
          </mc:Choice>
        </mc:AlternateContent>
        <mc:AlternateContent xmlns:mc="http://schemas.openxmlformats.org/markup-compatibility/2006">
          <mc:Choice Requires="x14">
            <control shapeId="41124" r:id="rId1060" name="Group Box 2212">
              <controlPr defaultSize="0" autoFill="0" autoPict="0">
                <anchor moveWithCells="1">
                  <from>
                    <xdr:col>11</xdr:col>
                    <xdr:colOff>88900</xdr:colOff>
                    <xdr:row>598</xdr:row>
                    <xdr:rowOff>19050</xdr:rowOff>
                  </from>
                  <to>
                    <xdr:col>13</xdr:col>
                    <xdr:colOff>508000</xdr:colOff>
                    <xdr:row>600</xdr:row>
                    <xdr:rowOff>50800</xdr:rowOff>
                  </to>
                </anchor>
              </controlPr>
            </control>
          </mc:Choice>
        </mc:AlternateContent>
        <mc:AlternateContent xmlns:mc="http://schemas.openxmlformats.org/markup-compatibility/2006">
          <mc:Choice Requires="x14">
            <control shapeId="41125" r:id="rId1061" name="Option Button 2213">
              <controlPr defaultSize="0" autoFill="0" autoLine="0" autoPict="0">
                <anchor moveWithCells="1">
                  <from>
                    <xdr:col>11</xdr:col>
                    <xdr:colOff>152400</xdr:colOff>
                    <xdr:row>598</xdr:row>
                    <xdr:rowOff>38100</xdr:rowOff>
                  </from>
                  <to>
                    <xdr:col>12</xdr:col>
                    <xdr:colOff>114300</xdr:colOff>
                    <xdr:row>599</xdr:row>
                    <xdr:rowOff>0</xdr:rowOff>
                  </to>
                </anchor>
              </controlPr>
            </control>
          </mc:Choice>
        </mc:AlternateContent>
        <mc:AlternateContent xmlns:mc="http://schemas.openxmlformats.org/markup-compatibility/2006">
          <mc:Choice Requires="x14">
            <control shapeId="41126" r:id="rId1062" name="Option Button 2214">
              <controlPr defaultSize="0" autoFill="0" autoLine="0" autoPict="0">
                <anchor moveWithCells="1">
                  <from>
                    <xdr:col>11</xdr:col>
                    <xdr:colOff>152400</xdr:colOff>
                    <xdr:row>599</xdr:row>
                    <xdr:rowOff>38100</xdr:rowOff>
                  </from>
                  <to>
                    <xdr:col>12</xdr:col>
                    <xdr:colOff>114300</xdr:colOff>
                    <xdr:row>599</xdr:row>
                    <xdr:rowOff>184150</xdr:rowOff>
                  </to>
                </anchor>
              </controlPr>
            </control>
          </mc:Choice>
        </mc:AlternateContent>
        <mc:AlternateContent xmlns:mc="http://schemas.openxmlformats.org/markup-compatibility/2006">
          <mc:Choice Requires="x14">
            <control shapeId="41129" r:id="rId1063" name="Group Box 2217">
              <controlPr defaultSize="0" autoFill="0" autoPict="0">
                <anchor moveWithCells="1">
                  <from>
                    <xdr:col>1</xdr:col>
                    <xdr:colOff>590550</xdr:colOff>
                    <xdr:row>14</xdr:row>
                    <xdr:rowOff>190500</xdr:rowOff>
                  </from>
                  <to>
                    <xdr:col>5</xdr:col>
                    <xdr:colOff>31750</xdr:colOff>
                    <xdr:row>17</xdr:row>
                    <xdr:rowOff>50800</xdr:rowOff>
                  </to>
                </anchor>
              </controlPr>
            </control>
          </mc:Choice>
        </mc:AlternateContent>
        <mc:AlternateContent xmlns:mc="http://schemas.openxmlformats.org/markup-compatibility/2006">
          <mc:Choice Requires="x14">
            <control shapeId="41130" r:id="rId1064" name="Check Box 2218">
              <controlPr defaultSize="0" autoFill="0" autoLine="0" autoPict="0">
                <anchor moveWithCells="1">
                  <from>
                    <xdr:col>2</xdr:col>
                    <xdr:colOff>209550</xdr:colOff>
                    <xdr:row>15</xdr:row>
                    <xdr:rowOff>0</xdr:rowOff>
                  </from>
                  <to>
                    <xdr:col>3</xdr:col>
                    <xdr:colOff>438150</xdr:colOff>
                    <xdr:row>16</xdr:row>
                    <xdr:rowOff>0</xdr:rowOff>
                  </to>
                </anchor>
              </controlPr>
            </control>
          </mc:Choice>
        </mc:AlternateContent>
        <mc:AlternateContent xmlns:mc="http://schemas.openxmlformats.org/markup-compatibility/2006">
          <mc:Choice Requires="x14">
            <control shapeId="41131" r:id="rId1065" name="Check Box 2219">
              <controlPr defaultSize="0" autoFill="0" autoLine="0" autoPict="0">
                <anchor moveWithCells="1">
                  <from>
                    <xdr:col>2</xdr:col>
                    <xdr:colOff>209550</xdr:colOff>
                    <xdr:row>16</xdr:row>
                    <xdr:rowOff>0</xdr:rowOff>
                  </from>
                  <to>
                    <xdr:col>3</xdr:col>
                    <xdr:colOff>438150</xdr:colOff>
                    <xdr:row>17</xdr:row>
                    <xdr:rowOff>0</xdr:rowOff>
                  </to>
                </anchor>
              </controlPr>
            </control>
          </mc:Choice>
        </mc:AlternateContent>
        <mc:AlternateContent xmlns:mc="http://schemas.openxmlformats.org/markup-compatibility/2006">
          <mc:Choice Requires="x14">
            <control shapeId="41132" r:id="rId1066" name="Group Box 2220">
              <controlPr defaultSize="0" autoFill="0" autoPict="0">
                <anchor moveWithCells="1">
                  <from>
                    <xdr:col>5</xdr:col>
                    <xdr:colOff>590550</xdr:colOff>
                    <xdr:row>9</xdr:row>
                    <xdr:rowOff>152400</xdr:rowOff>
                  </from>
                  <to>
                    <xdr:col>13</xdr:col>
                    <xdr:colOff>114300</xdr:colOff>
                    <xdr:row>21</xdr:row>
                    <xdr:rowOff>69850</xdr:rowOff>
                  </to>
                </anchor>
              </controlPr>
            </control>
          </mc:Choice>
        </mc:AlternateContent>
        <mc:AlternateContent xmlns:mc="http://schemas.openxmlformats.org/markup-compatibility/2006">
          <mc:Choice Requires="x14">
            <control shapeId="41133" r:id="rId1067" name="Group Box 2221">
              <controlPr defaultSize="0" autoFill="0" autoPict="0">
                <anchor moveWithCells="1">
                  <from>
                    <xdr:col>13</xdr:col>
                    <xdr:colOff>584200</xdr:colOff>
                    <xdr:row>9</xdr:row>
                    <xdr:rowOff>152400</xdr:rowOff>
                  </from>
                  <to>
                    <xdr:col>20</xdr:col>
                    <xdr:colOff>533400</xdr:colOff>
                    <xdr:row>21</xdr:row>
                    <xdr:rowOff>69850</xdr:rowOff>
                  </to>
                </anchor>
              </controlPr>
            </control>
          </mc:Choice>
        </mc:AlternateContent>
        <mc:AlternateContent xmlns:mc="http://schemas.openxmlformats.org/markup-compatibility/2006">
          <mc:Choice Requires="x14">
            <control shapeId="41134" r:id="rId1068" name="Check Box 2222">
              <controlPr defaultSize="0" autoFill="0" autoLine="0" autoPict="0">
                <anchor moveWithCells="1">
                  <from>
                    <xdr:col>6</xdr:col>
                    <xdr:colOff>209550</xdr:colOff>
                    <xdr:row>14</xdr:row>
                    <xdr:rowOff>31750</xdr:rowOff>
                  </from>
                  <to>
                    <xdr:col>7</xdr:col>
                    <xdr:colOff>133350</xdr:colOff>
                    <xdr:row>14</xdr:row>
                    <xdr:rowOff>209550</xdr:rowOff>
                  </to>
                </anchor>
              </controlPr>
            </control>
          </mc:Choice>
        </mc:AlternateContent>
        <mc:AlternateContent xmlns:mc="http://schemas.openxmlformats.org/markup-compatibility/2006">
          <mc:Choice Requires="x14">
            <control shapeId="41135" r:id="rId1069" name="Check Box 2223">
              <controlPr defaultSize="0" autoFill="0" autoLine="0" autoPict="0">
                <anchor moveWithCells="1">
                  <from>
                    <xdr:col>6</xdr:col>
                    <xdr:colOff>209550</xdr:colOff>
                    <xdr:row>15</xdr:row>
                    <xdr:rowOff>31750</xdr:rowOff>
                  </from>
                  <to>
                    <xdr:col>7</xdr:col>
                    <xdr:colOff>133350</xdr:colOff>
                    <xdr:row>15</xdr:row>
                    <xdr:rowOff>209550</xdr:rowOff>
                  </to>
                </anchor>
              </controlPr>
            </control>
          </mc:Choice>
        </mc:AlternateContent>
        <mc:AlternateContent xmlns:mc="http://schemas.openxmlformats.org/markup-compatibility/2006">
          <mc:Choice Requires="x14">
            <control shapeId="41136" r:id="rId1070" name="Check Box 2224">
              <controlPr defaultSize="0" autoFill="0" autoLine="0" autoPict="0">
                <anchor moveWithCells="1">
                  <from>
                    <xdr:col>6</xdr:col>
                    <xdr:colOff>209550</xdr:colOff>
                    <xdr:row>16</xdr:row>
                    <xdr:rowOff>31750</xdr:rowOff>
                  </from>
                  <to>
                    <xdr:col>7</xdr:col>
                    <xdr:colOff>133350</xdr:colOff>
                    <xdr:row>16</xdr:row>
                    <xdr:rowOff>209550</xdr:rowOff>
                  </to>
                </anchor>
              </controlPr>
            </control>
          </mc:Choice>
        </mc:AlternateContent>
        <mc:AlternateContent xmlns:mc="http://schemas.openxmlformats.org/markup-compatibility/2006">
          <mc:Choice Requires="x14">
            <control shapeId="41137" r:id="rId1071" name="Check Box 2225">
              <controlPr defaultSize="0" autoFill="0" autoLine="0" autoPict="0">
                <anchor moveWithCells="1">
                  <from>
                    <xdr:col>6</xdr:col>
                    <xdr:colOff>209550</xdr:colOff>
                    <xdr:row>17</xdr:row>
                    <xdr:rowOff>31750</xdr:rowOff>
                  </from>
                  <to>
                    <xdr:col>7</xdr:col>
                    <xdr:colOff>133350</xdr:colOff>
                    <xdr:row>17</xdr:row>
                    <xdr:rowOff>209550</xdr:rowOff>
                  </to>
                </anchor>
              </controlPr>
            </control>
          </mc:Choice>
        </mc:AlternateContent>
        <mc:AlternateContent xmlns:mc="http://schemas.openxmlformats.org/markup-compatibility/2006">
          <mc:Choice Requires="x14">
            <control shapeId="41138" r:id="rId1072" name="Check Box 2226">
              <controlPr defaultSize="0" autoFill="0" autoLine="0" autoPict="0">
                <anchor moveWithCells="1">
                  <from>
                    <xdr:col>6</xdr:col>
                    <xdr:colOff>209550</xdr:colOff>
                    <xdr:row>18</xdr:row>
                    <xdr:rowOff>31750</xdr:rowOff>
                  </from>
                  <to>
                    <xdr:col>7</xdr:col>
                    <xdr:colOff>133350</xdr:colOff>
                    <xdr:row>18</xdr:row>
                    <xdr:rowOff>209550</xdr:rowOff>
                  </to>
                </anchor>
              </controlPr>
            </control>
          </mc:Choice>
        </mc:AlternateContent>
        <mc:AlternateContent xmlns:mc="http://schemas.openxmlformats.org/markup-compatibility/2006">
          <mc:Choice Requires="x14">
            <control shapeId="41139" r:id="rId1073" name="Check Box 2227">
              <controlPr defaultSize="0" autoFill="0" autoLine="0" autoPict="0">
                <anchor moveWithCells="1">
                  <from>
                    <xdr:col>6</xdr:col>
                    <xdr:colOff>209550</xdr:colOff>
                    <xdr:row>19</xdr:row>
                    <xdr:rowOff>31750</xdr:rowOff>
                  </from>
                  <to>
                    <xdr:col>7</xdr:col>
                    <xdr:colOff>133350</xdr:colOff>
                    <xdr:row>19</xdr:row>
                    <xdr:rowOff>209550</xdr:rowOff>
                  </to>
                </anchor>
              </controlPr>
            </control>
          </mc:Choice>
        </mc:AlternateContent>
        <mc:AlternateContent xmlns:mc="http://schemas.openxmlformats.org/markup-compatibility/2006">
          <mc:Choice Requires="x14">
            <control shapeId="41140" r:id="rId1074" name="Check Box 2228">
              <controlPr defaultSize="0" autoFill="0" autoLine="0" autoPict="0">
                <anchor moveWithCells="1">
                  <from>
                    <xdr:col>6</xdr:col>
                    <xdr:colOff>209550</xdr:colOff>
                    <xdr:row>20</xdr:row>
                    <xdr:rowOff>31750</xdr:rowOff>
                  </from>
                  <to>
                    <xdr:col>7</xdr:col>
                    <xdr:colOff>133350</xdr:colOff>
                    <xdr:row>20</xdr:row>
                    <xdr:rowOff>209550</xdr:rowOff>
                  </to>
                </anchor>
              </controlPr>
            </control>
          </mc:Choice>
        </mc:AlternateContent>
        <mc:AlternateContent xmlns:mc="http://schemas.openxmlformats.org/markup-compatibility/2006">
          <mc:Choice Requires="x14">
            <control shapeId="41141" r:id="rId1075" name="Check Box 2229">
              <controlPr defaultSize="0" autoFill="0" autoLine="0" autoPict="0">
                <anchor moveWithCells="1">
                  <from>
                    <xdr:col>14</xdr:col>
                    <xdr:colOff>209550</xdr:colOff>
                    <xdr:row>14</xdr:row>
                    <xdr:rowOff>31750</xdr:rowOff>
                  </from>
                  <to>
                    <xdr:col>15</xdr:col>
                    <xdr:colOff>133350</xdr:colOff>
                    <xdr:row>14</xdr:row>
                    <xdr:rowOff>209550</xdr:rowOff>
                  </to>
                </anchor>
              </controlPr>
            </control>
          </mc:Choice>
        </mc:AlternateContent>
        <mc:AlternateContent xmlns:mc="http://schemas.openxmlformats.org/markup-compatibility/2006">
          <mc:Choice Requires="x14">
            <control shapeId="41142" r:id="rId1076" name="Check Box 2230">
              <controlPr defaultSize="0" autoFill="0" autoLine="0" autoPict="0">
                <anchor moveWithCells="1">
                  <from>
                    <xdr:col>14</xdr:col>
                    <xdr:colOff>209550</xdr:colOff>
                    <xdr:row>15</xdr:row>
                    <xdr:rowOff>31750</xdr:rowOff>
                  </from>
                  <to>
                    <xdr:col>15</xdr:col>
                    <xdr:colOff>133350</xdr:colOff>
                    <xdr:row>15</xdr:row>
                    <xdr:rowOff>209550</xdr:rowOff>
                  </to>
                </anchor>
              </controlPr>
            </control>
          </mc:Choice>
        </mc:AlternateContent>
        <mc:AlternateContent xmlns:mc="http://schemas.openxmlformats.org/markup-compatibility/2006">
          <mc:Choice Requires="x14">
            <control shapeId="41143" r:id="rId1077" name="Check Box 2231">
              <controlPr defaultSize="0" autoFill="0" autoLine="0" autoPict="0">
                <anchor moveWithCells="1">
                  <from>
                    <xdr:col>14</xdr:col>
                    <xdr:colOff>209550</xdr:colOff>
                    <xdr:row>16</xdr:row>
                    <xdr:rowOff>31750</xdr:rowOff>
                  </from>
                  <to>
                    <xdr:col>15</xdr:col>
                    <xdr:colOff>133350</xdr:colOff>
                    <xdr:row>16</xdr:row>
                    <xdr:rowOff>209550</xdr:rowOff>
                  </to>
                </anchor>
              </controlPr>
            </control>
          </mc:Choice>
        </mc:AlternateContent>
        <mc:AlternateContent xmlns:mc="http://schemas.openxmlformats.org/markup-compatibility/2006">
          <mc:Choice Requires="x14">
            <control shapeId="41144" r:id="rId1078" name="Check Box 2232">
              <controlPr defaultSize="0" autoFill="0" autoLine="0" autoPict="0">
                <anchor moveWithCells="1">
                  <from>
                    <xdr:col>14</xdr:col>
                    <xdr:colOff>209550</xdr:colOff>
                    <xdr:row>17</xdr:row>
                    <xdr:rowOff>31750</xdr:rowOff>
                  </from>
                  <to>
                    <xdr:col>15</xdr:col>
                    <xdr:colOff>133350</xdr:colOff>
                    <xdr:row>17</xdr:row>
                    <xdr:rowOff>209550</xdr:rowOff>
                  </to>
                </anchor>
              </controlPr>
            </control>
          </mc:Choice>
        </mc:AlternateContent>
        <mc:AlternateContent xmlns:mc="http://schemas.openxmlformats.org/markup-compatibility/2006">
          <mc:Choice Requires="x14">
            <control shapeId="41145" r:id="rId1079" name="Check Box 2233">
              <controlPr defaultSize="0" autoFill="0" autoLine="0" autoPict="0">
                <anchor moveWithCells="1">
                  <from>
                    <xdr:col>14</xdr:col>
                    <xdr:colOff>209550</xdr:colOff>
                    <xdr:row>18</xdr:row>
                    <xdr:rowOff>31750</xdr:rowOff>
                  </from>
                  <to>
                    <xdr:col>15</xdr:col>
                    <xdr:colOff>133350</xdr:colOff>
                    <xdr:row>18</xdr:row>
                    <xdr:rowOff>209550</xdr:rowOff>
                  </to>
                </anchor>
              </controlPr>
            </control>
          </mc:Choice>
        </mc:AlternateContent>
        <mc:AlternateContent xmlns:mc="http://schemas.openxmlformats.org/markup-compatibility/2006">
          <mc:Choice Requires="x14">
            <control shapeId="41146" r:id="rId1080" name="Check Box 2234">
              <controlPr defaultSize="0" autoFill="0" autoLine="0" autoPict="0">
                <anchor moveWithCells="1">
                  <from>
                    <xdr:col>14</xdr:col>
                    <xdr:colOff>209550</xdr:colOff>
                    <xdr:row>19</xdr:row>
                    <xdr:rowOff>31750</xdr:rowOff>
                  </from>
                  <to>
                    <xdr:col>15</xdr:col>
                    <xdr:colOff>133350</xdr:colOff>
                    <xdr:row>19</xdr:row>
                    <xdr:rowOff>209550</xdr:rowOff>
                  </to>
                </anchor>
              </controlPr>
            </control>
          </mc:Choice>
        </mc:AlternateContent>
        <mc:AlternateContent xmlns:mc="http://schemas.openxmlformats.org/markup-compatibility/2006">
          <mc:Choice Requires="x14">
            <control shapeId="41147" r:id="rId1081" name="Check Box 2235">
              <controlPr defaultSize="0" autoFill="0" autoLine="0" autoPict="0">
                <anchor moveWithCells="1">
                  <from>
                    <xdr:col>14</xdr:col>
                    <xdr:colOff>209550</xdr:colOff>
                    <xdr:row>20</xdr:row>
                    <xdr:rowOff>31750</xdr:rowOff>
                  </from>
                  <to>
                    <xdr:col>15</xdr:col>
                    <xdr:colOff>133350</xdr:colOff>
                    <xdr:row>20</xdr:row>
                    <xdr:rowOff>209550</xdr:rowOff>
                  </to>
                </anchor>
              </controlPr>
            </control>
          </mc:Choice>
        </mc:AlternateContent>
        <mc:AlternateContent xmlns:mc="http://schemas.openxmlformats.org/markup-compatibility/2006">
          <mc:Choice Requires="x14">
            <control shapeId="41148" r:id="rId1082" name="Group Box 2236">
              <controlPr defaultSize="0" autoFill="0" autoPict="0">
                <anchor moveWithCells="1">
                  <from>
                    <xdr:col>6</xdr:col>
                    <xdr:colOff>527050</xdr:colOff>
                    <xdr:row>12</xdr:row>
                    <xdr:rowOff>31750</xdr:rowOff>
                  </from>
                  <to>
                    <xdr:col>11</xdr:col>
                    <xdr:colOff>19050</xdr:colOff>
                    <xdr:row>12</xdr:row>
                    <xdr:rowOff>228600</xdr:rowOff>
                  </to>
                </anchor>
              </controlPr>
            </control>
          </mc:Choice>
        </mc:AlternateContent>
        <mc:AlternateContent xmlns:mc="http://schemas.openxmlformats.org/markup-compatibility/2006">
          <mc:Choice Requires="x14">
            <control shapeId="41149" r:id="rId1083" name="Option Button 2237">
              <controlPr defaultSize="0" autoFill="0" autoLine="0" autoPict="0">
                <anchor moveWithCells="1">
                  <from>
                    <xdr:col>7</xdr:col>
                    <xdr:colOff>590550</xdr:colOff>
                    <xdr:row>12</xdr:row>
                    <xdr:rowOff>57150</xdr:rowOff>
                  </from>
                  <to>
                    <xdr:col>8</xdr:col>
                    <xdr:colOff>374650</xdr:colOff>
                    <xdr:row>12</xdr:row>
                    <xdr:rowOff>209550</xdr:rowOff>
                  </to>
                </anchor>
              </controlPr>
            </control>
          </mc:Choice>
        </mc:AlternateContent>
        <mc:AlternateContent xmlns:mc="http://schemas.openxmlformats.org/markup-compatibility/2006">
          <mc:Choice Requires="x14">
            <control shapeId="41150" r:id="rId1084" name="Option Button 2238">
              <controlPr defaultSize="0" autoFill="0" autoLine="0" autoPict="0">
                <anchor moveWithCells="1">
                  <from>
                    <xdr:col>8</xdr:col>
                    <xdr:colOff>527050</xdr:colOff>
                    <xdr:row>12</xdr:row>
                    <xdr:rowOff>57150</xdr:rowOff>
                  </from>
                  <to>
                    <xdr:col>9</xdr:col>
                    <xdr:colOff>304800</xdr:colOff>
                    <xdr:row>12</xdr:row>
                    <xdr:rowOff>209550</xdr:rowOff>
                  </to>
                </anchor>
              </controlPr>
            </control>
          </mc:Choice>
        </mc:AlternateContent>
        <mc:AlternateContent xmlns:mc="http://schemas.openxmlformats.org/markup-compatibility/2006">
          <mc:Choice Requires="x14">
            <control shapeId="41151" r:id="rId1085" name="Group Box 2239">
              <controlPr defaultSize="0" autoFill="0" autoPict="0">
                <anchor moveWithCells="1">
                  <from>
                    <xdr:col>14</xdr:col>
                    <xdr:colOff>514350</xdr:colOff>
                    <xdr:row>12</xdr:row>
                    <xdr:rowOff>31750</xdr:rowOff>
                  </from>
                  <to>
                    <xdr:col>20</xdr:col>
                    <xdr:colOff>152400</xdr:colOff>
                    <xdr:row>12</xdr:row>
                    <xdr:rowOff>228600</xdr:rowOff>
                  </to>
                </anchor>
              </controlPr>
            </control>
          </mc:Choice>
        </mc:AlternateContent>
        <mc:AlternateContent xmlns:mc="http://schemas.openxmlformats.org/markup-compatibility/2006">
          <mc:Choice Requires="x14">
            <control shapeId="41152" r:id="rId1086" name="Option Button 2240">
              <controlPr defaultSize="0" autoFill="0" autoLine="0" autoPict="0">
                <anchor moveWithCells="1">
                  <from>
                    <xdr:col>15</xdr:col>
                    <xdr:colOff>584200</xdr:colOff>
                    <xdr:row>12</xdr:row>
                    <xdr:rowOff>57150</xdr:rowOff>
                  </from>
                  <to>
                    <xdr:col>16</xdr:col>
                    <xdr:colOff>361950</xdr:colOff>
                    <xdr:row>12</xdr:row>
                    <xdr:rowOff>209550</xdr:rowOff>
                  </to>
                </anchor>
              </controlPr>
            </control>
          </mc:Choice>
        </mc:AlternateContent>
        <mc:AlternateContent xmlns:mc="http://schemas.openxmlformats.org/markup-compatibility/2006">
          <mc:Choice Requires="x14">
            <control shapeId="41153" r:id="rId1087" name="Option Button 2241">
              <controlPr defaultSize="0" autoFill="0" autoLine="0" autoPict="0">
                <anchor moveWithCells="1">
                  <from>
                    <xdr:col>16</xdr:col>
                    <xdr:colOff>514350</xdr:colOff>
                    <xdr:row>12</xdr:row>
                    <xdr:rowOff>57150</xdr:rowOff>
                  </from>
                  <to>
                    <xdr:col>17</xdr:col>
                    <xdr:colOff>298450</xdr:colOff>
                    <xdr:row>12</xdr:row>
                    <xdr:rowOff>209550</xdr:rowOff>
                  </to>
                </anchor>
              </controlPr>
            </control>
          </mc:Choice>
        </mc:AlternateContent>
        <mc:AlternateContent xmlns:mc="http://schemas.openxmlformats.org/markup-compatibility/2006">
          <mc:Choice Requires="x14">
            <control shapeId="41154" r:id="rId1088" name="Option Button 2242">
              <controlPr defaultSize="0" autoFill="0" autoLine="0" autoPict="0">
                <anchor moveWithCells="1">
                  <from>
                    <xdr:col>18</xdr:col>
                    <xdr:colOff>431800</xdr:colOff>
                    <xdr:row>12</xdr:row>
                    <xdr:rowOff>57150</xdr:rowOff>
                  </from>
                  <to>
                    <xdr:col>19</xdr:col>
                    <xdr:colOff>76200</xdr:colOff>
                    <xdr:row>12</xdr:row>
                    <xdr:rowOff>209550</xdr:rowOff>
                  </to>
                </anchor>
              </controlPr>
            </control>
          </mc:Choice>
        </mc:AlternateContent>
        <mc:AlternateContent xmlns:mc="http://schemas.openxmlformats.org/markup-compatibility/2006">
          <mc:Choice Requires="x14">
            <control shapeId="41157" r:id="rId1089" name="Check Box 2245">
              <controlPr defaultSize="0" autoFill="0" autoLine="0" autoPict="0">
                <anchor moveWithCells="1">
                  <from>
                    <xdr:col>22</xdr:col>
                    <xdr:colOff>374650</xdr:colOff>
                    <xdr:row>17</xdr:row>
                    <xdr:rowOff>31750</xdr:rowOff>
                  </from>
                  <to>
                    <xdr:col>23</xdr:col>
                    <xdr:colOff>438150</xdr:colOff>
                    <xdr:row>17</xdr:row>
                    <xdr:rowOff>209550</xdr:rowOff>
                  </to>
                </anchor>
              </controlPr>
            </control>
          </mc:Choice>
        </mc:AlternateContent>
        <mc:AlternateContent xmlns:mc="http://schemas.openxmlformats.org/markup-compatibility/2006">
          <mc:Choice Requires="x14">
            <control shapeId="41163" r:id="rId1090" name="Group Box 2251">
              <controlPr defaultSize="0" autoFill="0" autoPict="0">
                <anchor moveWithCells="1">
                  <from>
                    <xdr:col>1</xdr:col>
                    <xdr:colOff>590550</xdr:colOff>
                    <xdr:row>40</xdr:row>
                    <xdr:rowOff>190500</xdr:rowOff>
                  </from>
                  <to>
                    <xdr:col>5</xdr:col>
                    <xdr:colOff>31750</xdr:colOff>
                    <xdr:row>43</xdr:row>
                    <xdr:rowOff>50800</xdr:rowOff>
                  </to>
                </anchor>
              </controlPr>
            </control>
          </mc:Choice>
        </mc:AlternateContent>
        <mc:AlternateContent xmlns:mc="http://schemas.openxmlformats.org/markup-compatibility/2006">
          <mc:Choice Requires="x14">
            <control shapeId="41164" r:id="rId1091" name="Check Box 2252">
              <controlPr defaultSize="0" autoFill="0" autoLine="0" autoPict="0">
                <anchor moveWithCells="1">
                  <from>
                    <xdr:col>2</xdr:col>
                    <xdr:colOff>209550</xdr:colOff>
                    <xdr:row>41</xdr:row>
                    <xdr:rowOff>0</xdr:rowOff>
                  </from>
                  <to>
                    <xdr:col>3</xdr:col>
                    <xdr:colOff>438150</xdr:colOff>
                    <xdr:row>42</xdr:row>
                    <xdr:rowOff>0</xdr:rowOff>
                  </to>
                </anchor>
              </controlPr>
            </control>
          </mc:Choice>
        </mc:AlternateContent>
        <mc:AlternateContent xmlns:mc="http://schemas.openxmlformats.org/markup-compatibility/2006">
          <mc:Choice Requires="x14">
            <control shapeId="41165" r:id="rId1092" name="Check Box 2253">
              <controlPr defaultSize="0" autoFill="0" autoLine="0" autoPict="0">
                <anchor moveWithCells="1">
                  <from>
                    <xdr:col>2</xdr:col>
                    <xdr:colOff>209550</xdr:colOff>
                    <xdr:row>42</xdr:row>
                    <xdr:rowOff>0</xdr:rowOff>
                  </from>
                  <to>
                    <xdr:col>3</xdr:col>
                    <xdr:colOff>438150</xdr:colOff>
                    <xdr:row>43</xdr:row>
                    <xdr:rowOff>0</xdr:rowOff>
                  </to>
                </anchor>
              </controlPr>
            </control>
          </mc:Choice>
        </mc:AlternateContent>
        <mc:AlternateContent xmlns:mc="http://schemas.openxmlformats.org/markup-compatibility/2006">
          <mc:Choice Requires="x14">
            <control shapeId="41167" r:id="rId1093" name="Group Box 2255">
              <controlPr defaultSize="0" autoFill="0" autoPict="0">
                <anchor moveWithCells="1">
                  <from>
                    <xdr:col>5</xdr:col>
                    <xdr:colOff>584200</xdr:colOff>
                    <xdr:row>35</xdr:row>
                    <xdr:rowOff>152400</xdr:rowOff>
                  </from>
                  <to>
                    <xdr:col>19</xdr:col>
                    <xdr:colOff>565150</xdr:colOff>
                    <xdr:row>53</xdr:row>
                    <xdr:rowOff>69850</xdr:rowOff>
                  </to>
                </anchor>
              </controlPr>
            </control>
          </mc:Choice>
        </mc:AlternateContent>
        <mc:AlternateContent xmlns:mc="http://schemas.openxmlformats.org/markup-compatibility/2006">
          <mc:Choice Requires="x14">
            <control shapeId="41168" r:id="rId1094" name="Check Box 2256">
              <controlPr defaultSize="0" autoFill="0" autoLine="0" autoPict="0">
                <anchor moveWithCells="1">
                  <from>
                    <xdr:col>6</xdr:col>
                    <xdr:colOff>209550</xdr:colOff>
                    <xdr:row>40</xdr:row>
                    <xdr:rowOff>31750</xdr:rowOff>
                  </from>
                  <to>
                    <xdr:col>7</xdr:col>
                    <xdr:colOff>133350</xdr:colOff>
                    <xdr:row>40</xdr:row>
                    <xdr:rowOff>209550</xdr:rowOff>
                  </to>
                </anchor>
              </controlPr>
            </control>
          </mc:Choice>
        </mc:AlternateContent>
        <mc:AlternateContent xmlns:mc="http://schemas.openxmlformats.org/markup-compatibility/2006">
          <mc:Choice Requires="x14">
            <control shapeId="41169" r:id="rId1095" name="Check Box 2257">
              <controlPr defaultSize="0" autoFill="0" autoLine="0" autoPict="0">
                <anchor moveWithCells="1">
                  <from>
                    <xdr:col>6</xdr:col>
                    <xdr:colOff>209550</xdr:colOff>
                    <xdr:row>41</xdr:row>
                    <xdr:rowOff>31750</xdr:rowOff>
                  </from>
                  <to>
                    <xdr:col>7</xdr:col>
                    <xdr:colOff>133350</xdr:colOff>
                    <xdr:row>41</xdr:row>
                    <xdr:rowOff>209550</xdr:rowOff>
                  </to>
                </anchor>
              </controlPr>
            </control>
          </mc:Choice>
        </mc:AlternateContent>
        <mc:AlternateContent xmlns:mc="http://schemas.openxmlformats.org/markup-compatibility/2006">
          <mc:Choice Requires="x14">
            <control shapeId="41170" r:id="rId1096" name="Check Box 2258">
              <controlPr defaultSize="0" autoFill="0" autoLine="0" autoPict="0">
                <anchor moveWithCells="1">
                  <from>
                    <xdr:col>6</xdr:col>
                    <xdr:colOff>209550</xdr:colOff>
                    <xdr:row>42</xdr:row>
                    <xdr:rowOff>31750</xdr:rowOff>
                  </from>
                  <to>
                    <xdr:col>7</xdr:col>
                    <xdr:colOff>133350</xdr:colOff>
                    <xdr:row>42</xdr:row>
                    <xdr:rowOff>209550</xdr:rowOff>
                  </to>
                </anchor>
              </controlPr>
            </control>
          </mc:Choice>
        </mc:AlternateContent>
        <mc:AlternateContent xmlns:mc="http://schemas.openxmlformats.org/markup-compatibility/2006">
          <mc:Choice Requires="x14">
            <control shapeId="41172" r:id="rId1097" name="Check Box 2260">
              <controlPr defaultSize="0" autoFill="0" autoLine="0" autoPict="0">
                <anchor moveWithCells="1">
                  <from>
                    <xdr:col>6</xdr:col>
                    <xdr:colOff>209550</xdr:colOff>
                    <xdr:row>44</xdr:row>
                    <xdr:rowOff>31750</xdr:rowOff>
                  </from>
                  <to>
                    <xdr:col>7</xdr:col>
                    <xdr:colOff>133350</xdr:colOff>
                    <xdr:row>44</xdr:row>
                    <xdr:rowOff>209550</xdr:rowOff>
                  </to>
                </anchor>
              </controlPr>
            </control>
          </mc:Choice>
        </mc:AlternateContent>
        <mc:AlternateContent xmlns:mc="http://schemas.openxmlformats.org/markup-compatibility/2006">
          <mc:Choice Requires="x14">
            <control shapeId="41174" r:id="rId1098" name="Check Box 2262">
              <controlPr defaultSize="0" autoFill="0" autoLine="0" autoPict="0">
                <anchor moveWithCells="1">
                  <from>
                    <xdr:col>6</xdr:col>
                    <xdr:colOff>209550</xdr:colOff>
                    <xdr:row>46</xdr:row>
                    <xdr:rowOff>31750</xdr:rowOff>
                  </from>
                  <to>
                    <xdr:col>7</xdr:col>
                    <xdr:colOff>133350</xdr:colOff>
                    <xdr:row>46</xdr:row>
                    <xdr:rowOff>209550</xdr:rowOff>
                  </to>
                </anchor>
              </controlPr>
            </control>
          </mc:Choice>
        </mc:AlternateContent>
        <mc:AlternateContent xmlns:mc="http://schemas.openxmlformats.org/markup-compatibility/2006">
          <mc:Choice Requires="x14">
            <control shapeId="41175" r:id="rId1099" name="Check Box 2263">
              <controlPr defaultSize="0" autoFill="0" autoLine="0" autoPict="0">
                <anchor moveWithCells="1">
                  <from>
                    <xdr:col>6</xdr:col>
                    <xdr:colOff>209550</xdr:colOff>
                    <xdr:row>47</xdr:row>
                    <xdr:rowOff>31750</xdr:rowOff>
                  </from>
                  <to>
                    <xdr:col>7</xdr:col>
                    <xdr:colOff>133350</xdr:colOff>
                    <xdr:row>47</xdr:row>
                    <xdr:rowOff>209550</xdr:rowOff>
                  </to>
                </anchor>
              </controlPr>
            </control>
          </mc:Choice>
        </mc:AlternateContent>
        <mc:AlternateContent xmlns:mc="http://schemas.openxmlformats.org/markup-compatibility/2006">
          <mc:Choice Requires="x14">
            <control shapeId="41176" r:id="rId1100" name="Check Box 2264">
              <controlPr defaultSize="0" autoFill="0" autoLine="0" autoPict="0">
                <anchor moveWithCells="1">
                  <from>
                    <xdr:col>6</xdr:col>
                    <xdr:colOff>209550</xdr:colOff>
                    <xdr:row>48</xdr:row>
                    <xdr:rowOff>31750</xdr:rowOff>
                  </from>
                  <to>
                    <xdr:col>7</xdr:col>
                    <xdr:colOff>133350</xdr:colOff>
                    <xdr:row>48</xdr:row>
                    <xdr:rowOff>209550</xdr:rowOff>
                  </to>
                </anchor>
              </controlPr>
            </control>
          </mc:Choice>
        </mc:AlternateContent>
        <mc:AlternateContent xmlns:mc="http://schemas.openxmlformats.org/markup-compatibility/2006">
          <mc:Choice Requires="x14">
            <control shapeId="41177" r:id="rId1101" name="Check Box 2265">
              <controlPr defaultSize="0" autoFill="0" autoLine="0" autoPict="0">
                <anchor moveWithCells="1">
                  <from>
                    <xdr:col>6</xdr:col>
                    <xdr:colOff>209550</xdr:colOff>
                    <xdr:row>49</xdr:row>
                    <xdr:rowOff>31750</xdr:rowOff>
                  </from>
                  <to>
                    <xdr:col>7</xdr:col>
                    <xdr:colOff>133350</xdr:colOff>
                    <xdr:row>49</xdr:row>
                    <xdr:rowOff>209550</xdr:rowOff>
                  </to>
                </anchor>
              </controlPr>
            </control>
          </mc:Choice>
        </mc:AlternateContent>
        <mc:AlternateContent xmlns:mc="http://schemas.openxmlformats.org/markup-compatibility/2006">
          <mc:Choice Requires="x14">
            <control shapeId="41178" r:id="rId1102" name="Check Box 2266">
              <controlPr defaultSize="0" autoFill="0" autoLine="0" autoPict="0">
                <anchor moveWithCells="1">
                  <from>
                    <xdr:col>6</xdr:col>
                    <xdr:colOff>209550</xdr:colOff>
                    <xdr:row>50</xdr:row>
                    <xdr:rowOff>31750</xdr:rowOff>
                  </from>
                  <to>
                    <xdr:col>7</xdr:col>
                    <xdr:colOff>133350</xdr:colOff>
                    <xdr:row>50</xdr:row>
                    <xdr:rowOff>209550</xdr:rowOff>
                  </to>
                </anchor>
              </controlPr>
            </control>
          </mc:Choice>
        </mc:AlternateContent>
        <mc:AlternateContent xmlns:mc="http://schemas.openxmlformats.org/markup-compatibility/2006">
          <mc:Choice Requires="x14">
            <control shapeId="41179" r:id="rId1103" name="Check Box 2267">
              <controlPr defaultSize="0" autoFill="0" autoLine="0" autoPict="0">
                <anchor moveWithCells="1">
                  <from>
                    <xdr:col>6</xdr:col>
                    <xdr:colOff>209550</xdr:colOff>
                    <xdr:row>51</xdr:row>
                    <xdr:rowOff>31750</xdr:rowOff>
                  </from>
                  <to>
                    <xdr:col>7</xdr:col>
                    <xdr:colOff>133350</xdr:colOff>
                    <xdr:row>51</xdr:row>
                    <xdr:rowOff>209550</xdr:rowOff>
                  </to>
                </anchor>
              </controlPr>
            </control>
          </mc:Choice>
        </mc:AlternateContent>
        <mc:AlternateContent xmlns:mc="http://schemas.openxmlformats.org/markup-compatibility/2006">
          <mc:Choice Requires="x14">
            <control shapeId="41180" r:id="rId1104" name="Check Box 2268">
              <controlPr defaultSize="0" autoFill="0" autoLine="0" autoPict="0">
                <anchor moveWithCells="1">
                  <from>
                    <xdr:col>6</xdr:col>
                    <xdr:colOff>209550</xdr:colOff>
                    <xdr:row>52</xdr:row>
                    <xdr:rowOff>31750</xdr:rowOff>
                  </from>
                  <to>
                    <xdr:col>7</xdr:col>
                    <xdr:colOff>133350</xdr:colOff>
                    <xdr:row>52</xdr:row>
                    <xdr:rowOff>209550</xdr:rowOff>
                  </to>
                </anchor>
              </controlPr>
            </control>
          </mc:Choice>
        </mc:AlternateContent>
        <mc:AlternateContent xmlns:mc="http://schemas.openxmlformats.org/markup-compatibility/2006">
          <mc:Choice Requires="x14">
            <control shapeId="41181" r:id="rId1105" name="Check Box 2269">
              <controlPr defaultSize="0" autoFill="0" autoLine="0" autoPict="0">
                <anchor moveWithCells="1">
                  <from>
                    <xdr:col>14</xdr:col>
                    <xdr:colOff>209550</xdr:colOff>
                    <xdr:row>40</xdr:row>
                    <xdr:rowOff>31750</xdr:rowOff>
                  </from>
                  <to>
                    <xdr:col>15</xdr:col>
                    <xdr:colOff>133350</xdr:colOff>
                    <xdr:row>40</xdr:row>
                    <xdr:rowOff>209550</xdr:rowOff>
                  </to>
                </anchor>
              </controlPr>
            </control>
          </mc:Choice>
        </mc:AlternateContent>
        <mc:AlternateContent xmlns:mc="http://schemas.openxmlformats.org/markup-compatibility/2006">
          <mc:Choice Requires="x14">
            <control shapeId="41182" r:id="rId1106" name="Check Box 2270">
              <controlPr defaultSize="0" autoFill="0" autoLine="0" autoPict="0">
                <anchor moveWithCells="1">
                  <from>
                    <xdr:col>14</xdr:col>
                    <xdr:colOff>209550</xdr:colOff>
                    <xdr:row>41</xdr:row>
                    <xdr:rowOff>31750</xdr:rowOff>
                  </from>
                  <to>
                    <xdr:col>15</xdr:col>
                    <xdr:colOff>133350</xdr:colOff>
                    <xdr:row>41</xdr:row>
                    <xdr:rowOff>209550</xdr:rowOff>
                  </to>
                </anchor>
              </controlPr>
            </control>
          </mc:Choice>
        </mc:AlternateContent>
        <mc:AlternateContent xmlns:mc="http://schemas.openxmlformats.org/markup-compatibility/2006">
          <mc:Choice Requires="x14">
            <control shapeId="41183" r:id="rId1107" name="Check Box 2271">
              <controlPr defaultSize="0" autoFill="0" autoLine="0" autoPict="0">
                <anchor moveWithCells="1">
                  <from>
                    <xdr:col>14</xdr:col>
                    <xdr:colOff>209550</xdr:colOff>
                    <xdr:row>42</xdr:row>
                    <xdr:rowOff>31750</xdr:rowOff>
                  </from>
                  <to>
                    <xdr:col>15</xdr:col>
                    <xdr:colOff>133350</xdr:colOff>
                    <xdr:row>42</xdr:row>
                    <xdr:rowOff>209550</xdr:rowOff>
                  </to>
                </anchor>
              </controlPr>
            </control>
          </mc:Choice>
        </mc:AlternateContent>
        <mc:AlternateContent xmlns:mc="http://schemas.openxmlformats.org/markup-compatibility/2006">
          <mc:Choice Requires="x14">
            <control shapeId="41184" r:id="rId1108" name="Check Box 2272">
              <controlPr defaultSize="0" autoFill="0" autoLine="0" autoPict="0">
                <anchor moveWithCells="1">
                  <from>
                    <xdr:col>14</xdr:col>
                    <xdr:colOff>209550</xdr:colOff>
                    <xdr:row>43</xdr:row>
                    <xdr:rowOff>31750</xdr:rowOff>
                  </from>
                  <to>
                    <xdr:col>15</xdr:col>
                    <xdr:colOff>133350</xdr:colOff>
                    <xdr:row>43</xdr:row>
                    <xdr:rowOff>209550</xdr:rowOff>
                  </to>
                </anchor>
              </controlPr>
            </control>
          </mc:Choice>
        </mc:AlternateContent>
        <mc:AlternateContent xmlns:mc="http://schemas.openxmlformats.org/markup-compatibility/2006">
          <mc:Choice Requires="x14">
            <control shapeId="41185" r:id="rId1109" name="Check Box 2273">
              <controlPr defaultSize="0" autoFill="0" autoLine="0" autoPict="0">
                <anchor moveWithCells="1">
                  <from>
                    <xdr:col>14</xdr:col>
                    <xdr:colOff>209550</xdr:colOff>
                    <xdr:row>44</xdr:row>
                    <xdr:rowOff>31750</xdr:rowOff>
                  </from>
                  <to>
                    <xdr:col>15</xdr:col>
                    <xdr:colOff>133350</xdr:colOff>
                    <xdr:row>44</xdr:row>
                    <xdr:rowOff>209550</xdr:rowOff>
                  </to>
                </anchor>
              </controlPr>
            </control>
          </mc:Choice>
        </mc:AlternateContent>
        <mc:AlternateContent xmlns:mc="http://schemas.openxmlformats.org/markup-compatibility/2006">
          <mc:Choice Requires="x14">
            <control shapeId="41186" r:id="rId1110" name="Check Box 2274">
              <controlPr defaultSize="0" autoFill="0" autoLine="0" autoPict="0">
                <anchor moveWithCells="1">
                  <from>
                    <xdr:col>14</xdr:col>
                    <xdr:colOff>209550</xdr:colOff>
                    <xdr:row>45</xdr:row>
                    <xdr:rowOff>31750</xdr:rowOff>
                  </from>
                  <to>
                    <xdr:col>15</xdr:col>
                    <xdr:colOff>133350</xdr:colOff>
                    <xdr:row>45</xdr:row>
                    <xdr:rowOff>209550</xdr:rowOff>
                  </to>
                </anchor>
              </controlPr>
            </control>
          </mc:Choice>
        </mc:AlternateContent>
        <mc:AlternateContent xmlns:mc="http://schemas.openxmlformats.org/markup-compatibility/2006">
          <mc:Choice Requires="x14">
            <control shapeId="41187" r:id="rId1111" name="Check Box 2275">
              <controlPr defaultSize="0" autoFill="0" autoLine="0" autoPict="0">
                <anchor moveWithCells="1">
                  <from>
                    <xdr:col>14</xdr:col>
                    <xdr:colOff>209550</xdr:colOff>
                    <xdr:row>46</xdr:row>
                    <xdr:rowOff>31750</xdr:rowOff>
                  </from>
                  <to>
                    <xdr:col>15</xdr:col>
                    <xdr:colOff>133350</xdr:colOff>
                    <xdr:row>46</xdr:row>
                    <xdr:rowOff>209550</xdr:rowOff>
                  </to>
                </anchor>
              </controlPr>
            </control>
          </mc:Choice>
        </mc:AlternateContent>
        <mc:AlternateContent xmlns:mc="http://schemas.openxmlformats.org/markup-compatibility/2006">
          <mc:Choice Requires="x14">
            <control shapeId="41188" r:id="rId1112" name="Check Box 2276">
              <controlPr defaultSize="0" autoFill="0" autoLine="0" autoPict="0">
                <anchor moveWithCells="1">
                  <from>
                    <xdr:col>14</xdr:col>
                    <xdr:colOff>209550</xdr:colOff>
                    <xdr:row>47</xdr:row>
                    <xdr:rowOff>31750</xdr:rowOff>
                  </from>
                  <to>
                    <xdr:col>15</xdr:col>
                    <xdr:colOff>133350</xdr:colOff>
                    <xdr:row>47</xdr:row>
                    <xdr:rowOff>209550</xdr:rowOff>
                  </to>
                </anchor>
              </controlPr>
            </control>
          </mc:Choice>
        </mc:AlternateContent>
        <mc:AlternateContent xmlns:mc="http://schemas.openxmlformats.org/markup-compatibility/2006">
          <mc:Choice Requires="x14">
            <control shapeId="41189" r:id="rId1113" name="Check Box 2277">
              <controlPr defaultSize="0" autoFill="0" autoLine="0" autoPict="0">
                <anchor moveWithCells="1">
                  <from>
                    <xdr:col>14</xdr:col>
                    <xdr:colOff>209550</xdr:colOff>
                    <xdr:row>48</xdr:row>
                    <xdr:rowOff>31750</xdr:rowOff>
                  </from>
                  <to>
                    <xdr:col>15</xdr:col>
                    <xdr:colOff>133350</xdr:colOff>
                    <xdr:row>48</xdr:row>
                    <xdr:rowOff>209550</xdr:rowOff>
                  </to>
                </anchor>
              </controlPr>
            </control>
          </mc:Choice>
        </mc:AlternateContent>
        <mc:AlternateContent xmlns:mc="http://schemas.openxmlformats.org/markup-compatibility/2006">
          <mc:Choice Requires="x14">
            <control shapeId="41190" r:id="rId1114" name="Check Box 2278">
              <controlPr defaultSize="0" autoFill="0" autoLine="0" autoPict="0">
                <anchor moveWithCells="1">
                  <from>
                    <xdr:col>14</xdr:col>
                    <xdr:colOff>209550</xdr:colOff>
                    <xdr:row>49</xdr:row>
                    <xdr:rowOff>31750</xdr:rowOff>
                  </from>
                  <to>
                    <xdr:col>15</xdr:col>
                    <xdr:colOff>133350</xdr:colOff>
                    <xdr:row>49</xdr:row>
                    <xdr:rowOff>209550</xdr:rowOff>
                  </to>
                </anchor>
              </controlPr>
            </control>
          </mc:Choice>
        </mc:AlternateContent>
        <mc:AlternateContent xmlns:mc="http://schemas.openxmlformats.org/markup-compatibility/2006">
          <mc:Choice Requires="x14">
            <control shapeId="41191" r:id="rId1115" name="Check Box 2279">
              <controlPr defaultSize="0" autoFill="0" autoLine="0" autoPict="0">
                <anchor moveWithCells="1">
                  <from>
                    <xdr:col>14</xdr:col>
                    <xdr:colOff>209550</xdr:colOff>
                    <xdr:row>50</xdr:row>
                    <xdr:rowOff>31750</xdr:rowOff>
                  </from>
                  <to>
                    <xdr:col>15</xdr:col>
                    <xdr:colOff>133350</xdr:colOff>
                    <xdr:row>50</xdr:row>
                    <xdr:rowOff>209550</xdr:rowOff>
                  </to>
                </anchor>
              </controlPr>
            </control>
          </mc:Choice>
        </mc:AlternateContent>
        <mc:AlternateContent xmlns:mc="http://schemas.openxmlformats.org/markup-compatibility/2006">
          <mc:Choice Requires="x14">
            <control shapeId="41192" r:id="rId1116" name="Check Box 2280">
              <controlPr defaultSize="0" autoFill="0" autoLine="0" autoPict="0">
                <anchor moveWithCells="1">
                  <from>
                    <xdr:col>14</xdr:col>
                    <xdr:colOff>209550</xdr:colOff>
                    <xdr:row>51</xdr:row>
                    <xdr:rowOff>31750</xdr:rowOff>
                  </from>
                  <to>
                    <xdr:col>15</xdr:col>
                    <xdr:colOff>133350</xdr:colOff>
                    <xdr:row>51</xdr:row>
                    <xdr:rowOff>209550</xdr:rowOff>
                  </to>
                </anchor>
              </controlPr>
            </control>
          </mc:Choice>
        </mc:AlternateContent>
        <mc:AlternateContent xmlns:mc="http://schemas.openxmlformats.org/markup-compatibility/2006">
          <mc:Choice Requires="x14">
            <control shapeId="41193" r:id="rId1117" name="Check Box 2281">
              <controlPr defaultSize="0" autoFill="0" autoLine="0" autoPict="0">
                <anchor moveWithCells="1">
                  <from>
                    <xdr:col>14</xdr:col>
                    <xdr:colOff>209550</xdr:colOff>
                    <xdr:row>52</xdr:row>
                    <xdr:rowOff>31750</xdr:rowOff>
                  </from>
                  <to>
                    <xdr:col>15</xdr:col>
                    <xdr:colOff>133350</xdr:colOff>
                    <xdr:row>52</xdr:row>
                    <xdr:rowOff>209550</xdr:rowOff>
                  </to>
                </anchor>
              </controlPr>
            </control>
          </mc:Choice>
        </mc:AlternateContent>
        <mc:AlternateContent xmlns:mc="http://schemas.openxmlformats.org/markup-compatibility/2006">
          <mc:Choice Requires="x14">
            <control shapeId="41194" r:id="rId1118" name="Group Box 2282">
              <controlPr defaultSize="0" autoFill="0" autoPict="0">
                <anchor moveWithCells="1">
                  <from>
                    <xdr:col>10</xdr:col>
                    <xdr:colOff>527050</xdr:colOff>
                    <xdr:row>38</xdr:row>
                    <xdr:rowOff>31750</xdr:rowOff>
                  </from>
                  <to>
                    <xdr:col>14</xdr:col>
                    <xdr:colOff>533400</xdr:colOff>
                    <xdr:row>39</xdr:row>
                    <xdr:rowOff>19050</xdr:rowOff>
                  </to>
                </anchor>
              </controlPr>
            </control>
          </mc:Choice>
        </mc:AlternateContent>
        <mc:AlternateContent xmlns:mc="http://schemas.openxmlformats.org/markup-compatibility/2006">
          <mc:Choice Requires="x14">
            <control shapeId="41195" r:id="rId1119" name="Option Button 2283">
              <controlPr defaultSize="0" autoFill="0" autoLine="0" autoPict="0">
                <anchor moveWithCells="1">
                  <from>
                    <xdr:col>11</xdr:col>
                    <xdr:colOff>590550</xdr:colOff>
                    <xdr:row>38</xdr:row>
                    <xdr:rowOff>76200</xdr:rowOff>
                  </from>
                  <to>
                    <xdr:col>12</xdr:col>
                    <xdr:colOff>374650</xdr:colOff>
                    <xdr:row>39</xdr:row>
                    <xdr:rowOff>0</xdr:rowOff>
                  </to>
                </anchor>
              </controlPr>
            </control>
          </mc:Choice>
        </mc:AlternateContent>
        <mc:AlternateContent xmlns:mc="http://schemas.openxmlformats.org/markup-compatibility/2006">
          <mc:Choice Requires="x14">
            <control shapeId="41196" r:id="rId1120" name="Option Button 2284">
              <controlPr defaultSize="0" autoFill="0" autoLine="0" autoPict="0">
                <anchor moveWithCells="1">
                  <from>
                    <xdr:col>12</xdr:col>
                    <xdr:colOff>527050</xdr:colOff>
                    <xdr:row>38</xdr:row>
                    <xdr:rowOff>76200</xdr:rowOff>
                  </from>
                  <to>
                    <xdr:col>13</xdr:col>
                    <xdr:colOff>304800</xdr:colOff>
                    <xdr:row>39</xdr:row>
                    <xdr:rowOff>0</xdr:rowOff>
                  </to>
                </anchor>
              </controlPr>
            </control>
          </mc:Choice>
        </mc:AlternateContent>
        <mc:AlternateContent xmlns:mc="http://schemas.openxmlformats.org/markup-compatibility/2006">
          <mc:Choice Requires="x14">
            <control shapeId="41197" r:id="rId1121" name="Option Button 2285">
              <controlPr defaultSize="0" autoFill="0" autoLine="0" autoPict="0">
                <anchor moveWithCells="1">
                  <from>
                    <xdr:col>13</xdr:col>
                    <xdr:colOff>495300</xdr:colOff>
                    <xdr:row>38</xdr:row>
                    <xdr:rowOff>69850</xdr:rowOff>
                  </from>
                  <to>
                    <xdr:col>14</xdr:col>
                    <xdr:colOff>279400</xdr:colOff>
                    <xdr:row>39</xdr:row>
                    <xdr:rowOff>12700</xdr:rowOff>
                  </to>
                </anchor>
              </controlPr>
            </control>
          </mc:Choice>
        </mc:AlternateContent>
        <mc:AlternateContent xmlns:mc="http://schemas.openxmlformats.org/markup-compatibility/2006">
          <mc:Choice Requires="x14">
            <control shapeId="41199" r:id="rId1122" name="Check Box 2287">
              <controlPr defaultSize="0" autoFill="0" autoLine="0" autoPict="0">
                <anchor moveWithCells="1">
                  <from>
                    <xdr:col>21</xdr:col>
                    <xdr:colOff>374650</xdr:colOff>
                    <xdr:row>43</xdr:row>
                    <xdr:rowOff>31750</xdr:rowOff>
                  </from>
                  <to>
                    <xdr:col>22</xdr:col>
                    <xdr:colOff>438150</xdr:colOff>
                    <xdr:row>43</xdr:row>
                    <xdr:rowOff>209550</xdr:rowOff>
                  </to>
                </anchor>
              </controlPr>
            </control>
          </mc:Choice>
        </mc:AlternateContent>
        <mc:AlternateContent xmlns:mc="http://schemas.openxmlformats.org/markup-compatibility/2006">
          <mc:Choice Requires="x14">
            <control shapeId="41202" r:id="rId1123" name="Option Button 2290">
              <controlPr defaultSize="0" autoFill="0" autoLine="0" autoPict="0">
                <anchor moveWithCells="1">
                  <from>
                    <xdr:col>6</xdr:col>
                    <xdr:colOff>476250</xdr:colOff>
                    <xdr:row>43</xdr:row>
                    <xdr:rowOff>76200</xdr:rowOff>
                  </from>
                  <to>
                    <xdr:col>7</xdr:col>
                    <xdr:colOff>495300</xdr:colOff>
                    <xdr:row>43</xdr:row>
                    <xdr:rowOff>203200</xdr:rowOff>
                  </to>
                </anchor>
              </controlPr>
            </control>
          </mc:Choice>
        </mc:AlternateContent>
        <mc:AlternateContent xmlns:mc="http://schemas.openxmlformats.org/markup-compatibility/2006">
          <mc:Choice Requires="x14">
            <control shapeId="41203" r:id="rId1124" name="Group Box 2291">
              <controlPr defaultSize="0" autoFill="0" autoPict="0">
                <anchor moveWithCells="1">
                  <from>
                    <xdr:col>6</xdr:col>
                    <xdr:colOff>450850</xdr:colOff>
                    <xdr:row>43</xdr:row>
                    <xdr:rowOff>38100</xdr:rowOff>
                  </from>
                  <to>
                    <xdr:col>10</xdr:col>
                    <xdr:colOff>38100</xdr:colOff>
                    <xdr:row>44</xdr:row>
                    <xdr:rowOff>12700</xdr:rowOff>
                  </to>
                </anchor>
              </controlPr>
            </control>
          </mc:Choice>
        </mc:AlternateContent>
        <mc:AlternateContent xmlns:mc="http://schemas.openxmlformats.org/markup-compatibility/2006">
          <mc:Choice Requires="x14">
            <control shapeId="41204" r:id="rId1125" name="Option Button 2292">
              <controlPr defaultSize="0" autoFill="0" autoLine="0" autoPict="0">
                <anchor moveWithCells="1">
                  <from>
                    <xdr:col>7</xdr:col>
                    <xdr:colOff>590550</xdr:colOff>
                    <xdr:row>43</xdr:row>
                    <xdr:rowOff>76200</xdr:rowOff>
                  </from>
                  <to>
                    <xdr:col>9</xdr:col>
                    <xdr:colOff>0</xdr:colOff>
                    <xdr:row>43</xdr:row>
                    <xdr:rowOff>203200</xdr:rowOff>
                  </to>
                </anchor>
              </controlPr>
            </control>
          </mc:Choice>
        </mc:AlternateContent>
        <mc:AlternateContent xmlns:mc="http://schemas.openxmlformats.org/markup-compatibility/2006">
          <mc:Choice Requires="x14">
            <control shapeId="41205" r:id="rId1126" name="Option Button 2293">
              <controlPr defaultSize="0" autoFill="0" autoLine="0" autoPict="0">
                <anchor moveWithCells="1">
                  <from>
                    <xdr:col>6</xdr:col>
                    <xdr:colOff>476250</xdr:colOff>
                    <xdr:row>45</xdr:row>
                    <xdr:rowOff>76200</xdr:rowOff>
                  </from>
                  <to>
                    <xdr:col>7</xdr:col>
                    <xdr:colOff>495300</xdr:colOff>
                    <xdr:row>45</xdr:row>
                    <xdr:rowOff>203200</xdr:rowOff>
                  </to>
                </anchor>
              </controlPr>
            </control>
          </mc:Choice>
        </mc:AlternateContent>
        <mc:AlternateContent xmlns:mc="http://schemas.openxmlformats.org/markup-compatibility/2006">
          <mc:Choice Requires="x14">
            <control shapeId="41206" r:id="rId1127" name="Group Box 2294">
              <controlPr defaultSize="0" autoFill="0" autoPict="0">
                <anchor moveWithCells="1">
                  <from>
                    <xdr:col>6</xdr:col>
                    <xdr:colOff>450850</xdr:colOff>
                    <xdr:row>45</xdr:row>
                    <xdr:rowOff>38100</xdr:rowOff>
                  </from>
                  <to>
                    <xdr:col>10</xdr:col>
                    <xdr:colOff>38100</xdr:colOff>
                    <xdr:row>46</xdr:row>
                    <xdr:rowOff>12700</xdr:rowOff>
                  </to>
                </anchor>
              </controlPr>
            </control>
          </mc:Choice>
        </mc:AlternateContent>
        <mc:AlternateContent xmlns:mc="http://schemas.openxmlformats.org/markup-compatibility/2006">
          <mc:Choice Requires="x14">
            <control shapeId="41207" r:id="rId1128" name="Option Button 2295">
              <controlPr defaultSize="0" autoFill="0" autoLine="0" autoPict="0">
                <anchor moveWithCells="1">
                  <from>
                    <xdr:col>7</xdr:col>
                    <xdr:colOff>590550</xdr:colOff>
                    <xdr:row>45</xdr:row>
                    <xdr:rowOff>76200</xdr:rowOff>
                  </from>
                  <to>
                    <xdr:col>9</xdr:col>
                    <xdr:colOff>0</xdr:colOff>
                    <xdr:row>45</xdr:row>
                    <xdr:rowOff>203200</xdr:rowOff>
                  </to>
                </anchor>
              </controlPr>
            </control>
          </mc:Choice>
        </mc:AlternateContent>
        <mc:AlternateContent xmlns:mc="http://schemas.openxmlformats.org/markup-compatibility/2006">
          <mc:Choice Requires="x14">
            <control shapeId="41208" r:id="rId1129" name="Check Box 2296">
              <controlPr defaultSize="0" autoFill="0" autoLine="0" autoPict="0">
                <anchor moveWithCells="1">
                  <from>
                    <xdr:col>2</xdr:col>
                    <xdr:colOff>209550</xdr:colOff>
                    <xdr:row>10</xdr:row>
                    <xdr:rowOff>0</xdr:rowOff>
                  </from>
                  <to>
                    <xdr:col>3</xdr:col>
                    <xdr:colOff>438150</xdr:colOff>
                    <xdr:row>11</xdr:row>
                    <xdr:rowOff>0</xdr:rowOff>
                  </to>
                </anchor>
              </controlPr>
            </control>
          </mc:Choice>
        </mc:AlternateContent>
        <mc:AlternateContent xmlns:mc="http://schemas.openxmlformats.org/markup-compatibility/2006">
          <mc:Choice Requires="x14">
            <control shapeId="41209" r:id="rId1130" name="Check Box 2297">
              <controlPr defaultSize="0" autoFill="0" autoLine="0" autoPict="0">
                <anchor moveWithCells="1">
                  <from>
                    <xdr:col>2</xdr:col>
                    <xdr:colOff>209550</xdr:colOff>
                    <xdr:row>11</xdr:row>
                    <xdr:rowOff>0</xdr:rowOff>
                  </from>
                  <to>
                    <xdr:col>3</xdr:col>
                    <xdr:colOff>438150</xdr:colOff>
                    <xdr:row>12</xdr:row>
                    <xdr:rowOff>0</xdr:rowOff>
                  </to>
                </anchor>
              </controlPr>
            </control>
          </mc:Choice>
        </mc:AlternateContent>
        <mc:AlternateContent xmlns:mc="http://schemas.openxmlformats.org/markup-compatibility/2006">
          <mc:Choice Requires="x14">
            <control shapeId="41210" r:id="rId1131" name="Check Box 2298">
              <controlPr defaultSize="0" autoFill="0" autoLine="0" autoPict="0">
                <anchor moveWithCells="1">
                  <from>
                    <xdr:col>2</xdr:col>
                    <xdr:colOff>209550</xdr:colOff>
                    <xdr:row>36</xdr:row>
                    <xdr:rowOff>0</xdr:rowOff>
                  </from>
                  <to>
                    <xdr:col>3</xdr:col>
                    <xdr:colOff>438150</xdr:colOff>
                    <xdr:row>37</xdr:row>
                    <xdr:rowOff>0</xdr:rowOff>
                  </to>
                </anchor>
              </controlPr>
            </control>
          </mc:Choice>
        </mc:AlternateContent>
        <mc:AlternateContent xmlns:mc="http://schemas.openxmlformats.org/markup-compatibility/2006">
          <mc:Choice Requires="x14">
            <control shapeId="41211" r:id="rId1132" name="Check Box 2299">
              <controlPr defaultSize="0" autoFill="0" autoLine="0" autoPict="0">
                <anchor moveWithCells="1">
                  <from>
                    <xdr:col>2</xdr:col>
                    <xdr:colOff>209550</xdr:colOff>
                    <xdr:row>37</xdr:row>
                    <xdr:rowOff>0</xdr:rowOff>
                  </from>
                  <to>
                    <xdr:col>3</xdr:col>
                    <xdr:colOff>438150</xdr:colOff>
                    <xdr:row>38</xdr:row>
                    <xdr:rowOff>0</xdr:rowOff>
                  </to>
                </anchor>
              </controlPr>
            </control>
          </mc:Choice>
        </mc:AlternateContent>
        <mc:AlternateContent xmlns:mc="http://schemas.openxmlformats.org/markup-compatibility/2006">
          <mc:Choice Requires="x14">
            <control shapeId="41222" r:id="rId1133" name="Check Box 2310">
              <controlPr defaultSize="0" autoFill="0" autoLine="0" autoPict="0">
                <anchor moveWithCells="1">
                  <from>
                    <xdr:col>10</xdr:col>
                    <xdr:colOff>336550</xdr:colOff>
                    <xdr:row>238</xdr:row>
                    <xdr:rowOff>31750</xdr:rowOff>
                  </from>
                  <to>
                    <xdr:col>11</xdr:col>
                    <xdr:colOff>146050</xdr:colOff>
                    <xdr:row>238</xdr:row>
                    <xdr:rowOff>184150</xdr:rowOff>
                  </to>
                </anchor>
              </controlPr>
            </control>
          </mc:Choice>
        </mc:AlternateContent>
        <mc:AlternateContent xmlns:mc="http://schemas.openxmlformats.org/markup-compatibility/2006">
          <mc:Choice Requires="x14">
            <control shapeId="41223" r:id="rId1134" name="Check Box 2311">
              <controlPr defaultSize="0" autoFill="0" autoLine="0" autoPict="0">
                <anchor moveWithCells="1">
                  <from>
                    <xdr:col>10</xdr:col>
                    <xdr:colOff>336550</xdr:colOff>
                    <xdr:row>239</xdr:row>
                    <xdr:rowOff>19050</xdr:rowOff>
                  </from>
                  <to>
                    <xdr:col>11</xdr:col>
                    <xdr:colOff>57150</xdr:colOff>
                    <xdr:row>240</xdr:row>
                    <xdr:rowOff>19050</xdr:rowOff>
                  </to>
                </anchor>
              </controlPr>
            </control>
          </mc:Choice>
        </mc:AlternateContent>
        <mc:AlternateContent xmlns:mc="http://schemas.openxmlformats.org/markup-compatibility/2006">
          <mc:Choice Requires="x14">
            <control shapeId="41224" r:id="rId1135" name="Group Box 2312">
              <controlPr defaultSize="0" autoFill="0" autoPict="0">
                <anchor moveWithCells="1">
                  <from>
                    <xdr:col>1</xdr:col>
                    <xdr:colOff>546100</xdr:colOff>
                    <xdr:row>809</xdr:row>
                    <xdr:rowOff>152400</xdr:rowOff>
                  </from>
                  <to>
                    <xdr:col>4</xdr:col>
                    <xdr:colOff>565150</xdr:colOff>
                    <xdr:row>813</xdr:row>
                    <xdr:rowOff>50800</xdr:rowOff>
                  </to>
                </anchor>
              </controlPr>
            </control>
          </mc:Choice>
        </mc:AlternateContent>
        <mc:AlternateContent xmlns:mc="http://schemas.openxmlformats.org/markup-compatibility/2006">
          <mc:Choice Requires="x14">
            <control shapeId="41225" r:id="rId1136" name="Option Button 2313">
              <controlPr defaultSize="0" autoFill="0" autoLine="0" autoPict="0">
                <anchor moveWithCells="1">
                  <from>
                    <xdr:col>2</xdr:col>
                    <xdr:colOff>12700</xdr:colOff>
                    <xdr:row>810</xdr:row>
                    <xdr:rowOff>0</xdr:rowOff>
                  </from>
                  <to>
                    <xdr:col>3</xdr:col>
                    <xdr:colOff>0</xdr:colOff>
                    <xdr:row>810</xdr:row>
                    <xdr:rowOff>222250</xdr:rowOff>
                  </to>
                </anchor>
              </controlPr>
            </control>
          </mc:Choice>
        </mc:AlternateContent>
        <mc:AlternateContent xmlns:mc="http://schemas.openxmlformats.org/markup-compatibility/2006">
          <mc:Choice Requires="x14">
            <control shapeId="41226" r:id="rId1137" name="Option Button 2314">
              <controlPr defaultSize="0" autoFill="0" autoLine="0" autoPict="0">
                <anchor moveWithCells="1">
                  <from>
                    <xdr:col>2</xdr:col>
                    <xdr:colOff>12700</xdr:colOff>
                    <xdr:row>811</xdr:row>
                    <xdr:rowOff>19050</xdr:rowOff>
                  </from>
                  <to>
                    <xdr:col>2</xdr:col>
                    <xdr:colOff>565150</xdr:colOff>
                    <xdr:row>811</xdr:row>
                    <xdr:rowOff>222250</xdr:rowOff>
                  </to>
                </anchor>
              </controlPr>
            </control>
          </mc:Choice>
        </mc:AlternateContent>
        <mc:AlternateContent xmlns:mc="http://schemas.openxmlformats.org/markup-compatibility/2006">
          <mc:Choice Requires="x14">
            <control shapeId="41227" r:id="rId1138" name="Option Button 2315">
              <controlPr defaultSize="0" autoFill="0" autoLine="0" autoPict="0">
                <anchor moveWithCells="1">
                  <from>
                    <xdr:col>2</xdr:col>
                    <xdr:colOff>12700</xdr:colOff>
                    <xdr:row>812</xdr:row>
                    <xdr:rowOff>19050</xdr:rowOff>
                  </from>
                  <to>
                    <xdr:col>3</xdr:col>
                    <xdr:colOff>0</xdr:colOff>
                    <xdr:row>813</xdr:row>
                    <xdr:rowOff>12700</xdr:rowOff>
                  </to>
                </anchor>
              </controlPr>
            </control>
          </mc:Choice>
        </mc:AlternateContent>
        <mc:AlternateContent xmlns:mc="http://schemas.openxmlformats.org/markup-compatibility/2006">
          <mc:Choice Requires="x14">
            <control shapeId="41228" r:id="rId1139" name="Check Box 2316">
              <controlPr defaultSize="0" autoFill="0" autoLine="0" autoPict="0">
                <anchor moveWithCells="1">
                  <from>
                    <xdr:col>10</xdr:col>
                    <xdr:colOff>95250</xdr:colOff>
                    <xdr:row>810</xdr:row>
                    <xdr:rowOff>12700</xdr:rowOff>
                  </from>
                  <to>
                    <xdr:col>10</xdr:col>
                    <xdr:colOff>457200</xdr:colOff>
                    <xdr:row>811</xdr:row>
                    <xdr:rowOff>0</xdr:rowOff>
                  </to>
                </anchor>
              </controlPr>
            </control>
          </mc:Choice>
        </mc:AlternateContent>
        <mc:AlternateContent xmlns:mc="http://schemas.openxmlformats.org/markup-compatibility/2006">
          <mc:Choice Requires="x14">
            <control shapeId="41229" r:id="rId1140" name="Check Box 2317">
              <controlPr defaultSize="0" autoFill="0" autoLine="0" autoPict="0">
                <anchor moveWithCells="1">
                  <from>
                    <xdr:col>22</xdr:col>
                    <xdr:colOff>95250</xdr:colOff>
                    <xdr:row>810</xdr:row>
                    <xdr:rowOff>50800</xdr:rowOff>
                  </from>
                  <to>
                    <xdr:col>22</xdr:col>
                    <xdr:colOff>552450</xdr:colOff>
                    <xdr:row>810</xdr:row>
                    <xdr:rowOff>222250</xdr:rowOff>
                  </to>
                </anchor>
              </controlPr>
            </control>
          </mc:Choice>
        </mc:AlternateContent>
        <mc:AlternateContent xmlns:mc="http://schemas.openxmlformats.org/markup-compatibility/2006">
          <mc:Choice Requires="x14">
            <control shapeId="41230" r:id="rId1141" name="Check Box 2318">
              <controlPr defaultSize="0" autoFill="0" autoLine="0" autoPict="0">
                <anchor moveWithCells="1">
                  <from>
                    <xdr:col>16</xdr:col>
                    <xdr:colOff>95250</xdr:colOff>
                    <xdr:row>810</xdr:row>
                    <xdr:rowOff>50800</xdr:rowOff>
                  </from>
                  <to>
                    <xdr:col>16</xdr:col>
                    <xdr:colOff>552450</xdr:colOff>
                    <xdr:row>810</xdr:row>
                    <xdr:rowOff>222250</xdr:rowOff>
                  </to>
                </anchor>
              </controlPr>
            </control>
          </mc:Choice>
        </mc:AlternateContent>
        <mc:AlternateContent xmlns:mc="http://schemas.openxmlformats.org/markup-compatibility/2006">
          <mc:Choice Requires="x14">
            <control shapeId="41232" r:id="rId1142" name="Check Box 2320">
              <controlPr defaultSize="0" autoFill="0" autoLine="0" autoPict="0">
                <anchor moveWithCells="1">
                  <from>
                    <xdr:col>22</xdr:col>
                    <xdr:colOff>260350</xdr:colOff>
                    <xdr:row>122</xdr:row>
                    <xdr:rowOff>12700</xdr:rowOff>
                  </from>
                  <to>
                    <xdr:col>24</xdr:col>
                    <xdr:colOff>457200</xdr:colOff>
                    <xdr:row>122</xdr:row>
                    <xdr:rowOff>228600</xdr:rowOff>
                  </to>
                </anchor>
              </controlPr>
            </control>
          </mc:Choice>
        </mc:AlternateContent>
        <mc:AlternateContent xmlns:mc="http://schemas.openxmlformats.org/markup-compatibility/2006">
          <mc:Choice Requires="x14">
            <control shapeId="41233" r:id="rId1143" name="Option Button 2321">
              <controlPr defaultSize="0" autoFill="0" autoLine="0" autoPict="0">
                <anchor moveWithCells="1">
                  <from>
                    <xdr:col>3</xdr:col>
                    <xdr:colOff>6350</xdr:colOff>
                    <xdr:row>153</xdr:row>
                    <xdr:rowOff>196850</xdr:rowOff>
                  </from>
                  <to>
                    <xdr:col>4</xdr:col>
                    <xdr:colOff>361950</xdr:colOff>
                    <xdr:row>155</xdr:row>
                    <xdr:rowOff>0</xdr:rowOff>
                  </to>
                </anchor>
              </controlPr>
            </control>
          </mc:Choice>
        </mc:AlternateContent>
        <mc:AlternateContent xmlns:mc="http://schemas.openxmlformats.org/markup-compatibility/2006">
          <mc:Choice Requires="x14">
            <control shapeId="41234" r:id="rId1144" name="Group Box 2322">
              <controlPr defaultSize="0" autoFill="0" autoPict="0">
                <anchor moveWithCells="1">
                  <from>
                    <xdr:col>3</xdr:col>
                    <xdr:colOff>12700</xdr:colOff>
                    <xdr:row>149</xdr:row>
                    <xdr:rowOff>165100</xdr:rowOff>
                  </from>
                  <to>
                    <xdr:col>6</xdr:col>
                    <xdr:colOff>374650</xdr:colOff>
                    <xdr:row>155</xdr:row>
                    <xdr:rowOff>88900</xdr:rowOff>
                  </to>
                </anchor>
              </controlPr>
            </control>
          </mc:Choice>
        </mc:AlternateContent>
        <mc:AlternateContent xmlns:mc="http://schemas.openxmlformats.org/markup-compatibility/2006">
          <mc:Choice Requires="x14">
            <control shapeId="41238" r:id="rId1145" name="Check Box 2326">
              <controlPr defaultSize="0" autoFill="0" autoLine="0" autoPict="0">
                <anchor moveWithCells="1">
                  <from>
                    <xdr:col>3</xdr:col>
                    <xdr:colOff>336550</xdr:colOff>
                    <xdr:row>161</xdr:row>
                    <xdr:rowOff>133350</xdr:rowOff>
                  </from>
                  <to>
                    <xdr:col>4</xdr:col>
                    <xdr:colOff>241300</xdr:colOff>
                    <xdr:row>161</xdr:row>
                    <xdr:rowOff>342900</xdr:rowOff>
                  </to>
                </anchor>
              </controlPr>
            </control>
          </mc:Choice>
        </mc:AlternateContent>
        <mc:AlternateContent xmlns:mc="http://schemas.openxmlformats.org/markup-compatibility/2006">
          <mc:Choice Requires="x14">
            <control shapeId="41239" r:id="rId1146" name="Check Box 2327">
              <controlPr defaultSize="0" autoFill="0" autoLine="0" autoPict="0">
                <anchor>
                  <from>
                    <xdr:col>9</xdr:col>
                    <xdr:colOff>355600</xdr:colOff>
                    <xdr:row>157</xdr:row>
                    <xdr:rowOff>184150</xdr:rowOff>
                  </from>
                  <to>
                    <xdr:col>10</xdr:col>
                    <xdr:colOff>247650</xdr:colOff>
                    <xdr:row>159</xdr:row>
                    <xdr:rowOff>57150</xdr:rowOff>
                  </to>
                </anchor>
              </controlPr>
            </control>
          </mc:Choice>
        </mc:AlternateContent>
        <mc:AlternateContent xmlns:mc="http://schemas.openxmlformats.org/markup-compatibility/2006">
          <mc:Choice Requires="x14">
            <control shapeId="16694" r:id="rId1147" name="Group Box 310">
              <controlPr defaultSize="0" autoFill="0" autoPict="0">
                <anchor moveWithCells="1">
                  <from>
                    <xdr:col>9</xdr:col>
                    <xdr:colOff>0</xdr:colOff>
                    <xdr:row>288</xdr:row>
                    <xdr:rowOff>0</xdr:rowOff>
                  </from>
                  <to>
                    <xdr:col>11</xdr:col>
                    <xdr:colOff>19050</xdr:colOff>
                    <xdr:row>290</xdr:row>
                    <xdr:rowOff>31750</xdr:rowOff>
                  </to>
                </anchor>
              </controlPr>
            </control>
          </mc:Choice>
        </mc:AlternateContent>
        <mc:AlternateContent xmlns:mc="http://schemas.openxmlformats.org/markup-compatibility/2006">
          <mc:Choice Requires="x14">
            <control shapeId="34456" r:id="rId1148" name="Check Box 1688">
              <controlPr defaultSize="0" autoFill="0" autoLine="0" autoPict="0">
                <anchor moveWithCells="1">
                  <from>
                    <xdr:col>22</xdr:col>
                    <xdr:colOff>438150</xdr:colOff>
                    <xdr:row>295</xdr:row>
                    <xdr:rowOff>19050</xdr:rowOff>
                  </from>
                  <to>
                    <xdr:col>24</xdr:col>
                    <xdr:colOff>241300</xdr:colOff>
                    <xdr:row>296</xdr:row>
                    <xdr:rowOff>0</xdr:rowOff>
                  </to>
                </anchor>
              </controlPr>
            </control>
          </mc:Choice>
        </mc:AlternateContent>
        <mc:AlternateContent xmlns:mc="http://schemas.openxmlformats.org/markup-compatibility/2006">
          <mc:Choice Requires="x14">
            <control shapeId="41242" r:id="rId1149" name="Check Box 2330">
              <controlPr defaultSize="0" autoFill="0" autoLine="0" autoPict="0">
                <anchor moveWithCells="1">
                  <from>
                    <xdr:col>22</xdr:col>
                    <xdr:colOff>431800</xdr:colOff>
                    <xdr:row>291</xdr:row>
                    <xdr:rowOff>31750</xdr:rowOff>
                  </from>
                  <to>
                    <xdr:col>24</xdr:col>
                    <xdr:colOff>304800</xdr:colOff>
                    <xdr:row>291</xdr:row>
                    <xdr:rowOff>228600</xdr:rowOff>
                  </to>
                </anchor>
              </controlPr>
            </control>
          </mc:Choice>
        </mc:AlternateContent>
        <mc:AlternateContent xmlns:mc="http://schemas.openxmlformats.org/markup-compatibility/2006">
          <mc:Choice Requires="x14">
            <control shapeId="41243" r:id="rId1150" name="Check Box 2331">
              <controlPr defaultSize="0" autoFill="0" autoLine="0" autoPict="0">
                <anchor moveWithCells="1">
                  <from>
                    <xdr:col>16</xdr:col>
                    <xdr:colOff>222250</xdr:colOff>
                    <xdr:row>293</xdr:row>
                    <xdr:rowOff>19050</xdr:rowOff>
                  </from>
                  <to>
                    <xdr:col>16</xdr:col>
                    <xdr:colOff>571500</xdr:colOff>
                    <xdr:row>293</xdr:row>
                    <xdr:rowOff>165100</xdr:rowOff>
                  </to>
                </anchor>
              </controlPr>
            </control>
          </mc:Choice>
        </mc:AlternateContent>
        <mc:AlternateContent xmlns:mc="http://schemas.openxmlformats.org/markup-compatibility/2006">
          <mc:Choice Requires="x14">
            <control shapeId="41244" r:id="rId1151" name="Check Box 2332">
              <controlPr defaultSize="0" autoFill="0" autoLine="0" autoPict="0">
                <anchor moveWithCells="1">
                  <from>
                    <xdr:col>16</xdr:col>
                    <xdr:colOff>222250</xdr:colOff>
                    <xdr:row>294</xdr:row>
                    <xdr:rowOff>19050</xdr:rowOff>
                  </from>
                  <to>
                    <xdr:col>16</xdr:col>
                    <xdr:colOff>571500</xdr:colOff>
                    <xdr:row>294</xdr:row>
                    <xdr:rowOff>165100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81" id="{8E046CB5-ED47-4770-8E26-E805EEDE9189}">
            <xm:f>'AOF Page 1'!$AD$20=3</xm:f>
            <x14:dxf>
              <font>
                <color theme="0" tint="-0.14996795556505021"/>
              </font>
            </x14:dxf>
          </x14:cfRule>
          <xm:sqref>A75:AA95</xm:sqref>
        </x14:conditionalFormatting>
        <x14:conditionalFormatting xmlns:xm="http://schemas.microsoft.com/office/excel/2006/main">
          <x14:cfRule type="expression" priority="39" id="{F0BC33CA-A36F-4D4C-B496-9CAF69BDC6E2}">
            <xm:f>'AOF Page 1'!$AD$20=3</xm:f>
            <x14:dxf>
              <font>
                <color theme="0" tint="-0.14996795556505021"/>
              </font>
            </x14:dxf>
          </x14:cfRule>
          <xm:sqref>A807:AA827</xm:sqref>
        </x14:conditionalFormatting>
        <x14:conditionalFormatting xmlns:xm="http://schemas.microsoft.com/office/excel/2006/main">
          <x14:cfRule type="expression" priority="245" id="{46B0C421-5A50-48AB-90B6-59182F5D6AA3}">
            <xm:f>'AOF Page 1'!$AD$20=3</xm:f>
            <x14:dxf>
              <font>
                <color theme="0" tint="-0.14996795556505021"/>
              </font>
            </x14:dxf>
          </x14:cfRule>
          <xm:sqref>A783:AB805 A828:AB5806</xm:sqref>
        </x14:conditionalFormatting>
        <x14:conditionalFormatting xmlns:xm="http://schemas.microsoft.com/office/excel/2006/main">
          <x14:cfRule type="expression" priority="23" id="{975D04AE-8513-4A8B-8EE3-785D6A170AD1}">
            <xm:f>'BIC validation'!$E$5="SAME BIC"</xm:f>
            <x14:dxf>
              <font>
                <color theme="0"/>
              </font>
              <fill>
                <patternFill>
                  <bgColor theme="0"/>
                </patternFill>
              </fill>
            </x14:dxf>
          </x14:cfRule>
          <xm:sqref>B257:L263</xm:sqref>
        </x14:conditionalFormatting>
        <x14:conditionalFormatting xmlns:xm="http://schemas.microsoft.com/office/excel/2006/main">
          <x14:cfRule type="expression" priority="24" id="{D7B42D09-4956-412E-A5D2-6DDB974DFEDA}">
            <xm:f>'BIC validation'!$E$6="SAME BIC"</xm:f>
            <x14:dxf>
              <font>
                <color theme="0"/>
              </font>
              <fill>
                <patternFill>
                  <bgColor theme="0"/>
                </patternFill>
              </fill>
            </x14:dxf>
          </x14:cfRule>
          <xm:sqref>C334:M340</xm:sqref>
        </x14:conditionalFormatting>
        <x14:conditionalFormatting xmlns:xm="http://schemas.microsoft.com/office/excel/2006/main">
          <x14:cfRule type="expression" priority="26" id="{E493D773-C5C8-4BE3-8124-BA3104F8A5A6}">
            <xm:f>'BIC validation'!$E$8="SAME BIC"</xm:f>
            <x14:dxf>
              <font>
                <color theme="0"/>
              </font>
              <fill>
                <patternFill>
                  <bgColor theme="0"/>
                </patternFill>
              </fill>
            </x14:dxf>
          </x14:cfRule>
          <xm:sqref>C496:M501</xm:sqref>
        </x14:conditionalFormatting>
        <x14:conditionalFormatting xmlns:xm="http://schemas.microsoft.com/office/excel/2006/main">
          <x14:cfRule type="expression" priority="27" id="{41AA4246-57A1-450B-BE7E-E73DE3186726}">
            <xm:f>'BIC validation'!$E$10="SAME BIC"</xm:f>
            <x14:dxf>
              <font>
                <color theme="0"/>
              </font>
              <fill>
                <patternFill>
                  <bgColor theme="0"/>
                </patternFill>
              </fill>
            </x14:dxf>
          </x14:cfRule>
          <xm:sqref>N712:X720</xm:sqref>
        </x14:conditionalFormatting>
        <x14:conditionalFormatting xmlns:xm="http://schemas.microsoft.com/office/excel/2006/main">
          <x14:cfRule type="expression" priority="18" id="{8866A050-1D71-4F5A-896F-4C964820D6F0}">
            <xm:f>'BIC validation'!$E$9="SAME BIC"</xm:f>
            <x14:dxf>
              <font>
                <color theme="0"/>
              </font>
              <fill>
                <patternFill>
                  <bgColor theme="0"/>
                </patternFill>
              </fill>
            </x14:dxf>
          </x14:cfRule>
          <xm:sqref>O699:X704</xm:sqref>
        </x14:conditionalFormatting>
        <x14:conditionalFormatting xmlns:xm="http://schemas.microsoft.com/office/excel/2006/main">
          <x14:cfRule type="expression" priority="25" id="{78535EF6-C11B-490F-905C-355EB6BF8096}">
            <xm:f>'BIC validation'!$E$7="SAME BIC"</xm:f>
            <x14:dxf>
              <font>
                <color theme="0"/>
              </font>
              <fill>
                <patternFill>
                  <bgColor theme="0"/>
                </patternFill>
              </fill>
            </x14:dxf>
          </x14:cfRule>
          <xm:sqref>O334:Y340</xm:sqref>
        </x14:conditionalFormatting>
        <x14:conditionalFormatting xmlns:xm="http://schemas.microsoft.com/office/excel/2006/main">
          <x14:cfRule type="expression" priority="22" id="{9E1DEB93-093C-4C6D-9BD2-967A6133D6F3}">
            <xm:f>'BIC validation'!$E$4="SAME BIC"</xm:f>
            <x14:dxf>
              <font>
                <color theme="0"/>
              </font>
              <fill>
                <patternFill>
                  <bgColor theme="0"/>
                </patternFill>
              </fill>
            </x14:dxf>
          </x14:cfRule>
          <xm:sqref>V36:Y48</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24B80429-5E45-454C-9778-1A7141BB2EBD}">
          <x14:formula1>
            <xm:f>Tables!$L$2:$L$21</xm:f>
          </x14:formula1>
          <xm:sqref>C799:F803 I799:L803</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6C24F-8631-4C7B-8EC1-EC36A43EE372}">
  <sheetPr codeName="Sheet3">
    <tabColor theme="1"/>
  </sheetPr>
  <dimension ref="A1:XFC2129"/>
  <sheetViews>
    <sheetView showGridLines="0" zoomScale="80" zoomScaleNormal="80" workbookViewId="0">
      <pane ySplit="3" topLeftCell="A71" activePane="bottomLeft" state="frozen"/>
      <selection pane="bottomLeft" activeCell="BA139" sqref="BA139"/>
    </sheetView>
  </sheetViews>
  <sheetFormatPr defaultColWidth="0" defaultRowHeight="14.5" zeroHeight="1"/>
  <cols>
    <col min="1" max="1" width="2.54296875" customWidth="1"/>
    <col min="2" max="27" width="8.7265625" customWidth="1"/>
    <col min="28" max="28" width="2.54296875" customWidth="1"/>
    <col min="29" max="36" width="8.7265625" style="136" hidden="1" customWidth="1"/>
    <col min="37" max="52" width="8.7265625" hidden="1" customWidth="1"/>
    <col min="53" max="61" width="15.7265625" customWidth="1"/>
    <col min="62" max="16383" width="8.7265625" hidden="1"/>
    <col min="16384" max="16384" width="3.54296875" hidden="1"/>
  </cols>
  <sheetData>
    <row r="1" spans="1:151" s="33" customFormat="1" ht="14.5" customHeight="1">
      <c r="A1" s="169"/>
      <c r="B1" s="170"/>
      <c r="C1" s="170"/>
      <c r="D1" s="170"/>
      <c r="E1" s="170"/>
      <c r="F1" s="170"/>
      <c r="G1" s="170"/>
      <c r="H1" s="170"/>
      <c r="I1" s="171" t="s">
        <v>1462</v>
      </c>
      <c r="J1" s="232" t="s">
        <v>1061</v>
      </c>
      <c r="K1" s="232" t="s">
        <v>940</v>
      </c>
      <c r="L1" s="232" t="s">
        <v>1335</v>
      </c>
      <c r="M1" s="994" t="s">
        <v>1337</v>
      </c>
      <c r="N1" s="994"/>
      <c r="O1" s="172" t="s">
        <v>1406</v>
      </c>
      <c r="P1" s="173"/>
      <c r="Q1" s="232" t="s">
        <v>1345</v>
      </c>
      <c r="R1" s="232" t="s">
        <v>1185</v>
      </c>
      <c r="S1" s="232" t="s">
        <v>990</v>
      </c>
      <c r="T1" s="174" t="s">
        <v>1969</v>
      </c>
      <c r="U1" s="995" t="s">
        <v>943</v>
      </c>
      <c r="V1" s="995"/>
      <c r="W1" s="995"/>
      <c r="X1" s="995"/>
      <c r="Y1" s="995"/>
      <c r="Z1" s="995"/>
      <c r="AA1" s="995"/>
      <c r="AB1" s="175"/>
      <c r="AT1" s="33">
        <v>1</v>
      </c>
    </row>
    <row r="2" spans="1:151" s="33" customFormat="1" ht="14.5" customHeight="1">
      <c r="A2" s="176"/>
      <c r="B2" s="9"/>
      <c r="C2" s="9"/>
      <c r="D2" s="9"/>
      <c r="E2" s="9"/>
      <c r="F2" s="9"/>
      <c r="G2" s="9"/>
      <c r="H2" s="9"/>
      <c r="I2" s="111" t="b">
        <v>0</v>
      </c>
      <c r="J2" s="111" t="b">
        <f>'AOF Page 1'!J2</f>
        <v>0</v>
      </c>
      <c r="K2" s="111" t="b">
        <f>'AOF Page 1'!K2</f>
        <v>0</v>
      </c>
      <c r="L2" s="111" t="b">
        <f>'AOF Page 1'!L2</f>
        <v>0</v>
      </c>
      <c r="M2" s="684" t="b">
        <f>'AOF Page 1'!M2:N2</f>
        <v>0</v>
      </c>
      <c r="N2" s="684"/>
      <c r="O2" s="111" t="b">
        <f>'AOF Page 1'!O2</f>
        <v>0</v>
      </c>
      <c r="P2" s="111"/>
      <c r="Q2" s="111"/>
      <c r="R2" s="111" t="b">
        <v>1</v>
      </c>
      <c r="S2" s="111" t="b">
        <v>1</v>
      </c>
      <c r="T2" s="230" t="b">
        <v>1</v>
      </c>
      <c r="U2" s="894"/>
      <c r="V2" s="894"/>
      <c r="W2" s="894"/>
      <c r="X2" s="894"/>
      <c r="Y2" s="894"/>
      <c r="Z2" s="894"/>
      <c r="AA2" s="894"/>
      <c r="AB2" s="177"/>
      <c r="AT2" s="33">
        <v>2</v>
      </c>
    </row>
    <row r="3" spans="1:151" s="33" customFormat="1" ht="14.5" customHeight="1" thickBot="1">
      <c r="A3" s="176"/>
      <c r="B3" s="9"/>
      <c r="C3" s="9"/>
      <c r="D3" s="9"/>
      <c r="E3" s="9"/>
      <c r="F3" s="9"/>
      <c r="G3" s="9"/>
      <c r="H3" s="9"/>
      <c r="I3" s="446"/>
      <c r="J3" s="446"/>
      <c r="K3" s="446"/>
      <c r="L3" s="446"/>
      <c r="M3" s="996"/>
      <c r="N3" s="996"/>
      <c r="O3" s="446"/>
      <c r="P3" s="446"/>
      <c r="Q3" s="446"/>
      <c r="R3" s="446"/>
      <c r="S3" s="446"/>
      <c r="T3" s="447"/>
      <c r="U3" s="894"/>
      <c r="V3" s="894"/>
      <c r="W3" s="894"/>
      <c r="X3" s="894"/>
      <c r="Y3" s="894"/>
      <c r="Z3" s="894"/>
      <c r="AA3" s="894"/>
      <c r="AB3" s="177"/>
      <c r="AT3" s="33">
        <v>3</v>
      </c>
    </row>
    <row r="4" spans="1:151" ht="15" thickTop="1">
      <c r="A4" s="448"/>
      <c r="B4" s="449"/>
      <c r="C4" s="449"/>
      <c r="D4" s="449"/>
      <c r="E4" s="449"/>
      <c r="F4" s="449"/>
      <c r="G4" s="449"/>
      <c r="H4" s="449"/>
      <c r="I4" s="449"/>
      <c r="J4" s="449"/>
      <c r="K4" s="449"/>
      <c r="L4" s="449"/>
      <c r="M4" s="449"/>
      <c r="N4" s="449"/>
      <c r="O4" s="449"/>
      <c r="P4" s="449"/>
      <c r="Q4" s="449"/>
      <c r="R4" s="449"/>
      <c r="S4" s="449"/>
      <c r="T4" s="449"/>
      <c r="U4" s="449"/>
      <c r="V4" s="449"/>
      <c r="W4" s="449"/>
      <c r="X4" s="449"/>
      <c r="Y4" s="449"/>
      <c r="Z4" s="449"/>
      <c r="AA4" s="449"/>
      <c r="AB4" s="450"/>
      <c r="AC4" s="44" t="s">
        <v>2105</v>
      </c>
      <c r="AD4" s="45" t="s">
        <v>2104</v>
      </c>
      <c r="AE4" s="33"/>
      <c r="AF4" s="33"/>
      <c r="AG4" s="33"/>
      <c r="AH4" s="33"/>
      <c r="AI4" s="33"/>
      <c r="AJ4" s="33"/>
      <c r="AK4" s="33"/>
      <c r="AL4" s="33"/>
      <c r="AM4" s="33"/>
      <c r="AN4" s="33"/>
      <c r="AO4" s="33"/>
      <c r="AP4" s="33"/>
      <c r="AQ4" s="33"/>
      <c r="AR4" s="33"/>
      <c r="AS4" s="33"/>
      <c r="AT4" s="33">
        <v>4</v>
      </c>
      <c r="AU4" s="33"/>
      <c r="AV4" s="33"/>
      <c r="AW4" s="33"/>
      <c r="AX4" s="33"/>
      <c r="AY4" s="33"/>
      <c r="AZ4" s="33"/>
      <c r="BA4" s="33"/>
      <c r="BB4" s="33"/>
      <c r="BC4" s="33"/>
      <c r="BD4" s="33"/>
      <c r="BE4" s="33"/>
      <c r="BF4" s="33"/>
      <c r="BG4" s="33"/>
      <c r="BH4" s="33"/>
      <c r="BI4" s="33"/>
      <c r="BJ4" s="33"/>
      <c r="BK4" s="33"/>
      <c r="BL4" s="33"/>
      <c r="BM4" s="33"/>
      <c r="BN4" s="33"/>
      <c r="BO4" s="33"/>
      <c r="BP4" s="33"/>
      <c r="BQ4" s="33"/>
      <c r="BR4" s="33"/>
      <c r="BS4" s="33"/>
      <c r="BT4" s="33"/>
      <c r="BU4" s="33"/>
      <c r="BV4" s="33"/>
      <c r="BW4" s="33"/>
      <c r="BX4" s="33"/>
      <c r="BY4" s="33"/>
      <c r="BZ4" s="33"/>
      <c r="CA4" s="33"/>
      <c r="CB4" s="33"/>
      <c r="CC4" s="33"/>
      <c r="CD4" s="33"/>
      <c r="CE4" s="33"/>
      <c r="CF4" s="33"/>
      <c r="CG4" s="33"/>
      <c r="CH4" s="33"/>
      <c r="CI4" s="33"/>
      <c r="CJ4" s="33"/>
      <c r="CK4" s="33"/>
      <c r="CL4" s="33"/>
      <c r="CM4" s="33"/>
      <c r="CN4" s="33"/>
      <c r="CO4" s="33"/>
      <c r="CP4" s="33"/>
      <c r="CQ4" s="33"/>
      <c r="CR4" s="33"/>
      <c r="CS4" s="33"/>
      <c r="CT4" s="33"/>
      <c r="CU4" s="33"/>
      <c r="CV4" s="33"/>
      <c r="CW4" s="33"/>
      <c r="CX4" s="33"/>
      <c r="CY4" s="33"/>
      <c r="CZ4" s="33"/>
      <c r="DA4" s="33"/>
      <c r="DB4" s="33"/>
      <c r="DC4" s="33"/>
      <c r="DD4" s="33"/>
      <c r="DE4" s="33"/>
      <c r="DF4" s="33"/>
      <c r="DG4" s="33"/>
      <c r="DH4" s="33"/>
      <c r="DI4" s="33"/>
      <c r="DJ4" s="33"/>
      <c r="DK4" s="33"/>
      <c r="DL4" s="33"/>
      <c r="DM4" s="33"/>
      <c r="DN4" s="33"/>
      <c r="DO4" s="33"/>
      <c r="DP4" s="33"/>
      <c r="DQ4" s="33"/>
      <c r="DR4" s="33"/>
      <c r="DS4" s="33"/>
      <c r="DT4" s="33"/>
      <c r="DU4" s="33"/>
      <c r="DV4" s="33"/>
      <c r="DW4" s="33"/>
      <c r="DX4" s="33"/>
      <c r="DY4" s="33"/>
      <c r="DZ4" s="33"/>
      <c r="EA4" s="33"/>
      <c r="EB4" s="33"/>
      <c r="EC4" s="33"/>
      <c r="ED4" s="33"/>
      <c r="EE4" s="33"/>
      <c r="EF4" s="33"/>
      <c r="EG4" s="33"/>
      <c r="EH4" s="33"/>
      <c r="EI4" s="33"/>
      <c r="EJ4" s="33"/>
      <c r="EK4" s="33"/>
      <c r="EL4" s="33"/>
      <c r="EM4" s="33"/>
      <c r="EN4" s="33"/>
      <c r="EO4" s="33"/>
      <c r="EP4" s="33"/>
      <c r="EQ4" s="33"/>
      <c r="ER4" s="33"/>
      <c r="ES4" s="33"/>
      <c r="ET4" s="33"/>
      <c r="EU4" s="33"/>
    </row>
    <row r="5" spans="1:151">
      <c r="A5" s="180"/>
      <c r="J5" s="135"/>
      <c r="K5" s="135"/>
      <c r="L5" s="135"/>
      <c r="M5" s="135"/>
      <c r="N5" s="135"/>
      <c r="Q5" s="135"/>
      <c r="R5" s="135"/>
      <c r="S5" s="135"/>
      <c r="T5" s="135"/>
      <c r="U5" s="135"/>
      <c r="AB5" s="181"/>
      <c r="AC5" s="115" t="b">
        <f>'AOF Page 2'!AD132</f>
        <v>0</v>
      </c>
      <c r="AD5" s="43">
        <f>'AOF Page 1'!AC28</f>
        <v>0</v>
      </c>
      <c r="AE5" s="33"/>
      <c r="AF5" s="33"/>
      <c r="AG5" s="33"/>
      <c r="AH5" s="33"/>
      <c r="AI5" s="33"/>
      <c r="AJ5" s="33"/>
      <c r="AK5" s="33"/>
      <c r="AL5" s="33"/>
      <c r="AM5" s="33"/>
      <c r="AN5" s="33"/>
      <c r="AO5" s="33"/>
      <c r="AP5" s="33"/>
      <c r="AQ5" s="33"/>
      <c r="AR5" s="33"/>
      <c r="AS5" s="33"/>
      <c r="AT5" s="33">
        <v>5</v>
      </c>
      <c r="AU5" s="33"/>
      <c r="AV5" s="33"/>
      <c r="AW5" s="33"/>
      <c r="AX5" s="33"/>
      <c r="AY5" s="33"/>
      <c r="AZ5" s="33"/>
      <c r="BA5" s="33"/>
      <c r="BB5" s="33"/>
      <c r="BC5" s="33"/>
      <c r="BD5" s="33"/>
      <c r="BE5" s="33"/>
      <c r="BF5" s="33"/>
      <c r="BG5" s="33"/>
      <c r="BH5" s="33"/>
      <c r="BI5" s="33"/>
      <c r="BJ5" s="33"/>
      <c r="BK5" s="33"/>
      <c r="BL5" s="33"/>
      <c r="BM5" s="33"/>
      <c r="BN5" s="33"/>
      <c r="BO5" s="33"/>
      <c r="BP5" s="33"/>
      <c r="BQ5" s="33"/>
      <c r="BR5" s="33"/>
      <c r="BS5" s="33"/>
      <c r="BT5" s="33"/>
      <c r="BU5" s="33"/>
      <c r="BV5" s="33"/>
      <c r="BW5" s="33"/>
      <c r="BX5" s="33"/>
      <c r="BY5" s="33"/>
      <c r="BZ5" s="33"/>
      <c r="CA5" s="33"/>
      <c r="CB5" s="33"/>
      <c r="CC5" s="33"/>
      <c r="CD5" s="33"/>
      <c r="CE5" s="33"/>
      <c r="CF5" s="33"/>
      <c r="CG5" s="33"/>
      <c r="CH5" s="33"/>
      <c r="CI5" s="33"/>
      <c r="CJ5" s="33"/>
      <c r="CK5" s="33"/>
      <c r="CL5" s="33"/>
      <c r="CM5" s="33"/>
      <c r="CN5" s="33"/>
      <c r="CO5" s="33"/>
      <c r="CP5" s="33"/>
      <c r="CQ5" s="33"/>
      <c r="CR5" s="33"/>
      <c r="CS5" s="33"/>
      <c r="CT5" s="33"/>
      <c r="CU5" s="33"/>
      <c r="CV5" s="33"/>
      <c r="CW5" s="33"/>
      <c r="CX5" s="33"/>
      <c r="CY5" s="33"/>
      <c r="CZ5" s="33"/>
      <c r="DA5" s="33"/>
      <c r="DB5" s="33"/>
      <c r="DC5" s="33"/>
      <c r="DD5" s="33"/>
      <c r="DE5" s="33"/>
      <c r="DF5" s="33"/>
      <c r="DG5" s="33"/>
      <c r="DH5" s="33"/>
      <c r="DI5" s="33"/>
      <c r="DJ5" s="33"/>
      <c r="DK5" s="33"/>
      <c r="DL5" s="33"/>
      <c r="DM5" s="33"/>
      <c r="DN5" s="33"/>
      <c r="DO5" s="33"/>
      <c r="DP5" s="33"/>
      <c r="DQ5" s="33"/>
      <c r="DR5" s="33"/>
      <c r="DS5" s="33"/>
      <c r="DT5" s="33"/>
      <c r="DU5" s="33"/>
      <c r="DV5" s="33"/>
      <c r="DW5" s="33"/>
      <c r="DX5" s="33"/>
      <c r="DY5" s="33"/>
      <c r="DZ5" s="33"/>
      <c r="EA5" s="33"/>
      <c r="EB5" s="33"/>
      <c r="EC5" s="33"/>
      <c r="ED5" s="33"/>
      <c r="EE5" s="33"/>
      <c r="EF5" s="33"/>
      <c r="EG5" s="33"/>
      <c r="EH5" s="33"/>
      <c r="EI5" s="33"/>
      <c r="EJ5" s="33"/>
      <c r="EK5" s="33"/>
      <c r="EL5" s="33"/>
      <c r="EM5" s="33"/>
      <c r="EN5" s="33"/>
      <c r="EO5" s="33"/>
      <c r="EP5" s="33"/>
      <c r="EQ5" s="33"/>
      <c r="ER5" s="33"/>
      <c r="ES5" s="33"/>
      <c r="ET5" s="33"/>
      <c r="EU5" s="33"/>
    </row>
    <row r="6" spans="1:151" ht="16" thickBot="1">
      <c r="A6" s="180"/>
      <c r="C6" s="182" t="s">
        <v>2744</v>
      </c>
      <c r="J6" s="135"/>
      <c r="K6" s="135"/>
      <c r="L6" s="135"/>
      <c r="M6" s="135"/>
      <c r="N6" s="135"/>
      <c r="Q6" s="135"/>
      <c r="R6" s="135"/>
      <c r="S6" s="135"/>
      <c r="T6" s="135"/>
      <c r="U6" s="135"/>
      <c r="AB6" s="181"/>
      <c r="AC6" s="666" t="s">
        <v>1438</v>
      </c>
      <c r="AD6" s="666"/>
      <c r="AE6" s="666"/>
      <c r="AF6" s="666"/>
      <c r="AG6" s="666"/>
      <c r="AH6" s="666"/>
      <c r="AI6" s="33"/>
      <c r="AJ6" s="33"/>
      <c r="AK6" s="33"/>
      <c r="AL6" s="33"/>
      <c r="AM6" s="33"/>
      <c r="AN6" s="33"/>
      <c r="AO6" s="33"/>
      <c r="AP6" s="33"/>
      <c r="AQ6" s="33"/>
      <c r="AR6" s="33"/>
      <c r="AS6" s="33"/>
      <c r="AT6" s="33">
        <v>6</v>
      </c>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c r="DT6" s="33"/>
      <c r="DU6" s="33"/>
      <c r="DV6" s="33"/>
      <c r="DW6" s="33"/>
      <c r="DX6" s="33"/>
      <c r="DY6" s="33"/>
      <c r="DZ6" s="33"/>
      <c r="EA6" s="33"/>
      <c r="EB6" s="33"/>
      <c r="EC6" s="33"/>
      <c r="ED6" s="33"/>
      <c r="EE6" s="33"/>
      <c r="EF6" s="33"/>
      <c r="EG6" s="33"/>
      <c r="EH6" s="33"/>
      <c r="EI6" s="33"/>
      <c r="EJ6" s="33"/>
      <c r="EK6" s="33"/>
      <c r="EL6" s="33"/>
      <c r="EM6" s="33"/>
      <c r="EN6" s="33"/>
      <c r="EO6" s="33"/>
      <c r="EP6" s="33"/>
      <c r="EQ6" s="33"/>
      <c r="ER6" s="33"/>
      <c r="ES6" s="33"/>
      <c r="ET6" s="33"/>
      <c r="EU6" s="33"/>
    </row>
    <row r="7" spans="1:151" ht="16.5" thickTop="1" thickBot="1">
      <c r="A7" s="180"/>
      <c r="C7" s="183" t="s">
        <v>2554</v>
      </c>
      <c r="J7" s="135"/>
      <c r="K7" s="135"/>
      <c r="L7" s="135"/>
      <c r="M7" s="135"/>
      <c r="N7" s="135"/>
      <c r="Q7" s="135"/>
      <c r="R7" s="135"/>
      <c r="S7" s="135"/>
      <c r="T7" s="135"/>
      <c r="U7" s="135"/>
      <c r="AB7" s="181"/>
      <c r="AC7" s="33"/>
      <c r="AD7" s="33"/>
      <c r="AE7" s="33"/>
      <c r="AF7" s="33"/>
      <c r="AG7" s="33"/>
      <c r="AH7" s="33"/>
      <c r="AI7" s="33"/>
      <c r="AJ7" s="33"/>
      <c r="AK7" s="33"/>
      <c r="AL7" s="33"/>
      <c r="AM7" s="33"/>
      <c r="AN7" s="33"/>
      <c r="AO7" s="33"/>
      <c r="AP7" s="33"/>
      <c r="AQ7" s="33"/>
      <c r="AR7" s="33"/>
      <c r="AS7" s="33"/>
      <c r="AT7" s="33">
        <v>7</v>
      </c>
      <c r="AU7" s="33"/>
      <c r="AV7" s="33"/>
      <c r="AW7" s="33"/>
      <c r="AX7" s="33"/>
      <c r="AY7" s="33"/>
      <c r="AZ7" s="33"/>
      <c r="BA7" s="33"/>
      <c r="BB7" s="33"/>
      <c r="BC7" s="33"/>
      <c r="BD7" s="33"/>
      <c r="BE7" s="33"/>
      <c r="BF7" s="33"/>
      <c r="BG7" s="33"/>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c r="CT7" s="33"/>
      <c r="CU7" s="33"/>
      <c r="CV7" s="33"/>
      <c r="CW7" s="33"/>
      <c r="CX7" s="33"/>
      <c r="CY7" s="33"/>
      <c r="CZ7" s="33"/>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c r="EB7" s="33"/>
      <c r="EC7" s="33"/>
      <c r="ED7" s="33"/>
      <c r="EE7" s="33"/>
      <c r="EF7" s="33"/>
      <c r="EG7" s="33"/>
      <c r="EH7" s="33"/>
      <c r="EI7" s="33"/>
      <c r="EJ7" s="33"/>
      <c r="EK7" s="33"/>
      <c r="EL7" s="33"/>
      <c r="EM7" s="33"/>
      <c r="EN7" s="33"/>
      <c r="EO7" s="33"/>
      <c r="EP7" s="33"/>
      <c r="EQ7" s="33"/>
      <c r="ER7" s="33"/>
      <c r="ES7" s="33"/>
      <c r="ET7" s="33"/>
      <c r="EU7" s="33"/>
    </row>
    <row r="8" spans="1:151" ht="15" thickBot="1">
      <c r="A8" s="180"/>
      <c r="C8" s="847"/>
      <c r="D8" s="848"/>
      <c r="E8" s="848"/>
      <c r="F8" s="848"/>
      <c r="G8" s="848"/>
      <c r="H8" s="848"/>
      <c r="I8" s="849"/>
      <c r="J8" s="135"/>
      <c r="K8" s="928"/>
      <c r="L8" s="928"/>
      <c r="M8" s="928"/>
      <c r="N8" s="928"/>
      <c r="O8" s="928"/>
      <c r="P8" s="928"/>
      <c r="Q8" s="928"/>
      <c r="R8" s="928"/>
      <c r="S8" s="135"/>
      <c r="T8" s="928"/>
      <c r="U8" s="928"/>
      <c r="V8" s="928"/>
      <c r="W8" s="928"/>
      <c r="X8" s="928"/>
      <c r="Y8" s="928"/>
      <c r="Z8" s="928"/>
      <c r="AB8" s="181"/>
      <c r="AC8" s="33"/>
      <c r="AD8" s="33"/>
      <c r="AE8" s="33"/>
      <c r="AF8" s="33"/>
      <c r="AG8" s="33"/>
      <c r="AH8" s="33"/>
      <c r="AI8" s="33"/>
      <c r="AJ8" s="33"/>
      <c r="AK8" s="33"/>
      <c r="AL8" s="33"/>
      <c r="AM8" s="33"/>
      <c r="AN8" s="33"/>
      <c r="AO8" s="33"/>
      <c r="AP8" s="33"/>
      <c r="AQ8" s="33"/>
      <c r="AR8" s="33"/>
      <c r="AS8" s="33"/>
      <c r="AT8" s="33">
        <v>8</v>
      </c>
      <c r="AU8" s="33"/>
      <c r="AV8" s="33"/>
      <c r="AW8" s="33"/>
      <c r="AX8" s="33"/>
      <c r="AY8" s="33"/>
      <c r="AZ8" s="33"/>
      <c r="BA8" s="33"/>
      <c r="BB8" s="33"/>
      <c r="BC8" s="33"/>
      <c r="BD8" s="33"/>
      <c r="BE8" s="33"/>
      <c r="BF8" s="33"/>
      <c r="BG8" s="33"/>
      <c r="BH8" s="33"/>
      <c r="BI8" s="33"/>
      <c r="BJ8" s="33"/>
      <c r="BK8" s="33"/>
      <c r="BL8" s="33"/>
      <c r="BM8" s="33"/>
      <c r="BN8" s="33"/>
      <c r="BO8" s="33"/>
      <c r="BP8" s="33"/>
      <c r="BQ8" s="33"/>
      <c r="BR8" s="33"/>
      <c r="BS8" s="33"/>
      <c r="BT8" s="33"/>
      <c r="BU8" s="33"/>
      <c r="BV8" s="33"/>
      <c r="BW8" s="33"/>
      <c r="BX8" s="33"/>
      <c r="BY8" s="33"/>
      <c r="BZ8" s="33"/>
      <c r="CA8" s="33"/>
      <c r="CB8" s="33"/>
      <c r="CC8" s="33"/>
      <c r="CD8" s="33"/>
      <c r="CE8" s="33"/>
      <c r="CF8" s="33"/>
      <c r="CG8" s="33"/>
      <c r="CH8" s="33"/>
      <c r="CI8" s="33"/>
      <c r="CJ8" s="33"/>
      <c r="CK8" s="33"/>
      <c r="CL8" s="33"/>
      <c r="CM8" s="33"/>
      <c r="CN8" s="33"/>
      <c r="CO8" s="33"/>
      <c r="CP8" s="33"/>
      <c r="CQ8" s="33"/>
      <c r="CR8" s="33"/>
      <c r="CS8" s="33"/>
      <c r="CT8" s="33"/>
      <c r="CU8" s="33"/>
      <c r="CV8" s="33"/>
      <c r="CW8" s="33"/>
      <c r="CX8" s="33"/>
      <c r="CY8" s="33"/>
      <c r="CZ8" s="33"/>
      <c r="DA8" s="33"/>
      <c r="DB8" s="33"/>
      <c r="DC8" s="33"/>
      <c r="DD8" s="33"/>
      <c r="DE8" s="33"/>
      <c r="DF8" s="33"/>
      <c r="DG8" s="33"/>
      <c r="DH8" s="33"/>
      <c r="DI8" s="33"/>
      <c r="DJ8" s="33"/>
      <c r="DK8" s="33"/>
      <c r="DL8" s="33"/>
      <c r="DM8" s="33"/>
      <c r="DN8" s="33"/>
      <c r="DO8" s="33"/>
      <c r="DP8" s="33"/>
      <c r="DQ8" s="33"/>
      <c r="DR8" s="33"/>
      <c r="DS8" s="33"/>
      <c r="DT8" s="33"/>
      <c r="DU8" s="33"/>
      <c r="DV8" s="33"/>
      <c r="DW8" s="33"/>
      <c r="DX8" s="33"/>
      <c r="DY8" s="33"/>
      <c r="DZ8" s="33"/>
      <c r="EA8" s="33"/>
      <c r="EB8" s="33"/>
      <c r="EC8" s="33"/>
      <c r="ED8" s="33"/>
      <c r="EE8" s="33"/>
      <c r="EF8" s="33"/>
      <c r="EG8" s="33"/>
      <c r="EH8" s="33"/>
      <c r="EI8" s="33"/>
      <c r="EJ8" s="33"/>
      <c r="EK8" s="33"/>
      <c r="EL8" s="33"/>
      <c r="EM8" s="33"/>
      <c r="EN8" s="33"/>
      <c r="EO8" s="33"/>
      <c r="EP8" s="33"/>
      <c r="EQ8" s="33"/>
      <c r="ER8" s="33"/>
      <c r="ES8" s="33"/>
      <c r="ET8" s="33"/>
      <c r="EU8" s="33"/>
    </row>
    <row r="9" spans="1:151">
      <c r="A9" s="180"/>
      <c r="C9" s="135"/>
      <c r="D9" s="135"/>
      <c r="E9" s="135"/>
      <c r="F9" s="135"/>
      <c r="K9" s="163"/>
      <c r="L9" s="216"/>
      <c r="R9" s="216"/>
      <c r="S9" s="135"/>
      <c r="T9" s="135"/>
      <c r="AB9" s="181"/>
      <c r="AC9" s="33"/>
      <c r="AD9" s="856" t="s">
        <v>1006</v>
      </c>
      <c r="AE9" s="856"/>
      <c r="AF9" s="856"/>
      <c r="AG9" s="851" t="s">
        <v>2142</v>
      </c>
      <c r="AH9" s="853" t="s">
        <v>2144</v>
      </c>
      <c r="AI9" s="33"/>
      <c r="AJ9" s="33"/>
      <c r="AK9" s="33"/>
      <c r="AL9" s="33"/>
      <c r="AM9" s="33"/>
      <c r="AN9" s="33"/>
      <c r="AO9" s="33"/>
      <c r="AP9" s="33"/>
      <c r="AQ9" s="33"/>
      <c r="AR9" s="33"/>
      <c r="AS9" s="33"/>
      <c r="AT9" s="33">
        <v>9</v>
      </c>
      <c r="AU9" s="33"/>
      <c r="AV9" s="33"/>
      <c r="AW9" s="33"/>
      <c r="AX9" s="33"/>
      <c r="AY9" s="33"/>
      <c r="AZ9" s="33"/>
      <c r="BA9" s="33"/>
      <c r="BB9" s="33"/>
      <c r="BC9" s="33"/>
      <c r="BD9" s="33"/>
      <c r="BE9" s="33"/>
      <c r="BF9" s="33"/>
      <c r="BG9" s="33"/>
      <c r="BH9" s="33"/>
      <c r="BI9" s="33"/>
      <c r="BJ9" s="33"/>
      <c r="BK9" s="33"/>
      <c r="BL9" s="33"/>
      <c r="BM9" s="33"/>
      <c r="BN9" s="33"/>
      <c r="BO9" s="33"/>
      <c r="BP9" s="33"/>
      <c r="BQ9" s="33"/>
      <c r="BR9" s="33"/>
      <c r="BS9" s="33"/>
      <c r="BT9" s="33"/>
      <c r="BU9" s="33"/>
      <c r="BV9" s="33"/>
      <c r="BW9" s="33"/>
      <c r="BX9" s="33"/>
      <c r="BY9" s="33"/>
      <c r="BZ9" s="33"/>
      <c r="CA9" s="33"/>
      <c r="CB9" s="33"/>
      <c r="CC9" s="33"/>
      <c r="CD9" s="33"/>
      <c r="CE9" s="33"/>
      <c r="CF9" s="33"/>
      <c r="CG9" s="33"/>
      <c r="CH9" s="33"/>
      <c r="CI9" s="33"/>
      <c r="CJ9" s="33"/>
      <c r="CK9" s="33"/>
      <c r="CL9" s="33"/>
      <c r="CM9" s="33"/>
      <c r="CN9" s="33"/>
      <c r="CO9" s="33"/>
      <c r="CP9" s="33"/>
      <c r="CQ9" s="33"/>
      <c r="CR9" s="33"/>
      <c r="CS9" s="33"/>
      <c r="CT9" s="33"/>
      <c r="CU9" s="33"/>
      <c r="CV9" s="33"/>
      <c r="CW9" s="33"/>
      <c r="CX9" s="33"/>
      <c r="CY9" s="33"/>
      <c r="CZ9" s="33"/>
      <c r="DA9" s="33"/>
      <c r="DB9" s="33"/>
      <c r="DC9" s="33"/>
      <c r="DD9" s="33"/>
      <c r="DE9" s="33"/>
      <c r="DF9" s="33"/>
      <c r="DG9" s="33"/>
      <c r="DH9" s="33"/>
      <c r="DI9" s="33"/>
      <c r="DJ9" s="33"/>
      <c r="DK9" s="33"/>
      <c r="DL9" s="33"/>
      <c r="DM9" s="33"/>
      <c r="DN9" s="33"/>
      <c r="DO9" s="33"/>
      <c r="DP9" s="33"/>
      <c r="DQ9" s="33"/>
      <c r="DR9" s="33"/>
      <c r="DS9" s="33"/>
      <c r="DT9" s="33"/>
      <c r="DU9" s="33"/>
      <c r="DV9" s="33"/>
      <c r="DW9" s="33"/>
      <c r="DX9" s="33"/>
      <c r="DY9" s="33"/>
      <c r="DZ9" s="33"/>
      <c r="EA9" s="33"/>
      <c r="EB9" s="33"/>
      <c r="EC9" s="33"/>
      <c r="ED9" s="33"/>
      <c r="EE9" s="33"/>
      <c r="EF9" s="33"/>
      <c r="EG9" s="33"/>
      <c r="EH9" s="33"/>
      <c r="EI9" s="33"/>
      <c r="EJ9" s="33"/>
      <c r="EK9" s="33"/>
      <c r="EL9" s="33"/>
      <c r="EM9" s="33"/>
      <c r="EN9" s="33"/>
      <c r="EO9" s="33"/>
      <c r="EP9" s="33"/>
      <c r="EQ9" s="33"/>
      <c r="ER9" s="33"/>
      <c r="ES9" s="33"/>
      <c r="ET9" s="33"/>
      <c r="EU9" s="33"/>
    </row>
    <row r="10" spans="1:151" ht="15.5">
      <c r="A10" s="180"/>
      <c r="C10" s="184"/>
      <c r="D10" s="157" t="s">
        <v>1002</v>
      </c>
      <c r="E10" s="158"/>
      <c r="F10" s="158"/>
      <c r="G10" s="158"/>
      <c r="H10" s="158"/>
      <c r="I10" s="160"/>
      <c r="K10" s="184"/>
      <c r="L10" s="157" t="s">
        <v>1035</v>
      </c>
      <c r="M10" s="158"/>
      <c r="N10" s="158"/>
      <c r="O10" s="158"/>
      <c r="P10" s="158"/>
      <c r="Q10" s="185"/>
      <c r="R10" s="160"/>
      <c r="T10" s="184"/>
      <c r="U10" s="186" t="s">
        <v>1006</v>
      </c>
      <c r="V10" s="185"/>
      <c r="W10" s="185"/>
      <c r="X10" s="185"/>
      <c r="Y10" s="185"/>
      <c r="Z10" s="187"/>
      <c r="AA10" s="12"/>
      <c r="AB10" s="188"/>
      <c r="AC10" s="44" t="s">
        <v>1974</v>
      </c>
      <c r="AD10" s="857"/>
      <c r="AE10" s="857"/>
      <c r="AF10" s="857"/>
      <c r="AG10" s="852"/>
      <c r="AH10" s="854"/>
      <c r="AI10" s="33"/>
      <c r="AJ10" s="33"/>
      <c r="AK10" s="33"/>
      <c r="AL10" s="33"/>
      <c r="AM10" s="33"/>
      <c r="AN10" s="33"/>
      <c r="AO10" s="33"/>
      <c r="AP10" s="33"/>
      <c r="AQ10" s="33"/>
      <c r="AR10" s="33"/>
      <c r="AS10" s="33"/>
      <c r="AT10" s="33">
        <v>10</v>
      </c>
      <c r="AU10" s="33"/>
      <c r="AV10" s="33"/>
      <c r="AW10" s="33"/>
      <c r="AX10" s="33"/>
      <c r="AY10" s="33"/>
      <c r="AZ10" s="33"/>
      <c r="BA10" s="33"/>
      <c r="BB10" s="33"/>
      <c r="BC10" s="33"/>
      <c r="BD10" s="33"/>
      <c r="BE10" s="33"/>
      <c r="BF10" s="33"/>
      <c r="BG10" s="33"/>
      <c r="BH10" s="33"/>
      <c r="BI10" s="33"/>
      <c r="BJ10" s="33"/>
      <c r="BK10" s="33"/>
      <c r="BL10" s="33"/>
      <c r="BM10" s="33"/>
      <c r="BN10" s="33"/>
      <c r="BO10" s="33"/>
      <c r="BP10" s="33"/>
      <c r="BQ10" s="33"/>
      <c r="BR10" s="33"/>
      <c r="BS10" s="33"/>
      <c r="BT10" s="33"/>
      <c r="BU10" s="33"/>
      <c r="BV10" s="33"/>
      <c r="BW10" s="33"/>
      <c r="BX10" s="33"/>
      <c r="BY10" s="33"/>
      <c r="BZ10" s="33"/>
      <c r="CA10" s="33"/>
      <c r="CB10" s="33"/>
      <c r="CC10" s="33"/>
      <c r="CD10" s="33"/>
      <c r="CE10" s="33"/>
      <c r="CF10" s="33"/>
      <c r="CG10" s="33"/>
      <c r="CH10" s="33"/>
      <c r="CI10" s="33"/>
      <c r="CJ10" s="33"/>
      <c r="CK10" s="33"/>
      <c r="CL10" s="33"/>
      <c r="CM10" s="33"/>
      <c r="CN10" s="33"/>
      <c r="CO10" s="33"/>
      <c r="CP10" s="33"/>
      <c r="CQ10" s="33"/>
      <c r="CR10" s="33"/>
      <c r="CS10" s="33"/>
      <c r="CT10" s="33"/>
      <c r="CU10" s="33"/>
      <c r="CV10" s="33"/>
      <c r="CW10" s="33"/>
      <c r="CX10" s="33"/>
      <c r="CY10" s="33"/>
      <c r="CZ10" s="33"/>
      <c r="DA10" s="33"/>
      <c r="DB10" s="33"/>
      <c r="DC10" s="33"/>
      <c r="DD10" s="33"/>
      <c r="DE10" s="33"/>
      <c r="DF10" s="33"/>
      <c r="DG10" s="33"/>
      <c r="DH10" s="33"/>
      <c r="DI10" s="33"/>
      <c r="DJ10" s="33"/>
      <c r="DK10" s="33"/>
      <c r="DL10" s="33"/>
      <c r="DM10" s="33"/>
      <c r="DN10" s="33"/>
      <c r="DO10" s="33"/>
      <c r="DP10" s="33"/>
      <c r="DQ10" s="33"/>
      <c r="DR10" s="33"/>
      <c r="DS10" s="33"/>
      <c r="DT10" s="33"/>
      <c r="DU10" s="33"/>
      <c r="DV10" s="33"/>
      <c r="DW10" s="33"/>
      <c r="DX10" s="33"/>
      <c r="DY10" s="33"/>
      <c r="DZ10" s="33"/>
      <c r="EA10" s="33"/>
      <c r="EB10" s="33"/>
      <c r="EC10" s="33"/>
      <c r="ED10" s="33"/>
      <c r="EE10" s="33"/>
      <c r="EF10" s="33"/>
      <c r="EG10" s="33"/>
      <c r="EH10" s="33"/>
      <c r="EI10" s="33"/>
      <c r="EJ10" s="33"/>
      <c r="EK10" s="33"/>
      <c r="EL10" s="33"/>
      <c r="EM10" s="33"/>
      <c r="EN10" s="33"/>
      <c r="EO10" s="33"/>
      <c r="EP10" s="33"/>
      <c r="EQ10" s="33"/>
      <c r="ER10" s="33"/>
      <c r="ES10" s="33"/>
      <c r="ET10" s="33"/>
      <c r="EU10" s="33"/>
    </row>
    <row r="11" spans="1:151">
      <c r="A11" s="180"/>
      <c r="C11" s="189"/>
      <c r="D11" s="190" t="str">
        <f>IF(AC12=0,"Please select frequency:","")</f>
        <v>Please select frequency:</v>
      </c>
      <c r="E11" s="28"/>
      <c r="I11" s="162"/>
      <c r="K11" s="189"/>
      <c r="L11" s="190" t="str">
        <f>IF(AC17=0,"Please select frequency:","")</f>
        <v>Please select frequency:</v>
      </c>
      <c r="M11" s="28"/>
      <c r="P11" s="28"/>
      <c r="Q11" s="12"/>
      <c r="R11" s="162"/>
      <c r="T11" s="189"/>
      <c r="U11" s="191" t="s">
        <v>1369</v>
      </c>
      <c r="V11" s="12"/>
      <c r="W11" s="12"/>
      <c r="X11" s="12"/>
      <c r="Y11" s="12"/>
      <c r="Z11" s="192"/>
      <c r="AA11" s="12"/>
      <c r="AB11" s="188"/>
      <c r="AC11" s="33"/>
      <c r="AD11" s="857"/>
      <c r="AE11" s="857"/>
      <c r="AF11" s="857"/>
      <c r="AG11" s="852"/>
      <c r="AH11" s="854"/>
      <c r="AI11" s="33"/>
      <c r="AJ11" s="33"/>
      <c r="AK11" s="33"/>
      <c r="AL11" s="33"/>
      <c r="AM11" s="33"/>
      <c r="AN11" s="33"/>
      <c r="AO11" s="33"/>
      <c r="AP11" s="33"/>
      <c r="AQ11" s="33"/>
      <c r="AR11" s="33"/>
      <c r="AS11" s="33"/>
      <c r="AT11" s="33">
        <v>11</v>
      </c>
      <c r="AU11" s="33"/>
      <c r="AV11" s="33"/>
      <c r="AW11" s="33"/>
      <c r="AX11" s="33"/>
      <c r="AY11" s="33"/>
      <c r="AZ11" s="33"/>
      <c r="BA11" s="33"/>
      <c r="BB11" s="33"/>
      <c r="BC11" s="33"/>
      <c r="BD11" s="33"/>
      <c r="BE11" s="33"/>
      <c r="BF11" s="33"/>
      <c r="BG11" s="33"/>
      <c r="BH11" s="33"/>
      <c r="BI11" s="33"/>
      <c r="BJ11" s="33"/>
      <c r="BK11" s="33"/>
      <c r="BL11" s="33"/>
      <c r="BM11" s="33"/>
      <c r="BN11" s="33"/>
      <c r="BO11" s="33"/>
      <c r="BP11" s="33"/>
      <c r="BQ11" s="33"/>
      <c r="BR11" s="33"/>
      <c r="BS11" s="33"/>
      <c r="BT11" s="33"/>
      <c r="BU11" s="33"/>
      <c r="BV11" s="33"/>
      <c r="BW11" s="33"/>
      <c r="BX11" s="33"/>
      <c r="BY11" s="33"/>
      <c r="BZ11" s="33"/>
      <c r="CA11" s="33"/>
      <c r="CB11" s="33"/>
      <c r="CC11" s="33"/>
      <c r="CD11" s="33"/>
      <c r="CE11" s="33"/>
      <c r="CF11" s="33"/>
      <c r="CG11" s="33"/>
      <c r="CH11" s="33"/>
      <c r="CI11" s="33"/>
      <c r="CJ11" s="33"/>
      <c r="CK11" s="33"/>
      <c r="CL11" s="33"/>
      <c r="CM11" s="33"/>
      <c r="CN11" s="33"/>
      <c r="CO11" s="33"/>
      <c r="CP11" s="33"/>
      <c r="CQ11" s="33"/>
      <c r="CR11" s="33"/>
      <c r="CS11" s="33"/>
      <c r="CT11" s="33"/>
      <c r="CU11" s="33"/>
      <c r="CV11" s="33"/>
      <c r="CW11" s="33"/>
      <c r="CX11" s="33"/>
      <c r="CY11" s="33"/>
      <c r="CZ11" s="33"/>
      <c r="DA11" s="33"/>
      <c r="DB11" s="33"/>
      <c r="DC11" s="33"/>
      <c r="DD11" s="33"/>
      <c r="DE11" s="33"/>
      <c r="DF11" s="33"/>
      <c r="DG11" s="33"/>
      <c r="DH11" s="33"/>
      <c r="DI11" s="33"/>
      <c r="DJ11" s="33"/>
      <c r="DK11" s="33"/>
      <c r="DL11" s="33"/>
      <c r="DM11" s="33"/>
      <c r="DN11" s="33"/>
      <c r="DO11" s="33"/>
      <c r="DP11" s="33"/>
      <c r="DQ11" s="33"/>
      <c r="DR11" s="33"/>
      <c r="DS11" s="33"/>
      <c r="DT11" s="33"/>
      <c r="DU11" s="33"/>
      <c r="DV11" s="33"/>
      <c r="DW11" s="33"/>
      <c r="DX11" s="33"/>
      <c r="DY11" s="33"/>
      <c r="DZ11" s="33"/>
      <c r="EA11" s="33"/>
      <c r="EB11" s="33"/>
      <c r="EC11" s="33"/>
      <c r="ED11" s="33"/>
      <c r="EE11" s="33"/>
      <c r="EF11" s="33"/>
      <c r="EG11" s="33"/>
      <c r="EH11" s="33"/>
      <c r="EI11" s="33"/>
      <c r="EJ11" s="33"/>
      <c r="EK11" s="33"/>
      <c r="EL11" s="33"/>
      <c r="EM11" s="33"/>
      <c r="EN11" s="33"/>
      <c r="EO11" s="33"/>
      <c r="EP11" s="33"/>
      <c r="EQ11" s="33"/>
      <c r="ER11" s="33"/>
      <c r="ES11" s="33"/>
      <c r="ET11" s="33"/>
      <c r="EU11" s="33"/>
    </row>
    <row r="12" spans="1:151">
      <c r="A12" s="180"/>
      <c r="C12" s="189"/>
      <c r="D12" s="146" t="s">
        <v>1970</v>
      </c>
      <c r="E12" s="146" t="s">
        <v>1972</v>
      </c>
      <c r="F12" s="146" t="s">
        <v>1971</v>
      </c>
      <c r="G12" s="146" t="s">
        <v>1973</v>
      </c>
      <c r="I12" s="192"/>
      <c r="K12" s="189"/>
      <c r="L12" s="146" t="s">
        <v>1970</v>
      </c>
      <c r="M12" s="146" t="s">
        <v>1972</v>
      </c>
      <c r="N12" s="146" t="s">
        <v>1973</v>
      </c>
      <c r="O12" s="146"/>
      <c r="P12" s="28"/>
      <c r="Q12" s="12"/>
      <c r="R12" s="162"/>
      <c r="T12" s="189"/>
      <c r="W12" s="12"/>
      <c r="X12" s="12"/>
      <c r="Y12" s="12"/>
      <c r="Z12" s="192"/>
      <c r="AA12" s="12"/>
      <c r="AB12" s="188"/>
      <c r="AC12" s="90">
        <v>0</v>
      </c>
      <c r="AD12" s="858" t="b">
        <v>1</v>
      </c>
      <c r="AE12" s="858"/>
      <c r="AF12" s="858"/>
      <c r="AG12" s="852" t="b">
        <v>1</v>
      </c>
      <c r="AH12" s="855"/>
      <c r="AI12" s="33"/>
      <c r="AJ12" s="33"/>
      <c r="AK12" s="33"/>
      <c r="AL12" s="33"/>
      <c r="AM12" s="33"/>
      <c r="AN12" s="33"/>
      <c r="AO12" s="33"/>
      <c r="AP12" s="33"/>
      <c r="AQ12" s="33"/>
      <c r="AR12" s="33"/>
      <c r="AS12" s="33"/>
      <c r="AT12" s="33">
        <v>12</v>
      </c>
      <c r="AU12" s="33"/>
      <c r="AV12" s="33"/>
      <c r="AW12" s="33"/>
      <c r="AX12" s="33"/>
      <c r="AY12" s="33"/>
      <c r="AZ12" s="33"/>
      <c r="BA12" s="33"/>
      <c r="BB12" s="33"/>
      <c r="BC12" s="33"/>
      <c r="BD12" s="33"/>
      <c r="BE12" s="33"/>
      <c r="BF12" s="33"/>
      <c r="BG12" s="33"/>
      <c r="BH12" s="33"/>
      <c r="BI12" s="33"/>
      <c r="BJ12" s="33"/>
      <c r="BK12" s="33"/>
      <c r="BL12" s="33"/>
      <c r="BM12" s="33"/>
      <c r="BN12" s="33"/>
      <c r="BO12" s="33"/>
      <c r="BP12" s="33"/>
      <c r="BQ12" s="33"/>
      <c r="BR12" s="33"/>
      <c r="BS12" s="33"/>
      <c r="BT12" s="33"/>
      <c r="BU12" s="33"/>
      <c r="BV12" s="33"/>
      <c r="BW12" s="33"/>
      <c r="BX12" s="33"/>
      <c r="BY12" s="33"/>
      <c r="BZ12" s="33"/>
      <c r="CA12" s="33"/>
      <c r="CB12" s="33"/>
      <c r="CC12" s="33"/>
      <c r="CD12" s="33"/>
      <c r="CE12" s="33"/>
      <c r="CF12" s="33"/>
      <c r="CG12" s="33"/>
      <c r="CH12" s="33"/>
      <c r="CI12" s="33"/>
      <c r="CJ12" s="33"/>
      <c r="CK12" s="33"/>
      <c r="CL12" s="33"/>
      <c r="CM12" s="33"/>
      <c r="CN12" s="33"/>
      <c r="CO12" s="33"/>
      <c r="CP12" s="33"/>
      <c r="CQ12" s="33"/>
      <c r="CR12" s="33"/>
      <c r="CS12" s="33"/>
      <c r="CT12" s="33"/>
      <c r="CU12" s="33"/>
      <c r="CV12" s="33"/>
      <c r="CW12" s="33"/>
      <c r="CX12" s="33"/>
      <c r="CY12" s="33"/>
      <c r="CZ12" s="33"/>
      <c r="DA12" s="33"/>
      <c r="DB12" s="33"/>
      <c r="DC12" s="33"/>
      <c r="DD12" s="33"/>
      <c r="DE12" s="33"/>
      <c r="DF12" s="33"/>
      <c r="DG12" s="33"/>
      <c r="DH12" s="33"/>
      <c r="DI12" s="33"/>
      <c r="DJ12" s="33"/>
      <c r="DK12" s="33"/>
      <c r="DL12" s="33"/>
      <c r="DM12" s="33"/>
      <c r="DN12" s="33"/>
      <c r="DO12" s="33"/>
      <c r="DP12" s="33"/>
      <c r="DQ12" s="33"/>
      <c r="DR12" s="33"/>
      <c r="DS12" s="33"/>
      <c r="DT12" s="33"/>
      <c r="DU12" s="33"/>
      <c r="DV12" s="33"/>
      <c r="DW12" s="33"/>
      <c r="DX12" s="33"/>
      <c r="DY12" s="33"/>
      <c r="DZ12" s="33"/>
      <c r="EA12" s="33"/>
      <c r="EB12" s="33"/>
      <c r="EC12" s="33"/>
      <c r="ED12" s="33"/>
      <c r="EE12" s="33"/>
      <c r="EF12" s="33"/>
      <c r="EG12" s="33"/>
      <c r="EH12" s="33"/>
      <c r="EI12" s="33"/>
      <c r="EJ12" s="33"/>
      <c r="EK12" s="33"/>
      <c r="EL12" s="33"/>
      <c r="EM12" s="33"/>
      <c r="EN12" s="33"/>
      <c r="EO12" s="33"/>
      <c r="EP12" s="33"/>
      <c r="EQ12" s="33"/>
      <c r="ER12" s="33"/>
      <c r="ES12" s="33"/>
      <c r="ET12" s="33"/>
      <c r="EU12" s="33"/>
    </row>
    <row r="13" spans="1:151">
      <c r="A13" s="180"/>
      <c r="C13" s="189"/>
      <c r="I13" s="162"/>
      <c r="K13" s="189"/>
      <c r="Q13" s="12"/>
      <c r="R13" s="162"/>
      <c r="T13" s="189"/>
      <c r="W13" s="12"/>
      <c r="X13" s="12"/>
      <c r="Y13" s="12"/>
      <c r="Z13" s="192"/>
      <c r="AA13" s="12"/>
      <c r="AB13" s="188"/>
      <c r="AC13" s="33"/>
      <c r="AD13" s="33"/>
      <c r="AE13" s="33"/>
      <c r="AF13" s="33"/>
      <c r="AG13" s="33"/>
      <c r="AH13" s="33"/>
      <c r="AI13" s="33"/>
      <c r="AJ13" s="33"/>
      <c r="AK13" s="33"/>
      <c r="AL13" s="33"/>
      <c r="AM13" s="33"/>
      <c r="AN13" s="33"/>
      <c r="AO13" s="33"/>
      <c r="AP13" s="33"/>
      <c r="AQ13" s="33"/>
      <c r="AR13" s="33"/>
      <c r="AS13" s="33"/>
      <c r="AT13" s="33">
        <v>13</v>
      </c>
      <c r="AU13" s="33"/>
      <c r="AV13" s="33"/>
      <c r="AW13" s="33"/>
      <c r="AX13" s="33"/>
      <c r="AY13" s="33"/>
      <c r="AZ13" s="33"/>
      <c r="BA13" s="33"/>
      <c r="BB13" s="33"/>
      <c r="BC13" s="33"/>
      <c r="BD13" s="33"/>
      <c r="BE13" s="33"/>
      <c r="BF13" s="33"/>
      <c r="BG13" s="33"/>
      <c r="BH13" s="33"/>
      <c r="BI13" s="33"/>
      <c r="BJ13" s="33"/>
      <c r="BK13" s="33"/>
      <c r="BL13" s="33"/>
      <c r="BM13" s="33"/>
      <c r="BN13" s="33"/>
      <c r="BO13" s="33"/>
      <c r="BP13" s="33"/>
      <c r="BQ13" s="33"/>
      <c r="BR13" s="33"/>
      <c r="BS13" s="33"/>
      <c r="BT13" s="33"/>
      <c r="BU13" s="33"/>
      <c r="BV13" s="33"/>
      <c r="BW13" s="33"/>
      <c r="BX13" s="33"/>
      <c r="BY13" s="33"/>
      <c r="BZ13" s="33"/>
      <c r="CA13" s="33"/>
      <c r="CB13" s="33"/>
      <c r="CC13" s="33"/>
      <c r="CD13" s="33"/>
      <c r="CE13" s="33"/>
      <c r="CF13" s="33"/>
      <c r="CG13" s="33"/>
      <c r="CH13" s="33"/>
      <c r="CI13" s="33"/>
      <c r="CJ13" s="33"/>
      <c r="CK13" s="33"/>
      <c r="CL13" s="33"/>
      <c r="CM13" s="33"/>
      <c r="CN13" s="33"/>
      <c r="CO13" s="33"/>
      <c r="CP13" s="33"/>
      <c r="CQ13" s="33"/>
      <c r="CR13" s="33"/>
      <c r="CS13" s="33"/>
      <c r="CT13" s="33"/>
      <c r="CU13" s="33"/>
      <c r="CV13" s="33"/>
      <c r="CW13" s="33"/>
      <c r="CX13" s="33"/>
      <c r="CY13" s="33"/>
      <c r="CZ13" s="33"/>
      <c r="DA13" s="33"/>
      <c r="DB13" s="33"/>
      <c r="DC13" s="33"/>
      <c r="DD13" s="33"/>
      <c r="DE13" s="33"/>
      <c r="DF13" s="33"/>
      <c r="DG13" s="33"/>
      <c r="DH13" s="33"/>
      <c r="DI13" s="33"/>
      <c r="DJ13" s="33"/>
      <c r="DK13" s="33"/>
      <c r="DL13" s="33"/>
      <c r="DM13" s="33"/>
      <c r="DN13" s="33"/>
      <c r="DO13" s="33"/>
      <c r="DP13" s="33"/>
      <c r="DQ13" s="33"/>
      <c r="DR13" s="33"/>
      <c r="DS13" s="33"/>
      <c r="DT13" s="33"/>
      <c r="DU13" s="33"/>
      <c r="DV13" s="33"/>
      <c r="DW13" s="33"/>
      <c r="DX13" s="33"/>
      <c r="DY13" s="33"/>
      <c r="DZ13" s="33"/>
      <c r="EA13" s="33"/>
      <c r="EB13" s="33"/>
      <c r="EC13" s="33"/>
      <c r="ED13" s="33"/>
      <c r="EE13" s="33"/>
      <c r="EF13" s="33"/>
      <c r="EG13" s="33"/>
      <c r="EH13" s="33"/>
      <c r="EI13" s="33"/>
      <c r="EJ13" s="33"/>
      <c r="EK13" s="33"/>
      <c r="EL13" s="33"/>
      <c r="EM13" s="33"/>
      <c r="EN13" s="33"/>
      <c r="EO13" s="33"/>
      <c r="EP13" s="33"/>
      <c r="EQ13" s="33"/>
      <c r="ER13" s="33"/>
      <c r="ES13" s="33"/>
      <c r="ET13" s="33"/>
      <c r="EU13" s="33"/>
    </row>
    <row r="14" spans="1:151">
      <c r="A14" s="180"/>
      <c r="C14" s="189"/>
      <c r="D14" s="12" t="s">
        <v>4</v>
      </c>
      <c r="E14" s="28"/>
      <c r="I14" s="162"/>
      <c r="K14" s="189"/>
      <c r="L14" t="s">
        <v>42</v>
      </c>
      <c r="M14" s="28"/>
      <c r="N14" s="28"/>
      <c r="O14" s="28"/>
      <c r="Q14" s="193"/>
      <c r="R14" s="162"/>
      <c r="T14" s="189"/>
      <c r="U14" s="28" t="s">
        <v>1985</v>
      </c>
      <c r="Z14" s="192"/>
      <c r="AA14" s="193"/>
      <c r="AB14" s="194"/>
      <c r="AC14" s="33"/>
      <c r="AD14" s="43" t="b">
        <v>0</v>
      </c>
      <c r="AE14" s="856"/>
      <c r="AF14" s="33"/>
      <c r="AG14" s="43" t="b">
        <v>0</v>
      </c>
      <c r="AH14" s="43" t="b">
        <v>0</v>
      </c>
      <c r="AI14" s="33"/>
      <c r="AJ14" s="33"/>
      <c r="AK14" s="33"/>
      <c r="AL14" s="33"/>
      <c r="AM14" s="33"/>
      <c r="AN14" s="33"/>
      <c r="AO14" s="33"/>
      <c r="AP14" s="33"/>
      <c r="AQ14" s="33"/>
      <c r="AR14" s="33"/>
      <c r="AS14" s="33"/>
      <c r="AT14" s="33">
        <v>14</v>
      </c>
      <c r="AU14" s="33"/>
      <c r="AV14" s="33"/>
      <c r="AW14" s="33"/>
      <c r="AX14" s="33"/>
      <c r="AY14" s="33"/>
      <c r="AZ14" s="33"/>
      <c r="BA14" s="33"/>
      <c r="BB14" s="33"/>
      <c r="BC14" s="33"/>
      <c r="BD14" s="33"/>
      <c r="BE14" s="33"/>
      <c r="BF14" s="33"/>
      <c r="BG14" s="33"/>
      <c r="BH14" s="33"/>
      <c r="BI14" s="33"/>
      <c r="BJ14" s="33"/>
      <c r="BK14" s="33"/>
      <c r="BL14" s="33"/>
      <c r="BM14" s="33"/>
      <c r="BN14" s="33"/>
      <c r="BO14" s="33"/>
      <c r="BP14" s="33"/>
      <c r="BQ14" s="33"/>
      <c r="BR14" s="33"/>
      <c r="BS14" s="33"/>
      <c r="BT14" s="33"/>
      <c r="BU14" s="33"/>
      <c r="BV14" s="33"/>
      <c r="BW14" s="33"/>
      <c r="BX14" s="33"/>
      <c r="BY14" s="33"/>
      <c r="BZ14" s="33"/>
      <c r="CA14" s="33"/>
      <c r="CB14" s="33"/>
      <c r="CC14" s="33"/>
      <c r="CD14" s="33"/>
      <c r="CE14" s="33"/>
      <c r="CF14" s="33"/>
      <c r="CG14" s="33"/>
      <c r="CH14" s="33"/>
      <c r="CI14" s="33"/>
      <c r="CJ14" s="33"/>
      <c r="CK14" s="33"/>
      <c r="CL14" s="33"/>
      <c r="CM14" s="33"/>
      <c r="CN14" s="33"/>
      <c r="CO14" s="33"/>
      <c r="CP14" s="33"/>
      <c r="CQ14" s="33"/>
      <c r="CR14" s="33"/>
      <c r="CS14" s="33"/>
      <c r="CT14" s="33"/>
      <c r="CU14" s="33"/>
      <c r="CV14" s="33"/>
      <c r="CW14" s="33"/>
      <c r="CX14" s="33"/>
      <c r="CY14" s="33"/>
      <c r="CZ14" s="33"/>
      <c r="DA14" s="33"/>
      <c r="DB14" s="33"/>
      <c r="DC14" s="33"/>
      <c r="DD14" s="33"/>
      <c r="DE14" s="33"/>
      <c r="DF14" s="33"/>
      <c r="DG14" s="33"/>
      <c r="DH14" s="33"/>
      <c r="DI14" s="33"/>
      <c r="DJ14" s="33"/>
      <c r="DK14" s="33"/>
      <c r="DL14" s="33"/>
      <c r="DM14" s="33"/>
      <c r="DN14" s="33"/>
      <c r="DO14" s="33"/>
      <c r="DP14" s="33"/>
      <c r="DQ14" s="33"/>
      <c r="DR14" s="33"/>
      <c r="DS14" s="33"/>
      <c r="DT14" s="33"/>
      <c r="DU14" s="33"/>
      <c r="DV14" s="33"/>
      <c r="DW14" s="33"/>
      <c r="DX14" s="33"/>
      <c r="DY14" s="33"/>
      <c r="DZ14" s="33"/>
      <c r="EA14" s="33"/>
      <c r="EB14" s="33"/>
      <c r="EC14" s="33"/>
      <c r="ED14" s="33"/>
      <c r="EE14" s="33"/>
      <c r="EF14" s="33"/>
      <c r="EG14" s="33"/>
      <c r="EH14" s="33"/>
      <c r="EI14" s="33"/>
      <c r="EJ14" s="33"/>
      <c r="EK14" s="33"/>
      <c r="EL14" s="33"/>
      <c r="EM14" s="33"/>
      <c r="EN14" s="33"/>
      <c r="EO14" s="33"/>
      <c r="EP14" s="33"/>
      <c r="EQ14" s="33"/>
      <c r="ER14" s="33"/>
      <c r="ES14" s="33"/>
      <c r="ET14" s="33"/>
      <c r="EU14" s="33"/>
    </row>
    <row r="15" spans="1:151">
      <c r="A15" s="180"/>
      <c r="C15" s="189"/>
      <c r="D15" s="12" t="s">
        <v>2532</v>
      </c>
      <c r="I15" s="162"/>
      <c r="K15" s="195"/>
      <c r="L15" s="163"/>
      <c r="M15" s="163"/>
      <c r="N15" s="163"/>
      <c r="O15" s="163"/>
      <c r="P15" s="163"/>
      <c r="Q15" s="163"/>
      <c r="R15" s="196"/>
      <c r="T15" s="189"/>
      <c r="U15" s="28" t="s">
        <v>1008</v>
      </c>
      <c r="W15" s="12"/>
      <c r="X15" s="12"/>
      <c r="Y15" s="12"/>
      <c r="Z15" s="192"/>
      <c r="AB15" s="181"/>
      <c r="AC15" s="44" t="s">
        <v>2140</v>
      </c>
      <c r="AD15" s="43" t="b">
        <v>0</v>
      </c>
      <c r="AE15" s="857"/>
      <c r="AF15" s="33"/>
      <c r="AG15" s="43" t="b">
        <v>0</v>
      </c>
      <c r="AH15" s="33"/>
      <c r="AI15" s="33"/>
      <c r="AJ15" s="33"/>
      <c r="AK15" s="33"/>
      <c r="AL15" s="33"/>
      <c r="AM15" s="33"/>
      <c r="AN15" s="33"/>
      <c r="AO15" s="33"/>
      <c r="AP15" s="33"/>
      <c r="AQ15" s="33"/>
      <c r="AR15" s="33"/>
      <c r="AS15" s="33"/>
      <c r="AT15" s="33">
        <v>15</v>
      </c>
      <c r="AU15" s="33"/>
      <c r="AV15" s="33"/>
      <c r="AW15" s="33"/>
      <c r="AX15" s="33"/>
      <c r="AY15" s="33"/>
      <c r="AZ15" s="33"/>
      <c r="BA15" s="33"/>
      <c r="BB15" s="33"/>
      <c r="BC15" s="33"/>
      <c r="BD15" s="33"/>
      <c r="BE15" s="33"/>
      <c r="BF15" s="33"/>
      <c r="BG15" s="33"/>
      <c r="BH15" s="33"/>
      <c r="BI15" s="33"/>
      <c r="BJ15" s="33"/>
      <c r="BK15" s="33"/>
      <c r="BL15" s="33"/>
      <c r="BM15" s="33"/>
      <c r="BN15" s="33"/>
      <c r="BO15" s="33"/>
      <c r="BP15" s="33"/>
      <c r="BQ15" s="33"/>
      <c r="BR15" s="33"/>
      <c r="BS15" s="33"/>
      <c r="BT15" s="33"/>
      <c r="BU15" s="33"/>
      <c r="BV15" s="33"/>
      <c r="BW15" s="33"/>
      <c r="BX15" s="33"/>
      <c r="BY15" s="33"/>
      <c r="BZ15" s="33"/>
      <c r="CA15" s="33"/>
      <c r="CB15" s="33"/>
      <c r="CC15" s="33"/>
      <c r="CD15" s="33"/>
      <c r="CE15" s="33"/>
      <c r="CF15" s="33"/>
      <c r="CG15" s="33"/>
      <c r="CH15" s="33"/>
      <c r="CI15" s="33"/>
      <c r="CJ15" s="33"/>
      <c r="CK15" s="33"/>
      <c r="CL15" s="33"/>
      <c r="CM15" s="33"/>
      <c r="CN15" s="33"/>
      <c r="CO15" s="33"/>
      <c r="CP15" s="33"/>
      <c r="CQ15" s="33"/>
      <c r="CR15" s="33"/>
      <c r="CS15" s="33"/>
      <c r="CT15" s="33"/>
      <c r="CU15" s="33"/>
      <c r="CV15" s="33"/>
      <c r="CW15" s="33"/>
      <c r="CX15" s="33"/>
      <c r="CY15" s="33"/>
      <c r="CZ15" s="33"/>
      <c r="DA15" s="33"/>
      <c r="DB15" s="33"/>
      <c r="DC15" s="33"/>
      <c r="DD15" s="33"/>
      <c r="DE15" s="33"/>
      <c r="DF15" s="33"/>
      <c r="DG15" s="33"/>
      <c r="DH15" s="33"/>
      <c r="DI15" s="33"/>
      <c r="DJ15" s="33"/>
      <c r="DK15" s="33"/>
      <c r="DL15" s="33"/>
      <c r="DM15" s="33"/>
      <c r="DN15" s="33"/>
      <c r="DO15" s="33"/>
      <c r="DP15" s="33"/>
      <c r="DQ15" s="33"/>
      <c r="DR15" s="33"/>
      <c r="DS15" s="33"/>
      <c r="DT15" s="33"/>
      <c r="DU15" s="33"/>
      <c r="DV15" s="33"/>
      <c r="DW15" s="33"/>
      <c r="DX15" s="33"/>
      <c r="DY15" s="33"/>
      <c r="DZ15" s="33"/>
      <c r="EA15" s="33"/>
      <c r="EB15" s="33"/>
      <c r="EC15" s="33"/>
      <c r="ED15" s="33"/>
      <c r="EE15" s="33"/>
      <c r="EF15" s="33"/>
      <c r="EG15" s="33"/>
      <c r="EH15" s="33"/>
      <c r="EI15" s="33"/>
      <c r="EJ15" s="33"/>
      <c r="EK15" s="33"/>
      <c r="EL15" s="33"/>
      <c r="EM15" s="33"/>
      <c r="EN15" s="33"/>
      <c r="EO15" s="33"/>
      <c r="EP15" s="33"/>
      <c r="EQ15" s="33"/>
      <c r="ER15" s="33"/>
      <c r="ES15" s="33"/>
      <c r="ET15" s="33"/>
      <c r="EU15" s="33"/>
    </row>
    <row r="16" spans="1:151">
      <c r="A16" s="180"/>
      <c r="C16" s="189"/>
      <c r="D16" s="12" t="s">
        <v>1975</v>
      </c>
      <c r="E16" s="28"/>
      <c r="F16" s="12"/>
      <c r="G16" s="12"/>
      <c r="I16" s="162"/>
      <c r="L16" s="197"/>
      <c r="P16" s="198"/>
      <c r="Q16" s="198"/>
      <c r="R16" s="198"/>
      <c r="T16" s="189"/>
      <c r="U16" s="28" t="s">
        <v>1009</v>
      </c>
      <c r="W16" s="12"/>
      <c r="X16" s="12"/>
      <c r="Y16" s="12"/>
      <c r="Z16" s="192"/>
      <c r="AA16" s="12"/>
      <c r="AB16" s="188"/>
      <c r="AC16" s="33"/>
      <c r="AD16" s="43" t="b">
        <v>0</v>
      </c>
      <c r="AE16" s="858"/>
      <c r="AF16" s="33"/>
      <c r="AG16" s="43" t="b">
        <v>0</v>
      </c>
      <c r="AH16" s="33"/>
      <c r="AI16" s="33"/>
      <c r="AJ16" s="33"/>
      <c r="AK16" s="33"/>
      <c r="AL16" s="33"/>
      <c r="AM16" s="33"/>
      <c r="AN16" s="33"/>
      <c r="AO16" s="33"/>
      <c r="AP16" s="33"/>
      <c r="AQ16" s="33"/>
      <c r="AR16" s="33"/>
      <c r="AS16" s="33"/>
      <c r="AT16" s="33">
        <v>16</v>
      </c>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3"/>
      <c r="CK16" s="33"/>
      <c r="CL16" s="33"/>
      <c r="CM16" s="33"/>
      <c r="CN16" s="33"/>
      <c r="CO16" s="33"/>
      <c r="CP16" s="33"/>
      <c r="CQ16" s="33"/>
      <c r="CR16" s="33"/>
      <c r="CS16" s="33"/>
      <c r="CT16" s="33"/>
      <c r="CU16" s="33"/>
      <c r="CV16" s="33"/>
      <c r="CW16" s="33"/>
      <c r="CX16" s="33"/>
      <c r="CY16" s="33"/>
      <c r="CZ16" s="33"/>
      <c r="DA16" s="33"/>
      <c r="DB16" s="33"/>
      <c r="DC16" s="33"/>
      <c r="DD16" s="33"/>
      <c r="DE16" s="33"/>
      <c r="DF16" s="33"/>
      <c r="DG16" s="33"/>
      <c r="DH16" s="33"/>
      <c r="DI16" s="33"/>
      <c r="DJ16" s="33"/>
      <c r="DK16" s="33"/>
      <c r="DL16" s="33"/>
      <c r="DM16" s="33"/>
      <c r="DN16" s="33"/>
      <c r="DO16" s="33"/>
      <c r="DP16" s="33"/>
      <c r="DQ16" s="33"/>
      <c r="DR16" s="33"/>
      <c r="DS16" s="33"/>
      <c r="DT16" s="33"/>
      <c r="DU16" s="33"/>
      <c r="DV16" s="33"/>
      <c r="DW16" s="33"/>
      <c r="DX16" s="33"/>
      <c r="DY16" s="33"/>
      <c r="DZ16" s="33"/>
      <c r="EA16" s="33"/>
      <c r="EB16" s="33"/>
      <c r="EC16" s="33"/>
      <c r="ED16" s="33"/>
      <c r="EE16" s="33"/>
      <c r="EF16" s="33"/>
      <c r="EG16" s="33"/>
      <c r="EH16" s="33"/>
      <c r="EI16" s="33"/>
      <c r="EJ16" s="33"/>
      <c r="EK16" s="33"/>
      <c r="EL16" s="33"/>
      <c r="EM16" s="33"/>
      <c r="EN16" s="33"/>
      <c r="EO16" s="33"/>
      <c r="EP16" s="33"/>
      <c r="EQ16" s="33"/>
      <c r="ER16" s="33"/>
      <c r="ES16" s="33"/>
      <c r="ET16" s="33"/>
      <c r="EU16" s="33"/>
    </row>
    <row r="17" spans="1:151" ht="15.5">
      <c r="A17" s="180"/>
      <c r="C17" s="189"/>
      <c r="D17" s="191" t="s">
        <v>1978</v>
      </c>
      <c r="E17" s="993" t="s">
        <v>1977</v>
      </c>
      <c r="F17" s="993"/>
      <c r="G17" s="191"/>
      <c r="H17" s="191"/>
      <c r="I17" s="199"/>
      <c r="K17" s="184"/>
      <c r="L17" s="157" t="s">
        <v>1005</v>
      </c>
      <c r="M17" s="158"/>
      <c r="N17" s="158"/>
      <c r="O17" s="158"/>
      <c r="P17" s="158"/>
      <c r="Q17" s="158"/>
      <c r="R17" s="160"/>
      <c r="T17" s="189"/>
      <c r="U17" s="28" t="s">
        <v>1019</v>
      </c>
      <c r="W17" s="12"/>
      <c r="X17" s="12"/>
      <c r="Y17" s="12"/>
      <c r="Z17" s="192"/>
      <c r="AB17" s="181"/>
      <c r="AC17" s="90">
        <v>0</v>
      </c>
      <c r="AD17" s="43" t="b">
        <v>0</v>
      </c>
      <c r="AE17" s="856"/>
      <c r="AF17" s="148">
        <v>966</v>
      </c>
      <c r="AG17" s="90">
        <v>0</v>
      </c>
      <c r="AH17" s="153" t="s">
        <v>2145</v>
      </c>
      <c r="AI17" s="33"/>
      <c r="AJ17" s="33"/>
      <c r="AK17" s="33"/>
      <c r="AL17" s="33"/>
      <c r="AM17" s="33"/>
      <c r="AN17" s="33"/>
      <c r="AO17" s="33"/>
      <c r="AP17" s="33"/>
      <c r="AQ17" s="33"/>
      <c r="AR17" s="33"/>
      <c r="AS17" s="33"/>
      <c r="AT17" s="33">
        <v>17</v>
      </c>
      <c r="AU17" s="33"/>
      <c r="AV17" s="33"/>
      <c r="AW17" s="33"/>
      <c r="AX17" s="33"/>
      <c r="AY17" s="33"/>
      <c r="AZ17" s="33"/>
      <c r="BA17" s="33"/>
      <c r="BB17" s="33"/>
      <c r="BC17" s="33"/>
      <c r="BD17" s="33"/>
      <c r="BE17" s="33"/>
      <c r="BF17" s="33"/>
      <c r="BG17" s="33"/>
      <c r="BH17" s="33"/>
      <c r="BI17" s="33"/>
      <c r="BJ17" s="33"/>
      <c r="BK17" s="33"/>
      <c r="BL17" s="33"/>
      <c r="BM17" s="33"/>
      <c r="BN17" s="33"/>
      <c r="BO17" s="33"/>
      <c r="BP17" s="33"/>
      <c r="BQ17" s="33"/>
      <c r="BR17" s="33"/>
      <c r="BS17" s="33"/>
      <c r="BT17" s="33"/>
      <c r="BU17" s="33"/>
      <c r="BV17" s="33"/>
      <c r="BW17" s="33"/>
      <c r="BX17" s="33"/>
      <c r="BY17" s="33"/>
      <c r="BZ17" s="33"/>
      <c r="CA17" s="33"/>
      <c r="CB17" s="33"/>
      <c r="CC17" s="33"/>
      <c r="CD17" s="33"/>
      <c r="CE17" s="33"/>
      <c r="CF17" s="33"/>
      <c r="CG17" s="33"/>
      <c r="CH17" s="33"/>
      <c r="CI17" s="33"/>
      <c r="CJ17" s="33"/>
      <c r="CK17" s="33"/>
      <c r="CL17" s="33"/>
      <c r="CM17" s="33"/>
      <c r="CN17" s="33"/>
      <c r="CO17" s="33"/>
      <c r="CP17" s="33"/>
      <c r="CQ17" s="33"/>
      <c r="CR17" s="33"/>
      <c r="CS17" s="33"/>
      <c r="CT17" s="33"/>
      <c r="CU17" s="33"/>
      <c r="CV17" s="33"/>
      <c r="CW17" s="33"/>
      <c r="CX17" s="33"/>
      <c r="CY17" s="33"/>
      <c r="CZ17" s="33"/>
      <c r="DA17" s="33"/>
      <c r="DB17" s="33"/>
      <c r="DC17" s="33"/>
      <c r="DD17" s="33"/>
      <c r="DE17" s="33"/>
      <c r="DF17" s="33"/>
      <c r="DG17" s="33"/>
      <c r="DH17" s="33"/>
      <c r="DI17" s="33"/>
      <c r="DJ17" s="33"/>
      <c r="DK17" s="33"/>
      <c r="DL17" s="33"/>
      <c r="DM17" s="33"/>
      <c r="DN17" s="33"/>
      <c r="DO17" s="33"/>
      <c r="DP17" s="33"/>
      <c r="DQ17" s="33"/>
      <c r="DR17" s="33"/>
      <c r="DS17" s="33"/>
      <c r="DT17" s="33"/>
      <c r="DU17" s="33"/>
      <c r="DV17" s="33"/>
      <c r="DW17" s="33"/>
      <c r="DX17" s="33"/>
      <c r="DY17" s="33"/>
      <c r="DZ17" s="33"/>
      <c r="EA17" s="33"/>
      <c r="EB17" s="33"/>
      <c r="EC17" s="33"/>
      <c r="ED17" s="33"/>
      <c r="EE17" s="33"/>
      <c r="EF17" s="33"/>
      <c r="EG17" s="33"/>
      <c r="EH17" s="33"/>
      <c r="EI17" s="33"/>
      <c r="EJ17" s="33"/>
      <c r="EK17" s="33"/>
      <c r="EL17" s="33"/>
      <c r="EM17" s="33"/>
      <c r="EN17" s="33"/>
      <c r="EO17" s="33"/>
      <c r="EP17" s="33"/>
      <c r="EQ17" s="33"/>
      <c r="ER17" s="33"/>
      <c r="ES17" s="33"/>
      <c r="ET17" s="33"/>
      <c r="EU17" s="33"/>
    </row>
    <row r="18" spans="1:151">
      <c r="A18" s="180"/>
      <c r="C18" s="189"/>
      <c r="D18" s="12" t="s">
        <v>1976</v>
      </c>
      <c r="I18" s="162"/>
      <c r="K18" s="189"/>
      <c r="L18" s="197" t="s">
        <v>1369</v>
      </c>
      <c r="M18" s="28"/>
      <c r="N18" s="28"/>
      <c r="O18" s="28"/>
      <c r="P18" s="28"/>
      <c r="Q18" s="28"/>
      <c r="R18" s="162"/>
      <c r="T18" s="189"/>
      <c r="U18" s="28" t="s">
        <v>1020</v>
      </c>
      <c r="W18" s="12"/>
      <c r="X18" s="12"/>
      <c r="Y18" s="12"/>
      <c r="Z18" s="192"/>
      <c r="AB18" s="181"/>
      <c r="AC18" s="33"/>
      <c r="AD18" s="43" t="b">
        <v>0</v>
      </c>
      <c r="AE18" s="857"/>
      <c r="AF18" s="149"/>
      <c r="AG18" s="43" t="b">
        <v>0</v>
      </c>
      <c r="AH18" s="153"/>
      <c r="AI18" s="33"/>
      <c r="AJ18" s="33"/>
      <c r="AK18" s="33"/>
      <c r="AL18" s="33"/>
      <c r="AM18" s="33"/>
      <c r="AN18" s="33"/>
      <c r="AO18" s="33"/>
      <c r="AP18" s="33"/>
      <c r="AQ18" s="33"/>
      <c r="AR18" s="33"/>
      <c r="AS18" s="33"/>
      <c r="AT18" s="33">
        <v>18</v>
      </c>
      <c r="AU18" s="33"/>
      <c r="AV18" s="33"/>
      <c r="AW18" s="33"/>
      <c r="AX18" s="33"/>
      <c r="AY18" s="33"/>
      <c r="AZ18" s="33"/>
      <c r="BA18" s="33"/>
      <c r="BB18" s="33"/>
      <c r="BC18" s="33"/>
      <c r="BD18" s="33"/>
      <c r="BE18" s="33"/>
      <c r="BF18" s="33"/>
      <c r="BG18" s="33"/>
      <c r="BH18" s="33"/>
      <c r="BI18" s="33"/>
      <c r="BJ18" s="33"/>
      <c r="BK18" s="33"/>
      <c r="BL18" s="33"/>
      <c r="BM18" s="33"/>
      <c r="BN18" s="33"/>
      <c r="BO18" s="33"/>
      <c r="BP18" s="33"/>
      <c r="BQ18" s="33"/>
      <c r="BR18" s="33"/>
      <c r="BS18" s="33"/>
      <c r="BT18" s="33"/>
      <c r="BU18" s="33"/>
      <c r="BV18" s="33"/>
      <c r="BW18" s="33"/>
      <c r="BX18" s="33"/>
      <c r="BY18" s="33"/>
      <c r="BZ18" s="33"/>
      <c r="CA18" s="33"/>
      <c r="CB18" s="33"/>
      <c r="CC18" s="33"/>
      <c r="CD18" s="33"/>
      <c r="CE18" s="33"/>
      <c r="CF18" s="33"/>
      <c r="CG18" s="33"/>
      <c r="CH18" s="33"/>
      <c r="CI18" s="33"/>
      <c r="CJ18" s="33"/>
      <c r="CK18" s="33"/>
      <c r="CL18" s="33"/>
      <c r="CM18" s="33"/>
      <c r="CN18" s="33"/>
      <c r="CO18" s="33"/>
      <c r="CP18" s="33"/>
      <c r="CQ18" s="33"/>
      <c r="CR18" s="33"/>
      <c r="CS18" s="33"/>
      <c r="CT18" s="33"/>
      <c r="CU18" s="33"/>
      <c r="CV18" s="33"/>
      <c r="CW18" s="33"/>
      <c r="CX18" s="33"/>
      <c r="CY18" s="33"/>
      <c r="CZ18" s="33"/>
      <c r="DA18" s="33"/>
      <c r="DB18" s="33"/>
      <c r="DC18" s="33"/>
      <c r="DD18" s="33"/>
      <c r="DE18" s="33"/>
      <c r="DF18" s="33"/>
      <c r="DG18" s="33"/>
      <c r="DH18" s="33"/>
      <c r="DI18" s="33"/>
      <c r="DJ18" s="33"/>
      <c r="DK18" s="33"/>
      <c r="DL18" s="33"/>
      <c r="DM18" s="33"/>
      <c r="DN18" s="33"/>
      <c r="DO18" s="33"/>
      <c r="DP18" s="33"/>
      <c r="DQ18" s="33"/>
      <c r="DR18" s="33"/>
      <c r="DS18" s="33"/>
      <c r="DT18" s="33"/>
      <c r="DU18" s="33"/>
      <c r="DV18" s="33"/>
      <c r="DW18" s="33"/>
      <c r="DX18" s="33"/>
      <c r="DY18" s="33"/>
      <c r="DZ18" s="33"/>
      <c r="EA18" s="33"/>
      <c r="EB18" s="33"/>
      <c r="EC18" s="33"/>
      <c r="ED18" s="33"/>
      <c r="EE18" s="33"/>
      <c r="EF18" s="33"/>
      <c r="EG18" s="33"/>
      <c r="EH18" s="33"/>
      <c r="EI18" s="33"/>
      <c r="EJ18" s="33"/>
      <c r="EK18" s="33"/>
      <c r="EL18" s="33"/>
      <c r="EM18" s="33"/>
      <c r="EN18" s="33"/>
      <c r="EO18" s="33"/>
      <c r="EP18" s="33"/>
      <c r="EQ18" s="33"/>
      <c r="ER18" s="33"/>
      <c r="ES18" s="33"/>
      <c r="ET18" s="33"/>
      <c r="EU18" s="33"/>
    </row>
    <row r="19" spans="1:151">
      <c r="A19" s="180"/>
      <c r="C19" s="189"/>
      <c r="D19" s="191" t="s">
        <v>1978</v>
      </c>
      <c r="E19" s="993" t="s">
        <v>1977</v>
      </c>
      <c r="F19" s="993"/>
      <c r="G19" s="191"/>
      <c r="H19" s="191"/>
      <c r="I19" s="199"/>
      <c r="K19" s="189"/>
      <c r="L19" t="s">
        <v>31</v>
      </c>
      <c r="M19" s="28"/>
      <c r="N19" s="28"/>
      <c r="O19" s="28"/>
      <c r="P19" s="28"/>
      <c r="Q19" s="28"/>
      <c r="R19" s="162"/>
      <c r="T19" s="189"/>
      <c r="U19" s="28" t="s">
        <v>1021</v>
      </c>
      <c r="W19" s="12"/>
      <c r="X19" s="12"/>
      <c r="Y19" s="12"/>
      <c r="Z19" s="192"/>
      <c r="AB19" s="181"/>
      <c r="AC19" s="44"/>
      <c r="AD19" s="43" t="b">
        <v>0</v>
      </c>
      <c r="AE19" s="858"/>
      <c r="AF19" s="148">
        <v>967</v>
      </c>
      <c r="AG19" s="90">
        <v>0</v>
      </c>
      <c r="AH19" s="43" t="b">
        <v>0</v>
      </c>
      <c r="AI19" s="33"/>
      <c r="AJ19" s="33"/>
      <c r="AK19" s="33"/>
      <c r="AL19" s="33"/>
      <c r="AM19" s="33"/>
      <c r="AN19" s="33"/>
      <c r="AO19" s="33"/>
      <c r="AP19" s="33"/>
      <c r="AQ19" s="33"/>
      <c r="AR19" s="33"/>
      <c r="AS19" s="33"/>
      <c r="AT19" s="33">
        <v>19</v>
      </c>
      <c r="AU19" s="33"/>
      <c r="AV19" s="33"/>
      <c r="AW19" s="33"/>
      <c r="AX19" s="33"/>
      <c r="AY19" s="33"/>
      <c r="AZ19" s="33"/>
      <c r="BA19" s="33"/>
      <c r="BB19" s="33"/>
      <c r="BC19" s="33"/>
      <c r="BD19" s="33"/>
      <c r="BE19" s="33"/>
      <c r="BF19" s="33"/>
      <c r="BG19" s="33"/>
      <c r="BH19" s="33"/>
      <c r="BI19" s="33"/>
      <c r="BJ19" s="33"/>
      <c r="BK19" s="33"/>
      <c r="BL19" s="33"/>
      <c r="BM19" s="33"/>
      <c r="BN19" s="33"/>
      <c r="BO19" s="33"/>
      <c r="BP19" s="33"/>
      <c r="BQ19" s="33"/>
      <c r="BR19" s="33"/>
      <c r="BS19" s="33"/>
      <c r="BT19" s="33"/>
      <c r="BU19" s="33"/>
      <c r="BV19" s="33"/>
      <c r="BW19" s="33"/>
      <c r="BX19" s="33"/>
      <c r="BY19" s="33"/>
      <c r="BZ19" s="33"/>
      <c r="CA19" s="33"/>
      <c r="CB19" s="33"/>
      <c r="CC19" s="33"/>
      <c r="CD19" s="33"/>
      <c r="CE19" s="33"/>
      <c r="CF19" s="33"/>
      <c r="CG19" s="33"/>
      <c r="CH19" s="33"/>
      <c r="CI19" s="33"/>
      <c r="CJ19" s="33"/>
      <c r="CK19" s="33"/>
      <c r="CL19" s="33"/>
      <c r="CM19" s="33"/>
      <c r="CN19" s="33"/>
      <c r="CO19" s="33"/>
      <c r="CP19" s="33"/>
      <c r="CQ19" s="33"/>
      <c r="CR19" s="33"/>
      <c r="CS19" s="33"/>
      <c r="CT19" s="33"/>
      <c r="CU19" s="33"/>
      <c r="CV19" s="33"/>
      <c r="CW19" s="33"/>
      <c r="CX19" s="33"/>
      <c r="CY19" s="33"/>
      <c r="CZ19" s="33"/>
      <c r="DA19" s="33"/>
      <c r="DB19" s="33"/>
      <c r="DC19" s="33"/>
      <c r="DD19" s="33"/>
      <c r="DE19" s="33"/>
      <c r="DF19" s="33"/>
      <c r="DG19" s="33"/>
      <c r="DH19" s="33"/>
      <c r="DI19" s="33"/>
      <c r="DJ19" s="33"/>
      <c r="DK19" s="33"/>
      <c r="DL19" s="33"/>
      <c r="DM19" s="33"/>
      <c r="DN19" s="33"/>
      <c r="DO19" s="33"/>
      <c r="DP19" s="33"/>
      <c r="DQ19" s="33"/>
      <c r="DR19" s="33"/>
      <c r="DS19" s="33"/>
      <c r="DT19" s="33"/>
      <c r="DU19" s="33"/>
      <c r="DV19" s="33"/>
      <c r="DW19" s="33"/>
      <c r="DX19" s="33"/>
      <c r="DY19" s="33"/>
      <c r="DZ19" s="33"/>
      <c r="EA19" s="33"/>
      <c r="EB19" s="33"/>
      <c r="EC19" s="33"/>
      <c r="ED19" s="33"/>
      <c r="EE19" s="33"/>
      <c r="EF19" s="33"/>
      <c r="EG19" s="33"/>
      <c r="EH19" s="33"/>
      <c r="EI19" s="33"/>
      <c r="EJ19" s="33"/>
      <c r="EK19" s="33"/>
      <c r="EL19" s="33"/>
      <c r="EM19" s="33"/>
      <c r="EN19" s="33"/>
      <c r="EO19" s="33"/>
      <c r="EP19" s="33"/>
      <c r="EQ19" s="33"/>
      <c r="ER19" s="33"/>
      <c r="ES19" s="33"/>
      <c r="ET19" s="33"/>
      <c r="EU19" s="33"/>
    </row>
    <row r="20" spans="1:151">
      <c r="A20" s="180"/>
      <c r="C20" s="189"/>
      <c r="D20" s="12" t="s">
        <v>6</v>
      </c>
      <c r="E20" s="28"/>
      <c r="I20" s="162"/>
      <c r="K20" s="195"/>
      <c r="L20" s="200"/>
      <c r="M20" s="163"/>
      <c r="N20" s="200"/>
      <c r="O20" s="200"/>
      <c r="P20" s="200"/>
      <c r="Q20" s="200"/>
      <c r="R20" s="164"/>
      <c r="T20" s="189"/>
      <c r="U20" s="28" t="s">
        <v>1022</v>
      </c>
      <c r="W20" s="12"/>
      <c r="X20" s="12"/>
      <c r="Y20" s="12"/>
      <c r="Z20" s="192"/>
      <c r="AB20" s="181"/>
      <c r="AC20" s="33"/>
      <c r="AD20" s="43" t="b">
        <v>0</v>
      </c>
      <c r="AE20" s="33"/>
      <c r="AF20" s="33"/>
      <c r="AG20" s="43" t="b">
        <v>0</v>
      </c>
      <c r="AH20" s="153"/>
      <c r="AI20" s="33"/>
      <c r="AJ20" s="33"/>
      <c r="AK20" s="33"/>
      <c r="AL20" s="33"/>
      <c r="AM20" s="33"/>
      <c r="AN20" s="33"/>
      <c r="AO20" s="33"/>
      <c r="AP20" s="33"/>
      <c r="AQ20" s="33"/>
      <c r="AR20" s="33"/>
      <c r="AS20" s="33"/>
      <c r="AT20" s="33">
        <v>20</v>
      </c>
      <c r="AU20" s="33"/>
      <c r="AV20" s="33"/>
      <c r="AW20" s="33"/>
      <c r="AX20" s="33"/>
      <c r="AY20" s="33"/>
      <c r="AZ20" s="33"/>
      <c r="BA20" s="33"/>
      <c r="BB20" s="33"/>
      <c r="BC20" s="33"/>
      <c r="BD20" s="33"/>
      <c r="BE20" s="33"/>
      <c r="BF20" s="33"/>
      <c r="BG20" s="33"/>
      <c r="BH20" s="33"/>
      <c r="BI20" s="33"/>
      <c r="BJ20" s="33"/>
      <c r="BK20" s="33"/>
      <c r="BL20" s="33"/>
      <c r="BM20" s="33"/>
      <c r="BN20" s="33"/>
      <c r="BO20" s="33"/>
      <c r="BP20" s="33"/>
      <c r="BQ20" s="33"/>
      <c r="BR20" s="33"/>
      <c r="BS20" s="33"/>
      <c r="BT20" s="33"/>
      <c r="BU20" s="33"/>
      <c r="BV20" s="33"/>
      <c r="BW20" s="33"/>
      <c r="BX20" s="33"/>
      <c r="BY20" s="33"/>
      <c r="BZ20" s="33"/>
      <c r="CA20" s="33"/>
      <c r="CB20" s="33"/>
      <c r="CC20" s="33"/>
      <c r="CD20" s="33"/>
      <c r="CE20" s="33"/>
      <c r="CF20" s="33"/>
      <c r="CG20" s="33"/>
      <c r="CH20" s="33"/>
      <c r="CI20" s="33"/>
      <c r="CJ20" s="33"/>
      <c r="CK20" s="33"/>
      <c r="CL20" s="33"/>
      <c r="CM20" s="33"/>
      <c r="CN20" s="33"/>
      <c r="CO20" s="33"/>
      <c r="CP20" s="33"/>
      <c r="CQ20" s="33"/>
      <c r="CR20" s="33"/>
      <c r="CS20" s="33"/>
      <c r="CT20" s="33"/>
      <c r="CU20" s="33"/>
      <c r="CV20" s="33"/>
      <c r="CW20" s="33"/>
      <c r="CX20" s="33"/>
      <c r="CY20" s="33"/>
      <c r="CZ20" s="33"/>
      <c r="DA20" s="33"/>
      <c r="DB20" s="33"/>
      <c r="DC20" s="33"/>
      <c r="DD20" s="33"/>
      <c r="DE20" s="33"/>
      <c r="DF20" s="33"/>
      <c r="DG20" s="33"/>
      <c r="DH20" s="33"/>
      <c r="DI20" s="33"/>
      <c r="DJ20" s="33"/>
      <c r="DK20" s="33"/>
      <c r="DL20" s="33"/>
      <c r="DM20" s="33"/>
      <c r="DN20" s="33"/>
      <c r="DO20" s="33"/>
      <c r="DP20" s="33"/>
      <c r="DQ20" s="33"/>
      <c r="DR20" s="33"/>
      <c r="DS20" s="33"/>
      <c r="DT20" s="33"/>
      <c r="DU20" s="33"/>
      <c r="DV20" s="33"/>
      <c r="DW20" s="33"/>
      <c r="DX20" s="33"/>
      <c r="DY20" s="33"/>
      <c r="DZ20" s="33"/>
      <c r="EA20" s="33"/>
      <c r="EB20" s="33"/>
      <c r="EC20" s="33"/>
      <c r="ED20" s="33"/>
      <c r="EE20" s="33"/>
      <c r="EF20" s="33"/>
      <c r="EG20" s="33"/>
      <c r="EH20" s="33"/>
      <c r="EI20" s="33"/>
      <c r="EJ20" s="33"/>
      <c r="EK20" s="33"/>
      <c r="EL20" s="33"/>
      <c r="EM20" s="33"/>
      <c r="EN20" s="33"/>
      <c r="EO20" s="33"/>
      <c r="EP20" s="33"/>
      <c r="EQ20" s="33"/>
      <c r="ER20" s="33"/>
      <c r="ES20" s="33"/>
      <c r="ET20" s="33"/>
      <c r="EU20" s="33"/>
    </row>
    <row r="21" spans="1:151">
      <c r="A21" s="180"/>
      <c r="C21" s="189"/>
      <c r="D21" s="12" t="s">
        <v>7</v>
      </c>
      <c r="I21" s="162"/>
      <c r="T21" s="189"/>
      <c r="U21" s="28" t="s">
        <v>1023</v>
      </c>
      <c r="W21" s="12"/>
      <c r="X21" s="12"/>
      <c r="Y21" s="12"/>
      <c r="Z21" s="192"/>
      <c r="AB21" s="181"/>
      <c r="AC21" s="33"/>
      <c r="AD21" s="43" t="b">
        <v>0</v>
      </c>
      <c r="AE21" s="33"/>
      <c r="AF21" s="33"/>
      <c r="AG21" s="43" t="b">
        <v>0</v>
      </c>
      <c r="AH21" s="153"/>
      <c r="AI21" s="33"/>
      <c r="AJ21" s="33"/>
      <c r="AK21" s="33"/>
      <c r="AL21" s="33"/>
      <c r="AM21" s="33"/>
      <c r="AN21" s="33"/>
      <c r="AO21" s="33"/>
      <c r="AP21" s="33"/>
      <c r="AQ21" s="33"/>
      <c r="AR21" s="33"/>
      <c r="AS21" s="33"/>
      <c r="AT21" s="33">
        <v>21</v>
      </c>
      <c r="AU21" s="33"/>
      <c r="AV21" s="33"/>
      <c r="AW21" s="33"/>
      <c r="AX21" s="33"/>
      <c r="AY21" s="33"/>
      <c r="AZ21" s="33"/>
      <c r="BA21" s="33"/>
      <c r="BB21" s="33"/>
      <c r="BC21" s="33"/>
      <c r="BD21" s="33"/>
      <c r="BE21" s="33"/>
      <c r="BF21" s="33"/>
      <c r="BG21" s="33"/>
      <c r="BH21" s="33"/>
      <c r="BI21" s="33"/>
      <c r="BJ21" s="33"/>
      <c r="BK21" s="33"/>
      <c r="BL21" s="33"/>
      <c r="BM21" s="33"/>
      <c r="BN21" s="33"/>
      <c r="BO21" s="33"/>
      <c r="BP21" s="33"/>
      <c r="BQ21" s="33"/>
      <c r="BR21" s="33"/>
      <c r="BS21" s="33"/>
      <c r="BT21" s="33"/>
      <c r="BU21" s="33"/>
      <c r="BV21" s="33"/>
      <c r="BW21" s="33"/>
      <c r="BX21" s="33"/>
      <c r="BY21" s="33"/>
      <c r="BZ21" s="33"/>
      <c r="CA21" s="33"/>
      <c r="CB21" s="33"/>
      <c r="CC21" s="33"/>
      <c r="CD21" s="33"/>
      <c r="CE21" s="33"/>
      <c r="CF21" s="33"/>
      <c r="CG21" s="33"/>
      <c r="CH21" s="33"/>
      <c r="CI21" s="33"/>
      <c r="CJ21" s="33"/>
      <c r="CK21" s="33"/>
      <c r="CL21" s="33"/>
      <c r="CM21" s="33"/>
      <c r="CN21" s="33"/>
      <c r="CO21" s="33"/>
      <c r="CP21" s="33"/>
      <c r="CQ21" s="33"/>
      <c r="CR21" s="33"/>
      <c r="CS21" s="33"/>
      <c r="CT21" s="33"/>
      <c r="CU21" s="33"/>
      <c r="CV21" s="33"/>
      <c r="CW21" s="33"/>
      <c r="CX21" s="33"/>
      <c r="CY21" s="33"/>
      <c r="CZ21" s="33"/>
      <c r="DA21" s="33"/>
      <c r="DB21" s="33"/>
      <c r="DC21" s="33"/>
      <c r="DD21" s="33"/>
      <c r="DE21" s="33"/>
      <c r="DF21" s="33"/>
      <c r="DG21" s="33"/>
      <c r="DH21" s="33"/>
      <c r="DI21" s="33"/>
      <c r="DJ21" s="33"/>
      <c r="DK21" s="33"/>
      <c r="DL21" s="33"/>
      <c r="DM21" s="33"/>
      <c r="DN21" s="33"/>
      <c r="DO21" s="33"/>
      <c r="DP21" s="33"/>
      <c r="DQ21" s="33"/>
      <c r="DR21" s="33"/>
      <c r="DS21" s="33"/>
      <c r="DT21" s="33"/>
      <c r="DU21" s="33"/>
      <c r="DV21" s="33"/>
      <c r="DW21" s="33"/>
      <c r="DX21" s="33"/>
      <c r="DY21" s="33"/>
      <c r="DZ21" s="33"/>
      <c r="EA21" s="33"/>
      <c r="EB21" s="33"/>
      <c r="EC21" s="33"/>
      <c r="ED21" s="33"/>
      <c r="EE21" s="33"/>
      <c r="EF21" s="33"/>
      <c r="EG21" s="33"/>
      <c r="EH21" s="33"/>
      <c r="EI21" s="33"/>
      <c r="EJ21" s="33"/>
      <c r="EK21" s="33"/>
      <c r="EL21" s="33"/>
      <c r="EM21" s="33"/>
      <c r="EN21" s="33"/>
      <c r="EO21" s="33"/>
      <c r="EP21" s="33"/>
      <c r="EQ21" s="33"/>
      <c r="ER21" s="33"/>
      <c r="ES21" s="33"/>
      <c r="ET21" s="33"/>
      <c r="EU21" s="33"/>
    </row>
    <row r="22" spans="1:151" ht="15.5">
      <c r="A22" s="180"/>
      <c r="C22" s="189"/>
      <c r="D22" s="12" t="s">
        <v>8</v>
      </c>
      <c r="E22" s="28"/>
      <c r="F22" s="12"/>
      <c r="G22" s="12"/>
      <c r="I22" s="162"/>
      <c r="K22" s="184"/>
      <c r="L22" s="157" t="s">
        <v>1033</v>
      </c>
      <c r="M22" s="158"/>
      <c r="N22" s="158"/>
      <c r="O22" s="158"/>
      <c r="P22" s="158"/>
      <c r="Q22" s="158"/>
      <c r="R22" s="160"/>
      <c r="T22" s="189"/>
      <c r="U22" s="28" t="s">
        <v>1024</v>
      </c>
      <c r="W22" s="12"/>
      <c r="X22" s="12"/>
      <c r="Y22" s="12"/>
      <c r="Z22" s="192"/>
      <c r="AB22" s="181"/>
      <c r="AC22" s="33"/>
      <c r="AD22" s="43" t="b">
        <v>0</v>
      </c>
      <c r="AE22" s="33"/>
      <c r="AF22" s="33"/>
      <c r="AG22" s="43" t="b">
        <v>0</v>
      </c>
      <c r="AH22" s="153" t="s">
        <v>2146</v>
      </c>
      <c r="AI22" s="33"/>
      <c r="AJ22" s="33"/>
      <c r="AK22" s="33"/>
      <c r="AL22" s="33"/>
      <c r="AM22" s="33"/>
      <c r="AN22" s="33"/>
      <c r="AO22" s="33"/>
      <c r="AP22" s="33"/>
      <c r="AQ22" s="33"/>
      <c r="AR22" s="33"/>
      <c r="AS22" s="33"/>
      <c r="AT22" s="33">
        <v>22</v>
      </c>
      <c r="AU22" s="33"/>
      <c r="AV22" s="33"/>
      <c r="AW22" s="33"/>
      <c r="AX22" s="33"/>
      <c r="AY22" s="33"/>
      <c r="AZ22" s="33"/>
      <c r="BA22" s="33"/>
      <c r="BB22" s="33"/>
      <c r="BC22" s="33"/>
      <c r="BD22" s="33"/>
      <c r="BE22" s="33"/>
      <c r="BF22" s="33"/>
      <c r="BG22" s="33"/>
      <c r="BH22" s="33"/>
      <c r="BI22" s="33"/>
      <c r="BJ22" s="33"/>
      <c r="BK22" s="33"/>
      <c r="BL22" s="33"/>
      <c r="BM22" s="33"/>
      <c r="BN22" s="33"/>
      <c r="BO22" s="33"/>
      <c r="BP22" s="33"/>
      <c r="BQ22" s="33"/>
      <c r="BR22" s="33"/>
      <c r="BS22" s="33"/>
      <c r="BT22" s="33"/>
      <c r="BU22" s="33"/>
      <c r="BV22" s="33"/>
      <c r="BW22" s="33"/>
      <c r="BX22" s="33"/>
      <c r="BY22" s="33"/>
      <c r="BZ22" s="33"/>
      <c r="CA22" s="33"/>
      <c r="CB22" s="33"/>
      <c r="CC22" s="33"/>
      <c r="CD22" s="33"/>
      <c r="CE22" s="33"/>
      <c r="CF22" s="33"/>
      <c r="CG22" s="33"/>
      <c r="CH22" s="33"/>
      <c r="CI22" s="33"/>
      <c r="CJ22" s="33"/>
      <c r="CK22" s="33"/>
      <c r="CL22" s="33"/>
      <c r="CM22" s="33"/>
      <c r="CN22" s="33"/>
      <c r="CO22" s="33"/>
      <c r="CP22" s="33"/>
      <c r="CQ22" s="33"/>
      <c r="CR22" s="33"/>
      <c r="CS22" s="33"/>
      <c r="CT22" s="33"/>
      <c r="CU22" s="33"/>
      <c r="CV22" s="33"/>
      <c r="CW22" s="33"/>
      <c r="CX22" s="33"/>
      <c r="CY22" s="33"/>
      <c r="CZ22" s="33"/>
      <c r="DA22" s="33"/>
      <c r="DB22" s="33"/>
      <c r="DC22" s="33"/>
      <c r="DD22" s="33"/>
      <c r="DE22" s="33"/>
      <c r="DF22" s="33"/>
      <c r="DG22" s="33"/>
      <c r="DH22" s="33"/>
      <c r="DI22" s="33"/>
      <c r="DJ22" s="33"/>
      <c r="DK22" s="33"/>
      <c r="DL22" s="33"/>
      <c r="DM22" s="33"/>
      <c r="DN22" s="33"/>
      <c r="DO22" s="33"/>
      <c r="DP22" s="33"/>
      <c r="DQ22" s="33"/>
      <c r="DR22" s="33"/>
      <c r="DS22" s="33"/>
      <c r="DT22" s="33"/>
      <c r="DU22" s="33"/>
      <c r="DV22" s="33"/>
      <c r="DW22" s="33"/>
      <c r="DX22" s="33"/>
      <c r="DY22" s="33"/>
      <c r="DZ22" s="33"/>
      <c r="EA22" s="33"/>
      <c r="EB22" s="33"/>
      <c r="EC22" s="33"/>
      <c r="ED22" s="33"/>
      <c r="EE22" s="33"/>
      <c r="EF22" s="33"/>
      <c r="EG22" s="33"/>
      <c r="EH22" s="33"/>
      <c r="EI22" s="33"/>
      <c r="EJ22" s="33"/>
      <c r="EK22" s="33"/>
      <c r="EL22" s="33"/>
      <c r="EM22" s="33"/>
      <c r="EN22" s="33"/>
      <c r="EO22" s="33"/>
      <c r="EP22" s="33"/>
      <c r="EQ22" s="33"/>
      <c r="ER22" s="33"/>
      <c r="ES22" s="33"/>
      <c r="ET22" s="33"/>
      <c r="EU22" s="33"/>
    </row>
    <row r="23" spans="1:151">
      <c r="A23" s="180"/>
      <c r="C23" s="189"/>
      <c r="D23" s="12" t="s">
        <v>9</v>
      </c>
      <c r="E23" s="28"/>
      <c r="F23" s="146"/>
      <c r="G23" s="12"/>
      <c r="I23" s="162"/>
      <c r="K23" s="189"/>
      <c r="L23" s="197" t="s">
        <v>1369</v>
      </c>
      <c r="M23" s="28"/>
      <c r="N23" s="28"/>
      <c r="O23" s="28"/>
      <c r="P23" s="28"/>
      <c r="Q23" s="28"/>
      <c r="R23" s="162"/>
      <c r="T23" s="189"/>
      <c r="U23" s="28" t="s">
        <v>1025</v>
      </c>
      <c r="W23" s="12"/>
      <c r="X23" s="12"/>
      <c r="Y23" s="12"/>
      <c r="Z23" s="192"/>
      <c r="AB23" s="181"/>
      <c r="AC23" s="33"/>
      <c r="AD23" s="43" t="b">
        <v>0</v>
      </c>
      <c r="AE23" s="33"/>
      <c r="AF23" s="33"/>
      <c r="AG23" s="43" t="b">
        <v>0</v>
      </c>
      <c r="AH23" s="153"/>
      <c r="AI23" s="33"/>
      <c r="AJ23" s="33"/>
      <c r="AK23" s="33"/>
      <c r="AL23" s="33"/>
      <c r="AM23" s="33"/>
      <c r="AN23" s="33"/>
      <c r="AO23" s="33"/>
      <c r="AP23" s="33"/>
      <c r="AQ23" s="33"/>
      <c r="AR23" s="33"/>
      <c r="AS23" s="33"/>
      <c r="AT23" s="33">
        <v>23</v>
      </c>
      <c r="AU23" s="33"/>
      <c r="AV23" s="33"/>
      <c r="AW23" s="33"/>
      <c r="AX23" s="33"/>
      <c r="AY23" s="33"/>
      <c r="AZ23" s="33"/>
      <c r="BA23" s="33"/>
      <c r="BB23" s="33"/>
      <c r="BC23" s="33"/>
      <c r="BD23" s="33"/>
      <c r="BE23" s="33"/>
      <c r="BF23" s="33"/>
      <c r="BG23" s="33"/>
      <c r="BH23" s="33"/>
      <c r="BI23" s="33"/>
      <c r="BJ23" s="33"/>
      <c r="BK23" s="33"/>
      <c r="BL23" s="33"/>
      <c r="BM23" s="33"/>
      <c r="BN23" s="33"/>
      <c r="BO23" s="33"/>
      <c r="BP23" s="33"/>
      <c r="BQ23" s="33"/>
      <c r="BR23" s="33"/>
      <c r="BS23" s="33"/>
      <c r="BT23" s="33"/>
      <c r="BU23" s="33"/>
      <c r="BV23" s="33"/>
      <c r="BW23" s="33"/>
      <c r="BX23" s="33"/>
      <c r="BY23" s="33"/>
      <c r="BZ23" s="33"/>
      <c r="CA23" s="33"/>
      <c r="CB23" s="33"/>
      <c r="CC23" s="33"/>
      <c r="CD23" s="33"/>
      <c r="CE23" s="33"/>
      <c r="CF23" s="33"/>
      <c r="CG23" s="33"/>
      <c r="CH23" s="33"/>
      <c r="CI23" s="33"/>
      <c r="CJ23" s="33"/>
      <c r="CK23" s="33"/>
      <c r="CL23" s="33"/>
      <c r="CM23" s="33"/>
      <c r="CN23" s="33"/>
      <c r="CO23" s="33"/>
      <c r="CP23" s="33"/>
      <c r="CQ23" s="33"/>
      <c r="CR23" s="33"/>
      <c r="CS23" s="33"/>
      <c r="CT23" s="33"/>
      <c r="CU23" s="33"/>
      <c r="CV23" s="33"/>
      <c r="CW23" s="33"/>
      <c r="CX23" s="33"/>
      <c r="CY23" s="33"/>
      <c r="CZ23" s="33"/>
      <c r="DA23" s="33"/>
      <c r="DB23" s="33"/>
      <c r="DC23" s="33"/>
      <c r="DD23" s="33"/>
      <c r="DE23" s="33"/>
      <c r="DF23" s="33"/>
      <c r="DG23" s="33"/>
      <c r="DH23" s="33"/>
      <c r="DI23" s="33"/>
      <c r="DJ23" s="33"/>
      <c r="DK23" s="33"/>
      <c r="DL23" s="33"/>
      <c r="DM23" s="33"/>
      <c r="DN23" s="33"/>
      <c r="DO23" s="33"/>
      <c r="DP23" s="33"/>
      <c r="DQ23" s="33"/>
      <c r="DR23" s="33"/>
      <c r="DS23" s="33"/>
      <c r="DT23" s="33"/>
      <c r="DU23" s="33"/>
      <c r="DV23" s="33"/>
      <c r="DW23" s="33"/>
      <c r="DX23" s="33"/>
      <c r="DY23" s="33"/>
      <c r="DZ23" s="33"/>
      <c r="EA23" s="33"/>
      <c r="EB23" s="33"/>
      <c r="EC23" s="33"/>
      <c r="ED23" s="33"/>
      <c r="EE23" s="33"/>
      <c r="EF23" s="33"/>
      <c r="EG23" s="33"/>
      <c r="EH23" s="33"/>
      <c r="EI23" s="33"/>
      <c r="EJ23" s="33"/>
      <c r="EK23" s="33"/>
      <c r="EL23" s="33"/>
      <c r="EM23" s="33"/>
      <c r="EN23" s="33"/>
      <c r="EO23" s="33"/>
      <c r="EP23" s="33"/>
      <c r="EQ23" s="33"/>
      <c r="ER23" s="33"/>
      <c r="ES23" s="33"/>
      <c r="ET23" s="33"/>
      <c r="EU23" s="33"/>
    </row>
    <row r="24" spans="1:151">
      <c r="A24" s="180"/>
      <c r="C24" s="189"/>
      <c r="D24" s="12" t="s">
        <v>10</v>
      </c>
      <c r="E24" s="28"/>
      <c r="F24" s="146"/>
      <c r="G24" s="12"/>
      <c r="I24" s="162"/>
      <c r="K24" s="189"/>
      <c r="L24" t="s">
        <v>1034</v>
      </c>
      <c r="M24" s="28"/>
      <c r="N24" s="28"/>
      <c r="O24" s="28"/>
      <c r="P24" s="28"/>
      <c r="Q24" s="28"/>
      <c r="R24" s="162"/>
      <c r="T24" s="189"/>
      <c r="U24" s="28" t="s">
        <v>1026</v>
      </c>
      <c r="W24" s="12"/>
      <c r="X24" s="12"/>
      <c r="Y24" s="12"/>
      <c r="Z24" s="192"/>
      <c r="AB24" s="181"/>
      <c r="AC24" s="33"/>
      <c r="AD24" s="43" t="b">
        <v>0</v>
      </c>
      <c r="AE24" s="33"/>
      <c r="AF24" s="33"/>
      <c r="AG24" s="43" t="b">
        <v>0</v>
      </c>
      <c r="AH24" s="43" t="b">
        <v>0</v>
      </c>
      <c r="AI24" s="33"/>
      <c r="AJ24" s="33"/>
      <c r="AK24" s="33"/>
      <c r="AL24" s="33"/>
      <c r="AM24" s="33"/>
      <c r="AN24" s="33"/>
      <c r="AO24" s="33"/>
      <c r="AP24" s="33"/>
      <c r="AQ24" s="33"/>
      <c r="AR24" s="33"/>
      <c r="AS24" s="33"/>
      <c r="AT24" s="33">
        <v>24</v>
      </c>
      <c r="AU24" s="33"/>
      <c r="AV24" s="33"/>
      <c r="AW24" s="33"/>
      <c r="AX24" s="33"/>
      <c r="AY24" s="33"/>
      <c r="AZ24" s="33"/>
      <c r="BA24" s="33"/>
      <c r="BB24" s="33"/>
      <c r="BC24" s="33"/>
      <c r="BD24" s="33"/>
      <c r="BE24" s="33"/>
      <c r="BF24" s="33"/>
      <c r="BG24" s="33"/>
      <c r="BH24" s="33"/>
      <c r="BI24" s="33"/>
      <c r="BJ24" s="33"/>
      <c r="BK24" s="33"/>
      <c r="BL24" s="33"/>
      <c r="BM24" s="33"/>
      <c r="BN24" s="33"/>
      <c r="BO24" s="33"/>
      <c r="BP24" s="33"/>
      <c r="BQ24" s="33"/>
      <c r="BR24" s="33"/>
      <c r="BS24" s="33"/>
      <c r="BT24" s="33"/>
      <c r="BU24" s="33"/>
      <c r="BV24" s="33"/>
      <c r="BW24" s="33"/>
      <c r="BX24" s="33"/>
      <c r="BY24" s="33"/>
      <c r="BZ24" s="33"/>
      <c r="CA24" s="33"/>
      <c r="CB24" s="33"/>
      <c r="CC24" s="33"/>
      <c r="CD24" s="33"/>
      <c r="CE24" s="33"/>
      <c r="CF24" s="33"/>
      <c r="CG24" s="33"/>
      <c r="CH24" s="33"/>
      <c r="CI24" s="33"/>
      <c r="CJ24" s="33"/>
      <c r="CK24" s="33"/>
      <c r="CL24" s="33"/>
      <c r="CM24" s="33"/>
      <c r="CN24" s="33"/>
      <c r="CO24" s="33"/>
      <c r="CP24" s="33"/>
      <c r="CQ24" s="33"/>
      <c r="CR24" s="33"/>
      <c r="CS24" s="33"/>
      <c r="CT24" s="33"/>
      <c r="CU24" s="33"/>
      <c r="CV24" s="33"/>
      <c r="CW24" s="33"/>
      <c r="CX24" s="33"/>
      <c r="CY24" s="33"/>
      <c r="CZ24" s="33"/>
      <c r="DA24" s="33"/>
      <c r="DB24" s="33"/>
      <c r="DC24" s="33"/>
      <c r="DD24" s="33"/>
      <c r="DE24" s="33"/>
      <c r="DF24" s="33"/>
      <c r="DG24" s="33"/>
      <c r="DH24" s="33"/>
      <c r="DI24" s="33"/>
      <c r="DJ24" s="33"/>
      <c r="DK24" s="33"/>
      <c r="DL24" s="33"/>
      <c r="DM24" s="33"/>
      <c r="DN24" s="33"/>
      <c r="DO24" s="33"/>
      <c r="DP24" s="33"/>
      <c r="DQ24" s="33"/>
      <c r="DR24" s="33"/>
      <c r="DS24" s="33"/>
      <c r="DT24" s="33"/>
      <c r="DU24" s="33"/>
      <c r="DV24" s="33"/>
      <c r="DW24" s="33"/>
      <c r="DX24" s="33"/>
      <c r="DY24" s="33"/>
      <c r="DZ24" s="33"/>
      <c r="EA24" s="33"/>
      <c r="EB24" s="33"/>
      <c r="EC24" s="33"/>
      <c r="ED24" s="33"/>
      <c r="EE24" s="33"/>
      <c r="EF24" s="33"/>
      <c r="EG24" s="33"/>
      <c r="EH24" s="33"/>
      <c r="EI24" s="33"/>
      <c r="EJ24" s="33"/>
      <c r="EK24" s="33"/>
      <c r="EL24" s="33"/>
      <c r="EM24" s="33"/>
      <c r="EN24" s="33"/>
      <c r="EO24" s="33"/>
      <c r="EP24" s="33"/>
      <c r="EQ24" s="33"/>
      <c r="ER24" s="33"/>
      <c r="ES24" s="33"/>
      <c r="ET24" s="33"/>
      <c r="EU24" s="33"/>
    </row>
    <row r="25" spans="1:151">
      <c r="A25" s="180"/>
      <c r="C25" s="189"/>
      <c r="D25" s="12" t="s">
        <v>11</v>
      </c>
      <c r="E25" s="28"/>
      <c r="F25" s="146"/>
      <c r="G25" s="12"/>
      <c r="I25" s="162"/>
      <c r="K25" s="195"/>
      <c r="L25" s="200"/>
      <c r="M25" s="163"/>
      <c r="N25" s="200"/>
      <c r="O25" s="200"/>
      <c r="P25" s="200"/>
      <c r="Q25" s="200"/>
      <c r="R25" s="164"/>
      <c r="T25" s="189"/>
      <c r="U25" s="28" t="s">
        <v>1027</v>
      </c>
      <c r="W25" s="12"/>
      <c r="X25" s="12"/>
      <c r="Y25" s="12"/>
      <c r="Z25" s="192"/>
      <c r="AB25" s="181"/>
      <c r="AC25" s="33"/>
      <c r="AD25" s="43" t="b">
        <v>0</v>
      </c>
      <c r="AE25" s="33"/>
      <c r="AF25" s="33"/>
      <c r="AG25" s="43" t="b">
        <v>0</v>
      </c>
      <c r="AH25" s="153"/>
      <c r="AI25" s="33"/>
      <c r="AJ25" s="33"/>
      <c r="AK25" s="33"/>
      <c r="AL25" s="33"/>
      <c r="AM25" s="33"/>
      <c r="AN25" s="33"/>
      <c r="AO25" s="33"/>
      <c r="AP25" s="33"/>
      <c r="AQ25" s="33"/>
      <c r="AR25" s="33"/>
      <c r="AS25" s="33"/>
      <c r="AT25" s="33">
        <v>25</v>
      </c>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33"/>
      <c r="BS25" s="33"/>
      <c r="BT25" s="33"/>
      <c r="BU25" s="33"/>
      <c r="BV25" s="33"/>
      <c r="BW25" s="33"/>
      <c r="BX25" s="33"/>
      <c r="BY25" s="33"/>
      <c r="BZ25" s="33"/>
      <c r="CA25" s="33"/>
      <c r="CB25" s="33"/>
      <c r="CC25" s="33"/>
      <c r="CD25" s="33"/>
      <c r="CE25" s="33"/>
      <c r="CF25" s="33"/>
      <c r="CG25" s="33"/>
      <c r="CH25" s="33"/>
      <c r="CI25" s="33"/>
      <c r="CJ25" s="33"/>
      <c r="CK25" s="33"/>
      <c r="CL25" s="33"/>
      <c r="CM25" s="33"/>
      <c r="CN25" s="33"/>
      <c r="CO25" s="33"/>
      <c r="CP25" s="33"/>
      <c r="CQ25" s="33"/>
      <c r="CR25" s="33"/>
      <c r="CS25" s="33"/>
      <c r="CT25" s="33"/>
      <c r="CU25" s="33"/>
      <c r="CV25" s="33"/>
      <c r="CW25" s="33"/>
      <c r="CX25" s="33"/>
      <c r="CY25" s="33"/>
      <c r="CZ25" s="33"/>
      <c r="DA25" s="33"/>
      <c r="DB25" s="33"/>
      <c r="DC25" s="33"/>
      <c r="DD25" s="33"/>
      <c r="DE25" s="33"/>
      <c r="DF25" s="33"/>
      <c r="DG25" s="33"/>
      <c r="DH25" s="33"/>
      <c r="DI25" s="33"/>
      <c r="DJ25" s="33"/>
      <c r="DK25" s="33"/>
      <c r="DL25" s="33"/>
      <c r="DM25" s="33"/>
      <c r="DN25" s="33"/>
      <c r="DO25" s="33"/>
      <c r="DP25" s="33"/>
      <c r="DQ25" s="33"/>
      <c r="DR25" s="33"/>
      <c r="DS25" s="33"/>
      <c r="DT25" s="33"/>
      <c r="DU25" s="33"/>
      <c r="DV25" s="33"/>
      <c r="DW25" s="33"/>
      <c r="DX25" s="33"/>
      <c r="DY25" s="33"/>
      <c r="DZ25" s="33"/>
      <c r="EA25" s="33"/>
      <c r="EB25" s="33"/>
      <c r="EC25" s="33"/>
      <c r="ED25" s="33"/>
      <c r="EE25" s="33"/>
      <c r="EF25" s="33"/>
      <c r="EG25" s="33"/>
      <c r="EH25" s="33"/>
      <c r="EI25" s="33"/>
      <c r="EJ25" s="33"/>
      <c r="EK25" s="33"/>
      <c r="EL25" s="33"/>
      <c r="EM25" s="33"/>
      <c r="EN25" s="33"/>
      <c r="EO25" s="33"/>
      <c r="EP25" s="33"/>
      <c r="EQ25" s="33"/>
      <c r="ER25" s="33"/>
      <c r="ES25" s="33"/>
      <c r="ET25" s="33"/>
      <c r="EU25" s="33"/>
    </row>
    <row r="26" spans="1:151">
      <c r="A26" s="180"/>
      <c r="C26" s="189"/>
      <c r="D26" s="12" t="s">
        <v>12</v>
      </c>
      <c r="E26" s="28"/>
      <c r="F26" s="146"/>
      <c r="G26" s="12"/>
      <c r="I26" s="162"/>
      <c r="N26" s="93"/>
      <c r="Q26" s="12"/>
      <c r="T26" s="189"/>
      <c r="U26" s="28" t="s">
        <v>1028</v>
      </c>
      <c r="W26" s="12"/>
      <c r="X26" s="12"/>
      <c r="Y26" s="12"/>
      <c r="Z26" s="192"/>
      <c r="AB26" s="181"/>
      <c r="AC26" s="33"/>
      <c r="AD26" s="43" t="b">
        <v>0</v>
      </c>
      <c r="AE26" s="33"/>
      <c r="AF26" s="33"/>
      <c r="AG26" s="43" t="b">
        <v>0</v>
      </c>
      <c r="AH26" s="153"/>
      <c r="AI26" s="33"/>
      <c r="AJ26" s="33"/>
      <c r="AK26" s="33"/>
      <c r="AL26" s="33"/>
      <c r="AM26" s="33"/>
      <c r="AN26" s="33"/>
      <c r="AO26" s="33"/>
      <c r="AP26" s="33"/>
      <c r="AQ26" s="33"/>
      <c r="AR26" s="33"/>
      <c r="AS26" s="33"/>
      <c r="AT26" s="33">
        <v>26</v>
      </c>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33"/>
      <c r="BS26" s="33"/>
      <c r="BT26" s="33"/>
      <c r="BU26" s="33"/>
      <c r="BV26" s="33"/>
      <c r="BW26" s="33"/>
      <c r="BX26" s="33"/>
      <c r="BY26" s="33"/>
      <c r="BZ26" s="33"/>
      <c r="CA26" s="33"/>
      <c r="CB26" s="33"/>
      <c r="CC26" s="33"/>
      <c r="CD26" s="33"/>
      <c r="CE26" s="33"/>
      <c r="CF26" s="33"/>
      <c r="CG26" s="33"/>
      <c r="CH26" s="33"/>
      <c r="CI26" s="33"/>
      <c r="CJ26" s="33"/>
      <c r="CK26" s="33"/>
      <c r="CL26" s="33"/>
      <c r="CM26" s="33"/>
      <c r="CN26" s="33"/>
      <c r="CO26" s="33"/>
      <c r="CP26" s="33"/>
      <c r="CQ26" s="33"/>
      <c r="CR26" s="33"/>
      <c r="CS26" s="33"/>
      <c r="CT26" s="33"/>
      <c r="CU26" s="33"/>
      <c r="CV26" s="33"/>
      <c r="CW26" s="33"/>
      <c r="CX26" s="33"/>
      <c r="CY26" s="33"/>
      <c r="CZ26" s="33"/>
      <c r="DA26" s="33"/>
      <c r="DB26" s="33"/>
      <c r="DC26" s="33"/>
      <c r="DD26" s="33"/>
      <c r="DE26" s="33"/>
      <c r="DF26" s="33"/>
      <c r="DG26" s="33"/>
      <c r="DH26" s="33"/>
      <c r="DI26" s="33"/>
      <c r="DJ26" s="33"/>
      <c r="DK26" s="33"/>
      <c r="DL26" s="33"/>
      <c r="DM26" s="33"/>
      <c r="DN26" s="33"/>
      <c r="DO26" s="33"/>
      <c r="DP26" s="33"/>
      <c r="DQ26" s="33"/>
      <c r="DR26" s="33"/>
      <c r="DS26" s="33"/>
      <c r="DT26" s="33"/>
      <c r="DU26" s="33"/>
      <c r="DV26" s="33"/>
      <c r="DW26" s="33"/>
      <c r="DX26" s="33"/>
      <c r="DY26" s="33"/>
      <c r="DZ26" s="33"/>
      <c r="EA26" s="33"/>
      <c r="EB26" s="33"/>
      <c r="EC26" s="33"/>
      <c r="ED26" s="33"/>
      <c r="EE26" s="33"/>
      <c r="EF26" s="33"/>
      <c r="EG26" s="33"/>
      <c r="EH26" s="33"/>
      <c r="EI26" s="33"/>
      <c r="EJ26" s="33"/>
      <c r="EK26" s="33"/>
      <c r="EL26" s="33"/>
      <c r="EM26" s="33"/>
      <c r="EN26" s="33"/>
      <c r="EO26" s="33"/>
      <c r="EP26" s="33"/>
      <c r="EQ26" s="33"/>
      <c r="ER26" s="33"/>
      <c r="ES26" s="33"/>
      <c r="ET26" s="33"/>
      <c r="EU26" s="33"/>
    </row>
    <row r="27" spans="1:151" ht="15.5">
      <c r="A27" s="180"/>
      <c r="C27" s="189"/>
      <c r="D27" s="12" t="s">
        <v>561</v>
      </c>
      <c r="E27" s="28"/>
      <c r="F27" s="146"/>
      <c r="G27" s="12"/>
      <c r="I27" s="162"/>
      <c r="K27" s="184"/>
      <c r="L27" s="157" t="s">
        <v>1001</v>
      </c>
      <c r="M27" s="158"/>
      <c r="N27" s="158"/>
      <c r="O27" s="158"/>
      <c r="P27" s="158"/>
      <c r="Q27" s="158"/>
      <c r="R27" s="160"/>
      <c r="T27" s="189"/>
      <c r="U27" s="28" t="s">
        <v>1029</v>
      </c>
      <c r="W27" s="12"/>
      <c r="X27" s="12"/>
      <c r="Y27" s="12"/>
      <c r="Z27" s="192"/>
      <c r="AB27" s="181"/>
      <c r="AC27" s="33"/>
      <c r="AD27" s="43" t="b">
        <v>0</v>
      </c>
      <c r="AE27" s="33"/>
      <c r="AF27" s="33"/>
      <c r="AG27" s="43" t="b">
        <v>0</v>
      </c>
      <c r="AH27" s="153" t="s">
        <v>2147</v>
      </c>
      <c r="AI27" s="33"/>
      <c r="AJ27" s="33"/>
      <c r="AK27" s="33"/>
      <c r="AL27" s="33"/>
      <c r="AM27" s="33"/>
      <c r="AN27" s="33"/>
      <c r="AO27" s="33"/>
      <c r="AP27" s="33"/>
      <c r="AQ27" s="33"/>
      <c r="AR27" s="33"/>
      <c r="AS27" s="33"/>
      <c r="AT27" s="33">
        <v>27</v>
      </c>
      <c r="AU27" s="33"/>
      <c r="AV27" s="33"/>
      <c r="AW27" s="33"/>
      <c r="AX27" s="33"/>
      <c r="AY27" s="33"/>
      <c r="AZ27" s="33"/>
      <c r="BA27" s="33"/>
      <c r="BB27" s="33"/>
      <c r="BC27" s="33"/>
      <c r="BD27" s="33"/>
      <c r="BE27" s="33"/>
      <c r="BF27" s="33"/>
      <c r="BG27" s="33"/>
      <c r="BH27" s="33"/>
      <c r="BI27" s="33"/>
      <c r="BJ27" s="33"/>
      <c r="BK27" s="33"/>
      <c r="BL27" s="33"/>
      <c r="BM27" s="33"/>
      <c r="BN27" s="33"/>
      <c r="BO27" s="33"/>
      <c r="BP27" s="33"/>
      <c r="BQ27" s="33"/>
      <c r="BR27" s="33"/>
      <c r="BS27" s="33"/>
      <c r="BT27" s="33"/>
      <c r="BU27" s="33"/>
      <c r="BV27" s="33"/>
      <c r="BW27" s="33"/>
      <c r="BX27" s="33"/>
      <c r="BY27" s="33"/>
      <c r="BZ27" s="33"/>
      <c r="CA27" s="33"/>
      <c r="CB27" s="33"/>
      <c r="CC27" s="33"/>
      <c r="CD27" s="33"/>
      <c r="CE27" s="33"/>
      <c r="CF27" s="33"/>
      <c r="CG27" s="33"/>
      <c r="CH27" s="33"/>
      <c r="CI27" s="33"/>
      <c r="CJ27" s="33"/>
      <c r="CK27" s="33"/>
      <c r="CL27" s="33"/>
      <c r="CM27" s="33"/>
      <c r="CN27" s="33"/>
      <c r="CO27" s="33"/>
      <c r="CP27" s="33"/>
      <c r="CQ27" s="33"/>
      <c r="CR27" s="33"/>
      <c r="CS27" s="33"/>
      <c r="CT27" s="33"/>
      <c r="CU27" s="33"/>
      <c r="CV27" s="33"/>
      <c r="CW27" s="33"/>
      <c r="CX27" s="33"/>
      <c r="CY27" s="33"/>
      <c r="CZ27" s="33"/>
      <c r="DA27" s="33"/>
      <c r="DB27" s="33"/>
      <c r="DC27" s="33"/>
      <c r="DD27" s="33"/>
      <c r="DE27" s="33"/>
      <c r="DF27" s="33"/>
      <c r="DG27" s="33"/>
      <c r="DH27" s="33"/>
      <c r="DI27" s="33"/>
      <c r="DJ27" s="33"/>
      <c r="DK27" s="33"/>
      <c r="DL27" s="33"/>
      <c r="DM27" s="33"/>
      <c r="DN27" s="33"/>
      <c r="DO27" s="33"/>
      <c r="DP27" s="33"/>
      <c r="DQ27" s="33"/>
      <c r="DR27" s="33"/>
      <c r="DS27" s="33"/>
      <c r="DT27" s="33"/>
      <c r="DU27" s="33"/>
      <c r="DV27" s="33"/>
      <c r="DW27" s="33"/>
      <c r="DX27" s="33"/>
      <c r="DY27" s="33"/>
      <c r="DZ27" s="33"/>
      <c r="EA27" s="33"/>
      <c r="EB27" s="33"/>
      <c r="EC27" s="33"/>
      <c r="ED27" s="33"/>
      <c r="EE27" s="33"/>
      <c r="EF27" s="33"/>
      <c r="EG27" s="33"/>
      <c r="EH27" s="33"/>
      <c r="EI27" s="33"/>
      <c r="EJ27" s="33"/>
      <c r="EK27" s="33"/>
      <c r="EL27" s="33"/>
      <c r="EM27" s="33"/>
      <c r="EN27" s="33"/>
      <c r="EO27" s="33"/>
      <c r="EP27" s="33"/>
      <c r="EQ27" s="33"/>
      <c r="ER27" s="33"/>
      <c r="ES27" s="33"/>
      <c r="ET27" s="33"/>
      <c r="EU27" s="33"/>
    </row>
    <row r="28" spans="1:151">
      <c r="A28" s="180"/>
      <c r="C28" s="189"/>
      <c r="D28" s="12" t="s">
        <v>13</v>
      </c>
      <c r="E28" s="28"/>
      <c r="F28" s="146"/>
      <c r="G28" s="12"/>
      <c r="I28" s="162"/>
      <c r="K28" s="189"/>
      <c r="L28" s="197" t="s">
        <v>1369</v>
      </c>
      <c r="M28" s="28"/>
      <c r="N28" s="28"/>
      <c r="O28" s="28"/>
      <c r="P28" s="28"/>
      <c r="Q28" s="28"/>
      <c r="R28" s="162"/>
      <c r="T28" s="189"/>
      <c r="U28" s="201" t="s">
        <v>1984</v>
      </c>
      <c r="V28" s="12"/>
      <c r="W28" s="12"/>
      <c r="X28" s="12"/>
      <c r="Y28" s="12"/>
      <c r="Z28" s="192"/>
      <c r="AB28" s="181"/>
      <c r="AC28" s="33"/>
      <c r="AD28" s="33"/>
      <c r="AE28" s="33"/>
      <c r="AF28" s="33"/>
      <c r="AG28" s="43" t="b">
        <v>0</v>
      </c>
      <c r="AH28" s="33"/>
      <c r="AI28" s="33"/>
      <c r="AJ28" s="33"/>
      <c r="AK28" s="33"/>
      <c r="AL28" s="33"/>
      <c r="AM28" s="33"/>
      <c r="AN28" s="33"/>
      <c r="AO28" s="33"/>
      <c r="AP28" s="33"/>
      <c r="AQ28" s="33"/>
      <c r="AR28" s="33"/>
      <c r="AS28" s="33"/>
      <c r="AT28" s="33">
        <v>28</v>
      </c>
      <c r="AU28" s="33"/>
      <c r="AV28" s="33"/>
      <c r="AW28" s="33"/>
      <c r="AX28" s="33"/>
      <c r="AY28" s="33"/>
      <c r="AZ28" s="33"/>
      <c r="BA28" s="33"/>
      <c r="BB28" s="33"/>
      <c r="BC28" s="33"/>
      <c r="BD28" s="33"/>
      <c r="BE28" s="33"/>
      <c r="BF28" s="33"/>
      <c r="BG28" s="33"/>
      <c r="BH28" s="33"/>
      <c r="BI28" s="33"/>
      <c r="BJ28" s="33"/>
      <c r="BK28" s="33"/>
      <c r="BL28" s="33"/>
      <c r="BM28" s="33"/>
      <c r="BN28" s="33"/>
      <c r="BO28" s="33"/>
      <c r="BP28" s="33"/>
      <c r="BQ28" s="33"/>
      <c r="BR28" s="33"/>
      <c r="BS28" s="33"/>
      <c r="BT28" s="33"/>
      <c r="BU28" s="33"/>
      <c r="BV28" s="33"/>
      <c r="BW28" s="33"/>
      <c r="BX28" s="33"/>
      <c r="BY28" s="33"/>
      <c r="BZ28" s="33"/>
      <c r="CA28" s="33"/>
      <c r="CB28" s="33"/>
      <c r="CC28" s="33"/>
      <c r="CD28" s="33"/>
      <c r="CE28" s="33"/>
      <c r="CF28" s="33"/>
      <c r="CG28" s="33"/>
      <c r="CH28" s="33"/>
      <c r="CI28" s="33"/>
      <c r="CJ28" s="33"/>
      <c r="CK28" s="33"/>
      <c r="CL28" s="33"/>
      <c r="CM28" s="33"/>
      <c r="CN28" s="33"/>
      <c r="CO28" s="33"/>
      <c r="CP28" s="33"/>
      <c r="CQ28" s="33"/>
      <c r="CR28" s="33"/>
      <c r="CS28" s="33"/>
      <c r="CT28" s="33"/>
      <c r="CU28" s="33"/>
      <c r="CV28" s="33"/>
      <c r="CW28" s="33"/>
      <c r="CX28" s="33"/>
      <c r="CY28" s="33"/>
      <c r="CZ28" s="33"/>
      <c r="DA28" s="33"/>
      <c r="DB28" s="33"/>
      <c r="DC28" s="33"/>
      <c r="DD28" s="33"/>
      <c r="DE28" s="33"/>
      <c r="DF28" s="33"/>
      <c r="DG28" s="33"/>
      <c r="DH28" s="33"/>
      <c r="DI28" s="33"/>
      <c r="DJ28" s="33"/>
      <c r="DK28" s="33"/>
      <c r="DL28" s="33"/>
      <c r="DM28" s="33"/>
      <c r="DN28" s="33"/>
      <c r="DO28" s="33"/>
      <c r="DP28" s="33"/>
      <c r="DQ28" s="33"/>
      <c r="DR28" s="33"/>
      <c r="DS28" s="33"/>
      <c r="DT28" s="33"/>
      <c r="DU28" s="33"/>
      <c r="DV28" s="33"/>
      <c r="DW28" s="33"/>
      <c r="DX28" s="33"/>
      <c r="DY28" s="33"/>
      <c r="DZ28" s="33"/>
      <c r="EA28" s="33"/>
      <c r="EB28" s="33"/>
      <c r="EC28" s="33"/>
      <c r="ED28" s="33"/>
      <c r="EE28" s="33"/>
      <c r="EF28" s="33"/>
      <c r="EG28" s="33"/>
      <c r="EH28" s="33"/>
      <c r="EI28" s="33"/>
      <c r="EJ28" s="33"/>
      <c r="EK28" s="33"/>
      <c r="EL28" s="33"/>
      <c r="EM28" s="33"/>
      <c r="EN28" s="33"/>
      <c r="EO28" s="33"/>
      <c r="EP28" s="33"/>
      <c r="EQ28" s="33"/>
      <c r="ER28" s="33"/>
      <c r="ES28" s="33"/>
      <c r="ET28" s="33"/>
      <c r="EU28" s="33"/>
    </row>
    <row r="29" spans="1:151">
      <c r="A29" s="180"/>
      <c r="C29" s="189"/>
      <c r="D29" s="12" t="s">
        <v>14</v>
      </c>
      <c r="E29" s="28"/>
      <c r="F29" s="146"/>
      <c r="G29" s="12"/>
      <c r="I29" s="162"/>
      <c r="K29" s="189"/>
      <c r="L29" t="s">
        <v>2</v>
      </c>
      <c r="M29" s="28"/>
      <c r="N29" s="28"/>
      <c r="O29" s="28"/>
      <c r="P29" s="28"/>
      <c r="Q29" s="28"/>
      <c r="R29" s="162"/>
      <c r="T29" s="189"/>
      <c r="U29" s="28" t="s">
        <v>1010</v>
      </c>
      <c r="W29" s="28"/>
      <c r="X29" s="12"/>
      <c r="Y29" s="12"/>
      <c r="Z29" s="192"/>
      <c r="AB29" s="181"/>
      <c r="AC29" s="33"/>
      <c r="AD29" s="43" t="b">
        <v>0</v>
      </c>
      <c r="AE29" s="33"/>
      <c r="AF29" s="33"/>
      <c r="AG29" s="43" t="b">
        <v>0</v>
      </c>
      <c r="AH29" s="43" t="b">
        <v>0</v>
      </c>
      <c r="AI29" s="33"/>
      <c r="AJ29" s="33"/>
      <c r="AK29" s="33"/>
      <c r="AL29" s="33"/>
      <c r="AM29" s="33"/>
      <c r="AN29" s="33"/>
      <c r="AO29" s="33"/>
      <c r="AP29" s="33"/>
      <c r="AQ29" s="33"/>
      <c r="AR29" s="33"/>
      <c r="AS29" s="33"/>
      <c r="AT29" s="33">
        <v>29</v>
      </c>
      <c r="AU29" s="33"/>
      <c r="AV29" s="33"/>
      <c r="AW29" s="33"/>
      <c r="AX29" s="33"/>
      <c r="AY29" s="33"/>
      <c r="AZ29" s="33"/>
      <c r="BA29" s="33"/>
      <c r="BB29" s="33"/>
      <c r="BC29" s="33"/>
      <c r="BD29" s="33"/>
      <c r="BE29" s="33"/>
      <c r="BF29" s="33"/>
      <c r="BG29" s="33"/>
      <c r="BH29" s="33"/>
      <c r="BI29" s="33"/>
      <c r="BJ29" s="33"/>
      <c r="BK29" s="33"/>
      <c r="BL29" s="33"/>
      <c r="BM29" s="33"/>
      <c r="BN29" s="33"/>
      <c r="BO29" s="33"/>
      <c r="BP29" s="33"/>
      <c r="BQ29" s="33"/>
      <c r="BR29" s="33"/>
      <c r="BS29" s="33"/>
      <c r="BT29" s="33"/>
      <c r="BU29" s="33"/>
      <c r="BV29" s="33"/>
      <c r="BW29" s="33"/>
      <c r="BX29" s="33"/>
      <c r="BY29" s="33"/>
      <c r="BZ29" s="33"/>
      <c r="CA29" s="33"/>
      <c r="CB29" s="33"/>
      <c r="CC29" s="33"/>
      <c r="CD29" s="33"/>
      <c r="CE29" s="33"/>
      <c r="CF29" s="33"/>
      <c r="CG29" s="33"/>
      <c r="CH29" s="33"/>
      <c r="CI29" s="33"/>
      <c r="CJ29" s="33"/>
      <c r="CK29" s="33"/>
      <c r="CL29" s="33"/>
      <c r="CM29" s="33"/>
      <c r="CN29" s="33"/>
      <c r="CO29" s="33"/>
      <c r="CP29" s="33"/>
      <c r="CQ29" s="33"/>
      <c r="CR29" s="33"/>
      <c r="CS29" s="33"/>
      <c r="CT29" s="33"/>
      <c r="CU29" s="33"/>
      <c r="CV29" s="33"/>
      <c r="CW29" s="33"/>
      <c r="CX29" s="33"/>
      <c r="CY29" s="33"/>
      <c r="CZ29" s="33"/>
      <c r="DA29" s="33"/>
      <c r="DB29" s="33"/>
      <c r="DC29" s="33"/>
      <c r="DD29" s="33"/>
      <c r="DE29" s="33"/>
      <c r="DF29" s="33"/>
      <c r="DG29" s="33"/>
      <c r="DH29" s="33"/>
      <c r="DI29" s="33"/>
      <c r="DJ29" s="33"/>
      <c r="DK29" s="33"/>
      <c r="DL29" s="33"/>
      <c r="DM29" s="33"/>
      <c r="DN29" s="33"/>
      <c r="DO29" s="33"/>
      <c r="DP29" s="33"/>
      <c r="DQ29" s="33"/>
      <c r="DR29" s="33"/>
      <c r="DS29" s="33"/>
      <c r="DT29" s="33"/>
      <c r="DU29" s="33"/>
      <c r="DV29" s="33"/>
      <c r="DW29" s="33"/>
      <c r="DX29" s="33"/>
      <c r="DY29" s="33"/>
      <c r="DZ29" s="33"/>
      <c r="EA29" s="33"/>
      <c r="EB29" s="33"/>
      <c r="EC29" s="33"/>
      <c r="ED29" s="33"/>
      <c r="EE29" s="33"/>
      <c r="EF29" s="33"/>
      <c r="EG29" s="33"/>
      <c r="EH29" s="33"/>
      <c r="EI29" s="33"/>
      <c r="EJ29" s="33"/>
      <c r="EK29" s="33"/>
      <c r="EL29" s="33"/>
      <c r="EM29" s="33"/>
      <c r="EN29" s="33"/>
      <c r="EO29" s="33"/>
      <c r="EP29" s="33"/>
      <c r="EQ29" s="33"/>
      <c r="ER29" s="33"/>
      <c r="ES29" s="33"/>
      <c r="ET29" s="33"/>
      <c r="EU29" s="33"/>
    </row>
    <row r="30" spans="1:151">
      <c r="A30" s="180"/>
      <c r="C30" s="189"/>
      <c r="D30" s="12" t="s">
        <v>15</v>
      </c>
      <c r="E30" s="28"/>
      <c r="F30" s="146"/>
      <c r="G30" s="12"/>
      <c r="I30" s="162"/>
      <c r="K30" s="189"/>
      <c r="L30" t="s">
        <v>3</v>
      </c>
      <c r="N30" s="28"/>
      <c r="O30" s="28"/>
      <c r="P30" s="28"/>
      <c r="Q30" s="28"/>
      <c r="R30" s="162"/>
      <c r="T30" s="189"/>
      <c r="U30" s="28" t="s">
        <v>1011</v>
      </c>
      <c r="W30" s="28"/>
      <c r="X30" s="12"/>
      <c r="Y30" s="12"/>
      <c r="Z30" s="192"/>
      <c r="AB30" s="181"/>
      <c r="AC30" s="33"/>
      <c r="AD30" s="43" t="b">
        <v>0</v>
      </c>
      <c r="AE30" s="33"/>
      <c r="AF30" s="33"/>
      <c r="AG30" s="43" t="b">
        <v>0</v>
      </c>
      <c r="AH30" s="43" t="b">
        <v>0</v>
      </c>
      <c r="AI30" s="33"/>
      <c r="AJ30" s="33"/>
      <c r="AK30" s="33"/>
      <c r="AL30" s="33"/>
      <c r="AM30" s="33"/>
      <c r="AN30" s="33"/>
      <c r="AO30" s="33"/>
      <c r="AP30" s="33"/>
      <c r="AQ30" s="33"/>
      <c r="AR30" s="33"/>
      <c r="AS30" s="33"/>
      <c r="AT30" s="33">
        <v>30</v>
      </c>
      <c r="AU30" s="33"/>
      <c r="AV30" s="33"/>
      <c r="AW30" s="33"/>
      <c r="AX30" s="33"/>
      <c r="AY30" s="33"/>
      <c r="AZ30" s="33"/>
      <c r="BA30" s="33"/>
      <c r="BB30" s="33"/>
      <c r="BC30" s="33"/>
      <c r="BD30" s="33"/>
      <c r="BE30" s="33"/>
      <c r="BF30" s="33"/>
      <c r="BG30" s="33"/>
      <c r="BH30" s="33"/>
      <c r="BI30" s="33"/>
      <c r="BJ30" s="33"/>
      <c r="BK30" s="33"/>
      <c r="BL30" s="33"/>
      <c r="BM30" s="33"/>
      <c r="BN30" s="33"/>
      <c r="BO30" s="33"/>
      <c r="BP30" s="33"/>
      <c r="BQ30" s="33"/>
      <c r="BR30" s="33"/>
      <c r="BS30" s="33"/>
      <c r="BT30" s="33"/>
      <c r="BU30" s="33"/>
      <c r="BV30" s="33"/>
      <c r="BW30" s="33"/>
      <c r="BX30" s="33"/>
      <c r="BY30" s="33"/>
      <c r="BZ30" s="33"/>
      <c r="CA30" s="33"/>
      <c r="CB30" s="33"/>
      <c r="CC30" s="33"/>
      <c r="CD30" s="33"/>
      <c r="CE30" s="33"/>
      <c r="CF30" s="33"/>
      <c r="CG30" s="33"/>
      <c r="CH30" s="33"/>
      <c r="CI30" s="33"/>
      <c r="CJ30" s="33"/>
      <c r="CK30" s="33"/>
      <c r="CL30" s="33"/>
      <c r="CM30" s="33"/>
      <c r="CN30" s="33"/>
      <c r="CO30" s="33"/>
      <c r="CP30" s="33"/>
      <c r="CQ30" s="33"/>
      <c r="CR30" s="33"/>
      <c r="CS30" s="33"/>
      <c r="CT30" s="33"/>
      <c r="CU30" s="33"/>
      <c r="CV30" s="33"/>
      <c r="CW30" s="33"/>
      <c r="CX30" s="33"/>
      <c r="CY30" s="33"/>
      <c r="CZ30" s="33"/>
      <c r="DA30" s="33"/>
      <c r="DB30" s="33"/>
      <c r="DC30" s="33"/>
      <c r="DD30" s="33"/>
      <c r="DE30" s="33"/>
      <c r="DF30" s="33"/>
      <c r="DG30" s="33"/>
      <c r="DH30" s="33"/>
      <c r="DI30" s="33"/>
      <c r="DJ30" s="33"/>
      <c r="DK30" s="33"/>
      <c r="DL30" s="33"/>
      <c r="DM30" s="33"/>
      <c r="DN30" s="33"/>
      <c r="DO30" s="33"/>
      <c r="DP30" s="33"/>
      <c r="DQ30" s="33"/>
      <c r="DR30" s="33"/>
      <c r="DS30" s="33"/>
      <c r="DT30" s="33"/>
      <c r="DU30" s="33"/>
      <c r="DV30" s="33"/>
      <c r="DW30" s="33"/>
      <c r="DX30" s="33"/>
      <c r="DY30" s="33"/>
      <c r="DZ30" s="33"/>
      <c r="EA30" s="33"/>
      <c r="EB30" s="33"/>
      <c r="EC30" s="33"/>
      <c r="ED30" s="33"/>
      <c r="EE30" s="33"/>
      <c r="EF30" s="33"/>
      <c r="EG30" s="33"/>
      <c r="EH30" s="33"/>
      <c r="EI30" s="33"/>
      <c r="EJ30" s="33"/>
      <c r="EK30" s="33"/>
      <c r="EL30" s="33"/>
      <c r="EM30" s="33"/>
      <c r="EN30" s="33"/>
      <c r="EO30" s="33"/>
      <c r="EP30" s="33"/>
      <c r="EQ30" s="33"/>
      <c r="ER30" s="33"/>
      <c r="ES30" s="33"/>
      <c r="ET30" s="33"/>
      <c r="EU30" s="33"/>
    </row>
    <row r="31" spans="1:151">
      <c r="A31" s="180"/>
      <c r="C31" s="189"/>
      <c r="D31" s="12" t="s">
        <v>16</v>
      </c>
      <c r="E31" s="28"/>
      <c r="F31" s="146"/>
      <c r="G31" s="12"/>
      <c r="I31" s="162"/>
      <c r="K31" s="195"/>
      <c r="L31" s="163"/>
      <c r="M31" s="200"/>
      <c r="N31" s="200"/>
      <c r="O31" s="200"/>
      <c r="P31" s="200"/>
      <c r="Q31" s="200"/>
      <c r="R31" s="164"/>
      <c r="T31" s="189"/>
      <c r="U31" s="28" t="s">
        <v>1012</v>
      </c>
      <c r="W31" s="28"/>
      <c r="X31" s="12"/>
      <c r="Y31" s="12"/>
      <c r="Z31" s="192"/>
      <c r="AB31" s="181"/>
      <c r="AC31" s="33"/>
      <c r="AD31" s="43" t="b">
        <v>0</v>
      </c>
      <c r="AE31" s="33"/>
      <c r="AF31" s="33"/>
      <c r="AG31" s="43" t="b">
        <v>0</v>
      </c>
      <c r="AH31" s="33"/>
      <c r="AI31" s="33"/>
      <c r="AJ31" s="33"/>
      <c r="AK31" s="33"/>
      <c r="AL31" s="33"/>
      <c r="AM31" s="33"/>
      <c r="AN31" s="33"/>
      <c r="AO31" s="33"/>
      <c r="AP31" s="33"/>
      <c r="AQ31" s="33"/>
      <c r="AR31" s="33"/>
      <c r="AS31" s="33"/>
      <c r="AT31" s="33">
        <v>31</v>
      </c>
      <c r="AU31" s="33"/>
      <c r="AV31" s="33"/>
      <c r="AW31" s="33"/>
      <c r="AX31" s="33"/>
      <c r="AY31" s="33"/>
      <c r="AZ31" s="33"/>
      <c r="BA31" s="33"/>
      <c r="BB31" s="33"/>
      <c r="BC31" s="33"/>
      <c r="BD31" s="33"/>
      <c r="BE31" s="33"/>
      <c r="BF31" s="33"/>
      <c r="BG31" s="33"/>
      <c r="BH31" s="33"/>
      <c r="BI31" s="33"/>
      <c r="BJ31" s="33"/>
      <c r="BK31" s="33"/>
      <c r="BL31" s="33"/>
      <c r="BM31" s="33"/>
      <c r="BN31" s="33"/>
      <c r="BO31" s="33"/>
      <c r="BP31" s="33"/>
      <c r="BQ31" s="33"/>
      <c r="BR31" s="33"/>
      <c r="BS31" s="33"/>
      <c r="BT31" s="33"/>
      <c r="BU31" s="33"/>
      <c r="BV31" s="33"/>
      <c r="BW31" s="33"/>
      <c r="BX31" s="33"/>
      <c r="BY31" s="33"/>
      <c r="BZ31" s="33"/>
      <c r="CA31" s="33"/>
      <c r="CB31" s="33"/>
      <c r="CC31" s="33"/>
      <c r="CD31" s="33"/>
      <c r="CE31" s="33"/>
      <c r="CF31" s="33"/>
      <c r="CG31" s="33"/>
      <c r="CH31" s="33"/>
      <c r="CI31" s="33"/>
      <c r="CJ31" s="33"/>
      <c r="CK31" s="33"/>
      <c r="CL31" s="33"/>
      <c r="CM31" s="33"/>
      <c r="CN31" s="33"/>
      <c r="CO31" s="33"/>
      <c r="CP31" s="33"/>
      <c r="CQ31" s="33"/>
      <c r="CR31" s="33"/>
      <c r="CS31" s="33"/>
      <c r="CT31" s="33"/>
      <c r="CU31" s="33"/>
      <c r="CV31" s="33"/>
      <c r="CW31" s="33"/>
      <c r="CX31" s="33"/>
      <c r="CY31" s="33"/>
      <c r="CZ31" s="33"/>
      <c r="DA31" s="33"/>
      <c r="DB31" s="33"/>
      <c r="DC31" s="33"/>
      <c r="DD31" s="33"/>
      <c r="DE31" s="33"/>
      <c r="DF31" s="33"/>
      <c r="DG31" s="33"/>
      <c r="DH31" s="33"/>
      <c r="DI31" s="33"/>
      <c r="DJ31" s="33"/>
      <c r="DK31" s="33"/>
      <c r="DL31" s="33"/>
      <c r="DM31" s="33"/>
      <c r="DN31" s="33"/>
      <c r="DO31" s="33"/>
      <c r="DP31" s="33"/>
      <c r="DQ31" s="33"/>
      <c r="DR31" s="33"/>
      <c r="DS31" s="33"/>
      <c r="DT31" s="33"/>
      <c r="DU31" s="33"/>
      <c r="DV31" s="33"/>
      <c r="DW31" s="33"/>
      <c r="DX31" s="33"/>
      <c r="DY31" s="33"/>
      <c r="DZ31" s="33"/>
      <c r="EA31" s="33"/>
      <c r="EB31" s="33"/>
      <c r="EC31" s="33"/>
      <c r="ED31" s="33"/>
      <c r="EE31" s="33"/>
      <c r="EF31" s="33"/>
      <c r="EG31" s="33"/>
      <c r="EH31" s="33"/>
      <c r="EI31" s="33"/>
      <c r="EJ31" s="33"/>
      <c r="EK31" s="33"/>
      <c r="EL31" s="33"/>
      <c r="EM31" s="33"/>
      <c r="EN31" s="33"/>
      <c r="EO31" s="33"/>
      <c r="EP31" s="33"/>
      <c r="EQ31" s="33"/>
      <c r="ER31" s="33"/>
      <c r="ES31" s="33"/>
      <c r="ET31" s="33"/>
      <c r="EU31" s="33"/>
    </row>
    <row r="32" spans="1:151">
      <c r="A32" s="180"/>
      <c r="C32" s="189"/>
      <c r="D32" s="12" t="s">
        <v>17</v>
      </c>
      <c r="E32" s="28"/>
      <c r="F32" s="146"/>
      <c r="G32" s="12"/>
      <c r="I32" s="162"/>
      <c r="K32" s="146"/>
      <c r="Q32" s="12"/>
      <c r="T32" s="189"/>
      <c r="U32" s="28" t="s">
        <v>1013</v>
      </c>
      <c r="W32" s="28"/>
      <c r="X32" s="12"/>
      <c r="Y32" s="12"/>
      <c r="Z32" s="192"/>
      <c r="AB32" s="181"/>
      <c r="AC32" s="33"/>
      <c r="AD32" s="43" t="b">
        <v>0</v>
      </c>
      <c r="AE32" s="33"/>
      <c r="AF32" s="33"/>
      <c r="AG32" s="43" t="b">
        <v>0</v>
      </c>
      <c r="AH32" s="33"/>
      <c r="AI32" s="33"/>
      <c r="AJ32" s="33"/>
      <c r="AK32" s="33"/>
      <c r="AL32" s="33"/>
      <c r="AM32" s="33"/>
      <c r="AN32" s="33"/>
      <c r="AO32" s="33"/>
      <c r="AP32" s="33"/>
      <c r="AQ32" s="33"/>
      <c r="AR32" s="33"/>
      <c r="AS32" s="33"/>
      <c r="AT32" s="33">
        <v>32</v>
      </c>
      <c r="AU32" s="33"/>
      <c r="AV32" s="33"/>
      <c r="AW32" s="33"/>
      <c r="AX32" s="33"/>
      <c r="AY32" s="33"/>
      <c r="AZ32" s="33"/>
      <c r="BA32" s="33"/>
      <c r="BB32" s="33"/>
      <c r="BC32" s="33"/>
      <c r="BD32" s="33"/>
      <c r="BE32" s="33"/>
      <c r="BF32" s="33"/>
      <c r="BG32" s="33"/>
      <c r="BH32" s="33"/>
      <c r="BI32" s="33"/>
      <c r="BJ32" s="33"/>
      <c r="BK32" s="33"/>
      <c r="BL32" s="33"/>
      <c r="BM32" s="33"/>
      <c r="BN32" s="33"/>
      <c r="BO32" s="33"/>
      <c r="BP32" s="33"/>
      <c r="BQ32" s="33"/>
      <c r="BR32" s="33"/>
      <c r="BS32" s="33"/>
      <c r="BT32" s="33"/>
      <c r="BU32" s="33"/>
      <c r="BV32" s="33"/>
      <c r="BW32" s="33"/>
      <c r="BX32" s="33"/>
      <c r="BY32" s="33"/>
      <c r="BZ32" s="33"/>
      <c r="CA32" s="33"/>
      <c r="CB32" s="33"/>
      <c r="CC32" s="33"/>
      <c r="CD32" s="33"/>
      <c r="CE32" s="33"/>
      <c r="CF32" s="33"/>
      <c r="CG32" s="33"/>
      <c r="CH32" s="33"/>
      <c r="CI32" s="33"/>
      <c r="CJ32" s="33"/>
      <c r="CK32" s="33"/>
      <c r="CL32" s="33"/>
      <c r="CM32" s="33"/>
      <c r="CN32" s="33"/>
      <c r="CO32" s="33"/>
      <c r="CP32" s="33"/>
      <c r="CQ32" s="33"/>
      <c r="CR32" s="33"/>
      <c r="CS32" s="33"/>
      <c r="CT32" s="33"/>
      <c r="CU32" s="33"/>
      <c r="CV32" s="33"/>
      <c r="CW32" s="33"/>
      <c r="CX32" s="33"/>
      <c r="CY32" s="33"/>
      <c r="CZ32" s="33"/>
      <c r="DA32" s="33"/>
      <c r="DB32" s="33"/>
      <c r="DC32" s="33"/>
      <c r="DD32" s="33"/>
      <c r="DE32" s="33"/>
      <c r="DF32" s="33"/>
      <c r="DG32" s="33"/>
      <c r="DH32" s="33"/>
      <c r="DI32" s="33"/>
      <c r="DJ32" s="33"/>
      <c r="DK32" s="33"/>
      <c r="DL32" s="33"/>
      <c r="DM32" s="33"/>
      <c r="DN32" s="33"/>
      <c r="DO32" s="33"/>
      <c r="DP32" s="33"/>
      <c r="DQ32" s="33"/>
      <c r="DR32" s="33"/>
      <c r="DS32" s="33"/>
      <c r="DT32" s="33"/>
      <c r="DU32" s="33"/>
      <c r="DV32" s="33"/>
      <c r="DW32" s="33"/>
      <c r="DX32" s="33"/>
      <c r="DY32" s="33"/>
      <c r="DZ32" s="33"/>
      <c r="EA32" s="33"/>
      <c r="EB32" s="33"/>
      <c r="EC32" s="33"/>
      <c r="ED32" s="33"/>
      <c r="EE32" s="33"/>
      <c r="EF32" s="33"/>
      <c r="EG32" s="33"/>
      <c r="EH32" s="33"/>
      <c r="EI32" s="33"/>
      <c r="EJ32" s="33"/>
      <c r="EK32" s="33"/>
      <c r="EL32" s="33"/>
      <c r="EM32" s="33"/>
      <c r="EN32" s="33"/>
      <c r="EO32" s="33"/>
      <c r="EP32" s="33"/>
      <c r="EQ32" s="33"/>
      <c r="ER32" s="33"/>
      <c r="ES32" s="33"/>
      <c r="ET32" s="33"/>
      <c r="EU32" s="33"/>
    </row>
    <row r="33" spans="1:151" ht="15.5">
      <c r="A33" s="180"/>
      <c r="C33" s="189"/>
      <c r="D33" s="12" t="s">
        <v>18</v>
      </c>
      <c r="E33" s="28"/>
      <c r="F33" s="146"/>
      <c r="G33" s="12"/>
      <c r="I33" s="162"/>
      <c r="K33" s="184"/>
      <c r="L33" s="157" t="s">
        <v>1003</v>
      </c>
      <c r="M33" s="158"/>
      <c r="N33" s="158"/>
      <c r="O33" s="158"/>
      <c r="P33" s="158"/>
      <c r="Q33" s="158"/>
      <c r="R33" s="160"/>
      <c r="T33" s="189"/>
      <c r="U33" s="28" t="s">
        <v>1014</v>
      </c>
      <c r="W33" s="28"/>
      <c r="X33" s="12"/>
      <c r="Y33" s="12"/>
      <c r="Z33" s="192"/>
      <c r="AB33" s="181"/>
      <c r="AC33" s="33"/>
      <c r="AD33" s="43" t="b">
        <v>0</v>
      </c>
      <c r="AE33" s="33"/>
      <c r="AF33" s="33"/>
      <c r="AG33" s="43" t="b">
        <v>0</v>
      </c>
      <c r="AH33" s="153" t="s">
        <v>2148</v>
      </c>
      <c r="AI33" s="33"/>
      <c r="AJ33" s="33"/>
      <c r="AK33" s="33"/>
      <c r="AL33" s="33"/>
      <c r="AM33" s="33"/>
      <c r="AN33" s="33"/>
      <c r="AO33" s="33"/>
      <c r="AP33" s="33"/>
      <c r="AQ33" s="33"/>
      <c r="AR33" s="33"/>
      <c r="AS33" s="33"/>
      <c r="AT33" s="33">
        <v>33</v>
      </c>
      <c r="AU33" s="33"/>
      <c r="AV33" s="33"/>
      <c r="AW33" s="33"/>
      <c r="AX33" s="33"/>
      <c r="AY33" s="33"/>
      <c r="AZ33" s="33"/>
      <c r="BA33" s="33"/>
      <c r="BB33" s="33"/>
      <c r="BC33" s="33"/>
      <c r="BD33" s="33"/>
      <c r="BE33" s="33"/>
      <c r="BF33" s="33"/>
      <c r="BG33" s="33"/>
      <c r="BH33" s="33"/>
      <c r="BI33" s="33"/>
      <c r="BJ33" s="33"/>
      <c r="BK33" s="33"/>
      <c r="BL33" s="33"/>
      <c r="BM33" s="33"/>
      <c r="BN33" s="33"/>
      <c r="BO33" s="33"/>
      <c r="BP33" s="33"/>
      <c r="BQ33" s="33"/>
      <c r="BR33" s="33"/>
      <c r="BS33" s="33"/>
      <c r="BT33" s="33"/>
      <c r="BU33" s="33"/>
      <c r="BV33" s="33"/>
      <c r="BW33" s="33"/>
      <c r="BX33" s="33"/>
      <c r="BY33" s="33"/>
      <c r="BZ33" s="33"/>
      <c r="CA33" s="33"/>
      <c r="CB33" s="33"/>
      <c r="CC33" s="33"/>
      <c r="CD33" s="33"/>
      <c r="CE33" s="33"/>
      <c r="CF33" s="33"/>
      <c r="CG33" s="33"/>
      <c r="CH33" s="33"/>
      <c r="CI33" s="33"/>
      <c r="CJ33" s="33"/>
      <c r="CK33" s="33"/>
      <c r="CL33" s="33"/>
      <c r="CM33" s="33"/>
      <c r="CN33" s="33"/>
      <c r="CO33" s="33"/>
      <c r="CP33" s="33"/>
      <c r="CQ33" s="33"/>
      <c r="CR33" s="33"/>
      <c r="CS33" s="33"/>
      <c r="CT33" s="33"/>
      <c r="CU33" s="33"/>
      <c r="CV33" s="33"/>
      <c r="CW33" s="33"/>
      <c r="CX33" s="33"/>
      <c r="CY33" s="33"/>
      <c r="CZ33" s="33"/>
      <c r="DA33" s="33"/>
      <c r="DB33" s="33"/>
      <c r="DC33" s="33"/>
      <c r="DD33" s="33"/>
      <c r="DE33" s="33"/>
      <c r="DF33" s="33"/>
      <c r="DG33" s="33"/>
      <c r="DH33" s="33"/>
      <c r="DI33" s="33"/>
      <c r="DJ33" s="33"/>
      <c r="DK33" s="33"/>
      <c r="DL33" s="33"/>
      <c r="DM33" s="33"/>
      <c r="DN33" s="33"/>
      <c r="DO33" s="33"/>
      <c r="DP33" s="33"/>
      <c r="DQ33" s="33"/>
      <c r="DR33" s="33"/>
      <c r="DS33" s="33"/>
      <c r="DT33" s="33"/>
      <c r="DU33" s="33"/>
      <c r="DV33" s="33"/>
      <c r="DW33" s="33"/>
      <c r="DX33" s="33"/>
      <c r="DY33" s="33"/>
      <c r="DZ33" s="33"/>
      <c r="EA33" s="33"/>
      <c r="EB33" s="33"/>
      <c r="EC33" s="33"/>
      <c r="ED33" s="33"/>
      <c r="EE33" s="33"/>
      <c r="EF33" s="33"/>
      <c r="EG33" s="33"/>
      <c r="EH33" s="33"/>
      <c r="EI33" s="33"/>
      <c r="EJ33" s="33"/>
      <c r="EK33" s="33"/>
      <c r="EL33" s="33"/>
      <c r="EM33" s="33"/>
      <c r="EN33" s="33"/>
      <c r="EO33" s="33"/>
      <c r="EP33" s="33"/>
      <c r="EQ33" s="33"/>
      <c r="ER33" s="33"/>
      <c r="ES33" s="33"/>
      <c r="ET33" s="33"/>
      <c r="EU33" s="33"/>
    </row>
    <row r="34" spans="1:151">
      <c r="A34" s="180"/>
      <c r="C34" s="189"/>
      <c r="D34" s="12" t="s">
        <v>19</v>
      </c>
      <c r="E34" s="28"/>
      <c r="F34" s="146"/>
      <c r="G34" s="12"/>
      <c r="I34" s="162"/>
      <c r="K34" s="189"/>
      <c r="L34" s="190" t="str">
        <f>IF(AH35=0,"Please select frequency:","")</f>
        <v>Please select frequency:</v>
      </c>
      <c r="R34" s="162"/>
      <c r="T34" s="189"/>
      <c r="U34" s="28" t="s">
        <v>1015</v>
      </c>
      <c r="W34" s="28"/>
      <c r="X34" s="12"/>
      <c r="Y34" s="12"/>
      <c r="Z34" s="192"/>
      <c r="AB34" s="181"/>
      <c r="AC34" s="36"/>
      <c r="AD34" s="43" t="b">
        <v>0</v>
      </c>
      <c r="AE34" s="33"/>
      <c r="AF34" s="33"/>
      <c r="AG34" s="43" t="b">
        <v>0</v>
      </c>
      <c r="AH34" s="44" t="s">
        <v>2141</v>
      </c>
      <c r="AI34" s="33"/>
      <c r="AJ34" s="33"/>
      <c r="AK34" s="33"/>
      <c r="AL34" s="33"/>
      <c r="AM34" s="33"/>
      <c r="AN34" s="33"/>
      <c r="AO34" s="33"/>
      <c r="AP34" s="33"/>
      <c r="AQ34" s="33"/>
      <c r="AR34" s="33"/>
      <c r="AS34" s="33"/>
      <c r="AT34" s="33">
        <v>34</v>
      </c>
      <c r="AU34" s="33"/>
      <c r="AV34" s="33"/>
      <c r="AW34" s="33"/>
      <c r="AX34" s="33"/>
      <c r="AY34" s="33"/>
      <c r="AZ34" s="33"/>
      <c r="BA34" s="33"/>
      <c r="BB34" s="33"/>
      <c r="BC34" s="33"/>
      <c r="BD34" s="33"/>
      <c r="BE34" s="33"/>
      <c r="BF34" s="33"/>
      <c r="BG34" s="33"/>
      <c r="BH34" s="33"/>
      <c r="BI34" s="33"/>
      <c r="BJ34" s="33"/>
      <c r="BK34" s="33"/>
      <c r="BL34" s="33"/>
      <c r="BM34" s="33"/>
      <c r="BN34" s="33"/>
      <c r="BO34" s="33"/>
      <c r="BP34" s="33"/>
      <c r="BQ34" s="33"/>
      <c r="BR34" s="33"/>
      <c r="BS34" s="33"/>
      <c r="BT34" s="33"/>
      <c r="BU34" s="33"/>
      <c r="BV34" s="33"/>
      <c r="BW34" s="33"/>
      <c r="BX34" s="33"/>
      <c r="BY34" s="33"/>
      <c r="BZ34" s="33"/>
      <c r="CA34" s="33"/>
      <c r="CB34" s="33"/>
      <c r="CC34" s="33"/>
      <c r="CD34" s="33"/>
      <c r="CE34" s="33"/>
      <c r="CF34" s="33"/>
      <c r="CG34" s="33"/>
      <c r="CH34" s="33"/>
      <c r="CI34" s="33"/>
      <c r="CJ34" s="33"/>
      <c r="CK34" s="33"/>
      <c r="CL34" s="33"/>
      <c r="CM34" s="33"/>
      <c r="CN34" s="33"/>
      <c r="CO34" s="33"/>
      <c r="CP34" s="33"/>
      <c r="CQ34" s="33"/>
      <c r="CR34" s="33"/>
      <c r="CS34" s="33"/>
      <c r="CT34" s="33"/>
      <c r="CU34" s="33"/>
      <c r="CV34" s="33"/>
      <c r="CW34" s="33"/>
      <c r="CX34" s="33"/>
      <c r="CY34" s="33"/>
      <c r="CZ34" s="33"/>
      <c r="DA34" s="33"/>
      <c r="DB34" s="33"/>
      <c r="DC34" s="33"/>
      <c r="DD34" s="33"/>
      <c r="DE34" s="33"/>
      <c r="DF34" s="33"/>
      <c r="DG34" s="33"/>
      <c r="DH34" s="33"/>
      <c r="DI34" s="33"/>
      <c r="DJ34" s="33"/>
      <c r="DK34" s="33"/>
      <c r="DL34" s="33"/>
      <c r="DM34" s="33"/>
      <c r="DN34" s="33"/>
      <c r="DO34" s="33"/>
      <c r="DP34" s="33"/>
      <c r="DQ34" s="33"/>
      <c r="DR34" s="33"/>
      <c r="DS34" s="33"/>
      <c r="DT34" s="33"/>
      <c r="DU34" s="33"/>
      <c r="DV34" s="33"/>
      <c r="DW34" s="33"/>
      <c r="DX34" s="33"/>
      <c r="DY34" s="33"/>
      <c r="DZ34" s="33"/>
      <c r="EA34" s="33"/>
      <c r="EB34" s="33"/>
      <c r="EC34" s="33"/>
      <c r="ED34" s="33"/>
      <c r="EE34" s="33"/>
      <c r="EF34" s="33"/>
      <c r="EG34" s="33"/>
      <c r="EH34" s="33"/>
      <c r="EI34" s="33"/>
      <c r="EJ34" s="33"/>
      <c r="EK34" s="33"/>
      <c r="EL34" s="33"/>
      <c r="EM34" s="33"/>
      <c r="EN34" s="33"/>
      <c r="EO34" s="33"/>
      <c r="EP34" s="33"/>
      <c r="EQ34" s="33"/>
      <c r="ER34" s="33"/>
      <c r="ES34" s="33"/>
      <c r="ET34" s="33"/>
      <c r="EU34" s="33"/>
    </row>
    <row r="35" spans="1:151">
      <c r="A35" s="180"/>
      <c r="C35" s="189"/>
      <c r="D35" s="12" t="s">
        <v>20</v>
      </c>
      <c r="E35" s="28"/>
      <c r="F35" s="146"/>
      <c r="G35" s="12"/>
      <c r="I35" s="162"/>
      <c r="J35" s="12"/>
      <c r="K35" s="189"/>
      <c r="L35" s="146" t="s">
        <v>1970</v>
      </c>
      <c r="M35" s="146" t="s">
        <v>1972</v>
      </c>
      <c r="N35" s="146" t="s">
        <v>1971</v>
      </c>
      <c r="O35" s="146" t="s">
        <v>1973</v>
      </c>
      <c r="Q35" s="28"/>
      <c r="R35" s="162"/>
      <c r="T35" s="189"/>
      <c r="U35" s="28" t="s">
        <v>1016</v>
      </c>
      <c r="W35" s="28"/>
      <c r="X35" s="12"/>
      <c r="Y35" s="12"/>
      <c r="Z35" s="192"/>
      <c r="AB35" s="181"/>
      <c r="AC35" s="33"/>
      <c r="AD35" s="43" t="b">
        <v>0</v>
      </c>
      <c r="AE35" s="33"/>
      <c r="AF35" s="33"/>
      <c r="AG35" s="43" t="b">
        <v>0</v>
      </c>
      <c r="AH35" s="90">
        <v>0</v>
      </c>
      <c r="AI35" s="33"/>
      <c r="AJ35" s="33"/>
      <c r="AK35" s="33"/>
      <c r="AL35" s="33"/>
      <c r="AM35" s="33"/>
      <c r="AN35" s="33"/>
      <c r="AO35" s="33"/>
      <c r="AP35" s="33"/>
      <c r="AQ35" s="33"/>
      <c r="AR35" s="33"/>
      <c r="AS35" s="33"/>
      <c r="AT35" s="33">
        <v>35</v>
      </c>
      <c r="AU35" s="33"/>
      <c r="AV35" s="33"/>
      <c r="AW35" s="33"/>
      <c r="AX35" s="33"/>
      <c r="AY35" s="33"/>
      <c r="AZ35" s="33"/>
      <c r="BA35" s="33"/>
      <c r="BB35" s="33"/>
      <c r="BC35" s="33"/>
      <c r="BD35" s="33"/>
      <c r="BE35" s="33"/>
      <c r="BF35" s="33"/>
      <c r="BG35" s="33"/>
      <c r="BH35" s="33"/>
      <c r="BI35" s="33"/>
      <c r="BJ35" s="33"/>
      <c r="BK35" s="33"/>
      <c r="BL35" s="33"/>
      <c r="BM35" s="33"/>
      <c r="BN35" s="33"/>
      <c r="BO35" s="33"/>
      <c r="BP35" s="33"/>
      <c r="BQ35" s="33"/>
      <c r="BR35" s="33"/>
      <c r="BS35" s="33"/>
      <c r="BT35" s="33"/>
      <c r="BU35" s="33"/>
      <c r="BV35" s="33"/>
      <c r="BW35" s="33"/>
      <c r="BX35" s="33"/>
      <c r="BY35" s="33"/>
      <c r="BZ35" s="33"/>
      <c r="CA35" s="33"/>
      <c r="CB35" s="33"/>
      <c r="CC35" s="33"/>
      <c r="CD35" s="33"/>
      <c r="CE35" s="33"/>
      <c r="CF35" s="33"/>
      <c r="CG35" s="33"/>
      <c r="CH35" s="33"/>
      <c r="CI35" s="33"/>
      <c r="CJ35" s="33"/>
      <c r="CK35" s="33"/>
      <c r="CL35" s="33"/>
      <c r="CM35" s="33"/>
      <c r="CN35" s="33"/>
      <c r="CO35" s="33"/>
      <c r="CP35" s="33"/>
      <c r="CQ35" s="33"/>
      <c r="CR35" s="33"/>
      <c r="CS35" s="33"/>
      <c r="CT35" s="33"/>
      <c r="CU35" s="33"/>
      <c r="CV35" s="33"/>
      <c r="CW35" s="33"/>
      <c r="CX35" s="33"/>
      <c r="CY35" s="33"/>
      <c r="CZ35" s="33"/>
      <c r="DA35" s="33"/>
      <c r="DB35" s="33"/>
      <c r="DC35" s="33"/>
      <c r="DD35" s="33"/>
      <c r="DE35" s="33"/>
      <c r="DF35" s="33"/>
      <c r="DG35" s="33"/>
      <c r="DH35" s="33"/>
      <c r="DI35" s="33"/>
      <c r="DJ35" s="33"/>
      <c r="DK35" s="33"/>
      <c r="DL35" s="33"/>
      <c r="DM35" s="33"/>
      <c r="DN35" s="33"/>
      <c r="DO35" s="33"/>
      <c r="DP35" s="33"/>
      <c r="DQ35" s="33"/>
      <c r="DR35" s="33"/>
      <c r="DS35" s="33"/>
      <c r="DT35" s="33"/>
      <c r="DU35" s="33"/>
      <c r="DV35" s="33"/>
      <c r="DW35" s="33"/>
      <c r="DX35" s="33"/>
      <c r="DY35" s="33"/>
      <c r="DZ35" s="33"/>
      <c r="EA35" s="33"/>
      <c r="EB35" s="33"/>
      <c r="EC35" s="33"/>
      <c r="ED35" s="33"/>
      <c r="EE35" s="33"/>
      <c r="EF35" s="33"/>
      <c r="EG35" s="33"/>
      <c r="EH35" s="33"/>
      <c r="EI35" s="33"/>
      <c r="EJ35" s="33"/>
      <c r="EK35" s="33"/>
      <c r="EL35" s="33"/>
      <c r="EM35" s="33"/>
      <c r="EN35" s="33"/>
      <c r="EO35" s="33"/>
      <c r="EP35" s="33"/>
      <c r="EQ35" s="33"/>
      <c r="ER35" s="33"/>
      <c r="ES35" s="33"/>
      <c r="ET35" s="33"/>
      <c r="EU35" s="33"/>
    </row>
    <row r="36" spans="1:151">
      <c r="A36" s="180"/>
      <c r="C36" s="189"/>
      <c r="D36" s="12" t="s">
        <v>21</v>
      </c>
      <c r="E36" s="28"/>
      <c r="F36" s="146"/>
      <c r="G36" s="12"/>
      <c r="I36" s="162"/>
      <c r="J36" s="12"/>
      <c r="K36" s="189"/>
      <c r="L36" t="s">
        <v>25</v>
      </c>
      <c r="M36" s="28"/>
      <c r="N36" s="28"/>
      <c r="O36" s="28"/>
      <c r="P36" s="28"/>
      <c r="Q36" s="28"/>
      <c r="R36" s="162"/>
      <c r="T36" s="189"/>
      <c r="U36" s="28" t="s">
        <v>1017</v>
      </c>
      <c r="W36" s="28"/>
      <c r="X36" s="12"/>
      <c r="Y36" s="12"/>
      <c r="Z36" s="192"/>
      <c r="AB36" s="181"/>
      <c r="AC36" s="36"/>
      <c r="AD36" s="43" t="b">
        <v>0</v>
      </c>
      <c r="AE36" s="33"/>
      <c r="AF36" s="33"/>
      <c r="AG36" s="43" t="b">
        <v>0</v>
      </c>
      <c r="AH36" s="43" t="b">
        <v>0</v>
      </c>
      <c r="AI36" s="33"/>
      <c r="AJ36" s="33"/>
      <c r="AK36" s="33"/>
      <c r="AL36" s="33"/>
      <c r="AM36" s="33"/>
      <c r="AN36" s="33"/>
      <c r="AO36" s="33"/>
      <c r="AP36" s="33"/>
      <c r="AQ36" s="33"/>
      <c r="AR36" s="33"/>
      <c r="AS36" s="33"/>
      <c r="AT36" s="33">
        <v>36</v>
      </c>
      <c r="AU36" s="33"/>
      <c r="AV36" s="33"/>
      <c r="AW36" s="33"/>
      <c r="AX36" s="33"/>
      <c r="AY36" s="33"/>
      <c r="AZ36" s="33"/>
      <c r="BA36" s="33"/>
      <c r="BB36" s="33"/>
      <c r="BC36" s="33"/>
      <c r="BD36" s="33"/>
      <c r="BE36" s="33"/>
      <c r="BF36" s="33"/>
      <c r="BG36" s="33"/>
      <c r="BH36" s="33"/>
      <c r="BI36" s="33"/>
      <c r="BJ36" s="33"/>
      <c r="BK36" s="33"/>
      <c r="BL36" s="33"/>
      <c r="BM36" s="33"/>
      <c r="BN36" s="33"/>
      <c r="BO36" s="33"/>
      <c r="BP36" s="33"/>
      <c r="BQ36" s="33"/>
      <c r="BR36" s="33"/>
      <c r="BS36" s="33"/>
      <c r="BT36" s="33"/>
      <c r="BU36" s="33"/>
      <c r="BV36" s="33"/>
      <c r="BW36" s="33"/>
      <c r="BX36" s="33"/>
      <c r="BY36" s="33"/>
      <c r="BZ36" s="33"/>
      <c r="CA36" s="33"/>
      <c r="CB36" s="33"/>
      <c r="CC36" s="33"/>
      <c r="CD36" s="33"/>
      <c r="CE36" s="33"/>
      <c r="CF36" s="33"/>
      <c r="CG36" s="33"/>
      <c r="CH36" s="33"/>
      <c r="CI36" s="33"/>
      <c r="CJ36" s="33"/>
      <c r="CK36" s="33"/>
      <c r="CL36" s="33"/>
      <c r="CM36" s="33"/>
      <c r="CN36" s="33"/>
      <c r="CO36" s="33"/>
      <c r="CP36" s="33"/>
      <c r="CQ36" s="33"/>
      <c r="CR36" s="33"/>
      <c r="CS36" s="33"/>
      <c r="CT36" s="33"/>
      <c r="CU36" s="33"/>
      <c r="CV36" s="33"/>
      <c r="CW36" s="33"/>
      <c r="CX36" s="33"/>
      <c r="CY36" s="33"/>
      <c r="CZ36" s="33"/>
      <c r="DA36" s="33"/>
      <c r="DB36" s="33"/>
      <c r="DC36" s="33"/>
      <c r="DD36" s="33"/>
      <c r="DE36" s="33"/>
      <c r="DF36" s="33"/>
      <c r="DG36" s="33"/>
      <c r="DH36" s="33"/>
      <c r="DI36" s="33"/>
      <c r="DJ36" s="33"/>
      <c r="DK36" s="33"/>
      <c r="DL36" s="33"/>
      <c r="DM36" s="33"/>
      <c r="DN36" s="33"/>
      <c r="DO36" s="33"/>
      <c r="DP36" s="33"/>
      <c r="DQ36" s="33"/>
      <c r="DR36" s="33"/>
      <c r="DS36" s="33"/>
      <c r="DT36" s="33"/>
      <c r="DU36" s="33"/>
      <c r="DV36" s="33"/>
      <c r="DW36" s="33"/>
      <c r="DX36" s="33"/>
      <c r="DY36" s="33"/>
      <c r="DZ36" s="33"/>
      <c r="EA36" s="33"/>
      <c r="EB36" s="33"/>
      <c r="EC36" s="33"/>
      <c r="ED36" s="33"/>
      <c r="EE36" s="33"/>
      <c r="EF36" s="33"/>
      <c r="EG36" s="33"/>
      <c r="EH36" s="33"/>
      <c r="EI36" s="33"/>
      <c r="EJ36" s="33"/>
      <c r="EK36" s="33"/>
      <c r="EL36" s="33"/>
      <c r="EM36" s="33"/>
      <c r="EN36" s="33"/>
      <c r="EO36" s="33"/>
      <c r="EP36" s="33"/>
      <c r="EQ36" s="33"/>
      <c r="ER36" s="33"/>
      <c r="ES36" s="33"/>
      <c r="ET36" s="33"/>
      <c r="EU36" s="33"/>
    </row>
    <row r="37" spans="1:151">
      <c r="A37" s="180"/>
      <c r="C37" s="189"/>
      <c r="D37" s="12" t="s">
        <v>22</v>
      </c>
      <c r="E37" s="28"/>
      <c r="F37" s="146"/>
      <c r="G37" s="12"/>
      <c r="I37" s="192"/>
      <c r="J37" s="12"/>
      <c r="K37" s="195"/>
      <c r="L37" s="163"/>
      <c r="M37" s="163"/>
      <c r="N37" s="200"/>
      <c r="O37" s="200"/>
      <c r="P37" s="200"/>
      <c r="Q37" s="200"/>
      <c r="R37" s="164"/>
      <c r="T37" s="189"/>
      <c r="U37" s="28" t="s">
        <v>1018</v>
      </c>
      <c r="W37" s="28"/>
      <c r="X37" s="12"/>
      <c r="Y37" s="12"/>
      <c r="Z37" s="192"/>
      <c r="AB37" s="181"/>
      <c r="AC37" s="33"/>
      <c r="AD37" s="43" t="b">
        <v>0</v>
      </c>
      <c r="AE37" s="33"/>
      <c r="AF37" s="33"/>
      <c r="AG37" s="43" t="b">
        <v>0</v>
      </c>
      <c r="AH37" s="33"/>
      <c r="AI37" s="33"/>
      <c r="AJ37" s="33"/>
      <c r="AK37" s="33"/>
      <c r="AL37" s="33"/>
      <c r="AM37" s="33"/>
      <c r="AN37" s="33"/>
      <c r="AO37" s="33"/>
      <c r="AP37" s="33"/>
      <c r="AQ37" s="33"/>
      <c r="AR37" s="33"/>
      <c r="AS37" s="33"/>
      <c r="AT37" s="33">
        <v>37</v>
      </c>
      <c r="AU37" s="33"/>
      <c r="AV37" s="33"/>
      <c r="AW37" s="33"/>
      <c r="AX37" s="33"/>
      <c r="AY37" s="33"/>
      <c r="AZ37" s="33"/>
      <c r="BA37" s="33"/>
      <c r="BB37" s="33"/>
      <c r="BC37" s="33"/>
      <c r="BD37" s="33"/>
      <c r="BE37" s="33"/>
      <c r="BF37" s="33"/>
      <c r="BG37" s="33"/>
      <c r="BH37" s="33"/>
      <c r="BI37" s="33"/>
      <c r="BJ37" s="33"/>
      <c r="BK37" s="33"/>
      <c r="BL37" s="33"/>
      <c r="BM37" s="33"/>
      <c r="BN37" s="33"/>
      <c r="BO37" s="33"/>
      <c r="BP37" s="33"/>
      <c r="BQ37" s="33"/>
      <c r="BR37" s="33"/>
      <c r="BS37" s="33"/>
      <c r="BT37" s="33"/>
      <c r="BU37" s="33"/>
      <c r="BV37" s="33"/>
      <c r="BW37" s="33"/>
      <c r="BX37" s="33"/>
      <c r="BY37" s="33"/>
      <c r="BZ37" s="33"/>
      <c r="CA37" s="33"/>
      <c r="CB37" s="33"/>
      <c r="CC37" s="33"/>
      <c r="CD37" s="33"/>
      <c r="CE37" s="33"/>
      <c r="CF37" s="33"/>
      <c r="CG37" s="33"/>
      <c r="CH37" s="33"/>
      <c r="CI37" s="33"/>
      <c r="CJ37" s="33"/>
      <c r="CK37" s="33"/>
      <c r="CL37" s="33"/>
      <c r="CM37" s="33"/>
      <c r="CN37" s="33"/>
      <c r="CO37" s="33"/>
      <c r="CP37" s="33"/>
      <c r="CQ37" s="33"/>
      <c r="CR37" s="33"/>
      <c r="CS37" s="33"/>
      <c r="CT37" s="33"/>
      <c r="CU37" s="33"/>
      <c r="CV37" s="33"/>
      <c r="CW37" s="33"/>
      <c r="CX37" s="33"/>
      <c r="CY37" s="33"/>
      <c r="CZ37" s="33"/>
      <c r="DA37" s="33"/>
      <c r="DB37" s="33"/>
      <c r="DC37" s="33"/>
      <c r="DD37" s="33"/>
      <c r="DE37" s="33"/>
      <c r="DF37" s="33"/>
      <c r="DG37" s="33"/>
      <c r="DH37" s="33"/>
      <c r="DI37" s="33"/>
      <c r="DJ37" s="33"/>
      <c r="DK37" s="33"/>
      <c r="DL37" s="33"/>
      <c r="DM37" s="33"/>
      <c r="DN37" s="33"/>
      <c r="DO37" s="33"/>
      <c r="DP37" s="33"/>
      <c r="DQ37" s="33"/>
      <c r="DR37" s="33"/>
      <c r="DS37" s="33"/>
      <c r="DT37" s="33"/>
      <c r="DU37" s="33"/>
      <c r="DV37" s="33"/>
      <c r="DW37" s="33"/>
      <c r="DX37" s="33"/>
      <c r="DY37" s="33"/>
      <c r="DZ37" s="33"/>
      <c r="EA37" s="33"/>
      <c r="EB37" s="33"/>
      <c r="EC37" s="33"/>
      <c r="ED37" s="33"/>
      <c r="EE37" s="33"/>
      <c r="EF37" s="33"/>
      <c r="EG37" s="33"/>
      <c r="EH37" s="33"/>
      <c r="EI37" s="33"/>
      <c r="EJ37" s="33"/>
      <c r="EK37" s="33"/>
      <c r="EL37" s="33"/>
      <c r="EM37" s="33"/>
      <c r="EN37" s="33"/>
      <c r="EO37" s="33"/>
      <c r="EP37" s="33"/>
      <c r="EQ37" s="33"/>
      <c r="ER37" s="33"/>
      <c r="ES37" s="33"/>
      <c r="ET37" s="33"/>
      <c r="EU37" s="33"/>
    </row>
    <row r="38" spans="1:151">
      <c r="A38" s="180"/>
      <c r="C38" s="189"/>
      <c r="D38" s="12" t="s">
        <v>23</v>
      </c>
      <c r="E38" s="12"/>
      <c r="F38" s="12"/>
      <c r="G38" s="12"/>
      <c r="I38" s="192"/>
      <c r="J38" s="12"/>
      <c r="K38" s="146"/>
      <c r="Q38" s="12"/>
      <c r="T38" s="189"/>
      <c r="U38" s="12"/>
      <c r="V38" s="12"/>
      <c r="W38" s="12"/>
      <c r="X38" s="12"/>
      <c r="Y38" s="12"/>
      <c r="Z38" s="192"/>
      <c r="AB38" s="181"/>
      <c r="AC38" s="33"/>
      <c r="AD38" s="33"/>
      <c r="AE38" s="33"/>
      <c r="AF38" s="33"/>
      <c r="AG38" s="43" t="b">
        <v>0</v>
      </c>
      <c r="AH38" s="33"/>
      <c r="AI38" s="33"/>
      <c r="AJ38" s="33"/>
      <c r="AK38" s="33"/>
      <c r="AL38" s="33"/>
      <c r="AM38" s="33"/>
      <c r="AN38" s="33"/>
      <c r="AO38" s="33"/>
      <c r="AP38" s="33"/>
      <c r="AQ38" s="33"/>
      <c r="AR38" s="33"/>
      <c r="AS38" s="33"/>
      <c r="AT38" s="33">
        <v>38</v>
      </c>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3"/>
      <c r="BV38" s="33"/>
      <c r="BW38" s="33"/>
      <c r="BX38" s="33"/>
      <c r="BY38" s="33"/>
      <c r="BZ38" s="33"/>
      <c r="CA38" s="33"/>
      <c r="CB38" s="33"/>
      <c r="CC38" s="33"/>
      <c r="CD38" s="33"/>
      <c r="CE38" s="33"/>
      <c r="CF38" s="33"/>
      <c r="CG38" s="33"/>
      <c r="CH38" s="33"/>
      <c r="CI38" s="33"/>
      <c r="CJ38" s="33"/>
      <c r="CK38" s="33"/>
      <c r="CL38" s="33"/>
      <c r="CM38" s="33"/>
      <c r="CN38" s="33"/>
      <c r="CO38" s="33"/>
      <c r="CP38" s="33"/>
      <c r="CQ38" s="33"/>
      <c r="CR38" s="33"/>
      <c r="CS38" s="33"/>
      <c r="CT38" s="33"/>
      <c r="CU38" s="33"/>
      <c r="CV38" s="33"/>
      <c r="CW38" s="33"/>
      <c r="CX38" s="33"/>
      <c r="CY38" s="33"/>
      <c r="CZ38" s="33"/>
      <c r="DA38" s="33"/>
      <c r="DB38" s="33"/>
      <c r="DC38" s="33"/>
      <c r="DD38" s="33"/>
      <c r="DE38" s="33"/>
      <c r="DF38" s="33"/>
      <c r="DG38" s="33"/>
      <c r="DH38" s="33"/>
      <c r="DI38" s="33"/>
      <c r="DJ38" s="33"/>
      <c r="DK38" s="33"/>
      <c r="DL38" s="33"/>
      <c r="DM38" s="33"/>
      <c r="DN38" s="33"/>
      <c r="DO38" s="33"/>
      <c r="DP38" s="33"/>
      <c r="DQ38" s="33"/>
      <c r="DR38" s="33"/>
      <c r="DS38" s="33"/>
      <c r="DT38" s="33"/>
      <c r="DU38" s="33"/>
      <c r="DV38" s="33"/>
      <c r="DW38" s="33"/>
      <c r="DX38" s="33"/>
      <c r="DY38" s="33"/>
      <c r="DZ38" s="33"/>
      <c r="EA38" s="33"/>
      <c r="EB38" s="33"/>
      <c r="EC38" s="33"/>
      <c r="ED38" s="33"/>
      <c r="EE38" s="33"/>
      <c r="EF38" s="33"/>
      <c r="EG38" s="33"/>
      <c r="EH38" s="33"/>
      <c r="EI38" s="33"/>
      <c r="EJ38" s="33"/>
      <c r="EK38" s="33"/>
      <c r="EL38" s="33"/>
      <c r="EM38" s="33"/>
      <c r="EN38" s="33"/>
      <c r="EO38" s="33"/>
      <c r="EP38" s="33"/>
      <c r="EQ38" s="33"/>
      <c r="ER38" s="33"/>
      <c r="ES38" s="33"/>
      <c r="ET38" s="33"/>
      <c r="EU38" s="33"/>
    </row>
    <row r="39" spans="1:151" ht="15.5">
      <c r="A39" s="180"/>
      <c r="C39" s="189"/>
      <c r="D39" s="12" t="s">
        <v>24</v>
      </c>
      <c r="E39" s="12"/>
      <c r="F39" s="12"/>
      <c r="G39" s="12"/>
      <c r="I39" s="192"/>
      <c r="J39" s="12"/>
      <c r="K39" s="184"/>
      <c r="L39" s="157" t="s">
        <v>1004</v>
      </c>
      <c r="M39" s="158"/>
      <c r="N39" s="158"/>
      <c r="O39" s="158"/>
      <c r="P39" s="158"/>
      <c r="Q39" s="158"/>
      <c r="R39" s="160"/>
      <c r="T39" s="189"/>
      <c r="U39" s="12"/>
      <c r="V39" s="12"/>
      <c r="W39" s="12"/>
      <c r="X39" s="12"/>
      <c r="Y39" s="12"/>
      <c r="Z39" s="192"/>
      <c r="AB39" s="181"/>
      <c r="AC39" s="33"/>
      <c r="AD39" s="33"/>
      <c r="AE39" s="33"/>
      <c r="AF39" s="33"/>
      <c r="AG39" s="43" t="b">
        <v>0</v>
      </c>
      <c r="AH39" s="153" t="s">
        <v>2149</v>
      </c>
      <c r="AI39" s="33"/>
      <c r="AJ39" s="33"/>
      <c r="AK39" s="33"/>
      <c r="AL39" s="33"/>
      <c r="AM39" s="33"/>
      <c r="AN39" s="33"/>
      <c r="AO39" s="33"/>
      <c r="AP39" s="33"/>
      <c r="AQ39" s="33"/>
      <c r="AR39" s="33"/>
      <c r="AS39" s="33"/>
      <c r="AT39" s="33">
        <v>39</v>
      </c>
      <c r="AU39" s="33"/>
      <c r="AV39" s="33"/>
      <c r="AW39" s="33"/>
      <c r="AX39" s="33"/>
      <c r="AY39" s="33"/>
      <c r="AZ39" s="33"/>
      <c r="BA39" s="33"/>
      <c r="BB39" s="33"/>
      <c r="BC39" s="33"/>
      <c r="BD39" s="33"/>
      <c r="BE39" s="33"/>
      <c r="BF39" s="33"/>
      <c r="BG39" s="33"/>
      <c r="BH39" s="33"/>
      <c r="BI39" s="33"/>
      <c r="BJ39" s="33"/>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c r="CS39" s="33"/>
      <c r="CT39" s="33"/>
      <c r="CU39" s="33"/>
      <c r="CV39" s="33"/>
      <c r="CW39" s="33"/>
      <c r="CX39" s="33"/>
      <c r="CY39" s="33"/>
      <c r="CZ39" s="33"/>
      <c r="DA39" s="33"/>
      <c r="DB39" s="33"/>
      <c r="DC39" s="33"/>
      <c r="DD39" s="33"/>
      <c r="DE39" s="33"/>
      <c r="DF39" s="33"/>
      <c r="DG39" s="33"/>
      <c r="DH39" s="33"/>
      <c r="DI39" s="33"/>
      <c r="DJ39" s="33"/>
      <c r="DK39" s="33"/>
      <c r="DL39" s="33"/>
      <c r="DM39" s="33"/>
      <c r="DN39" s="33"/>
      <c r="DO39" s="33"/>
      <c r="DP39" s="33"/>
      <c r="DQ39" s="33"/>
      <c r="DR39" s="33"/>
      <c r="DS39" s="33"/>
      <c r="DT39" s="33"/>
      <c r="DU39" s="33"/>
      <c r="DV39" s="33"/>
      <c r="DW39" s="33"/>
      <c r="DX39" s="33"/>
      <c r="DY39" s="33"/>
      <c r="DZ39" s="33"/>
      <c r="EA39" s="33"/>
      <c r="EB39" s="33"/>
      <c r="EC39" s="33"/>
      <c r="ED39" s="33"/>
      <c r="EE39" s="33"/>
      <c r="EF39" s="33"/>
      <c r="EG39" s="33"/>
      <c r="EH39" s="33"/>
      <c r="EI39" s="33"/>
      <c r="EJ39" s="33"/>
      <c r="EK39" s="33"/>
      <c r="EL39" s="33"/>
      <c r="EM39" s="33"/>
      <c r="EN39" s="33"/>
      <c r="EO39" s="33"/>
      <c r="EP39" s="33"/>
      <c r="EQ39" s="33"/>
      <c r="ER39" s="33"/>
      <c r="ES39" s="33"/>
      <c r="ET39" s="33"/>
      <c r="EU39" s="33"/>
    </row>
    <row r="40" spans="1:151" ht="15.5">
      <c r="A40" s="180"/>
      <c r="C40" s="195"/>
      <c r="D40" s="163"/>
      <c r="E40" s="202"/>
      <c r="F40" s="202"/>
      <c r="G40" s="202"/>
      <c r="H40" s="163"/>
      <c r="I40" s="203"/>
      <c r="J40" s="12"/>
      <c r="K40" s="189"/>
      <c r="L40" s="197" t="s">
        <v>1369</v>
      </c>
      <c r="M40" s="28"/>
      <c r="N40" s="28"/>
      <c r="O40" s="28"/>
      <c r="P40" s="28"/>
      <c r="Q40" s="28"/>
      <c r="R40" s="162"/>
      <c r="T40" s="204"/>
      <c r="U40" s="205" t="s">
        <v>1030</v>
      </c>
      <c r="V40" s="12"/>
      <c r="W40" s="12"/>
      <c r="X40" s="12"/>
      <c r="Y40" s="12"/>
      <c r="Z40" s="192"/>
      <c r="AB40" s="181"/>
      <c r="AC40" s="33"/>
      <c r="AD40" s="153" t="s">
        <v>2150</v>
      </c>
      <c r="AE40" s="33"/>
      <c r="AF40" s="33"/>
      <c r="AG40" s="33"/>
      <c r="AH40" s="33"/>
      <c r="AI40" s="33"/>
      <c r="AJ40" s="33"/>
      <c r="AK40" s="33"/>
      <c r="AL40" s="33"/>
      <c r="AM40" s="33"/>
      <c r="AN40" s="33"/>
      <c r="AO40" s="33"/>
      <c r="AP40" s="33"/>
      <c r="AQ40" s="33"/>
      <c r="AR40" s="33"/>
      <c r="AS40" s="33"/>
      <c r="AT40" s="33">
        <v>40</v>
      </c>
      <c r="AU40" s="33"/>
      <c r="AV40" s="33"/>
      <c r="AW40" s="33"/>
      <c r="AX40" s="33"/>
      <c r="AY40" s="33"/>
      <c r="AZ40" s="33"/>
      <c r="BA40" s="33"/>
      <c r="BB40" s="33"/>
      <c r="BC40" s="33"/>
      <c r="BD40" s="33"/>
      <c r="BE40" s="33"/>
      <c r="BF40" s="33"/>
      <c r="BG40" s="33"/>
      <c r="BH40" s="33"/>
      <c r="BI40" s="33"/>
      <c r="BJ40" s="33"/>
      <c r="BK40" s="33"/>
      <c r="BL40" s="33"/>
      <c r="BM40" s="33"/>
      <c r="BN40" s="33"/>
      <c r="BO40" s="33"/>
      <c r="BP40" s="33"/>
      <c r="BQ40" s="33"/>
      <c r="BR40" s="33"/>
      <c r="BS40" s="33"/>
      <c r="BT40" s="33"/>
      <c r="BU40" s="33"/>
      <c r="BV40" s="33"/>
      <c r="BW40" s="33"/>
      <c r="BX40" s="33"/>
      <c r="BY40" s="33"/>
      <c r="BZ40" s="33"/>
      <c r="CA40" s="33"/>
      <c r="CB40" s="33"/>
      <c r="CC40" s="33"/>
      <c r="CD40" s="33"/>
      <c r="CE40" s="33"/>
      <c r="CF40" s="33"/>
      <c r="CG40" s="33"/>
      <c r="CH40" s="33"/>
      <c r="CI40" s="33"/>
      <c r="CJ40" s="33"/>
      <c r="CK40" s="33"/>
      <c r="CL40" s="33"/>
      <c r="CM40" s="33"/>
      <c r="CN40" s="33"/>
      <c r="CO40" s="33"/>
      <c r="CP40" s="33"/>
      <c r="CQ40" s="33"/>
      <c r="CR40" s="33"/>
      <c r="CS40" s="33"/>
      <c r="CT40" s="33"/>
      <c r="CU40" s="33"/>
      <c r="CV40" s="33"/>
      <c r="CW40" s="33"/>
      <c r="CX40" s="33"/>
      <c r="CY40" s="33"/>
      <c r="CZ40" s="33"/>
      <c r="DA40" s="33"/>
      <c r="DB40" s="33"/>
      <c r="DC40" s="33"/>
      <c r="DD40" s="33"/>
      <c r="DE40" s="33"/>
      <c r="DF40" s="33"/>
      <c r="DG40" s="33"/>
      <c r="DH40" s="33"/>
      <c r="DI40" s="33"/>
      <c r="DJ40" s="33"/>
      <c r="DK40" s="33"/>
      <c r="DL40" s="33"/>
      <c r="DM40" s="33"/>
      <c r="DN40" s="33"/>
      <c r="DO40" s="33"/>
      <c r="DP40" s="33"/>
      <c r="DQ40" s="33"/>
      <c r="DR40" s="33"/>
      <c r="DS40" s="33"/>
      <c r="DT40" s="33"/>
      <c r="DU40" s="33"/>
      <c r="DV40" s="33"/>
      <c r="DW40" s="33"/>
      <c r="DX40" s="33"/>
      <c r="DY40" s="33"/>
      <c r="DZ40" s="33"/>
      <c r="EA40" s="33"/>
      <c r="EB40" s="33"/>
      <c r="EC40" s="33"/>
      <c r="ED40" s="33"/>
      <c r="EE40" s="33"/>
      <c r="EF40" s="33"/>
      <c r="EG40" s="33"/>
      <c r="EH40" s="33"/>
      <c r="EI40" s="33"/>
      <c r="EJ40" s="33"/>
      <c r="EK40" s="33"/>
      <c r="EL40" s="33"/>
      <c r="EM40" s="33"/>
      <c r="EN40" s="33"/>
      <c r="EO40" s="33"/>
      <c r="EP40" s="33"/>
      <c r="EQ40" s="33"/>
      <c r="ER40" s="33"/>
      <c r="ES40" s="33"/>
      <c r="ET40" s="33"/>
      <c r="EU40" s="33"/>
    </row>
    <row r="41" spans="1:151">
      <c r="A41" s="180"/>
      <c r="E41" s="12"/>
      <c r="F41" s="12"/>
      <c r="G41" s="12"/>
      <c r="I41" s="12"/>
      <c r="J41" s="12"/>
      <c r="K41" s="189"/>
      <c r="L41" t="s">
        <v>26</v>
      </c>
      <c r="M41" s="28"/>
      <c r="N41" s="28"/>
      <c r="O41" s="28"/>
      <c r="P41" s="28"/>
      <c r="Q41" s="28"/>
      <c r="R41" s="162"/>
      <c r="T41" s="204"/>
      <c r="U41" s="191" t="s">
        <v>1369</v>
      </c>
      <c r="V41" s="12"/>
      <c r="W41" s="12"/>
      <c r="X41" s="12"/>
      <c r="Y41" s="12"/>
      <c r="Z41" s="192"/>
      <c r="AB41" s="181"/>
      <c r="AC41" s="33"/>
      <c r="AD41" s="33"/>
      <c r="AE41" s="33"/>
      <c r="AF41" s="33"/>
      <c r="AG41" s="150"/>
      <c r="AH41" s="43" t="b">
        <v>0</v>
      </c>
      <c r="AI41" s="33"/>
      <c r="AJ41" s="33"/>
      <c r="AK41" s="33"/>
      <c r="AL41" s="33"/>
      <c r="AM41" s="33"/>
      <c r="AN41" s="33"/>
      <c r="AO41" s="33"/>
      <c r="AP41" s="33"/>
      <c r="AQ41" s="33"/>
      <c r="AR41" s="33"/>
      <c r="AS41" s="33"/>
      <c r="AT41" s="33">
        <v>41</v>
      </c>
      <c r="AU41" s="33"/>
      <c r="AV41" s="33"/>
      <c r="AW41" s="33"/>
      <c r="AX41" s="33"/>
      <c r="AY41" s="33"/>
      <c r="AZ41" s="33"/>
      <c r="BA41" s="33"/>
      <c r="BB41" s="33"/>
      <c r="BC41" s="33"/>
      <c r="BD41" s="33"/>
      <c r="BE41" s="33"/>
      <c r="BF41" s="33"/>
      <c r="BG41" s="33"/>
      <c r="BH41" s="33"/>
      <c r="BI41" s="33"/>
      <c r="BJ41" s="33"/>
      <c r="BK41" s="33"/>
      <c r="BL41" s="33"/>
      <c r="BM41" s="33"/>
      <c r="BN41" s="33"/>
      <c r="BO41" s="33"/>
      <c r="BP41" s="33"/>
      <c r="BQ41" s="33"/>
      <c r="BR41" s="33"/>
      <c r="BS41" s="33"/>
      <c r="BT41" s="33"/>
      <c r="BU41" s="33"/>
      <c r="BV41" s="33"/>
      <c r="BW41" s="33"/>
      <c r="BX41" s="33"/>
      <c r="BY41" s="33"/>
      <c r="BZ41" s="33"/>
      <c r="CA41" s="33"/>
      <c r="CB41" s="33"/>
      <c r="CC41" s="33"/>
      <c r="CD41" s="33"/>
      <c r="CE41" s="33"/>
      <c r="CF41" s="33"/>
      <c r="CG41" s="33"/>
      <c r="CH41" s="33"/>
      <c r="CI41" s="33"/>
      <c r="CJ41" s="33"/>
      <c r="CK41" s="33"/>
      <c r="CL41" s="33"/>
      <c r="CM41" s="33"/>
      <c r="CN41" s="33"/>
      <c r="CO41" s="33"/>
      <c r="CP41" s="33"/>
      <c r="CQ41" s="33"/>
      <c r="CR41" s="33"/>
      <c r="CS41" s="33"/>
      <c r="CT41" s="33"/>
      <c r="CU41" s="33"/>
      <c r="CV41" s="33"/>
      <c r="CW41" s="33"/>
      <c r="CX41" s="33"/>
      <c r="CY41" s="33"/>
      <c r="CZ41" s="33"/>
      <c r="DA41" s="33"/>
      <c r="DB41" s="33"/>
      <c r="DC41" s="33"/>
      <c r="DD41" s="33"/>
      <c r="DE41" s="33"/>
      <c r="DF41" s="33"/>
      <c r="DG41" s="33"/>
      <c r="DH41" s="33"/>
      <c r="DI41" s="33"/>
      <c r="DJ41" s="33"/>
      <c r="DK41" s="33"/>
      <c r="DL41" s="33"/>
      <c r="DM41" s="33"/>
      <c r="DN41" s="33"/>
      <c r="DO41" s="33"/>
      <c r="DP41" s="33"/>
      <c r="DQ41" s="33"/>
      <c r="DR41" s="33"/>
      <c r="DS41" s="33"/>
      <c r="DT41" s="33"/>
      <c r="DU41" s="33"/>
      <c r="DV41" s="33"/>
      <c r="DW41" s="33"/>
      <c r="DX41" s="33"/>
      <c r="DY41" s="33"/>
      <c r="DZ41" s="33"/>
      <c r="EA41" s="33"/>
      <c r="EB41" s="33"/>
      <c r="EC41" s="33"/>
      <c r="ED41" s="33"/>
      <c r="EE41" s="33"/>
      <c r="EF41" s="33"/>
      <c r="EG41" s="33"/>
      <c r="EH41" s="33"/>
      <c r="EI41" s="33"/>
      <c r="EJ41" s="33"/>
      <c r="EK41" s="33"/>
      <c r="EL41" s="33"/>
      <c r="EM41" s="33"/>
      <c r="EN41" s="33"/>
      <c r="EO41" s="33"/>
      <c r="EP41" s="33"/>
      <c r="EQ41" s="33"/>
      <c r="ER41" s="33"/>
      <c r="ES41" s="33"/>
      <c r="ET41" s="33"/>
      <c r="EU41" s="33"/>
    </row>
    <row r="42" spans="1:151" ht="15.5">
      <c r="A42" s="180"/>
      <c r="C42" s="184"/>
      <c r="D42" s="157" t="s">
        <v>1036</v>
      </c>
      <c r="E42" s="158"/>
      <c r="F42" s="158"/>
      <c r="G42" s="158"/>
      <c r="H42" s="158"/>
      <c r="I42" s="160"/>
      <c r="K42" s="189"/>
      <c r="L42" t="s">
        <v>27</v>
      </c>
      <c r="M42" s="28"/>
      <c r="N42" s="28"/>
      <c r="O42" s="28"/>
      <c r="P42" s="28"/>
      <c r="Q42" s="28"/>
      <c r="R42" s="162"/>
      <c r="T42" s="204"/>
      <c r="U42" s="28" t="s">
        <v>562</v>
      </c>
      <c r="V42" s="12"/>
      <c r="W42" s="12"/>
      <c r="X42" s="12"/>
      <c r="Y42" s="12"/>
      <c r="Z42" s="192"/>
      <c r="AB42" s="181"/>
      <c r="AC42" s="33"/>
      <c r="AD42" s="43" t="b">
        <v>0</v>
      </c>
      <c r="AE42" s="33"/>
      <c r="AF42" s="33"/>
      <c r="AG42" s="151" t="s">
        <v>2143</v>
      </c>
      <c r="AH42" s="43" t="b">
        <v>0</v>
      </c>
      <c r="AI42" s="33"/>
      <c r="AJ42" s="33"/>
      <c r="AK42" s="33"/>
      <c r="AL42" s="33"/>
      <c r="AM42" s="33"/>
      <c r="AN42" s="33"/>
      <c r="AO42" s="33"/>
      <c r="AP42" s="33"/>
      <c r="AQ42" s="33"/>
      <c r="AR42" s="33"/>
      <c r="AS42" s="33"/>
      <c r="AT42" s="33">
        <v>42</v>
      </c>
      <c r="AU42" s="33"/>
      <c r="AV42" s="33"/>
      <c r="AW42" s="33"/>
      <c r="AX42" s="33"/>
      <c r="AY42" s="33"/>
      <c r="AZ42" s="33"/>
      <c r="BA42" s="33"/>
      <c r="BB42" s="33"/>
      <c r="BC42" s="33"/>
      <c r="BD42" s="33"/>
      <c r="BE42" s="33"/>
      <c r="BF42" s="33"/>
      <c r="BG42" s="33"/>
      <c r="BH42" s="33"/>
      <c r="BI42" s="33"/>
      <c r="BJ42" s="33"/>
      <c r="BK42" s="33"/>
      <c r="BL42" s="33"/>
      <c r="BM42" s="33"/>
      <c r="BN42" s="33"/>
      <c r="BO42" s="33"/>
      <c r="BP42" s="33"/>
      <c r="BQ42" s="33"/>
      <c r="BR42" s="33"/>
      <c r="BS42" s="33"/>
      <c r="BT42" s="33"/>
      <c r="BU42" s="33"/>
      <c r="BV42" s="33"/>
      <c r="BW42" s="33"/>
      <c r="BX42" s="33"/>
      <c r="BY42" s="33"/>
      <c r="BZ42" s="33"/>
      <c r="CA42" s="33"/>
      <c r="CB42" s="33"/>
      <c r="CC42" s="33"/>
      <c r="CD42" s="33"/>
      <c r="CE42" s="33"/>
      <c r="CF42" s="33"/>
      <c r="CG42" s="33"/>
      <c r="CH42" s="33"/>
      <c r="CI42" s="33"/>
      <c r="CJ42" s="33"/>
      <c r="CK42" s="33"/>
      <c r="CL42" s="33"/>
      <c r="CM42" s="33"/>
      <c r="CN42" s="33"/>
      <c r="CO42" s="33"/>
      <c r="CP42" s="33"/>
      <c r="CQ42" s="33"/>
      <c r="CR42" s="33"/>
      <c r="CS42" s="33"/>
      <c r="CT42" s="33"/>
      <c r="CU42" s="33"/>
      <c r="CV42" s="33"/>
      <c r="CW42" s="33"/>
      <c r="CX42" s="33"/>
      <c r="CY42" s="33"/>
      <c r="CZ42" s="33"/>
      <c r="DA42" s="33"/>
      <c r="DB42" s="33"/>
      <c r="DC42" s="33"/>
      <c r="DD42" s="33"/>
      <c r="DE42" s="33"/>
      <c r="DF42" s="33"/>
      <c r="DG42" s="33"/>
      <c r="DH42" s="33"/>
      <c r="DI42" s="33"/>
      <c r="DJ42" s="33"/>
      <c r="DK42" s="33"/>
      <c r="DL42" s="33"/>
      <c r="DM42" s="33"/>
      <c r="DN42" s="33"/>
      <c r="DO42" s="33"/>
      <c r="DP42" s="33"/>
      <c r="DQ42" s="33"/>
      <c r="DR42" s="33"/>
      <c r="DS42" s="33"/>
      <c r="DT42" s="33"/>
      <c r="DU42" s="33"/>
      <c r="DV42" s="33"/>
      <c r="DW42" s="33"/>
      <c r="DX42" s="33"/>
      <c r="DY42" s="33"/>
      <c r="DZ42" s="33"/>
      <c r="EA42" s="33"/>
      <c r="EB42" s="33"/>
      <c r="EC42" s="33"/>
      <c r="ED42" s="33"/>
      <c r="EE42" s="33"/>
      <c r="EF42" s="33"/>
      <c r="EG42" s="33"/>
      <c r="EH42" s="33"/>
      <c r="EI42" s="33"/>
      <c r="EJ42" s="33"/>
      <c r="EK42" s="33"/>
      <c r="EL42" s="33"/>
      <c r="EM42" s="33"/>
      <c r="EN42" s="33"/>
      <c r="EO42" s="33"/>
      <c r="EP42" s="33"/>
      <c r="EQ42" s="33"/>
      <c r="ER42" s="33"/>
      <c r="ES42" s="33"/>
      <c r="ET42" s="33"/>
      <c r="EU42" s="33"/>
    </row>
    <row r="43" spans="1:151">
      <c r="A43" s="180"/>
      <c r="C43" s="189"/>
      <c r="D43" s="197" t="s">
        <v>1369</v>
      </c>
      <c r="E43" s="28"/>
      <c r="F43" s="28"/>
      <c r="I43" s="162"/>
      <c r="K43" s="189"/>
      <c r="L43" t="s">
        <v>28</v>
      </c>
      <c r="M43" s="28"/>
      <c r="N43" s="28"/>
      <c r="O43" s="28"/>
      <c r="P43" s="28"/>
      <c r="Q43" s="28"/>
      <c r="R43" s="162"/>
      <c r="T43" s="204"/>
      <c r="U43" s="28" t="s">
        <v>32</v>
      </c>
      <c r="V43" s="12"/>
      <c r="W43" s="146"/>
      <c r="X43" s="146"/>
      <c r="Y43" s="12"/>
      <c r="Z43" s="192"/>
      <c r="AB43" s="181"/>
      <c r="AC43" s="33"/>
      <c r="AD43" s="43" t="b">
        <v>0</v>
      </c>
      <c r="AE43" s="33"/>
      <c r="AF43" s="33"/>
      <c r="AG43" s="152"/>
      <c r="AH43" s="43" t="b">
        <v>0</v>
      </c>
      <c r="AI43" s="33"/>
      <c r="AJ43" s="33"/>
      <c r="AK43" s="33"/>
      <c r="AL43" s="33"/>
      <c r="AM43" s="33"/>
      <c r="AN43" s="33"/>
      <c r="AO43" s="33"/>
      <c r="AP43" s="33"/>
      <c r="AQ43" s="33"/>
      <c r="AR43" s="33"/>
      <c r="AS43" s="33"/>
      <c r="AT43" s="33">
        <v>43</v>
      </c>
      <c r="AU43" s="33"/>
      <c r="AV43" s="33"/>
      <c r="AW43" s="33"/>
      <c r="AX43" s="33"/>
      <c r="AY43" s="33"/>
      <c r="AZ43" s="33"/>
      <c r="BA43" s="33"/>
      <c r="BB43" s="33"/>
      <c r="BC43" s="33"/>
      <c r="BD43" s="33"/>
      <c r="BE43" s="33"/>
      <c r="BF43" s="33"/>
      <c r="BG43" s="33"/>
      <c r="BH43" s="33"/>
      <c r="BI43" s="33"/>
      <c r="BJ43" s="33"/>
      <c r="BK43" s="33"/>
      <c r="BL43" s="33"/>
      <c r="BM43" s="33"/>
      <c r="BN43" s="33"/>
      <c r="BO43" s="33"/>
      <c r="BP43" s="33"/>
      <c r="BQ43" s="33"/>
      <c r="BR43" s="33"/>
      <c r="BS43" s="33"/>
      <c r="BT43" s="33"/>
      <c r="BU43" s="33"/>
      <c r="BV43" s="33"/>
      <c r="BW43" s="33"/>
      <c r="BX43" s="33"/>
      <c r="BY43" s="33"/>
      <c r="BZ43" s="33"/>
      <c r="CA43" s="33"/>
      <c r="CB43" s="33"/>
      <c r="CC43" s="33"/>
      <c r="CD43" s="33"/>
      <c r="CE43" s="33"/>
      <c r="CF43" s="33"/>
      <c r="CG43" s="33"/>
      <c r="CH43" s="33"/>
      <c r="CI43" s="33"/>
      <c r="CJ43" s="33"/>
      <c r="CK43" s="33"/>
      <c r="CL43" s="33"/>
      <c r="CM43" s="33"/>
      <c r="CN43" s="33"/>
      <c r="CO43" s="33"/>
      <c r="CP43" s="33"/>
      <c r="CQ43" s="33"/>
      <c r="CR43" s="33"/>
      <c r="CS43" s="33"/>
      <c r="CT43" s="33"/>
      <c r="CU43" s="33"/>
      <c r="CV43" s="33"/>
      <c r="CW43" s="33"/>
      <c r="CX43" s="33"/>
      <c r="CY43" s="33"/>
      <c r="CZ43" s="33"/>
      <c r="DA43" s="33"/>
      <c r="DB43" s="33"/>
      <c r="DC43" s="33"/>
      <c r="DD43" s="33"/>
      <c r="DE43" s="33"/>
      <c r="DF43" s="33"/>
      <c r="DG43" s="33"/>
      <c r="DH43" s="33"/>
      <c r="DI43" s="33"/>
      <c r="DJ43" s="33"/>
      <c r="DK43" s="33"/>
      <c r="DL43" s="33"/>
      <c r="DM43" s="33"/>
      <c r="DN43" s="33"/>
      <c r="DO43" s="33"/>
      <c r="DP43" s="33"/>
      <c r="DQ43" s="33"/>
      <c r="DR43" s="33"/>
      <c r="DS43" s="33"/>
      <c r="DT43" s="33"/>
      <c r="DU43" s="33"/>
      <c r="DV43" s="33"/>
      <c r="DW43" s="33"/>
      <c r="DX43" s="33"/>
      <c r="DY43" s="33"/>
      <c r="DZ43" s="33"/>
      <c r="EA43" s="33"/>
      <c r="EB43" s="33"/>
      <c r="EC43" s="33"/>
      <c r="ED43" s="33"/>
      <c r="EE43" s="33"/>
      <c r="EF43" s="33"/>
      <c r="EG43" s="33"/>
      <c r="EH43" s="33"/>
      <c r="EI43" s="33"/>
      <c r="EJ43" s="33"/>
      <c r="EK43" s="33"/>
      <c r="EL43" s="33"/>
      <c r="EM43" s="33"/>
      <c r="EN43" s="33"/>
      <c r="EO43" s="33"/>
      <c r="EP43" s="33"/>
      <c r="EQ43" s="33"/>
      <c r="ER43" s="33"/>
      <c r="ES43" s="33"/>
      <c r="ET43" s="33"/>
      <c r="EU43" s="33"/>
    </row>
    <row r="44" spans="1:151">
      <c r="A44" s="180"/>
      <c r="C44" s="189"/>
      <c r="D44" s="12" t="s">
        <v>43</v>
      </c>
      <c r="E44" s="28"/>
      <c r="F44" s="28"/>
      <c r="I44" s="162"/>
      <c r="K44" s="189"/>
      <c r="L44" t="s">
        <v>29</v>
      </c>
      <c r="M44" s="28"/>
      <c r="N44" s="28"/>
      <c r="O44" s="28"/>
      <c r="P44" s="28"/>
      <c r="Q44" s="28"/>
      <c r="R44" s="162"/>
      <c r="T44" s="189"/>
      <c r="U44" s="12"/>
      <c r="V44" s="12"/>
      <c r="W44" s="198"/>
      <c r="X44" s="198"/>
      <c r="Y44" s="12"/>
      <c r="Z44" s="192"/>
      <c r="AB44" s="181"/>
      <c r="AC44" s="33"/>
      <c r="AD44" s="33"/>
      <c r="AE44" s="33"/>
      <c r="AF44" s="33"/>
      <c r="AG44" s="43" t="b">
        <v>0</v>
      </c>
      <c r="AH44" s="43" t="b">
        <v>0</v>
      </c>
      <c r="AI44" s="33"/>
      <c r="AJ44" s="33"/>
      <c r="AK44" s="33"/>
      <c r="AL44" s="33"/>
      <c r="AM44" s="33"/>
      <c r="AN44" s="33"/>
      <c r="AO44" s="33"/>
      <c r="AP44" s="33"/>
      <c r="AQ44" s="33"/>
      <c r="AR44" s="33"/>
      <c r="AS44" s="33"/>
      <c r="AT44" s="33">
        <v>44</v>
      </c>
      <c r="AU44" s="33"/>
      <c r="AV44" s="33"/>
      <c r="AW44" s="33"/>
      <c r="AX44" s="33"/>
      <c r="AY44" s="33"/>
      <c r="AZ44" s="33"/>
      <c r="BA44" s="33"/>
      <c r="BB44" s="33"/>
      <c r="BC44" s="33"/>
      <c r="BD44" s="33"/>
      <c r="BE44" s="33"/>
      <c r="BF44" s="33"/>
      <c r="BG44" s="33"/>
      <c r="BH44" s="33"/>
      <c r="BI44" s="33"/>
      <c r="BJ44" s="33"/>
      <c r="BK44" s="33"/>
      <c r="BL44" s="33"/>
      <c r="BM44" s="33"/>
      <c r="BN44" s="33"/>
      <c r="BO44" s="33"/>
      <c r="BP44" s="33"/>
      <c r="BQ44" s="33"/>
      <c r="BR44" s="33"/>
      <c r="BS44" s="33"/>
      <c r="BT44" s="33"/>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3"/>
      <c r="CS44" s="33"/>
      <c r="CT44" s="33"/>
      <c r="CU44" s="33"/>
      <c r="CV44" s="33"/>
      <c r="CW44" s="33"/>
      <c r="CX44" s="33"/>
      <c r="CY44" s="33"/>
      <c r="CZ44" s="33"/>
      <c r="DA44" s="33"/>
      <c r="DB44" s="33"/>
      <c r="DC44" s="33"/>
      <c r="DD44" s="33"/>
      <c r="DE44" s="33"/>
      <c r="DF44" s="33"/>
      <c r="DG44" s="33"/>
      <c r="DH44" s="33"/>
      <c r="DI44" s="33"/>
      <c r="DJ44" s="33"/>
      <c r="DK44" s="33"/>
      <c r="DL44" s="33"/>
      <c r="DM44" s="33"/>
      <c r="DN44" s="33"/>
      <c r="DO44" s="33"/>
      <c r="DP44" s="33"/>
      <c r="DQ44" s="33"/>
      <c r="DR44" s="33"/>
      <c r="DS44" s="33"/>
      <c r="DT44" s="33"/>
      <c r="DU44" s="33"/>
      <c r="DV44" s="33"/>
      <c r="DW44" s="33"/>
      <c r="DX44" s="33"/>
      <c r="DY44" s="33"/>
      <c r="DZ44" s="33"/>
      <c r="EA44" s="33"/>
      <c r="EB44" s="33"/>
      <c r="EC44" s="33"/>
      <c r="ED44" s="33"/>
      <c r="EE44" s="33"/>
      <c r="EF44" s="33"/>
      <c r="EG44" s="33"/>
      <c r="EH44" s="33"/>
      <c r="EI44" s="33"/>
      <c r="EJ44" s="33"/>
      <c r="EK44" s="33"/>
      <c r="EL44" s="33"/>
      <c r="EM44" s="33"/>
      <c r="EN44" s="33"/>
      <c r="EO44" s="33"/>
      <c r="EP44" s="33"/>
      <c r="EQ44" s="33"/>
      <c r="ER44" s="33"/>
      <c r="ES44" s="33"/>
      <c r="ET44" s="33"/>
      <c r="EU44" s="33"/>
    </row>
    <row r="45" spans="1:151" ht="15.5">
      <c r="A45" s="180"/>
      <c r="C45" s="189"/>
      <c r="D45" s="12" t="s">
        <v>44</v>
      </c>
      <c r="E45" s="28"/>
      <c r="F45" s="28"/>
      <c r="I45" s="162"/>
      <c r="K45" s="189"/>
      <c r="L45" t="s">
        <v>30</v>
      </c>
      <c r="M45" s="28"/>
      <c r="N45" s="28"/>
      <c r="O45" s="28"/>
      <c r="P45" s="28"/>
      <c r="Q45" s="28"/>
      <c r="R45" s="162"/>
      <c r="T45" s="206"/>
      <c r="U45" s="205" t="s">
        <v>1031</v>
      </c>
      <c r="V45" s="146"/>
      <c r="W45" s="198"/>
      <c r="X45" s="198"/>
      <c r="Y45" s="12"/>
      <c r="Z45" s="192"/>
      <c r="AB45" s="181"/>
      <c r="AC45" s="33"/>
      <c r="AD45" s="33"/>
      <c r="AE45" s="33"/>
      <c r="AF45" s="33"/>
      <c r="AG45" s="43" t="b">
        <v>0</v>
      </c>
      <c r="AH45" s="43" t="b">
        <v>0</v>
      </c>
      <c r="AI45" s="33"/>
      <c r="AJ45" s="33"/>
      <c r="AK45" s="33"/>
      <c r="AL45" s="33"/>
      <c r="AM45" s="33"/>
      <c r="AN45" s="33"/>
      <c r="AO45" s="33"/>
      <c r="AP45" s="33"/>
      <c r="AQ45" s="33"/>
      <c r="AR45" s="33"/>
      <c r="AS45" s="33"/>
      <c r="AT45" s="33">
        <v>45</v>
      </c>
      <c r="AU45" s="33"/>
      <c r="AV45" s="33"/>
      <c r="AW45" s="33"/>
      <c r="AX45" s="33"/>
      <c r="AY45" s="33"/>
      <c r="AZ45" s="33"/>
      <c r="BA45" s="33"/>
      <c r="BB45" s="33"/>
      <c r="BC45" s="33"/>
      <c r="BD45" s="33"/>
      <c r="BE45" s="33"/>
      <c r="BF45" s="33"/>
      <c r="BG45" s="33"/>
      <c r="BH45" s="33"/>
      <c r="BI45" s="33"/>
      <c r="BJ45" s="33"/>
      <c r="BK45" s="33"/>
      <c r="BL45" s="33"/>
      <c r="BM45" s="33"/>
      <c r="BN45" s="33"/>
      <c r="BO45" s="33"/>
      <c r="BP45" s="33"/>
      <c r="BQ45" s="33"/>
      <c r="BR45" s="33"/>
      <c r="BS45" s="33"/>
      <c r="BT45" s="33"/>
      <c r="BU45" s="33"/>
      <c r="BV45" s="33"/>
      <c r="BW45" s="33"/>
      <c r="BX45" s="33"/>
      <c r="BY45" s="33"/>
      <c r="BZ45" s="33"/>
      <c r="CA45" s="33"/>
      <c r="CB45" s="33"/>
      <c r="CC45" s="33"/>
      <c r="CD45" s="33"/>
      <c r="CE45" s="33"/>
      <c r="CF45" s="33"/>
      <c r="CG45" s="33"/>
      <c r="CH45" s="33"/>
      <c r="CI45" s="33"/>
      <c r="CJ45" s="33"/>
      <c r="CK45" s="33"/>
      <c r="CL45" s="33"/>
      <c r="CM45" s="33"/>
      <c r="CN45" s="33"/>
      <c r="CO45" s="33"/>
      <c r="CP45" s="33"/>
      <c r="CQ45" s="33"/>
      <c r="CR45" s="33"/>
      <c r="CS45" s="33"/>
      <c r="CT45" s="33"/>
      <c r="CU45" s="33"/>
      <c r="CV45" s="33"/>
      <c r="CW45" s="33"/>
      <c r="CX45" s="33"/>
      <c r="CY45" s="33"/>
      <c r="CZ45" s="33"/>
      <c r="DA45" s="33"/>
      <c r="DB45" s="33"/>
      <c r="DC45" s="33"/>
      <c r="DD45" s="33"/>
      <c r="DE45" s="33"/>
      <c r="DF45" s="33"/>
      <c r="DG45" s="33"/>
      <c r="DH45" s="33"/>
      <c r="DI45" s="33"/>
      <c r="DJ45" s="33"/>
      <c r="DK45" s="33"/>
      <c r="DL45" s="33"/>
      <c r="DM45" s="33"/>
      <c r="DN45" s="33"/>
      <c r="DO45" s="33"/>
      <c r="DP45" s="33"/>
      <c r="DQ45" s="33"/>
      <c r="DR45" s="33"/>
      <c r="DS45" s="33"/>
      <c r="DT45" s="33"/>
      <c r="DU45" s="33"/>
      <c r="DV45" s="33"/>
      <c r="DW45" s="33"/>
      <c r="DX45" s="33"/>
      <c r="DY45" s="33"/>
      <c r="DZ45" s="33"/>
      <c r="EA45" s="33"/>
      <c r="EB45" s="33"/>
      <c r="EC45" s="33"/>
      <c r="ED45" s="33"/>
      <c r="EE45" s="33"/>
      <c r="EF45" s="33"/>
      <c r="EG45" s="33"/>
      <c r="EH45" s="33"/>
      <c r="EI45" s="33"/>
      <c r="EJ45" s="33"/>
      <c r="EK45" s="33"/>
      <c r="EL45" s="33"/>
      <c r="EM45" s="33"/>
      <c r="EN45" s="33"/>
      <c r="EO45" s="33"/>
      <c r="EP45" s="33"/>
      <c r="EQ45" s="33"/>
      <c r="ER45" s="33"/>
      <c r="ES45" s="33"/>
      <c r="ET45" s="33"/>
      <c r="EU45" s="33"/>
    </row>
    <row r="46" spans="1:151">
      <c r="A46" s="180"/>
      <c r="C46" s="195"/>
      <c r="D46" s="163"/>
      <c r="E46" s="163"/>
      <c r="F46" s="163"/>
      <c r="G46" s="163"/>
      <c r="H46" s="163"/>
      <c r="I46" s="164"/>
      <c r="K46" s="195"/>
      <c r="L46" s="163"/>
      <c r="M46" s="163"/>
      <c r="N46" s="163"/>
      <c r="O46" s="163"/>
      <c r="P46" s="163"/>
      <c r="Q46" s="163"/>
      <c r="R46" s="164"/>
      <c r="T46" s="204"/>
      <c r="U46" s="191" t="s">
        <v>1369</v>
      </c>
      <c r="V46" s="198"/>
      <c r="W46" s="198"/>
      <c r="X46" s="198"/>
      <c r="Y46" s="198"/>
      <c r="Z46" s="192"/>
      <c r="AB46" s="181"/>
      <c r="AC46" s="564" t="s">
        <v>2493</v>
      </c>
      <c r="AD46" s="51" t="s">
        <v>2149</v>
      </c>
      <c r="AE46" s="33"/>
      <c r="AF46" s="33"/>
      <c r="AG46" s="33"/>
      <c r="AH46" s="33"/>
      <c r="AI46" s="33"/>
      <c r="AJ46" s="33"/>
      <c r="AK46" s="33"/>
      <c r="AL46" s="33"/>
      <c r="AM46" s="33"/>
      <c r="AN46" s="33"/>
      <c r="AO46" s="33"/>
      <c r="AP46" s="33"/>
      <c r="AQ46" s="33"/>
      <c r="AR46" s="33"/>
      <c r="AS46" s="33"/>
      <c r="AT46" s="33">
        <v>46</v>
      </c>
      <c r="AU46" s="33"/>
      <c r="AV46" s="33"/>
      <c r="AW46" s="33"/>
      <c r="AX46" s="33"/>
      <c r="AY46" s="33"/>
      <c r="AZ46" s="33"/>
      <c r="BA46" s="33"/>
      <c r="BB46" s="33"/>
      <c r="BC46" s="33"/>
      <c r="BD46" s="33"/>
      <c r="BE46" s="33"/>
      <c r="BF46" s="33"/>
      <c r="BG46" s="33"/>
      <c r="BH46" s="33"/>
      <c r="BI46" s="33"/>
      <c r="BJ46" s="33"/>
      <c r="BK46" s="33"/>
      <c r="BL46" s="33"/>
      <c r="BM46" s="33"/>
      <c r="BN46" s="33"/>
      <c r="BO46" s="33"/>
      <c r="BP46" s="33"/>
      <c r="BQ46" s="33"/>
      <c r="BR46" s="33"/>
      <c r="BS46" s="33"/>
      <c r="BT46" s="33"/>
      <c r="BU46" s="33"/>
      <c r="BV46" s="33"/>
      <c r="BW46" s="33"/>
      <c r="BX46" s="33"/>
      <c r="BY46" s="33"/>
      <c r="BZ46" s="33"/>
      <c r="CA46" s="33"/>
      <c r="CB46" s="33"/>
      <c r="CC46" s="33"/>
      <c r="CD46" s="33"/>
      <c r="CE46" s="33"/>
      <c r="CF46" s="33"/>
      <c r="CG46" s="33"/>
      <c r="CH46" s="33"/>
      <c r="CI46" s="33"/>
      <c r="CJ46" s="33"/>
      <c r="CK46" s="33"/>
      <c r="CL46" s="33"/>
      <c r="CM46" s="33"/>
      <c r="CN46" s="33"/>
      <c r="CO46" s="33"/>
      <c r="CP46" s="33"/>
      <c r="CQ46" s="33"/>
      <c r="CR46" s="33"/>
      <c r="CS46" s="33"/>
      <c r="CT46" s="33"/>
      <c r="CU46" s="33"/>
      <c r="CV46" s="33"/>
      <c r="CW46" s="33"/>
      <c r="CX46" s="33"/>
      <c r="CY46" s="33"/>
      <c r="CZ46" s="33"/>
      <c r="DA46" s="33"/>
      <c r="DB46" s="33"/>
      <c r="DC46" s="33"/>
      <c r="DD46" s="33"/>
      <c r="DE46" s="33"/>
      <c r="DF46" s="33"/>
      <c r="DG46" s="33"/>
      <c r="DH46" s="33"/>
      <c r="DI46" s="33"/>
      <c r="DJ46" s="33"/>
      <c r="DK46" s="33"/>
      <c r="DL46" s="33"/>
      <c r="DM46" s="33"/>
      <c r="DN46" s="33"/>
      <c r="DO46" s="33"/>
      <c r="DP46" s="33"/>
      <c r="DQ46" s="33"/>
      <c r="DR46" s="33"/>
      <c r="DS46" s="33"/>
      <c r="DT46" s="33"/>
      <c r="DU46" s="33"/>
      <c r="DV46" s="33"/>
      <c r="DW46" s="33"/>
      <c r="DX46" s="33"/>
      <c r="DY46" s="33"/>
      <c r="DZ46" s="33"/>
      <c r="EA46" s="33"/>
      <c r="EB46" s="33"/>
      <c r="EC46" s="33"/>
      <c r="ED46" s="33"/>
      <c r="EE46" s="33"/>
      <c r="EF46" s="33"/>
      <c r="EG46" s="33"/>
      <c r="EH46" s="33"/>
      <c r="EI46" s="33"/>
      <c r="EJ46" s="33"/>
      <c r="EK46" s="33"/>
      <c r="EL46" s="33"/>
      <c r="EM46" s="33"/>
      <c r="EN46" s="33"/>
      <c r="EO46" s="33"/>
      <c r="EP46" s="33"/>
      <c r="EQ46" s="33"/>
      <c r="ER46" s="33"/>
      <c r="ES46" s="33"/>
      <c r="ET46" s="33"/>
      <c r="EU46" s="33"/>
    </row>
    <row r="47" spans="1:151">
      <c r="A47" s="180"/>
      <c r="T47" s="204"/>
      <c r="U47" s="28" t="s">
        <v>2494</v>
      </c>
      <c r="V47" s="198"/>
      <c r="W47" s="198"/>
      <c r="X47" s="198"/>
      <c r="Y47" s="198"/>
      <c r="Z47" s="192"/>
      <c r="AB47" s="181"/>
      <c r="AC47" s="33"/>
      <c r="AD47" s="571" t="b">
        <v>0</v>
      </c>
      <c r="AE47" s="33"/>
      <c r="AF47" s="33"/>
      <c r="AG47" s="33"/>
      <c r="AH47" s="33"/>
      <c r="AI47" s="33"/>
      <c r="AJ47" s="33"/>
      <c r="AK47" s="33"/>
      <c r="AL47" s="33"/>
      <c r="AM47" s="33"/>
      <c r="AN47" s="33"/>
      <c r="AO47" s="33"/>
      <c r="AP47" s="33"/>
      <c r="AQ47" s="33"/>
      <c r="AR47" s="33"/>
      <c r="AS47" s="33"/>
      <c r="AT47" s="33">
        <v>47</v>
      </c>
      <c r="AU47" s="33"/>
      <c r="AV47" s="33"/>
      <c r="AW47" s="33"/>
      <c r="AX47" s="33"/>
      <c r="AY47" s="33"/>
      <c r="AZ47" s="33"/>
      <c r="BA47" s="33"/>
      <c r="BB47" s="33"/>
      <c r="BC47" s="33"/>
      <c r="BD47" s="33"/>
      <c r="BE47" s="33"/>
      <c r="BF47" s="33"/>
      <c r="BG47" s="33"/>
      <c r="BH47" s="33"/>
      <c r="BI47" s="33"/>
      <c r="BJ47" s="33"/>
      <c r="BK47" s="33"/>
      <c r="BL47" s="33"/>
      <c r="BM47" s="33"/>
      <c r="BN47" s="33"/>
      <c r="BO47" s="33"/>
      <c r="BP47" s="33"/>
      <c r="BQ47" s="33"/>
      <c r="BR47" s="33"/>
      <c r="BS47" s="33"/>
      <c r="BT47" s="33"/>
      <c r="BU47" s="33"/>
      <c r="BV47" s="33"/>
      <c r="BW47" s="33"/>
      <c r="BX47" s="33"/>
      <c r="BY47" s="33"/>
      <c r="BZ47" s="33"/>
      <c r="CA47" s="33"/>
      <c r="CB47" s="33"/>
      <c r="CC47" s="33"/>
      <c r="CD47" s="33"/>
      <c r="CE47" s="33"/>
      <c r="CF47" s="33"/>
      <c r="CG47" s="33"/>
      <c r="CH47" s="33"/>
      <c r="CI47" s="33"/>
      <c r="CJ47" s="33"/>
      <c r="CK47" s="33"/>
      <c r="CL47" s="33"/>
      <c r="CM47" s="33"/>
      <c r="CN47" s="33"/>
      <c r="CO47" s="33"/>
      <c r="CP47" s="33"/>
      <c r="CQ47" s="33"/>
      <c r="CR47" s="33"/>
      <c r="CS47" s="33"/>
      <c r="CT47" s="33"/>
      <c r="CU47" s="33"/>
      <c r="CV47" s="33"/>
      <c r="CW47" s="33"/>
      <c r="CX47" s="33"/>
      <c r="CY47" s="33"/>
      <c r="CZ47" s="33"/>
      <c r="DA47" s="33"/>
      <c r="DB47" s="33"/>
      <c r="DC47" s="33"/>
      <c r="DD47" s="33"/>
      <c r="DE47" s="33"/>
      <c r="DF47" s="33"/>
      <c r="DG47" s="33"/>
      <c r="DH47" s="33"/>
      <c r="DI47" s="33"/>
      <c r="DJ47" s="33"/>
      <c r="DK47" s="33"/>
      <c r="DL47" s="33"/>
      <c r="DM47" s="33"/>
      <c r="DN47" s="33"/>
      <c r="DO47" s="33"/>
      <c r="DP47" s="33"/>
      <c r="DQ47" s="33"/>
      <c r="DR47" s="33"/>
      <c r="DS47" s="33"/>
      <c r="DT47" s="33"/>
      <c r="DU47" s="33"/>
      <c r="DV47" s="33"/>
      <c r="DW47" s="33"/>
      <c r="DX47" s="33"/>
      <c r="DY47" s="33"/>
      <c r="DZ47" s="33"/>
      <c r="EA47" s="33"/>
      <c r="EB47" s="33"/>
      <c r="EC47" s="33"/>
      <c r="ED47" s="33"/>
      <c r="EE47" s="33"/>
      <c r="EF47" s="33"/>
      <c r="EG47" s="33"/>
      <c r="EH47" s="33"/>
      <c r="EI47" s="33"/>
      <c r="EJ47" s="33"/>
      <c r="EK47" s="33"/>
      <c r="EL47" s="33"/>
      <c r="EM47" s="33"/>
      <c r="EN47" s="33"/>
      <c r="EO47" s="33"/>
      <c r="EP47" s="33"/>
      <c r="EQ47" s="33"/>
      <c r="ER47" s="33"/>
      <c r="ES47" s="33"/>
      <c r="ET47" s="33"/>
      <c r="EU47" s="33"/>
    </row>
    <row r="48" spans="1:151" ht="15.5">
      <c r="A48" s="180"/>
      <c r="C48" s="184"/>
      <c r="D48" s="157" t="s">
        <v>2489</v>
      </c>
      <c r="E48" s="158"/>
      <c r="F48" s="158"/>
      <c r="G48" s="158"/>
      <c r="H48" s="158"/>
      <c r="I48" s="160"/>
      <c r="T48" s="204"/>
      <c r="U48" s="28" t="s">
        <v>36</v>
      </c>
      <c r="V48" s="198"/>
      <c r="W48" s="198"/>
      <c r="X48" s="198"/>
      <c r="Y48" s="198"/>
      <c r="Z48" s="192"/>
      <c r="AB48" s="181"/>
      <c r="AC48" s="33"/>
      <c r="AD48" s="571" t="b">
        <v>0</v>
      </c>
      <c r="AE48" s="33"/>
      <c r="AF48" s="33"/>
      <c r="AG48" s="33"/>
      <c r="AH48" s="33"/>
      <c r="AI48" s="33"/>
      <c r="AJ48" s="33"/>
      <c r="AK48" s="33"/>
      <c r="AL48" s="33"/>
      <c r="AM48" s="33"/>
      <c r="AN48" s="33"/>
      <c r="AO48" s="33"/>
      <c r="AP48" s="33"/>
      <c r="AQ48" s="33"/>
      <c r="AR48" s="33"/>
      <c r="AS48" s="33"/>
      <c r="AT48" s="33">
        <v>48</v>
      </c>
      <c r="AU48" s="33"/>
      <c r="AV48" s="33"/>
      <c r="AW48" s="33"/>
      <c r="AX48" s="33"/>
      <c r="AY48" s="33"/>
      <c r="AZ48" s="33"/>
      <c r="BA48" s="33"/>
      <c r="BB48" s="33"/>
      <c r="BC48" s="33"/>
      <c r="BD48" s="33"/>
      <c r="BE48" s="33"/>
      <c r="BF48" s="33"/>
      <c r="BG48" s="33"/>
      <c r="BH48" s="33"/>
      <c r="BI48" s="33"/>
      <c r="BJ48" s="33"/>
      <c r="BK48" s="33"/>
      <c r="BL48" s="33"/>
      <c r="BM48" s="33"/>
      <c r="BN48" s="33"/>
      <c r="BO48" s="33"/>
      <c r="BP48" s="33"/>
      <c r="BQ48" s="33"/>
      <c r="BR48" s="33"/>
      <c r="BS48" s="33"/>
      <c r="BT48" s="33"/>
      <c r="BU48" s="33"/>
      <c r="BV48" s="33"/>
      <c r="BW48" s="33"/>
      <c r="BX48" s="33"/>
      <c r="BY48" s="33"/>
      <c r="BZ48" s="33"/>
      <c r="CA48" s="33"/>
      <c r="CB48" s="33"/>
      <c r="CC48" s="33"/>
      <c r="CD48" s="33"/>
      <c r="CE48" s="33"/>
      <c r="CF48" s="33"/>
      <c r="CG48" s="33"/>
      <c r="CH48" s="33"/>
      <c r="CI48" s="33"/>
      <c r="CJ48" s="33"/>
      <c r="CK48" s="33"/>
      <c r="CL48" s="33"/>
      <c r="CM48" s="33"/>
      <c r="CN48" s="33"/>
      <c r="CO48" s="33"/>
      <c r="CP48" s="33"/>
      <c r="CQ48" s="33"/>
      <c r="CR48" s="33"/>
      <c r="CS48" s="33"/>
      <c r="CT48" s="33"/>
      <c r="CU48" s="33"/>
      <c r="CV48" s="33"/>
      <c r="CW48" s="33"/>
      <c r="CX48" s="33"/>
      <c r="CY48" s="33"/>
      <c r="CZ48" s="33"/>
      <c r="DA48" s="33"/>
      <c r="DB48" s="33"/>
      <c r="DC48" s="33"/>
      <c r="DD48" s="33"/>
      <c r="DE48" s="33"/>
      <c r="DF48" s="33"/>
      <c r="DG48" s="33"/>
      <c r="DH48" s="33"/>
      <c r="DI48" s="33"/>
      <c r="DJ48" s="33"/>
      <c r="DK48" s="33"/>
      <c r="DL48" s="33"/>
      <c r="DM48" s="33"/>
      <c r="DN48" s="33"/>
      <c r="DO48" s="33"/>
      <c r="DP48" s="33"/>
      <c r="DQ48" s="33"/>
      <c r="DR48" s="33"/>
      <c r="DS48" s="33"/>
      <c r="DT48" s="33"/>
      <c r="DU48" s="33"/>
      <c r="DV48" s="33"/>
      <c r="DW48" s="33"/>
      <c r="DX48" s="33"/>
      <c r="DY48" s="33"/>
      <c r="DZ48" s="33"/>
      <c r="EA48" s="33"/>
      <c r="EB48" s="33"/>
      <c r="EC48" s="33"/>
      <c r="ED48" s="33"/>
      <c r="EE48" s="33"/>
      <c r="EF48" s="33"/>
      <c r="EG48" s="33"/>
      <c r="EH48" s="33"/>
      <c r="EI48" s="33"/>
      <c r="EJ48" s="33"/>
      <c r="EK48" s="33"/>
      <c r="EL48" s="33"/>
      <c r="EM48" s="33"/>
      <c r="EN48" s="33"/>
      <c r="EO48" s="33"/>
      <c r="EP48" s="33"/>
      <c r="EQ48" s="33"/>
      <c r="ER48" s="33"/>
      <c r="ES48" s="33"/>
      <c r="ET48" s="33"/>
      <c r="EU48" s="33"/>
    </row>
    <row r="49" spans="1:151">
      <c r="A49" s="180"/>
      <c r="C49" s="189"/>
      <c r="D49" t="s">
        <v>2495</v>
      </c>
      <c r="I49" s="162"/>
      <c r="T49" s="204"/>
      <c r="U49" s="28" t="s">
        <v>37</v>
      </c>
      <c r="V49" s="198"/>
      <c r="W49" s="198"/>
      <c r="X49" s="198"/>
      <c r="Y49" s="198"/>
      <c r="Z49" s="192"/>
      <c r="AB49" s="181"/>
      <c r="AC49" s="33"/>
      <c r="AD49" s="33"/>
      <c r="AE49" s="33"/>
      <c r="AF49" s="33"/>
      <c r="AG49" s="33"/>
      <c r="AH49" s="33"/>
      <c r="AI49" s="33"/>
      <c r="AJ49" s="33"/>
      <c r="AK49" s="33"/>
      <c r="AL49" s="33"/>
      <c r="AM49" s="33"/>
      <c r="AN49" s="33"/>
      <c r="AO49" s="33"/>
      <c r="AP49" s="33"/>
      <c r="AQ49" s="33"/>
      <c r="AR49" s="33"/>
      <c r="AS49" s="33"/>
      <c r="AT49" s="33">
        <v>49</v>
      </c>
      <c r="AU49" s="33"/>
      <c r="AV49" s="33"/>
      <c r="AW49" s="33"/>
      <c r="AX49" s="33"/>
      <c r="AY49" s="33"/>
      <c r="AZ49" s="33"/>
      <c r="BA49" s="33"/>
      <c r="BB49" s="33"/>
      <c r="BC49" s="33"/>
      <c r="BD49" s="33"/>
      <c r="BE49" s="33"/>
      <c r="BF49" s="33"/>
      <c r="BG49" s="33"/>
      <c r="BH49" s="33"/>
      <c r="BI49" s="33"/>
      <c r="BJ49" s="33"/>
      <c r="BK49" s="33"/>
      <c r="BL49" s="33"/>
      <c r="BM49" s="33"/>
      <c r="BN49" s="33"/>
      <c r="BO49" s="33"/>
      <c r="BP49" s="33"/>
      <c r="BQ49" s="33"/>
      <c r="BR49" s="33"/>
      <c r="BS49" s="33"/>
      <c r="BT49" s="33"/>
      <c r="BU49" s="33"/>
      <c r="BV49" s="33"/>
      <c r="BW49" s="33"/>
      <c r="BX49" s="33"/>
      <c r="BY49" s="33"/>
      <c r="BZ49" s="33"/>
      <c r="CA49" s="33"/>
      <c r="CB49" s="33"/>
      <c r="CC49" s="33"/>
      <c r="CD49" s="33"/>
      <c r="CE49" s="33"/>
      <c r="CF49" s="33"/>
      <c r="CG49" s="33"/>
      <c r="CH49" s="33"/>
      <c r="CI49" s="33"/>
      <c r="CJ49" s="33"/>
      <c r="CK49" s="33"/>
      <c r="CL49" s="33"/>
      <c r="CM49" s="33"/>
      <c r="CN49" s="33"/>
      <c r="CO49" s="33"/>
      <c r="CP49" s="33"/>
      <c r="CQ49" s="33"/>
      <c r="CR49" s="33"/>
      <c r="CS49" s="33"/>
      <c r="CT49" s="33"/>
      <c r="CU49" s="33"/>
      <c r="CV49" s="33"/>
      <c r="CW49" s="33"/>
      <c r="CX49" s="33"/>
      <c r="CY49" s="33"/>
      <c r="CZ49" s="33"/>
      <c r="DA49" s="33"/>
      <c r="DB49" s="33"/>
      <c r="DC49" s="33"/>
      <c r="DD49" s="33"/>
      <c r="DE49" s="33"/>
      <c r="DF49" s="33"/>
      <c r="DG49" s="33"/>
      <c r="DH49" s="33"/>
      <c r="DI49" s="33"/>
      <c r="DJ49" s="33"/>
      <c r="DK49" s="33"/>
      <c r="DL49" s="33"/>
      <c r="DM49" s="33"/>
      <c r="DN49" s="33"/>
      <c r="DO49" s="33"/>
      <c r="DP49" s="33"/>
      <c r="DQ49" s="33"/>
      <c r="DR49" s="33"/>
      <c r="DS49" s="33"/>
      <c r="DT49" s="33"/>
      <c r="DU49" s="33"/>
      <c r="DV49" s="33"/>
      <c r="DW49" s="33"/>
      <c r="DX49" s="33"/>
      <c r="DY49" s="33"/>
      <c r="DZ49" s="33"/>
      <c r="EA49" s="33"/>
      <c r="EB49" s="33"/>
      <c r="EC49" s="33"/>
      <c r="ED49" s="33"/>
      <c r="EE49" s="33"/>
      <c r="EF49" s="33"/>
      <c r="EG49" s="33"/>
      <c r="EH49" s="33"/>
      <c r="EI49" s="33"/>
      <c r="EJ49" s="33"/>
      <c r="EK49" s="33"/>
      <c r="EL49" s="33"/>
      <c r="EM49" s="33"/>
      <c r="EN49" s="33"/>
      <c r="EO49" s="33"/>
      <c r="EP49" s="33"/>
      <c r="EQ49" s="33"/>
      <c r="ER49" s="33"/>
      <c r="ES49" s="33"/>
      <c r="ET49" s="33"/>
      <c r="EU49" s="33"/>
    </row>
    <row r="50" spans="1:151">
      <c r="A50" s="180"/>
      <c r="C50" s="189"/>
      <c r="D50" t="s">
        <v>2490</v>
      </c>
      <c r="I50" s="162"/>
      <c r="T50" s="204"/>
      <c r="U50" s="28" t="s">
        <v>38</v>
      </c>
      <c r="V50" s="198"/>
      <c r="W50" s="198"/>
      <c r="X50" s="198"/>
      <c r="Y50" s="198"/>
      <c r="Z50" s="192"/>
      <c r="AB50" s="181"/>
      <c r="AC50" s="33"/>
      <c r="AD50" s="33"/>
      <c r="AE50" s="33"/>
      <c r="AF50" s="33"/>
      <c r="AG50" s="33"/>
      <c r="AH50" s="33"/>
      <c r="AI50" s="33"/>
      <c r="AJ50" s="33"/>
      <c r="AK50" s="33"/>
      <c r="AL50" s="33"/>
      <c r="AM50" s="33"/>
      <c r="AN50" s="33"/>
      <c r="AO50" s="33"/>
      <c r="AP50" s="33"/>
      <c r="AQ50" s="33"/>
      <c r="AR50" s="33"/>
      <c r="AS50" s="33"/>
      <c r="AT50" s="33">
        <v>50</v>
      </c>
      <c r="AU50" s="33"/>
      <c r="AV50" s="33"/>
      <c r="AW50" s="33"/>
      <c r="AX50" s="33"/>
      <c r="AY50" s="33"/>
      <c r="AZ50" s="33"/>
      <c r="BA50" s="33"/>
      <c r="BB50" s="33"/>
      <c r="BC50" s="33"/>
      <c r="BD50" s="33"/>
      <c r="BE50" s="33"/>
      <c r="BF50" s="33"/>
      <c r="BG50" s="33"/>
      <c r="BH50" s="33"/>
      <c r="BI50" s="33"/>
      <c r="BJ50" s="33"/>
      <c r="BK50" s="33"/>
      <c r="BL50" s="33"/>
      <c r="BM50" s="33"/>
      <c r="BN50" s="33"/>
      <c r="BO50" s="33"/>
      <c r="BP50" s="33"/>
      <c r="BQ50" s="33"/>
      <c r="BR50" s="33"/>
      <c r="BS50" s="33"/>
      <c r="BT50" s="33"/>
      <c r="BU50" s="33"/>
      <c r="BV50" s="33"/>
      <c r="BW50" s="33"/>
      <c r="BX50" s="33"/>
      <c r="BY50" s="33"/>
      <c r="BZ50" s="33"/>
      <c r="CA50" s="33"/>
      <c r="CB50" s="33"/>
      <c r="CC50" s="33"/>
      <c r="CD50" s="33"/>
      <c r="CE50" s="33"/>
      <c r="CF50" s="33"/>
      <c r="CG50" s="33"/>
      <c r="CH50" s="33"/>
      <c r="CI50" s="33"/>
      <c r="CJ50" s="33"/>
      <c r="CK50" s="33"/>
      <c r="CL50" s="33"/>
      <c r="CM50" s="33"/>
      <c r="CN50" s="33"/>
      <c r="CO50" s="33"/>
      <c r="CP50" s="33"/>
      <c r="CQ50" s="33"/>
      <c r="CR50" s="33"/>
      <c r="CS50" s="33"/>
      <c r="CT50" s="33"/>
      <c r="CU50" s="33"/>
      <c r="CV50" s="33"/>
      <c r="CW50" s="33"/>
      <c r="CX50" s="33"/>
      <c r="CY50" s="33"/>
      <c r="CZ50" s="33"/>
      <c r="DA50" s="33"/>
      <c r="DB50" s="33"/>
      <c r="DC50" s="33"/>
      <c r="DD50" s="33"/>
      <c r="DE50" s="33"/>
      <c r="DF50" s="33"/>
      <c r="DG50" s="33"/>
      <c r="DH50" s="33"/>
      <c r="DI50" s="33"/>
      <c r="DJ50" s="33"/>
      <c r="DK50" s="33"/>
      <c r="DL50" s="33"/>
      <c r="DM50" s="33"/>
      <c r="DN50" s="33"/>
      <c r="DO50" s="33"/>
      <c r="DP50" s="33"/>
      <c r="DQ50" s="33"/>
      <c r="DR50" s="33"/>
      <c r="DS50" s="33"/>
      <c r="DT50" s="33"/>
      <c r="DU50" s="33"/>
      <c r="DV50" s="33"/>
      <c r="DW50" s="33"/>
      <c r="DX50" s="33"/>
      <c r="DY50" s="33"/>
      <c r="DZ50" s="33"/>
      <c r="EA50" s="33"/>
      <c r="EB50" s="33"/>
      <c r="EC50" s="33"/>
      <c r="ED50" s="33"/>
      <c r="EE50" s="33"/>
      <c r="EF50" s="33"/>
      <c r="EG50" s="33"/>
      <c r="EH50" s="33"/>
      <c r="EI50" s="33"/>
      <c r="EJ50" s="33"/>
      <c r="EK50" s="33"/>
      <c r="EL50" s="33"/>
      <c r="EM50" s="33"/>
      <c r="EN50" s="33"/>
      <c r="EO50" s="33"/>
      <c r="EP50" s="33"/>
      <c r="EQ50" s="33"/>
      <c r="ER50" s="33"/>
      <c r="ES50" s="33"/>
      <c r="ET50" s="33"/>
      <c r="EU50" s="33"/>
    </row>
    <row r="51" spans="1:151">
      <c r="A51" s="180"/>
      <c r="C51" s="189"/>
      <c r="D51" t="s">
        <v>2491</v>
      </c>
      <c r="I51" s="162"/>
      <c r="T51" s="204"/>
      <c r="U51" s="28" t="s">
        <v>39</v>
      </c>
      <c r="V51" s="198"/>
      <c r="W51" s="198"/>
      <c r="X51" s="198"/>
      <c r="Y51" s="198"/>
      <c r="Z51" s="192"/>
      <c r="AB51" s="181"/>
      <c r="AC51" s="33"/>
      <c r="AD51" s="33"/>
      <c r="AE51" s="33"/>
      <c r="AF51" s="33"/>
      <c r="AG51" s="33"/>
      <c r="AH51" s="33"/>
      <c r="AI51" s="33"/>
      <c r="AJ51" s="33"/>
      <c r="AK51" s="33"/>
      <c r="AL51" s="33"/>
      <c r="AM51" s="33"/>
      <c r="AN51" s="33"/>
      <c r="AO51" s="33"/>
      <c r="AP51" s="33"/>
      <c r="AQ51" s="33"/>
      <c r="AR51" s="33"/>
      <c r="AS51" s="33"/>
      <c r="AT51" s="33">
        <v>51</v>
      </c>
      <c r="AU51" s="33"/>
      <c r="AV51" s="33"/>
      <c r="AW51" s="33"/>
      <c r="AX51" s="33"/>
      <c r="AY51" s="33"/>
      <c r="AZ51" s="33"/>
      <c r="BA51" s="33"/>
      <c r="BB51" s="33"/>
      <c r="BC51" s="33"/>
      <c r="BD51" s="33"/>
      <c r="BE51" s="33"/>
      <c r="BF51" s="33"/>
      <c r="BG51" s="33"/>
      <c r="BH51" s="33"/>
      <c r="BI51" s="33"/>
      <c r="BJ51" s="33"/>
      <c r="BK51" s="33"/>
      <c r="BL51" s="33"/>
      <c r="BM51" s="33"/>
      <c r="BN51" s="33"/>
      <c r="BO51" s="33"/>
      <c r="BP51" s="33"/>
      <c r="BQ51" s="33"/>
      <c r="BR51" s="33"/>
      <c r="BS51" s="33"/>
      <c r="BT51" s="33"/>
      <c r="BU51" s="33"/>
      <c r="BV51" s="33"/>
      <c r="BW51" s="33"/>
      <c r="BX51" s="33"/>
      <c r="BY51" s="33"/>
      <c r="BZ51" s="33"/>
      <c r="CA51" s="33"/>
      <c r="CB51" s="33"/>
      <c r="CC51" s="33"/>
      <c r="CD51" s="33"/>
      <c r="CE51" s="33"/>
      <c r="CF51" s="33"/>
      <c r="CG51" s="33"/>
      <c r="CH51" s="33"/>
      <c r="CI51" s="33"/>
      <c r="CJ51" s="33"/>
      <c r="CK51" s="33"/>
      <c r="CL51" s="33"/>
      <c r="CM51" s="33"/>
      <c r="CN51" s="33"/>
      <c r="CO51" s="33"/>
      <c r="CP51" s="33"/>
      <c r="CQ51" s="33"/>
      <c r="CR51" s="33"/>
      <c r="CS51" s="33"/>
      <c r="CT51" s="33"/>
      <c r="CU51" s="33"/>
      <c r="CV51" s="33"/>
      <c r="CW51" s="33"/>
      <c r="CX51" s="33"/>
      <c r="CY51" s="33"/>
      <c r="CZ51" s="33"/>
      <c r="DA51" s="33"/>
      <c r="DB51" s="33"/>
      <c r="DC51" s="33"/>
      <c r="DD51" s="33"/>
      <c r="DE51" s="33"/>
      <c r="DF51" s="33"/>
      <c r="DG51" s="33"/>
      <c r="DH51" s="33"/>
      <c r="DI51" s="33"/>
      <c r="DJ51" s="33"/>
      <c r="DK51" s="33"/>
      <c r="DL51" s="33"/>
      <c r="DM51" s="33"/>
      <c r="DN51" s="33"/>
      <c r="DO51" s="33"/>
      <c r="DP51" s="33"/>
      <c r="DQ51" s="33"/>
      <c r="DR51" s="33"/>
      <c r="DS51" s="33"/>
      <c r="DT51" s="33"/>
      <c r="DU51" s="33"/>
      <c r="DV51" s="33"/>
      <c r="DW51" s="33"/>
      <c r="DX51" s="33"/>
      <c r="DY51" s="33"/>
      <c r="DZ51" s="33"/>
      <c r="EA51" s="33"/>
      <c r="EB51" s="33"/>
      <c r="EC51" s="33"/>
      <c r="ED51" s="33"/>
      <c r="EE51" s="33"/>
      <c r="EF51" s="33"/>
      <c r="EG51" s="33"/>
      <c r="EH51" s="33"/>
      <c r="EI51" s="33"/>
      <c r="EJ51" s="33"/>
      <c r="EK51" s="33"/>
      <c r="EL51" s="33"/>
      <c r="EM51" s="33"/>
      <c r="EN51" s="33"/>
      <c r="EO51" s="33"/>
      <c r="EP51" s="33"/>
      <c r="EQ51" s="33"/>
      <c r="ER51" s="33"/>
      <c r="ES51" s="33"/>
      <c r="ET51" s="33"/>
      <c r="EU51" s="33"/>
    </row>
    <row r="52" spans="1:151">
      <c r="A52" s="180"/>
      <c r="C52" s="195"/>
      <c r="D52" s="163"/>
      <c r="E52" s="163"/>
      <c r="F52" s="163"/>
      <c r="G52" s="163"/>
      <c r="H52" s="163"/>
      <c r="I52" s="164"/>
      <c r="T52" s="204"/>
      <c r="U52" s="28" t="s">
        <v>40</v>
      </c>
      <c r="V52" s="198"/>
      <c r="W52" s="198"/>
      <c r="X52" s="198"/>
      <c r="Y52" s="198"/>
      <c r="Z52" s="192"/>
      <c r="AB52" s="181"/>
      <c r="AC52" s="44" t="s">
        <v>1355</v>
      </c>
      <c r="AD52" s="153" t="s">
        <v>2150</v>
      </c>
      <c r="AE52" s="33"/>
      <c r="AF52" s="33"/>
      <c r="AG52" s="33"/>
      <c r="AH52" s="33"/>
      <c r="AI52" s="33"/>
      <c r="AJ52" s="33"/>
      <c r="AK52" s="33"/>
      <c r="AL52" s="33"/>
      <c r="AM52" s="33"/>
      <c r="AN52" s="33"/>
      <c r="AO52" s="33"/>
      <c r="AP52" s="33"/>
      <c r="AQ52" s="33"/>
      <c r="AR52" s="33"/>
      <c r="AS52" s="33"/>
      <c r="AT52" s="33">
        <v>52</v>
      </c>
      <c r="AU52" s="33"/>
      <c r="AV52" s="33"/>
      <c r="AW52" s="33"/>
      <c r="AX52" s="33"/>
      <c r="AY52" s="33"/>
      <c r="AZ52" s="33"/>
      <c r="BA52" s="33"/>
      <c r="BB52" s="33"/>
      <c r="BC52" s="33"/>
      <c r="BD52" s="33"/>
      <c r="BE52" s="33"/>
      <c r="BF52" s="33"/>
      <c r="BG52" s="33"/>
      <c r="BH52" s="33"/>
      <c r="BI52" s="33"/>
      <c r="BJ52" s="33"/>
      <c r="BK52" s="33"/>
      <c r="BL52" s="33"/>
      <c r="BM52" s="33"/>
      <c r="BN52" s="33"/>
      <c r="BO52" s="33"/>
      <c r="BP52" s="33"/>
      <c r="BQ52" s="33"/>
      <c r="BR52" s="33"/>
      <c r="BS52" s="33"/>
      <c r="BT52" s="33"/>
      <c r="BU52" s="33"/>
      <c r="BV52" s="33"/>
      <c r="BW52" s="33"/>
      <c r="BX52" s="33"/>
      <c r="BY52" s="33"/>
      <c r="BZ52" s="33"/>
      <c r="CA52" s="33"/>
      <c r="CB52" s="33"/>
      <c r="CC52" s="33"/>
      <c r="CD52" s="33"/>
      <c r="CE52" s="33"/>
      <c r="CF52" s="33"/>
      <c r="CG52" s="33"/>
      <c r="CH52" s="33"/>
      <c r="CI52" s="33"/>
      <c r="CJ52" s="33"/>
      <c r="CK52" s="33"/>
      <c r="CL52" s="33"/>
      <c r="CM52" s="33"/>
      <c r="CN52" s="33"/>
      <c r="CO52" s="33"/>
      <c r="CP52" s="33"/>
      <c r="CQ52" s="33"/>
      <c r="CR52" s="33"/>
      <c r="CS52" s="33"/>
      <c r="CT52" s="33"/>
      <c r="CU52" s="33"/>
      <c r="CV52" s="33"/>
      <c r="CW52" s="33"/>
      <c r="CX52" s="33"/>
      <c r="CY52" s="33"/>
      <c r="CZ52" s="33"/>
      <c r="DA52" s="33"/>
      <c r="DB52" s="33"/>
      <c r="DC52" s="33"/>
      <c r="DD52" s="33"/>
      <c r="DE52" s="33"/>
      <c r="DF52" s="33"/>
      <c r="DG52" s="33"/>
      <c r="DH52" s="33"/>
      <c r="DI52" s="33"/>
      <c r="DJ52" s="33"/>
      <c r="DK52" s="33"/>
      <c r="DL52" s="33"/>
      <c r="DM52" s="33"/>
      <c r="DN52" s="33"/>
      <c r="DO52" s="33"/>
      <c r="DP52" s="33"/>
      <c r="DQ52" s="33"/>
      <c r="DR52" s="33"/>
      <c r="DS52" s="33"/>
      <c r="DT52" s="33"/>
      <c r="DU52" s="33"/>
      <c r="DV52" s="33"/>
      <c r="DW52" s="33"/>
      <c r="DX52" s="33"/>
      <c r="DY52" s="33"/>
      <c r="DZ52" s="33"/>
      <c r="EA52" s="33"/>
      <c r="EB52" s="33"/>
      <c r="EC52" s="33"/>
      <c r="ED52" s="33"/>
      <c r="EE52" s="33"/>
      <c r="EF52" s="33"/>
      <c r="EG52" s="33"/>
      <c r="EH52" s="33"/>
      <c r="EI52" s="33"/>
      <c r="EJ52" s="33"/>
      <c r="EK52" s="33"/>
      <c r="EL52" s="33"/>
      <c r="EM52" s="33"/>
      <c r="EN52" s="33"/>
      <c r="EO52" s="33"/>
      <c r="EP52" s="33"/>
      <c r="EQ52" s="33"/>
      <c r="ER52" s="33"/>
      <c r="ES52" s="33"/>
      <c r="ET52" s="33"/>
      <c r="EU52" s="33"/>
    </row>
    <row r="53" spans="1:151">
      <c r="A53" s="180"/>
      <c r="B53" s="12"/>
      <c r="N53" s="28"/>
      <c r="O53" s="146"/>
      <c r="P53" s="12"/>
      <c r="Q53" s="12"/>
      <c r="T53" s="204"/>
      <c r="U53" s="28" t="s">
        <v>41</v>
      </c>
      <c r="V53" s="198"/>
      <c r="W53" s="193"/>
      <c r="X53" s="193"/>
      <c r="Y53" s="193"/>
      <c r="Z53" s="162"/>
      <c r="AB53" s="181"/>
      <c r="AC53" s="42" t="b">
        <v>0</v>
      </c>
      <c r="AD53" s="43" t="b">
        <v>0</v>
      </c>
      <c r="AE53" s="33"/>
      <c r="AF53" s="33"/>
      <c r="AG53" s="33"/>
      <c r="AH53" s="33"/>
      <c r="AI53" s="33"/>
      <c r="AJ53" s="33"/>
      <c r="AK53" s="33"/>
      <c r="AL53" s="33"/>
      <c r="AM53" s="33"/>
      <c r="AN53" s="33"/>
      <c r="AO53" s="33"/>
      <c r="AP53" s="33"/>
      <c r="AQ53" s="33"/>
      <c r="AR53" s="33"/>
      <c r="AS53" s="33"/>
      <c r="AT53" s="33">
        <v>53</v>
      </c>
      <c r="AU53" s="33"/>
      <c r="AV53" s="33"/>
      <c r="AW53" s="33"/>
      <c r="AX53" s="33"/>
      <c r="AY53" s="33"/>
      <c r="AZ53" s="33"/>
      <c r="BA53" s="33"/>
      <c r="BB53" s="33"/>
      <c r="BC53" s="33"/>
      <c r="BD53" s="33"/>
      <c r="BE53" s="33"/>
      <c r="BF53" s="33"/>
      <c r="BG53" s="33"/>
      <c r="BH53" s="33"/>
      <c r="BI53" s="33"/>
      <c r="BJ53" s="33"/>
      <c r="BK53" s="33"/>
      <c r="BL53" s="33"/>
      <c r="BM53" s="33"/>
      <c r="BN53" s="33"/>
      <c r="BO53" s="33"/>
      <c r="BP53" s="33"/>
      <c r="BQ53" s="33"/>
      <c r="BR53" s="33"/>
      <c r="BS53" s="33"/>
      <c r="BT53" s="33"/>
      <c r="BU53" s="33"/>
      <c r="BV53" s="33"/>
      <c r="BW53" s="33"/>
      <c r="BX53" s="33"/>
      <c r="BY53" s="33"/>
      <c r="BZ53" s="33"/>
      <c r="CA53" s="33"/>
      <c r="CB53" s="33"/>
      <c r="CC53" s="33"/>
      <c r="CD53" s="33"/>
      <c r="CE53" s="33"/>
      <c r="CF53" s="33"/>
      <c r="CG53" s="33"/>
      <c r="CH53" s="33"/>
      <c r="CI53" s="33"/>
      <c r="CJ53" s="33"/>
      <c r="CK53" s="33"/>
      <c r="CL53" s="33"/>
      <c r="CM53" s="33"/>
      <c r="CN53" s="33"/>
      <c r="CO53" s="33"/>
      <c r="CP53" s="33"/>
      <c r="CQ53" s="33"/>
      <c r="CR53" s="33"/>
      <c r="CS53" s="33"/>
      <c r="CT53" s="33"/>
      <c r="CU53" s="33"/>
      <c r="CV53" s="33"/>
      <c r="CW53" s="33"/>
      <c r="CX53" s="33"/>
      <c r="CY53" s="33"/>
      <c r="CZ53" s="33"/>
      <c r="DA53" s="33"/>
      <c r="DB53" s="33"/>
      <c r="DC53" s="33"/>
      <c r="DD53" s="33"/>
      <c r="DE53" s="33"/>
      <c r="DF53" s="33"/>
      <c r="DG53" s="33"/>
      <c r="DH53" s="33"/>
      <c r="DI53" s="33"/>
      <c r="DJ53" s="33"/>
      <c r="DK53" s="33"/>
      <c r="DL53" s="33"/>
      <c r="DM53" s="33"/>
      <c r="DN53" s="33"/>
      <c r="DO53" s="33"/>
      <c r="DP53" s="33"/>
      <c r="DQ53" s="33"/>
      <c r="DR53" s="33"/>
      <c r="DS53" s="33"/>
      <c r="DT53" s="33"/>
      <c r="DU53" s="33"/>
      <c r="DV53" s="33"/>
      <c r="DW53" s="33"/>
      <c r="DX53" s="33"/>
      <c r="DY53" s="33"/>
      <c r="DZ53" s="33"/>
      <c r="EA53" s="33"/>
      <c r="EB53" s="33"/>
      <c r="EC53" s="33"/>
      <c r="ED53" s="33"/>
      <c r="EE53" s="33"/>
      <c r="EF53" s="33"/>
      <c r="EG53" s="33"/>
      <c r="EH53" s="33"/>
      <c r="EI53" s="33"/>
      <c r="EJ53" s="33"/>
      <c r="EK53" s="33"/>
      <c r="EL53" s="33"/>
      <c r="EM53" s="33"/>
      <c r="EN53" s="33"/>
      <c r="EO53" s="33"/>
      <c r="EP53" s="33"/>
      <c r="EQ53" s="33"/>
      <c r="ER53" s="33"/>
      <c r="ES53" s="33"/>
      <c r="ET53" s="33"/>
      <c r="EU53" s="33"/>
    </row>
    <row r="54" spans="1:151">
      <c r="A54" s="180"/>
      <c r="B54" s="12"/>
      <c r="C54" s="835" t="s">
        <v>1178</v>
      </c>
      <c r="D54" s="835"/>
      <c r="E54" s="835"/>
      <c r="F54" s="835"/>
      <c r="G54" s="835"/>
      <c r="H54" s="835"/>
      <c r="I54" s="835"/>
      <c r="J54" s="835"/>
      <c r="K54" s="835"/>
      <c r="L54" s="835"/>
      <c r="N54" s="917" t="s">
        <v>2155</v>
      </c>
      <c r="O54" s="918"/>
      <c r="P54" s="918"/>
      <c r="Q54" s="918"/>
      <c r="R54" s="919"/>
      <c r="T54" s="568"/>
      <c r="U54" s="569"/>
      <c r="V54" s="569"/>
      <c r="W54" s="202"/>
      <c r="X54" s="202"/>
      <c r="Y54" s="202"/>
      <c r="Z54" s="570"/>
      <c r="AB54" s="181"/>
      <c r="AC54" s="33"/>
      <c r="AD54" s="43" t="b">
        <v>0</v>
      </c>
      <c r="AE54" s="33"/>
      <c r="AF54" s="33"/>
      <c r="AG54" s="33"/>
      <c r="AH54" s="33"/>
      <c r="AI54" s="33"/>
      <c r="AJ54" s="33"/>
      <c r="AK54" s="33"/>
      <c r="AL54" s="33"/>
      <c r="AM54" s="33"/>
      <c r="AN54" s="33"/>
      <c r="AO54" s="33"/>
      <c r="AP54" s="33"/>
      <c r="AQ54" s="33"/>
      <c r="AR54" s="33"/>
      <c r="AS54" s="33"/>
      <c r="AT54" s="33">
        <v>54</v>
      </c>
      <c r="AU54" s="33"/>
      <c r="AV54" s="33"/>
      <c r="AW54" s="33"/>
      <c r="AX54" s="33"/>
      <c r="AY54" s="33"/>
      <c r="AZ54" s="33"/>
      <c r="BA54" s="33"/>
      <c r="BB54" s="33"/>
      <c r="BC54" s="33"/>
      <c r="BD54" s="33"/>
      <c r="BE54" s="33"/>
      <c r="BF54" s="33"/>
      <c r="BG54" s="33"/>
      <c r="BH54" s="33"/>
      <c r="BI54" s="33"/>
      <c r="BJ54" s="33"/>
      <c r="BK54" s="33"/>
      <c r="BL54" s="33"/>
      <c r="BM54" s="33"/>
      <c r="BN54" s="33"/>
      <c r="BO54" s="33"/>
      <c r="BP54" s="33"/>
      <c r="BQ54" s="33"/>
      <c r="BR54" s="33"/>
      <c r="BS54" s="33"/>
      <c r="BT54" s="33"/>
      <c r="BU54" s="33"/>
      <c r="BV54" s="33"/>
      <c r="BW54" s="33"/>
      <c r="BX54" s="33"/>
      <c r="BY54" s="33"/>
      <c r="BZ54" s="33"/>
      <c r="CA54" s="33"/>
      <c r="CB54" s="33"/>
      <c r="CC54" s="33"/>
      <c r="CD54" s="33"/>
      <c r="CE54" s="33"/>
      <c r="CF54" s="33"/>
      <c r="CG54" s="33"/>
      <c r="CH54" s="33"/>
      <c r="CI54" s="33"/>
      <c r="CJ54" s="33"/>
      <c r="CK54" s="33"/>
      <c r="CL54" s="33"/>
      <c r="CM54" s="33"/>
      <c r="CN54" s="33"/>
      <c r="CO54" s="33"/>
      <c r="CP54" s="33"/>
      <c r="CQ54" s="33"/>
      <c r="CR54" s="33"/>
      <c r="CS54" s="33"/>
      <c r="CT54" s="33"/>
      <c r="CU54" s="33"/>
      <c r="CV54" s="33"/>
      <c r="CW54" s="33"/>
      <c r="CX54" s="33"/>
      <c r="CY54" s="33"/>
      <c r="CZ54" s="33"/>
      <c r="DA54" s="33"/>
      <c r="DB54" s="33"/>
      <c r="DC54" s="33"/>
      <c r="DD54" s="33"/>
      <c r="DE54" s="33"/>
      <c r="DF54" s="33"/>
      <c r="DG54" s="33"/>
      <c r="DH54" s="33"/>
      <c r="DI54" s="33"/>
      <c r="DJ54" s="33"/>
      <c r="DK54" s="33"/>
      <c r="DL54" s="33"/>
      <c r="DM54" s="33"/>
      <c r="DN54" s="33"/>
      <c r="DO54" s="33"/>
      <c r="DP54" s="33"/>
      <c r="DQ54" s="33"/>
      <c r="DR54" s="33"/>
      <c r="DS54" s="33"/>
      <c r="DT54" s="33"/>
      <c r="DU54" s="33"/>
      <c r="DV54" s="33"/>
      <c r="DW54" s="33"/>
      <c r="DX54" s="33"/>
      <c r="DY54" s="33"/>
      <c r="DZ54" s="33"/>
      <c r="EA54" s="33"/>
      <c r="EB54" s="33"/>
      <c r="EC54" s="33"/>
      <c r="ED54" s="33"/>
      <c r="EE54" s="33"/>
      <c r="EF54" s="33"/>
      <c r="EG54" s="33"/>
      <c r="EH54" s="33"/>
      <c r="EI54" s="33"/>
      <c r="EJ54" s="33"/>
      <c r="EK54" s="33"/>
      <c r="EL54" s="33"/>
      <c r="EM54" s="33"/>
      <c r="EN54" s="33"/>
      <c r="EO54" s="33"/>
      <c r="EP54" s="33"/>
      <c r="EQ54" s="33"/>
      <c r="ER54" s="33"/>
      <c r="ES54" s="33"/>
      <c r="ET54" s="33"/>
      <c r="EU54" s="33"/>
    </row>
    <row r="55" spans="1:151">
      <c r="A55" s="180"/>
      <c r="B55" s="12"/>
      <c r="D55" s="875" t="s">
        <v>1368</v>
      </c>
      <c r="E55" s="875"/>
      <c r="F55" s="875"/>
      <c r="G55" s="135"/>
      <c r="H55" s="875" t="s">
        <v>1190</v>
      </c>
      <c r="I55" s="875"/>
      <c r="J55" s="875"/>
      <c r="K55" s="875"/>
      <c r="L55" s="875"/>
      <c r="N55" s="920"/>
      <c r="O55" s="827"/>
      <c r="P55" s="827"/>
      <c r="Q55" s="827"/>
      <c r="R55" s="921"/>
      <c r="T55" s="198"/>
      <c r="V55" s="193"/>
      <c r="AB55" s="181"/>
      <c r="AC55" s="33"/>
      <c r="AD55" s="43" t="b">
        <v>0</v>
      </c>
      <c r="AE55" s="90">
        <v>0</v>
      </c>
      <c r="AF55" s="90">
        <v>0</v>
      </c>
      <c r="AG55" s="33"/>
      <c r="AH55" s="33"/>
      <c r="AI55" s="33"/>
      <c r="AJ55" s="33"/>
      <c r="AK55" s="33"/>
      <c r="AL55" s="33"/>
      <c r="AM55" s="33"/>
      <c r="AN55" s="33"/>
      <c r="AO55" s="33"/>
      <c r="AP55" s="33"/>
      <c r="AQ55" s="33"/>
      <c r="AR55" s="33"/>
      <c r="AS55" s="33"/>
      <c r="AT55" s="33">
        <v>55</v>
      </c>
      <c r="AU55" s="33"/>
      <c r="AV55" s="33"/>
      <c r="AW55" s="33"/>
      <c r="AX55" s="33"/>
      <c r="AY55" s="33"/>
      <c r="AZ55" s="33"/>
      <c r="BA55" s="33"/>
      <c r="BB55" s="33"/>
      <c r="BC55" s="33"/>
      <c r="BD55" s="33"/>
      <c r="BE55" s="33"/>
      <c r="BF55" s="33"/>
      <c r="BG55" s="33"/>
      <c r="BH55" s="33"/>
      <c r="BI55" s="33"/>
      <c r="BJ55" s="33"/>
      <c r="BK55" s="33"/>
      <c r="BL55" s="33"/>
      <c r="BM55" s="33"/>
      <c r="BN55" s="33"/>
      <c r="BO55" s="33"/>
      <c r="BP55" s="33"/>
      <c r="BQ55" s="33"/>
      <c r="BR55" s="33"/>
      <c r="BS55" s="33"/>
      <c r="BT55" s="33"/>
      <c r="BU55" s="33"/>
      <c r="BV55" s="33"/>
      <c r="BW55" s="33"/>
      <c r="BX55" s="33"/>
      <c r="BY55" s="33"/>
      <c r="BZ55" s="33"/>
      <c r="CA55" s="33"/>
      <c r="CB55" s="33"/>
      <c r="CC55" s="33"/>
      <c r="CD55" s="33"/>
      <c r="CE55" s="33"/>
      <c r="CF55" s="33"/>
      <c r="CG55" s="33"/>
      <c r="CH55" s="33"/>
      <c r="CI55" s="33"/>
      <c r="CJ55" s="33"/>
      <c r="CK55" s="33"/>
      <c r="CL55" s="33"/>
      <c r="CM55" s="33"/>
      <c r="CN55" s="33"/>
      <c r="CO55" s="33"/>
      <c r="CP55" s="33"/>
      <c r="CQ55" s="33"/>
      <c r="CR55" s="33"/>
      <c r="CS55" s="33"/>
      <c r="CT55" s="33"/>
      <c r="CU55" s="33"/>
      <c r="CV55" s="33"/>
      <c r="CW55" s="33"/>
      <c r="CX55" s="33"/>
      <c r="CY55" s="33"/>
      <c r="CZ55" s="33"/>
      <c r="DA55" s="33"/>
      <c r="DB55" s="33"/>
      <c r="DC55" s="33"/>
      <c r="DD55" s="33"/>
      <c r="DE55" s="33"/>
      <c r="DF55" s="33"/>
      <c r="DG55" s="33"/>
      <c r="DH55" s="33"/>
      <c r="DI55" s="33"/>
      <c r="DJ55" s="33"/>
      <c r="DK55" s="33"/>
      <c r="DL55" s="33"/>
      <c r="DM55" s="33"/>
      <c r="DN55" s="33"/>
      <c r="DO55" s="33"/>
      <c r="DP55" s="33"/>
      <c r="DQ55" s="33"/>
      <c r="DR55" s="33"/>
      <c r="DS55" s="33"/>
      <c r="DT55" s="33"/>
      <c r="DU55" s="33"/>
      <c r="DV55" s="33"/>
      <c r="DW55" s="33"/>
      <c r="DX55" s="33"/>
      <c r="DY55" s="33"/>
      <c r="DZ55" s="33"/>
      <c r="EA55" s="33"/>
      <c r="EB55" s="33"/>
      <c r="EC55" s="33"/>
      <c r="ED55" s="33"/>
      <c r="EE55" s="33"/>
      <c r="EF55" s="33"/>
      <c r="EG55" s="33"/>
      <c r="EH55" s="33"/>
      <c r="EI55" s="33"/>
      <c r="EJ55" s="33"/>
      <c r="EK55" s="33"/>
      <c r="EL55" s="33"/>
      <c r="EM55" s="33"/>
      <c r="EN55" s="33"/>
      <c r="EO55" s="33"/>
      <c r="EP55" s="33"/>
      <c r="EQ55" s="33"/>
      <c r="ER55" s="33"/>
      <c r="ES55" s="33"/>
      <c r="ET55" s="33"/>
      <c r="EU55" s="33"/>
    </row>
    <row r="56" spans="1:151" ht="15" thickBot="1">
      <c r="A56" s="180"/>
      <c r="B56" s="12"/>
      <c r="E56" s="829" t="s">
        <v>1188</v>
      </c>
      <c r="F56" s="829"/>
      <c r="H56" s="863" t="str">
        <f>IF(AC53=TRUE,"US","")</f>
        <v/>
      </c>
      <c r="I56" s="863"/>
      <c r="K56" s="829" t="str">
        <f>IF(AC53=TRUE,"Non-US","")</f>
        <v/>
      </c>
      <c r="L56" s="829"/>
      <c r="N56" s="876" t="s">
        <v>2151</v>
      </c>
      <c r="O56" s="877"/>
      <c r="P56" s="877"/>
      <c r="Q56" s="190" t="str">
        <f>IF(AE55=0,"Please select:","")</f>
        <v>Please select:</v>
      </c>
      <c r="R56" s="208"/>
      <c r="AB56" s="181"/>
      <c r="AC56" s="33"/>
      <c r="AD56" s="43" t="b">
        <v>0</v>
      </c>
      <c r="AE56" s="33"/>
      <c r="AF56" s="33"/>
      <c r="AG56" s="33"/>
      <c r="AH56" s="33"/>
      <c r="AI56" s="33"/>
      <c r="AJ56" s="33"/>
      <c r="AK56" s="33"/>
      <c r="AL56" s="33"/>
      <c r="AM56" s="33"/>
      <c r="AN56" s="33"/>
      <c r="AO56" s="33"/>
      <c r="AP56" s="33"/>
      <c r="AQ56" s="33"/>
      <c r="AR56" s="33"/>
      <c r="AS56" s="33"/>
      <c r="AT56" s="33">
        <v>56</v>
      </c>
      <c r="AU56" s="33"/>
      <c r="AV56" s="33"/>
      <c r="AW56" s="33"/>
      <c r="AX56" s="33"/>
      <c r="AY56" s="33"/>
      <c r="AZ56" s="33"/>
      <c r="BA56" s="33"/>
      <c r="BB56" s="33"/>
      <c r="BC56" s="33"/>
      <c r="BD56" s="33"/>
      <c r="BE56" s="33"/>
      <c r="BF56" s="33"/>
      <c r="BG56" s="33"/>
      <c r="BH56" s="33"/>
      <c r="BI56" s="33"/>
      <c r="BJ56" s="33"/>
      <c r="BK56" s="33"/>
      <c r="BL56" s="33"/>
      <c r="BM56" s="33"/>
      <c r="BN56" s="33"/>
      <c r="BO56" s="33"/>
      <c r="BP56" s="33"/>
      <c r="BQ56" s="33"/>
      <c r="BR56" s="33"/>
      <c r="BS56" s="33"/>
      <c r="BT56" s="33"/>
      <c r="BU56" s="33"/>
      <c r="BV56" s="33"/>
      <c r="BW56" s="33"/>
      <c r="BX56" s="33"/>
      <c r="BY56" s="33"/>
      <c r="BZ56" s="33"/>
      <c r="CA56" s="33"/>
      <c r="CB56" s="33"/>
      <c r="CC56" s="33"/>
      <c r="CD56" s="33"/>
      <c r="CE56" s="33"/>
      <c r="CF56" s="33"/>
      <c r="CG56" s="33"/>
      <c r="CH56" s="33"/>
      <c r="CI56" s="33"/>
      <c r="CJ56" s="33"/>
      <c r="CK56" s="33"/>
      <c r="CL56" s="33"/>
      <c r="CM56" s="33"/>
      <c r="CN56" s="33"/>
      <c r="CO56" s="33"/>
      <c r="CP56" s="33"/>
      <c r="CQ56" s="33"/>
      <c r="CR56" s="33"/>
      <c r="CS56" s="33"/>
      <c r="CT56" s="33"/>
      <c r="CU56" s="33"/>
      <c r="CV56" s="33"/>
      <c r="CW56" s="33"/>
      <c r="CX56" s="33"/>
      <c r="CY56" s="33"/>
      <c r="CZ56" s="33"/>
      <c r="DA56" s="33"/>
      <c r="DB56" s="33"/>
      <c r="DC56" s="33"/>
      <c r="DD56" s="33"/>
      <c r="DE56" s="33"/>
      <c r="DF56" s="33"/>
      <c r="DG56" s="33"/>
      <c r="DH56" s="33"/>
      <c r="DI56" s="33"/>
      <c r="DJ56" s="33"/>
      <c r="DK56" s="33"/>
      <c r="DL56" s="33"/>
      <c r="DM56" s="33"/>
      <c r="DN56" s="33"/>
      <c r="DO56" s="33"/>
      <c r="DP56" s="33"/>
      <c r="DQ56" s="33"/>
      <c r="DR56" s="33"/>
      <c r="DS56" s="33"/>
      <c r="DT56" s="33"/>
      <c r="DU56" s="33"/>
      <c r="DV56" s="33"/>
      <c r="DW56" s="33"/>
      <c r="DX56" s="33"/>
      <c r="DY56" s="33"/>
      <c r="DZ56" s="33"/>
      <c r="EA56" s="33"/>
      <c r="EB56" s="33"/>
      <c r="EC56" s="33"/>
      <c r="ED56" s="33"/>
      <c r="EE56" s="33"/>
      <c r="EF56" s="33"/>
      <c r="EG56" s="33"/>
      <c r="EH56" s="33"/>
      <c r="EI56" s="33"/>
      <c r="EJ56" s="33"/>
      <c r="EK56" s="33"/>
      <c r="EL56" s="33"/>
      <c r="EM56" s="33"/>
      <c r="EN56" s="33"/>
      <c r="EO56" s="33"/>
      <c r="EP56" s="33"/>
      <c r="EQ56" s="33"/>
      <c r="ER56" s="33"/>
      <c r="ES56" s="33"/>
      <c r="ET56" s="33"/>
      <c r="EU56" s="33"/>
    </row>
    <row r="57" spans="1:151" ht="15" thickBot="1">
      <c r="A57" s="180"/>
      <c r="B57" s="12"/>
      <c r="D57" s="93" t="s">
        <v>1179</v>
      </c>
      <c r="E57" s="907" t="s">
        <v>1182</v>
      </c>
      <c r="F57" s="908"/>
      <c r="G57" s="93" t="str">
        <f>IF(AC53=TRUE,"Primary:","")</f>
        <v/>
      </c>
      <c r="H57" s="845"/>
      <c r="I57" s="846"/>
      <c r="J57" s="93" t="str">
        <f>IF(AC53=TRUE,"Primary:","")</f>
        <v/>
      </c>
      <c r="K57" s="845"/>
      <c r="L57" s="846"/>
      <c r="N57" s="876"/>
      <c r="O57" s="877"/>
      <c r="P57" s="877"/>
      <c r="Q57" s="209" t="s">
        <v>2153</v>
      </c>
      <c r="R57" s="210" t="s">
        <v>2154</v>
      </c>
      <c r="AB57" s="181"/>
      <c r="AC57" s="33"/>
      <c r="AD57" s="43" t="b">
        <v>0</v>
      </c>
      <c r="AE57" s="33"/>
      <c r="AF57" s="33"/>
      <c r="AG57" s="33"/>
      <c r="AH57" s="33"/>
      <c r="AI57" s="33"/>
      <c r="AJ57" s="33"/>
      <c r="AK57" s="33"/>
      <c r="AL57" s="33"/>
      <c r="AM57" s="33"/>
      <c r="AN57" s="33"/>
      <c r="AO57" s="33"/>
      <c r="AP57" s="33"/>
      <c r="AQ57" s="33"/>
      <c r="AR57" s="33"/>
      <c r="AS57" s="33"/>
      <c r="AT57" s="33">
        <v>57</v>
      </c>
      <c r="AU57" s="33"/>
      <c r="AV57" s="33"/>
      <c r="AW57" s="33"/>
      <c r="AX57" s="33"/>
      <c r="AY57" s="33"/>
      <c r="AZ57" s="33"/>
      <c r="BA57" s="33"/>
      <c r="BB57" s="33"/>
      <c r="BC57" s="33"/>
      <c r="BD57" s="33"/>
      <c r="BE57" s="33"/>
      <c r="BF57" s="33"/>
      <c r="BG57" s="33"/>
      <c r="BH57" s="33"/>
      <c r="BI57" s="33"/>
      <c r="BJ57" s="33"/>
      <c r="BK57" s="33"/>
      <c r="BL57" s="33"/>
      <c r="BM57" s="33"/>
      <c r="BN57" s="33"/>
      <c r="BO57" s="33"/>
      <c r="BP57" s="33"/>
      <c r="BQ57" s="33"/>
      <c r="BR57" s="33"/>
      <c r="BS57" s="33"/>
      <c r="BT57" s="33"/>
      <c r="BU57" s="33"/>
      <c r="BV57" s="33"/>
      <c r="BW57" s="33"/>
      <c r="BX57" s="33"/>
      <c r="BY57" s="33"/>
      <c r="BZ57" s="33"/>
      <c r="CA57" s="33"/>
      <c r="CB57" s="33"/>
      <c r="CC57" s="33"/>
      <c r="CD57" s="33"/>
      <c r="CE57" s="33"/>
      <c r="CF57" s="33"/>
      <c r="CG57" s="33"/>
      <c r="CH57" s="33"/>
      <c r="CI57" s="33"/>
      <c r="CJ57" s="33"/>
      <c r="CK57" s="33"/>
      <c r="CL57" s="33"/>
      <c r="CM57" s="33"/>
      <c r="CN57" s="33"/>
      <c r="CO57" s="33"/>
      <c r="CP57" s="33"/>
      <c r="CQ57" s="33"/>
      <c r="CR57" s="33"/>
      <c r="CS57" s="33"/>
      <c r="CT57" s="33"/>
      <c r="CU57" s="33"/>
      <c r="CV57" s="33"/>
      <c r="CW57" s="33"/>
      <c r="CX57" s="33"/>
      <c r="CY57" s="33"/>
      <c r="CZ57" s="33"/>
      <c r="DA57" s="33"/>
      <c r="DB57" s="33"/>
      <c r="DC57" s="33"/>
      <c r="DD57" s="33"/>
      <c r="DE57" s="33"/>
      <c r="DF57" s="33"/>
      <c r="DG57" s="33"/>
      <c r="DH57" s="33"/>
      <c r="DI57" s="33"/>
      <c r="DJ57" s="33"/>
      <c r="DK57" s="33"/>
      <c r="DL57" s="33"/>
      <c r="DM57" s="33"/>
      <c r="DN57" s="33"/>
      <c r="DO57" s="33"/>
      <c r="DP57" s="33"/>
      <c r="DQ57" s="33"/>
      <c r="DR57" s="33"/>
      <c r="DS57" s="33"/>
      <c r="DT57" s="33"/>
      <c r="DU57" s="33"/>
      <c r="DV57" s="33"/>
      <c r="DW57" s="33"/>
      <c r="DX57" s="33"/>
      <c r="DY57" s="33"/>
      <c r="DZ57" s="33"/>
      <c r="EA57" s="33"/>
      <c r="EB57" s="33"/>
      <c r="EC57" s="33"/>
      <c r="ED57" s="33"/>
      <c r="EE57" s="33"/>
      <c r="EF57" s="33"/>
      <c r="EG57" s="33"/>
      <c r="EH57" s="33"/>
      <c r="EI57" s="33"/>
      <c r="EJ57" s="33"/>
      <c r="EK57" s="33"/>
      <c r="EL57" s="33"/>
      <c r="EM57" s="33"/>
      <c r="EN57" s="33"/>
      <c r="EO57" s="33"/>
      <c r="EP57" s="33"/>
      <c r="EQ57" s="33"/>
      <c r="ER57" s="33"/>
      <c r="ES57" s="33"/>
      <c r="ET57" s="33"/>
      <c r="EU57" s="33"/>
    </row>
    <row r="58" spans="1:151" ht="15" thickBot="1">
      <c r="A58" s="180"/>
      <c r="B58" s="12"/>
      <c r="D58" s="93" t="s">
        <v>1180</v>
      </c>
      <c r="E58" s="907" t="s">
        <v>1183</v>
      </c>
      <c r="F58" s="908"/>
      <c r="G58" s="93" t="str">
        <f>IF(AC53=TRUE,"Secondary:","")</f>
        <v/>
      </c>
      <c r="H58" s="845"/>
      <c r="I58" s="846"/>
      <c r="J58" s="93" t="str">
        <f>IF(AC53=TRUE,"Secondary:","")</f>
        <v/>
      </c>
      <c r="K58" s="845"/>
      <c r="L58" s="846"/>
      <c r="N58" s="876"/>
      <c r="O58" s="877"/>
      <c r="P58" s="877"/>
      <c r="Q58" s="190" t="str">
        <f>IF(AF55=0,"Please select:","")</f>
        <v>Please select:</v>
      </c>
      <c r="R58" s="162"/>
      <c r="AB58" s="181"/>
      <c r="AC58" s="33"/>
      <c r="AD58" s="43" t="b">
        <v>0</v>
      </c>
      <c r="AE58" s="33"/>
      <c r="AF58" s="33"/>
      <c r="AG58" s="33"/>
      <c r="AH58" s="33"/>
      <c r="AI58" s="33"/>
      <c r="AJ58" s="33"/>
      <c r="AK58" s="33"/>
      <c r="AL58" s="33"/>
      <c r="AM58" s="33"/>
      <c r="AN58" s="33"/>
      <c r="AO58" s="33"/>
      <c r="AP58" s="33"/>
      <c r="AQ58" s="33"/>
      <c r="AR58" s="33"/>
      <c r="AS58" s="33"/>
      <c r="AT58" s="33">
        <v>58</v>
      </c>
      <c r="AU58" s="33"/>
      <c r="AV58" s="33"/>
      <c r="AW58" s="33"/>
      <c r="AX58" s="33"/>
      <c r="AY58" s="33"/>
      <c r="AZ58" s="33"/>
      <c r="BA58" s="33"/>
      <c r="BB58" s="33"/>
      <c r="BC58" s="33"/>
      <c r="BD58" s="33"/>
      <c r="BE58" s="33"/>
      <c r="BF58" s="33"/>
      <c r="BG58" s="33"/>
      <c r="BH58" s="33"/>
      <c r="BI58" s="33"/>
      <c r="BJ58" s="33"/>
      <c r="BK58" s="33"/>
      <c r="BL58" s="33"/>
      <c r="BM58" s="33"/>
      <c r="BN58" s="33"/>
      <c r="BO58" s="33"/>
      <c r="BP58" s="33"/>
      <c r="BQ58" s="33"/>
      <c r="BR58" s="33"/>
      <c r="BS58" s="33"/>
      <c r="BT58" s="33"/>
      <c r="BU58" s="33"/>
      <c r="BV58" s="33"/>
      <c r="BW58" s="33"/>
      <c r="BX58" s="33"/>
      <c r="BY58" s="33"/>
      <c r="BZ58" s="33"/>
      <c r="CA58" s="33"/>
      <c r="CB58" s="33"/>
      <c r="CC58" s="33"/>
      <c r="CD58" s="33"/>
      <c r="CE58" s="33"/>
      <c r="CF58" s="33"/>
      <c r="CG58" s="33"/>
      <c r="CH58" s="33"/>
      <c r="CI58" s="33"/>
      <c r="CJ58" s="33"/>
      <c r="CK58" s="33"/>
      <c r="CL58" s="33"/>
      <c r="CM58" s="33"/>
      <c r="CN58" s="33"/>
      <c r="CO58" s="33"/>
      <c r="CP58" s="33"/>
      <c r="CQ58" s="33"/>
      <c r="CR58" s="33"/>
      <c r="CS58" s="33"/>
      <c r="CT58" s="33"/>
      <c r="CU58" s="33"/>
      <c r="CV58" s="33"/>
      <c r="CW58" s="33"/>
      <c r="CX58" s="33"/>
      <c r="CY58" s="33"/>
      <c r="CZ58" s="33"/>
      <c r="DA58" s="33"/>
      <c r="DB58" s="33"/>
      <c r="DC58" s="33"/>
      <c r="DD58" s="33"/>
      <c r="DE58" s="33"/>
      <c r="DF58" s="33"/>
      <c r="DG58" s="33"/>
      <c r="DH58" s="33"/>
      <c r="DI58" s="33"/>
      <c r="DJ58" s="33"/>
      <c r="DK58" s="33"/>
      <c r="DL58" s="33"/>
      <c r="DM58" s="33"/>
      <c r="DN58" s="33"/>
      <c r="DO58" s="33"/>
      <c r="DP58" s="33"/>
      <c r="DQ58" s="33"/>
      <c r="DR58" s="33"/>
      <c r="DS58" s="33"/>
      <c r="DT58" s="33"/>
      <c r="DU58" s="33"/>
      <c r="DV58" s="33"/>
      <c r="DW58" s="33"/>
      <c r="DX58" s="33"/>
      <c r="DY58" s="33"/>
      <c r="DZ58" s="33"/>
      <c r="EA58" s="33"/>
      <c r="EB58" s="33"/>
      <c r="EC58" s="33"/>
      <c r="ED58" s="33"/>
      <c r="EE58" s="33"/>
      <c r="EF58" s="33"/>
      <c r="EG58" s="33"/>
      <c r="EH58" s="33"/>
      <c r="EI58" s="33"/>
      <c r="EJ58" s="33"/>
      <c r="EK58" s="33"/>
      <c r="EL58" s="33"/>
      <c r="EM58" s="33"/>
      <c r="EN58" s="33"/>
      <c r="EO58" s="33"/>
      <c r="EP58" s="33"/>
      <c r="EQ58" s="33"/>
      <c r="ER58" s="33"/>
      <c r="ES58" s="33"/>
      <c r="ET58" s="33"/>
      <c r="EU58" s="33"/>
    </row>
    <row r="59" spans="1:151" ht="15" thickBot="1">
      <c r="A59" s="180"/>
      <c r="D59" s="93" t="s">
        <v>1181</v>
      </c>
      <c r="E59" s="907" t="s">
        <v>1184</v>
      </c>
      <c r="F59" s="908"/>
      <c r="G59" s="93" t="str">
        <f>IF(AC53=TRUE,"Tertiary:","")</f>
        <v/>
      </c>
      <c r="H59" s="845"/>
      <c r="I59" s="846"/>
      <c r="J59" s="93" t="str">
        <f>IF(AC53=TRUE,"Tertiary:","")</f>
        <v/>
      </c>
      <c r="K59" s="845"/>
      <c r="L59" s="846"/>
      <c r="N59" s="878" t="s">
        <v>2152</v>
      </c>
      <c r="O59" s="879"/>
      <c r="P59" s="879"/>
      <c r="Q59" s="209" t="s">
        <v>2153</v>
      </c>
      <c r="R59" s="210" t="s">
        <v>2154</v>
      </c>
      <c r="AB59" s="181"/>
      <c r="AC59" s="33"/>
      <c r="AD59" s="43" t="b">
        <v>0</v>
      </c>
      <c r="AE59" s="33"/>
      <c r="AF59" s="33"/>
      <c r="AG59" s="33"/>
      <c r="AH59" s="33"/>
      <c r="AI59" s="33"/>
      <c r="AJ59" s="33"/>
      <c r="AK59" s="33"/>
      <c r="AL59" s="33"/>
      <c r="AM59" s="33"/>
      <c r="AN59" s="33"/>
      <c r="AO59" s="33"/>
      <c r="AP59" s="33"/>
      <c r="AQ59" s="33"/>
      <c r="AR59" s="33"/>
      <c r="AS59" s="33"/>
      <c r="AT59" s="33">
        <v>59</v>
      </c>
      <c r="AU59" s="33"/>
      <c r="AV59" s="33"/>
      <c r="AW59" s="33"/>
      <c r="AX59" s="33"/>
      <c r="AY59" s="33"/>
      <c r="AZ59" s="33"/>
      <c r="BA59" s="33"/>
      <c r="BB59" s="33"/>
      <c r="BC59" s="33"/>
      <c r="BD59" s="33"/>
      <c r="BE59" s="33"/>
      <c r="BF59" s="33"/>
      <c r="BG59" s="33"/>
      <c r="BH59" s="33"/>
      <c r="BI59" s="33"/>
      <c r="BJ59" s="33"/>
      <c r="BK59" s="33"/>
      <c r="BL59" s="33"/>
      <c r="BM59" s="33"/>
      <c r="BN59" s="33"/>
      <c r="BO59" s="33"/>
      <c r="BP59" s="33"/>
      <c r="BQ59" s="33"/>
      <c r="BR59" s="33"/>
      <c r="BS59" s="33"/>
      <c r="BT59" s="33"/>
      <c r="BU59" s="33"/>
      <c r="BV59" s="33"/>
      <c r="BW59" s="33"/>
      <c r="BX59" s="33"/>
      <c r="BY59" s="33"/>
      <c r="BZ59" s="33"/>
      <c r="CA59" s="33"/>
      <c r="CB59" s="33"/>
      <c r="CC59" s="33"/>
      <c r="CD59" s="33"/>
      <c r="CE59" s="33"/>
      <c r="CF59" s="33"/>
      <c r="CG59" s="33"/>
      <c r="CH59" s="33"/>
      <c r="CI59" s="33"/>
      <c r="CJ59" s="33"/>
      <c r="CK59" s="33"/>
      <c r="CL59" s="33"/>
      <c r="CM59" s="33"/>
      <c r="CN59" s="33"/>
      <c r="CO59" s="33"/>
      <c r="CP59" s="33"/>
      <c r="CQ59" s="33"/>
      <c r="CR59" s="33"/>
      <c r="CS59" s="33"/>
      <c r="CT59" s="33"/>
      <c r="CU59" s="33"/>
      <c r="CV59" s="33"/>
      <c r="CW59" s="33"/>
      <c r="CX59" s="33"/>
      <c r="CY59" s="33"/>
      <c r="CZ59" s="33"/>
      <c r="DA59" s="33"/>
      <c r="DB59" s="33"/>
      <c r="DC59" s="33"/>
      <c r="DD59" s="33"/>
      <c r="DE59" s="33"/>
      <c r="DF59" s="33"/>
      <c r="DG59" s="33"/>
      <c r="DH59" s="33"/>
      <c r="DI59" s="33"/>
      <c r="DJ59" s="33"/>
      <c r="DK59" s="33"/>
      <c r="DL59" s="33"/>
      <c r="DM59" s="33"/>
      <c r="DN59" s="33"/>
      <c r="DO59" s="33"/>
      <c r="DP59" s="33"/>
      <c r="DQ59" s="33"/>
      <c r="DR59" s="33"/>
      <c r="DS59" s="33"/>
      <c r="DT59" s="33"/>
      <c r="DU59" s="33"/>
      <c r="DV59" s="33"/>
      <c r="DW59" s="33"/>
      <c r="DX59" s="33"/>
      <c r="DY59" s="33"/>
      <c r="DZ59" s="33"/>
      <c r="EA59" s="33"/>
      <c r="EB59" s="33"/>
      <c r="EC59" s="33"/>
      <c r="ED59" s="33"/>
      <c r="EE59" s="33"/>
      <c r="EF59" s="33"/>
      <c r="EG59" s="33"/>
      <c r="EH59" s="33"/>
      <c r="EI59" s="33"/>
      <c r="EJ59" s="33"/>
      <c r="EK59" s="33"/>
      <c r="EL59" s="33"/>
      <c r="EM59" s="33"/>
      <c r="EN59" s="33"/>
      <c r="EO59" s="33"/>
      <c r="EP59" s="33"/>
      <c r="EQ59" s="33"/>
      <c r="ER59" s="33"/>
      <c r="ES59" s="33"/>
      <c r="ET59" s="33"/>
      <c r="EU59" s="33"/>
    </row>
    <row r="60" spans="1:151">
      <c r="A60" s="180"/>
      <c r="D60" s="93"/>
      <c r="E60" s="165"/>
      <c r="F60" s="165"/>
      <c r="G60" s="93"/>
      <c r="H60" s="165"/>
      <c r="I60" s="165"/>
      <c r="J60" s="93"/>
      <c r="K60" s="165"/>
      <c r="L60" s="165"/>
      <c r="N60" s="880"/>
      <c r="O60" s="881"/>
      <c r="P60" s="881"/>
      <c r="Q60" s="202"/>
      <c r="R60" s="164"/>
      <c r="AB60" s="181"/>
      <c r="AC60" s="33"/>
      <c r="AD60" s="33"/>
      <c r="AE60" s="33"/>
      <c r="AF60" s="33"/>
      <c r="AG60" s="33"/>
      <c r="AH60" s="33"/>
      <c r="AI60" s="33"/>
      <c r="AJ60" s="33"/>
      <c r="AK60" s="33"/>
      <c r="AL60" s="33"/>
      <c r="AM60" s="33"/>
      <c r="AN60" s="33"/>
      <c r="AO60" s="33"/>
      <c r="AP60" s="33"/>
      <c r="AQ60" s="33"/>
      <c r="AR60" s="33"/>
      <c r="AS60" s="33"/>
      <c r="AT60" s="33">
        <v>60</v>
      </c>
      <c r="AU60" s="33"/>
      <c r="AV60" s="33"/>
      <c r="AW60" s="33"/>
      <c r="AX60" s="33"/>
      <c r="AY60" s="33"/>
      <c r="AZ60" s="33"/>
      <c r="BA60" s="33"/>
      <c r="BB60" s="33"/>
      <c r="BC60" s="33"/>
      <c r="BD60" s="33"/>
      <c r="BE60" s="33"/>
      <c r="BF60" s="33"/>
      <c r="BG60" s="33"/>
      <c r="BH60" s="33"/>
      <c r="BI60" s="33"/>
      <c r="BJ60" s="33"/>
      <c r="BK60" s="33"/>
      <c r="BL60" s="33"/>
      <c r="BM60" s="33"/>
      <c r="BN60" s="33"/>
      <c r="BO60" s="33"/>
      <c r="BP60" s="33"/>
      <c r="BQ60" s="33"/>
      <c r="BR60" s="33"/>
      <c r="BS60" s="33"/>
      <c r="BT60" s="33"/>
      <c r="BU60" s="33"/>
      <c r="BV60" s="33"/>
      <c r="BW60" s="33"/>
      <c r="BX60" s="33"/>
      <c r="BY60" s="33"/>
      <c r="BZ60" s="33"/>
      <c r="CA60" s="33"/>
      <c r="CB60" s="33"/>
      <c r="CC60" s="33"/>
      <c r="CD60" s="33"/>
      <c r="CE60" s="33"/>
      <c r="CF60" s="33"/>
      <c r="CG60" s="33"/>
      <c r="CH60" s="33"/>
      <c r="CI60" s="33"/>
      <c r="CJ60" s="33"/>
      <c r="CK60" s="33"/>
      <c r="CL60" s="33"/>
      <c r="CM60" s="33"/>
      <c r="CN60" s="33"/>
      <c r="CO60" s="33"/>
      <c r="CP60" s="33"/>
      <c r="CQ60" s="33"/>
      <c r="CR60" s="33"/>
      <c r="CS60" s="33"/>
      <c r="CT60" s="33"/>
      <c r="CU60" s="33"/>
      <c r="CV60" s="33"/>
      <c r="CW60" s="33"/>
      <c r="CX60" s="33"/>
      <c r="CY60" s="33"/>
      <c r="CZ60" s="33"/>
      <c r="DA60" s="33"/>
      <c r="DB60" s="33"/>
      <c r="DC60" s="33"/>
      <c r="DD60" s="33"/>
      <c r="DE60" s="33"/>
      <c r="DF60" s="33"/>
      <c r="DG60" s="33"/>
      <c r="DH60" s="33"/>
      <c r="DI60" s="33"/>
      <c r="DJ60" s="33"/>
      <c r="DK60" s="33"/>
      <c r="DL60" s="33"/>
      <c r="DM60" s="33"/>
      <c r="DN60" s="33"/>
      <c r="DO60" s="33"/>
      <c r="DP60" s="33"/>
      <c r="DQ60" s="33"/>
      <c r="DR60" s="33"/>
      <c r="DS60" s="33"/>
      <c r="DT60" s="33"/>
      <c r="DU60" s="33"/>
      <c r="DV60" s="33"/>
      <c r="DW60" s="33"/>
      <c r="DX60" s="33"/>
      <c r="DY60" s="33"/>
      <c r="DZ60" s="33"/>
      <c r="EA60" s="33"/>
      <c r="EB60" s="33"/>
      <c r="EC60" s="33"/>
      <c r="ED60" s="33"/>
      <c r="EE60" s="33"/>
      <c r="EF60" s="33"/>
      <c r="EG60" s="33"/>
      <c r="EH60" s="33"/>
      <c r="EI60" s="33"/>
      <c r="EJ60" s="33"/>
      <c r="EK60" s="33"/>
      <c r="EL60" s="33"/>
      <c r="EM60" s="33"/>
      <c r="EN60" s="33"/>
      <c r="EO60" s="33"/>
      <c r="EP60" s="33"/>
      <c r="EQ60" s="33"/>
      <c r="ER60" s="33"/>
      <c r="ES60" s="33"/>
      <c r="ET60" s="33"/>
      <c r="EU60" s="33"/>
    </row>
    <row r="61" spans="1:151">
      <c r="A61" s="180"/>
      <c r="D61" s="93"/>
      <c r="E61" s="165"/>
      <c r="F61" s="165"/>
      <c r="G61" s="93"/>
      <c r="H61" s="165"/>
      <c r="I61" s="165"/>
      <c r="J61" s="93"/>
      <c r="K61" s="165"/>
      <c r="L61" s="165"/>
      <c r="N61" s="28"/>
      <c r="O61" s="146"/>
      <c r="P61" s="12"/>
      <c r="Q61" s="12"/>
      <c r="AB61" s="181"/>
      <c r="AC61" s="33"/>
      <c r="AD61" s="33"/>
      <c r="AE61" s="33"/>
      <c r="AF61" s="33"/>
      <c r="AG61" s="33"/>
      <c r="AH61" s="33"/>
      <c r="AI61" s="33"/>
      <c r="AJ61" s="33"/>
      <c r="AK61" s="33"/>
      <c r="AL61" s="33"/>
      <c r="AM61" s="33"/>
      <c r="AN61" s="33"/>
      <c r="AO61" s="33"/>
      <c r="AP61" s="33"/>
      <c r="AQ61" s="33"/>
      <c r="AR61" s="33"/>
      <c r="AS61" s="33"/>
      <c r="AT61" s="33">
        <v>61</v>
      </c>
      <c r="AU61" s="33"/>
      <c r="AV61" s="33"/>
      <c r="AW61" s="33"/>
      <c r="AX61" s="33"/>
      <c r="AY61" s="33"/>
      <c r="AZ61" s="33"/>
      <c r="BA61" s="33"/>
      <c r="BB61" s="33"/>
      <c r="BC61" s="33"/>
      <c r="BD61" s="33"/>
      <c r="BE61" s="33"/>
      <c r="BF61" s="33"/>
      <c r="BG61" s="33"/>
      <c r="BH61" s="33"/>
      <c r="BI61" s="33"/>
      <c r="BJ61" s="33"/>
      <c r="BK61" s="33"/>
      <c r="BL61" s="33"/>
      <c r="BM61" s="33"/>
      <c r="BN61" s="33"/>
      <c r="BO61" s="33"/>
      <c r="BP61" s="33"/>
      <c r="BQ61" s="33"/>
      <c r="BR61" s="33"/>
      <c r="BS61" s="33"/>
      <c r="BT61" s="33"/>
      <c r="BU61" s="33"/>
      <c r="BV61" s="33"/>
      <c r="BW61" s="33"/>
      <c r="BX61" s="33"/>
      <c r="BY61" s="33"/>
      <c r="BZ61" s="33"/>
      <c r="CA61" s="33"/>
      <c r="CB61" s="33"/>
      <c r="CC61" s="33"/>
      <c r="CD61" s="33"/>
      <c r="CE61" s="33"/>
      <c r="CF61" s="33"/>
      <c r="CG61" s="33"/>
      <c r="CH61" s="33"/>
      <c r="CI61" s="33"/>
      <c r="CJ61" s="33"/>
      <c r="CK61" s="33"/>
      <c r="CL61" s="33"/>
      <c r="CM61" s="33"/>
      <c r="CN61" s="33"/>
      <c r="CO61" s="33"/>
      <c r="CP61" s="33"/>
      <c r="CQ61" s="33"/>
      <c r="CR61" s="33"/>
      <c r="CS61" s="33"/>
      <c r="CT61" s="33"/>
      <c r="CU61" s="33"/>
      <c r="CV61" s="33"/>
      <c r="CW61" s="33"/>
      <c r="CX61" s="33"/>
      <c r="CY61" s="33"/>
      <c r="CZ61" s="33"/>
      <c r="DA61" s="33"/>
      <c r="DB61" s="33"/>
      <c r="DC61" s="33"/>
      <c r="DD61" s="33"/>
      <c r="DE61" s="33"/>
      <c r="DF61" s="33"/>
      <c r="DG61" s="33"/>
      <c r="DH61" s="33"/>
      <c r="DI61" s="33"/>
      <c r="DJ61" s="33"/>
      <c r="DK61" s="33"/>
      <c r="DL61" s="33"/>
      <c r="DM61" s="33"/>
      <c r="DN61" s="33"/>
      <c r="DO61" s="33"/>
      <c r="DP61" s="33"/>
      <c r="DQ61" s="33"/>
      <c r="DR61" s="33"/>
      <c r="DS61" s="33"/>
      <c r="DT61" s="33"/>
      <c r="DU61" s="33"/>
      <c r="DV61" s="33"/>
      <c r="DW61" s="33"/>
      <c r="DX61" s="33"/>
      <c r="DY61" s="33"/>
      <c r="DZ61" s="33"/>
      <c r="EA61" s="33"/>
      <c r="EB61" s="33"/>
      <c r="EC61" s="33"/>
      <c r="ED61" s="33"/>
      <c r="EE61" s="33"/>
      <c r="EF61" s="33"/>
      <c r="EG61" s="33"/>
      <c r="EH61" s="33"/>
      <c r="EI61" s="33"/>
      <c r="EJ61" s="33"/>
      <c r="EK61" s="33"/>
      <c r="EL61" s="33"/>
      <c r="EM61" s="33"/>
      <c r="EN61" s="33"/>
      <c r="EO61" s="33"/>
      <c r="EP61" s="33"/>
      <c r="EQ61" s="33"/>
      <c r="ER61" s="33"/>
      <c r="ES61" s="33"/>
      <c r="ET61" s="33"/>
      <c r="EU61" s="33"/>
    </row>
    <row r="62" spans="1:151" ht="16" thickBot="1">
      <c r="A62" s="180"/>
      <c r="C62" s="182" t="s">
        <v>2745</v>
      </c>
      <c r="J62" s="135"/>
      <c r="K62" s="135"/>
      <c r="L62" s="135"/>
      <c r="M62" s="135"/>
      <c r="N62" s="135"/>
      <c r="Q62" s="135"/>
      <c r="R62" s="135"/>
      <c r="S62" s="135"/>
      <c r="T62" s="135"/>
      <c r="U62" s="135"/>
      <c r="AB62" s="181"/>
      <c r="AC62" s="666" t="s">
        <v>1438</v>
      </c>
      <c r="AD62" s="666"/>
      <c r="AE62" s="666"/>
      <c r="AF62" s="666"/>
      <c r="AG62" s="666"/>
      <c r="AH62" s="666"/>
      <c r="AI62" s="33"/>
      <c r="AJ62" s="33"/>
      <c r="AK62" s="33"/>
      <c r="AL62" s="33"/>
      <c r="AM62" s="33"/>
      <c r="AN62" s="33"/>
      <c r="AO62" s="33"/>
      <c r="AP62" s="33"/>
      <c r="AQ62" s="33"/>
      <c r="AR62" s="33"/>
      <c r="AS62" s="33"/>
      <c r="AT62" s="33">
        <v>62</v>
      </c>
      <c r="AU62" s="33"/>
      <c r="AV62" s="33"/>
      <c r="AW62" s="33"/>
      <c r="AX62" s="33"/>
      <c r="AY62" s="33"/>
      <c r="AZ62" s="33"/>
      <c r="BA62" s="33"/>
      <c r="BB62" s="33"/>
      <c r="BC62" s="33"/>
      <c r="BD62" s="33"/>
      <c r="BE62" s="33"/>
      <c r="BF62" s="33"/>
      <c r="BG62" s="33"/>
      <c r="BH62" s="33"/>
      <c r="BI62" s="33"/>
      <c r="BJ62" s="33"/>
      <c r="BK62" s="33"/>
      <c r="BL62" s="33"/>
      <c r="BM62" s="33"/>
      <c r="BN62" s="33"/>
      <c r="BO62" s="33"/>
      <c r="BP62" s="33"/>
      <c r="BQ62" s="33"/>
      <c r="BR62" s="33"/>
      <c r="BS62" s="33"/>
      <c r="BT62" s="33"/>
      <c r="BU62" s="33"/>
      <c r="BV62" s="33"/>
      <c r="BW62" s="33"/>
      <c r="BX62" s="33"/>
      <c r="BY62" s="33"/>
      <c r="BZ62" s="33"/>
      <c r="CA62" s="33"/>
      <c r="CB62" s="33"/>
      <c r="CC62" s="33"/>
      <c r="CD62" s="33"/>
      <c r="CE62" s="33"/>
      <c r="CF62" s="33"/>
      <c r="CG62" s="33"/>
      <c r="CH62" s="33"/>
      <c r="CI62" s="33"/>
      <c r="CJ62" s="33"/>
      <c r="CK62" s="33"/>
      <c r="CL62" s="33"/>
      <c r="CM62" s="33"/>
      <c r="CN62" s="33"/>
      <c r="CO62" s="33"/>
      <c r="CP62" s="33"/>
      <c r="CQ62" s="33"/>
      <c r="CR62" s="33"/>
      <c r="CS62" s="33"/>
      <c r="CT62" s="33"/>
      <c r="CU62" s="33"/>
      <c r="CV62" s="33"/>
      <c r="CW62" s="33"/>
      <c r="CX62" s="33"/>
      <c r="CY62" s="33"/>
      <c r="CZ62" s="33"/>
      <c r="DA62" s="33"/>
      <c r="DB62" s="33"/>
      <c r="DC62" s="33"/>
      <c r="DD62" s="33"/>
      <c r="DE62" s="33"/>
      <c r="DF62" s="33"/>
      <c r="DG62" s="33"/>
      <c r="DH62" s="33"/>
      <c r="DI62" s="33"/>
      <c r="DJ62" s="33"/>
      <c r="DK62" s="33"/>
      <c r="DL62" s="33"/>
      <c r="DM62" s="33"/>
      <c r="DN62" s="33"/>
      <c r="DO62" s="33"/>
      <c r="DP62" s="33"/>
      <c r="DQ62" s="33"/>
      <c r="DR62" s="33"/>
      <c r="DS62" s="33"/>
      <c r="DT62" s="33"/>
      <c r="DU62" s="33"/>
      <c r="DV62" s="33"/>
      <c r="DW62" s="33"/>
      <c r="DX62" s="33"/>
      <c r="DY62" s="33"/>
      <c r="DZ62" s="33"/>
      <c r="EA62" s="33"/>
      <c r="EB62" s="33"/>
      <c r="EC62" s="33"/>
      <c r="ED62" s="33"/>
      <c r="EE62" s="33"/>
      <c r="EF62" s="33"/>
      <c r="EG62" s="33"/>
      <c r="EH62" s="33"/>
      <c r="EI62" s="33"/>
      <c r="EJ62" s="33"/>
      <c r="EK62" s="33"/>
      <c r="EL62" s="33"/>
      <c r="EM62" s="33"/>
      <c r="EN62" s="33"/>
      <c r="EO62" s="33"/>
      <c r="EP62" s="33"/>
      <c r="EQ62" s="33"/>
      <c r="ER62" s="33"/>
      <c r="ES62" s="33"/>
      <c r="ET62" s="33"/>
      <c r="EU62" s="33"/>
    </row>
    <row r="63" spans="1:151" ht="16.5" thickTop="1" thickBot="1">
      <c r="A63" s="180"/>
      <c r="C63" s="183" t="s">
        <v>2554</v>
      </c>
      <c r="J63" s="135"/>
      <c r="K63" s="135"/>
      <c r="L63" s="135"/>
      <c r="M63" s="135"/>
      <c r="N63" s="135"/>
      <c r="Q63" s="135"/>
      <c r="R63" s="135"/>
      <c r="S63" s="135"/>
      <c r="T63" s="135"/>
      <c r="U63" s="135"/>
      <c r="AB63" s="181"/>
      <c r="AC63" s="33"/>
      <c r="AD63" s="33"/>
      <c r="AE63" s="33"/>
      <c r="AF63" s="33"/>
      <c r="AG63" s="33"/>
      <c r="AH63" s="33"/>
      <c r="AI63" s="33"/>
      <c r="AJ63" s="33"/>
      <c r="AK63" s="33"/>
      <c r="AL63" s="33"/>
      <c r="AM63" s="33"/>
      <c r="AN63" s="33"/>
      <c r="AO63" s="33"/>
      <c r="AP63" s="33"/>
      <c r="AQ63" s="33"/>
      <c r="AR63" s="33"/>
      <c r="AS63" s="33"/>
      <c r="AT63" s="33">
        <v>63</v>
      </c>
      <c r="AU63" s="33"/>
      <c r="AV63" s="33"/>
      <c r="AW63" s="33"/>
      <c r="AX63" s="33"/>
      <c r="AY63" s="33"/>
      <c r="AZ63" s="33"/>
      <c r="BA63" s="33"/>
      <c r="BB63" s="33"/>
      <c r="BC63" s="33"/>
      <c r="BD63" s="33"/>
      <c r="BE63" s="33"/>
      <c r="BF63" s="33"/>
      <c r="BG63" s="33"/>
      <c r="BH63" s="33"/>
      <c r="BI63" s="33"/>
      <c r="BJ63" s="33"/>
      <c r="BK63" s="33"/>
      <c r="BL63" s="33"/>
      <c r="BM63" s="33"/>
      <c r="BN63" s="33"/>
      <c r="BO63" s="33"/>
      <c r="BP63" s="33"/>
      <c r="BQ63" s="33"/>
      <c r="BR63" s="33"/>
      <c r="BS63" s="33"/>
      <c r="BT63" s="33"/>
      <c r="BU63" s="33"/>
      <c r="BV63" s="33"/>
      <c r="BW63" s="33"/>
      <c r="BX63" s="33"/>
      <c r="BY63" s="33"/>
      <c r="BZ63" s="33"/>
      <c r="CA63" s="33"/>
      <c r="CB63" s="33"/>
      <c r="CC63" s="33"/>
      <c r="CD63" s="33"/>
      <c r="CE63" s="33"/>
      <c r="CF63" s="33"/>
      <c r="CG63" s="33"/>
      <c r="CH63" s="33"/>
      <c r="CI63" s="33"/>
      <c r="CJ63" s="33"/>
      <c r="CK63" s="33"/>
      <c r="CL63" s="33"/>
      <c r="CM63" s="33"/>
      <c r="CN63" s="33"/>
      <c r="CO63" s="33"/>
      <c r="CP63" s="33"/>
      <c r="CQ63" s="33"/>
      <c r="CR63" s="33"/>
      <c r="CS63" s="33"/>
      <c r="CT63" s="33"/>
      <c r="CU63" s="33"/>
      <c r="CV63" s="33"/>
      <c r="CW63" s="33"/>
      <c r="CX63" s="33"/>
      <c r="CY63" s="33"/>
      <c r="CZ63" s="33"/>
      <c r="DA63" s="33"/>
      <c r="DB63" s="33"/>
      <c r="DC63" s="33"/>
      <c r="DD63" s="33"/>
      <c r="DE63" s="33"/>
      <c r="DF63" s="33"/>
      <c r="DG63" s="33"/>
      <c r="DH63" s="33"/>
      <c r="DI63" s="33"/>
      <c r="DJ63" s="33"/>
      <c r="DK63" s="33"/>
      <c r="DL63" s="33"/>
      <c r="DM63" s="33"/>
      <c r="DN63" s="33"/>
      <c r="DO63" s="33"/>
      <c r="DP63" s="33"/>
      <c r="DQ63" s="33"/>
      <c r="DR63" s="33"/>
      <c r="DS63" s="33"/>
      <c r="DT63" s="33"/>
      <c r="DU63" s="33"/>
      <c r="DV63" s="33"/>
      <c r="DW63" s="33"/>
      <c r="DX63" s="33"/>
      <c r="DY63" s="33"/>
      <c r="DZ63" s="33"/>
      <c r="EA63" s="33"/>
      <c r="EB63" s="33"/>
      <c r="EC63" s="33"/>
      <c r="ED63" s="33"/>
      <c r="EE63" s="33"/>
      <c r="EF63" s="33"/>
      <c r="EG63" s="33"/>
      <c r="EH63" s="33"/>
      <c r="EI63" s="33"/>
      <c r="EJ63" s="33"/>
      <c r="EK63" s="33"/>
      <c r="EL63" s="33"/>
      <c r="EM63" s="33"/>
      <c r="EN63" s="33"/>
      <c r="EO63" s="33"/>
      <c r="EP63" s="33"/>
      <c r="EQ63" s="33"/>
      <c r="ER63" s="33"/>
      <c r="ES63" s="33"/>
      <c r="ET63" s="33"/>
      <c r="EU63" s="33"/>
    </row>
    <row r="64" spans="1:151" ht="15" thickBot="1">
      <c r="A64" s="180"/>
      <c r="C64" s="847"/>
      <c r="D64" s="848"/>
      <c r="E64" s="848"/>
      <c r="F64" s="848"/>
      <c r="G64" s="848"/>
      <c r="H64" s="848"/>
      <c r="I64" s="849"/>
      <c r="J64" s="135"/>
      <c r="K64" s="928"/>
      <c r="L64" s="928"/>
      <c r="M64" s="928"/>
      <c r="N64" s="928"/>
      <c r="O64" s="928"/>
      <c r="P64" s="928"/>
      <c r="Q64" s="928"/>
      <c r="R64" s="928"/>
      <c r="S64" s="135"/>
      <c r="T64" s="928"/>
      <c r="U64" s="928"/>
      <c r="V64" s="928"/>
      <c r="W64" s="928"/>
      <c r="X64" s="928"/>
      <c r="Y64" s="928"/>
      <c r="Z64" s="928"/>
      <c r="AB64" s="181"/>
      <c r="AC64" s="33"/>
      <c r="AD64" s="33"/>
      <c r="AE64" s="33"/>
      <c r="AF64" s="33"/>
      <c r="AG64" s="33"/>
      <c r="AH64" s="33"/>
      <c r="AI64" s="33"/>
      <c r="AJ64" s="33"/>
      <c r="AK64" s="33"/>
      <c r="AL64" s="33"/>
      <c r="AM64" s="33"/>
      <c r="AN64" s="33"/>
      <c r="AO64" s="33"/>
      <c r="AP64" s="33"/>
      <c r="AQ64" s="33"/>
      <c r="AR64" s="33"/>
      <c r="AS64" s="33"/>
      <c r="AT64" s="33">
        <v>64</v>
      </c>
      <c r="AU64" s="33"/>
      <c r="AV64" s="33"/>
      <c r="AW64" s="33"/>
      <c r="AX64" s="33"/>
      <c r="AY64" s="33"/>
      <c r="AZ64" s="33"/>
      <c r="BA64" s="33"/>
      <c r="BB64" s="33"/>
      <c r="BC64" s="33"/>
      <c r="BD64" s="33"/>
      <c r="BE64" s="33"/>
      <c r="BF64" s="33"/>
      <c r="BG64" s="33"/>
      <c r="BH64" s="33"/>
      <c r="BI64" s="33"/>
      <c r="BJ64" s="33"/>
      <c r="BK64" s="33"/>
      <c r="BL64" s="33"/>
      <c r="BM64" s="33"/>
      <c r="BN64" s="33"/>
      <c r="BO64" s="33"/>
      <c r="BP64" s="33"/>
      <c r="BQ64" s="33"/>
      <c r="BR64" s="33"/>
      <c r="BS64" s="33"/>
      <c r="BT64" s="33"/>
      <c r="BU64" s="33"/>
      <c r="BV64" s="33"/>
      <c r="BW64" s="33"/>
      <c r="BX64" s="33"/>
      <c r="BY64" s="33"/>
      <c r="BZ64" s="33"/>
      <c r="CA64" s="33"/>
      <c r="CB64" s="33"/>
      <c r="CC64" s="33"/>
      <c r="CD64" s="33"/>
      <c r="CE64" s="33"/>
      <c r="CF64" s="33"/>
      <c r="CG64" s="33"/>
      <c r="CH64" s="33"/>
      <c r="CI64" s="33"/>
      <c r="CJ64" s="33"/>
      <c r="CK64" s="33"/>
      <c r="CL64" s="33"/>
      <c r="CM64" s="33"/>
      <c r="CN64" s="33"/>
      <c r="CO64" s="33"/>
      <c r="CP64" s="33"/>
      <c r="CQ64" s="33"/>
      <c r="CR64" s="33"/>
      <c r="CS64" s="33"/>
      <c r="CT64" s="33"/>
      <c r="CU64" s="33"/>
      <c r="CV64" s="33"/>
      <c r="CW64" s="33"/>
      <c r="CX64" s="33"/>
      <c r="CY64" s="33"/>
      <c r="CZ64" s="33"/>
      <c r="DA64" s="33"/>
      <c r="DB64" s="33"/>
      <c r="DC64" s="33"/>
      <c r="DD64" s="33"/>
      <c r="DE64" s="33"/>
      <c r="DF64" s="33"/>
      <c r="DG64" s="33"/>
      <c r="DH64" s="33"/>
      <c r="DI64" s="33"/>
      <c r="DJ64" s="33"/>
      <c r="DK64" s="33"/>
      <c r="DL64" s="33"/>
      <c r="DM64" s="33"/>
      <c r="DN64" s="33"/>
      <c r="DO64" s="33"/>
      <c r="DP64" s="33"/>
      <c r="DQ64" s="33"/>
      <c r="DR64" s="33"/>
      <c r="DS64" s="33"/>
      <c r="DT64" s="33"/>
      <c r="DU64" s="33"/>
      <c r="DV64" s="33"/>
      <c r="DW64" s="33"/>
      <c r="DX64" s="33"/>
      <c r="DY64" s="33"/>
      <c r="DZ64" s="33"/>
      <c r="EA64" s="33"/>
      <c r="EB64" s="33"/>
      <c r="EC64" s="33"/>
      <c r="ED64" s="33"/>
      <c r="EE64" s="33"/>
      <c r="EF64" s="33"/>
      <c r="EG64" s="33"/>
      <c r="EH64" s="33"/>
      <c r="EI64" s="33"/>
      <c r="EJ64" s="33"/>
      <c r="EK64" s="33"/>
      <c r="EL64" s="33"/>
      <c r="EM64" s="33"/>
      <c r="EN64" s="33"/>
      <c r="EO64" s="33"/>
      <c r="EP64" s="33"/>
      <c r="EQ64" s="33"/>
      <c r="ER64" s="33"/>
      <c r="ES64" s="33"/>
      <c r="ET64" s="33"/>
      <c r="EU64" s="33"/>
    </row>
    <row r="65" spans="1:151">
      <c r="A65" s="180"/>
      <c r="C65" s="135"/>
      <c r="D65" s="135"/>
      <c r="E65" s="135"/>
      <c r="F65" s="135"/>
      <c r="L65" s="135"/>
      <c r="R65" s="135"/>
      <c r="S65" s="135"/>
      <c r="T65" s="135"/>
      <c r="AB65" s="181"/>
      <c r="AC65" s="33"/>
      <c r="AD65" s="856" t="s">
        <v>1006</v>
      </c>
      <c r="AE65" s="856"/>
      <c r="AF65" s="856"/>
      <c r="AG65" s="851" t="s">
        <v>2142</v>
      </c>
      <c r="AH65" s="853" t="s">
        <v>2144</v>
      </c>
      <c r="AI65" s="33"/>
      <c r="AJ65" s="33"/>
      <c r="AK65" s="33"/>
      <c r="AL65" s="33"/>
      <c r="AM65" s="33"/>
      <c r="AN65" s="33"/>
      <c r="AO65" s="33"/>
      <c r="AP65" s="33"/>
      <c r="AQ65" s="33"/>
      <c r="AR65" s="33"/>
      <c r="AS65" s="33"/>
      <c r="AT65" s="33">
        <v>65</v>
      </c>
      <c r="AU65" s="33"/>
      <c r="AV65" s="33"/>
      <c r="AW65" s="33"/>
      <c r="AX65" s="33"/>
      <c r="AY65" s="33"/>
      <c r="AZ65" s="33"/>
      <c r="BA65" s="33"/>
      <c r="BB65" s="33"/>
      <c r="BC65" s="33"/>
      <c r="BD65" s="33"/>
      <c r="BE65" s="33"/>
      <c r="BF65" s="33"/>
      <c r="BG65" s="33"/>
      <c r="BH65" s="33"/>
      <c r="BI65" s="33"/>
      <c r="BJ65" s="33"/>
      <c r="BK65" s="33"/>
      <c r="BL65" s="33"/>
      <c r="BM65" s="33"/>
      <c r="BN65" s="33"/>
      <c r="BO65" s="33"/>
      <c r="BP65" s="33"/>
      <c r="BQ65" s="33"/>
      <c r="BR65" s="33"/>
      <c r="BS65" s="33"/>
      <c r="BT65" s="33"/>
      <c r="BU65" s="33"/>
      <c r="BV65" s="33"/>
      <c r="BW65" s="33"/>
      <c r="BX65" s="33"/>
      <c r="BY65" s="33"/>
      <c r="BZ65" s="33"/>
      <c r="CA65" s="33"/>
      <c r="CB65" s="33"/>
      <c r="CC65" s="33"/>
      <c r="CD65" s="33"/>
      <c r="CE65" s="33"/>
      <c r="CF65" s="33"/>
      <c r="CG65" s="33"/>
      <c r="CH65" s="33"/>
      <c r="CI65" s="33"/>
      <c r="CJ65" s="33"/>
      <c r="CK65" s="33"/>
      <c r="CL65" s="33"/>
      <c r="CM65" s="33"/>
      <c r="CN65" s="33"/>
      <c r="CO65" s="33"/>
      <c r="CP65" s="33"/>
      <c r="CQ65" s="33"/>
      <c r="CR65" s="33"/>
      <c r="CS65" s="33"/>
      <c r="CT65" s="33"/>
      <c r="CU65" s="33"/>
      <c r="CV65" s="33"/>
      <c r="CW65" s="33"/>
      <c r="CX65" s="33"/>
      <c r="CY65" s="33"/>
      <c r="CZ65" s="33"/>
      <c r="DA65" s="33"/>
      <c r="DB65" s="33"/>
      <c r="DC65" s="33"/>
      <c r="DD65" s="33"/>
      <c r="DE65" s="33"/>
      <c r="DF65" s="33"/>
      <c r="DG65" s="33"/>
      <c r="DH65" s="33"/>
      <c r="DI65" s="33"/>
      <c r="DJ65" s="33"/>
      <c r="DK65" s="33"/>
      <c r="DL65" s="33"/>
      <c r="DM65" s="33"/>
      <c r="DN65" s="33"/>
      <c r="DO65" s="33"/>
      <c r="DP65" s="33"/>
      <c r="DQ65" s="33"/>
      <c r="DR65" s="33"/>
      <c r="DS65" s="33"/>
      <c r="DT65" s="33"/>
      <c r="DU65" s="33"/>
      <c r="DV65" s="33"/>
      <c r="DW65" s="33"/>
      <c r="DX65" s="33"/>
      <c r="DY65" s="33"/>
      <c r="DZ65" s="33"/>
      <c r="EA65" s="33"/>
      <c r="EB65" s="33"/>
      <c r="EC65" s="33"/>
      <c r="ED65" s="33"/>
      <c r="EE65" s="33"/>
      <c r="EF65" s="33"/>
      <c r="EG65" s="33"/>
      <c r="EH65" s="33"/>
      <c r="EI65" s="33"/>
      <c r="EJ65" s="33"/>
      <c r="EK65" s="33"/>
      <c r="EL65" s="33"/>
      <c r="EM65" s="33"/>
      <c r="EN65" s="33"/>
      <c r="EO65" s="33"/>
      <c r="EP65" s="33"/>
      <c r="EQ65" s="33"/>
      <c r="ER65" s="33"/>
      <c r="ES65" s="33"/>
      <c r="ET65" s="33"/>
      <c r="EU65" s="33"/>
    </row>
    <row r="66" spans="1:151" ht="15.5">
      <c r="A66" s="180"/>
      <c r="C66" s="184"/>
      <c r="D66" s="157" t="s">
        <v>1002</v>
      </c>
      <c r="E66" s="158"/>
      <c r="F66" s="158"/>
      <c r="G66" s="158"/>
      <c r="H66" s="158"/>
      <c r="I66" s="160"/>
      <c r="K66" s="184"/>
      <c r="L66" s="157" t="s">
        <v>1035</v>
      </c>
      <c r="M66" s="158"/>
      <c r="N66" s="158"/>
      <c r="O66" s="158"/>
      <c r="P66" s="158"/>
      <c r="Q66" s="185"/>
      <c r="R66" s="160"/>
      <c r="T66" s="184"/>
      <c r="U66" s="186" t="s">
        <v>1006</v>
      </c>
      <c r="V66" s="185"/>
      <c r="W66" s="185"/>
      <c r="X66" s="185"/>
      <c r="Y66" s="185"/>
      <c r="Z66" s="187"/>
      <c r="AA66" s="12"/>
      <c r="AB66" s="188"/>
      <c r="AC66" s="44" t="s">
        <v>1974</v>
      </c>
      <c r="AD66" s="857"/>
      <c r="AE66" s="857"/>
      <c r="AF66" s="857"/>
      <c r="AG66" s="852"/>
      <c r="AH66" s="854"/>
      <c r="AI66" s="33"/>
      <c r="AJ66" s="33"/>
      <c r="AK66" s="33"/>
      <c r="AL66" s="33"/>
      <c r="AM66" s="33"/>
      <c r="AN66" s="33"/>
      <c r="AO66" s="33"/>
      <c r="AP66" s="33"/>
      <c r="AQ66" s="33"/>
      <c r="AR66" s="33"/>
      <c r="AS66" s="33"/>
      <c r="AT66" s="33">
        <v>66</v>
      </c>
      <c r="AU66" s="33"/>
      <c r="AV66" s="33"/>
      <c r="AW66" s="33"/>
      <c r="AX66" s="33"/>
      <c r="AY66" s="33"/>
      <c r="AZ66" s="33"/>
      <c r="BA66" s="33"/>
      <c r="BB66" s="33"/>
      <c r="BC66" s="33"/>
      <c r="BD66" s="33"/>
      <c r="BE66" s="33"/>
      <c r="BF66" s="33"/>
      <c r="BG66" s="33"/>
      <c r="BH66" s="33"/>
      <c r="BI66" s="33"/>
      <c r="BJ66" s="33"/>
      <c r="BK66" s="33"/>
      <c r="BL66" s="33"/>
      <c r="BM66" s="33"/>
      <c r="BN66" s="33"/>
      <c r="BO66" s="33"/>
      <c r="BP66" s="33"/>
      <c r="BQ66" s="33"/>
      <c r="BR66" s="33"/>
      <c r="BS66" s="33"/>
      <c r="BT66" s="33"/>
      <c r="BU66" s="33"/>
      <c r="BV66" s="33"/>
      <c r="BW66" s="33"/>
      <c r="BX66" s="33"/>
      <c r="BY66" s="33"/>
      <c r="BZ66" s="33"/>
      <c r="CA66" s="33"/>
      <c r="CB66" s="33"/>
      <c r="CC66" s="33"/>
      <c r="CD66" s="33"/>
      <c r="CE66" s="33"/>
      <c r="CF66" s="33"/>
      <c r="CG66" s="33"/>
      <c r="CH66" s="33"/>
      <c r="CI66" s="33"/>
      <c r="CJ66" s="33"/>
      <c r="CK66" s="33"/>
      <c r="CL66" s="33"/>
      <c r="CM66" s="33"/>
      <c r="CN66" s="33"/>
      <c r="CO66" s="33"/>
      <c r="CP66" s="33"/>
      <c r="CQ66" s="33"/>
      <c r="CR66" s="33"/>
      <c r="CS66" s="33"/>
      <c r="CT66" s="33"/>
      <c r="CU66" s="33"/>
      <c r="CV66" s="33"/>
      <c r="CW66" s="33"/>
      <c r="CX66" s="33"/>
      <c r="CY66" s="33"/>
      <c r="CZ66" s="33"/>
      <c r="DA66" s="33"/>
      <c r="DB66" s="33"/>
      <c r="DC66" s="33"/>
      <c r="DD66" s="33"/>
      <c r="DE66" s="33"/>
      <c r="DF66" s="33"/>
      <c r="DG66" s="33"/>
      <c r="DH66" s="33"/>
      <c r="DI66" s="33"/>
      <c r="DJ66" s="33"/>
      <c r="DK66" s="33"/>
      <c r="DL66" s="33"/>
      <c r="DM66" s="33"/>
      <c r="DN66" s="33"/>
      <c r="DO66" s="33"/>
      <c r="DP66" s="33"/>
      <c r="DQ66" s="33"/>
      <c r="DR66" s="33"/>
      <c r="DS66" s="33"/>
      <c r="DT66" s="33"/>
      <c r="DU66" s="33"/>
      <c r="DV66" s="33"/>
      <c r="DW66" s="33"/>
      <c r="DX66" s="33"/>
      <c r="DY66" s="33"/>
      <c r="DZ66" s="33"/>
      <c r="EA66" s="33"/>
      <c r="EB66" s="33"/>
      <c r="EC66" s="33"/>
      <c r="ED66" s="33"/>
      <c r="EE66" s="33"/>
      <c r="EF66" s="33"/>
      <c r="EG66" s="33"/>
      <c r="EH66" s="33"/>
      <c r="EI66" s="33"/>
      <c r="EJ66" s="33"/>
      <c r="EK66" s="33"/>
      <c r="EL66" s="33"/>
      <c r="EM66" s="33"/>
      <c r="EN66" s="33"/>
      <c r="EO66" s="33"/>
      <c r="EP66" s="33"/>
      <c r="EQ66" s="33"/>
      <c r="ER66" s="33"/>
      <c r="ES66" s="33"/>
      <c r="ET66" s="33"/>
      <c r="EU66" s="33"/>
    </row>
    <row r="67" spans="1:151">
      <c r="A67" s="180"/>
      <c r="C67" s="189"/>
      <c r="D67" s="190" t="str">
        <f>IF(AC68=0,"Please select frequency:","")</f>
        <v>Please select frequency:</v>
      </c>
      <c r="E67" s="28"/>
      <c r="I67" s="162"/>
      <c r="K67" s="189"/>
      <c r="L67" s="190" t="str">
        <f>IF(AC73=0,"Please select frequency:","")</f>
        <v>Please select frequency:</v>
      </c>
      <c r="M67" s="28"/>
      <c r="P67" s="28"/>
      <c r="Q67" s="12"/>
      <c r="R67" s="162"/>
      <c r="T67" s="189"/>
      <c r="U67" s="191" t="s">
        <v>1369</v>
      </c>
      <c r="V67" s="12"/>
      <c r="W67" s="12"/>
      <c r="X67" s="12"/>
      <c r="Y67" s="12"/>
      <c r="Z67" s="192"/>
      <c r="AA67" s="12"/>
      <c r="AB67" s="188"/>
      <c r="AC67" s="33"/>
      <c r="AD67" s="857"/>
      <c r="AE67" s="857"/>
      <c r="AF67" s="857"/>
      <c r="AG67" s="852"/>
      <c r="AH67" s="854"/>
      <c r="AI67" s="33"/>
      <c r="AJ67" s="33"/>
      <c r="AK67" s="33"/>
      <c r="AL67" s="33"/>
      <c r="AM67" s="33"/>
      <c r="AN67" s="33"/>
      <c r="AO67" s="33"/>
      <c r="AP67" s="33"/>
      <c r="AQ67" s="33"/>
      <c r="AR67" s="33"/>
      <c r="AS67" s="33"/>
      <c r="AT67" s="33">
        <v>67</v>
      </c>
      <c r="AU67" s="33"/>
      <c r="AV67" s="33"/>
      <c r="AW67" s="33"/>
      <c r="AX67" s="33"/>
      <c r="AY67" s="33"/>
      <c r="AZ67" s="33"/>
      <c r="BA67" s="33"/>
      <c r="BB67" s="33"/>
      <c r="BC67" s="33"/>
      <c r="BD67" s="33"/>
      <c r="BE67" s="33"/>
      <c r="BF67" s="33"/>
      <c r="BG67" s="33"/>
      <c r="BH67" s="33"/>
      <c r="BI67" s="33"/>
      <c r="BJ67" s="33"/>
      <c r="BK67" s="33"/>
      <c r="BL67" s="33"/>
      <c r="BM67" s="33"/>
      <c r="BN67" s="33"/>
      <c r="BO67" s="33"/>
      <c r="BP67" s="33"/>
      <c r="BQ67" s="33"/>
      <c r="BR67" s="33"/>
      <c r="BS67" s="33"/>
      <c r="BT67" s="33"/>
      <c r="BU67" s="33"/>
      <c r="BV67" s="33"/>
      <c r="BW67" s="33"/>
      <c r="BX67" s="33"/>
      <c r="BY67" s="33"/>
      <c r="BZ67" s="33"/>
      <c r="CA67" s="33"/>
      <c r="CB67" s="33"/>
      <c r="CC67" s="33"/>
      <c r="CD67" s="33"/>
      <c r="CE67" s="33"/>
      <c r="CF67" s="33"/>
      <c r="CG67" s="33"/>
      <c r="CH67" s="33"/>
      <c r="CI67" s="33"/>
      <c r="CJ67" s="33"/>
      <c r="CK67" s="33"/>
      <c r="CL67" s="33"/>
      <c r="CM67" s="33"/>
      <c r="CN67" s="33"/>
      <c r="CO67" s="33"/>
      <c r="CP67" s="33"/>
      <c r="CQ67" s="33"/>
      <c r="CR67" s="33"/>
      <c r="CS67" s="33"/>
      <c r="CT67" s="33"/>
      <c r="CU67" s="33"/>
      <c r="CV67" s="33"/>
      <c r="CW67" s="33"/>
      <c r="CX67" s="33"/>
      <c r="CY67" s="33"/>
      <c r="CZ67" s="33"/>
      <c r="DA67" s="33"/>
      <c r="DB67" s="33"/>
      <c r="DC67" s="33"/>
      <c r="DD67" s="33"/>
      <c r="DE67" s="33"/>
      <c r="DF67" s="33"/>
      <c r="DG67" s="33"/>
      <c r="DH67" s="33"/>
      <c r="DI67" s="33"/>
      <c r="DJ67" s="33"/>
      <c r="DK67" s="33"/>
      <c r="DL67" s="33"/>
      <c r="DM67" s="33"/>
      <c r="DN67" s="33"/>
      <c r="DO67" s="33"/>
      <c r="DP67" s="33"/>
      <c r="DQ67" s="33"/>
      <c r="DR67" s="33"/>
      <c r="DS67" s="33"/>
      <c r="DT67" s="33"/>
      <c r="DU67" s="33"/>
      <c r="DV67" s="33"/>
      <c r="DW67" s="33"/>
      <c r="DX67" s="33"/>
      <c r="DY67" s="33"/>
      <c r="DZ67" s="33"/>
      <c r="EA67" s="33"/>
      <c r="EB67" s="33"/>
      <c r="EC67" s="33"/>
      <c r="ED67" s="33"/>
      <c r="EE67" s="33"/>
      <c r="EF67" s="33"/>
      <c r="EG67" s="33"/>
      <c r="EH67" s="33"/>
      <c r="EI67" s="33"/>
      <c r="EJ67" s="33"/>
      <c r="EK67" s="33"/>
      <c r="EL67" s="33"/>
      <c r="EM67" s="33"/>
      <c r="EN67" s="33"/>
      <c r="EO67" s="33"/>
      <c r="EP67" s="33"/>
      <c r="EQ67" s="33"/>
      <c r="ER67" s="33"/>
      <c r="ES67" s="33"/>
      <c r="ET67" s="33"/>
      <c r="EU67" s="33"/>
    </row>
    <row r="68" spans="1:151">
      <c r="A68" s="180"/>
      <c r="C68" s="189"/>
      <c r="D68" s="146" t="s">
        <v>1970</v>
      </c>
      <c r="E68" s="146" t="s">
        <v>1972</v>
      </c>
      <c r="F68" s="146" t="s">
        <v>1971</v>
      </c>
      <c r="G68" s="146" t="s">
        <v>1973</v>
      </c>
      <c r="I68" s="192"/>
      <c r="K68" s="189"/>
      <c r="L68" s="146" t="s">
        <v>1970</v>
      </c>
      <c r="M68" s="146" t="s">
        <v>1972</v>
      </c>
      <c r="N68" s="146" t="s">
        <v>1973</v>
      </c>
      <c r="O68" s="146"/>
      <c r="P68" s="28"/>
      <c r="Q68" s="12"/>
      <c r="R68" s="162"/>
      <c r="T68" s="189"/>
      <c r="W68" s="12"/>
      <c r="X68" s="12"/>
      <c r="Y68" s="12"/>
      <c r="Z68" s="192"/>
      <c r="AA68" s="12"/>
      <c r="AB68" s="188"/>
      <c r="AC68" s="90">
        <v>0</v>
      </c>
      <c r="AD68" s="858" t="b">
        <v>1</v>
      </c>
      <c r="AE68" s="858"/>
      <c r="AF68" s="858"/>
      <c r="AG68" s="852" t="b">
        <v>1</v>
      </c>
      <c r="AH68" s="855"/>
      <c r="AI68" s="33"/>
      <c r="AJ68" s="33"/>
      <c r="AK68" s="33"/>
      <c r="AL68" s="33"/>
      <c r="AM68" s="33"/>
      <c r="AN68" s="33"/>
      <c r="AO68" s="33"/>
      <c r="AP68" s="33"/>
      <c r="AQ68" s="33"/>
      <c r="AR68" s="33"/>
      <c r="AS68" s="33"/>
      <c r="AT68" s="33">
        <v>68</v>
      </c>
      <c r="AU68" s="33"/>
      <c r="AV68" s="33"/>
      <c r="AW68" s="33"/>
      <c r="AX68" s="33"/>
      <c r="AY68" s="33"/>
      <c r="AZ68" s="33"/>
      <c r="BA68" s="33"/>
      <c r="BB68" s="33"/>
      <c r="BC68" s="33"/>
      <c r="BD68" s="33"/>
      <c r="BE68" s="33"/>
      <c r="BF68" s="33"/>
      <c r="BG68" s="33"/>
      <c r="BH68" s="33"/>
      <c r="BI68" s="33"/>
      <c r="BJ68" s="33"/>
      <c r="BK68" s="33"/>
      <c r="BL68" s="33"/>
      <c r="BM68" s="33"/>
      <c r="BN68" s="33"/>
      <c r="BO68" s="33"/>
      <c r="BP68" s="33"/>
      <c r="BQ68" s="33"/>
      <c r="BR68" s="33"/>
      <c r="BS68" s="33"/>
      <c r="BT68" s="33"/>
      <c r="BU68" s="33"/>
      <c r="BV68" s="33"/>
      <c r="BW68" s="33"/>
      <c r="BX68" s="33"/>
      <c r="BY68" s="33"/>
      <c r="BZ68" s="33"/>
      <c r="CA68" s="33"/>
      <c r="CB68" s="33"/>
      <c r="CC68" s="33"/>
      <c r="CD68" s="33"/>
      <c r="CE68" s="33"/>
      <c r="CF68" s="33"/>
      <c r="CG68" s="33"/>
      <c r="CH68" s="33"/>
      <c r="CI68" s="33"/>
      <c r="CJ68" s="33"/>
      <c r="CK68" s="33"/>
      <c r="CL68" s="33"/>
      <c r="CM68" s="33"/>
      <c r="CN68" s="33"/>
      <c r="CO68" s="33"/>
      <c r="CP68" s="33"/>
      <c r="CQ68" s="33"/>
      <c r="CR68" s="33"/>
      <c r="CS68" s="33"/>
      <c r="CT68" s="33"/>
      <c r="CU68" s="33"/>
      <c r="CV68" s="33"/>
      <c r="CW68" s="33"/>
      <c r="CX68" s="33"/>
      <c r="CY68" s="33"/>
      <c r="CZ68" s="33"/>
      <c r="DA68" s="33"/>
      <c r="DB68" s="33"/>
      <c r="DC68" s="33"/>
      <c r="DD68" s="33"/>
      <c r="DE68" s="33"/>
      <c r="DF68" s="33"/>
      <c r="DG68" s="33"/>
      <c r="DH68" s="33"/>
      <c r="DI68" s="33"/>
      <c r="DJ68" s="33"/>
      <c r="DK68" s="33"/>
      <c r="DL68" s="33"/>
      <c r="DM68" s="33"/>
      <c r="DN68" s="33"/>
      <c r="DO68" s="33"/>
      <c r="DP68" s="33"/>
      <c r="DQ68" s="33"/>
      <c r="DR68" s="33"/>
      <c r="DS68" s="33"/>
      <c r="DT68" s="33"/>
      <c r="DU68" s="33"/>
      <c r="DV68" s="33"/>
      <c r="DW68" s="33"/>
      <c r="DX68" s="33"/>
      <c r="DY68" s="33"/>
      <c r="DZ68" s="33"/>
      <c r="EA68" s="33"/>
      <c r="EB68" s="33"/>
      <c r="EC68" s="33"/>
      <c r="ED68" s="33"/>
      <c r="EE68" s="33"/>
      <c r="EF68" s="33"/>
      <c r="EG68" s="33"/>
      <c r="EH68" s="33"/>
      <c r="EI68" s="33"/>
      <c r="EJ68" s="33"/>
      <c r="EK68" s="33"/>
      <c r="EL68" s="33"/>
      <c r="EM68" s="33"/>
      <c r="EN68" s="33"/>
      <c r="EO68" s="33"/>
      <c r="EP68" s="33"/>
      <c r="EQ68" s="33"/>
      <c r="ER68" s="33"/>
      <c r="ES68" s="33"/>
      <c r="ET68" s="33"/>
      <c r="EU68" s="33"/>
    </row>
    <row r="69" spans="1:151">
      <c r="A69" s="180"/>
      <c r="C69" s="189"/>
      <c r="I69" s="162"/>
      <c r="K69" s="189"/>
      <c r="Q69" s="12"/>
      <c r="R69" s="162"/>
      <c r="T69" s="189"/>
      <c r="W69" s="12"/>
      <c r="X69" s="12"/>
      <c r="Y69" s="12"/>
      <c r="Z69" s="192"/>
      <c r="AA69" s="12"/>
      <c r="AB69" s="188"/>
      <c r="AC69" s="33"/>
      <c r="AD69" s="33"/>
      <c r="AE69" s="33"/>
      <c r="AF69" s="33"/>
      <c r="AG69" s="33"/>
      <c r="AH69" s="33"/>
      <c r="AI69" s="33"/>
      <c r="AJ69" s="33"/>
      <c r="AK69" s="33"/>
      <c r="AL69" s="33"/>
      <c r="AM69" s="33"/>
      <c r="AN69" s="33"/>
      <c r="AO69" s="33"/>
      <c r="AP69" s="33"/>
      <c r="AQ69" s="33"/>
      <c r="AR69" s="33"/>
      <c r="AS69" s="33"/>
      <c r="AT69" s="33">
        <v>69</v>
      </c>
      <c r="AU69" s="33"/>
      <c r="AV69" s="33"/>
      <c r="AW69" s="33"/>
      <c r="AX69" s="33"/>
      <c r="AY69" s="33"/>
      <c r="AZ69" s="33"/>
      <c r="BA69" s="33"/>
      <c r="BB69" s="33"/>
      <c r="BC69" s="33"/>
      <c r="BD69" s="33"/>
      <c r="BE69" s="33"/>
      <c r="BF69" s="33"/>
      <c r="BG69" s="33"/>
      <c r="BH69" s="33"/>
      <c r="BI69" s="33"/>
      <c r="BJ69" s="33"/>
      <c r="BK69" s="33"/>
      <c r="BL69" s="33"/>
      <c r="BM69" s="33"/>
      <c r="BN69" s="33"/>
      <c r="BO69" s="33"/>
      <c r="BP69" s="33"/>
      <c r="BQ69" s="33"/>
      <c r="BR69" s="33"/>
      <c r="BS69" s="33"/>
      <c r="BT69" s="33"/>
      <c r="BU69" s="33"/>
      <c r="BV69" s="33"/>
      <c r="BW69" s="33"/>
      <c r="BX69" s="33"/>
      <c r="BY69" s="33"/>
      <c r="BZ69" s="33"/>
      <c r="CA69" s="33"/>
      <c r="CB69" s="33"/>
      <c r="CC69" s="33"/>
      <c r="CD69" s="33"/>
      <c r="CE69" s="33"/>
      <c r="CF69" s="33"/>
      <c r="CG69" s="33"/>
      <c r="CH69" s="33"/>
      <c r="CI69" s="33"/>
      <c r="CJ69" s="33"/>
      <c r="CK69" s="33"/>
      <c r="CL69" s="33"/>
      <c r="CM69" s="33"/>
      <c r="CN69" s="33"/>
      <c r="CO69" s="33"/>
      <c r="CP69" s="33"/>
      <c r="CQ69" s="33"/>
      <c r="CR69" s="33"/>
      <c r="CS69" s="33"/>
      <c r="CT69" s="33"/>
      <c r="CU69" s="33"/>
      <c r="CV69" s="33"/>
      <c r="CW69" s="33"/>
      <c r="CX69" s="33"/>
      <c r="CY69" s="33"/>
      <c r="CZ69" s="33"/>
      <c r="DA69" s="33"/>
      <c r="DB69" s="33"/>
      <c r="DC69" s="33"/>
      <c r="DD69" s="33"/>
      <c r="DE69" s="33"/>
      <c r="DF69" s="33"/>
      <c r="DG69" s="33"/>
      <c r="DH69" s="33"/>
      <c r="DI69" s="33"/>
      <c r="DJ69" s="33"/>
      <c r="DK69" s="33"/>
      <c r="DL69" s="33"/>
      <c r="DM69" s="33"/>
      <c r="DN69" s="33"/>
      <c r="DO69" s="33"/>
      <c r="DP69" s="33"/>
      <c r="DQ69" s="33"/>
      <c r="DR69" s="33"/>
      <c r="DS69" s="33"/>
      <c r="DT69" s="33"/>
      <c r="DU69" s="33"/>
      <c r="DV69" s="33"/>
      <c r="DW69" s="33"/>
      <c r="DX69" s="33"/>
      <c r="DY69" s="33"/>
      <c r="DZ69" s="33"/>
      <c r="EA69" s="33"/>
      <c r="EB69" s="33"/>
      <c r="EC69" s="33"/>
      <c r="ED69" s="33"/>
      <c r="EE69" s="33"/>
      <c r="EF69" s="33"/>
      <c r="EG69" s="33"/>
      <c r="EH69" s="33"/>
      <c r="EI69" s="33"/>
      <c r="EJ69" s="33"/>
      <c r="EK69" s="33"/>
      <c r="EL69" s="33"/>
      <c r="EM69" s="33"/>
      <c r="EN69" s="33"/>
      <c r="EO69" s="33"/>
      <c r="EP69" s="33"/>
      <c r="EQ69" s="33"/>
      <c r="ER69" s="33"/>
      <c r="ES69" s="33"/>
      <c r="ET69" s="33"/>
      <c r="EU69" s="33"/>
    </row>
    <row r="70" spans="1:151">
      <c r="A70" s="180"/>
      <c r="C70" s="189"/>
      <c r="D70" s="12" t="s">
        <v>4</v>
      </c>
      <c r="E70" s="28"/>
      <c r="I70" s="162"/>
      <c r="K70" s="189"/>
      <c r="L70" t="s">
        <v>42</v>
      </c>
      <c r="M70" s="28"/>
      <c r="N70" s="28"/>
      <c r="O70" s="28"/>
      <c r="Q70" s="193"/>
      <c r="R70" s="162"/>
      <c r="T70" s="189"/>
      <c r="U70" s="28" t="s">
        <v>1985</v>
      </c>
      <c r="Z70" s="192"/>
      <c r="AA70" s="193"/>
      <c r="AB70" s="194"/>
      <c r="AC70" s="33"/>
      <c r="AD70" s="43" t="b">
        <v>0</v>
      </c>
      <c r="AE70" s="856"/>
      <c r="AF70" s="33"/>
      <c r="AG70" s="43" t="b">
        <v>0</v>
      </c>
      <c r="AH70" s="43" t="b">
        <v>0</v>
      </c>
      <c r="AI70" s="33"/>
      <c r="AJ70" s="33"/>
      <c r="AK70" s="33"/>
      <c r="AL70" s="33"/>
      <c r="AM70" s="33"/>
      <c r="AN70" s="33"/>
      <c r="AO70" s="33"/>
      <c r="AP70" s="33"/>
      <c r="AQ70" s="33"/>
      <c r="AR70" s="33"/>
      <c r="AS70" s="33"/>
      <c r="AT70" s="33">
        <v>70</v>
      </c>
      <c r="AU70" s="33"/>
      <c r="AV70" s="33"/>
      <c r="AW70" s="33"/>
      <c r="AX70" s="33"/>
      <c r="AY70" s="33"/>
      <c r="AZ70" s="33"/>
      <c r="BA70" s="33"/>
      <c r="BB70" s="33"/>
      <c r="BC70" s="33"/>
      <c r="BD70" s="33"/>
      <c r="BE70" s="33"/>
      <c r="BF70" s="33"/>
      <c r="BG70" s="33"/>
      <c r="BH70" s="33"/>
      <c r="BI70" s="33"/>
      <c r="BJ70" s="33"/>
      <c r="BK70" s="33"/>
      <c r="BL70" s="33"/>
      <c r="BM70" s="33"/>
      <c r="BN70" s="33"/>
      <c r="BO70" s="33"/>
      <c r="BP70" s="33"/>
      <c r="BQ70" s="33"/>
      <c r="BR70" s="33"/>
      <c r="BS70" s="33"/>
      <c r="BT70" s="33"/>
      <c r="BU70" s="33"/>
      <c r="BV70" s="33"/>
      <c r="BW70" s="33"/>
      <c r="BX70" s="33"/>
      <c r="BY70" s="33"/>
      <c r="BZ70" s="33"/>
      <c r="CA70" s="33"/>
      <c r="CB70" s="33"/>
      <c r="CC70" s="33"/>
      <c r="CD70" s="33"/>
      <c r="CE70" s="33"/>
      <c r="CF70" s="33"/>
      <c r="CG70" s="33"/>
      <c r="CH70" s="33"/>
      <c r="CI70" s="33"/>
      <c r="CJ70" s="33"/>
      <c r="CK70" s="33"/>
      <c r="CL70" s="33"/>
      <c r="CM70" s="33"/>
      <c r="CN70" s="33"/>
      <c r="CO70" s="33"/>
      <c r="CP70" s="33"/>
      <c r="CQ70" s="33"/>
      <c r="CR70" s="33"/>
      <c r="CS70" s="33"/>
      <c r="CT70" s="33"/>
      <c r="CU70" s="33"/>
      <c r="CV70" s="33"/>
      <c r="CW70" s="33"/>
      <c r="CX70" s="33"/>
      <c r="CY70" s="33"/>
      <c r="CZ70" s="33"/>
      <c r="DA70" s="33"/>
      <c r="DB70" s="33"/>
      <c r="DC70" s="33"/>
      <c r="DD70" s="33"/>
      <c r="DE70" s="33"/>
      <c r="DF70" s="33"/>
      <c r="DG70" s="33"/>
      <c r="DH70" s="33"/>
      <c r="DI70" s="33"/>
      <c r="DJ70" s="33"/>
      <c r="DK70" s="33"/>
      <c r="DL70" s="33"/>
      <c r="DM70" s="33"/>
      <c r="DN70" s="33"/>
      <c r="DO70" s="33"/>
      <c r="DP70" s="33"/>
      <c r="DQ70" s="33"/>
      <c r="DR70" s="33"/>
      <c r="DS70" s="33"/>
      <c r="DT70" s="33"/>
      <c r="DU70" s="33"/>
      <c r="DV70" s="33"/>
      <c r="DW70" s="33"/>
      <c r="DX70" s="33"/>
      <c r="DY70" s="33"/>
      <c r="DZ70" s="33"/>
      <c r="EA70" s="33"/>
      <c r="EB70" s="33"/>
      <c r="EC70" s="33"/>
      <c r="ED70" s="33"/>
      <c r="EE70" s="33"/>
      <c r="EF70" s="33"/>
      <c r="EG70" s="33"/>
      <c r="EH70" s="33"/>
      <c r="EI70" s="33"/>
      <c r="EJ70" s="33"/>
      <c r="EK70" s="33"/>
      <c r="EL70" s="33"/>
      <c r="EM70" s="33"/>
      <c r="EN70" s="33"/>
      <c r="EO70" s="33"/>
      <c r="EP70" s="33"/>
      <c r="EQ70" s="33"/>
      <c r="ER70" s="33"/>
      <c r="ES70" s="33"/>
      <c r="ET70" s="33"/>
      <c r="EU70" s="33"/>
    </row>
    <row r="71" spans="1:151">
      <c r="A71" s="180"/>
      <c r="C71" s="189"/>
      <c r="D71" s="12" t="s">
        <v>2532</v>
      </c>
      <c r="I71" s="162"/>
      <c r="K71" s="195"/>
      <c r="L71" s="163"/>
      <c r="M71" s="163"/>
      <c r="N71" s="163"/>
      <c r="O71" s="163"/>
      <c r="P71" s="163"/>
      <c r="Q71" s="163"/>
      <c r="R71" s="196"/>
      <c r="T71" s="189"/>
      <c r="U71" s="28" t="s">
        <v>1008</v>
      </c>
      <c r="W71" s="12"/>
      <c r="X71" s="12"/>
      <c r="Y71" s="12"/>
      <c r="Z71" s="192"/>
      <c r="AB71" s="181"/>
      <c r="AC71" s="44" t="s">
        <v>2140</v>
      </c>
      <c r="AD71" s="43" t="b">
        <v>0</v>
      </c>
      <c r="AE71" s="857"/>
      <c r="AF71" s="33"/>
      <c r="AG71" s="43" t="b">
        <v>0</v>
      </c>
      <c r="AH71" s="33"/>
      <c r="AI71" s="33"/>
      <c r="AJ71" s="33"/>
      <c r="AK71" s="33"/>
      <c r="AL71" s="33"/>
      <c r="AM71" s="33"/>
      <c r="AN71" s="33"/>
      <c r="AO71" s="33"/>
      <c r="AP71" s="33"/>
      <c r="AQ71" s="33"/>
      <c r="AR71" s="33"/>
      <c r="AS71" s="33"/>
      <c r="AT71" s="33">
        <v>71</v>
      </c>
      <c r="AU71" s="33"/>
      <c r="AV71" s="33"/>
      <c r="AW71" s="33"/>
      <c r="AX71" s="33"/>
      <c r="AY71" s="33"/>
      <c r="AZ71" s="33"/>
      <c r="BA71" s="33"/>
      <c r="BB71" s="33"/>
      <c r="BC71" s="33"/>
      <c r="BD71" s="33"/>
      <c r="BE71" s="33"/>
      <c r="BF71" s="33"/>
      <c r="BG71" s="33"/>
      <c r="BH71" s="33"/>
      <c r="BI71" s="33"/>
      <c r="BJ71" s="33"/>
      <c r="BK71" s="33"/>
      <c r="BL71" s="33"/>
      <c r="BM71" s="33"/>
      <c r="BN71" s="33"/>
      <c r="BO71" s="33"/>
      <c r="BP71" s="33"/>
      <c r="BQ71" s="33"/>
      <c r="BR71" s="33"/>
      <c r="BS71" s="33"/>
      <c r="BT71" s="33"/>
      <c r="BU71" s="33"/>
      <c r="BV71" s="33"/>
      <c r="BW71" s="33"/>
      <c r="BX71" s="33"/>
      <c r="BY71" s="33"/>
      <c r="BZ71" s="33"/>
      <c r="CA71" s="33"/>
      <c r="CB71" s="33"/>
      <c r="CC71" s="33"/>
      <c r="CD71" s="33"/>
      <c r="CE71" s="33"/>
      <c r="CF71" s="33"/>
      <c r="CG71" s="33"/>
      <c r="CH71" s="33"/>
      <c r="CI71" s="33"/>
      <c r="CJ71" s="33"/>
      <c r="CK71" s="33"/>
      <c r="CL71" s="33"/>
      <c r="CM71" s="33"/>
      <c r="CN71" s="33"/>
      <c r="CO71" s="33"/>
      <c r="CP71" s="33"/>
      <c r="CQ71" s="33"/>
      <c r="CR71" s="33"/>
      <c r="CS71" s="33"/>
      <c r="CT71" s="33"/>
      <c r="CU71" s="33"/>
      <c r="CV71" s="33"/>
      <c r="CW71" s="33"/>
      <c r="CX71" s="33"/>
      <c r="CY71" s="33"/>
      <c r="CZ71" s="33"/>
      <c r="DA71" s="33"/>
      <c r="DB71" s="33"/>
      <c r="DC71" s="33"/>
      <c r="DD71" s="33"/>
      <c r="DE71" s="33"/>
      <c r="DF71" s="33"/>
      <c r="DG71" s="33"/>
      <c r="DH71" s="33"/>
      <c r="DI71" s="33"/>
      <c r="DJ71" s="33"/>
      <c r="DK71" s="33"/>
      <c r="DL71" s="33"/>
      <c r="DM71" s="33"/>
      <c r="DN71" s="33"/>
      <c r="DO71" s="33"/>
      <c r="DP71" s="33"/>
      <c r="DQ71" s="33"/>
      <c r="DR71" s="33"/>
      <c r="DS71" s="33"/>
      <c r="DT71" s="33"/>
      <c r="DU71" s="33"/>
      <c r="DV71" s="33"/>
      <c r="DW71" s="33"/>
      <c r="DX71" s="33"/>
      <c r="DY71" s="33"/>
      <c r="DZ71" s="33"/>
      <c r="EA71" s="33"/>
      <c r="EB71" s="33"/>
      <c r="EC71" s="33"/>
      <c r="ED71" s="33"/>
      <c r="EE71" s="33"/>
      <c r="EF71" s="33"/>
      <c r="EG71" s="33"/>
      <c r="EH71" s="33"/>
      <c r="EI71" s="33"/>
      <c r="EJ71" s="33"/>
      <c r="EK71" s="33"/>
      <c r="EL71" s="33"/>
      <c r="EM71" s="33"/>
      <c r="EN71" s="33"/>
      <c r="EO71" s="33"/>
      <c r="EP71" s="33"/>
      <c r="EQ71" s="33"/>
      <c r="ER71" s="33"/>
      <c r="ES71" s="33"/>
      <c r="ET71" s="33"/>
      <c r="EU71" s="33"/>
    </row>
    <row r="72" spans="1:151">
      <c r="A72" s="180"/>
      <c r="C72" s="189"/>
      <c r="D72" s="12" t="s">
        <v>1975</v>
      </c>
      <c r="E72" s="28"/>
      <c r="F72" s="12"/>
      <c r="G72" s="12"/>
      <c r="I72" s="162"/>
      <c r="L72" s="197"/>
      <c r="P72" s="198"/>
      <c r="Q72" s="198"/>
      <c r="R72" s="198"/>
      <c r="T72" s="189"/>
      <c r="U72" s="28" t="s">
        <v>1009</v>
      </c>
      <c r="W72" s="12"/>
      <c r="X72" s="12"/>
      <c r="Y72" s="12"/>
      <c r="Z72" s="192"/>
      <c r="AA72" s="12"/>
      <c r="AB72" s="188"/>
      <c r="AC72" s="33"/>
      <c r="AD72" s="43" t="b">
        <v>0</v>
      </c>
      <c r="AE72" s="858"/>
      <c r="AF72" s="33"/>
      <c r="AG72" s="43" t="b">
        <v>0</v>
      </c>
      <c r="AH72" s="33"/>
      <c r="AI72" s="33"/>
      <c r="AJ72" s="33"/>
      <c r="AK72" s="33"/>
      <c r="AL72" s="33"/>
      <c r="AM72" s="33"/>
      <c r="AN72" s="33"/>
      <c r="AO72" s="33"/>
      <c r="AP72" s="33"/>
      <c r="AQ72" s="33"/>
      <c r="AR72" s="33"/>
      <c r="AS72" s="33"/>
      <c r="AT72" s="33">
        <v>72</v>
      </c>
      <c r="AU72" s="33"/>
      <c r="AV72" s="33"/>
      <c r="AW72" s="33"/>
      <c r="AX72" s="33"/>
      <c r="AY72" s="33"/>
      <c r="AZ72" s="33"/>
      <c r="BA72" s="33"/>
      <c r="BB72" s="33"/>
      <c r="BC72" s="33"/>
      <c r="BD72" s="33"/>
      <c r="BE72" s="33"/>
      <c r="BF72" s="33"/>
      <c r="BG72" s="33"/>
      <c r="BH72" s="33"/>
      <c r="BI72" s="33"/>
      <c r="BJ72" s="33"/>
      <c r="BK72" s="33"/>
      <c r="BL72" s="33"/>
      <c r="BM72" s="33"/>
      <c r="BN72" s="33"/>
      <c r="BO72" s="33"/>
      <c r="BP72" s="33"/>
      <c r="BQ72" s="33"/>
      <c r="BR72" s="33"/>
      <c r="BS72" s="33"/>
      <c r="BT72" s="33"/>
      <c r="BU72" s="33"/>
      <c r="BV72" s="33"/>
      <c r="BW72" s="33"/>
      <c r="BX72" s="33"/>
      <c r="BY72" s="33"/>
      <c r="BZ72" s="33"/>
      <c r="CA72" s="33"/>
      <c r="CB72" s="33"/>
      <c r="CC72" s="33"/>
      <c r="CD72" s="33"/>
      <c r="CE72" s="33"/>
      <c r="CF72" s="33"/>
      <c r="CG72" s="33"/>
      <c r="CH72" s="33"/>
      <c r="CI72" s="33"/>
      <c r="CJ72" s="33"/>
      <c r="CK72" s="33"/>
      <c r="CL72" s="33"/>
      <c r="CM72" s="33"/>
      <c r="CN72" s="33"/>
      <c r="CO72" s="33"/>
      <c r="CP72" s="33"/>
      <c r="CQ72" s="33"/>
      <c r="CR72" s="33"/>
      <c r="CS72" s="33"/>
      <c r="CT72" s="33"/>
      <c r="CU72" s="33"/>
      <c r="CV72" s="33"/>
      <c r="CW72" s="33"/>
      <c r="CX72" s="33"/>
      <c r="CY72" s="33"/>
      <c r="CZ72" s="33"/>
      <c r="DA72" s="33"/>
      <c r="DB72" s="33"/>
      <c r="DC72" s="33"/>
      <c r="DD72" s="33"/>
      <c r="DE72" s="33"/>
      <c r="DF72" s="33"/>
      <c r="DG72" s="33"/>
      <c r="DH72" s="33"/>
      <c r="DI72" s="33"/>
      <c r="DJ72" s="33"/>
      <c r="DK72" s="33"/>
      <c r="DL72" s="33"/>
      <c r="DM72" s="33"/>
      <c r="DN72" s="33"/>
      <c r="DO72" s="33"/>
      <c r="DP72" s="33"/>
      <c r="DQ72" s="33"/>
      <c r="DR72" s="33"/>
      <c r="DS72" s="33"/>
      <c r="DT72" s="33"/>
      <c r="DU72" s="33"/>
      <c r="DV72" s="33"/>
      <c r="DW72" s="33"/>
      <c r="DX72" s="33"/>
      <c r="DY72" s="33"/>
      <c r="DZ72" s="33"/>
      <c r="EA72" s="33"/>
      <c r="EB72" s="33"/>
      <c r="EC72" s="33"/>
      <c r="ED72" s="33"/>
      <c r="EE72" s="33"/>
      <c r="EF72" s="33"/>
      <c r="EG72" s="33"/>
      <c r="EH72" s="33"/>
      <c r="EI72" s="33"/>
      <c r="EJ72" s="33"/>
      <c r="EK72" s="33"/>
      <c r="EL72" s="33"/>
      <c r="EM72" s="33"/>
      <c r="EN72" s="33"/>
      <c r="EO72" s="33"/>
      <c r="EP72" s="33"/>
      <c r="EQ72" s="33"/>
      <c r="ER72" s="33"/>
      <c r="ES72" s="33"/>
      <c r="ET72" s="33"/>
      <c r="EU72" s="33"/>
    </row>
    <row r="73" spans="1:151" ht="15.5">
      <c r="A73" s="180"/>
      <c r="C73" s="189"/>
      <c r="D73" s="191" t="s">
        <v>1978</v>
      </c>
      <c r="E73" s="993" t="s">
        <v>1977</v>
      </c>
      <c r="F73" s="993"/>
      <c r="G73" s="191"/>
      <c r="H73" s="191"/>
      <c r="I73" s="199"/>
      <c r="K73" s="184"/>
      <c r="L73" s="157" t="s">
        <v>1005</v>
      </c>
      <c r="M73" s="158"/>
      <c r="N73" s="158"/>
      <c r="O73" s="158"/>
      <c r="P73" s="158"/>
      <c r="Q73" s="158"/>
      <c r="R73" s="160"/>
      <c r="T73" s="189"/>
      <c r="U73" s="28" t="s">
        <v>1019</v>
      </c>
      <c r="W73" s="12"/>
      <c r="X73" s="12"/>
      <c r="Y73" s="12"/>
      <c r="Z73" s="192"/>
      <c r="AB73" s="181"/>
      <c r="AC73" s="90">
        <v>0</v>
      </c>
      <c r="AD73" s="43" t="b">
        <v>0</v>
      </c>
      <c r="AE73" s="856"/>
      <c r="AF73" s="148">
        <v>966</v>
      </c>
      <c r="AG73" s="90">
        <v>0</v>
      </c>
      <c r="AH73" s="153" t="s">
        <v>2145</v>
      </c>
      <c r="AI73" s="33"/>
      <c r="AJ73" s="33"/>
      <c r="AK73" s="33"/>
      <c r="AL73" s="33"/>
      <c r="AM73" s="33"/>
      <c r="AN73" s="33"/>
      <c r="AO73" s="33"/>
      <c r="AP73" s="33"/>
      <c r="AQ73" s="33"/>
      <c r="AR73" s="33"/>
      <c r="AS73" s="33"/>
      <c r="AT73" s="33">
        <v>73</v>
      </c>
      <c r="AU73" s="33"/>
      <c r="AV73" s="33"/>
      <c r="AW73" s="33"/>
      <c r="AX73" s="33"/>
      <c r="AY73" s="33"/>
      <c r="AZ73" s="33"/>
      <c r="BA73" s="33"/>
      <c r="BB73" s="33"/>
      <c r="BC73" s="33"/>
      <c r="BD73" s="33"/>
      <c r="BE73" s="33"/>
      <c r="BF73" s="33"/>
      <c r="BG73" s="33"/>
      <c r="BH73" s="33"/>
      <c r="BI73" s="33"/>
      <c r="BJ73" s="33"/>
      <c r="BK73" s="33"/>
      <c r="BL73" s="33"/>
      <c r="BM73" s="33"/>
      <c r="BN73" s="33"/>
      <c r="BO73" s="33"/>
      <c r="BP73" s="33"/>
      <c r="BQ73" s="33"/>
      <c r="BR73" s="33"/>
      <c r="BS73" s="33"/>
      <c r="BT73" s="33"/>
      <c r="BU73" s="33"/>
      <c r="BV73" s="33"/>
      <c r="BW73" s="33"/>
      <c r="BX73" s="33"/>
      <c r="BY73" s="33"/>
      <c r="BZ73" s="33"/>
      <c r="CA73" s="33"/>
      <c r="CB73" s="33"/>
      <c r="CC73" s="33"/>
      <c r="CD73" s="33"/>
      <c r="CE73" s="33"/>
      <c r="CF73" s="33"/>
      <c r="CG73" s="33"/>
      <c r="CH73" s="33"/>
      <c r="CI73" s="33"/>
      <c r="CJ73" s="33"/>
      <c r="CK73" s="33"/>
      <c r="CL73" s="33"/>
      <c r="CM73" s="33"/>
      <c r="CN73" s="33"/>
      <c r="CO73" s="33"/>
      <c r="CP73" s="33"/>
      <c r="CQ73" s="33"/>
      <c r="CR73" s="33"/>
      <c r="CS73" s="33"/>
      <c r="CT73" s="33"/>
      <c r="CU73" s="33"/>
      <c r="CV73" s="33"/>
      <c r="CW73" s="33"/>
      <c r="CX73" s="33"/>
      <c r="CY73" s="33"/>
      <c r="CZ73" s="33"/>
      <c r="DA73" s="33"/>
      <c r="DB73" s="33"/>
      <c r="DC73" s="33"/>
      <c r="DD73" s="33"/>
      <c r="DE73" s="33"/>
      <c r="DF73" s="33"/>
      <c r="DG73" s="33"/>
      <c r="DH73" s="33"/>
      <c r="DI73" s="33"/>
      <c r="DJ73" s="33"/>
      <c r="DK73" s="33"/>
      <c r="DL73" s="33"/>
      <c r="DM73" s="33"/>
      <c r="DN73" s="33"/>
      <c r="DO73" s="33"/>
      <c r="DP73" s="33"/>
      <c r="DQ73" s="33"/>
      <c r="DR73" s="33"/>
      <c r="DS73" s="33"/>
      <c r="DT73" s="33"/>
      <c r="DU73" s="33"/>
      <c r="DV73" s="33"/>
      <c r="DW73" s="33"/>
      <c r="DX73" s="33"/>
      <c r="DY73" s="33"/>
      <c r="DZ73" s="33"/>
      <c r="EA73" s="33"/>
      <c r="EB73" s="33"/>
      <c r="EC73" s="33"/>
      <c r="ED73" s="33"/>
      <c r="EE73" s="33"/>
      <c r="EF73" s="33"/>
      <c r="EG73" s="33"/>
      <c r="EH73" s="33"/>
      <c r="EI73" s="33"/>
      <c r="EJ73" s="33"/>
      <c r="EK73" s="33"/>
      <c r="EL73" s="33"/>
      <c r="EM73" s="33"/>
      <c r="EN73" s="33"/>
      <c r="EO73" s="33"/>
      <c r="EP73" s="33"/>
      <c r="EQ73" s="33"/>
      <c r="ER73" s="33"/>
      <c r="ES73" s="33"/>
      <c r="ET73" s="33"/>
      <c r="EU73" s="33"/>
    </row>
    <row r="74" spans="1:151">
      <c r="A74" s="180"/>
      <c r="C74" s="189"/>
      <c r="D74" s="12" t="s">
        <v>1976</v>
      </c>
      <c r="I74" s="162"/>
      <c r="K74" s="189"/>
      <c r="L74" s="197" t="s">
        <v>1369</v>
      </c>
      <c r="M74" s="28"/>
      <c r="N74" s="28"/>
      <c r="O74" s="28"/>
      <c r="P74" s="28"/>
      <c r="Q74" s="28"/>
      <c r="R74" s="162"/>
      <c r="T74" s="189"/>
      <c r="U74" s="28" t="s">
        <v>1020</v>
      </c>
      <c r="W74" s="12"/>
      <c r="X74" s="12"/>
      <c r="Y74" s="12"/>
      <c r="Z74" s="192"/>
      <c r="AB74" s="181"/>
      <c r="AC74" s="33"/>
      <c r="AD74" s="43" t="b">
        <v>0</v>
      </c>
      <c r="AE74" s="857"/>
      <c r="AF74" s="149"/>
      <c r="AG74" s="43" t="b">
        <v>0</v>
      </c>
      <c r="AH74" s="153"/>
      <c r="AI74" s="33"/>
      <c r="AJ74" s="33"/>
      <c r="AK74" s="33"/>
      <c r="AL74" s="33"/>
      <c r="AM74" s="33"/>
      <c r="AN74" s="33"/>
      <c r="AO74" s="33"/>
      <c r="AP74" s="33"/>
      <c r="AQ74" s="33"/>
      <c r="AR74" s="33"/>
      <c r="AS74" s="33"/>
      <c r="AT74" s="33">
        <v>74</v>
      </c>
      <c r="AU74" s="33"/>
      <c r="AV74" s="33"/>
      <c r="AW74" s="33"/>
      <c r="AX74" s="33"/>
      <c r="AY74" s="33"/>
      <c r="AZ74" s="33"/>
      <c r="BA74" s="33"/>
      <c r="BB74" s="33"/>
      <c r="BC74" s="33"/>
      <c r="BD74" s="33"/>
      <c r="BE74" s="33"/>
      <c r="BF74" s="33"/>
      <c r="BG74" s="33"/>
      <c r="BH74" s="33"/>
      <c r="BI74" s="33"/>
      <c r="BJ74" s="33"/>
      <c r="BK74" s="33"/>
      <c r="BL74" s="33"/>
      <c r="BM74" s="33"/>
      <c r="BN74" s="33"/>
      <c r="BO74" s="33"/>
      <c r="BP74" s="33"/>
      <c r="BQ74" s="33"/>
      <c r="BR74" s="33"/>
      <c r="BS74" s="33"/>
      <c r="BT74" s="33"/>
      <c r="BU74" s="33"/>
      <c r="BV74" s="33"/>
      <c r="BW74" s="33"/>
      <c r="BX74" s="33"/>
      <c r="BY74" s="33"/>
      <c r="BZ74" s="33"/>
      <c r="CA74" s="33"/>
      <c r="CB74" s="33"/>
      <c r="CC74" s="33"/>
      <c r="CD74" s="33"/>
      <c r="CE74" s="33"/>
      <c r="CF74" s="33"/>
      <c r="CG74" s="33"/>
      <c r="CH74" s="33"/>
      <c r="CI74" s="33"/>
      <c r="CJ74" s="33"/>
      <c r="CK74" s="33"/>
      <c r="CL74" s="33"/>
      <c r="CM74" s="33"/>
      <c r="CN74" s="33"/>
      <c r="CO74" s="33"/>
      <c r="CP74" s="33"/>
      <c r="CQ74" s="33"/>
      <c r="CR74" s="33"/>
      <c r="CS74" s="33"/>
      <c r="CT74" s="33"/>
      <c r="CU74" s="33"/>
      <c r="CV74" s="33"/>
      <c r="CW74" s="33"/>
      <c r="CX74" s="33"/>
      <c r="CY74" s="33"/>
      <c r="CZ74" s="33"/>
      <c r="DA74" s="33"/>
      <c r="DB74" s="33"/>
      <c r="DC74" s="33"/>
      <c r="DD74" s="33"/>
      <c r="DE74" s="33"/>
      <c r="DF74" s="33"/>
      <c r="DG74" s="33"/>
      <c r="DH74" s="33"/>
      <c r="DI74" s="33"/>
      <c r="DJ74" s="33"/>
      <c r="DK74" s="33"/>
      <c r="DL74" s="33"/>
      <c r="DM74" s="33"/>
      <c r="DN74" s="33"/>
      <c r="DO74" s="33"/>
      <c r="DP74" s="33"/>
      <c r="DQ74" s="33"/>
      <c r="DR74" s="33"/>
      <c r="DS74" s="33"/>
      <c r="DT74" s="33"/>
      <c r="DU74" s="33"/>
      <c r="DV74" s="33"/>
      <c r="DW74" s="33"/>
      <c r="DX74" s="33"/>
      <c r="DY74" s="33"/>
      <c r="DZ74" s="33"/>
      <c r="EA74" s="33"/>
      <c r="EB74" s="33"/>
      <c r="EC74" s="33"/>
      <c r="ED74" s="33"/>
      <c r="EE74" s="33"/>
      <c r="EF74" s="33"/>
      <c r="EG74" s="33"/>
      <c r="EH74" s="33"/>
      <c r="EI74" s="33"/>
      <c r="EJ74" s="33"/>
      <c r="EK74" s="33"/>
      <c r="EL74" s="33"/>
      <c r="EM74" s="33"/>
      <c r="EN74" s="33"/>
      <c r="EO74" s="33"/>
      <c r="EP74" s="33"/>
      <c r="EQ74" s="33"/>
      <c r="ER74" s="33"/>
      <c r="ES74" s="33"/>
      <c r="ET74" s="33"/>
      <c r="EU74" s="33"/>
    </row>
    <row r="75" spans="1:151">
      <c r="A75" s="180"/>
      <c r="C75" s="189"/>
      <c r="D75" s="191" t="s">
        <v>1978</v>
      </c>
      <c r="E75" s="993" t="s">
        <v>1977</v>
      </c>
      <c r="F75" s="993"/>
      <c r="G75" s="191"/>
      <c r="H75" s="191"/>
      <c r="I75" s="199"/>
      <c r="K75" s="189"/>
      <c r="L75" t="s">
        <v>31</v>
      </c>
      <c r="M75" s="28"/>
      <c r="N75" s="28"/>
      <c r="O75" s="28"/>
      <c r="P75" s="28"/>
      <c r="Q75" s="28"/>
      <c r="R75" s="162"/>
      <c r="T75" s="189"/>
      <c r="U75" s="28" t="s">
        <v>1021</v>
      </c>
      <c r="W75" s="12"/>
      <c r="X75" s="12"/>
      <c r="Y75" s="12"/>
      <c r="Z75" s="192"/>
      <c r="AB75" s="181"/>
      <c r="AC75" s="44"/>
      <c r="AD75" s="43" t="b">
        <v>0</v>
      </c>
      <c r="AE75" s="858"/>
      <c r="AF75" s="148">
        <v>967</v>
      </c>
      <c r="AG75" s="90">
        <v>0</v>
      </c>
      <c r="AH75" s="43" t="b">
        <v>0</v>
      </c>
      <c r="AI75" s="33"/>
      <c r="AJ75" s="33"/>
      <c r="AK75" s="33"/>
      <c r="AL75" s="33"/>
      <c r="AM75" s="33"/>
      <c r="AN75" s="33"/>
      <c r="AO75" s="33"/>
      <c r="AP75" s="33"/>
      <c r="AQ75" s="33"/>
      <c r="AR75" s="33"/>
      <c r="AS75" s="33"/>
      <c r="AT75" s="33">
        <v>75</v>
      </c>
      <c r="AU75" s="33"/>
      <c r="AV75" s="33"/>
      <c r="AW75" s="33"/>
      <c r="AX75" s="33"/>
      <c r="AY75" s="33"/>
      <c r="AZ75" s="33"/>
      <c r="BA75" s="33"/>
      <c r="BB75" s="33"/>
      <c r="BC75" s="33"/>
      <c r="BD75" s="33"/>
      <c r="BE75" s="33"/>
      <c r="BF75" s="33"/>
      <c r="BG75" s="33"/>
      <c r="BH75" s="33"/>
      <c r="BI75" s="33"/>
      <c r="BJ75" s="33"/>
      <c r="BK75" s="33"/>
      <c r="BL75" s="33"/>
      <c r="BM75" s="33"/>
      <c r="BN75" s="33"/>
      <c r="BO75" s="33"/>
      <c r="BP75" s="33"/>
      <c r="BQ75" s="33"/>
      <c r="BR75" s="33"/>
      <c r="BS75" s="33"/>
      <c r="BT75" s="33"/>
      <c r="BU75" s="33"/>
      <c r="BV75" s="33"/>
      <c r="BW75" s="33"/>
      <c r="BX75" s="33"/>
      <c r="BY75" s="33"/>
      <c r="BZ75" s="33"/>
      <c r="CA75" s="33"/>
      <c r="CB75" s="33"/>
      <c r="CC75" s="33"/>
      <c r="CD75" s="33"/>
      <c r="CE75" s="33"/>
      <c r="CF75" s="33"/>
      <c r="CG75" s="33"/>
      <c r="CH75" s="33"/>
      <c r="CI75" s="33"/>
      <c r="CJ75" s="33"/>
      <c r="CK75" s="33"/>
      <c r="CL75" s="33"/>
      <c r="CM75" s="33"/>
      <c r="CN75" s="33"/>
      <c r="CO75" s="33"/>
      <c r="CP75" s="33"/>
      <c r="CQ75" s="33"/>
      <c r="CR75" s="33"/>
      <c r="CS75" s="33"/>
      <c r="CT75" s="33"/>
      <c r="CU75" s="33"/>
      <c r="CV75" s="33"/>
      <c r="CW75" s="33"/>
      <c r="CX75" s="33"/>
      <c r="CY75" s="33"/>
      <c r="CZ75" s="33"/>
      <c r="DA75" s="33"/>
      <c r="DB75" s="33"/>
      <c r="DC75" s="33"/>
      <c r="DD75" s="33"/>
      <c r="DE75" s="33"/>
      <c r="DF75" s="33"/>
      <c r="DG75" s="33"/>
      <c r="DH75" s="33"/>
      <c r="DI75" s="33"/>
      <c r="DJ75" s="33"/>
      <c r="DK75" s="33"/>
      <c r="DL75" s="33"/>
      <c r="DM75" s="33"/>
      <c r="DN75" s="33"/>
      <c r="DO75" s="33"/>
      <c r="DP75" s="33"/>
      <c r="DQ75" s="33"/>
      <c r="DR75" s="33"/>
      <c r="DS75" s="33"/>
      <c r="DT75" s="33"/>
      <c r="DU75" s="33"/>
      <c r="DV75" s="33"/>
      <c r="DW75" s="33"/>
      <c r="DX75" s="33"/>
      <c r="DY75" s="33"/>
      <c r="DZ75" s="33"/>
      <c r="EA75" s="33"/>
      <c r="EB75" s="33"/>
      <c r="EC75" s="33"/>
      <c r="ED75" s="33"/>
      <c r="EE75" s="33"/>
      <c r="EF75" s="33"/>
      <c r="EG75" s="33"/>
      <c r="EH75" s="33"/>
      <c r="EI75" s="33"/>
      <c r="EJ75" s="33"/>
      <c r="EK75" s="33"/>
      <c r="EL75" s="33"/>
      <c r="EM75" s="33"/>
      <c r="EN75" s="33"/>
      <c r="EO75" s="33"/>
      <c r="EP75" s="33"/>
      <c r="EQ75" s="33"/>
      <c r="ER75" s="33"/>
      <c r="ES75" s="33"/>
      <c r="ET75" s="33"/>
      <c r="EU75" s="33"/>
    </row>
    <row r="76" spans="1:151">
      <c r="A76" s="180"/>
      <c r="C76" s="189"/>
      <c r="D76" s="12" t="s">
        <v>6</v>
      </c>
      <c r="E76" s="28"/>
      <c r="I76" s="162"/>
      <c r="K76" s="195"/>
      <c r="L76" s="200"/>
      <c r="M76" s="163"/>
      <c r="N76" s="200"/>
      <c r="O76" s="200"/>
      <c r="P76" s="200"/>
      <c r="Q76" s="200"/>
      <c r="R76" s="164"/>
      <c r="T76" s="189"/>
      <c r="U76" s="28" t="s">
        <v>1022</v>
      </c>
      <c r="W76" s="12"/>
      <c r="X76" s="12"/>
      <c r="Y76" s="12"/>
      <c r="Z76" s="192"/>
      <c r="AB76" s="181"/>
      <c r="AC76" s="33"/>
      <c r="AD76" s="43" t="b">
        <v>0</v>
      </c>
      <c r="AE76" s="33"/>
      <c r="AF76" s="33"/>
      <c r="AG76" s="43" t="b">
        <v>0</v>
      </c>
      <c r="AH76" s="153"/>
      <c r="AI76" s="33"/>
      <c r="AJ76" s="33"/>
      <c r="AK76" s="33"/>
      <c r="AL76" s="33"/>
      <c r="AM76" s="33"/>
      <c r="AN76" s="33"/>
      <c r="AO76" s="33"/>
      <c r="AP76" s="33"/>
      <c r="AQ76" s="33"/>
      <c r="AR76" s="33"/>
      <c r="AS76" s="33"/>
      <c r="AT76" s="33">
        <v>76</v>
      </c>
      <c r="AU76" s="33"/>
      <c r="AV76" s="33"/>
      <c r="AW76" s="33"/>
      <c r="AX76" s="33"/>
      <c r="AY76" s="33"/>
      <c r="AZ76" s="33"/>
      <c r="BA76" s="33"/>
      <c r="BB76" s="33"/>
      <c r="BC76" s="33"/>
      <c r="BD76" s="33"/>
      <c r="BE76" s="33"/>
      <c r="BF76" s="33"/>
      <c r="BG76" s="33"/>
      <c r="BH76" s="33"/>
      <c r="BI76" s="33"/>
      <c r="BJ76" s="33"/>
      <c r="BK76" s="33"/>
      <c r="BL76" s="33"/>
      <c r="BM76" s="33"/>
      <c r="BN76" s="33"/>
      <c r="BO76" s="33"/>
      <c r="BP76" s="33"/>
      <c r="BQ76" s="33"/>
      <c r="BR76" s="33"/>
      <c r="BS76" s="33"/>
      <c r="BT76" s="33"/>
      <c r="BU76" s="33"/>
      <c r="BV76" s="33"/>
      <c r="BW76" s="33"/>
      <c r="BX76" s="33"/>
      <c r="BY76" s="33"/>
      <c r="BZ76" s="33"/>
      <c r="CA76" s="33"/>
      <c r="CB76" s="33"/>
      <c r="CC76" s="33"/>
      <c r="CD76" s="33"/>
      <c r="CE76" s="33"/>
      <c r="CF76" s="33"/>
      <c r="CG76" s="33"/>
      <c r="CH76" s="33"/>
      <c r="CI76" s="33"/>
      <c r="CJ76" s="33"/>
      <c r="CK76" s="33"/>
      <c r="CL76" s="33"/>
      <c r="CM76" s="33"/>
      <c r="CN76" s="33"/>
      <c r="CO76" s="33"/>
      <c r="CP76" s="33"/>
      <c r="CQ76" s="33"/>
      <c r="CR76" s="33"/>
      <c r="CS76" s="33"/>
      <c r="CT76" s="33"/>
      <c r="CU76" s="33"/>
      <c r="CV76" s="33"/>
      <c r="CW76" s="33"/>
      <c r="CX76" s="33"/>
      <c r="CY76" s="33"/>
      <c r="CZ76" s="33"/>
      <c r="DA76" s="33"/>
      <c r="DB76" s="33"/>
      <c r="DC76" s="33"/>
      <c r="DD76" s="33"/>
      <c r="DE76" s="33"/>
      <c r="DF76" s="33"/>
      <c r="DG76" s="33"/>
      <c r="DH76" s="33"/>
      <c r="DI76" s="33"/>
      <c r="DJ76" s="33"/>
      <c r="DK76" s="33"/>
      <c r="DL76" s="33"/>
      <c r="DM76" s="33"/>
      <c r="DN76" s="33"/>
      <c r="DO76" s="33"/>
      <c r="DP76" s="33"/>
      <c r="DQ76" s="33"/>
      <c r="DR76" s="33"/>
      <c r="DS76" s="33"/>
      <c r="DT76" s="33"/>
      <c r="DU76" s="33"/>
      <c r="DV76" s="33"/>
      <c r="DW76" s="33"/>
      <c r="DX76" s="33"/>
      <c r="DY76" s="33"/>
      <c r="DZ76" s="33"/>
      <c r="EA76" s="33"/>
      <c r="EB76" s="33"/>
      <c r="EC76" s="33"/>
      <c r="ED76" s="33"/>
      <c r="EE76" s="33"/>
      <c r="EF76" s="33"/>
      <c r="EG76" s="33"/>
      <c r="EH76" s="33"/>
      <c r="EI76" s="33"/>
      <c r="EJ76" s="33"/>
      <c r="EK76" s="33"/>
      <c r="EL76" s="33"/>
      <c r="EM76" s="33"/>
      <c r="EN76" s="33"/>
      <c r="EO76" s="33"/>
      <c r="EP76" s="33"/>
      <c r="EQ76" s="33"/>
      <c r="ER76" s="33"/>
      <c r="ES76" s="33"/>
      <c r="ET76" s="33"/>
      <c r="EU76" s="33"/>
    </row>
    <row r="77" spans="1:151">
      <c r="A77" s="180"/>
      <c r="C77" s="189"/>
      <c r="D77" s="12" t="s">
        <v>7</v>
      </c>
      <c r="I77" s="162"/>
      <c r="T77" s="189"/>
      <c r="U77" s="28" t="s">
        <v>1023</v>
      </c>
      <c r="W77" s="12"/>
      <c r="X77" s="12"/>
      <c r="Y77" s="12"/>
      <c r="Z77" s="192"/>
      <c r="AB77" s="181"/>
      <c r="AC77" s="33"/>
      <c r="AD77" s="43" t="b">
        <v>0</v>
      </c>
      <c r="AE77" s="33"/>
      <c r="AF77" s="33"/>
      <c r="AG77" s="43" t="b">
        <v>0</v>
      </c>
      <c r="AH77" s="153"/>
      <c r="AI77" s="33"/>
      <c r="AJ77" s="33"/>
      <c r="AK77" s="33"/>
      <c r="AL77" s="33"/>
      <c r="AM77" s="33"/>
      <c r="AN77" s="33"/>
      <c r="AO77" s="33"/>
      <c r="AP77" s="33"/>
      <c r="AQ77" s="33"/>
      <c r="AR77" s="33"/>
      <c r="AS77" s="33"/>
      <c r="AT77" s="33">
        <v>77</v>
      </c>
      <c r="AU77" s="33"/>
      <c r="AV77" s="33"/>
      <c r="AW77" s="33"/>
      <c r="AX77" s="33"/>
      <c r="AY77" s="33"/>
      <c r="AZ77" s="33"/>
      <c r="BA77" s="33"/>
      <c r="BB77" s="33"/>
      <c r="BC77" s="33"/>
      <c r="BD77" s="33"/>
      <c r="BE77" s="33"/>
      <c r="BF77" s="33"/>
      <c r="BG77" s="33"/>
      <c r="BH77" s="33"/>
      <c r="BI77" s="33"/>
      <c r="BJ77" s="33"/>
      <c r="BK77" s="33"/>
      <c r="BL77" s="33"/>
      <c r="BM77" s="33"/>
      <c r="BN77" s="33"/>
      <c r="BO77" s="33"/>
      <c r="BP77" s="33"/>
      <c r="BQ77" s="33"/>
      <c r="BR77" s="33"/>
      <c r="BS77" s="33"/>
      <c r="BT77" s="33"/>
      <c r="BU77" s="33"/>
      <c r="BV77" s="33"/>
      <c r="BW77" s="33"/>
      <c r="BX77" s="33"/>
      <c r="BY77" s="33"/>
      <c r="BZ77" s="33"/>
      <c r="CA77" s="33"/>
      <c r="CB77" s="33"/>
      <c r="CC77" s="33"/>
      <c r="CD77" s="33"/>
      <c r="CE77" s="33"/>
      <c r="CF77" s="33"/>
      <c r="CG77" s="33"/>
      <c r="CH77" s="33"/>
      <c r="CI77" s="33"/>
      <c r="CJ77" s="33"/>
      <c r="CK77" s="33"/>
      <c r="CL77" s="33"/>
      <c r="CM77" s="33"/>
      <c r="CN77" s="33"/>
      <c r="CO77" s="33"/>
      <c r="CP77" s="33"/>
      <c r="CQ77" s="33"/>
      <c r="CR77" s="33"/>
      <c r="CS77" s="33"/>
      <c r="CT77" s="33"/>
      <c r="CU77" s="33"/>
      <c r="CV77" s="33"/>
      <c r="CW77" s="33"/>
      <c r="CX77" s="33"/>
      <c r="CY77" s="33"/>
      <c r="CZ77" s="33"/>
      <c r="DA77" s="33"/>
      <c r="DB77" s="33"/>
      <c r="DC77" s="33"/>
      <c r="DD77" s="33"/>
      <c r="DE77" s="33"/>
      <c r="DF77" s="33"/>
      <c r="DG77" s="33"/>
      <c r="DH77" s="33"/>
      <c r="DI77" s="33"/>
      <c r="DJ77" s="33"/>
      <c r="DK77" s="33"/>
      <c r="DL77" s="33"/>
      <c r="DM77" s="33"/>
      <c r="DN77" s="33"/>
      <c r="DO77" s="33"/>
      <c r="DP77" s="33"/>
      <c r="DQ77" s="33"/>
      <c r="DR77" s="33"/>
      <c r="DS77" s="33"/>
      <c r="DT77" s="33"/>
      <c r="DU77" s="33"/>
      <c r="DV77" s="33"/>
      <c r="DW77" s="33"/>
      <c r="DX77" s="33"/>
      <c r="DY77" s="33"/>
      <c r="DZ77" s="33"/>
      <c r="EA77" s="33"/>
      <c r="EB77" s="33"/>
      <c r="EC77" s="33"/>
      <c r="ED77" s="33"/>
      <c r="EE77" s="33"/>
      <c r="EF77" s="33"/>
      <c r="EG77" s="33"/>
      <c r="EH77" s="33"/>
      <c r="EI77" s="33"/>
      <c r="EJ77" s="33"/>
      <c r="EK77" s="33"/>
      <c r="EL77" s="33"/>
      <c r="EM77" s="33"/>
      <c r="EN77" s="33"/>
      <c r="EO77" s="33"/>
      <c r="EP77" s="33"/>
      <c r="EQ77" s="33"/>
      <c r="ER77" s="33"/>
      <c r="ES77" s="33"/>
      <c r="ET77" s="33"/>
      <c r="EU77" s="33"/>
    </row>
    <row r="78" spans="1:151" ht="15.5">
      <c r="A78" s="180"/>
      <c r="C78" s="189"/>
      <c r="D78" s="12" t="s">
        <v>8</v>
      </c>
      <c r="E78" s="28"/>
      <c r="F78" s="12"/>
      <c r="G78" s="12"/>
      <c r="I78" s="162"/>
      <c r="K78" s="184"/>
      <c r="L78" s="157" t="s">
        <v>1033</v>
      </c>
      <c r="M78" s="158"/>
      <c r="N78" s="158"/>
      <c r="O78" s="158"/>
      <c r="P78" s="158"/>
      <c r="Q78" s="158"/>
      <c r="R78" s="160"/>
      <c r="T78" s="189"/>
      <c r="U78" s="28" t="s">
        <v>1024</v>
      </c>
      <c r="W78" s="12"/>
      <c r="X78" s="12"/>
      <c r="Y78" s="12"/>
      <c r="Z78" s="192"/>
      <c r="AB78" s="181"/>
      <c r="AC78" s="33"/>
      <c r="AD78" s="43" t="b">
        <v>0</v>
      </c>
      <c r="AE78" s="33"/>
      <c r="AF78" s="33"/>
      <c r="AG78" s="43" t="b">
        <v>0</v>
      </c>
      <c r="AH78" s="153" t="s">
        <v>2146</v>
      </c>
      <c r="AI78" s="33"/>
      <c r="AJ78" s="33"/>
      <c r="AK78" s="33"/>
      <c r="AL78" s="33"/>
      <c r="AM78" s="33"/>
      <c r="AN78" s="33"/>
      <c r="AO78" s="33"/>
      <c r="AP78" s="33"/>
      <c r="AQ78" s="33"/>
      <c r="AR78" s="33"/>
      <c r="AS78" s="33"/>
      <c r="AT78" s="33">
        <v>78</v>
      </c>
      <c r="AU78" s="33"/>
      <c r="AV78" s="33"/>
      <c r="AW78" s="33"/>
      <c r="AX78" s="33"/>
      <c r="AY78" s="33"/>
      <c r="AZ78" s="33"/>
      <c r="BA78" s="33"/>
      <c r="BB78" s="33"/>
      <c r="BC78" s="33"/>
      <c r="BD78" s="33"/>
      <c r="BE78" s="33"/>
      <c r="BF78" s="33"/>
      <c r="BG78" s="33"/>
      <c r="BH78" s="33"/>
      <c r="BI78" s="33"/>
      <c r="BJ78" s="33"/>
      <c r="BK78" s="33"/>
      <c r="BL78" s="33"/>
      <c r="BM78" s="33"/>
      <c r="BN78" s="33"/>
      <c r="BO78" s="33"/>
      <c r="BP78" s="33"/>
      <c r="BQ78" s="33"/>
      <c r="BR78" s="33"/>
      <c r="BS78" s="33"/>
      <c r="BT78" s="33"/>
      <c r="BU78" s="33"/>
      <c r="BV78" s="33"/>
      <c r="BW78" s="33"/>
      <c r="BX78" s="33"/>
      <c r="BY78" s="33"/>
      <c r="BZ78" s="33"/>
      <c r="CA78" s="33"/>
      <c r="CB78" s="33"/>
      <c r="CC78" s="33"/>
      <c r="CD78" s="33"/>
      <c r="CE78" s="33"/>
      <c r="CF78" s="33"/>
      <c r="CG78" s="33"/>
      <c r="CH78" s="33"/>
      <c r="CI78" s="33"/>
      <c r="CJ78" s="33"/>
      <c r="CK78" s="33"/>
      <c r="CL78" s="33"/>
      <c r="CM78" s="33"/>
      <c r="CN78" s="33"/>
      <c r="CO78" s="33"/>
      <c r="CP78" s="33"/>
      <c r="CQ78" s="33"/>
      <c r="CR78" s="33"/>
      <c r="CS78" s="33"/>
      <c r="CT78" s="33"/>
      <c r="CU78" s="33"/>
      <c r="CV78" s="33"/>
      <c r="CW78" s="33"/>
      <c r="CX78" s="33"/>
      <c r="CY78" s="33"/>
      <c r="CZ78" s="33"/>
      <c r="DA78" s="33"/>
      <c r="DB78" s="33"/>
      <c r="DC78" s="33"/>
      <c r="DD78" s="33"/>
      <c r="DE78" s="33"/>
      <c r="DF78" s="33"/>
      <c r="DG78" s="33"/>
      <c r="DH78" s="33"/>
      <c r="DI78" s="33"/>
      <c r="DJ78" s="33"/>
      <c r="DK78" s="33"/>
      <c r="DL78" s="33"/>
      <c r="DM78" s="33"/>
      <c r="DN78" s="33"/>
      <c r="DO78" s="33"/>
      <c r="DP78" s="33"/>
      <c r="DQ78" s="33"/>
      <c r="DR78" s="33"/>
      <c r="DS78" s="33"/>
      <c r="DT78" s="33"/>
      <c r="DU78" s="33"/>
      <c r="DV78" s="33"/>
      <c r="DW78" s="33"/>
      <c r="DX78" s="33"/>
      <c r="DY78" s="33"/>
      <c r="DZ78" s="33"/>
      <c r="EA78" s="33"/>
      <c r="EB78" s="33"/>
      <c r="EC78" s="33"/>
      <c r="ED78" s="33"/>
      <c r="EE78" s="33"/>
      <c r="EF78" s="33"/>
      <c r="EG78" s="33"/>
      <c r="EH78" s="33"/>
      <c r="EI78" s="33"/>
      <c r="EJ78" s="33"/>
      <c r="EK78" s="33"/>
      <c r="EL78" s="33"/>
      <c r="EM78" s="33"/>
      <c r="EN78" s="33"/>
      <c r="EO78" s="33"/>
      <c r="EP78" s="33"/>
      <c r="EQ78" s="33"/>
      <c r="ER78" s="33"/>
      <c r="ES78" s="33"/>
      <c r="ET78" s="33"/>
      <c r="EU78" s="33"/>
    </row>
    <row r="79" spans="1:151">
      <c r="A79" s="180"/>
      <c r="C79" s="189"/>
      <c r="D79" s="12" t="s">
        <v>9</v>
      </c>
      <c r="E79" s="28"/>
      <c r="F79" s="146"/>
      <c r="G79" s="12"/>
      <c r="I79" s="162"/>
      <c r="K79" s="189"/>
      <c r="L79" s="197" t="s">
        <v>1369</v>
      </c>
      <c r="M79" s="28"/>
      <c r="N79" s="28"/>
      <c r="O79" s="28"/>
      <c r="P79" s="28"/>
      <c r="Q79" s="28"/>
      <c r="R79" s="162"/>
      <c r="T79" s="189"/>
      <c r="U79" s="28" t="s">
        <v>1025</v>
      </c>
      <c r="W79" s="12"/>
      <c r="X79" s="12"/>
      <c r="Y79" s="12"/>
      <c r="Z79" s="192"/>
      <c r="AB79" s="181"/>
      <c r="AC79" s="33"/>
      <c r="AD79" s="43" t="b">
        <v>0</v>
      </c>
      <c r="AE79" s="33"/>
      <c r="AF79" s="33"/>
      <c r="AG79" s="43" t="b">
        <v>0</v>
      </c>
      <c r="AH79" s="153"/>
      <c r="AI79" s="33"/>
      <c r="AJ79" s="33"/>
      <c r="AK79" s="33"/>
      <c r="AL79" s="33"/>
      <c r="AM79" s="33"/>
      <c r="AN79" s="33"/>
      <c r="AO79" s="33"/>
      <c r="AP79" s="33"/>
      <c r="AQ79" s="33"/>
      <c r="AR79" s="33"/>
      <c r="AS79" s="33"/>
      <c r="AT79" s="33">
        <v>79</v>
      </c>
      <c r="AU79" s="33"/>
      <c r="AV79" s="33"/>
      <c r="AW79" s="33"/>
      <c r="AX79" s="33"/>
      <c r="AY79" s="33"/>
      <c r="AZ79" s="33"/>
      <c r="BA79" s="33"/>
      <c r="BB79" s="33"/>
      <c r="BC79" s="33"/>
      <c r="BD79" s="33"/>
      <c r="BE79" s="33"/>
      <c r="BF79" s="33"/>
      <c r="BG79" s="33"/>
      <c r="BH79" s="33"/>
      <c r="BI79" s="33"/>
      <c r="BJ79" s="33"/>
      <c r="BK79" s="33"/>
      <c r="BL79" s="33"/>
      <c r="BM79" s="33"/>
      <c r="BN79" s="33"/>
      <c r="BO79" s="33"/>
      <c r="BP79" s="33"/>
      <c r="BQ79" s="33"/>
      <c r="BR79" s="33"/>
      <c r="BS79" s="33"/>
      <c r="BT79" s="33"/>
      <c r="BU79" s="33"/>
      <c r="BV79" s="33"/>
      <c r="BW79" s="33"/>
      <c r="BX79" s="33"/>
      <c r="BY79" s="33"/>
      <c r="BZ79" s="33"/>
      <c r="CA79" s="33"/>
      <c r="CB79" s="33"/>
      <c r="CC79" s="33"/>
      <c r="CD79" s="33"/>
      <c r="CE79" s="33"/>
      <c r="CF79" s="33"/>
      <c r="CG79" s="33"/>
      <c r="CH79" s="33"/>
      <c r="CI79" s="33"/>
      <c r="CJ79" s="33"/>
      <c r="CK79" s="33"/>
      <c r="CL79" s="33"/>
      <c r="CM79" s="33"/>
      <c r="CN79" s="33"/>
      <c r="CO79" s="33"/>
      <c r="CP79" s="33"/>
      <c r="CQ79" s="33"/>
      <c r="CR79" s="33"/>
      <c r="CS79" s="33"/>
      <c r="CT79" s="33"/>
      <c r="CU79" s="33"/>
      <c r="CV79" s="33"/>
      <c r="CW79" s="33"/>
      <c r="CX79" s="33"/>
      <c r="CY79" s="33"/>
      <c r="CZ79" s="33"/>
      <c r="DA79" s="33"/>
      <c r="DB79" s="33"/>
      <c r="DC79" s="33"/>
      <c r="DD79" s="33"/>
      <c r="DE79" s="33"/>
      <c r="DF79" s="33"/>
      <c r="DG79" s="33"/>
      <c r="DH79" s="33"/>
      <c r="DI79" s="33"/>
      <c r="DJ79" s="33"/>
      <c r="DK79" s="33"/>
      <c r="DL79" s="33"/>
      <c r="DM79" s="33"/>
      <c r="DN79" s="33"/>
      <c r="DO79" s="33"/>
      <c r="DP79" s="33"/>
      <c r="DQ79" s="33"/>
      <c r="DR79" s="33"/>
      <c r="DS79" s="33"/>
      <c r="DT79" s="33"/>
      <c r="DU79" s="33"/>
      <c r="DV79" s="33"/>
      <c r="DW79" s="33"/>
      <c r="DX79" s="33"/>
      <c r="DY79" s="33"/>
      <c r="DZ79" s="33"/>
      <c r="EA79" s="33"/>
      <c r="EB79" s="33"/>
      <c r="EC79" s="33"/>
      <c r="ED79" s="33"/>
      <c r="EE79" s="33"/>
      <c r="EF79" s="33"/>
      <c r="EG79" s="33"/>
      <c r="EH79" s="33"/>
      <c r="EI79" s="33"/>
      <c r="EJ79" s="33"/>
      <c r="EK79" s="33"/>
      <c r="EL79" s="33"/>
      <c r="EM79" s="33"/>
      <c r="EN79" s="33"/>
      <c r="EO79" s="33"/>
      <c r="EP79" s="33"/>
      <c r="EQ79" s="33"/>
      <c r="ER79" s="33"/>
      <c r="ES79" s="33"/>
      <c r="ET79" s="33"/>
      <c r="EU79" s="33"/>
    </row>
    <row r="80" spans="1:151">
      <c r="A80" s="180"/>
      <c r="C80" s="189"/>
      <c r="D80" s="12" t="s">
        <v>10</v>
      </c>
      <c r="E80" s="28"/>
      <c r="F80" s="146"/>
      <c r="G80" s="12"/>
      <c r="I80" s="162"/>
      <c r="K80" s="189"/>
      <c r="L80" t="s">
        <v>1034</v>
      </c>
      <c r="M80" s="28"/>
      <c r="N80" s="28"/>
      <c r="O80" s="28"/>
      <c r="P80" s="28"/>
      <c r="Q80" s="28"/>
      <c r="R80" s="162"/>
      <c r="T80" s="189"/>
      <c r="U80" s="28" t="s">
        <v>1026</v>
      </c>
      <c r="W80" s="12"/>
      <c r="X80" s="12"/>
      <c r="Y80" s="12"/>
      <c r="Z80" s="192"/>
      <c r="AB80" s="181"/>
      <c r="AC80" s="33"/>
      <c r="AD80" s="43" t="b">
        <v>0</v>
      </c>
      <c r="AE80" s="33"/>
      <c r="AF80" s="33"/>
      <c r="AG80" s="43" t="b">
        <v>0</v>
      </c>
      <c r="AH80" s="43" t="b">
        <v>0</v>
      </c>
      <c r="AI80" s="33"/>
      <c r="AJ80" s="33"/>
      <c r="AK80" s="33"/>
      <c r="AL80" s="33"/>
      <c r="AM80" s="33"/>
      <c r="AN80" s="33"/>
      <c r="AO80" s="33"/>
      <c r="AP80" s="33"/>
      <c r="AQ80" s="33"/>
      <c r="AR80" s="33"/>
      <c r="AS80" s="33"/>
      <c r="AT80" s="33">
        <v>80</v>
      </c>
      <c r="AU80" s="33"/>
      <c r="AV80" s="33"/>
      <c r="AW80" s="33"/>
      <c r="AX80" s="33"/>
      <c r="AY80" s="33"/>
      <c r="AZ80" s="33"/>
      <c r="BA80" s="33"/>
      <c r="BB80" s="33"/>
      <c r="BC80" s="33"/>
      <c r="BD80" s="33"/>
      <c r="BE80" s="33"/>
      <c r="BF80" s="33"/>
      <c r="BG80" s="33"/>
      <c r="BH80" s="33"/>
      <c r="BI80" s="33"/>
      <c r="BJ80" s="33"/>
      <c r="BK80" s="33"/>
      <c r="BL80" s="33"/>
      <c r="BM80" s="33"/>
      <c r="BN80" s="33"/>
      <c r="BO80" s="33"/>
      <c r="BP80" s="33"/>
      <c r="BQ80" s="33"/>
      <c r="BR80" s="33"/>
      <c r="BS80" s="33"/>
      <c r="BT80" s="33"/>
      <c r="BU80" s="33"/>
      <c r="BV80" s="33"/>
      <c r="BW80" s="33"/>
      <c r="BX80" s="33"/>
      <c r="BY80" s="33"/>
      <c r="BZ80" s="33"/>
      <c r="CA80" s="33"/>
      <c r="CB80" s="33"/>
      <c r="CC80" s="33"/>
      <c r="CD80" s="33"/>
      <c r="CE80" s="33"/>
      <c r="CF80" s="33"/>
      <c r="CG80" s="33"/>
      <c r="CH80" s="33"/>
      <c r="CI80" s="33"/>
      <c r="CJ80" s="33"/>
      <c r="CK80" s="33"/>
      <c r="CL80" s="33"/>
      <c r="CM80" s="33"/>
      <c r="CN80" s="33"/>
      <c r="CO80" s="33"/>
      <c r="CP80" s="33"/>
      <c r="CQ80" s="33"/>
      <c r="CR80" s="33"/>
      <c r="CS80" s="33"/>
      <c r="CT80" s="33"/>
      <c r="CU80" s="33"/>
      <c r="CV80" s="33"/>
      <c r="CW80" s="33"/>
      <c r="CX80" s="33"/>
      <c r="CY80" s="33"/>
      <c r="CZ80" s="33"/>
      <c r="DA80" s="33"/>
      <c r="DB80" s="33"/>
      <c r="DC80" s="33"/>
      <c r="DD80" s="33"/>
      <c r="DE80" s="33"/>
      <c r="DF80" s="33"/>
      <c r="DG80" s="33"/>
      <c r="DH80" s="33"/>
      <c r="DI80" s="33"/>
      <c r="DJ80" s="33"/>
      <c r="DK80" s="33"/>
      <c r="DL80" s="33"/>
      <c r="DM80" s="33"/>
      <c r="DN80" s="33"/>
      <c r="DO80" s="33"/>
      <c r="DP80" s="33"/>
      <c r="DQ80" s="33"/>
      <c r="DR80" s="33"/>
      <c r="DS80" s="33"/>
      <c r="DT80" s="33"/>
      <c r="DU80" s="33"/>
      <c r="DV80" s="33"/>
      <c r="DW80" s="33"/>
      <c r="DX80" s="33"/>
      <c r="DY80" s="33"/>
      <c r="DZ80" s="33"/>
      <c r="EA80" s="33"/>
      <c r="EB80" s="33"/>
      <c r="EC80" s="33"/>
      <c r="ED80" s="33"/>
      <c r="EE80" s="33"/>
      <c r="EF80" s="33"/>
      <c r="EG80" s="33"/>
      <c r="EH80" s="33"/>
      <c r="EI80" s="33"/>
      <c r="EJ80" s="33"/>
      <c r="EK80" s="33"/>
      <c r="EL80" s="33"/>
      <c r="EM80" s="33"/>
      <c r="EN80" s="33"/>
      <c r="EO80" s="33"/>
      <c r="EP80" s="33"/>
      <c r="EQ80" s="33"/>
      <c r="ER80" s="33"/>
      <c r="ES80" s="33"/>
      <c r="ET80" s="33"/>
      <c r="EU80" s="33"/>
    </row>
    <row r="81" spans="1:151">
      <c r="A81" s="180"/>
      <c r="C81" s="189"/>
      <c r="D81" s="12" t="s">
        <v>11</v>
      </c>
      <c r="E81" s="28"/>
      <c r="F81" s="146"/>
      <c r="G81" s="12"/>
      <c r="I81" s="162"/>
      <c r="K81" s="195"/>
      <c r="L81" s="200"/>
      <c r="M81" s="163"/>
      <c r="N81" s="200"/>
      <c r="O81" s="200"/>
      <c r="P81" s="200"/>
      <c r="Q81" s="200"/>
      <c r="R81" s="164"/>
      <c r="T81" s="189"/>
      <c r="U81" s="28" t="s">
        <v>1027</v>
      </c>
      <c r="W81" s="12"/>
      <c r="X81" s="12"/>
      <c r="Y81" s="12"/>
      <c r="Z81" s="192"/>
      <c r="AB81" s="181"/>
      <c r="AC81" s="33"/>
      <c r="AD81" s="43" t="b">
        <v>0</v>
      </c>
      <c r="AE81" s="33"/>
      <c r="AF81" s="33"/>
      <c r="AG81" s="43" t="b">
        <v>0</v>
      </c>
      <c r="AH81" s="153"/>
      <c r="AI81" s="33"/>
      <c r="AJ81" s="33"/>
      <c r="AK81" s="33"/>
      <c r="AL81" s="33"/>
      <c r="AM81" s="33"/>
      <c r="AN81" s="33"/>
      <c r="AO81" s="33"/>
      <c r="AP81" s="33"/>
      <c r="AQ81" s="33"/>
      <c r="AR81" s="33"/>
      <c r="AS81" s="33"/>
      <c r="AT81" s="33">
        <v>81</v>
      </c>
      <c r="AU81" s="33"/>
      <c r="AV81" s="33"/>
      <c r="AW81" s="33"/>
      <c r="AX81" s="33"/>
      <c r="AY81" s="33"/>
      <c r="AZ81" s="33"/>
      <c r="BA81" s="33"/>
      <c r="BB81" s="33"/>
      <c r="BC81" s="33"/>
      <c r="BD81" s="33"/>
      <c r="BE81" s="33"/>
      <c r="BF81" s="33"/>
      <c r="BG81" s="33"/>
      <c r="BH81" s="33"/>
      <c r="BI81" s="33"/>
      <c r="BJ81" s="33"/>
      <c r="BK81" s="33"/>
      <c r="BL81" s="33"/>
      <c r="BM81" s="33"/>
      <c r="BN81" s="33"/>
      <c r="BO81" s="33"/>
      <c r="BP81" s="33"/>
      <c r="BQ81" s="33"/>
      <c r="BR81" s="33"/>
      <c r="BS81" s="33"/>
      <c r="BT81" s="33"/>
      <c r="BU81" s="33"/>
      <c r="BV81" s="33"/>
      <c r="BW81" s="33"/>
      <c r="BX81" s="33"/>
      <c r="BY81" s="33"/>
      <c r="BZ81" s="33"/>
      <c r="CA81" s="33"/>
      <c r="CB81" s="33"/>
      <c r="CC81" s="33"/>
      <c r="CD81" s="33"/>
      <c r="CE81" s="33"/>
      <c r="CF81" s="33"/>
      <c r="CG81" s="33"/>
      <c r="CH81" s="33"/>
      <c r="CI81" s="33"/>
      <c r="CJ81" s="33"/>
      <c r="CK81" s="33"/>
      <c r="CL81" s="33"/>
      <c r="CM81" s="33"/>
      <c r="CN81" s="33"/>
      <c r="CO81" s="33"/>
      <c r="CP81" s="33"/>
      <c r="CQ81" s="33"/>
      <c r="CR81" s="33"/>
      <c r="CS81" s="33"/>
      <c r="CT81" s="33"/>
      <c r="CU81" s="33"/>
      <c r="CV81" s="33"/>
      <c r="CW81" s="33"/>
      <c r="CX81" s="33"/>
      <c r="CY81" s="33"/>
      <c r="CZ81" s="33"/>
      <c r="DA81" s="33"/>
      <c r="DB81" s="33"/>
      <c r="DC81" s="33"/>
      <c r="DD81" s="33"/>
      <c r="DE81" s="33"/>
      <c r="DF81" s="33"/>
      <c r="DG81" s="33"/>
      <c r="DH81" s="33"/>
      <c r="DI81" s="33"/>
      <c r="DJ81" s="33"/>
      <c r="DK81" s="33"/>
      <c r="DL81" s="33"/>
      <c r="DM81" s="33"/>
      <c r="DN81" s="33"/>
      <c r="DO81" s="33"/>
      <c r="DP81" s="33"/>
      <c r="DQ81" s="33"/>
      <c r="DR81" s="33"/>
      <c r="DS81" s="33"/>
      <c r="DT81" s="33"/>
      <c r="DU81" s="33"/>
      <c r="DV81" s="33"/>
      <c r="DW81" s="33"/>
      <c r="DX81" s="33"/>
      <c r="DY81" s="33"/>
      <c r="DZ81" s="33"/>
      <c r="EA81" s="33"/>
      <c r="EB81" s="33"/>
      <c r="EC81" s="33"/>
      <c r="ED81" s="33"/>
      <c r="EE81" s="33"/>
      <c r="EF81" s="33"/>
      <c r="EG81" s="33"/>
      <c r="EH81" s="33"/>
      <c r="EI81" s="33"/>
      <c r="EJ81" s="33"/>
      <c r="EK81" s="33"/>
      <c r="EL81" s="33"/>
      <c r="EM81" s="33"/>
      <c r="EN81" s="33"/>
      <c r="EO81" s="33"/>
      <c r="EP81" s="33"/>
      <c r="EQ81" s="33"/>
      <c r="ER81" s="33"/>
      <c r="ES81" s="33"/>
      <c r="ET81" s="33"/>
      <c r="EU81" s="33"/>
    </row>
    <row r="82" spans="1:151">
      <c r="A82" s="180"/>
      <c r="C82" s="189"/>
      <c r="D82" s="12" t="s">
        <v>12</v>
      </c>
      <c r="E82" s="28"/>
      <c r="F82" s="146"/>
      <c r="G82" s="12"/>
      <c r="I82" s="162"/>
      <c r="N82" s="93"/>
      <c r="Q82" s="12"/>
      <c r="T82" s="189"/>
      <c r="U82" s="28" t="s">
        <v>1028</v>
      </c>
      <c r="W82" s="12"/>
      <c r="X82" s="12"/>
      <c r="Y82" s="12"/>
      <c r="Z82" s="192"/>
      <c r="AB82" s="181"/>
      <c r="AC82" s="33"/>
      <c r="AD82" s="43" t="b">
        <v>0</v>
      </c>
      <c r="AE82" s="33"/>
      <c r="AF82" s="33"/>
      <c r="AG82" s="43" t="b">
        <v>0</v>
      </c>
      <c r="AH82" s="153"/>
      <c r="AI82" s="33"/>
      <c r="AJ82" s="33"/>
      <c r="AK82" s="33"/>
      <c r="AL82" s="33"/>
      <c r="AM82" s="33"/>
      <c r="AN82" s="33"/>
      <c r="AO82" s="33"/>
      <c r="AP82" s="33"/>
      <c r="AQ82" s="33"/>
      <c r="AR82" s="33"/>
      <c r="AS82" s="33"/>
      <c r="AT82" s="33">
        <v>82</v>
      </c>
      <c r="AU82" s="33"/>
      <c r="AV82" s="33"/>
      <c r="AW82" s="33"/>
      <c r="AX82" s="33"/>
      <c r="AY82" s="33"/>
      <c r="AZ82" s="33"/>
      <c r="BA82" s="33"/>
      <c r="BB82" s="33"/>
      <c r="BC82" s="33"/>
      <c r="BD82" s="33"/>
      <c r="BE82" s="33"/>
      <c r="BF82" s="33"/>
      <c r="BG82" s="33"/>
      <c r="BH82" s="33"/>
      <c r="BI82" s="33"/>
      <c r="BJ82" s="33"/>
      <c r="BK82" s="33"/>
      <c r="BL82" s="33"/>
      <c r="BM82" s="33"/>
      <c r="BN82" s="33"/>
      <c r="BO82" s="33"/>
      <c r="BP82" s="33"/>
      <c r="BQ82" s="33"/>
      <c r="BR82" s="33"/>
      <c r="BS82" s="33"/>
      <c r="BT82" s="33"/>
      <c r="BU82" s="33"/>
      <c r="BV82" s="33"/>
      <c r="BW82" s="33"/>
      <c r="BX82" s="33"/>
      <c r="BY82" s="33"/>
      <c r="BZ82" s="33"/>
      <c r="CA82" s="33"/>
      <c r="CB82" s="33"/>
      <c r="CC82" s="33"/>
      <c r="CD82" s="33"/>
      <c r="CE82" s="33"/>
      <c r="CF82" s="33"/>
      <c r="CG82" s="33"/>
      <c r="CH82" s="33"/>
      <c r="CI82" s="33"/>
      <c r="CJ82" s="33"/>
      <c r="CK82" s="33"/>
      <c r="CL82" s="33"/>
      <c r="CM82" s="33"/>
      <c r="CN82" s="33"/>
      <c r="CO82" s="33"/>
      <c r="CP82" s="33"/>
      <c r="CQ82" s="33"/>
      <c r="CR82" s="33"/>
      <c r="CS82" s="33"/>
      <c r="CT82" s="33"/>
      <c r="CU82" s="33"/>
      <c r="CV82" s="33"/>
      <c r="CW82" s="33"/>
      <c r="CX82" s="33"/>
      <c r="CY82" s="33"/>
      <c r="CZ82" s="33"/>
      <c r="DA82" s="33"/>
      <c r="DB82" s="33"/>
      <c r="DC82" s="33"/>
      <c r="DD82" s="33"/>
      <c r="DE82" s="33"/>
      <c r="DF82" s="33"/>
      <c r="DG82" s="33"/>
      <c r="DH82" s="33"/>
      <c r="DI82" s="33"/>
      <c r="DJ82" s="33"/>
      <c r="DK82" s="33"/>
      <c r="DL82" s="33"/>
      <c r="DM82" s="33"/>
      <c r="DN82" s="33"/>
      <c r="DO82" s="33"/>
      <c r="DP82" s="33"/>
      <c r="DQ82" s="33"/>
      <c r="DR82" s="33"/>
      <c r="DS82" s="33"/>
      <c r="DT82" s="33"/>
      <c r="DU82" s="33"/>
      <c r="DV82" s="33"/>
      <c r="DW82" s="33"/>
      <c r="DX82" s="33"/>
      <c r="DY82" s="33"/>
      <c r="DZ82" s="33"/>
      <c r="EA82" s="33"/>
      <c r="EB82" s="33"/>
      <c r="EC82" s="33"/>
      <c r="ED82" s="33"/>
      <c r="EE82" s="33"/>
      <c r="EF82" s="33"/>
      <c r="EG82" s="33"/>
      <c r="EH82" s="33"/>
      <c r="EI82" s="33"/>
      <c r="EJ82" s="33"/>
      <c r="EK82" s="33"/>
      <c r="EL82" s="33"/>
      <c r="EM82" s="33"/>
      <c r="EN82" s="33"/>
      <c r="EO82" s="33"/>
      <c r="EP82" s="33"/>
      <c r="EQ82" s="33"/>
      <c r="ER82" s="33"/>
      <c r="ES82" s="33"/>
      <c r="ET82" s="33"/>
      <c r="EU82" s="33"/>
    </row>
    <row r="83" spans="1:151" ht="15.5">
      <c r="A83" s="180"/>
      <c r="C83" s="189"/>
      <c r="D83" s="12" t="s">
        <v>561</v>
      </c>
      <c r="E83" s="28"/>
      <c r="F83" s="146"/>
      <c r="G83" s="12"/>
      <c r="I83" s="162"/>
      <c r="K83" s="184"/>
      <c r="L83" s="157" t="s">
        <v>1001</v>
      </c>
      <c r="M83" s="158"/>
      <c r="N83" s="158"/>
      <c r="O83" s="158"/>
      <c r="P83" s="158"/>
      <c r="Q83" s="158"/>
      <c r="R83" s="160"/>
      <c r="T83" s="189"/>
      <c r="U83" s="28" t="s">
        <v>1029</v>
      </c>
      <c r="W83" s="12"/>
      <c r="X83" s="12"/>
      <c r="Y83" s="12"/>
      <c r="Z83" s="192"/>
      <c r="AB83" s="181"/>
      <c r="AC83" s="33"/>
      <c r="AD83" s="43" t="b">
        <v>0</v>
      </c>
      <c r="AE83" s="33"/>
      <c r="AF83" s="33"/>
      <c r="AG83" s="43" t="b">
        <v>0</v>
      </c>
      <c r="AH83" s="153" t="s">
        <v>2147</v>
      </c>
      <c r="AI83" s="33"/>
      <c r="AJ83" s="33"/>
      <c r="AK83" s="33"/>
      <c r="AL83" s="33"/>
      <c r="AM83" s="33"/>
      <c r="AN83" s="33"/>
      <c r="AO83" s="33"/>
      <c r="AP83" s="33"/>
      <c r="AQ83" s="33"/>
      <c r="AR83" s="33"/>
      <c r="AS83" s="33"/>
      <c r="AT83" s="33">
        <v>83</v>
      </c>
      <c r="AU83" s="33"/>
      <c r="AV83" s="33"/>
      <c r="AW83" s="33"/>
      <c r="AX83" s="33"/>
      <c r="AY83" s="33"/>
      <c r="AZ83" s="33"/>
      <c r="BA83" s="33"/>
      <c r="BB83" s="33"/>
      <c r="BC83" s="33"/>
      <c r="BD83" s="33"/>
      <c r="BE83" s="33"/>
      <c r="BF83" s="33"/>
      <c r="BG83" s="33"/>
      <c r="BH83" s="33"/>
      <c r="BI83" s="33"/>
      <c r="BJ83" s="33"/>
      <c r="BK83" s="33"/>
      <c r="BL83" s="33"/>
      <c r="BM83" s="33"/>
      <c r="BN83" s="33"/>
      <c r="BO83" s="33"/>
      <c r="BP83" s="33"/>
      <c r="BQ83" s="33"/>
      <c r="BR83" s="33"/>
      <c r="BS83" s="33"/>
      <c r="BT83" s="33"/>
      <c r="BU83" s="33"/>
      <c r="BV83" s="33"/>
      <c r="BW83" s="33"/>
      <c r="BX83" s="33"/>
      <c r="BY83" s="33"/>
      <c r="BZ83" s="33"/>
      <c r="CA83" s="33"/>
      <c r="CB83" s="33"/>
      <c r="CC83" s="33"/>
      <c r="CD83" s="33"/>
      <c r="CE83" s="33"/>
      <c r="CF83" s="33"/>
      <c r="CG83" s="33"/>
      <c r="CH83" s="33"/>
      <c r="CI83" s="33"/>
      <c r="CJ83" s="33"/>
      <c r="CK83" s="33"/>
      <c r="CL83" s="33"/>
      <c r="CM83" s="33"/>
      <c r="CN83" s="33"/>
      <c r="CO83" s="33"/>
      <c r="CP83" s="33"/>
      <c r="CQ83" s="33"/>
      <c r="CR83" s="33"/>
      <c r="CS83" s="33"/>
      <c r="CT83" s="33"/>
      <c r="CU83" s="33"/>
      <c r="CV83" s="33"/>
      <c r="CW83" s="33"/>
      <c r="CX83" s="33"/>
      <c r="CY83" s="33"/>
      <c r="CZ83" s="33"/>
      <c r="DA83" s="33"/>
      <c r="DB83" s="33"/>
      <c r="DC83" s="33"/>
      <c r="DD83" s="33"/>
      <c r="DE83" s="33"/>
      <c r="DF83" s="33"/>
      <c r="DG83" s="33"/>
      <c r="DH83" s="33"/>
      <c r="DI83" s="33"/>
      <c r="DJ83" s="33"/>
      <c r="DK83" s="33"/>
      <c r="DL83" s="33"/>
      <c r="DM83" s="33"/>
      <c r="DN83" s="33"/>
      <c r="DO83" s="33"/>
      <c r="DP83" s="33"/>
      <c r="DQ83" s="33"/>
      <c r="DR83" s="33"/>
      <c r="DS83" s="33"/>
      <c r="DT83" s="33"/>
      <c r="DU83" s="33"/>
      <c r="DV83" s="33"/>
      <c r="DW83" s="33"/>
      <c r="DX83" s="33"/>
      <c r="DY83" s="33"/>
      <c r="DZ83" s="33"/>
      <c r="EA83" s="33"/>
      <c r="EB83" s="33"/>
      <c r="EC83" s="33"/>
      <c r="ED83" s="33"/>
      <c r="EE83" s="33"/>
      <c r="EF83" s="33"/>
      <c r="EG83" s="33"/>
      <c r="EH83" s="33"/>
      <c r="EI83" s="33"/>
      <c r="EJ83" s="33"/>
      <c r="EK83" s="33"/>
      <c r="EL83" s="33"/>
      <c r="EM83" s="33"/>
      <c r="EN83" s="33"/>
      <c r="EO83" s="33"/>
      <c r="EP83" s="33"/>
      <c r="EQ83" s="33"/>
      <c r="ER83" s="33"/>
      <c r="ES83" s="33"/>
      <c r="ET83" s="33"/>
      <c r="EU83" s="33"/>
    </row>
    <row r="84" spans="1:151">
      <c r="A84" s="180"/>
      <c r="C84" s="189"/>
      <c r="D84" s="12" t="s">
        <v>13</v>
      </c>
      <c r="E84" s="28"/>
      <c r="F84" s="146"/>
      <c r="G84" s="12"/>
      <c r="I84" s="162"/>
      <c r="K84" s="189"/>
      <c r="L84" s="197" t="s">
        <v>1369</v>
      </c>
      <c r="M84" s="28"/>
      <c r="N84" s="28"/>
      <c r="O84" s="28"/>
      <c r="P84" s="28"/>
      <c r="Q84" s="28"/>
      <c r="R84" s="162"/>
      <c r="T84" s="189"/>
      <c r="U84" s="201" t="s">
        <v>1984</v>
      </c>
      <c r="V84" s="12"/>
      <c r="W84" s="12"/>
      <c r="X84" s="12"/>
      <c r="Y84" s="12"/>
      <c r="Z84" s="192"/>
      <c r="AB84" s="181"/>
      <c r="AC84" s="33"/>
      <c r="AD84" s="33"/>
      <c r="AE84" s="33"/>
      <c r="AF84" s="33"/>
      <c r="AG84" s="43" t="b">
        <v>0</v>
      </c>
      <c r="AH84" s="33"/>
      <c r="AI84" s="33"/>
      <c r="AJ84" s="33"/>
      <c r="AK84" s="33"/>
      <c r="AL84" s="33"/>
      <c r="AM84" s="33"/>
      <c r="AN84" s="33"/>
      <c r="AO84" s="33"/>
      <c r="AP84" s="33"/>
      <c r="AQ84" s="33"/>
      <c r="AR84" s="33"/>
      <c r="AS84" s="33"/>
      <c r="AT84" s="33">
        <v>84</v>
      </c>
      <c r="AU84" s="33"/>
      <c r="AV84" s="33"/>
      <c r="AW84" s="33"/>
      <c r="AX84" s="33"/>
      <c r="AY84" s="33"/>
      <c r="AZ84" s="33"/>
      <c r="BA84" s="33"/>
      <c r="BB84" s="33"/>
      <c r="BC84" s="33"/>
      <c r="BD84" s="33"/>
      <c r="BE84" s="33"/>
      <c r="BF84" s="33"/>
      <c r="BG84" s="33"/>
      <c r="BH84" s="33"/>
      <c r="BI84" s="33"/>
      <c r="BJ84" s="33"/>
      <c r="BK84" s="33"/>
      <c r="BL84" s="33"/>
      <c r="BM84" s="33"/>
      <c r="BN84" s="33"/>
      <c r="BO84" s="33"/>
      <c r="BP84" s="33"/>
      <c r="BQ84" s="33"/>
      <c r="BR84" s="33"/>
      <c r="BS84" s="33"/>
      <c r="BT84" s="33"/>
      <c r="BU84" s="33"/>
      <c r="BV84" s="33"/>
      <c r="BW84" s="33"/>
      <c r="BX84" s="33"/>
      <c r="BY84" s="33"/>
      <c r="BZ84" s="33"/>
      <c r="CA84" s="33"/>
      <c r="CB84" s="33"/>
      <c r="CC84" s="33"/>
      <c r="CD84" s="33"/>
      <c r="CE84" s="33"/>
      <c r="CF84" s="33"/>
      <c r="CG84" s="33"/>
      <c r="CH84" s="33"/>
      <c r="CI84" s="33"/>
      <c r="CJ84" s="33"/>
      <c r="CK84" s="33"/>
      <c r="CL84" s="33"/>
      <c r="CM84" s="33"/>
      <c r="CN84" s="33"/>
      <c r="CO84" s="33"/>
      <c r="CP84" s="33"/>
      <c r="CQ84" s="33"/>
      <c r="CR84" s="33"/>
      <c r="CS84" s="33"/>
      <c r="CT84" s="33"/>
      <c r="CU84" s="33"/>
      <c r="CV84" s="33"/>
      <c r="CW84" s="33"/>
      <c r="CX84" s="33"/>
      <c r="CY84" s="33"/>
      <c r="CZ84" s="33"/>
      <c r="DA84" s="33"/>
      <c r="DB84" s="33"/>
      <c r="DC84" s="33"/>
      <c r="DD84" s="33"/>
      <c r="DE84" s="33"/>
      <c r="DF84" s="33"/>
      <c r="DG84" s="33"/>
      <c r="DH84" s="33"/>
      <c r="DI84" s="33"/>
      <c r="DJ84" s="33"/>
      <c r="DK84" s="33"/>
      <c r="DL84" s="33"/>
      <c r="DM84" s="33"/>
      <c r="DN84" s="33"/>
      <c r="DO84" s="33"/>
      <c r="DP84" s="33"/>
      <c r="DQ84" s="33"/>
      <c r="DR84" s="33"/>
      <c r="DS84" s="33"/>
      <c r="DT84" s="33"/>
      <c r="DU84" s="33"/>
      <c r="DV84" s="33"/>
      <c r="DW84" s="33"/>
      <c r="DX84" s="33"/>
      <c r="DY84" s="33"/>
      <c r="DZ84" s="33"/>
      <c r="EA84" s="33"/>
      <c r="EB84" s="33"/>
      <c r="EC84" s="33"/>
      <c r="ED84" s="33"/>
      <c r="EE84" s="33"/>
      <c r="EF84" s="33"/>
      <c r="EG84" s="33"/>
      <c r="EH84" s="33"/>
      <c r="EI84" s="33"/>
      <c r="EJ84" s="33"/>
      <c r="EK84" s="33"/>
      <c r="EL84" s="33"/>
      <c r="EM84" s="33"/>
      <c r="EN84" s="33"/>
      <c r="EO84" s="33"/>
      <c r="EP84" s="33"/>
      <c r="EQ84" s="33"/>
      <c r="ER84" s="33"/>
      <c r="ES84" s="33"/>
      <c r="ET84" s="33"/>
      <c r="EU84" s="33"/>
    </row>
    <row r="85" spans="1:151">
      <c r="A85" s="180"/>
      <c r="C85" s="189"/>
      <c r="D85" s="12" t="s">
        <v>14</v>
      </c>
      <c r="E85" s="28"/>
      <c r="F85" s="146"/>
      <c r="G85" s="12"/>
      <c r="I85" s="162"/>
      <c r="K85" s="189"/>
      <c r="L85" t="s">
        <v>2</v>
      </c>
      <c r="M85" s="28"/>
      <c r="N85" s="28"/>
      <c r="O85" s="28"/>
      <c r="P85" s="28"/>
      <c r="Q85" s="28"/>
      <c r="R85" s="162"/>
      <c r="T85" s="189"/>
      <c r="U85" s="28" t="s">
        <v>1010</v>
      </c>
      <c r="W85" s="28"/>
      <c r="X85" s="12"/>
      <c r="Y85" s="12"/>
      <c r="Z85" s="192"/>
      <c r="AB85" s="181"/>
      <c r="AC85" s="33"/>
      <c r="AD85" s="43" t="b">
        <v>0</v>
      </c>
      <c r="AE85" s="33"/>
      <c r="AF85" s="33"/>
      <c r="AG85" s="43" t="b">
        <v>0</v>
      </c>
      <c r="AH85" s="43" t="b">
        <v>0</v>
      </c>
      <c r="AI85" s="33"/>
      <c r="AJ85" s="33"/>
      <c r="AK85" s="33"/>
      <c r="AL85" s="33"/>
      <c r="AM85" s="33"/>
      <c r="AN85" s="33"/>
      <c r="AO85" s="33"/>
      <c r="AP85" s="33"/>
      <c r="AQ85" s="33"/>
      <c r="AR85" s="33"/>
      <c r="AS85" s="33"/>
      <c r="AT85" s="33">
        <v>85</v>
      </c>
      <c r="AU85" s="33"/>
      <c r="AV85" s="33"/>
      <c r="AW85" s="33"/>
      <c r="AX85" s="33"/>
      <c r="AY85" s="33"/>
      <c r="AZ85" s="33"/>
      <c r="BA85" s="33"/>
      <c r="BB85" s="33"/>
      <c r="BC85" s="33"/>
      <c r="BD85" s="33"/>
      <c r="BE85" s="33"/>
      <c r="BF85" s="33"/>
      <c r="BG85" s="33"/>
      <c r="BH85" s="33"/>
      <c r="BI85" s="33"/>
      <c r="BJ85" s="33"/>
      <c r="BK85" s="33"/>
      <c r="BL85" s="33"/>
      <c r="BM85" s="33"/>
      <c r="BN85" s="33"/>
      <c r="BO85" s="33"/>
      <c r="BP85" s="33"/>
      <c r="BQ85" s="33"/>
      <c r="BR85" s="33"/>
      <c r="BS85" s="33"/>
      <c r="BT85" s="33"/>
      <c r="BU85" s="33"/>
      <c r="BV85" s="33"/>
      <c r="BW85" s="33"/>
      <c r="BX85" s="33"/>
      <c r="BY85" s="33"/>
      <c r="BZ85" s="33"/>
      <c r="CA85" s="33"/>
      <c r="CB85" s="33"/>
      <c r="CC85" s="33"/>
      <c r="CD85" s="33"/>
      <c r="CE85" s="33"/>
      <c r="CF85" s="33"/>
      <c r="CG85" s="33"/>
      <c r="CH85" s="33"/>
      <c r="CI85" s="33"/>
      <c r="CJ85" s="33"/>
      <c r="CK85" s="33"/>
      <c r="CL85" s="33"/>
      <c r="CM85" s="33"/>
      <c r="CN85" s="33"/>
      <c r="CO85" s="33"/>
      <c r="CP85" s="33"/>
      <c r="CQ85" s="33"/>
      <c r="CR85" s="33"/>
      <c r="CS85" s="33"/>
      <c r="CT85" s="33"/>
      <c r="CU85" s="33"/>
      <c r="CV85" s="33"/>
      <c r="CW85" s="33"/>
      <c r="CX85" s="33"/>
      <c r="CY85" s="33"/>
      <c r="CZ85" s="33"/>
      <c r="DA85" s="33"/>
      <c r="DB85" s="33"/>
      <c r="DC85" s="33"/>
      <c r="DD85" s="33"/>
      <c r="DE85" s="33"/>
      <c r="DF85" s="33"/>
      <c r="DG85" s="33"/>
      <c r="DH85" s="33"/>
      <c r="DI85" s="33"/>
      <c r="DJ85" s="33"/>
      <c r="DK85" s="33"/>
      <c r="DL85" s="33"/>
      <c r="DM85" s="33"/>
      <c r="DN85" s="33"/>
      <c r="DO85" s="33"/>
      <c r="DP85" s="33"/>
      <c r="DQ85" s="33"/>
      <c r="DR85" s="33"/>
      <c r="DS85" s="33"/>
      <c r="DT85" s="33"/>
      <c r="DU85" s="33"/>
      <c r="DV85" s="33"/>
      <c r="DW85" s="33"/>
      <c r="DX85" s="33"/>
      <c r="DY85" s="33"/>
      <c r="DZ85" s="33"/>
      <c r="EA85" s="33"/>
      <c r="EB85" s="33"/>
      <c r="EC85" s="33"/>
      <c r="ED85" s="33"/>
      <c r="EE85" s="33"/>
      <c r="EF85" s="33"/>
      <c r="EG85" s="33"/>
      <c r="EH85" s="33"/>
      <c r="EI85" s="33"/>
      <c r="EJ85" s="33"/>
      <c r="EK85" s="33"/>
      <c r="EL85" s="33"/>
      <c r="EM85" s="33"/>
      <c r="EN85" s="33"/>
      <c r="EO85" s="33"/>
      <c r="EP85" s="33"/>
      <c r="EQ85" s="33"/>
      <c r="ER85" s="33"/>
      <c r="ES85" s="33"/>
      <c r="ET85" s="33"/>
      <c r="EU85" s="33"/>
    </row>
    <row r="86" spans="1:151">
      <c r="A86" s="180"/>
      <c r="C86" s="189"/>
      <c r="D86" s="12" t="s">
        <v>15</v>
      </c>
      <c r="E86" s="28"/>
      <c r="F86" s="146"/>
      <c r="G86" s="12"/>
      <c r="I86" s="162"/>
      <c r="K86" s="189"/>
      <c r="L86" t="s">
        <v>3</v>
      </c>
      <c r="N86" s="28"/>
      <c r="O86" s="28"/>
      <c r="P86" s="28"/>
      <c r="Q86" s="28"/>
      <c r="R86" s="162"/>
      <c r="T86" s="189"/>
      <c r="U86" s="28" t="s">
        <v>1011</v>
      </c>
      <c r="W86" s="28"/>
      <c r="X86" s="12"/>
      <c r="Y86" s="12"/>
      <c r="Z86" s="192"/>
      <c r="AB86" s="181"/>
      <c r="AC86" s="33"/>
      <c r="AD86" s="43" t="b">
        <v>0</v>
      </c>
      <c r="AE86" s="33"/>
      <c r="AF86" s="33"/>
      <c r="AG86" s="43" t="b">
        <v>0</v>
      </c>
      <c r="AH86" s="43" t="b">
        <v>0</v>
      </c>
      <c r="AI86" s="33"/>
      <c r="AJ86" s="33"/>
      <c r="AK86" s="33"/>
      <c r="AL86" s="33"/>
      <c r="AM86" s="33"/>
      <c r="AN86" s="33"/>
      <c r="AO86" s="33"/>
      <c r="AP86" s="33"/>
      <c r="AQ86" s="33"/>
      <c r="AR86" s="33"/>
      <c r="AS86" s="33"/>
      <c r="AT86" s="33">
        <v>86</v>
      </c>
      <c r="AU86" s="33"/>
      <c r="AV86" s="33"/>
      <c r="AW86" s="33"/>
      <c r="AX86" s="33"/>
      <c r="AY86" s="33"/>
      <c r="AZ86" s="33"/>
      <c r="BA86" s="33"/>
      <c r="BB86" s="33"/>
      <c r="BC86" s="33"/>
      <c r="BD86" s="33"/>
      <c r="BE86" s="33"/>
      <c r="BF86" s="33"/>
      <c r="BG86" s="33"/>
      <c r="BH86" s="33"/>
      <c r="BI86" s="33"/>
      <c r="BJ86" s="33"/>
      <c r="BK86" s="33"/>
      <c r="BL86" s="33"/>
      <c r="BM86" s="33"/>
      <c r="BN86" s="33"/>
      <c r="BO86" s="33"/>
      <c r="BP86" s="33"/>
      <c r="BQ86" s="33"/>
      <c r="BR86" s="33"/>
      <c r="BS86" s="33"/>
      <c r="BT86" s="33"/>
      <c r="BU86" s="33"/>
      <c r="BV86" s="33"/>
      <c r="BW86" s="33"/>
      <c r="BX86" s="33"/>
      <c r="BY86" s="33"/>
      <c r="BZ86" s="33"/>
      <c r="CA86" s="33"/>
      <c r="CB86" s="33"/>
      <c r="CC86" s="33"/>
      <c r="CD86" s="33"/>
      <c r="CE86" s="33"/>
      <c r="CF86" s="33"/>
      <c r="CG86" s="33"/>
      <c r="CH86" s="33"/>
      <c r="CI86" s="33"/>
      <c r="CJ86" s="33"/>
      <c r="CK86" s="33"/>
      <c r="CL86" s="33"/>
      <c r="CM86" s="33"/>
      <c r="CN86" s="33"/>
      <c r="CO86" s="33"/>
      <c r="CP86" s="33"/>
      <c r="CQ86" s="33"/>
      <c r="CR86" s="33"/>
      <c r="CS86" s="33"/>
      <c r="CT86" s="33"/>
      <c r="CU86" s="33"/>
      <c r="CV86" s="33"/>
      <c r="CW86" s="33"/>
      <c r="CX86" s="33"/>
      <c r="CY86" s="33"/>
      <c r="CZ86" s="33"/>
      <c r="DA86" s="33"/>
      <c r="DB86" s="33"/>
      <c r="DC86" s="33"/>
      <c r="DD86" s="33"/>
      <c r="DE86" s="33"/>
      <c r="DF86" s="33"/>
      <c r="DG86" s="33"/>
      <c r="DH86" s="33"/>
      <c r="DI86" s="33"/>
      <c r="DJ86" s="33"/>
      <c r="DK86" s="33"/>
      <c r="DL86" s="33"/>
      <c r="DM86" s="33"/>
      <c r="DN86" s="33"/>
      <c r="DO86" s="33"/>
      <c r="DP86" s="33"/>
      <c r="DQ86" s="33"/>
      <c r="DR86" s="33"/>
      <c r="DS86" s="33"/>
      <c r="DT86" s="33"/>
      <c r="DU86" s="33"/>
      <c r="DV86" s="33"/>
      <c r="DW86" s="33"/>
      <c r="DX86" s="33"/>
      <c r="DY86" s="33"/>
      <c r="DZ86" s="33"/>
      <c r="EA86" s="33"/>
      <c r="EB86" s="33"/>
      <c r="EC86" s="33"/>
      <c r="ED86" s="33"/>
      <c r="EE86" s="33"/>
      <c r="EF86" s="33"/>
      <c r="EG86" s="33"/>
      <c r="EH86" s="33"/>
      <c r="EI86" s="33"/>
      <c r="EJ86" s="33"/>
      <c r="EK86" s="33"/>
      <c r="EL86" s="33"/>
      <c r="EM86" s="33"/>
      <c r="EN86" s="33"/>
      <c r="EO86" s="33"/>
      <c r="EP86" s="33"/>
      <c r="EQ86" s="33"/>
      <c r="ER86" s="33"/>
      <c r="ES86" s="33"/>
      <c r="ET86" s="33"/>
      <c r="EU86" s="33"/>
    </row>
    <row r="87" spans="1:151">
      <c r="A87" s="180"/>
      <c r="C87" s="189"/>
      <c r="D87" s="12" t="s">
        <v>16</v>
      </c>
      <c r="E87" s="28"/>
      <c r="F87" s="146"/>
      <c r="G87" s="12"/>
      <c r="I87" s="162"/>
      <c r="K87" s="195"/>
      <c r="L87" s="163"/>
      <c r="M87" s="200"/>
      <c r="N87" s="200"/>
      <c r="O87" s="200"/>
      <c r="P87" s="200"/>
      <c r="Q87" s="200"/>
      <c r="R87" s="164"/>
      <c r="T87" s="189"/>
      <c r="U87" s="28" t="s">
        <v>1012</v>
      </c>
      <c r="W87" s="28"/>
      <c r="X87" s="12"/>
      <c r="Y87" s="12"/>
      <c r="Z87" s="192"/>
      <c r="AB87" s="181"/>
      <c r="AC87" s="33"/>
      <c r="AD87" s="43" t="b">
        <v>0</v>
      </c>
      <c r="AE87" s="33"/>
      <c r="AF87" s="33"/>
      <c r="AG87" s="43" t="b">
        <v>0</v>
      </c>
      <c r="AH87" s="33"/>
      <c r="AI87" s="33"/>
      <c r="AJ87" s="33"/>
      <c r="AK87" s="33"/>
      <c r="AL87" s="33"/>
      <c r="AM87" s="33"/>
      <c r="AN87" s="33"/>
      <c r="AO87" s="33"/>
      <c r="AP87" s="33"/>
      <c r="AQ87" s="33"/>
      <c r="AR87" s="33"/>
      <c r="AS87" s="33"/>
      <c r="AT87" s="33">
        <v>87</v>
      </c>
      <c r="AU87" s="33"/>
      <c r="AV87" s="33"/>
      <c r="AW87" s="33"/>
      <c r="AX87" s="33"/>
      <c r="AY87" s="33"/>
      <c r="AZ87" s="33"/>
      <c r="BA87" s="33"/>
      <c r="BB87" s="33"/>
      <c r="BC87" s="33"/>
      <c r="BD87" s="33"/>
      <c r="BE87" s="33"/>
      <c r="BF87" s="33"/>
      <c r="BG87" s="33"/>
      <c r="BH87" s="33"/>
      <c r="BI87" s="33"/>
      <c r="BJ87" s="33"/>
      <c r="BK87" s="33"/>
      <c r="BL87" s="33"/>
      <c r="BM87" s="33"/>
      <c r="BN87" s="33"/>
      <c r="BO87" s="33"/>
      <c r="BP87" s="33"/>
      <c r="BQ87" s="33"/>
      <c r="BR87" s="33"/>
      <c r="BS87" s="33"/>
      <c r="BT87" s="33"/>
      <c r="BU87" s="33"/>
      <c r="BV87" s="33"/>
      <c r="BW87" s="33"/>
      <c r="BX87" s="33"/>
      <c r="BY87" s="33"/>
      <c r="BZ87" s="33"/>
      <c r="CA87" s="33"/>
      <c r="CB87" s="33"/>
      <c r="CC87" s="33"/>
      <c r="CD87" s="33"/>
      <c r="CE87" s="33"/>
      <c r="CF87" s="33"/>
      <c r="CG87" s="33"/>
      <c r="CH87" s="33"/>
      <c r="CI87" s="33"/>
      <c r="CJ87" s="33"/>
      <c r="CK87" s="33"/>
      <c r="CL87" s="33"/>
      <c r="CM87" s="33"/>
      <c r="CN87" s="33"/>
      <c r="CO87" s="33"/>
      <c r="CP87" s="33"/>
      <c r="CQ87" s="33"/>
      <c r="CR87" s="33"/>
      <c r="CS87" s="33"/>
      <c r="CT87" s="33"/>
      <c r="CU87" s="33"/>
      <c r="CV87" s="33"/>
      <c r="CW87" s="33"/>
      <c r="CX87" s="33"/>
      <c r="CY87" s="33"/>
      <c r="CZ87" s="33"/>
      <c r="DA87" s="33"/>
      <c r="DB87" s="33"/>
      <c r="DC87" s="33"/>
      <c r="DD87" s="33"/>
      <c r="DE87" s="33"/>
      <c r="DF87" s="33"/>
      <c r="DG87" s="33"/>
      <c r="DH87" s="33"/>
      <c r="DI87" s="33"/>
      <c r="DJ87" s="33"/>
      <c r="DK87" s="33"/>
      <c r="DL87" s="33"/>
      <c r="DM87" s="33"/>
      <c r="DN87" s="33"/>
      <c r="DO87" s="33"/>
      <c r="DP87" s="33"/>
      <c r="DQ87" s="33"/>
      <c r="DR87" s="33"/>
      <c r="DS87" s="33"/>
      <c r="DT87" s="33"/>
      <c r="DU87" s="33"/>
      <c r="DV87" s="33"/>
      <c r="DW87" s="33"/>
      <c r="DX87" s="33"/>
      <c r="DY87" s="33"/>
      <c r="DZ87" s="33"/>
      <c r="EA87" s="33"/>
      <c r="EB87" s="33"/>
      <c r="EC87" s="33"/>
      <c r="ED87" s="33"/>
      <c r="EE87" s="33"/>
      <c r="EF87" s="33"/>
      <c r="EG87" s="33"/>
      <c r="EH87" s="33"/>
      <c r="EI87" s="33"/>
      <c r="EJ87" s="33"/>
      <c r="EK87" s="33"/>
      <c r="EL87" s="33"/>
      <c r="EM87" s="33"/>
      <c r="EN87" s="33"/>
      <c r="EO87" s="33"/>
      <c r="EP87" s="33"/>
      <c r="EQ87" s="33"/>
      <c r="ER87" s="33"/>
      <c r="ES87" s="33"/>
      <c r="ET87" s="33"/>
      <c r="EU87" s="33"/>
    </row>
    <row r="88" spans="1:151">
      <c r="A88" s="180"/>
      <c r="C88" s="189"/>
      <c r="D88" s="12" t="s">
        <v>17</v>
      </c>
      <c r="E88" s="28"/>
      <c r="F88" s="146"/>
      <c r="G88" s="12"/>
      <c r="I88" s="162"/>
      <c r="K88" s="146"/>
      <c r="Q88" s="12"/>
      <c r="T88" s="189"/>
      <c r="U88" s="28" t="s">
        <v>1013</v>
      </c>
      <c r="W88" s="28"/>
      <c r="X88" s="12"/>
      <c r="Y88" s="12"/>
      <c r="Z88" s="192"/>
      <c r="AB88" s="181"/>
      <c r="AC88" s="33"/>
      <c r="AD88" s="43" t="b">
        <v>0</v>
      </c>
      <c r="AE88" s="33"/>
      <c r="AF88" s="33"/>
      <c r="AG88" s="43" t="b">
        <v>0</v>
      </c>
      <c r="AH88" s="33"/>
      <c r="AI88" s="33"/>
      <c r="AJ88" s="33"/>
      <c r="AK88" s="33"/>
      <c r="AL88" s="33"/>
      <c r="AM88" s="33"/>
      <c r="AN88" s="33"/>
      <c r="AO88" s="33"/>
      <c r="AP88" s="33"/>
      <c r="AQ88" s="33"/>
      <c r="AR88" s="33"/>
      <c r="AS88" s="33"/>
      <c r="AT88" s="33">
        <v>88</v>
      </c>
      <c r="AU88" s="33"/>
      <c r="AV88" s="33"/>
      <c r="AW88" s="33"/>
      <c r="AX88" s="33"/>
      <c r="AY88" s="33"/>
      <c r="AZ88" s="33"/>
      <c r="BA88" s="33"/>
      <c r="BB88" s="33"/>
      <c r="BC88" s="33"/>
      <c r="BD88" s="33"/>
      <c r="BE88" s="33"/>
      <c r="BF88" s="33"/>
      <c r="BG88" s="33"/>
      <c r="BH88" s="33"/>
      <c r="BI88" s="33"/>
      <c r="BJ88" s="33"/>
      <c r="BK88" s="33"/>
      <c r="BL88" s="33"/>
      <c r="BM88" s="33"/>
      <c r="BN88" s="33"/>
      <c r="BO88" s="33"/>
      <c r="BP88" s="33"/>
      <c r="BQ88" s="33"/>
      <c r="BR88" s="33"/>
      <c r="BS88" s="33"/>
      <c r="BT88" s="33"/>
      <c r="BU88" s="33"/>
      <c r="BV88" s="33"/>
      <c r="BW88" s="33"/>
      <c r="BX88" s="33"/>
      <c r="BY88" s="33"/>
      <c r="BZ88" s="33"/>
      <c r="CA88" s="33"/>
      <c r="CB88" s="33"/>
      <c r="CC88" s="33"/>
      <c r="CD88" s="33"/>
      <c r="CE88" s="33"/>
      <c r="CF88" s="33"/>
      <c r="CG88" s="33"/>
      <c r="CH88" s="33"/>
      <c r="CI88" s="33"/>
      <c r="CJ88" s="33"/>
      <c r="CK88" s="33"/>
      <c r="CL88" s="33"/>
      <c r="CM88" s="33"/>
      <c r="CN88" s="33"/>
      <c r="CO88" s="33"/>
      <c r="CP88" s="33"/>
      <c r="CQ88" s="33"/>
      <c r="CR88" s="33"/>
      <c r="CS88" s="33"/>
      <c r="CT88" s="33"/>
      <c r="CU88" s="33"/>
      <c r="CV88" s="33"/>
      <c r="CW88" s="33"/>
      <c r="CX88" s="33"/>
      <c r="CY88" s="33"/>
      <c r="CZ88" s="33"/>
      <c r="DA88" s="33"/>
      <c r="DB88" s="33"/>
      <c r="DC88" s="33"/>
      <c r="DD88" s="33"/>
      <c r="DE88" s="33"/>
      <c r="DF88" s="33"/>
      <c r="DG88" s="33"/>
      <c r="DH88" s="33"/>
      <c r="DI88" s="33"/>
      <c r="DJ88" s="33"/>
      <c r="DK88" s="33"/>
      <c r="DL88" s="33"/>
      <c r="DM88" s="33"/>
      <c r="DN88" s="33"/>
      <c r="DO88" s="33"/>
      <c r="DP88" s="33"/>
      <c r="DQ88" s="33"/>
      <c r="DR88" s="33"/>
      <c r="DS88" s="33"/>
      <c r="DT88" s="33"/>
      <c r="DU88" s="33"/>
      <c r="DV88" s="33"/>
      <c r="DW88" s="33"/>
      <c r="DX88" s="33"/>
      <c r="DY88" s="33"/>
      <c r="DZ88" s="33"/>
      <c r="EA88" s="33"/>
      <c r="EB88" s="33"/>
      <c r="EC88" s="33"/>
      <c r="ED88" s="33"/>
      <c r="EE88" s="33"/>
      <c r="EF88" s="33"/>
      <c r="EG88" s="33"/>
      <c r="EH88" s="33"/>
      <c r="EI88" s="33"/>
      <c r="EJ88" s="33"/>
      <c r="EK88" s="33"/>
      <c r="EL88" s="33"/>
      <c r="EM88" s="33"/>
      <c r="EN88" s="33"/>
      <c r="EO88" s="33"/>
      <c r="EP88" s="33"/>
      <c r="EQ88" s="33"/>
      <c r="ER88" s="33"/>
      <c r="ES88" s="33"/>
      <c r="ET88" s="33"/>
      <c r="EU88" s="33"/>
    </row>
    <row r="89" spans="1:151" ht="15.5">
      <c r="A89" s="180"/>
      <c r="C89" s="189"/>
      <c r="D89" s="12" t="s">
        <v>18</v>
      </c>
      <c r="E89" s="28"/>
      <c r="F89" s="146"/>
      <c r="G89" s="12"/>
      <c r="I89" s="162"/>
      <c r="K89" s="184"/>
      <c r="L89" s="157" t="s">
        <v>1003</v>
      </c>
      <c r="M89" s="158"/>
      <c r="N89" s="158"/>
      <c r="O89" s="158"/>
      <c r="P89" s="158"/>
      <c r="Q89" s="158"/>
      <c r="R89" s="160"/>
      <c r="T89" s="189"/>
      <c r="U89" s="28" t="s">
        <v>1014</v>
      </c>
      <c r="W89" s="28"/>
      <c r="X89" s="12"/>
      <c r="Y89" s="12"/>
      <c r="Z89" s="192"/>
      <c r="AB89" s="181"/>
      <c r="AC89" s="33"/>
      <c r="AD89" s="43" t="b">
        <v>0</v>
      </c>
      <c r="AE89" s="33"/>
      <c r="AF89" s="33"/>
      <c r="AG89" s="43" t="b">
        <v>0</v>
      </c>
      <c r="AH89" s="153" t="s">
        <v>2148</v>
      </c>
      <c r="AI89" s="33"/>
      <c r="AJ89" s="33"/>
      <c r="AK89" s="33"/>
      <c r="AL89" s="33"/>
      <c r="AM89" s="33"/>
      <c r="AN89" s="33"/>
      <c r="AO89" s="33"/>
      <c r="AP89" s="33"/>
      <c r="AQ89" s="33"/>
      <c r="AR89" s="33"/>
      <c r="AS89" s="33"/>
      <c r="AT89" s="33">
        <v>89</v>
      </c>
      <c r="AU89" s="33"/>
      <c r="AV89" s="33"/>
      <c r="AW89" s="33"/>
      <c r="AX89" s="33"/>
      <c r="AY89" s="33"/>
      <c r="AZ89" s="33"/>
      <c r="BA89" s="33"/>
      <c r="BB89" s="33"/>
      <c r="BC89" s="33"/>
      <c r="BD89" s="33"/>
      <c r="BE89" s="33"/>
      <c r="BF89" s="33"/>
      <c r="BG89" s="33"/>
      <c r="BH89" s="33"/>
      <c r="BI89" s="33"/>
      <c r="BJ89" s="33"/>
      <c r="BK89" s="33"/>
      <c r="BL89" s="33"/>
      <c r="BM89" s="33"/>
      <c r="BN89" s="33"/>
      <c r="BO89" s="33"/>
      <c r="BP89" s="33"/>
      <c r="BQ89" s="33"/>
      <c r="BR89" s="33"/>
      <c r="BS89" s="33"/>
      <c r="BT89" s="33"/>
      <c r="BU89" s="33"/>
      <c r="BV89" s="33"/>
      <c r="BW89" s="33"/>
      <c r="BX89" s="33"/>
      <c r="BY89" s="33"/>
      <c r="BZ89" s="33"/>
      <c r="CA89" s="33"/>
      <c r="CB89" s="33"/>
      <c r="CC89" s="33"/>
      <c r="CD89" s="33"/>
      <c r="CE89" s="33"/>
      <c r="CF89" s="33"/>
      <c r="CG89" s="33"/>
      <c r="CH89" s="33"/>
      <c r="CI89" s="33"/>
      <c r="CJ89" s="33"/>
      <c r="CK89" s="33"/>
      <c r="CL89" s="33"/>
      <c r="CM89" s="33"/>
      <c r="CN89" s="33"/>
      <c r="CO89" s="33"/>
      <c r="CP89" s="33"/>
      <c r="CQ89" s="33"/>
      <c r="CR89" s="33"/>
      <c r="CS89" s="33"/>
      <c r="CT89" s="33"/>
      <c r="CU89" s="33"/>
      <c r="CV89" s="33"/>
      <c r="CW89" s="33"/>
      <c r="CX89" s="33"/>
      <c r="CY89" s="33"/>
      <c r="CZ89" s="33"/>
      <c r="DA89" s="33"/>
      <c r="DB89" s="33"/>
      <c r="DC89" s="33"/>
      <c r="DD89" s="33"/>
      <c r="DE89" s="33"/>
      <c r="DF89" s="33"/>
      <c r="DG89" s="33"/>
      <c r="DH89" s="33"/>
      <c r="DI89" s="33"/>
      <c r="DJ89" s="33"/>
      <c r="DK89" s="33"/>
      <c r="DL89" s="33"/>
      <c r="DM89" s="33"/>
      <c r="DN89" s="33"/>
      <c r="DO89" s="33"/>
      <c r="DP89" s="33"/>
      <c r="DQ89" s="33"/>
      <c r="DR89" s="33"/>
      <c r="DS89" s="33"/>
      <c r="DT89" s="33"/>
      <c r="DU89" s="33"/>
      <c r="DV89" s="33"/>
      <c r="DW89" s="33"/>
      <c r="DX89" s="33"/>
      <c r="DY89" s="33"/>
      <c r="DZ89" s="33"/>
      <c r="EA89" s="33"/>
      <c r="EB89" s="33"/>
      <c r="EC89" s="33"/>
      <c r="ED89" s="33"/>
      <c r="EE89" s="33"/>
      <c r="EF89" s="33"/>
      <c r="EG89" s="33"/>
      <c r="EH89" s="33"/>
      <c r="EI89" s="33"/>
      <c r="EJ89" s="33"/>
      <c r="EK89" s="33"/>
      <c r="EL89" s="33"/>
      <c r="EM89" s="33"/>
      <c r="EN89" s="33"/>
      <c r="EO89" s="33"/>
      <c r="EP89" s="33"/>
      <c r="EQ89" s="33"/>
      <c r="ER89" s="33"/>
      <c r="ES89" s="33"/>
      <c r="ET89" s="33"/>
      <c r="EU89" s="33"/>
    </row>
    <row r="90" spans="1:151">
      <c r="A90" s="180"/>
      <c r="C90" s="189"/>
      <c r="D90" s="12" t="s">
        <v>19</v>
      </c>
      <c r="E90" s="28"/>
      <c r="F90" s="146"/>
      <c r="G90" s="12"/>
      <c r="I90" s="162"/>
      <c r="K90" s="189"/>
      <c r="L90" s="190" t="str">
        <f>IF(AH91=0,"Please select frequency:","")</f>
        <v>Please select frequency:</v>
      </c>
      <c r="R90" s="162"/>
      <c r="T90" s="189"/>
      <c r="U90" s="28" t="s">
        <v>1015</v>
      </c>
      <c r="W90" s="28"/>
      <c r="X90" s="12"/>
      <c r="Y90" s="12"/>
      <c r="Z90" s="192"/>
      <c r="AB90" s="181"/>
      <c r="AC90" s="36"/>
      <c r="AD90" s="43" t="b">
        <v>0</v>
      </c>
      <c r="AE90" s="33"/>
      <c r="AF90" s="33"/>
      <c r="AG90" s="43" t="b">
        <v>0</v>
      </c>
      <c r="AH90" s="44" t="s">
        <v>2141</v>
      </c>
      <c r="AI90" s="33"/>
      <c r="AJ90" s="33"/>
      <c r="AK90" s="33"/>
      <c r="AL90" s="33"/>
      <c r="AM90" s="33"/>
      <c r="AN90" s="33"/>
      <c r="AO90" s="33"/>
      <c r="AP90" s="33"/>
      <c r="AQ90" s="33"/>
      <c r="AR90" s="33"/>
      <c r="AS90" s="33"/>
      <c r="AT90" s="33">
        <v>90</v>
      </c>
      <c r="AU90" s="33"/>
      <c r="AV90" s="33"/>
      <c r="AW90" s="33"/>
      <c r="AX90" s="33"/>
      <c r="AY90" s="33"/>
      <c r="AZ90" s="33"/>
      <c r="BA90" s="33"/>
      <c r="BB90" s="33"/>
      <c r="BC90" s="33"/>
      <c r="BD90" s="33"/>
      <c r="BE90" s="33"/>
      <c r="BF90" s="33"/>
      <c r="BG90" s="33"/>
      <c r="BH90" s="33"/>
      <c r="BI90" s="33"/>
      <c r="BJ90" s="33"/>
      <c r="BK90" s="33"/>
      <c r="BL90" s="33"/>
      <c r="BM90" s="33"/>
      <c r="BN90" s="33"/>
      <c r="BO90" s="33"/>
      <c r="BP90" s="33"/>
      <c r="BQ90" s="33"/>
      <c r="BR90" s="33"/>
      <c r="BS90" s="33"/>
      <c r="BT90" s="33"/>
      <c r="BU90" s="33"/>
      <c r="BV90" s="33"/>
      <c r="BW90" s="33"/>
      <c r="BX90" s="33"/>
      <c r="BY90" s="33"/>
      <c r="BZ90" s="33"/>
      <c r="CA90" s="33"/>
      <c r="CB90" s="33"/>
      <c r="CC90" s="33"/>
      <c r="CD90" s="33"/>
      <c r="CE90" s="33"/>
      <c r="CF90" s="33"/>
      <c r="CG90" s="33"/>
      <c r="CH90" s="33"/>
      <c r="CI90" s="33"/>
      <c r="CJ90" s="33"/>
      <c r="CK90" s="33"/>
      <c r="CL90" s="33"/>
      <c r="CM90" s="33"/>
      <c r="CN90" s="33"/>
      <c r="CO90" s="33"/>
      <c r="CP90" s="33"/>
      <c r="CQ90" s="33"/>
      <c r="CR90" s="33"/>
      <c r="CS90" s="33"/>
      <c r="CT90" s="33"/>
      <c r="CU90" s="33"/>
      <c r="CV90" s="33"/>
      <c r="CW90" s="33"/>
      <c r="CX90" s="33"/>
      <c r="CY90" s="33"/>
      <c r="CZ90" s="33"/>
      <c r="DA90" s="33"/>
      <c r="DB90" s="33"/>
      <c r="DC90" s="33"/>
      <c r="DD90" s="33"/>
      <c r="DE90" s="33"/>
      <c r="DF90" s="33"/>
      <c r="DG90" s="33"/>
      <c r="DH90" s="33"/>
      <c r="DI90" s="33"/>
      <c r="DJ90" s="33"/>
      <c r="DK90" s="33"/>
      <c r="DL90" s="33"/>
      <c r="DM90" s="33"/>
      <c r="DN90" s="33"/>
      <c r="DO90" s="33"/>
      <c r="DP90" s="33"/>
      <c r="DQ90" s="33"/>
      <c r="DR90" s="33"/>
      <c r="DS90" s="33"/>
      <c r="DT90" s="33"/>
      <c r="DU90" s="33"/>
      <c r="DV90" s="33"/>
      <c r="DW90" s="33"/>
      <c r="DX90" s="33"/>
      <c r="DY90" s="33"/>
      <c r="DZ90" s="33"/>
      <c r="EA90" s="33"/>
      <c r="EB90" s="33"/>
      <c r="EC90" s="33"/>
      <c r="ED90" s="33"/>
      <c r="EE90" s="33"/>
      <c r="EF90" s="33"/>
      <c r="EG90" s="33"/>
      <c r="EH90" s="33"/>
      <c r="EI90" s="33"/>
      <c r="EJ90" s="33"/>
      <c r="EK90" s="33"/>
      <c r="EL90" s="33"/>
      <c r="EM90" s="33"/>
      <c r="EN90" s="33"/>
      <c r="EO90" s="33"/>
      <c r="EP90" s="33"/>
      <c r="EQ90" s="33"/>
      <c r="ER90" s="33"/>
      <c r="ES90" s="33"/>
      <c r="ET90" s="33"/>
      <c r="EU90" s="33"/>
    </row>
    <row r="91" spans="1:151">
      <c r="A91" s="180"/>
      <c r="C91" s="189"/>
      <c r="D91" s="12" t="s">
        <v>20</v>
      </c>
      <c r="E91" s="28"/>
      <c r="F91" s="146"/>
      <c r="G91" s="12"/>
      <c r="I91" s="162"/>
      <c r="J91" s="12"/>
      <c r="K91" s="189"/>
      <c r="L91" s="146" t="s">
        <v>1970</v>
      </c>
      <c r="M91" s="146" t="s">
        <v>1972</v>
      </c>
      <c r="N91" s="146" t="s">
        <v>1971</v>
      </c>
      <c r="O91" s="146" t="s">
        <v>1973</v>
      </c>
      <c r="Q91" s="28"/>
      <c r="R91" s="162"/>
      <c r="T91" s="189"/>
      <c r="U91" s="28" t="s">
        <v>1016</v>
      </c>
      <c r="W91" s="28"/>
      <c r="X91" s="12"/>
      <c r="Y91" s="12"/>
      <c r="Z91" s="192"/>
      <c r="AB91" s="181"/>
      <c r="AC91" s="33"/>
      <c r="AD91" s="43" t="b">
        <v>0</v>
      </c>
      <c r="AE91" s="33"/>
      <c r="AF91" s="33"/>
      <c r="AG91" s="43" t="b">
        <v>0</v>
      </c>
      <c r="AH91" s="90">
        <v>0</v>
      </c>
      <c r="AI91" s="33"/>
      <c r="AJ91" s="33"/>
      <c r="AK91" s="33"/>
      <c r="AL91" s="33"/>
      <c r="AM91" s="33"/>
      <c r="AN91" s="33"/>
      <c r="AO91" s="33"/>
      <c r="AP91" s="33"/>
      <c r="AQ91" s="33"/>
      <c r="AR91" s="33"/>
      <c r="AS91" s="33"/>
      <c r="AT91" s="33">
        <v>91</v>
      </c>
      <c r="AU91" s="33"/>
      <c r="AV91" s="33"/>
      <c r="AW91" s="33"/>
      <c r="AX91" s="33"/>
      <c r="AY91" s="33"/>
      <c r="AZ91" s="33"/>
      <c r="BA91" s="33"/>
      <c r="BB91" s="33"/>
      <c r="BC91" s="33"/>
      <c r="BD91" s="33"/>
      <c r="BE91" s="33"/>
      <c r="BF91" s="33"/>
      <c r="BG91" s="33"/>
      <c r="BH91" s="33"/>
      <c r="BI91" s="33"/>
      <c r="BJ91" s="33"/>
      <c r="BK91" s="33"/>
      <c r="BL91" s="33"/>
      <c r="BM91" s="33"/>
      <c r="BN91" s="33"/>
      <c r="BO91" s="33"/>
      <c r="BP91" s="33"/>
      <c r="BQ91" s="33"/>
      <c r="BR91" s="33"/>
      <c r="BS91" s="33"/>
      <c r="BT91" s="33"/>
      <c r="BU91" s="33"/>
      <c r="BV91" s="33"/>
      <c r="BW91" s="33"/>
      <c r="BX91" s="33"/>
      <c r="BY91" s="33"/>
      <c r="BZ91" s="33"/>
      <c r="CA91" s="33"/>
      <c r="CB91" s="33"/>
      <c r="CC91" s="33"/>
      <c r="CD91" s="33"/>
      <c r="CE91" s="33"/>
      <c r="CF91" s="33"/>
      <c r="CG91" s="33"/>
      <c r="CH91" s="33"/>
      <c r="CI91" s="33"/>
      <c r="CJ91" s="33"/>
      <c r="CK91" s="33"/>
      <c r="CL91" s="33"/>
      <c r="CM91" s="33"/>
      <c r="CN91" s="33"/>
      <c r="CO91" s="33"/>
      <c r="CP91" s="33"/>
      <c r="CQ91" s="33"/>
      <c r="CR91" s="33"/>
      <c r="CS91" s="33"/>
      <c r="CT91" s="33"/>
      <c r="CU91" s="33"/>
      <c r="CV91" s="33"/>
      <c r="CW91" s="33"/>
      <c r="CX91" s="33"/>
      <c r="CY91" s="33"/>
      <c r="CZ91" s="33"/>
      <c r="DA91" s="33"/>
      <c r="DB91" s="33"/>
      <c r="DC91" s="33"/>
      <c r="DD91" s="33"/>
      <c r="DE91" s="33"/>
      <c r="DF91" s="33"/>
      <c r="DG91" s="33"/>
      <c r="DH91" s="33"/>
      <c r="DI91" s="33"/>
      <c r="DJ91" s="33"/>
      <c r="DK91" s="33"/>
      <c r="DL91" s="33"/>
      <c r="DM91" s="33"/>
      <c r="DN91" s="33"/>
      <c r="DO91" s="33"/>
      <c r="DP91" s="33"/>
      <c r="DQ91" s="33"/>
      <c r="DR91" s="33"/>
      <c r="DS91" s="33"/>
      <c r="DT91" s="33"/>
      <c r="DU91" s="33"/>
      <c r="DV91" s="33"/>
      <c r="DW91" s="33"/>
      <c r="DX91" s="33"/>
      <c r="DY91" s="33"/>
      <c r="DZ91" s="33"/>
      <c r="EA91" s="33"/>
      <c r="EB91" s="33"/>
      <c r="EC91" s="33"/>
      <c r="ED91" s="33"/>
      <c r="EE91" s="33"/>
      <c r="EF91" s="33"/>
      <c r="EG91" s="33"/>
      <c r="EH91" s="33"/>
      <c r="EI91" s="33"/>
      <c r="EJ91" s="33"/>
      <c r="EK91" s="33"/>
      <c r="EL91" s="33"/>
      <c r="EM91" s="33"/>
      <c r="EN91" s="33"/>
      <c r="EO91" s="33"/>
      <c r="EP91" s="33"/>
      <c r="EQ91" s="33"/>
      <c r="ER91" s="33"/>
      <c r="ES91" s="33"/>
      <c r="ET91" s="33"/>
      <c r="EU91" s="33"/>
    </row>
    <row r="92" spans="1:151">
      <c r="A92" s="180"/>
      <c r="C92" s="189"/>
      <c r="D92" s="12" t="s">
        <v>21</v>
      </c>
      <c r="E92" s="28"/>
      <c r="F92" s="146"/>
      <c r="G92" s="12"/>
      <c r="I92" s="162"/>
      <c r="J92" s="12"/>
      <c r="K92" s="189"/>
      <c r="L92" t="s">
        <v>25</v>
      </c>
      <c r="M92" s="28"/>
      <c r="N92" s="28"/>
      <c r="O92" s="28"/>
      <c r="P92" s="28"/>
      <c r="Q92" s="28"/>
      <c r="R92" s="162"/>
      <c r="T92" s="189"/>
      <c r="U92" s="28" t="s">
        <v>1017</v>
      </c>
      <c r="W92" s="28"/>
      <c r="X92" s="12"/>
      <c r="Y92" s="12"/>
      <c r="Z92" s="192"/>
      <c r="AB92" s="181"/>
      <c r="AC92" s="36"/>
      <c r="AD92" s="43" t="b">
        <v>0</v>
      </c>
      <c r="AE92" s="33"/>
      <c r="AF92" s="33"/>
      <c r="AG92" s="43" t="b">
        <v>0</v>
      </c>
      <c r="AH92" s="43" t="b">
        <v>0</v>
      </c>
      <c r="AI92" s="33"/>
      <c r="AJ92" s="33"/>
      <c r="AK92" s="33"/>
      <c r="AL92" s="33"/>
      <c r="AM92" s="33"/>
      <c r="AN92" s="33"/>
      <c r="AO92" s="33"/>
      <c r="AP92" s="33"/>
      <c r="AQ92" s="33"/>
      <c r="AR92" s="33"/>
      <c r="AS92" s="33"/>
      <c r="AT92" s="33">
        <v>92</v>
      </c>
      <c r="AU92" s="33"/>
      <c r="AV92" s="33"/>
      <c r="AW92" s="33"/>
      <c r="AX92" s="33"/>
      <c r="AY92" s="33"/>
      <c r="AZ92" s="33"/>
      <c r="BA92" s="33"/>
      <c r="BB92" s="33"/>
      <c r="BC92" s="33"/>
      <c r="BD92" s="33"/>
      <c r="BE92" s="33"/>
      <c r="BF92" s="33"/>
      <c r="BG92" s="33"/>
      <c r="BH92" s="33"/>
      <c r="BI92" s="33"/>
      <c r="BJ92" s="33"/>
      <c r="BK92" s="33"/>
      <c r="BL92" s="33"/>
      <c r="BM92" s="33"/>
      <c r="BN92" s="33"/>
      <c r="BO92" s="33"/>
      <c r="BP92" s="33"/>
      <c r="BQ92" s="33"/>
      <c r="BR92" s="33"/>
      <c r="BS92" s="33"/>
      <c r="BT92" s="33"/>
      <c r="BU92" s="33"/>
      <c r="BV92" s="33"/>
      <c r="BW92" s="33"/>
      <c r="BX92" s="33"/>
      <c r="BY92" s="33"/>
      <c r="BZ92" s="33"/>
      <c r="CA92" s="33"/>
      <c r="CB92" s="33"/>
      <c r="CC92" s="33"/>
      <c r="CD92" s="33"/>
      <c r="CE92" s="33"/>
      <c r="CF92" s="33"/>
      <c r="CG92" s="33"/>
      <c r="CH92" s="33"/>
      <c r="CI92" s="33"/>
      <c r="CJ92" s="33"/>
      <c r="CK92" s="33"/>
      <c r="CL92" s="33"/>
      <c r="CM92" s="33"/>
      <c r="CN92" s="33"/>
      <c r="CO92" s="33"/>
      <c r="CP92" s="33"/>
      <c r="CQ92" s="33"/>
      <c r="CR92" s="33"/>
      <c r="CS92" s="33"/>
      <c r="CT92" s="33"/>
      <c r="CU92" s="33"/>
      <c r="CV92" s="33"/>
      <c r="CW92" s="33"/>
      <c r="CX92" s="33"/>
      <c r="CY92" s="33"/>
      <c r="CZ92" s="33"/>
      <c r="DA92" s="33"/>
      <c r="DB92" s="33"/>
      <c r="DC92" s="33"/>
      <c r="DD92" s="33"/>
      <c r="DE92" s="33"/>
      <c r="DF92" s="33"/>
      <c r="DG92" s="33"/>
      <c r="DH92" s="33"/>
      <c r="DI92" s="33"/>
      <c r="DJ92" s="33"/>
      <c r="DK92" s="33"/>
      <c r="DL92" s="33"/>
      <c r="DM92" s="33"/>
      <c r="DN92" s="33"/>
      <c r="DO92" s="33"/>
      <c r="DP92" s="33"/>
      <c r="DQ92" s="33"/>
      <c r="DR92" s="33"/>
      <c r="DS92" s="33"/>
      <c r="DT92" s="33"/>
      <c r="DU92" s="33"/>
      <c r="DV92" s="33"/>
      <c r="DW92" s="33"/>
      <c r="DX92" s="33"/>
      <c r="DY92" s="33"/>
      <c r="DZ92" s="33"/>
      <c r="EA92" s="33"/>
      <c r="EB92" s="33"/>
      <c r="EC92" s="33"/>
      <c r="ED92" s="33"/>
      <c r="EE92" s="33"/>
      <c r="EF92" s="33"/>
      <c r="EG92" s="33"/>
      <c r="EH92" s="33"/>
      <c r="EI92" s="33"/>
      <c r="EJ92" s="33"/>
      <c r="EK92" s="33"/>
      <c r="EL92" s="33"/>
      <c r="EM92" s="33"/>
      <c r="EN92" s="33"/>
      <c r="EO92" s="33"/>
      <c r="EP92" s="33"/>
      <c r="EQ92" s="33"/>
      <c r="ER92" s="33"/>
      <c r="ES92" s="33"/>
      <c r="ET92" s="33"/>
      <c r="EU92" s="33"/>
    </row>
    <row r="93" spans="1:151">
      <c r="A93" s="180"/>
      <c r="C93" s="189"/>
      <c r="D93" s="12" t="s">
        <v>22</v>
      </c>
      <c r="E93" s="28"/>
      <c r="F93" s="146"/>
      <c r="G93" s="12"/>
      <c r="I93" s="192"/>
      <c r="J93" s="12"/>
      <c r="K93" s="195"/>
      <c r="L93" s="163"/>
      <c r="M93" s="163"/>
      <c r="N93" s="200"/>
      <c r="O93" s="200"/>
      <c r="P93" s="200"/>
      <c r="Q93" s="200"/>
      <c r="R93" s="164"/>
      <c r="T93" s="189"/>
      <c r="U93" s="28" t="s">
        <v>1018</v>
      </c>
      <c r="W93" s="28"/>
      <c r="X93" s="12"/>
      <c r="Y93" s="12"/>
      <c r="Z93" s="192"/>
      <c r="AB93" s="181"/>
      <c r="AC93" s="33"/>
      <c r="AD93" s="43" t="b">
        <v>0</v>
      </c>
      <c r="AE93" s="33"/>
      <c r="AF93" s="33"/>
      <c r="AG93" s="43" t="b">
        <v>0</v>
      </c>
      <c r="AH93" s="33"/>
      <c r="AI93" s="33"/>
      <c r="AJ93" s="33"/>
      <c r="AK93" s="33"/>
      <c r="AL93" s="33"/>
      <c r="AM93" s="33"/>
      <c r="AN93" s="33"/>
      <c r="AO93" s="33"/>
      <c r="AP93" s="33"/>
      <c r="AQ93" s="33"/>
      <c r="AR93" s="33"/>
      <c r="AS93" s="33"/>
      <c r="AT93" s="33">
        <v>93</v>
      </c>
      <c r="AU93" s="33"/>
      <c r="AV93" s="33"/>
      <c r="AW93" s="33"/>
      <c r="AX93" s="33"/>
      <c r="AY93" s="33"/>
      <c r="AZ93" s="33"/>
      <c r="BA93" s="33"/>
      <c r="BB93" s="33"/>
      <c r="BC93" s="33"/>
      <c r="BD93" s="33"/>
      <c r="BE93" s="33"/>
      <c r="BF93" s="33"/>
      <c r="BG93" s="33"/>
      <c r="BH93" s="33"/>
      <c r="BI93" s="33"/>
      <c r="BJ93" s="33"/>
      <c r="BK93" s="33"/>
      <c r="BL93" s="33"/>
      <c r="BM93" s="33"/>
      <c r="BN93" s="33"/>
      <c r="BO93" s="33"/>
      <c r="BP93" s="33"/>
      <c r="BQ93" s="33"/>
      <c r="BR93" s="33"/>
      <c r="BS93" s="33"/>
      <c r="BT93" s="33"/>
      <c r="BU93" s="33"/>
      <c r="BV93" s="33"/>
      <c r="BW93" s="33"/>
      <c r="BX93" s="33"/>
      <c r="BY93" s="33"/>
      <c r="BZ93" s="33"/>
      <c r="CA93" s="33"/>
      <c r="CB93" s="33"/>
      <c r="CC93" s="33"/>
      <c r="CD93" s="33"/>
      <c r="CE93" s="33"/>
      <c r="CF93" s="33"/>
      <c r="CG93" s="33"/>
      <c r="CH93" s="33"/>
      <c r="CI93" s="33"/>
      <c r="CJ93" s="33"/>
      <c r="CK93" s="33"/>
      <c r="CL93" s="33"/>
      <c r="CM93" s="33"/>
      <c r="CN93" s="33"/>
      <c r="CO93" s="33"/>
      <c r="CP93" s="33"/>
      <c r="CQ93" s="33"/>
      <c r="CR93" s="33"/>
      <c r="CS93" s="33"/>
      <c r="CT93" s="33"/>
      <c r="CU93" s="33"/>
      <c r="CV93" s="33"/>
      <c r="CW93" s="33"/>
      <c r="CX93" s="33"/>
      <c r="CY93" s="33"/>
      <c r="CZ93" s="33"/>
      <c r="DA93" s="33"/>
      <c r="DB93" s="33"/>
      <c r="DC93" s="33"/>
      <c r="DD93" s="33"/>
      <c r="DE93" s="33"/>
      <c r="DF93" s="33"/>
      <c r="DG93" s="33"/>
      <c r="DH93" s="33"/>
      <c r="DI93" s="33"/>
      <c r="DJ93" s="33"/>
      <c r="DK93" s="33"/>
      <c r="DL93" s="33"/>
      <c r="DM93" s="33"/>
      <c r="DN93" s="33"/>
      <c r="DO93" s="33"/>
      <c r="DP93" s="33"/>
      <c r="DQ93" s="33"/>
      <c r="DR93" s="33"/>
      <c r="DS93" s="33"/>
      <c r="DT93" s="33"/>
      <c r="DU93" s="33"/>
      <c r="DV93" s="33"/>
      <c r="DW93" s="33"/>
      <c r="DX93" s="33"/>
      <c r="DY93" s="33"/>
      <c r="DZ93" s="33"/>
      <c r="EA93" s="33"/>
      <c r="EB93" s="33"/>
      <c r="EC93" s="33"/>
      <c r="ED93" s="33"/>
      <c r="EE93" s="33"/>
      <c r="EF93" s="33"/>
      <c r="EG93" s="33"/>
      <c r="EH93" s="33"/>
      <c r="EI93" s="33"/>
      <c r="EJ93" s="33"/>
      <c r="EK93" s="33"/>
      <c r="EL93" s="33"/>
      <c r="EM93" s="33"/>
      <c r="EN93" s="33"/>
      <c r="EO93" s="33"/>
      <c r="EP93" s="33"/>
      <c r="EQ93" s="33"/>
      <c r="ER93" s="33"/>
      <c r="ES93" s="33"/>
      <c r="ET93" s="33"/>
      <c r="EU93" s="33"/>
    </row>
    <row r="94" spans="1:151">
      <c r="A94" s="180"/>
      <c r="C94" s="189"/>
      <c r="D94" s="12" t="s">
        <v>23</v>
      </c>
      <c r="E94" s="12"/>
      <c r="F94" s="12"/>
      <c r="G94" s="12"/>
      <c r="I94" s="192"/>
      <c r="J94" s="12"/>
      <c r="K94" s="146"/>
      <c r="Q94" s="12"/>
      <c r="T94" s="189"/>
      <c r="U94" s="12"/>
      <c r="V94" s="12"/>
      <c r="W94" s="12"/>
      <c r="X94" s="12"/>
      <c r="Y94" s="12"/>
      <c r="Z94" s="192"/>
      <c r="AB94" s="181"/>
      <c r="AC94" s="33"/>
      <c r="AD94" s="33"/>
      <c r="AE94" s="33"/>
      <c r="AF94" s="33"/>
      <c r="AG94" s="43" t="b">
        <v>0</v>
      </c>
      <c r="AH94" s="33"/>
      <c r="AI94" s="33"/>
      <c r="AJ94" s="33"/>
      <c r="AK94" s="33"/>
      <c r="AL94" s="33"/>
      <c r="AM94" s="33"/>
      <c r="AN94" s="33"/>
      <c r="AO94" s="33"/>
      <c r="AP94" s="33"/>
      <c r="AQ94" s="33"/>
      <c r="AR94" s="33"/>
      <c r="AS94" s="33"/>
      <c r="AT94" s="33">
        <v>94</v>
      </c>
      <c r="AU94" s="33"/>
      <c r="AV94" s="33"/>
      <c r="AW94" s="33"/>
      <c r="AX94" s="33"/>
      <c r="AY94" s="33"/>
      <c r="AZ94" s="33"/>
      <c r="BA94" s="33"/>
      <c r="BB94" s="33"/>
      <c r="BC94" s="33"/>
      <c r="BD94" s="33"/>
      <c r="BE94" s="33"/>
      <c r="BF94" s="33"/>
      <c r="BG94" s="33"/>
      <c r="BH94" s="33"/>
      <c r="BI94" s="33"/>
      <c r="BJ94" s="33"/>
      <c r="BK94" s="33"/>
      <c r="BL94" s="33"/>
      <c r="BM94" s="33"/>
      <c r="BN94" s="33"/>
      <c r="BO94" s="33"/>
      <c r="BP94" s="33"/>
      <c r="BQ94" s="33"/>
      <c r="BR94" s="33"/>
      <c r="BS94" s="33"/>
      <c r="BT94" s="33"/>
      <c r="BU94" s="33"/>
      <c r="BV94" s="33"/>
      <c r="BW94" s="33"/>
      <c r="BX94" s="33"/>
      <c r="BY94" s="33"/>
      <c r="BZ94" s="33"/>
      <c r="CA94" s="33"/>
      <c r="CB94" s="33"/>
      <c r="CC94" s="33"/>
      <c r="CD94" s="33"/>
      <c r="CE94" s="33"/>
      <c r="CF94" s="33"/>
      <c r="CG94" s="33"/>
      <c r="CH94" s="33"/>
      <c r="CI94" s="33"/>
      <c r="CJ94" s="33"/>
      <c r="CK94" s="33"/>
      <c r="CL94" s="33"/>
      <c r="CM94" s="33"/>
      <c r="CN94" s="33"/>
      <c r="CO94" s="33"/>
      <c r="CP94" s="33"/>
      <c r="CQ94" s="33"/>
      <c r="CR94" s="33"/>
      <c r="CS94" s="33"/>
      <c r="CT94" s="33"/>
      <c r="CU94" s="33"/>
      <c r="CV94" s="33"/>
      <c r="CW94" s="33"/>
      <c r="CX94" s="33"/>
      <c r="CY94" s="33"/>
      <c r="CZ94" s="33"/>
      <c r="DA94" s="33"/>
      <c r="DB94" s="33"/>
      <c r="DC94" s="33"/>
      <c r="DD94" s="33"/>
      <c r="DE94" s="33"/>
      <c r="DF94" s="33"/>
      <c r="DG94" s="33"/>
      <c r="DH94" s="33"/>
      <c r="DI94" s="33"/>
      <c r="DJ94" s="33"/>
      <c r="DK94" s="33"/>
      <c r="DL94" s="33"/>
      <c r="DM94" s="33"/>
      <c r="DN94" s="33"/>
      <c r="DO94" s="33"/>
      <c r="DP94" s="33"/>
      <c r="DQ94" s="33"/>
      <c r="DR94" s="33"/>
      <c r="DS94" s="33"/>
      <c r="DT94" s="33"/>
      <c r="DU94" s="33"/>
      <c r="DV94" s="33"/>
      <c r="DW94" s="33"/>
      <c r="DX94" s="33"/>
      <c r="DY94" s="33"/>
      <c r="DZ94" s="33"/>
      <c r="EA94" s="33"/>
      <c r="EB94" s="33"/>
      <c r="EC94" s="33"/>
      <c r="ED94" s="33"/>
      <c r="EE94" s="33"/>
      <c r="EF94" s="33"/>
      <c r="EG94" s="33"/>
      <c r="EH94" s="33"/>
      <c r="EI94" s="33"/>
      <c r="EJ94" s="33"/>
      <c r="EK94" s="33"/>
      <c r="EL94" s="33"/>
      <c r="EM94" s="33"/>
      <c r="EN94" s="33"/>
      <c r="EO94" s="33"/>
      <c r="EP94" s="33"/>
      <c r="EQ94" s="33"/>
      <c r="ER94" s="33"/>
      <c r="ES94" s="33"/>
      <c r="ET94" s="33"/>
      <c r="EU94" s="33"/>
    </row>
    <row r="95" spans="1:151" ht="15.5">
      <c r="A95" s="180"/>
      <c r="C95" s="189"/>
      <c r="D95" s="12" t="s">
        <v>24</v>
      </c>
      <c r="E95" s="12"/>
      <c r="F95" s="12"/>
      <c r="G95" s="12"/>
      <c r="I95" s="192"/>
      <c r="J95" s="12"/>
      <c r="K95" s="184"/>
      <c r="L95" s="157" t="s">
        <v>1004</v>
      </c>
      <c r="M95" s="158"/>
      <c r="N95" s="158"/>
      <c r="O95" s="158"/>
      <c r="P95" s="158"/>
      <c r="Q95" s="158"/>
      <c r="R95" s="160"/>
      <c r="T95" s="189"/>
      <c r="U95" s="12"/>
      <c r="V95" s="12"/>
      <c r="W95" s="12"/>
      <c r="X95" s="12"/>
      <c r="Y95" s="12"/>
      <c r="Z95" s="192"/>
      <c r="AB95" s="181"/>
      <c r="AC95" s="33"/>
      <c r="AD95" s="33"/>
      <c r="AE95" s="33"/>
      <c r="AF95" s="33"/>
      <c r="AG95" s="43" t="b">
        <v>0</v>
      </c>
      <c r="AH95" s="153" t="s">
        <v>2149</v>
      </c>
      <c r="AI95" s="33"/>
      <c r="AJ95" s="33"/>
      <c r="AK95" s="33"/>
      <c r="AL95" s="33"/>
      <c r="AM95" s="33"/>
      <c r="AN95" s="33"/>
      <c r="AO95" s="33"/>
      <c r="AP95" s="33"/>
      <c r="AQ95" s="33"/>
      <c r="AR95" s="33"/>
      <c r="AS95" s="33"/>
      <c r="AT95" s="33">
        <v>95</v>
      </c>
      <c r="AU95" s="33"/>
      <c r="AV95" s="33"/>
      <c r="AW95" s="33"/>
      <c r="AX95" s="33"/>
      <c r="AY95" s="33"/>
      <c r="AZ95" s="33"/>
      <c r="BA95" s="33"/>
      <c r="BB95" s="33"/>
      <c r="BC95" s="33"/>
      <c r="BD95" s="33"/>
      <c r="BE95" s="33"/>
      <c r="BF95" s="33"/>
      <c r="BG95" s="33"/>
      <c r="BH95" s="33"/>
      <c r="BI95" s="33"/>
      <c r="BJ95" s="33"/>
      <c r="BK95" s="33"/>
      <c r="BL95" s="33"/>
      <c r="BM95" s="33"/>
      <c r="BN95" s="33"/>
      <c r="BO95" s="33"/>
      <c r="BP95" s="33"/>
      <c r="BQ95" s="33"/>
      <c r="BR95" s="33"/>
      <c r="BS95" s="33"/>
      <c r="BT95" s="33"/>
      <c r="BU95" s="33"/>
      <c r="BV95" s="33"/>
      <c r="BW95" s="33"/>
      <c r="BX95" s="33"/>
      <c r="BY95" s="33"/>
      <c r="BZ95" s="33"/>
      <c r="CA95" s="33"/>
      <c r="CB95" s="33"/>
      <c r="CC95" s="33"/>
      <c r="CD95" s="33"/>
      <c r="CE95" s="33"/>
      <c r="CF95" s="33"/>
      <c r="CG95" s="33"/>
      <c r="CH95" s="33"/>
      <c r="CI95" s="33"/>
      <c r="CJ95" s="33"/>
      <c r="CK95" s="33"/>
      <c r="CL95" s="33"/>
      <c r="CM95" s="33"/>
      <c r="CN95" s="33"/>
      <c r="CO95" s="33"/>
      <c r="CP95" s="33"/>
      <c r="CQ95" s="33"/>
      <c r="CR95" s="33"/>
      <c r="CS95" s="33"/>
      <c r="CT95" s="33"/>
      <c r="CU95" s="33"/>
      <c r="CV95" s="33"/>
      <c r="CW95" s="33"/>
      <c r="CX95" s="33"/>
      <c r="CY95" s="33"/>
      <c r="CZ95" s="33"/>
      <c r="DA95" s="33"/>
      <c r="DB95" s="33"/>
      <c r="DC95" s="33"/>
      <c r="DD95" s="33"/>
      <c r="DE95" s="33"/>
      <c r="DF95" s="33"/>
      <c r="DG95" s="33"/>
      <c r="DH95" s="33"/>
      <c r="DI95" s="33"/>
      <c r="DJ95" s="33"/>
      <c r="DK95" s="33"/>
      <c r="DL95" s="33"/>
      <c r="DM95" s="33"/>
      <c r="DN95" s="33"/>
      <c r="DO95" s="33"/>
      <c r="DP95" s="33"/>
      <c r="DQ95" s="33"/>
      <c r="DR95" s="33"/>
      <c r="DS95" s="33"/>
      <c r="DT95" s="33"/>
      <c r="DU95" s="33"/>
      <c r="DV95" s="33"/>
      <c r="DW95" s="33"/>
      <c r="DX95" s="33"/>
      <c r="DY95" s="33"/>
      <c r="DZ95" s="33"/>
      <c r="EA95" s="33"/>
      <c r="EB95" s="33"/>
      <c r="EC95" s="33"/>
      <c r="ED95" s="33"/>
      <c r="EE95" s="33"/>
      <c r="EF95" s="33"/>
      <c r="EG95" s="33"/>
      <c r="EH95" s="33"/>
      <c r="EI95" s="33"/>
      <c r="EJ95" s="33"/>
      <c r="EK95" s="33"/>
      <c r="EL95" s="33"/>
      <c r="EM95" s="33"/>
      <c r="EN95" s="33"/>
      <c r="EO95" s="33"/>
      <c r="EP95" s="33"/>
      <c r="EQ95" s="33"/>
      <c r="ER95" s="33"/>
      <c r="ES95" s="33"/>
      <c r="ET95" s="33"/>
      <c r="EU95" s="33"/>
    </row>
    <row r="96" spans="1:151" ht="15.5">
      <c r="A96" s="180"/>
      <c r="C96" s="195"/>
      <c r="D96" s="163"/>
      <c r="E96" s="202"/>
      <c r="F96" s="202"/>
      <c r="G96" s="202"/>
      <c r="H96" s="163"/>
      <c r="I96" s="203"/>
      <c r="J96" s="12"/>
      <c r="K96" s="189"/>
      <c r="L96" s="197" t="s">
        <v>1369</v>
      </c>
      <c r="M96" s="28"/>
      <c r="N96" s="28"/>
      <c r="O96" s="28"/>
      <c r="P96" s="28"/>
      <c r="Q96" s="28"/>
      <c r="R96" s="162"/>
      <c r="T96" s="204"/>
      <c r="U96" s="205" t="s">
        <v>1030</v>
      </c>
      <c r="V96" s="12"/>
      <c r="W96" s="12"/>
      <c r="X96" s="12"/>
      <c r="Y96" s="12"/>
      <c r="Z96" s="192"/>
      <c r="AB96" s="181"/>
      <c r="AC96" s="33"/>
      <c r="AD96" s="153" t="s">
        <v>2150</v>
      </c>
      <c r="AE96" s="33"/>
      <c r="AF96" s="33"/>
      <c r="AG96" s="33"/>
      <c r="AH96" s="33"/>
      <c r="AI96" s="33"/>
      <c r="AJ96" s="33"/>
      <c r="AK96" s="33"/>
      <c r="AL96" s="33"/>
      <c r="AM96" s="33"/>
      <c r="AN96" s="33"/>
      <c r="AO96" s="33"/>
      <c r="AP96" s="33"/>
      <c r="AQ96" s="33"/>
      <c r="AR96" s="33"/>
      <c r="AS96" s="33"/>
      <c r="AT96" s="33">
        <v>96</v>
      </c>
      <c r="AU96" s="33"/>
      <c r="AV96" s="33"/>
      <c r="AW96" s="33"/>
      <c r="AX96" s="33"/>
      <c r="AY96" s="33"/>
      <c r="AZ96" s="33"/>
      <c r="BA96" s="33"/>
      <c r="BB96" s="33"/>
      <c r="BC96" s="33"/>
      <c r="BD96" s="33"/>
      <c r="BE96" s="33"/>
      <c r="BF96" s="33"/>
      <c r="BG96" s="33"/>
      <c r="BH96" s="33"/>
      <c r="BI96" s="33"/>
      <c r="BJ96" s="33"/>
      <c r="BK96" s="33"/>
      <c r="BL96" s="33"/>
      <c r="BM96" s="33"/>
      <c r="BN96" s="33"/>
      <c r="BO96" s="33"/>
      <c r="BP96" s="33"/>
      <c r="BQ96" s="33"/>
      <c r="BR96" s="33"/>
      <c r="BS96" s="33"/>
      <c r="BT96" s="33"/>
      <c r="BU96" s="33"/>
      <c r="BV96" s="33"/>
      <c r="BW96" s="33"/>
      <c r="BX96" s="33"/>
      <c r="BY96" s="33"/>
      <c r="BZ96" s="33"/>
      <c r="CA96" s="33"/>
      <c r="CB96" s="33"/>
      <c r="CC96" s="33"/>
      <c r="CD96" s="33"/>
      <c r="CE96" s="33"/>
      <c r="CF96" s="33"/>
      <c r="CG96" s="33"/>
      <c r="CH96" s="33"/>
      <c r="CI96" s="33"/>
      <c r="CJ96" s="33"/>
      <c r="CK96" s="33"/>
      <c r="CL96" s="33"/>
      <c r="CM96" s="33"/>
      <c r="CN96" s="33"/>
      <c r="CO96" s="33"/>
      <c r="CP96" s="33"/>
      <c r="CQ96" s="33"/>
      <c r="CR96" s="33"/>
      <c r="CS96" s="33"/>
      <c r="CT96" s="33"/>
      <c r="CU96" s="33"/>
      <c r="CV96" s="33"/>
      <c r="CW96" s="33"/>
      <c r="CX96" s="33"/>
      <c r="CY96" s="33"/>
      <c r="CZ96" s="33"/>
      <c r="DA96" s="33"/>
      <c r="DB96" s="33"/>
      <c r="DC96" s="33"/>
      <c r="DD96" s="33"/>
      <c r="DE96" s="33"/>
      <c r="DF96" s="33"/>
      <c r="DG96" s="33"/>
      <c r="DH96" s="33"/>
      <c r="DI96" s="33"/>
      <c r="DJ96" s="33"/>
      <c r="DK96" s="33"/>
      <c r="DL96" s="33"/>
      <c r="DM96" s="33"/>
      <c r="DN96" s="33"/>
      <c r="DO96" s="33"/>
      <c r="DP96" s="33"/>
      <c r="DQ96" s="33"/>
      <c r="DR96" s="33"/>
      <c r="DS96" s="33"/>
      <c r="DT96" s="33"/>
      <c r="DU96" s="33"/>
      <c r="DV96" s="33"/>
      <c r="DW96" s="33"/>
      <c r="DX96" s="33"/>
      <c r="DY96" s="33"/>
      <c r="DZ96" s="33"/>
      <c r="EA96" s="33"/>
      <c r="EB96" s="33"/>
      <c r="EC96" s="33"/>
      <c r="ED96" s="33"/>
      <c r="EE96" s="33"/>
      <c r="EF96" s="33"/>
      <c r="EG96" s="33"/>
      <c r="EH96" s="33"/>
      <c r="EI96" s="33"/>
      <c r="EJ96" s="33"/>
      <c r="EK96" s="33"/>
      <c r="EL96" s="33"/>
      <c r="EM96" s="33"/>
      <c r="EN96" s="33"/>
      <c r="EO96" s="33"/>
      <c r="EP96" s="33"/>
      <c r="EQ96" s="33"/>
      <c r="ER96" s="33"/>
      <c r="ES96" s="33"/>
      <c r="ET96" s="33"/>
      <c r="EU96" s="33"/>
    </row>
    <row r="97" spans="1:151">
      <c r="A97" s="180"/>
      <c r="E97" s="12"/>
      <c r="F97" s="12"/>
      <c r="G97" s="12"/>
      <c r="I97" s="12"/>
      <c r="J97" s="12"/>
      <c r="K97" s="189"/>
      <c r="L97" t="s">
        <v>26</v>
      </c>
      <c r="M97" s="28"/>
      <c r="N97" s="28"/>
      <c r="O97" s="28"/>
      <c r="P97" s="28"/>
      <c r="Q97" s="28"/>
      <c r="R97" s="162"/>
      <c r="T97" s="204"/>
      <c r="U97" s="191" t="s">
        <v>1369</v>
      </c>
      <c r="V97" s="12"/>
      <c r="W97" s="12"/>
      <c r="X97" s="12"/>
      <c r="Y97" s="12"/>
      <c r="Z97" s="192"/>
      <c r="AB97" s="181"/>
      <c r="AC97" s="33"/>
      <c r="AD97" s="33"/>
      <c r="AE97" s="33"/>
      <c r="AF97" s="33"/>
      <c r="AG97" s="150"/>
      <c r="AH97" s="43" t="b">
        <v>0</v>
      </c>
      <c r="AI97" s="33"/>
      <c r="AJ97" s="33"/>
      <c r="AK97" s="33"/>
      <c r="AL97" s="33"/>
      <c r="AM97" s="33"/>
      <c r="AN97" s="33"/>
      <c r="AO97" s="33"/>
      <c r="AP97" s="33"/>
      <c r="AQ97" s="33"/>
      <c r="AR97" s="33"/>
      <c r="AS97" s="33"/>
      <c r="AT97" s="33">
        <v>97</v>
      </c>
      <c r="AU97" s="33"/>
      <c r="AV97" s="33"/>
      <c r="AW97" s="33"/>
      <c r="AX97" s="33"/>
      <c r="AY97" s="33"/>
      <c r="AZ97" s="33"/>
      <c r="BA97" s="33"/>
      <c r="BB97" s="33"/>
      <c r="BC97" s="33"/>
      <c r="BD97" s="33"/>
      <c r="BE97" s="33"/>
      <c r="BF97" s="33"/>
      <c r="BG97" s="33"/>
      <c r="BH97" s="33"/>
      <c r="BI97" s="33"/>
      <c r="BJ97" s="33"/>
      <c r="BK97" s="33"/>
      <c r="BL97" s="33"/>
      <c r="BM97" s="33"/>
      <c r="BN97" s="33"/>
      <c r="BO97" s="33"/>
      <c r="BP97" s="33"/>
      <c r="BQ97" s="33"/>
      <c r="BR97" s="33"/>
      <c r="BS97" s="33"/>
      <c r="BT97" s="33"/>
      <c r="BU97" s="33"/>
      <c r="BV97" s="33"/>
      <c r="BW97" s="33"/>
      <c r="BX97" s="33"/>
      <c r="BY97" s="33"/>
      <c r="BZ97" s="33"/>
      <c r="CA97" s="33"/>
      <c r="CB97" s="33"/>
      <c r="CC97" s="33"/>
      <c r="CD97" s="33"/>
      <c r="CE97" s="33"/>
      <c r="CF97" s="33"/>
      <c r="CG97" s="33"/>
      <c r="CH97" s="33"/>
      <c r="CI97" s="33"/>
      <c r="CJ97" s="33"/>
      <c r="CK97" s="33"/>
      <c r="CL97" s="33"/>
      <c r="CM97" s="33"/>
      <c r="CN97" s="33"/>
      <c r="CO97" s="33"/>
      <c r="CP97" s="33"/>
      <c r="CQ97" s="33"/>
      <c r="CR97" s="33"/>
      <c r="CS97" s="33"/>
      <c r="CT97" s="33"/>
      <c r="CU97" s="33"/>
      <c r="CV97" s="33"/>
      <c r="CW97" s="33"/>
      <c r="CX97" s="33"/>
      <c r="CY97" s="33"/>
      <c r="CZ97" s="33"/>
      <c r="DA97" s="33"/>
      <c r="DB97" s="33"/>
      <c r="DC97" s="33"/>
      <c r="DD97" s="33"/>
      <c r="DE97" s="33"/>
      <c r="DF97" s="33"/>
      <c r="DG97" s="33"/>
      <c r="DH97" s="33"/>
      <c r="DI97" s="33"/>
      <c r="DJ97" s="33"/>
      <c r="DK97" s="33"/>
      <c r="DL97" s="33"/>
      <c r="DM97" s="33"/>
      <c r="DN97" s="33"/>
      <c r="DO97" s="33"/>
      <c r="DP97" s="33"/>
      <c r="DQ97" s="33"/>
      <c r="DR97" s="33"/>
      <c r="DS97" s="33"/>
      <c r="DT97" s="33"/>
      <c r="DU97" s="33"/>
      <c r="DV97" s="33"/>
      <c r="DW97" s="33"/>
      <c r="DX97" s="33"/>
      <c r="DY97" s="33"/>
      <c r="DZ97" s="33"/>
      <c r="EA97" s="33"/>
      <c r="EB97" s="33"/>
      <c r="EC97" s="33"/>
      <c r="ED97" s="33"/>
      <c r="EE97" s="33"/>
      <c r="EF97" s="33"/>
      <c r="EG97" s="33"/>
      <c r="EH97" s="33"/>
      <c r="EI97" s="33"/>
      <c r="EJ97" s="33"/>
      <c r="EK97" s="33"/>
      <c r="EL97" s="33"/>
      <c r="EM97" s="33"/>
      <c r="EN97" s="33"/>
      <c r="EO97" s="33"/>
      <c r="EP97" s="33"/>
      <c r="EQ97" s="33"/>
      <c r="ER97" s="33"/>
      <c r="ES97" s="33"/>
      <c r="ET97" s="33"/>
      <c r="EU97" s="33"/>
    </row>
    <row r="98" spans="1:151" ht="15.5">
      <c r="A98" s="180"/>
      <c r="C98" s="184"/>
      <c r="D98" s="157" t="s">
        <v>1036</v>
      </c>
      <c r="E98" s="158"/>
      <c r="F98" s="158"/>
      <c r="G98" s="158"/>
      <c r="H98" s="158"/>
      <c r="I98" s="160"/>
      <c r="K98" s="189"/>
      <c r="L98" t="s">
        <v>27</v>
      </c>
      <c r="M98" s="28"/>
      <c r="N98" s="28"/>
      <c r="O98" s="28"/>
      <c r="P98" s="28"/>
      <c r="Q98" s="28"/>
      <c r="R98" s="162"/>
      <c r="T98" s="204"/>
      <c r="U98" s="28" t="s">
        <v>562</v>
      </c>
      <c r="V98" s="12"/>
      <c r="W98" s="12"/>
      <c r="X98" s="12"/>
      <c r="Y98" s="12"/>
      <c r="Z98" s="192"/>
      <c r="AB98" s="181"/>
      <c r="AC98" s="33"/>
      <c r="AD98" s="43" t="b">
        <v>0</v>
      </c>
      <c r="AE98" s="33"/>
      <c r="AF98" s="33"/>
      <c r="AG98" s="151" t="s">
        <v>2143</v>
      </c>
      <c r="AH98" s="43" t="b">
        <v>0</v>
      </c>
      <c r="AI98" s="33"/>
      <c r="AJ98" s="33"/>
      <c r="AK98" s="33"/>
      <c r="AL98" s="33"/>
      <c r="AM98" s="33"/>
      <c r="AN98" s="33"/>
      <c r="AO98" s="33"/>
      <c r="AP98" s="33"/>
      <c r="AQ98" s="33"/>
      <c r="AR98" s="33"/>
      <c r="AS98" s="33"/>
      <c r="AT98" s="33">
        <v>98</v>
      </c>
      <c r="AU98" s="33"/>
      <c r="AV98" s="33"/>
      <c r="AW98" s="33"/>
      <c r="AX98" s="33"/>
      <c r="AY98" s="33"/>
      <c r="AZ98" s="33"/>
      <c r="BA98" s="33"/>
      <c r="BB98" s="33"/>
      <c r="BC98" s="33"/>
      <c r="BD98" s="33"/>
      <c r="BE98" s="33"/>
      <c r="BF98" s="33"/>
      <c r="BG98" s="33"/>
      <c r="BH98" s="33"/>
      <c r="BI98" s="33"/>
      <c r="BJ98" s="33"/>
      <c r="BK98" s="33"/>
      <c r="BL98" s="33"/>
      <c r="BM98" s="33"/>
      <c r="BN98" s="33"/>
      <c r="BO98" s="33"/>
      <c r="BP98" s="33"/>
      <c r="BQ98" s="33"/>
      <c r="BR98" s="33"/>
      <c r="BS98" s="33"/>
      <c r="BT98" s="33"/>
      <c r="BU98" s="33"/>
      <c r="BV98" s="33"/>
      <c r="BW98" s="33"/>
      <c r="BX98" s="33"/>
      <c r="BY98" s="33"/>
      <c r="BZ98" s="33"/>
      <c r="CA98" s="33"/>
      <c r="CB98" s="33"/>
      <c r="CC98" s="33"/>
      <c r="CD98" s="33"/>
      <c r="CE98" s="33"/>
      <c r="CF98" s="33"/>
      <c r="CG98" s="33"/>
      <c r="CH98" s="33"/>
      <c r="CI98" s="33"/>
      <c r="CJ98" s="33"/>
      <c r="CK98" s="33"/>
      <c r="CL98" s="33"/>
      <c r="CM98" s="33"/>
      <c r="CN98" s="33"/>
      <c r="CO98" s="33"/>
      <c r="CP98" s="33"/>
      <c r="CQ98" s="33"/>
      <c r="CR98" s="33"/>
      <c r="CS98" s="33"/>
      <c r="CT98" s="33"/>
      <c r="CU98" s="33"/>
      <c r="CV98" s="33"/>
      <c r="CW98" s="33"/>
      <c r="CX98" s="33"/>
      <c r="CY98" s="33"/>
      <c r="CZ98" s="33"/>
      <c r="DA98" s="33"/>
      <c r="DB98" s="33"/>
      <c r="DC98" s="33"/>
      <c r="DD98" s="33"/>
      <c r="DE98" s="33"/>
      <c r="DF98" s="33"/>
      <c r="DG98" s="33"/>
      <c r="DH98" s="33"/>
      <c r="DI98" s="33"/>
      <c r="DJ98" s="33"/>
      <c r="DK98" s="33"/>
      <c r="DL98" s="33"/>
      <c r="DM98" s="33"/>
      <c r="DN98" s="33"/>
      <c r="DO98" s="33"/>
      <c r="DP98" s="33"/>
      <c r="DQ98" s="33"/>
      <c r="DR98" s="33"/>
      <c r="DS98" s="33"/>
      <c r="DT98" s="33"/>
      <c r="DU98" s="33"/>
      <c r="DV98" s="33"/>
      <c r="DW98" s="33"/>
      <c r="DX98" s="33"/>
      <c r="DY98" s="33"/>
      <c r="DZ98" s="33"/>
      <c r="EA98" s="33"/>
      <c r="EB98" s="33"/>
      <c r="EC98" s="33"/>
      <c r="ED98" s="33"/>
      <c r="EE98" s="33"/>
      <c r="EF98" s="33"/>
      <c r="EG98" s="33"/>
      <c r="EH98" s="33"/>
      <c r="EI98" s="33"/>
      <c r="EJ98" s="33"/>
      <c r="EK98" s="33"/>
      <c r="EL98" s="33"/>
      <c r="EM98" s="33"/>
      <c r="EN98" s="33"/>
      <c r="EO98" s="33"/>
      <c r="EP98" s="33"/>
      <c r="EQ98" s="33"/>
      <c r="ER98" s="33"/>
      <c r="ES98" s="33"/>
      <c r="ET98" s="33"/>
      <c r="EU98" s="33"/>
    </row>
    <row r="99" spans="1:151">
      <c r="A99" s="180"/>
      <c r="C99" s="189"/>
      <c r="D99" s="197" t="s">
        <v>1369</v>
      </c>
      <c r="E99" s="28"/>
      <c r="F99" s="28"/>
      <c r="I99" s="162"/>
      <c r="K99" s="189"/>
      <c r="L99" t="s">
        <v>28</v>
      </c>
      <c r="M99" s="28"/>
      <c r="N99" s="28"/>
      <c r="O99" s="28"/>
      <c r="P99" s="28"/>
      <c r="Q99" s="28"/>
      <c r="R99" s="162"/>
      <c r="T99" s="204"/>
      <c r="U99" s="28" t="s">
        <v>32</v>
      </c>
      <c r="V99" s="12"/>
      <c r="W99" s="146"/>
      <c r="X99" s="146"/>
      <c r="Y99" s="12"/>
      <c r="Z99" s="192"/>
      <c r="AB99" s="181"/>
      <c r="AC99" s="33"/>
      <c r="AD99" s="43" t="b">
        <v>0</v>
      </c>
      <c r="AE99" s="33"/>
      <c r="AF99" s="33"/>
      <c r="AG99" s="152"/>
      <c r="AH99" s="43" t="b">
        <v>0</v>
      </c>
      <c r="AI99" s="33"/>
      <c r="AJ99" s="33"/>
      <c r="AK99" s="33"/>
      <c r="AL99" s="33"/>
      <c r="AM99" s="33"/>
      <c r="AN99" s="33"/>
      <c r="AO99" s="33"/>
      <c r="AP99" s="33"/>
      <c r="AQ99" s="33"/>
      <c r="AR99" s="33"/>
      <c r="AS99" s="33"/>
      <c r="AT99" s="33">
        <v>99</v>
      </c>
      <c r="AU99" s="33"/>
      <c r="AV99" s="33"/>
      <c r="AW99" s="33"/>
      <c r="AX99" s="33"/>
      <c r="AY99" s="33"/>
      <c r="AZ99" s="33"/>
      <c r="BA99" s="33"/>
      <c r="BB99" s="33"/>
      <c r="BC99" s="33"/>
      <c r="BD99" s="33"/>
      <c r="BE99" s="33"/>
      <c r="BF99" s="33"/>
      <c r="BG99" s="33"/>
      <c r="BH99" s="33"/>
      <c r="BI99" s="33"/>
      <c r="BJ99" s="33"/>
      <c r="BK99" s="33"/>
      <c r="BL99" s="33"/>
      <c r="BM99" s="33"/>
      <c r="BN99" s="33"/>
      <c r="BO99" s="33"/>
      <c r="BP99" s="33"/>
      <c r="BQ99" s="33"/>
      <c r="BR99" s="33"/>
      <c r="BS99" s="33"/>
      <c r="BT99" s="33"/>
      <c r="BU99" s="33"/>
      <c r="BV99" s="33"/>
      <c r="BW99" s="33"/>
      <c r="BX99" s="33"/>
      <c r="BY99" s="33"/>
      <c r="BZ99" s="33"/>
      <c r="CA99" s="33"/>
      <c r="CB99" s="33"/>
      <c r="CC99" s="33"/>
      <c r="CD99" s="33"/>
      <c r="CE99" s="33"/>
      <c r="CF99" s="33"/>
      <c r="CG99" s="33"/>
      <c r="CH99" s="33"/>
      <c r="CI99" s="33"/>
      <c r="CJ99" s="33"/>
      <c r="CK99" s="33"/>
      <c r="CL99" s="33"/>
      <c r="CM99" s="33"/>
      <c r="CN99" s="33"/>
      <c r="CO99" s="33"/>
      <c r="CP99" s="33"/>
      <c r="CQ99" s="33"/>
      <c r="CR99" s="33"/>
      <c r="CS99" s="33"/>
      <c r="CT99" s="33"/>
      <c r="CU99" s="33"/>
      <c r="CV99" s="33"/>
      <c r="CW99" s="33"/>
      <c r="CX99" s="33"/>
      <c r="CY99" s="33"/>
      <c r="CZ99" s="33"/>
      <c r="DA99" s="33"/>
      <c r="DB99" s="33"/>
      <c r="DC99" s="33"/>
      <c r="DD99" s="33"/>
      <c r="DE99" s="33"/>
      <c r="DF99" s="33"/>
      <c r="DG99" s="33"/>
      <c r="DH99" s="33"/>
      <c r="DI99" s="33"/>
      <c r="DJ99" s="33"/>
      <c r="DK99" s="33"/>
      <c r="DL99" s="33"/>
      <c r="DM99" s="33"/>
      <c r="DN99" s="33"/>
      <c r="DO99" s="33"/>
      <c r="DP99" s="33"/>
      <c r="DQ99" s="33"/>
      <c r="DR99" s="33"/>
      <c r="DS99" s="33"/>
      <c r="DT99" s="33"/>
      <c r="DU99" s="33"/>
      <c r="DV99" s="33"/>
      <c r="DW99" s="33"/>
      <c r="DX99" s="33"/>
      <c r="DY99" s="33"/>
      <c r="DZ99" s="33"/>
      <c r="EA99" s="33"/>
      <c r="EB99" s="33"/>
      <c r="EC99" s="33"/>
      <c r="ED99" s="33"/>
      <c r="EE99" s="33"/>
      <c r="EF99" s="33"/>
      <c r="EG99" s="33"/>
      <c r="EH99" s="33"/>
      <c r="EI99" s="33"/>
      <c r="EJ99" s="33"/>
      <c r="EK99" s="33"/>
      <c r="EL99" s="33"/>
      <c r="EM99" s="33"/>
      <c r="EN99" s="33"/>
      <c r="EO99" s="33"/>
      <c r="EP99" s="33"/>
      <c r="EQ99" s="33"/>
      <c r="ER99" s="33"/>
      <c r="ES99" s="33"/>
      <c r="ET99" s="33"/>
      <c r="EU99" s="33"/>
    </row>
    <row r="100" spans="1:151">
      <c r="A100" s="180"/>
      <c r="C100" s="189"/>
      <c r="D100" s="12" t="s">
        <v>43</v>
      </c>
      <c r="E100" s="28"/>
      <c r="F100" s="28"/>
      <c r="I100" s="162"/>
      <c r="K100" s="189"/>
      <c r="L100" t="s">
        <v>29</v>
      </c>
      <c r="M100" s="28"/>
      <c r="N100" s="28"/>
      <c r="O100" s="28"/>
      <c r="P100" s="28"/>
      <c r="Q100" s="28"/>
      <c r="R100" s="162"/>
      <c r="T100" s="189"/>
      <c r="U100" s="12"/>
      <c r="V100" s="12"/>
      <c r="W100" s="198"/>
      <c r="X100" s="198"/>
      <c r="Y100" s="12"/>
      <c r="Z100" s="192"/>
      <c r="AB100" s="181"/>
      <c r="AC100" s="33"/>
      <c r="AD100" s="33"/>
      <c r="AE100" s="33"/>
      <c r="AF100" s="33"/>
      <c r="AG100" s="43" t="b">
        <v>0</v>
      </c>
      <c r="AH100" s="43" t="b">
        <v>0</v>
      </c>
      <c r="AI100" s="33"/>
      <c r="AJ100" s="33"/>
      <c r="AK100" s="33"/>
      <c r="AL100" s="33"/>
      <c r="AM100" s="33"/>
      <c r="AN100" s="33"/>
      <c r="AO100" s="33"/>
      <c r="AP100" s="33"/>
      <c r="AQ100" s="33"/>
      <c r="AR100" s="33"/>
      <c r="AS100" s="33"/>
      <c r="AT100" s="33">
        <v>100</v>
      </c>
      <c r="AU100" s="33"/>
      <c r="AV100" s="33"/>
      <c r="AW100" s="33"/>
      <c r="AX100" s="33"/>
      <c r="AY100" s="33"/>
      <c r="AZ100" s="33"/>
      <c r="BA100" s="33"/>
      <c r="BB100" s="33"/>
      <c r="BC100" s="33"/>
      <c r="BD100" s="33"/>
      <c r="BE100" s="33"/>
      <c r="BF100" s="33"/>
      <c r="BG100" s="33"/>
      <c r="BH100" s="33"/>
      <c r="BI100" s="33"/>
      <c r="BJ100" s="33"/>
      <c r="BK100" s="33"/>
      <c r="BL100" s="33"/>
      <c r="BM100" s="33"/>
      <c r="BN100" s="33"/>
      <c r="BO100" s="33"/>
      <c r="BP100" s="33"/>
      <c r="BQ100" s="33"/>
      <c r="BR100" s="33"/>
      <c r="BS100" s="33"/>
      <c r="BT100" s="33"/>
      <c r="BU100" s="33"/>
      <c r="BV100" s="33"/>
      <c r="BW100" s="33"/>
      <c r="BX100" s="33"/>
      <c r="BY100" s="33"/>
      <c r="BZ100" s="33"/>
      <c r="CA100" s="33"/>
      <c r="CB100" s="33"/>
      <c r="CC100" s="33"/>
      <c r="CD100" s="33"/>
      <c r="CE100" s="33"/>
      <c r="CF100" s="33"/>
      <c r="CG100" s="33"/>
      <c r="CH100" s="33"/>
      <c r="CI100" s="33"/>
      <c r="CJ100" s="33"/>
      <c r="CK100" s="33"/>
      <c r="CL100" s="33"/>
      <c r="CM100" s="33"/>
      <c r="CN100" s="33"/>
      <c r="CO100" s="33"/>
      <c r="CP100" s="33"/>
      <c r="CQ100" s="33"/>
      <c r="CR100" s="33"/>
      <c r="CS100" s="33"/>
      <c r="CT100" s="33"/>
      <c r="CU100" s="33"/>
      <c r="CV100" s="33"/>
      <c r="CW100" s="33"/>
      <c r="CX100" s="33"/>
      <c r="CY100" s="33"/>
      <c r="CZ100" s="33"/>
      <c r="DA100" s="33"/>
      <c r="DB100" s="33"/>
      <c r="DC100" s="33"/>
      <c r="DD100" s="33"/>
      <c r="DE100" s="33"/>
      <c r="DF100" s="33"/>
      <c r="DG100" s="33"/>
      <c r="DH100" s="33"/>
      <c r="DI100" s="33"/>
      <c r="DJ100" s="33"/>
      <c r="DK100" s="33"/>
      <c r="DL100" s="33"/>
      <c r="DM100" s="33"/>
      <c r="DN100" s="33"/>
      <c r="DO100" s="33"/>
      <c r="DP100" s="33"/>
      <c r="DQ100" s="33"/>
      <c r="DR100" s="33"/>
      <c r="DS100" s="33"/>
      <c r="DT100" s="33"/>
      <c r="DU100" s="33"/>
      <c r="DV100" s="33"/>
      <c r="DW100" s="33"/>
      <c r="DX100" s="33"/>
      <c r="DY100" s="33"/>
      <c r="DZ100" s="33"/>
      <c r="EA100" s="33"/>
      <c r="EB100" s="33"/>
      <c r="EC100" s="33"/>
      <c r="ED100" s="33"/>
      <c r="EE100" s="33"/>
      <c r="EF100" s="33"/>
      <c r="EG100" s="33"/>
      <c r="EH100" s="33"/>
      <c r="EI100" s="33"/>
      <c r="EJ100" s="33"/>
      <c r="EK100" s="33"/>
      <c r="EL100" s="33"/>
      <c r="EM100" s="33"/>
      <c r="EN100" s="33"/>
      <c r="EO100" s="33"/>
      <c r="EP100" s="33"/>
      <c r="EQ100" s="33"/>
      <c r="ER100" s="33"/>
      <c r="ES100" s="33"/>
      <c r="ET100" s="33"/>
      <c r="EU100" s="33"/>
    </row>
    <row r="101" spans="1:151" ht="15.5">
      <c r="A101" s="180"/>
      <c r="C101" s="189"/>
      <c r="D101" s="12" t="s">
        <v>44</v>
      </c>
      <c r="E101" s="28"/>
      <c r="F101" s="28"/>
      <c r="I101" s="162"/>
      <c r="K101" s="189"/>
      <c r="L101" t="s">
        <v>30</v>
      </c>
      <c r="M101" s="28"/>
      <c r="N101" s="28"/>
      <c r="O101" s="28"/>
      <c r="P101" s="28"/>
      <c r="Q101" s="28"/>
      <c r="R101" s="162"/>
      <c r="T101" s="206"/>
      <c r="U101" s="205" t="s">
        <v>1031</v>
      </c>
      <c r="V101" s="146"/>
      <c r="W101" s="198"/>
      <c r="X101" s="198"/>
      <c r="Y101" s="12"/>
      <c r="Z101" s="192"/>
      <c r="AB101" s="181"/>
      <c r="AC101" s="33"/>
      <c r="AD101" s="153" t="s">
        <v>2150</v>
      </c>
      <c r="AE101" s="33"/>
      <c r="AF101" s="33"/>
      <c r="AG101" s="43" t="b">
        <v>0</v>
      </c>
      <c r="AH101" s="43" t="b">
        <v>0</v>
      </c>
      <c r="AI101" s="33"/>
      <c r="AJ101" s="33"/>
      <c r="AK101" s="33"/>
      <c r="AL101" s="33"/>
      <c r="AM101" s="33"/>
      <c r="AN101" s="33"/>
      <c r="AO101" s="33"/>
      <c r="AP101" s="33"/>
      <c r="AQ101" s="33"/>
      <c r="AR101" s="33"/>
      <c r="AS101" s="33"/>
      <c r="AT101" s="33">
        <v>101</v>
      </c>
      <c r="AU101" s="33"/>
      <c r="AV101" s="33"/>
      <c r="AW101" s="33"/>
      <c r="AX101" s="33"/>
      <c r="AY101" s="33"/>
      <c r="AZ101" s="33"/>
      <c r="BA101" s="33"/>
      <c r="BB101" s="33"/>
      <c r="BC101" s="33"/>
      <c r="BD101" s="33"/>
      <c r="BE101" s="33"/>
      <c r="BF101" s="33"/>
      <c r="BG101" s="33"/>
      <c r="BH101" s="33"/>
      <c r="BI101" s="33"/>
      <c r="BJ101" s="33"/>
      <c r="BK101" s="33"/>
      <c r="BL101" s="33"/>
      <c r="BM101" s="33"/>
      <c r="BN101" s="33"/>
      <c r="BO101" s="33"/>
      <c r="BP101" s="33"/>
      <c r="BQ101" s="33"/>
      <c r="BR101" s="33"/>
      <c r="BS101" s="33"/>
      <c r="BT101" s="33"/>
      <c r="BU101" s="33"/>
      <c r="BV101" s="33"/>
      <c r="BW101" s="33"/>
      <c r="BX101" s="33"/>
      <c r="BY101" s="33"/>
      <c r="BZ101" s="33"/>
      <c r="CA101" s="33"/>
      <c r="CB101" s="33"/>
      <c r="CC101" s="33"/>
      <c r="CD101" s="33"/>
      <c r="CE101" s="33"/>
      <c r="CF101" s="33"/>
      <c r="CG101" s="33"/>
      <c r="CH101" s="33"/>
      <c r="CI101" s="33"/>
      <c r="CJ101" s="33"/>
      <c r="CK101" s="33"/>
      <c r="CL101" s="33"/>
      <c r="CM101" s="33"/>
      <c r="CN101" s="33"/>
      <c r="CO101" s="33"/>
      <c r="CP101" s="33"/>
      <c r="CQ101" s="33"/>
      <c r="CR101" s="33"/>
      <c r="CS101" s="33"/>
      <c r="CT101" s="33"/>
      <c r="CU101" s="33"/>
      <c r="CV101" s="33"/>
      <c r="CW101" s="33"/>
      <c r="CX101" s="33"/>
      <c r="CY101" s="33"/>
      <c r="CZ101" s="33"/>
      <c r="DA101" s="33"/>
      <c r="DB101" s="33"/>
      <c r="DC101" s="33"/>
      <c r="DD101" s="33"/>
      <c r="DE101" s="33"/>
      <c r="DF101" s="33"/>
      <c r="DG101" s="33"/>
      <c r="DH101" s="33"/>
      <c r="DI101" s="33"/>
      <c r="DJ101" s="33"/>
      <c r="DK101" s="33"/>
      <c r="DL101" s="33"/>
      <c r="DM101" s="33"/>
      <c r="DN101" s="33"/>
      <c r="DO101" s="33"/>
      <c r="DP101" s="33"/>
      <c r="DQ101" s="33"/>
      <c r="DR101" s="33"/>
      <c r="DS101" s="33"/>
      <c r="DT101" s="33"/>
      <c r="DU101" s="33"/>
      <c r="DV101" s="33"/>
      <c r="DW101" s="33"/>
      <c r="DX101" s="33"/>
      <c r="DY101" s="33"/>
      <c r="DZ101" s="33"/>
      <c r="EA101" s="33"/>
      <c r="EB101" s="33"/>
      <c r="EC101" s="33"/>
      <c r="ED101" s="33"/>
      <c r="EE101" s="33"/>
      <c r="EF101" s="33"/>
      <c r="EG101" s="33"/>
      <c r="EH101" s="33"/>
      <c r="EI101" s="33"/>
      <c r="EJ101" s="33"/>
      <c r="EK101" s="33"/>
      <c r="EL101" s="33"/>
      <c r="EM101" s="33"/>
      <c r="EN101" s="33"/>
      <c r="EO101" s="33"/>
      <c r="EP101" s="33"/>
      <c r="EQ101" s="33"/>
      <c r="ER101" s="33"/>
      <c r="ES101" s="33"/>
      <c r="ET101" s="33"/>
      <c r="EU101" s="33"/>
    </row>
    <row r="102" spans="1:151">
      <c r="A102" s="180"/>
      <c r="C102" s="195"/>
      <c r="D102" s="163"/>
      <c r="E102" s="163"/>
      <c r="F102" s="163"/>
      <c r="G102" s="163"/>
      <c r="H102" s="163"/>
      <c r="I102" s="164"/>
      <c r="K102" s="195"/>
      <c r="L102" s="163"/>
      <c r="M102" s="163"/>
      <c r="N102" s="163"/>
      <c r="O102" s="163"/>
      <c r="P102" s="163"/>
      <c r="Q102" s="163"/>
      <c r="R102" s="164"/>
      <c r="T102" s="204"/>
      <c r="U102" s="191" t="s">
        <v>1369</v>
      </c>
      <c r="V102" s="198"/>
      <c r="W102" s="198"/>
      <c r="X102" s="198"/>
      <c r="Y102" s="198"/>
      <c r="Z102" s="192"/>
      <c r="AB102" s="181"/>
      <c r="AC102" s="44" t="s">
        <v>1355</v>
      </c>
      <c r="AD102" s="33"/>
      <c r="AE102" s="33"/>
      <c r="AF102" s="33"/>
      <c r="AG102" s="33"/>
      <c r="AH102" s="33"/>
      <c r="AI102" s="33"/>
      <c r="AJ102" s="33"/>
      <c r="AK102" s="33"/>
      <c r="AL102" s="33"/>
      <c r="AM102" s="33"/>
      <c r="AN102" s="33"/>
      <c r="AO102" s="33"/>
      <c r="AP102" s="33"/>
      <c r="AQ102" s="33"/>
      <c r="AR102" s="33"/>
      <c r="AS102" s="33"/>
      <c r="AT102" s="33">
        <v>102</v>
      </c>
      <c r="AU102" s="33"/>
      <c r="AV102" s="33"/>
      <c r="AW102" s="33"/>
      <c r="AX102" s="33"/>
      <c r="AY102" s="33"/>
      <c r="AZ102" s="33"/>
      <c r="BA102" s="33"/>
      <c r="BB102" s="33"/>
      <c r="BC102" s="33"/>
      <c r="BD102" s="33"/>
      <c r="BE102" s="33"/>
      <c r="BF102" s="33"/>
      <c r="BG102" s="33"/>
      <c r="BH102" s="33"/>
      <c r="BI102" s="33"/>
      <c r="BJ102" s="33"/>
      <c r="BK102" s="33"/>
      <c r="BL102" s="33"/>
      <c r="BM102" s="33"/>
      <c r="BN102" s="33"/>
      <c r="BO102" s="33"/>
      <c r="BP102" s="33"/>
      <c r="BQ102" s="33"/>
      <c r="BR102" s="33"/>
      <c r="BS102" s="33"/>
      <c r="BT102" s="33"/>
      <c r="BU102" s="33"/>
      <c r="BV102" s="33"/>
      <c r="BW102" s="33"/>
      <c r="BX102" s="33"/>
      <c r="BY102" s="33"/>
      <c r="BZ102" s="33"/>
      <c r="CA102" s="33"/>
      <c r="CB102" s="33"/>
      <c r="CC102" s="33"/>
      <c r="CD102" s="33"/>
      <c r="CE102" s="33"/>
      <c r="CF102" s="33"/>
      <c r="CG102" s="33"/>
      <c r="CH102" s="33"/>
      <c r="CI102" s="33"/>
      <c r="CJ102" s="33"/>
      <c r="CK102" s="33"/>
      <c r="CL102" s="33"/>
      <c r="CM102" s="33"/>
      <c r="CN102" s="33"/>
      <c r="CO102" s="33"/>
      <c r="CP102" s="33"/>
      <c r="CQ102" s="33"/>
      <c r="CR102" s="33"/>
      <c r="CS102" s="33"/>
      <c r="CT102" s="33"/>
      <c r="CU102" s="33"/>
      <c r="CV102" s="33"/>
      <c r="CW102" s="33"/>
      <c r="CX102" s="33"/>
      <c r="CY102" s="33"/>
      <c r="CZ102" s="33"/>
      <c r="DA102" s="33"/>
      <c r="DB102" s="33"/>
      <c r="DC102" s="33"/>
      <c r="DD102" s="33"/>
      <c r="DE102" s="33"/>
      <c r="DF102" s="33"/>
      <c r="DG102" s="33"/>
      <c r="DH102" s="33"/>
      <c r="DI102" s="33"/>
      <c r="DJ102" s="33"/>
      <c r="DK102" s="33"/>
      <c r="DL102" s="33"/>
      <c r="DM102" s="33"/>
      <c r="DN102" s="33"/>
      <c r="DO102" s="33"/>
      <c r="DP102" s="33"/>
      <c r="DQ102" s="33"/>
      <c r="DR102" s="33"/>
      <c r="DS102" s="33"/>
      <c r="DT102" s="33"/>
      <c r="DU102" s="33"/>
      <c r="DV102" s="33"/>
      <c r="DW102" s="33"/>
      <c r="DX102" s="33"/>
      <c r="DY102" s="33"/>
      <c r="DZ102" s="33"/>
      <c r="EA102" s="33"/>
      <c r="EB102" s="33"/>
      <c r="EC102" s="33"/>
      <c r="ED102" s="33"/>
      <c r="EE102" s="33"/>
      <c r="EF102" s="33"/>
      <c r="EG102" s="33"/>
      <c r="EH102" s="33"/>
      <c r="EI102" s="33"/>
      <c r="EJ102" s="33"/>
      <c r="EK102" s="33"/>
      <c r="EL102" s="33"/>
      <c r="EM102" s="33"/>
      <c r="EN102" s="33"/>
      <c r="EO102" s="33"/>
      <c r="EP102" s="33"/>
      <c r="EQ102" s="33"/>
      <c r="ER102" s="33"/>
      <c r="ES102" s="33"/>
      <c r="ET102" s="33"/>
      <c r="EU102" s="33"/>
    </row>
    <row r="103" spans="1:151">
      <c r="A103" s="180"/>
      <c r="B103" s="12"/>
      <c r="N103" s="28"/>
      <c r="O103" s="146"/>
      <c r="P103" s="12"/>
      <c r="Q103" s="12"/>
      <c r="T103" s="204"/>
      <c r="U103" s="28" t="s">
        <v>1354</v>
      </c>
      <c r="V103" s="198"/>
      <c r="W103" s="193"/>
      <c r="X103" s="193"/>
      <c r="Y103" s="193"/>
      <c r="Z103" s="162"/>
      <c r="AB103" s="181"/>
      <c r="AC103" s="42" t="b">
        <v>0</v>
      </c>
      <c r="AD103" s="43" t="b">
        <v>0</v>
      </c>
      <c r="AE103" s="33"/>
      <c r="AF103" s="33"/>
      <c r="AG103" s="33"/>
      <c r="AH103" s="33"/>
      <c r="AI103" s="33"/>
      <c r="AJ103" s="33"/>
      <c r="AK103" s="33"/>
      <c r="AL103" s="33"/>
      <c r="AM103" s="33"/>
      <c r="AN103" s="33"/>
      <c r="AO103" s="33"/>
      <c r="AP103" s="33"/>
      <c r="AQ103" s="33"/>
      <c r="AR103" s="33"/>
      <c r="AS103" s="33"/>
      <c r="AT103" s="33">
        <v>103</v>
      </c>
      <c r="AU103" s="33"/>
      <c r="AV103" s="33"/>
      <c r="AW103" s="33"/>
      <c r="AX103" s="33"/>
      <c r="AY103" s="33"/>
      <c r="AZ103" s="33"/>
      <c r="BA103" s="33"/>
      <c r="BB103" s="33"/>
      <c r="BC103" s="33"/>
      <c r="BD103" s="33"/>
      <c r="BE103" s="33"/>
      <c r="BF103" s="33"/>
      <c r="BG103" s="33"/>
      <c r="BH103" s="33"/>
      <c r="BI103" s="33"/>
      <c r="BJ103" s="33"/>
      <c r="BK103" s="33"/>
      <c r="BL103" s="33"/>
      <c r="BM103" s="33"/>
      <c r="BN103" s="33"/>
      <c r="BO103" s="33"/>
      <c r="BP103" s="33"/>
      <c r="BQ103" s="33"/>
      <c r="BR103" s="33"/>
      <c r="BS103" s="33"/>
      <c r="BT103" s="33"/>
      <c r="BU103" s="33"/>
      <c r="BV103" s="33"/>
      <c r="BW103" s="33"/>
      <c r="BX103" s="33"/>
      <c r="BY103" s="33"/>
      <c r="BZ103" s="33"/>
      <c r="CA103" s="33"/>
      <c r="CB103" s="33"/>
      <c r="CC103" s="33"/>
      <c r="CD103" s="33"/>
      <c r="CE103" s="33"/>
      <c r="CF103" s="33"/>
      <c r="CG103" s="33"/>
      <c r="CH103" s="33"/>
      <c r="CI103" s="33"/>
      <c r="CJ103" s="33"/>
      <c r="CK103" s="33"/>
      <c r="CL103" s="33"/>
      <c r="CM103" s="33"/>
      <c r="CN103" s="33"/>
      <c r="CO103" s="33"/>
      <c r="CP103" s="33"/>
      <c r="CQ103" s="33"/>
      <c r="CR103" s="33"/>
      <c r="CS103" s="33"/>
      <c r="CT103" s="33"/>
      <c r="CU103" s="33"/>
      <c r="CV103" s="33"/>
      <c r="CW103" s="33"/>
      <c r="CX103" s="33"/>
      <c r="CY103" s="33"/>
      <c r="CZ103" s="33"/>
      <c r="DA103" s="33"/>
      <c r="DB103" s="33"/>
      <c r="DC103" s="33"/>
      <c r="DD103" s="33"/>
      <c r="DE103" s="33"/>
      <c r="DF103" s="33"/>
      <c r="DG103" s="33"/>
      <c r="DH103" s="33"/>
      <c r="DI103" s="33"/>
      <c r="DJ103" s="33"/>
      <c r="DK103" s="33"/>
      <c r="DL103" s="33"/>
      <c r="DM103" s="33"/>
      <c r="DN103" s="33"/>
      <c r="DO103" s="33"/>
      <c r="DP103" s="33"/>
      <c r="DQ103" s="33"/>
      <c r="DR103" s="33"/>
      <c r="DS103" s="33"/>
      <c r="DT103" s="33"/>
      <c r="DU103" s="33"/>
      <c r="DV103" s="33"/>
      <c r="DW103" s="33"/>
      <c r="DX103" s="33"/>
      <c r="DY103" s="33"/>
      <c r="DZ103" s="33"/>
      <c r="EA103" s="33"/>
      <c r="EB103" s="33"/>
      <c r="EC103" s="33"/>
      <c r="ED103" s="33"/>
      <c r="EE103" s="33"/>
      <c r="EF103" s="33"/>
      <c r="EG103" s="33"/>
      <c r="EH103" s="33"/>
      <c r="EI103" s="33"/>
      <c r="EJ103" s="33"/>
      <c r="EK103" s="33"/>
      <c r="EL103" s="33"/>
      <c r="EM103" s="33"/>
      <c r="EN103" s="33"/>
      <c r="EO103" s="33"/>
      <c r="EP103" s="33"/>
      <c r="EQ103" s="33"/>
      <c r="ER103" s="33"/>
      <c r="ES103" s="33"/>
      <c r="ET103" s="33"/>
      <c r="EU103" s="33"/>
    </row>
    <row r="104" spans="1:151">
      <c r="A104" s="180"/>
      <c r="B104" s="12"/>
      <c r="C104" s="835" t="s">
        <v>1178</v>
      </c>
      <c r="D104" s="835"/>
      <c r="E104" s="835"/>
      <c r="F104" s="835"/>
      <c r="G104" s="835"/>
      <c r="H104" s="835"/>
      <c r="I104" s="835"/>
      <c r="J104" s="835"/>
      <c r="K104" s="835"/>
      <c r="L104" s="835"/>
      <c r="N104" s="917" t="s">
        <v>2155</v>
      </c>
      <c r="O104" s="918"/>
      <c r="P104" s="918"/>
      <c r="Q104" s="918"/>
      <c r="R104" s="919"/>
      <c r="T104" s="206"/>
      <c r="U104" s="28" t="s">
        <v>36</v>
      </c>
      <c r="V104" s="198"/>
      <c r="W104" s="12"/>
      <c r="X104" s="12"/>
      <c r="Y104" s="12"/>
      <c r="Z104" s="207"/>
      <c r="AB104" s="181"/>
      <c r="AC104" s="33"/>
      <c r="AD104" s="43" t="b">
        <v>0</v>
      </c>
      <c r="AE104" s="33"/>
      <c r="AF104" s="33"/>
      <c r="AG104" s="33"/>
      <c r="AH104" s="33"/>
      <c r="AI104" s="33"/>
      <c r="AJ104" s="33"/>
      <c r="AK104" s="33"/>
      <c r="AL104" s="33"/>
      <c r="AM104" s="33"/>
      <c r="AN104" s="33"/>
      <c r="AO104" s="33"/>
      <c r="AP104" s="33"/>
      <c r="AQ104" s="33"/>
      <c r="AR104" s="33"/>
      <c r="AS104" s="33"/>
      <c r="AT104" s="33">
        <v>104</v>
      </c>
      <c r="AU104" s="33"/>
      <c r="AV104" s="33"/>
      <c r="AW104" s="33"/>
      <c r="AX104" s="33"/>
      <c r="AY104" s="33"/>
      <c r="AZ104" s="33"/>
      <c r="BA104" s="33"/>
      <c r="BB104" s="33"/>
      <c r="BC104" s="33"/>
      <c r="BD104" s="33"/>
      <c r="BE104" s="33"/>
      <c r="BF104" s="33"/>
      <c r="BG104" s="33"/>
      <c r="BH104" s="33"/>
      <c r="BI104" s="33"/>
      <c r="BJ104" s="33"/>
      <c r="BK104" s="33"/>
      <c r="BL104" s="33"/>
      <c r="BM104" s="33"/>
      <c r="BN104" s="33"/>
      <c r="BO104" s="33"/>
      <c r="BP104" s="33"/>
      <c r="BQ104" s="33"/>
      <c r="BR104" s="33"/>
      <c r="BS104" s="33"/>
      <c r="BT104" s="33"/>
      <c r="BU104" s="33"/>
      <c r="BV104" s="33"/>
      <c r="BW104" s="33"/>
      <c r="BX104" s="33"/>
      <c r="BY104" s="33"/>
      <c r="BZ104" s="33"/>
      <c r="CA104" s="33"/>
      <c r="CB104" s="33"/>
      <c r="CC104" s="33"/>
      <c r="CD104" s="33"/>
      <c r="CE104" s="33"/>
      <c r="CF104" s="33"/>
      <c r="CG104" s="33"/>
      <c r="CH104" s="33"/>
      <c r="CI104" s="33"/>
      <c r="CJ104" s="33"/>
      <c r="CK104" s="33"/>
      <c r="CL104" s="33"/>
      <c r="CM104" s="33"/>
      <c r="CN104" s="33"/>
      <c r="CO104" s="33"/>
      <c r="CP104" s="33"/>
      <c r="CQ104" s="33"/>
      <c r="CR104" s="33"/>
      <c r="CS104" s="33"/>
      <c r="CT104" s="33"/>
      <c r="CU104" s="33"/>
      <c r="CV104" s="33"/>
      <c r="CW104" s="33"/>
      <c r="CX104" s="33"/>
      <c r="CY104" s="33"/>
      <c r="CZ104" s="33"/>
      <c r="DA104" s="33"/>
      <c r="DB104" s="33"/>
      <c r="DC104" s="33"/>
      <c r="DD104" s="33"/>
      <c r="DE104" s="33"/>
      <c r="DF104" s="33"/>
      <c r="DG104" s="33"/>
      <c r="DH104" s="33"/>
      <c r="DI104" s="33"/>
      <c r="DJ104" s="33"/>
      <c r="DK104" s="33"/>
      <c r="DL104" s="33"/>
      <c r="DM104" s="33"/>
      <c r="DN104" s="33"/>
      <c r="DO104" s="33"/>
      <c r="DP104" s="33"/>
      <c r="DQ104" s="33"/>
      <c r="DR104" s="33"/>
      <c r="DS104" s="33"/>
      <c r="DT104" s="33"/>
      <c r="DU104" s="33"/>
      <c r="DV104" s="33"/>
      <c r="DW104" s="33"/>
      <c r="DX104" s="33"/>
      <c r="DY104" s="33"/>
      <c r="DZ104" s="33"/>
      <c r="EA104" s="33"/>
      <c r="EB104" s="33"/>
      <c r="EC104" s="33"/>
      <c r="ED104" s="33"/>
      <c r="EE104" s="33"/>
      <c r="EF104" s="33"/>
      <c r="EG104" s="33"/>
      <c r="EH104" s="33"/>
      <c r="EI104" s="33"/>
      <c r="EJ104" s="33"/>
      <c r="EK104" s="33"/>
      <c r="EL104" s="33"/>
      <c r="EM104" s="33"/>
      <c r="EN104" s="33"/>
      <c r="EO104" s="33"/>
      <c r="EP104" s="33"/>
      <c r="EQ104" s="33"/>
      <c r="ER104" s="33"/>
      <c r="ES104" s="33"/>
      <c r="ET104" s="33"/>
      <c r="EU104" s="33"/>
    </row>
    <row r="105" spans="1:151">
      <c r="A105" s="180"/>
      <c r="B105" s="12"/>
      <c r="D105" s="875" t="s">
        <v>1368</v>
      </c>
      <c r="E105" s="875"/>
      <c r="F105" s="875"/>
      <c r="G105" s="135"/>
      <c r="H105" s="875" t="s">
        <v>1190</v>
      </c>
      <c r="I105" s="875"/>
      <c r="J105" s="875"/>
      <c r="K105" s="875"/>
      <c r="L105" s="875"/>
      <c r="N105" s="920"/>
      <c r="O105" s="827"/>
      <c r="P105" s="827"/>
      <c r="Q105" s="827"/>
      <c r="R105" s="921"/>
      <c r="T105" s="206"/>
      <c r="U105" s="28" t="s">
        <v>37</v>
      </c>
      <c r="V105" s="193"/>
      <c r="Z105" s="162"/>
      <c r="AB105" s="181"/>
      <c r="AC105" s="33"/>
      <c r="AD105" s="43" t="b">
        <v>0</v>
      </c>
      <c r="AE105" s="90"/>
      <c r="AF105" s="90"/>
      <c r="AG105" s="33"/>
      <c r="AH105" s="33"/>
      <c r="AI105" s="33"/>
      <c r="AJ105" s="33"/>
      <c r="AK105" s="33"/>
      <c r="AL105" s="33"/>
      <c r="AM105" s="33"/>
      <c r="AN105" s="33"/>
      <c r="AO105" s="33"/>
      <c r="AP105" s="33"/>
      <c r="AQ105" s="33"/>
      <c r="AR105" s="33"/>
      <c r="AS105" s="33"/>
      <c r="AT105" s="33">
        <v>105</v>
      </c>
      <c r="AU105" s="33"/>
      <c r="AV105" s="33"/>
      <c r="AW105" s="33"/>
      <c r="AX105" s="33"/>
      <c r="AY105" s="33"/>
      <c r="AZ105" s="33"/>
      <c r="BA105" s="33"/>
      <c r="BB105" s="33"/>
      <c r="BC105" s="33"/>
      <c r="BD105" s="33"/>
      <c r="BE105" s="33"/>
      <c r="BF105" s="33"/>
      <c r="BG105" s="33"/>
      <c r="BH105" s="33"/>
      <c r="BI105" s="33"/>
      <c r="BJ105" s="33"/>
      <c r="BK105" s="33"/>
      <c r="BL105" s="33"/>
      <c r="BM105" s="33"/>
      <c r="BN105" s="33"/>
      <c r="BO105" s="33"/>
      <c r="BP105" s="33"/>
      <c r="BQ105" s="33"/>
      <c r="BR105" s="33"/>
      <c r="BS105" s="33"/>
      <c r="BT105" s="33"/>
      <c r="BU105" s="33"/>
      <c r="BV105" s="33"/>
      <c r="BW105" s="33"/>
      <c r="BX105" s="33"/>
      <c r="BY105" s="33"/>
      <c r="BZ105" s="33"/>
      <c r="CA105" s="33"/>
      <c r="CB105" s="33"/>
      <c r="CC105" s="33"/>
      <c r="CD105" s="33"/>
      <c r="CE105" s="33"/>
      <c r="CF105" s="33"/>
      <c r="CG105" s="33"/>
      <c r="CH105" s="33"/>
      <c r="CI105" s="33"/>
      <c r="CJ105" s="33"/>
      <c r="CK105" s="33"/>
      <c r="CL105" s="33"/>
      <c r="CM105" s="33"/>
      <c r="CN105" s="33"/>
      <c r="CO105" s="33"/>
      <c r="CP105" s="33"/>
      <c r="CQ105" s="33"/>
      <c r="CR105" s="33"/>
      <c r="CS105" s="33"/>
      <c r="CT105" s="33"/>
      <c r="CU105" s="33"/>
      <c r="CV105" s="33"/>
      <c r="CW105" s="33"/>
      <c r="CX105" s="33"/>
      <c r="CY105" s="33"/>
      <c r="CZ105" s="33"/>
      <c r="DA105" s="33"/>
      <c r="DB105" s="33"/>
      <c r="DC105" s="33"/>
      <c r="DD105" s="33"/>
      <c r="DE105" s="33"/>
      <c r="DF105" s="33"/>
      <c r="DG105" s="33"/>
      <c r="DH105" s="33"/>
      <c r="DI105" s="33"/>
      <c r="DJ105" s="33"/>
      <c r="DK105" s="33"/>
      <c r="DL105" s="33"/>
      <c r="DM105" s="33"/>
      <c r="DN105" s="33"/>
      <c r="DO105" s="33"/>
      <c r="DP105" s="33"/>
      <c r="DQ105" s="33"/>
      <c r="DR105" s="33"/>
      <c r="DS105" s="33"/>
      <c r="DT105" s="33"/>
      <c r="DU105" s="33"/>
      <c r="DV105" s="33"/>
      <c r="DW105" s="33"/>
      <c r="DX105" s="33"/>
      <c r="DY105" s="33"/>
      <c r="DZ105" s="33"/>
      <c r="EA105" s="33"/>
      <c r="EB105" s="33"/>
      <c r="EC105" s="33"/>
      <c r="ED105" s="33"/>
      <c r="EE105" s="33"/>
      <c r="EF105" s="33"/>
      <c r="EG105" s="33"/>
      <c r="EH105" s="33"/>
      <c r="EI105" s="33"/>
      <c r="EJ105" s="33"/>
      <c r="EK105" s="33"/>
      <c r="EL105" s="33"/>
      <c r="EM105" s="33"/>
      <c r="EN105" s="33"/>
      <c r="EO105" s="33"/>
      <c r="EP105" s="33"/>
      <c r="EQ105" s="33"/>
      <c r="ER105" s="33"/>
      <c r="ES105" s="33"/>
      <c r="ET105" s="33"/>
      <c r="EU105" s="33"/>
    </row>
    <row r="106" spans="1:151" ht="15" thickBot="1">
      <c r="A106" s="180"/>
      <c r="B106" s="12"/>
      <c r="E106" s="829" t="s">
        <v>1188</v>
      </c>
      <c r="F106" s="829"/>
      <c r="H106" s="863" t="str">
        <f>IF(AC103=TRUE,"US","")</f>
        <v/>
      </c>
      <c r="I106" s="863"/>
      <c r="K106" s="829" t="str">
        <f>IF(AC103=TRUE,"Non-US","")</f>
        <v/>
      </c>
      <c r="L106" s="829"/>
      <c r="N106" s="876" t="s">
        <v>2151</v>
      </c>
      <c r="O106" s="877"/>
      <c r="P106" s="877"/>
      <c r="Q106" s="190" t="str">
        <f>IF(AE105=0,"Please select:","")</f>
        <v>Please select:</v>
      </c>
      <c r="R106" s="208"/>
      <c r="T106" s="189"/>
      <c r="U106" s="28" t="s">
        <v>38</v>
      </c>
      <c r="Z106" s="162"/>
      <c r="AB106" s="181"/>
      <c r="AC106" s="33"/>
      <c r="AD106" s="43" t="b">
        <v>0</v>
      </c>
      <c r="AE106" s="33"/>
      <c r="AF106" s="33"/>
      <c r="AG106" s="33"/>
      <c r="AH106" s="33"/>
      <c r="AI106" s="33"/>
      <c r="AJ106" s="33"/>
      <c r="AK106" s="33"/>
      <c r="AL106" s="33"/>
      <c r="AM106" s="33"/>
      <c r="AN106" s="33"/>
      <c r="AO106" s="33"/>
      <c r="AP106" s="33"/>
      <c r="AQ106" s="33"/>
      <c r="AR106" s="33"/>
      <c r="AS106" s="33"/>
      <c r="AT106" s="33">
        <v>106</v>
      </c>
      <c r="AU106" s="33"/>
      <c r="AV106" s="33"/>
      <c r="AW106" s="33"/>
      <c r="AX106" s="33"/>
      <c r="AY106" s="33"/>
      <c r="AZ106" s="33"/>
      <c r="BA106" s="33"/>
      <c r="BB106" s="33"/>
      <c r="BC106" s="33"/>
      <c r="BD106" s="33"/>
      <c r="BE106" s="33"/>
      <c r="BF106" s="33"/>
      <c r="BG106" s="33"/>
      <c r="BH106" s="33"/>
      <c r="BI106" s="33"/>
      <c r="BJ106" s="33"/>
      <c r="BK106" s="33"/>
      <c r="BL106" s="33"/>
      <c r="BM106" s="33"/>
      <c r="BN106" s="33"/>
      <c r="BO106" s="33"/>
      <c r="BP106" s="33"/>
      <c r="BQ106" s="33"/>
      <c r="BR106" s="33"/>
      <c r="BS106" s="33"/>
      <c r="BT106" s="33"/>
      <c r="BU106" s="33"/>
      <c r="BV106" s="33"/>
      <c r="BW106" s="33"/>
      <c r="BX106" s="33"/>
      <c r="BY106" s="33"/>
      <c r="BZ106" s="33"/>
      <c r="CA106" s="33"/>
      <c r="CB106" s="33"/>
      <c r="CC106" s="33"/>
      <c r="CD106" s="33"/>
      <c r="CE106" s="33"/>
      <c r="CF106" s="33"/>
      <c r="CG106" s="33"/>
      <c r="CH106" s="33"/>
      <c r="CI106" s="33"/>
      <c r="CJ106" s="33"/>
      <c r="CK106" s="33"/>
      <c r="CL106" s="33"/>
      <c r="CM106" s="33"/>
      <c r="CN106" s="33"/>
      <c r="CO106" s="33"/>
      <c r="CP106" s="33"/>
      <c r="CQ106" s="33"/>
      <c r="CR106" s="33"/>
      <c r="CS106" s="33"/>
      <c r="CT106" s="33"/>
      <c r="CU106" s="33"/>
      <c r="CV106" s="33"/>
      <c r="CW106" s="33"/>
      <c r="CX106" s="33"/>
      <c r="CY106" s="33"/>
      <c r="CZ106" s="33"/>
      <c r="DA106" s="33"/>
      <c r="DB106" s="33"/>
      <c r="DC106" s="33"/>
      <c r="DD106" s="33"/>
      <c r="DE106" s="33"/>
      <c r="DF106" s="33"/>
      <c r="DG106" s="33"/>
      <c r="DH106" s="33"/>
      <c r="DI106" s="33"/>
      <c r="DJ106" s="33"/>
      <c r="DK106" s="33"/>
      <c r="DL106" s="33"/>
      <c r="DM106" s="33"/>
      <c r="DN106" s="33"/>
      <c r="DO106" s="33"/>
      <c r="DP106" s="33"/>
      <c r="DQ106" s="33"/>
      <c r="DR106" s="33"/>
      <c r="DS106" s="33"/>
      <c r="DT106" s="33"/>
      <c r="DU106" s="33"/>
      <c r="DV106" s="33"/>
      <c r="DW106" s="33"/>
      <c r="DX106" s="33"/>
      <c r="DY106" s="33"/>
      <c r="DZ106" s="33"/>
      <c r="EA106" s="33"/>
      <c r="EB106" s="33"/>
      <c r="EC106" s="33"/>
      <c r="ED106" s="33"/>
      <c r="EE106" s="33"/>
      <c r="EF106" s="33"/>
      <c r="EG106" s="33"/>
      <c r="EH106" s="33"/>
      <c r="EI106" s="33"/>
      <c r="EJ106" s="33"/>
      <c r="EK106" s="33"/>
      <c r="EL106" s="33"/>
      <c r="EM106" s="33"/>
      <c r="EN106" s="33"/>
      <c r="EO106" s="33"/>
      <c r="EP106" s="33"/>
      <c r="EQ106" s="33"/>
      <c r="ER106" s="33"/>
      <c r="ES106" s="33"/>
      <c r="ET106" s="33"/>
      <c r="EU106" s="33"/>
    </row>
    <row r="107" spans="1:151" ht="15" thickBot="1">
      <c r="A107" s="180"/>
      <c r="B107" s="12"/>
      <c r="D107" s="93" t="s">
        <v>1179</v>
      </c>
      <c r="E107" s="907" t="s">
        <v>1182</v>
      </c>
      <c r="F107" s="908"/>
      <c r="G107" s="93" t="str">
        <f>IF(AC103=TRUE,"Primary:","")</f>
        <v/>
      </c>
      <c r="H107" s="845"/>
      <c r="I107" s="846"/>
      <c r="J107" s="93" t="str">
        <f>IF(AC103=TRUE,"Primary:","")</f>
        <v/>
      </c>
      <c r="K107" s="845"/>
      <c r="L107" s="846"/>
      <c r="N107" s="876"/>
      <c r="O107" s="877"/>
      <c r="P107" s="877"/>
      <c r="Q107" s="209" t="s">
        <v>2153</v>
      </c>
      <c r="R107" s="210" t="s">
        <v>2154</v>
      </c>
      <c r="T107" s="189"/>
      <c r="U107" s="28" t="s">
        <v>39</v>
      </c>
      <c r="Z107" s="162"/>
      <c r="AB107" s="181"/>
      <c r="AC107" s="33"/>
      <c r="AD107" s="43" t="b">
        <v>0</v>
      </c>
      <c r="AE107" s="33"/>
      <c r="AF107" s="33"/>
      <c r="AG107" s="33"/>
      <c r="AH107" s="33"/>
      <c r="AI107" s="33"/>
      <c r="AJ107" s="33"/>
      <c r="AK107" s="33"/>
      <c r="AL107" s="33"/>
      <c r="AM107" s="33"/>
      <c r="AN107" s="33"/>
      <c r="AO107" s="33"/>
      <c r="AP107" s="33"/>
      <c r="AQ107" s="33"/>
      <c r="AR107" s="33"/>
      <c r="AS107" s="33"/>
      <c r="AT107" s="33">
        <v>107</v>
      </c>
      <c r="AU107" s="33"/>
      <c r="AV107" s="33"/>
      <c r="AW107" s="33"/>
      <c r="AX107" s="33"/>
      <c r="AY107" s="33"/>
      <c r="AZ107" s="33"/>
      <c r="BA107" s="33"/>
      <c r="BB107" s="33"/>
      <c r="BC107" s="33"/>
      <c r="BD107" s="33"/>
      <c r="BE107" s="33"/>
      <c r="BF107" s="33"/>
      <c r="BG107" s="33"/>
      <c r="BH107" s="33"/>
      <c r="BI107" s="33"/>
      <c r="BJ107" s="33"/>
      <c r="BK107" s="33"/>
      <c r="BL107" s="33"/>
      <c r="BM107" s="33"/>
      <c r="BN107" s="33"/>
      <c r="BO107" s="33"/>
      <c r="BP107" s="33"/>
      <c r="BQ107" s="33"/>
      <c r="BR107" s="33"/>
      <c r="BS107" s="33"/>
      <c r="BT107" s="33"/>
      <c r="BU107" s="33"/>
      <c r="BV107" s="33"/>
      <c r="BW107" s="33"/>
      <c r="BX107" s="33"/>
      <c r="BY107" s="33"/>
      <c r="BZ107" s="33"/>
      <c r="CA107" s="33"/>
      <c r="CB107" s="33"/>
      <c r="CC107" s="33"/>
      <c r="CD107" s="33"/>
      <c r="CE107" s="33"/>
      <c r="CF107" s="33"/>
      <c r="CG107" s="33"/>
      <c r="CH107" s="33"/>
      <c r="CI107" s="33"/>
      <c r="CJ107" s="33"/>
      <c r="CK107" s="33"/>
      <c r="CL107" s="33"/>
      <c r="CM107" s="33"/>
      <c r="CN107" s="33"/>
      <c r="CO107" s="33"/>
      <c r="CP107" s="33"/>
      <c r="CQ107" s="33"/>
      <c r="CR107" s="33"/>
      <c r="CS107" s="33"/>
      <c r="CT107" s="33"/>
      <c r="CU107" s="33"/>
      <c r="CV107" s="33"/>
      <c r="CW107" s="33"/>
      <c r="CX107" s="33"/>
      <c r="CY107" s="33"/>
      <c r="CZ107" s="33"/>
      <c r="DA107" s="33"/>
      <c r="DB107" s="33"/>
      <c r="DC107" s="33"/>
      <c r="DD107" s="33"/>
      <c r="DE107" s="33"/>
      <c r="DF107" s="33"/>
      <c r="DG107" s="33"/>
      <c r="DH107" s="33"/>
      <c r="DI107" s="33"/>
      <c r="DJ107" s="33"/>
      <c r="DK107" s="33"/>
      <c r="DL107" s="33"/>
      <c r="DM107" s="33"/>
      <c r="DN107" s="33"/>
      <c r="DO107" s="33"/>
      <c r="DP107" s="33"/>
      <c r="DQ107" s="33"/>
      <c r="DR107" s="33"/>
      <c r="DS107" s="33"/>
      <c r="DT107" s="33"/>
      <c r="DU107" s="33"/>
      <c r="DV107" s="33"/>
      <c r="DW107" s="33"/>
      <c r="DX107" s="33"/>
      <c r="DY107" s="33"/>
      <c r="DZ107" s="33"/>
      <c r="EA107" s="33"/>
      <c r="EB107" s="33"/>
      <c r="EC107" s="33"/>
      <c r="ED107" s="33"/>
      <c r="EE107" s="33"/>
      <c r="EF107" s="33"/>
      <c r="EG107" s="33"/>
      <c r="EH107" s="33"/>
      <c r="EI107" s="33"/>
      <c r="EJ107" s="33"/>
      <c r="EK107" s="33"/>
      <c r="EL107" s="33"/>
      <c r="EM107" s="33"/>
      <c r="EN107" s="33"/>
      <c r="EO107" s="33"/>
      <c r="EP107" s="33"/>
      <c r="EQ107" s="33"/>
      <c r="ER107" s="33"/>
      <c r="ES107" s="33"/>
      <c r="ET107" s="33"/>
      <c r="EU107" s="33"/>
    </row>
    <row r="108" spans="1:151" ht="15" thickBot="1">
      <c r="A108" s="180"/>
      <c r="B108" s="12"/>
      <c r="D108" s="93" t="s">
        <v>1180</v>
      </c>
      <c r="E108" s="907" t="s">
        <v>1183</v>
      </c>
      <c r="F108" s="908"/>
      <c r="G108" s="93" t="str">
        <f>IF(AC103=TRUE,"Secondary:","")</f>
        <v/>
      </c>
      <c r="H108" s="845"/>
      <c r="I108" s="846"/>
      <c r="J108" s="93" t="str">
        <f>IF(AC103=TRUE,"Secondary:","")</f>
        <v/>
      </c>
      <c r="K108" s="845"/>
      <c r="L108" s="846"/>
      <c r="N108" s="876"/>
      <c r="O108" s="877"/>
      <c r="P108" s="877"/>
      <c r="Q108" s="190" t="str">
        <f>IF(AF105=0,"Please select:","")</f>
        <v>Please select:</v>
      </c>
      <c r="R108" s="162"/>
      <c r="T108" s="189"/>
      <c r="U108" s="28" t="s">
        <v>40</v>
      </c>
      <c r="Z108" s="162"/>
      <c r="AB108" s="181"/>
      <c r="AC108" s="33"/>
      <c r="AD108" s="43" t="b">
        <v>0</v>
      </c>
      <c r="AE108" s="33"/>
      <c r="AF108" s="33"/>
      <c r="AG108" s="33"/>
      <c r="AH108" s="33"/>
      <c r="AI108" s="33"/>
      <c r="AJ108" s="33"/>
      <c r="AK108" s="33"/>
      <c r="AL108" s="33"/>
      <c r="AM108" s="33"/>
      <c r="AN108" s="33"/>
      <c r="AO108" s="33"/>
      <c r="AP108" s="33"/>
      <c r="AQ108" s="33"/>
      <c r="AR108" s="33"/>
      <c r="AS108" s="33"/>
      <c r="AT108" s="33">
        <v>108</v>
      </c>
      <c r="AU108" s="33"/>
      <c r="AV108" s="33"/>
      <c r="AW108" s="33"/>
      <c r="AX108" s="33"/>
      <c r="AY108" s="33"/>
      <c r="AZ108" s="33"/>
      <c r="BA108" s="33"/>
      <c r="BB108" s="33"/>
      <c r="BC108" s="33"/>
      <c r="BD108" s="33"/>
      <c r="BE108" s="33"/>
      <c r="BF108" s="33"/>
      <c r="BG108" s="33"/>
      <c r="BH108" s="33"/>
      <c r="BI108" s="33"/>
      <c r="BJ108" s="33"/>
      <c r="BK108" s="33"/>
      <c r="BL108" s="33"/>
      <c r="BM108" s="33"/>
      <c r="BN108" s="33"/>
      <c r="BO108" s="33"/>
      <c r="BP108" s="33"/>
      <c r="BQ108" s="33"/>
      <c r="BR108" s="33"/>
      <c r="BS108" s="33"/>
      <c r="BT108" s="33"/>
      <c r="BU108" s="33"/>
      <c r="BV108" s="33"/>
      <c r="BW108" s="33"/>
      <c r="BX108" s="33"/>
      <c r="BY108" s="33"/>
      <c r="BZ108" s="33"/>
      <c r="CA108" s="33"/>
      <c r="CB108" s="33"/>
      <c r="CC108" s="33"/>
      <c r="CD108" s="33"/>
      <c r="CE108" s="33"/>
      <c r="CF108" s="33"/>
      <c r="CG108" s="33"/>
      <c r="CH108" s="33"/>
      <c r="CI108" s="33"/>
      <c r="CJ108" s="33"/>
      <c r="CK108" s="33"/>
      <c r="CL108" s="33"/>
      <c r="CM108" s="33"/>
      <c r="CN108" s="33"/>
      <c r="CO108" s="33"/>
      <c r="CP108" s="33"/>
      <c r="CQ108" s="33"/>
      <c r="CR108" s="33"/>
      <c r="CS108" s="33"/>
      <c r="CT108" s="33"/>
      <c r="CU108" s="33"/>
      <c r="CV108" s="33"/>
      <c r="CW108" s="33"/>
      <c r="CX108" s="33"/>
      <c r="CY108" s="33"/>
      <c r="CZ108" s="33"/>
      <c r="DA108" s="33"/>
      <c r="DB108" s="33"/>
      <c r="DC108" s="33"/>
      <c r="DD108" s="33"/>
      <c r="DE108" s="33"/>
      <c r="DF108" s="33"/>
      <c r="DG108" s="33"/>
      <c r="DH108" s="33"/>
      <c r="DI108" s="33"/>
      <c r="DJ108" s="33"/>
      <c r="DK108" s="33"/>
      <c r="DL108" s="33"/>
      <c r="DM108" s="33"/>
      <c r="DN108" s="33"/>
      <c r="DO108" s="33"/>
      <c r="DP108" s="33"/>
      <c r="DQ108" s="33"/>
      <c r="DR108" s="33"/>
      <c r="DS108" s="33"/>
      <c r="DT108" s="33"/>
      <c r="DU108" s="33"/>
      <c r="DV108" s="33"/>
      <c r="DW108" s="33"/>
      <c r="DX108" s="33"/>
      <c r="DY108" s="33"/>
      <c r="DZ108" s="33"/>
      <c r="EA108" s="33"/>
      <c r="EB108" s="33"/>
      <c r="EC108" s="33"/>
      <c r="ED108" s="33"/>
      <c r="EE108" s="33"/>
      <c r="EF108" s="33"/>
      <c r="EG108" s="33"/>
      <c r="EH108" s="33"/>
      <c r="EI108" s="33"/>
      <c r="EJ108" s="33"/>
      <c r="EK108" s="33"/>
      <c r="EL108" s="33"/>
      <c r="EM108" s="33"/>
      <c r="EN108" s="33"/>
      <c r="EO108" s="33"/>
      <c r="EP108" s="33"/>
      <c r="EQ108" s="33"/>
      <c r="ER108" s="33"/>
      <c r="ES108" s="33"/>
      <c r="ET108" s="33"/>
      <c r="EU108" s="33"/>
    </row>
    <row r="109" spans="1:151" ht="15" thickBot="1">
      <c r="A109" s="180"/>
      <c r="D109" s="93" t="s">
        <v>1181</v>
      </c>
      <c r="E109" s="907" t="s">
        <v>1184</v>
      </c>
      <c r="F109" s="908"/>
      <c r="G109" s="93" t="str">
        <f>IF(AC103=TRUE,"Tertiary:","")</f>
        <v/>
      </c>
      <c r="H109" s="845"/>
      <c r="I109" s="846"/>
      <c r="J109" s="93" t="str">
        <f>IF(AC103=TRUE,"Tertiary:","")</f>
        <v/>
      </c>
      <c r="K109" s="845"/>
      <c r="L109" s="846"/>
      <c r="N109" s="878" t="s">
        <v>2152</v>
      </c>
      <c r="O109" s="879"/>
      <c r="P109" s="879"/>
      <c r="Q109" s="209" t="s">
        <v>2153</v>
      </c>
      <c r="R109" s="210" t="s">
        <v>2154</v>
      </c>
      <c r="T109" s="189"/>
      <c r="U109" s="28" t="s">
        <v>41</v>
      </c>
      <c r="Z109" s="162"/>
      <c r="AB109" s="181"/>
      <c r="AC109" s="33"/>
      <c r="AD109" s="43" t="b">
        <v>0</v>
      </c>
      <c r="AE109" s="33"/>
      <c r="AF109" s="33"/>
      <c r="AG109" s="33"/>
      <c r="AH109" s="33"/>
      <c r="AI109" s="33"/>
      <c r="AJ109" s="33"/>
      <c r="AK109" s="33"/>
      <c r="AL109" s="33"/>
      <c r="AM109" s="33"/>
      <c r="AN109" s="33"/>
      <c r="AO109" s="33"/>
      <c r="AP109" s="33"/>
      <c r="AQ109" s="33"/>
      <c r="AR109" s="33"/>
      <c r="AS109" s="33"/>
      <c r="AT109" s="33">
        <v>109</v>
      </c>
      <c r="AU109" s="33"/>
      <c r="AV109" s="33"/>
      <c r="AW109" s="33"/>
      <c r="AX109" s="33"/>
      <c r="AY109" s="33"/>
      <c r="AZ109" s="33"/>
      <c r="BA109" s="33"/>
      <c r="BB109" s="33"/>
      <c r="BC109" s="33"/>
      <c r="BD109" s="33"/>
      <c r="BE109" s="33"/>
      <c r="BF109" s="33"/>
      <c r="BG109" s="33"/>
      <c r="BH109" s="33"/>
      <c r="BI109" s="33"/>
      <c r="BJ109" s="33"/>
      <c r="BK109" s="33"/>
      <c r="BL109" s="33"/>
      <c r="BM109" s="33"/>
      <c r="BN109" s="33"/>
      <c r="BO109" s="33"/>
      <c r="BP109" s="33"/>
      <c r="BQ109" s="33"/>
      <c r="BR109" s="33"/>
      <c r="BS109" s="33"/>
      <c r="BT109" s="33"/>
      <c r="BU109" s="33"/>
      <c r="BV109" s="33"/>
      <c r="BW109" s="33"/>
      <c r="BX109" s="33"/>
      <c r="BY109" s="33"/>
      <c r="BZ109" s="33"/>
      <c r="CA109" s="33"/>
      <c r="CB109" s="33"/>
      <c r="CC109" s="33"/>
      <c r="CD109" s="33"/>
      <c r="CE109" s="33"/>
      <c r="CF109" s="33"/>
      <c r="CG109" s="33"/>
      <c r="CH109" s="33"/>
      <c r="CI109" s="33"/>
      <c r="CJ109" s="33"/>
      <c r="CK109" s="33"/>
      <c r="CL109" s="33"/>
      <c r="CM109" s="33"/>
      <c r="CN109" s="33"/>
      <c r="CO109" s="33"/>
      <c r="CP109" s="33"/>
      <c r="CQ109" s="33"/>
      <c r="CR109" s="33"/>
      <c r="CS109" s="33"/>
      <c r="CT109" s="33"/>
      <c r="CU109" s="33"/>
      <c r="CV109" s="33"/>
      <c r="CW109" s="33"/>
      <c r="CX109" s="33"/>
      <c r="CY109" s="33"/>
      <c r="CZ109" s="33"/>
      <c r="DA109" s="33"/>
      <c r="DB109" s="33"/>
      <c r="DC109" s="33"/>
      <c r="DD109" s="33"/>
      <c r="DE109" s="33"/>
      <c r="DF109" s="33"/>
      <c r="DG109" s="33"/>
      <c r="DH109" s="33"/>
      <c r="DI109" s="33"/>
      <c r="DJ109" s="33"/>
      <c r="DK109" s="33"/>
      <c r="DL109" s="33"/>
      <c r="DM109" s="33"/>
      <c r="DN109" s="33"/>
      <c r="DO109" s="33"/>
      <c r="DP109" s="33"/>
      <c r="DQ109" s="33"/>
      <c r="DR109" s="33"/>
      <c r="DS109" s="33"/>
      <c r="DT109" s="33"/>
      <c r="DU109" s="33"/>
      <c r="DV109" s="33"/>
      <c r="DW109" s="33"/>
      <c r="DX109" s="33"/>
      <c r="DY109" s="33"/>
      <c r="DZ109" s="33"/>
      <c r="EA109" s="33"/>
      <c r="EB109" s="33"/>
      <c r="EC109" s="33"/>
      <c r="ED109" s="33"/>
      <c r="EE109" s="33"/>
      <c r="EF109" s="33"/>
      <c r="EG109" s="33"/>
      <c r="EH109" s="33"/>
      <c r="EI109" s="33"/>
      <c r="EJ109" s="33"/>
      <c r="EK109" s="33"/>
      <c r="EL109" s="33"/>
      <c r="EM109" s="33"/>
      <c r="EN109" s="33"/>
      <c r="EO109" s="33"/>
      <c r="EP109" s="33"/>
      <c r="EQ109" s="33"/>
      <c r="ER109" s="33"/>
      <c r="ES109" s="33"/>
      <c r="ET109" s="33"/>
      <c r="EU109" s="33"/>
    </row>
    <row r="110" spans="1:151">
      <c r="A110" s="180"/>
      <c r="D110" s="93"/>
      <c r="E110" s="165"/>
      <c r="F110" s="165"/>
      <c r="G110" s="93"/>
      <c r="H110" s="165"/>
      <c r="I110" s="165"/>
      <c r="J110" s="93"/>
      <c r="K110" s="165"/>
      <c r="L110" s="165"/>
      <c r="N110" s="880"/>
      <c r="O110" s="881"/>
      <c r="P110" s="881"/>
      <c r="Q110" s="202"/>
      <c r="R110" s="164"/>
      <c r="T110" s="195"/>
      <c r="U110" s="163"/>
      <c r="V110" s="163"/>
      <c r="W110" s="163"/>
      <c r="X110" s="163"/>
      <c r="Y110" s="163"/>
      <c r="Z110" s="164"/>
      <c r="AB110" s="181"/>
      <c r="AC110" s="33"/>
      <c r="AD110" s="33"/>
      <c r="AE110" s="33"/>
      <c r="AF110" s="33"/>
      <c r="AG110" s="33"/>
      <c r="AH110" s="33"/>
      <c r="AI110" s="33"/>
      <c r="AJ110" s="33"/>
      <c r="AK110" s="33"/>
      <c r="AL110" s="33"/>
      <c r="AM110" s="33"/>
      <c r="AN110" s="33"/>
      <c r="AO110" s="33"/>
      <c r="AP110" s="33"/>
      <c r="AQ110" s="33"/>
      <c r="AR110" s="33"/>
      <c r="AS110" s="33"/>
      <c r="AT110" s="33">
        <v>110</v>
      </c>
      <c r="AU110" s="33"/>
      <c r="AV110" s="33"/>
      <c r="AW110" s="33"/>
      <c r="AX110" s="33"/>
      <c r="AY110" s="33"/>
      <c r="AZ110" s="33"/>
      <c r="BA110" s="33"/>
      <c r="BB110" s="33"/>
      <c r="BC110" s="33"/>
      <c r="BD110" s="33"/>
      <c r="BE110" s="33"/>
      <c r="BF110" s="33"/>
      <c r="BG110" s="33"/>
      <c r="BH110" s="33"/>
      <c r="BI110" s="33"/>
      <c r="BJ110" s="33"/>
      <c r="BK110" s="33"/>
      <c r="BL110" s="33"/>
      <c r="BM110" s="33"/>
      <c r="BN110" s="33"/>
      <c r="BO110" s="33"/>
      <c r="BP110" s="33"/>
      <c r="BQ110" s="33"/>
      <c r="BR110" s="33"/>
      <c r="BS110" s="33"/>
      <c r="BT110" s="33"/>
      <c r="BU110" s="33"/>
      <c r="BV110" s="33"/>
      <c r="BW110" s="33"/>
      <c r="BX110" s="33"/>
      <c r="BY110" s="33"/>
      <c r="BZ110" s="33"/>
      <c r="CA110" s="33"/>
      <c r="CB110" s="33"/>
      <c r="CC110" s="33"/>
      <c r="CD110" s="33"/>
      <c r="CE110" s="33"/>
      <c r="CF110" s="33"/>
      <c r="CG110" s="33"/>
      <c r="CH110" s="33"/>
      <c r="CI110" s="33"/>
      <c r="CJ110" s="33"/>
      <c r="CK110" s="33"/>
      <c r="CL110" s="33"/>
      <c r="CM110" s="33"/>
      <c r="CN110" s="33"/>
      <c r="CO110" s="33"/>
      <c r="CP110" s="33"/>
      <c r="CQ110" s="33"/>
      <c r="CR110" s="33"/>
      <c r="CS110" s="33"/>
      <c r="CT110" s="33"/>
      <c r="CU110" s="33"/>
      <c r="CV110" s="33"/>
      <c r="CW110" s="33"/>
      <c r="CX110" s="33"/>
      <c r="CY110" s="33"/>
      <c r="CZ110" s="33"/>
      <c r="DA110" s="33"/>
      <c r="DB110" s="33"/>
      <c r="DC110" s="33"/>
      <c r="DD110" s="33"/>
      <c r="DE110" s="33"/>
      <c r="DF110" s="33"/>
      <c r="DG110" s="33"/>
      <c r="DH110" s="33"/>
      <c r="DI110" s="33"/>
      <c r="DJ110" s="33"/>
      <c r="DK110" s="33"/>
      <c r="DL110" s="33"/>
      <c r="DM110" s="33"/>
      <c r="DN110" s="33"/>
      <c r="DO110" s="33"/>
      <c r="DP110" s="33"/>
      <c r="DQ110" s="33"/>
      <c r="DR110" s="33"/>
      <c r="DS110" s="33"/>
      <c r="DT110" s="33"/>
      <c r="DU110" s="33"/>
      <c r="DV110" s="33"/>
      <c r="DW110" s="33"/>
      <c r="DX110" s="33"/>
      <c r="DY110" s="33"/>
      <c r="DZ110" s="33"/>
      <c r="EA110" s="33"/>
      <c r="EB110" s="33"/>
      <c r="EC110" s="33"/>
      <c r="ED110" s="33"/>
      <c r="EE110" s="33"/>
      <c r="EF110" s="33"/>
      <c r="EG110" s="33"/>
      <c r="EH110" s="33"/>
      <c r="EI110" s="33"/>
      <c r="EJ110" s="33"/>
      <c r="EK110" s="33"/>
      <c r="EL110" s="33"/>
      <c r="EM110" s="33"/>
      <c r="EN110" s="33"/>
      <c r="EO110" s="33"/>
      <c r="EP110" s="33"/>
      <c r="EQ110" s="33"/>
      <c r="ER110" s="33"/>
      <c r="ES110" s="33"/>
      <c r="ET110" s="33"/>
      <c r="EU110" s="33"/>
    </row>
    <row r="111" spans="1:151">
      <c r="A111" s="180"/>
      <c r="D111" s="93"/>
      <c r="E111" s="165"/>
      <c r="F111" s="165"/>
      <c r="G111" s="93"/>
      <c r="H111" s="165"/>
      <c r="I111" s="165"/>
      <c r="J111" s="93"/>
      <c r="K111" s="165"/>
      <c r="L111" s="165"/>
      <c r="N111" s="28"/>
      <c r="O111" s="146"/>
      <c r="P111" s="12"/>
      <c r="Q111" s="12"/>
      <c r="AB111" s="181"/>
      <c r="AC111" s="33"/>
      <c r="AD111" s="33"/>
      <c r="AE111" s="33"/>
      <c r="AF111" s="33"/>
      <c r="AG111" s="33"/>
      <c r="AH111" s="33"/>
      <c r="AI111" s="33"/>
      <c r="AJ111" s="33"/>
      <c r="AK111" s="33"/>
      <c r="AL111" s="33"/>
      <c r="AM111" s="33"/>
      <c r="AN111" s="33"/>
      <c r="AO111" s="33"/>
      <c r="AP111" s="33"/>
      <c r="AQ111" s="33"/>
      <c r="AR111" s="33"/>
      <c r="AS111" s="33"/>
      <c r="AT111" s="33">
        <v>111</v>
      </c>
      <c r="AU111" s="33"/>
      <c r="AV111" s="33"/>
      <c r="AW111" s="33"/>
      <c r="AX111" s="33"/>
      <c r="AY111" s="33"/>
      <c r="AZ111" s="33"/>
      <c r="BA111" s="33"/>
      <c r="BB111" s="33"/>
      <c r="BC111" s="33"/>
      <c r="BD111" s="33"/>
      <c r="BE111" s="33"/>
      <c r="BF111" s="33"/>
      <c r="BG111" s="33"/>
      <c r="BH111" s="33"/>
      <c r="BI111" s="33"/>
      <c r="BJ111" s="33"/>
      <c r="BK111" s="33"/>
      <c r="BL111" s="33"/>
      <c r="BM111" s="33"/>
      <c r="BN111" s="33"/>
      <c r="BO111" s="33"/>
      <c r="BP111" s="33"/>
      <c r="BQ111" s="33"/>
      <c r="BR111" s="33"/>
      <c r="BS111" s="33"/>
      <c r="BT111" s="33"/>
      <c r="BU111" s="33"/>
      <c r="BV111" s="33"/>
      <c r="BW111" s="33"/>
      <c r="BX111" s="33"/>
      <c r="BY111" s="33"/>
      <c r="BZ111" s="33"/>
      <c r="CA111" s="33"/>
      <c r="CB111" s="33"/>
      <c r="CC111" s="33"/>
      <c r="CD111" s="33"/>
      <c r="CE111" s="33"/>
      <c r="CF111" s="33"/>
      <c r="CG111" s="33"/>
      <c r="CH111" s="33"/>
      <c r="CI111" s="33"/>
      <c r="CJ111" s="33"/>
      <c r="CK111" s="33"/>
      <c r="CL111" s="33"/>
      <c r="CM111" s="33"/>
      <c r="CN111" s="33"/>
      <c r="CO111" s="33"/>
      <c r="CP111" s="33"/>
      <c r="CQ111" s="33"/>
      <c r="CR111" s="33"/>
      <c r="CS111" s="33"/>
      <c r="CT111" s="33"/>
      <c r="CU111" s="33"/>
      <c r="CV111" s="33"/>
      <c r="CW111" s="33"/>
      <c r="CX111" s="33"/>
      <c r="CY111" s="33"/>
      <c r="CZ111" s="33"/>
      <c r="DA111" s="33"/>
      <c r="DB111" s="33"/>
      <c r="DC111" s="33"/>
      <c r="DD111" s="33"/>
      <c r="DE111" s="33"/>
      <c r="DF111" s="33"/>
      <c r="DG111" s="33"/>
      <c r="DH111" s="33"/>
      <c r="DI111" s="33"/>
      <c r="DJ111" s="33"/>
      <c r="DK111" s="33"/>
      <c r="DL111" s="33"/>
      <c r="DM111" s="33"/>
      <c r="DN111" s="33"/>
      <c r="DO111" s="33"/>
      <c r="DP111" s="33"/>
      <c r="DQ111" s="33"/>
      <c r="DR111" s="33"/>
      <c r="DS111" s="33"/>
      <c r="DT111" s="33"/>
      <c r="DU111" s="33"/>
      <c r="DV111" s="33"/>
      <c r="DW111" s="33"/>
      <c r="DX111" s="33"/>
      <c r="DY111" s="33"/>
      <c r="DZ111" s="33"/>
      <c r="EA111" s="33"/>
      <c r="EB111" s="33"/>
      <c r="EC111" s="33"/>
      <c r="ED111" s="33"/>
      <c r="EE111" s="33"/>
      <c r="EF111" s="33"/>
      <c r="EG111" s="33"/>
      <c r="EH111" s="33"/>
      <c r="EI111" s="33"/>
      <c r="EJ111" s="33"/>
      <c r="EK111" s="33"/>
      <c r="EL111" s="33"/>
      <c r="EM111" s="33"/>
      <c r="EN111" s="33"/>
      <c r="EO111" s="33"/>
      <c r="EP111" s="33"/>
      <c r="EQ111" s="33"/>
      <c r="ER111" s="33"/>
      <c r="ES111" s="33"/>
      <c r="ET111" s="33"/>
      <c r="EU111" s="33"/>
    </row>
    <row r="112" spans="1:151" s="33" customFormat="1">
      <c r="A112" s="180"/>
      <c r="B112"/>
      <c r="C112"/>
      <c r="D112"/>
      <c r="E112"/>
      <c r="F112"/>
      <c r="G112"/>
      <c r="H112"/>
      <c r="I112"/>
      <c r="J112" s="135"/>
      <c r="K112" s="135"/>
      <c r="L112" s="135"/>
      <c r="M112" s="135"/>
      <c r="N112" s="135"/>
      <c r="O112"/>
      <c r="P112"/>
      <c r="Q112" s="135"/>
      <c r="R112" s="135"/>
      <c r="S112" s="135"/>
      <c r="T112" s="135"/>
      <c r="U112" s="135"/>
      <c r="V112"/>
      <c r="W112"/>
      <c r="X112"/>
      <c r="Y112"/>
      <c r="Z112"/>
      <c r="AA112"/>
      <c r="AB112" s="181"/>
      <c r="AT112" s="33">
        <v>112</v>
      </c>
    </row>
    <row r="113" spans="1:46" s="33" customFormat="1" ht="24" customHeight="1">
      <c r="A113" s="180"/>
      <c r="B113"/>
      <c r="C113" s="182" t="s">
        <v>2746</v>
      </c>
      <c r="D113"/>
      <c r="E113"/>
      <c r="F113"/>
      <c r="G113"/>
      <c r="H113"/>
      <c r="I113"/>
      <c r="J113" s="135"/>
      <c r="K113" s="135"/>
      <c r="L113" s="135"/>
      <c r="M113" s="135"/>
      <c r="N113" s="135"/>
      <c r="O113"/>
      <c r="P113"/>
      <c r="Q113" s="135"/>
      <c r="R113" s="135"/>
      <c r="S113" s="135"/>
      <c r="T113" s="135"/>
      <c r="U113" s="135"/>
      <c r="V113"/>
      <c r="W113"/>
      <c r="X113"/>
      <c r="Y113"/>
      <c r="Z113"/>
      <c r="AA113"/>
      <c r="AB113" s="181"/>
      <c r="AT113" s="33">
        <v>113</v>
      </c>
    </row>
    <row r="114" spans="1:46" s="33" customFormat="1" ht="16" thickBot="1">
      <c r="A114" s="180"/>
      <c r="B114"/>
      <c r="C114" s="183" t="s">
        <v>2554</v>
      </c>
      <c r="D114"/>
      <c r="E114"/>
      <c r="F114"/>
      <c r="G114"/>
      <c r="H114"/>
      <c r="I114"/>
      <c r="J114" s="135"/>
      <c r="K114" s="135"/>
      <c r="L114" s="135"/>
      <c r="M114" s="135"/>
      <c r="N114" s="135"/>
      <c r="O114" s="135"/>
      <c r="P114" s="135"/>
      <c r="Q114" s="135"/>
      <c r="R114" s="135"/>
      <c r="S114" s="135"/>
      <c r="T114" s="135"/>
      <c r="U114" s="135"/>
      <c r="V114"/>
      <c r="W114"/>
      <c r="X114"/>
      <c r="Y114"/>
      <c r="Z114"/>
      <c r="AA114"/>
      <c r="AB114" s="181"/>
      <c r="AT114" s="33">
        <v>114</v>
      </c>
    </row>
    <row r="115" spans="1:46" s="33" customFormat="1" ht="15" thickBot="1">
      <c r="A115" s="180"/>
      <c r="B115"/>
      <c r="C115" s="847"/>
      <c r="D115" s="848"/>
      <c r="E115" s="848"/>
      <c r="F115" s="848"/>
      <c r="G115" s="848"/>
      <c r="H115" s="848"/>
      <c r="I115" s="849"/>
      <c r="J115"/>
      <c r="K115" s="839"/>
      <c r="L115" s="839"/>
      <c r="M115" s="839"/>
      <c r="N115" s="839"/>
      <c r="O115" s="839"/>
      <c r="P115" s="839"/>
      <c r="Q115" s="839"/>
      <c r="R115" s="839"/>
      <c r="S115"/>
      <c r="T115" s="839"/>
      <c r="U115" s="839"/>
      <c r="V115" s="839"/>
      <c r="W115" s="839"/>
      <c r="X115" s="839"/>
      <c r="Y115" s="839"/>
      <c r="Z115" s="839"/>
      <c r="AA115"/>
      <c r="AB115" s="181"/>
      <c r="AT115" s="33">
        <v>115</v>
      </c>
    </row>
    <row r="116" spans="1:46" s="33" customFormat="1">
      <c r="A116" s="180"/>
      <c r="B116"/>
      <c r="C116" s="211"/>
      <c r="D116"/>
      <c r="E116"/>
      <c r="F116"/>
      <c r="G116"/>
      <c r="H116" s="211"/>
      <c r="I116"/>
      <c r="J116"/>
      <c r="K116"/>
      <c r="L116"/>
      <c r="M116"/>
      <c r="N116"/>
      <c r="O116"/>
      <c r="P116" s="135"/>
      <c r="Q116"/>
      <c r="R116" s="30"/>
      <c r="S116"/>
      <c r="T116"/>
      <c r="U116"/>
      <c r="V116"/>
      <c r="W116"/>
      <c r="X116"/>
      <c r="Y116"/>
      <c r="Z116"/>
      <c r="AA116"/>
      <c r="AB116" s="181"/>
      <c r="AT116" s="33">
        <v>116</v>
      </c>
    </row>
    <row r="117" spans="1:46" s="33" customFormat="1" ht="15.5">
      <c r="A117" s="180"/>
      <c r="B117"/>
      <c r="C117" s="212"/>
      <c r="D117" s="157" t="s">
        <v>1037</v>
      </c>
      <c r="E117" s="158"/>
      <c r="F117" s="158"/>
      <c r="G117" s="158"/>
      <c r="H117" s="213"/>
      <c r="I117" s="160"/>
      <c r="J117"/>
      <c r="K117" s="184"/>
      <c r="L117" s="157" t="s">
        <v>1038</v>
      </c>
      <c r="M117" s="158"/>
      <c r="N117" s="158"/>
      <c r="O117" s="158"/>
      <c r="P117" s="159"/>
      <c r="Q117" s="160"/>
      <c r="R117"/>
      <c r="S117"/>
      <c r="T117"/>
      <c r="U117"/>
      <c r="V117"/>
      <c r="W117"/>
      <c r="X117"/>
      <c r="Y117"/>
      <c r="Z117"/>
      <c r="AA117"/>
      <c r="AB117" s="181"/>
      <c r="AT117" s="33">
        <v>117</v>
      </c>
    </row>
    <row r="118" spans="1:46" s="33" customFormat="1" ht="15.65" customHeight="1">
      <c r="A118" s="180"/>
      <c r="B118"/>
      <c r="C118" s="214"/>
      <c r="D118" s="190" t="str">
        <f>IF(AC119=0,"Please select frequency:","")</f>
        <v>Please select frequency:</v>
      </c>
      <c r="E118"/>
      <c r="F118"/>
      <c r="G118"/>
      <c r="H118" s="211"/>
      <c r="I118" s="162"/>
      <c r="J118"/>
      <c r="K118" s="189"/>
      <c r="L118" s="161" t="str">
        <f>IF(AC121=0,"Please select frequency:","")</f>
        <v>Please select frequency:</v>
      </c>
      <c r="M118"/>
      <c r="N118"/>
      <c r="O118"/>
      <c r="P118" s="135"/>
      <c r="Q118" s="162"/>
      <c r="R118"/>
      <c r="S118"/>
      <c r="T118"/>
      <c r="U118"/>
      <c r="V118"/>
      <c r="W118"/>
      <c r="X118"/>
      <c r="Y118"/>
      <c r="Z118"/>
      <c r="AA118"/>
      <c r="AB118" s="181"/>
      <c r="AT118" s="33">
        <v>118</v>
      </c>
    </row>
    <row r="119" spans="1:46" s="33" customFormat="1" ht="15.65" customHeight="1">
      <c r="A119" s="180"/>
      <c r="B119"/>
      <c r="C119" s="189"/>
      <c r="D119" s="146" t="s">
        <v>1970</v>
      </c>
      <c r="E119" s="146" t="s">
        <v>1972</v>
      </c>
      <c r="F119" s="146" t="s">
        <v>2113</v>
      </c>
      <c r="G119" s="146"/>
      <c r="H119" s="211"/>
      <c r="I119" s="162"/>
      <c r="J119"/>
      <c r="K119" s="189"/>
      <c r="L119" s="146" t="s">
        <v>1970</v>
      </c>
      <c r="M119" s="146" t="s">
        <v>1972</v>
      </c>
      <c r="N119" s="146" t="s">
        <v>2113</v>
      </c>
      <c r="O119" s="146"/>
      <c r="P119" s="135" t="s">
        <v>2114</v>
      </c>
      <c r="Q119" s="162"/>
      <c r="R119"/>
      <c r="S119"/>
      <c r="T119"/>
      <c r="U119"/>
      <c r="V119"/>
      <c r="W119"/>
      <c r="X119"/>
      <c r="Y119"/>
      <c r="Z119"/>
      <c r="AA119"/>
      <c r="AB119" s="181"/>
      <c r="AC119" s="90"/>
      <c r="AD119" s="33" t="s">
        <v>2115</v>
      </c>
      <c r="AE119" s="153">
        <v>940</v>
      </c>
      <c r="AF119" s="153">
        <v>950</v>
      </c>
      <c r="AT119" s="33">
        <v>119</v>
      </c>
    </row>
    <row r="120" spans="1:46" s="33" customFormat="1" ht="3.65" customHeight="1">
      <c r="A120" s="180"/>
      <c r="B120"/>
      <c r="C120" s="189"/>
      <c r="D120" s="30"/>
      <c r="E120" s="28"/>
      <c r="F120" s="28"/>
      <c r="G120" s="135"/>
      <c r="H120" s="135"/>
      <c r="I120" s="215"/>
      <c r="J120"/>
      <c r="K120" s="189"/>
      <c r="L120" s="146"/>
      <c r="M120" s="146"/>
      <c r="N120" s="146"/>
      <c r="O120" s="146"/>
      <c r="P120"/>
      <c r="Q120" s="162"/>
      <c r="R120"/>
      <c r="S120"/>
      <c r="T120"/>
      <c r="U120"/>
      <c r="V120"/>
      <c r="W120"/>
      <c r="X120"/>
      <c r="Y120"/>
      <c r="Z120"/>
      <c r="AA120"/>
      <c r="AB120" s="181"/>
      <c r="AT120" s="33">
        <v>120</v>
      </c>
    </row>
    <row r="121" spans="1:46" s="33" customFormat="1" ht="15.65" customHeight="1">
      <c r="A121" s="180"/>
      <c r="B121"/>
      <c r="C121" s="189"/>
      <c r="D121" t="s">
        <v>45</v>
      </c>
      <c r="E121" s="28"/>
      <c r="F121" s="28"/>
      <c r="G121" s="135"/>
      <c r="H121" s="135"/>
      <c r="I121" s="215"/>
      <c r="J121"/>
      <c r="K121" s="189"/>
      <c r="L121" t="s">
        <v>941</v>
      </c>
      <c r="M121"/>
      <c r="N121"/>
      <c r="O121"/>
      <c r="P121"/>
      <c r="Q121" s="162"/>
      <c r="R121"/>
      <c r="S121"/>
      <c r="T121"/>
      <c r="U121"/>
      <c r="V121"/>
      <c r="W121"/>
      <c r="X121"/>
      <c r="Y121"/>
      <c r="Z121"/>
      <c r="AA121"/>
      <c r="AB121" s="181"/>
      <c r="AC121" s="90">
        <v>0</v>
      </c>
      <c r="AD121" s="33" t="s">
        <v>2116</v>
      </c>
      <c r="AE121" s="43" t="b">
        <v>0</v>
      </c>
      <c r="AF121" s="43" t="b">
        <v>0</v>
      </c>
      <c r="AT121" s="33">
        <v>121</v>
      </c>
    </row>
    <row r="122" spans="1:46" s="33" customFormat="1" ht="15.65" customHeight="1">
      <c r="A122" s="180"/>
      <c r="B122"/>
      <c r="C122" s="189"/>
      <c r="D122" t="s">
        <v>46</v>
      </c>
      <c r="E122" s="28"/>
      <c r="F122" s="28"/>
      <c r="G122" s="135"/>
      <c r="H122" s="135"/>
      <c r="I122" s="215"/>
      <c r="J122"/>
      <c r="K122" s="189"/>
      <c r="L122" t="s">
        <v>50</v>
      </c>
      <c r="M122"/>
      <c r="N122"/>
      <c r="O122"/>
      <c r="P122"/>
      <c r="Q122" s="162"/>
      <c r="R122"/>
      <c r="S122"/>
      <c r="T122"/>
      <c r="U122"/>
      <c r="V122"/>
      <c r="W122"/>
      <c r="X122"/>
      <c r="Y122"/>
      <c r="Z122"/>
      <c r="AA122"/>
      <c r="AB122" s="181"/>
      <c r="AE122" s="43" t="b">
        <v>0</v>
      </c>
      <c r="AF122" s="43" t="b">
        <v>0</v>
      </c>
      <c r="AT122" s="33">
        <v>122</v>
      </c>
    </row>
    <row r="123" spans="1:46" s="33" customFormat="1" ht="15.65" customHeight="1">
      <c r="A123" s="180"/>
      <c r="B123"/>
      <c r="C123" s="189"/>
      <c r="D123" t="s">
        <v>47</v>
      </c>
      <c r="E123"/>
      <c r="F123"/>
      <c r="G123" s="135"/>
      <c r="H123" s="135"/>
      <c r="I123" s="162"/>
      <c r="J123"/>
      <c r="K123" s="189"/>
      <c r="L123" t="s">
        <v>51</v>
      </c>
      <c r="M123"/>
      <c r="N123"/>
      <c r="O123"/>
      <c r="P123"/>
      <c r="Q123" s="162"/>
      <c r="R123"/>
      <c r="S123"/>
      <c r="T123"/>
      <c r="U123"/>
      <c r="V123"/>
      <c r="W123"/>
      <c r="X123"/>
      <c r="Y123"/>
      <c r="Z123"/>
      <c r="AA123"/>
      <c r="AB123" s="181"/>
      <c r="AE123" s="43" t="b">
        <v>0</v>
      </c>
      <c r="AF123" s="43" t="b">
        <v>0</v>
      </c>
      <c r="AT123" s="33">
        <v>123</v>
      </c>
    </row>
    <row r="124" spans="1:46" s="33" customFormat="1" ht="15.65" customHeight="1">
      <c r="A124" s="180"/>
      <c r="B124"/>
      <c r="C124" s="189"/>
      <c r="D124" t="s">
        <v>564</v>
      </c>
      <c r="E124"/>
      <c r="F124"/>
      <c r="G124" s="135"/>
      <c r="H124" s="135"/>
      <c r="I124" s="162"/>
      <c r="J124"/>
      <c r="K124" s="189"/>
      <c r="L124" t="s">
        <v>565</v>
      </c>
      <c r="M124"/>
      <c r="N124"/>
      <c r="O124"/>
      <c r="P124"/>
      <c r="Q124" s="162"/>
      <c r="R124"/>
      <c r="S124"/>
      <c r="T124"/>
      <c r="U124"/>
      <c r="V124"/>
      <c r="W124"/>
      <c r="X124"/>
      <c r="Y124"/>
      <c r="Z124"/>
      <c r="AA124"/>
      <c r="AB124" s="181"/>
      <c r="AE124" s="43" t="b">
        <v>0</v>
      </c>
      <c r="AF124" s="43" t="b">
        <v>0</v>
      </c>
      <c r="AT124" s="33">
        <v>124</v>
      </c>
    </row>
    <row r="125" spans="1:46" s="33" customFormat="1" ht="15.65" customHeight="1">
      <c r="A125" s="180"/>
      <c r="B125"/>
      <c r="C125" s="189"/>
      <c r="D125" t="s">
        <v>48</v>
      </c>
      <c r="E125"/>
      <c r="F125"/>
      <c r="G125" s="135"/>
      <c r="H125" s="135"/>
      <c r="I125" s="162"/>
      <c r="J125" s="135"/>
      <c r="K125" s="189"/>
      <c r="L125" t="s">
        <v>52</v>
      </c>
      <c r="M125"/>
      <c r="N125"/>
      <c r="O125"/>
      <c r="P125"/>
      <c r="Q125" s="162"/>
      <c r="R125"/>
      <c r="S125"/>
      <c r="T125"/>
      <c r="U125"/>
      <c r="V125"/>
      <c r="W125"/>
      <c r="X125"/>
      <c r="Y125"/>
      <c r="Z125"/>
      <c r="AA125"/>
      <c r="AB125" s="181"/>
      <c r="AE125" s="43" t="b">
        <v>0</v>
      </c>
      <c r="AF125" s="43" t="b">
        <v>0</v>
      </c>
      <c r="AT125" s="33">
        <v>125</v>
      </c>
    </row>
    <row r="126" spans="1:46" s="33" customFormat="1" ht="15.65" customHeight="1">
      <c r="A126" s="180"/>
      <c r="B126"/>
      <c r="C126" s="189"/>
      <c r="D126" t="s">
        <v>89</v>
      </c>
      <c r="E126"/>
      <c r="F126"/>
      <c r="G126" s="135"/>
      <c r="H126" s="135"/>
      <c r="I126" s="162"/>
      <c r="J126" s="135"/>
      <c r="K126" s="189"/>
      <c r="L126" t="s">
        <v>53</v>
      </c>
      <c r="M126"/>
      <c r="N126"/>
      <c r="O126"/>
      <c r="P126"/>
      <c r="Q126" s="162"/>
      <c r="R126" s="135"/>
      <c r="S126" s="135"/>
      <c r="T126" s="135"/>
      <c r="U126" s="135"/>
      <c r="V126"/>
      <c r="W126"/>
      <c r="X126"/>
      <c r="Y126"/>
      <c r="Z126"/>
      <c r="AA126"/>
      <c r="AB126" s="181"/>
      <c r="AE126" s="43" t="b">
        <v>0</v>
      </c>
      <c r="AF126" s="43" t="b">
        <v>0</v>
      </c>
      <c r="AT126" s="33">
        <v>126</v>
      </c>
    </row>
    <row r="127" spans="1:46" s="33" customFormat="1" ht="15.65" customHeight="1">
      <c r="A127" s="180"/>
      <c r="B127"/>
      <c r="C127" s="189"/>
      <c r="D127" t="s">
        <v>49</v>
      </c>
      <c r="E127"/>
      <c r="F127"/>
      <c r="G127" s="135"/>
      <c r="H127" s="135"/>
      <c r="I127" s="162"/>
      <c r="J127"/>
      <c r="K127" s="189"/>
      <c r="L127" t="s">
        <v>566</v>
      </c>
      <c r="M127"/>
      <c r="N127"/>
      <c r="O127"/>
      <c r="P127"/>
      <c r="Q127" s="162"/>
      <c r="R127"/>
      <c r="S127"/>
      <c r="T127"/>
      <c r="U127"/>
      <c r="V127"/>
      <c r="W127"/>
      <c r="X127"/>
      <c r="Y127"/>
      <c r="Z127"/>
      <c r="AA127"/>
      <c r="AB127" s="181"/>
      <c r="AE127" s="43" t="b">
        <v>0</v>
      </c>
      <c r="AF127" s="43" t="b">
        <v>0</v>
      </c>
      <c r="AT127" s="33">
        <v>127</v>
      </c>
    </row>
    <row r="128" spans="1:46" s="33" customFormat="1" ht="15.65" customHeight="1">
      <c r="A128" s="180"/>
      <c r="B128"/>
      <c r="C128" s="195"/>
      <c r="D128" s="163"/>
      <c r="E128" s="163"/>
      <c r="F128" s="163"/>
      <c r="G128" s="216"/>
      <c r="H128" s="216"/>
      <c r="I128" s="164"/>
      <c r="J128"/>
      <c r="K128" s="195"/>
      <c r="L128" s="163"/>
      <c r="M128" s="163"/>
      <c r="N128" s="163"/>
      <c r="O128" s="163"/>
      <c r="P128" s="163"/>
      <c r="Q128" s="164"/>
      <c r="R128"/>
      <c r="S128"/>
      <c r="T128"/>
      <c r="U128"/>
      <c r="V128"/>
      <c r="W128"/>
      <c r="X128"/>
      <c r="Y128"/>
      <c r="Z128"/>
      <c r="AA128"/>
      <c r="AB128" s="181"/>
      <c r="AT128" s="33">
        <v>128</v>
      </c>
    </row>
    <row r="129" spans="1:46" s="33" customFormat="1" ht="15.65" customHeight="1">
      <c r="A129" s="180"/>
      <c r="B129"/>
      <c r="C129"/>
      <c r="D129"/>
      <c r="E129"/>
      <c r="F129"/>
      <c r="G129" s="135"/>
      <c r="H129" s="135"/>
      <c r="I129"/>
      <c r="J129"/>
      <c r="K129"/>
      <c r="L129"/>
      <c r="M129"/>
      <c r="N129"/>
      <c r="O129"/>
      <c r="P129"/>
      <c r="Q129"/>
      <c r="R129"/>
      <c r="S129"/>
      <c r="T129"/>
      <c r="U129"/>
      <c r="V129"/>
      <c r="W129"/>
      <c r="X129"/>
      <c r="Y129"/>
      <c r="Z129"/>
      <c r="AA129"/>
      <c r="AB129" s="181"/>
      <c r="AC129" s="33" t="b">
        <v>0</v>
      </c>
      <c r="AT129" s="33">
        <v>129</v>
      </c>
    </row>
    <row r="130" spans="1:46" s="33" customFormat="1" ht="15.65" customHeight="1">
      <c r="A130" s="180"/>
      <c r="B130"/>
      <c r="C130" s="835" t="s">
        <v>1178</v>
      </c>
      <c r="D130" s="835"/>
      <c r="E130" s="835"/>
      <c r="F130" s="835"/>
      <c r="G130" s="835"/>
      <c r="H130" s="835"/>
      <c r="I130" s="835"/>
      <c r="J130" s="835"/>
      <c r="K130" s="835"/>
      <c r="L130" s="835"/>
      <c r="M130"/>
      <c r="N130"/>
      <c r="O130"/>
      <c r="P130"/>
      <c r="Q130"/>
      <c r="R130"/>
      <c r="S130"/>
      <c r="T130"/>
      <c r="U130"/>
      <c r="V130"/>
      <c r="W130"/>
      <c r="X130"/>
      <c r="Y130"/>
      <c r="Z130"/>
      <c r="AA130"/>
      <c r="AB130" s="181"/>
      <c r="AT130" s="33">
        <v>130</v>
      </c>
    </row>
    <row r="131" spans="1:46" s="33" customFormat="1" ht="15.65" customHeight="1">
      <c r="A131" s="180"/>
      <c r="B131"/>
      <c r="C131"/>
      <c r="D131" s="875" t="s">
        <v>1368</v>
      </c>
      <c r="E131" s="875"/>
      <c r="F131" s="875"/>
      <c r="G131" s="135"/>
      <c r="H131" s="875" t="s">
        <v>1190</v>
      </c>
      <c r="I131" s="875"/>
      <c r="J131" s="875"/>
      <c r="K131" s="875"/>
      <c r="L131" s="875"/>
      <c r="M131"/>
      <c r="N131"/>
      <c r="O131"/>
      <c r="P131"/>
      <c r="Q131"/>
      <c r="R131"/>
      <c r="S131"/>
      <c r="T131"/>
      <c r="U131"/>
      <c r="V131"/>
      <c r="W131"/>
      <c r="X131"/>
      <c r="Y131"/>
      <c r="Z131"/>
      <c r="AA131"/>
      <c r="AB131" s="181"/>
      <c r="AT131" s="33">
        <v>131</v>
      </c>
    </row>
    <row r="132" spans="1:46" s="33" customFormat="1" ht="15.65" customHeight="1" thickBot="1">
      <c r="A132" s="180"/>
      <c r="B132"/>
      <c r="C132"/>
      <c r="D132"/>
      <c r="E132" s="829" t="s">
        <v>1188</v>
      </c>
      <c r="F132" s="829"/>
      <c r="G132"/>
      <c r="H132" s="863" t="str">
        <f>IF(AC129=TRUE,"US","")</f>
        <v/>
      </c>
      <c r="I132" s="863"/>
      <c r="J132"/>
      <c r="K132" s="829" t="str">
        <f>IF(AC129=TRUE,"Non-US","")</f>
        <v/>
      </c>
      <c r="L132" s="829"/>
      <c r="M132"/>
      <c r="N132"/>
      <c r="O132"/>
      <c r="P132"/>
      <c r="Q132"/>
      <c r="R132"/>
      <c r="S132"/>
      <c r="T132"/>
      <c r="U132"/>
      <c r="V132"/>
      <c r="W132"/>
      <c r="X132"/>
      <c r="Y132"/>
      <c r="Z132"/>
      <c r="AA132"/>
      <c r="AB132" s="181"/>
      <c r="AT132" s="33">
        <v>132</v>
      </c>
    </row>
    <row r="133" spans="1:46" s="33" customFormat="1" ht="15.65" customHeight="1" thickBot="1">
      <c r="A133" s="180"/>
      <c r="B133"/>
      <c r="C133"/>
      <c r="D133" s="93" t="s">
        <v>1179</v>
      </c>
      <c r="E133" s="907" t="s">
        <v>1182</v>
      </c>
      <c r="F133" s="908"/>
      <c r="G133" s="93" t="str">
        <f>IF(AC129=TRUE,"Primary:","")</f>
        <v/>
      </c>
      <c r="H133" s="845"/>
      <c r="I133" s="846"/>
      <c r="J133" s="93" t="str">
        <f>IF(AC129=TRUE,"Primary:","")</f>
        <v/>
      </c>
      <c r="K133" s="845"/>
      <c r="L133" s="846"/>
      <c r="M133"/>
      <c r="N133"/>
      <c r="O133"/>
      <c r="P133"/>
      <c r="Q133"/>
      <c r="R133"/>
      <c r="S133"/>
      <c r="T133"/>
      <c r="U133"/>
      <c r="V133"/>
      <c r="W133"/>
      <c r="X133"/>
      <c r="Y133"/>
      <c r="Z133"/>
      <c r="AA133"/>
      <c r="AB133" s="181"/>
      <c r="AT133" s="33">
        <v>133</v>
      </c>
    </row>
    <row r="134" spans="1:46" s="33" customFormat="1" ht="15.65" customHeight="1" thickBot="1">
      <c r="A134" s="180"/>
      <c r="B134"/>
      <c r="C134"/>
      <c r="D134" s="93" t="s">
        <v>1180</v>
      </c>
      <c r="E134" s="907" t="s">
        <v>1183</v>
      </c>
      <c r="F134" s="908"/>
      <c r="G134" s="93" t="str">
        <f>IF(AC129=TRUE,"Secondary:","")</f>
        <v/>
      </c>
      <c r="H134" s="845"/>
      <c r="I134" s="846"/>
      <c r="J134" s="93" t="str">
        <f>IF(AC129=TRUE,"Secondary:","")</f>
        <v/>
      </c>
      <c r="K134" s="845"/>
      <c r="L134" s="846"/>
      <c r="M134"/>
      <c r="N134"/>
      <c r="O134"/>
      <c r="P134"/>
      <c r="Q134"/>
      <c r="R134"/>
      <c r="S134"/>
      <c r="T134"/>
      <c r="U134"/>
      <c r="V134"/>
      <c r="W134"/>
      <c r="X134"/>
      <c r="Y134"/>
      <c r="Z134"/>
      <c r="AA134"/>
      <c r="AB134" s="181"/>
      <c r="AT134" s="33">
        <v>134</v>
      </c>
    </row>
    <row r="135" spans="1:46" s="33" customFormat="1" ht="15.65" customHeight="1" thickBot="1">
      <c r="A135" s="180"/>
      <c r="B135"/>
      <c r="C135"/>
      <c r="D135" s="93" t="s">
        <v>1181</v>
      </c>
      <c r="E135" s="907" t="s">
        <v>1184</v>
      </c>
      <c r="F135" s="908"/>
      <c r="G135" s="93" t="str">
        <f>IF(AC129=TRUE,"Tertiary:","")</f>
        <v/>
      </c>
      <c r="H135" s="845"/>
      <c r="I135" s="846"/>
      <c r="J135" s="93" t="str">
        <f>IF(AC129=TRUE,"Tertiary:","")</f>
        <v/>
      </c>
      <c r="K135" s="845"/>
      <c r="L135" s="846"/>
      <c r="M135"/>
      <c r="N135"/>
      <c r="O135"/>
      <c r="P135"/>
      <c r="Q135"/>
      <c r="R135"/>
      <c r="S135"/>
      <c r="T135"/>
      <c r="U135"/>
      <c r="V135"/>
      <c r="W135"/>
      <c r="X135"/>
      <c r="Y135"/>
      <c r="Z135"/>
      <c r="AA135"/>
      <c r="AB135" s="181"/>
      <c r="AT135" s="33">
        <v>135</v>
      </c>
    </row>
    <row r="136" spans="1:46" s="33" customFormat="1" ht="15.65" customHeight="1">
      <c r="A136" s="180"/>
      <c r="B136"/>
      <c r="C136"/>
      <c r="D136"/>
      <c r="E136" s="12"/>
      <c r="F136" s="12"/>
      <c r="G136" s="12"/>
      <c r="H136" s="12"/>
      <c r="I136" s="12"/>
      <c r="J136" s="12"/>
      <c r="K136" s="146"/>
      <c r="L136"/>
      <c r="M136"/>
      <c r="N136"/>
      <c r="O136"/>
      <c r="P136"/>
      <c r="Q136"/>
      <c r="R136"/>
      <c r="S136"/>
      <c r="T136"/>
      <c r="U136"/>
      <c r="V136"/>
      <c r="W136"/>
      <c r="X136"/>
      <c r="Y136"/>
      <c r="Z136"/>
      <c r="AA136"/>
      <c r="AB136" s="181"/>
      <c r="AT136" s="33">
        <v>136</v>
      </c>
    </row>
    <row r="137" spans="1:46" s="33" customFormat="1">
      <c r="A137" s="180"/>
      <c r="B137"/>
      <c r="C137"/>
      <c r="D137"/>
      <c r="E137"/>
      <c r="F137"/>
      <c r="G137"/>
      <c r="H137"/>
      <c r="I137"/>
      <c r="J137" s="135"/>
      <c r="K137" s="135"/>
      <c r="L137" s="135"/>
      <c r="M137" s="135"/>
      <c r="N137" s="135"/>
      <c r="O137"/>
      <c r="P137"/>
      <c r="Q137" s="135"/>
      <c r="R137" s="135"/>
      <c r="S137" s="135"/>
      <c r="T137" s="135"/>
      <c r="U137" s="135"/>
      <c r="V137"/>
      <c r="W137"/>
      <c r="X137"/>
      <c r="Y137"/>
      <c r="Z137"/>
      <c r="AA137"/>
      <c r="AB137" s="181"/>
      <c r="AT137" s="33">
        <v>137</v>
      </c>
    </row>
    <row r="138" spans="1:46" s="33" customFormat="1" ht="24" customHeight="1">
      <c r="A138" s="180"/>
      <c r="B138"/>
      <c r="C138" s="182" t="s">
        <v>2747</v>
      </c>
      <c r="D138"/>
      <c r="E138"/>
      <c r="F138"/>
      <c r="G138"/>
      <c r="H138"/>
      <c r="I138"/>
      <c r="J138" s="135"/>
      <c r="K138" s="135"/>
      <c r="L138" s="135"/>
      <c r="M138" s="135"/>
      <c r="N138" s="135"/>
      <c r="O138"/>
      <c r="P138"/>
      <c r="Q138" s="135"/>
      <c r="R138" s="135"/>
      <c r="S138" s="135"/>
      <c r="T138" s="135"/>
      <c r="U138" s="135"/>
      <c r="V138"/>
      <c r="W138"/>
      <c r="X138"/>
      <c r="Y138"/>
      <c r="Z138"/>
      <c r="AA138"/>
      <c r="AB138" s="181"/>
      <c r="AT138" s="33">
        <v>138</v>
      </c>
    </row>
    <row r="139" spans="1:46" s="33" customFormat="1" ht="16" thickBot="1">
      <c r="A139" s="180"/>
      <c r="B139"/>
      <c r="C139" s="183" t="s">
        <v>2554</v>
      </c>
      <c r="D139"/>
      <c r="E139"/>
      <c r="F139"/>
      <c r="G139"/>
      <c r="H139"/>
      <c r="I139"/>
      <c r="J139" s="135"/>
      <c r="K139" s="135"/>
      <c r="L139" s="135"/>
      <c r="M139" s="135"/>
      <c r="N139" s="135"/>
      <c r="O139" s="135"/>
      <c r="P139" s="135"/>
      <c r="Q139" s="135"/>
      <c r="R139" s="135"/>
      <c r="S139" s="135"/>
      <c r="T139" s="135"/>
      <c r="U139" s="135"/>
      <c r="V139"/>
      <c r="W139"/>
      <c r="X139"/>
      <c r="Y139"/>
      <c r="Z139"/>
      <c r="AA139"/>
      <c r="AB139" s="181"/>
      <c r="AT139" s="33">
        <v>139</v>
      </c>
    </row>
    <row r="140" spans="1:46" s="33" customFormat="1" ht="15" thickBot="1">
      <c r="A140" s="180"/>
      <c r="B140"/>
      <c r="C140" s="847"/>
      <c r="D140" s="848"/>
      <c r="E140" s="848"/>
      <c r="F140" s="848"/>
      <c r="G140" s="848"/>
      <c r="H140" s="848"/>
      <c r="I140" s="849"/>
      <c r="J140"/>
      <c r="K140" s="839"/>
      <c r="L140" s="839"/>
      <c r="M140" s="839"/>
      <c r="N140" s="839"/>
      <c r="O140" s="839"/>
      <c r="P140" s="839"/>
      <c r="Q140" s="839"/>
      <c r="R140" s="839"/>
      <c r="S140"/>
      <c r="T140" s="839"/>
      <c r="U140" s="839"/>
      <c r="V140" s="839"/>
      <c r="W140" s="839"/>
      <c r="X140" s="839"/>
      <c r="Y140" s="839"/>
      <c r="Z140" s="839"/>
      <c r="AA140"/>
      <c r="AB140" s="181"/>
      <c r="AT140" s="33">
        <v>140</v>
      </c>
    </row>
    <row r="141" spans="1:46" s="33" customFormat="1">
      <c r="A141" s="180"/>
      <c r="B141"/>
      <c r="C141" s="211"/>
      <c r="D141"/>
      <c r="E141"/>
      <c r="F141"/>
      <c r="G141"/>
      <c r="H141" s="211"/>
      <c r="I141"/>
      <c r="J141"/>
      <c r="K141"/>
      <c r="L141"/>
      <c r="M141"/>
      <c r="N141"/>
      <c r="O141"/>
      <c r="P141" s="135"/>
      <c r="Q141"/>
      <c r="R141" s="30"/>
      <c r="S141"/>
      <c r="T141"/>
      <c r="U141"/>
      <c r="V141"/>
      <c r="W141"/>
      <c r="X141"/>
      <c r="Y141"/>
      <c r="Z141"/>
      <c r="AA141"/>
      <c r="AB141" s="181"/>
      <c r="AT141" s="33">
        <v>141</v>
      </c>
    </row>
    <row r="142" spans="1:46" s="33" customFormat="1" ht="15.5">
      <c r="A142" s="180"/>
      <c r="B142"/>
      <c r="C142" s="212"/>
      <c r="D142" s="157" t="s">
        <v>1037</v>
      </c>
      <c r="E142" s="158"/>
      <c r="F142" s="158"/>
      <c r="G142" s="158"/>
      <c r="H142" s="213"/>
      <c r="I142" s="160"/>
      <c r="J142"/>
      <c r="K142" s="184"/>
      <c r="L142" s="157" t="s">
        <v>1038</v>
      </c>
      <c r="M142" s="158"/>
      <c r="N142" s="158"/>
      <c r="O142" s="158"/>
      <c r="P142" s="159"/>
      <c r="Q142" s="160"/>
      <c r="R142"/>
      <c r="S142"/>
      <c r="T142"/>
      <c r="U142"/>
      <c r="V142"/>
      <c r="W142"/>
      <c r="X142"/>
      <c r="Y142"/>
      <c r="Z142"/>
      <c r="AA142"/>
      <c r="AB142" s="181"/>
      <c r="AT142" s="33">
        <v>142</v>
      </c>
    </row>
    <row r="143" spans="1:46" s="33" customFormat="1" ht="15.65" customHeight="1">
      <c r="A143" s="180"/>
      <c r="B143"/>
      <c r="C143" s="214"/>
      <c r="D143" s="190" t="str">
        <f>IF(AC144=0,"Please select frequency:","")</f>
        <v>Please select frequency:</v>
      </c>
      <c r="E143"/>
      <c r="F143"/>
      <c r="G143"/>
      <c r="H143" s="211"/>
      <c r="I143" s="162"/>
      <c r="J143"/>
      <c r="K143" s="189"/>
      <c r="L143" s="161" t="str">
        <f>IF(AC146=0,"Please select frequency:","")</f>
        <v>Please select frequency:</v>
      </c>
      <c r="M143"/>
      <c r="N143"/>
      <c r="O143"/>
      <c r="P143" s="135"/>
      <c r="Q143" s="162"/>
      <c r="R143"/>
      <c r="S143"/>
      <c r="T143"/>
      <c r="U143"/>
      <c r="V143"/>
      <c r="W143"/>
      <c r="X143"/>
      <c r="Y143"/>
      <c r="Z143"/>
      <c r="AA143"/>
      <c r="AB143" s="181"/>
      <c r="AT143" s="33">
        <v>143</v>
      </c>
    </row>
    <row r="144" spans="1:46" s="33" customFormat="1" ht="15.65" customHeight="1">
      <c r="A144" s="180"/>
      <c r="B144"/>
      <c r="C144" s="189"/>
      <c r="D144" s="146" t="s">
        <v>1970</v>
      </c>
      <c r="E144" s="146" t="s">
        <v>1972</v>
      </c>
      <c r="F144" s="146" t="s">
        <v>2113</v>
      </c>
      <c r="G144" s="146"/>
      <c r="H144" s="211"/>
      <c r="I144" s="162"/>
      <c r="J144"/>
      <c r="K144" s="189"/>
      <c r="L144" s="146" t="s">
        <v>1970</v>
      </c>
      <c r="M144" s="146" t="s">
        <v>1972</v>
      </c>
      <c r="N144" s="146" t="s">
        <v>2113</v>
      </c>
      <c r="O144" s="146"/>
      <c r="P144" s="135" t="s">
        <v>2114</v>
      </c>
      <c r="Q144" s="162"/>
      <c r="R144"/>
      <c r="S144"/>
      <c r="T144"/>
      <c r="U144"/>
      <c r="V144"/>
      <c r="W144"/>
      <c r="X144"/>
      <c r="Y144"/>
      <c r="Z144"/>
      <c r="AA144"/>
      <c r="AB144" s="181"/>
      <c r="AC144" s="90">
        <v>0</v>
      </c>
      <c r="AD144" s="33" t="s">
        <v>2115</v>
      </c>
      <c r="AE144" s="153">
        <v>940</v>
      </c>
      <c r="AF144" s="153">
        <v>950</v>
      </c>
      <c r="AT144" s="33">
        <v>144</v>
      </c>
    </row>
    <row r="145" spans="1:46" s="33" customFormat="1" ht="3.65" customHeight="1">
      <c r="A145" s="180"/>
      <c r="B145"/>
      <c r="C145" s="189"/>
      <c r="D145" s="30"/>
      <c r="E145" s="28"/>
      <c r="F145" s="28"/>
      <c r="G145" s="135"/>
      <c r="H145" s="135"/>
      <c r="I145" s="215"/>
      <c r="J145"/>
      <c r="K145" s="189"/>
      <c r="L145" s="146"/>
      <c r="M145" s="146"/>
      <c r="N145" s="146"/>
      <c r="O145" s="146"/>
      <c r="P145"/>
      <c r="Q145" s="162"/>
      <c r="R145"/>
      <c r="S145"/>
      <c r="T145"/>
      <c r="U145"/>
      <c r="V145"/>
      <c r="W145"/>
      <c r="X145"/>
      <c r="Y145"/>
      <c r="Z145"/>
      <c r="AA145"/>
      <c r="AB145" s="181"/>
      <c r="AT145" s="33">
        <v>145</v>
      </c>
    </row>
    <row r="146" spans="1:46" s="33" customFormat="1" ht="15.65" customHeight="1">
      <c r="A146" s="180"/>
      <c r="B146"/>
      <c r="C146" s="189"/>
      <c r="D146" t="s">
        <v>45</v>
      </c>
      <c r="E146" s="28"/>
      <c r="F146" s="28"/>
      <c r="G146" s="135"/>
      <c r="H146" s="135"/>
      <c r="I146" s="215"/>
      <c r="J146"/>
      <c r="K146" s="189"/>
      <c r="L146" t="s">
        <v>941</v>
      </c>
      <c r="M146"/>
      <c r="N146"/>
      <c r="O146"/>
      <c r="P146"/>
      <c r="Q146" s="162"/>
      <c r="R146"/>
      <c r="S146"/>
      <c r="T146"/>
      <c r="U146"/>
      <c r="V146"/>
      <c r="W146"/>
      <c r="X146"/>
      <c r="Y146"/>
      <c r="Z146"/>
      <c r="AA146"/>
      <c r="AB146" s="181"/>
      <c r="AC146" s="90">
        <v>0</v>
      </c>
      <c r="AD146" s="33" t="s">
        <v>2116</v>
      </c>
      <c r="AE146" s="43" t="b">
        <v>0</v>
      </c>
      <c r="AF146" s="43" t="b">
        <v>0</v>
      </c>
      <c r="AT146" s="33">
        <v>146</v>
      </c>
    </row>
    <row r="147" spans="1:46" s="33" customFormat="1" ht="15.65" customHeight="1">
      <c r="A147" s="180"/>
      <c r="B147"/>
      <c r="C147" s="189"/>
      <c r="D147" t="s">
        <v>46</v>
      </c>
      <c r="E147" s="28"/>
      <c r="F147" s="28"/>
      <c r="G147" s="135"/>
      <c r="H147" s="135"/>
      <c r="I147" s="215"/>
      <c r="J147"/>
      <c r="K147" s="189"/>
      <c r="L147" t="s">
        <v>50</v>
      </c>
      <c r="M147"/>
      <c r="N147"/>
      <c r="O147"/>
      <c r="P147"/>
      <c r="Q147" s="162"/>
      <c r="R147"/>
      <c r="S147"/>
      <c r="T147"/>
      <c r="U147"/>
      <c r="V147"/>
      <c r="W147"/>
      <c r="X147"/>
      <c r="Y147"/>
      <c r="Z147"/>
      <c r="AA147"/>
      <c r="AB147" s="181"/>
      <c r="AE147" s="43" t="b">
        <v>0</v>
      </c>
      <c r="AF147" s="43" t="b">
        <v>0</v>
      </c>
      <c r="AT147" s="33">
        <v>147</v>
      </c>
    </row>
    <row r="148" spans="1:46" s="33" customFormat="1" ht="15.65" customHeight="1">
      <c r="A148" s="180"/>
      <c r="B148"/>
      <c r="C148" s="189"/>
      <c r="D148" t="s">
        <v>47</v>
      </c>
      <c r="E148"/>
      <c r="F148"/>
      <c r="G148" s="135"/>
      <c r="H148" s="135"/>
      <c r="I148" s="162"/>
      <c r="J148"/>
      <c r="K148" s="189"/>
      <c r="L148" t="s">
        <v>51</v>
      </c>
      <c r="M148"/>
      <c r="N148"/>
      <c r="O148"/>
      <c r="P148"/>
      <c r="Q148" s="162"/>
      <c r="R148"/>
      <c r="S148"/>
      <c r="T148"/>
      <c r="U148"/>
      <c r="V148"/>
      <c r="W148"/>
      <c r="X148"/>
      <c r="Y148"/>
      <c r="Z148"/>
      <c r="AA148"/>
      <c r="AB148" s="181"/>
      <c r="AE148" s="43" t="b">
        <v>0</v>
      </c>
      <c r="AF148" s="43" t="b">
        <v>0</v>
      </c>
      <c r="AT148" s="33">
        <v>148</v>
      </c>
    </row>
    <row r="149" spans="1:46" s="33" customFormat="1" ht="15.65" customHeight="1">
      <c r="A149" s="180"/>
      <c r="B149"/>
      <c r="C149" s="189"/>
      <c r="D149" t="s">
        <v>564</v>
      </c>
      <c r="E149"/>
      <c r="F149"/>
      <c r="G149" s="135"/>
      <c r="H149" s="135"/>
      <c r="I149" s="162"/>
      <c r="J149"/>
      <c r="K149" s="189"/>
      <c r="L149" t="s">
        <v>565</v>
      </c>
      <c r="M149"/>
      <c r="N149"/>
      <c r="O149"/>
      <c r="P149"/>
      <c r="Q149" s="162"/>
      <c r="R149"/>
      <c r="S149"/>
      <c r="T149"/>
      <c r="U149"/>
      <c r="V149"/>
      <c r="W149"/>
      <c r="X149"/>
      <c r="Y149"/>
      <c r="Z149"/>
      <c r="AA149"/>
      <c r="AB149" s="181"/>
      <c r="AE149" s="43" t="b">
        <v>0</v>
      </c>
      <c r="AF149" s="43" t="b">
        <v>0</v>
      </c>
      <c r="AT149" s="33">
        <v>149</v>
      </c>
    </row>
    <row r="150" spans="1:46" s="33" customFormat="1" ht="15.65" customHeight="1">
      <c r="A150" s="180"/>
      <c r="B150"/>
      <c r="C150" s="189"/>
      <c r="D150" t="s">
        <v>48</v>
      </c>
      <c r="E150"/>
      <c r="F150"/>
      <c r="G150" s="135"/>
      <c r="H150" s="135"/>
      <c r="I150" s="162"/>
      <c r="J150" s="135"/>
      <c r="K150" s="189"/>
      <c r="L150" t="s">
        <v>52</v>
      </c>
      <c r="M150"/>
      <c r="N150"/>
      <c r="O150"/>
      <c r="P150"/>
      <c r="Q150" s="162"/>
      <c r="R150"/>
      <c r="S150"/>
      <c r="T150"/>
      <c r="U150"/>
      <c r="V150"/>
      <c r="W150"/>
      <c r="X150"/>
      <c r="Y150"/>
      <c r="Z150"/>
      <c r="AA150"/>
      <c r="AB150" s="181"/>
      <c r="AE150" s="43" t="b">
        <v>0</v>
      </c>
      <c r="AF150" s="43" t="b">
        <v>0</v>
      </c>
      <c r="AT150" s="33">
        <v>150</v>
      </c>
    </row>
    <row r="151" spans="1:46" s="33" customFormat="1" ht="15.65" customHeight="1">
      <c r="A151" s="180"/>
      <c r="B151"/>
      <c r="C151" s="189"/>
      <c r="D151" t="s">
        <v>89</v>
      </c>
      <c r="E151"/>
      <c r="F151"/>
      <c r="G151" s="135"/>
      <c r="H151" s="135"/>
      <c r="I151" s="162"/>
      <c r="J151" s="135"/>
      <c r="K151" s="189"/>
      <c r="L151" t="s">
        <v>53</v>
      </c>
      <c r="M151"/>
      <c r="N151"/>
      <c r="O151"/>
      <c r="P151"/>
      <c r="Q151" s="162"/>
      <c r="R151" s="135"/>
      <c r="S151" s="135"/>
      <c r="T151" s="135"/>
      <c r="U151" s="135"/>
      <c r="V151"/>
      <c r="W151"/>
      <c r="X151"/>
      <c r="Y151"/>
      <c r="Z151"/>
      <c r="AA151"/>
      <c r="AB151" s="181"/>
      <c r="AE151" s="43" t="b">
        <v>0</v>
      </c>
      <c r="AF151" s="43" t="b">
        <v>0</v>
      </c>
      <c r="AT151" s="33">
        <v>151</v>
      </c>
    </row>
    <row r="152" spans="1:46" s="33" customFormat="1" ht="15.65" customHeight="1">
      <c r="A152" s="180"/>
      <c r="B152"/>
      <c r="C152" s="189"/>
      <c r="D152" t="s">
        <v>49</v>
      </c>
      <c r="E152"/>
      <c r="F152"/>
      <c r="G152" s="135"/>
      <c r="H152" s="135"/>
      <c r="I152" s="162"/>
      <c r="J152"/>
      <c r="K152" s="189"/>
      <c r="L152" t="s">
        <v>566</v>
      </c>
      <c r="M152"/>
      <c r="N152"/>
      <c r="O152"/>
      <c r="P152"/>
      <c r="Q152" s="162"/>
      <c r="R152"/>
      <c r="S152"/>
      <c r="T152"/>
      <c r="U152"/>
      <c r="V152"/>
      <c r="W152"/>
      <c r="X152"/>
      <c r="Y152"/>
      <c r="Z152"/>
      <c r="AA152"/>
      <c r="AB152" s="181"/>
      <c r="AE152" s="43" t="b">
        <v>0</v>
      </c>
      <c r="AF152" s="43" t="b">
        <v>0</v>
      </c>
      <c r="AT152" s="33">
        <v>152</v>
      </c>
    </row>
    <row r="153" spans="1:46" s="33" customFormat="1" ht="15.65" customHeight="1">
      <c r="A153" s="180"/>
      <c r="B153"/>
      <c r="C153" s="195"/>
      <c r="D153" s="163"/>
      <c r="E153" s="163"/>
      <c r="F153" s="163"/>
      <c r="G153" s="216"/>
      <c r="H153" s="216"/>
      <c r="I153" s="164"/>
      <c r="J153"/>
      <c r="K153" s="195"/>
      <c r="L153" s="163"/>
      <c r="M153" s="163"/>
      <c r="N153" s="163"/>
      <c r="O153" s="163"/>
      <c r="P153" s="163"/>
      <c r="Q153" s="164"/>
      <c r="R153"/>
      <c r="S153"/>
      <c r="T153"/>
      <c r="U153"/>
      <c r="V153"/>
      <c r="W153"/>
      <c r="X153"/>
      <c r="Y153"/>
      <c r="Z153"/>
      <c r="AA153"/>
      <c r="AB153" s="181"/>
      <c r="AT153" s="33">
        <v>153</v>
      </c>
    </row>
    <row r="154" spans="1:46" s="33" customFormat="1" ht="15.65" customHeight="1">
      <c r="A154" s="180"/>
      <c r="B154"/>
      <c r="C154"/>
      <c r="D154"/>
      <c r="E154"/>
      <c r="F154"/>
      <c r="G154" s="135"/>
      <c r="H154" s="135"/>
      <c r="I154"/>
      <c r="J154"/>
      <c r="K154"/>
      <c r="L154"/>
      <c r="M154"/>
      <c r="N154"/>
      <c r="O154"/>
      <c r="P154"/>
      <c r="Q154"/>
      <c r="R154"/>
      <c r="S154"/>
      <c r="T154"/>
      <c r="U154"/>
      <c r="V154"/>
      <c r="W154"/>
      <c r="X154"/>
      <c r="Y154"/>
      <c r="Z154"/>
      <c r="AA154"/>
      <c r="AB154" s="181"/>
      <c r="AC154" s="33" t="b">
        <v>0</v>
      </c>
      <c r="AT154" s="33">
        <v>154</v>
      </c>
    </row>
    <row r="155" spans="1:46" s="33" customFormat="1" ht="15.65" customHeight="1">
      <c r="A155" s="180"/>
      <c r="B155"/>
      <c r="C155" s="835" t="s">
        <v>1178</v>
      </c>
      <c r="D155" s="835"/>
      <c r="E155" s="835"/>
      <c r="F155" s="835"/>
      <c r="G155" s="835"/>
      <c r="H155" s="835"/>
      <c r="I155" s="835"/>
      <c r="J155" s="835"/>
      <c r="K155" s="835"/>
      <c r="L155" s="835"/>
      <c r="M155"/>
      <c r="N155"/>
      <c r="O155"/>
      <c r="P155"/>
      <c r="Q155"/>
      <c r="R155"/>
      <c r="S155"/>
      <c r="T155"/>
      <c r="U155"/>
      <c r="V155"/>
      <c r="W155"/>
      <c r="X155"/>
      <c r="Y155"/>
      <c r="Z155"/>
      <c r="AA155"/>
      <c r="AB155" s="181"/>
      <c r="AT155" s="33">
        <v>155</v>
      </c>
    </row>
    <row r="156" spans="1:46" s="33" customFormat="1" ht="15.65" customHeight="1">
      <c r="A156" s="180"/>
      <c r="B156"/>
      <c r="C156"/>
      <c r="D156" s="875" t="s">
        <v>1368</v>
      </c>
      <c r="E156" s="875"/>
      <c r="F156" s="875"/>
      <c r="G156" s="135"/>
      <c r="H156" s="875" t="s">
        <v>1190</v>
      </c>
      <c r="I156" s="875"/>
      <c r="J156" s="875"/>
      <c r="K156" s="875"/>
      <c r="L156" s="875"/>
      <c r="M156"/>
      <c r="N156"/>
      <c r="O156"/>
      <c r="P156"/>
      <c r="Q156"/>
      <c r="R156"/>
      <c r="S156"/>
      <c r="T156"/>
      <c r="U156"/>
      <c r="V156"/>
      <c r="W156"/>
      <c r="X156"/>
      <c r="Y156"/>
      <c r="Z156"/>
      <c r="AA156"/>
      <c r="AB156" s="181"/>
      <c r="AT156" s="33">
        <v>156</v>
      </c>
    </row>
    <row r="157" spans="1:46" s="33" customFormat="1" ht="15.65" customHeight="1" thickBot="1">
      <c r="A157" s="180"/>
      <c r="B157"/>
      <c r="C157"/>
      <c r="D157"/>
      <c r="E157" s="829" t="s">
        <v>1188</v>
      </c>
      <c r="F157" s="829"/>
      <c r="G157"/>
      <c r="H157" s="863" t="str">
        <f>IF(AC154=TRUE,"US","")</f>
        <v/>
      </c>
      <c r="I157" s="863"/>
      <c r="J157"/>
      <c r="K157" s="829" t="str">
        <f>IF(AC154=TRUE,"Non-US","")</f>
        <v/>
      </c>
      <c r="L157" s="829"/>
      <c r="M157"/>
      <c r="N157"/>
      <c r="O157"/>
      <c r="P157"/>
      <c r="Q157"/>
      <c r="R157"/>
      <c r="S157"/>
      <c r="T157"/>
      <c r="U157"/>
      <c r="V157"/>
      <c r="W157"/>
      <c r="X157"/>
      <c r="Y157"/>
      <c r="Z157"/>
      <c r="AA157"/>
      <c r="AB157" s="181"/>
      <c r="AT157" s="33">
        <v>157</v>
      </c>
    </row>
    <row r="158" spans="1:46" s="33" customFormat="1" ht="15.65" customHeight="1" thickBot="1">
      <c r="A158" s="180"/>
      <c r="B158"/>
      <c r="C158"/>
      <c r="D158" s="93" t="s">
        <v>1179</v>
      </c>
      <c r="E158" s="907" t="s">
        <v>1182</v>
      </c>
      <c r="F158" s="908"/>
      <c r="G158" s="93" t="str">
        <f>IF(AC154=TRUE,"Primary:","")</f>
        <v/>
      </c>
      <c r="H158" s="845"/>
      <c r="I158" s="846"/>
      <c r="J158" s="93" t="str">
        <f>IF(AC154=TRUE,"Primary:","")</f>
        <v/>
      </c>
      <c r="K158" s="845"/>
      <c r="L158" s="846"/>
      <c r="M158"/>
      <c r="N158"/>
      <c r="O158"/>
      <c r="P158"/>
      <c r="Q158"/>
      <c r="R158"/>
      <c r="S158"/>
      <c r="T158"/>
      <c r="U158"/>
      <c r="V158"/>
      <c r="W158"/>
      <c r="X158"/>
      <c r="Y158"/>
      <c r="Z158"/>
      <c r="AA158"/>
      <c r="AB158" s="181"/>
      <c r="AT158" s="33">
        <v>158</v>
      </c>
    </row>
    <row r="159" spans="1:46" s="33" customFormat="1" ht="15.65" customHeight="1" thickBot="1">
      <c r="A159" s="180"/>
      <c r="B159"/>
      <c r="C159"/>
      <c r="D159" s="93" t="s">
        <v>1180</v>
      </c>
      <c r="E159" s="907" t="s">
        <v>1183</v>
      </c>
      <c r="F159" s="908"/>
      <c r="G159" s="93" t="str">
        <f>IF(AC154=TRUE,"Secondary:","")</f>
        <v/>
      </c>
      <c r="H159" s="845"/>
      <c r="I159" s="846"/>
      <c r="J159" s="93" t="str">
        <f>IF(AC154=TRUE,"Secondary:","")</f>
        <v/>
      </c>
      <c r="K159" s="845"/>
      <c r="L159" s="846"/>
      <c r="M159"/>
      <c r="N159"/>
      <c r="O159"/>
      <c r="P159"/>
      <c r="Q159"/>
      <c r="R159"/>
      <c r="S159"/>
      <c r="T159"/>
      <c r="U159"/>
      <c r="V159"/>
      <c r="W159"/>
      <c r="X159"/>
      <c r="Y159"/>
      <c r="Z159"/>
      <c r="AA159"/>
      <c r="AB159" s="181"/>
      <c r="AT159" s="33">
        <v>159</v>
      </c>
    </row>
    <row r="160" spans="1:46" s="33" customFormat="1" ht="15.65" customHeight="1" thickBot="1">
      <c r="A160" s="180"/>
      <c r="B160"/>
      <c r="C160"/>
      <c r="D160" s="93" t="s">
        <v>1181</v>
      </c>
      <c r="E160" s="907" t="s">
        <v>1184</v>
      </c>
      <c r="F160" s="908"/>
      <c r="G160" s="93" t="str">
        <f>IF(AC154=TRUE,"Tertiary:","")</f>
        <v/>
      </c>
      <c r="H160" s="845"/>
      <c r="I160" s="846"/>
      <c r="J160" s="93" t="str">
        <f>IF(AC154=TRUE,"Tertiary:","")</f>
        <v/>
      </c>
      <c r="K160" s="845"/>
      <c r="L160" s="846"/>
      <c r="M160"/>
      <c r="N160"/>
      <c r="O160"/>
      <c r="P160"/>
      <c r="Q160"/>
      <c r="R160"/>
      <c r="S160"/>
      <c r="T160"/>
      <c r="U160"/>
      <c r="V160"/>
      <c r="W160"/>
      <c r="X160"/>
      <c r="Y160"/>
      <c r="Z160"/>
      <c r="AA160"/>
      <c r="AB160" s="181"/>
      <c r="AT160" s="33">
        <v>160</v>
      </c>
    </row>
    <row r="161" spans="1:52" s="33" customFormat="1" ht="15.65" customHeight="1">
      <c r="A161" s="180"/>
      <c r="B161"/>
      <c r="C161"/>
      <c r="D161"/>
      <c r="E161" s="12"/>
      <c r="F161" s="12"/>
      <c r="G161" s="12"/>
      <c r="H161" s="12"/>
      <c r="I161" s="12"/>
      <c r="J161" s="12"/>
      <c r="K161" s="146"/>
      <c r="L161"/>
      <c r="M161"/>
      <c r="N161"/>
      <c r="O161"/>
      <c r="P161"/>
      <c r="Q161"/>
      <c r="R161"/>
      <c r="S161"/>
      <c r="T161"/>
      <c r="U161"/>
      <c r="V161"/>
      <c r="W161"/>
      <c r="X161"/>
      <c r="Y161"/>
      <c r="Z161"/>
      <c r="AA161"/>
      <c r="AB161" s="181"/>
      <c r="AT161" s="33">
        <v>161</v>
      </c>
    </row>
    <row r="162" spans="1:52" s="33" customFormat="1">
      <c r="A162" s="180"/>
      <c r="B162"/>
      <c r="C162"/>
      <c r="D162"/>
      <c r="E162"/>
      <c r="F162"/>
      <c r="G162"/>
      <c r="H162"/>
      <c r="I162"/>
      <c r="J162"/>
      <c r="K162"/>
      <c r="L162"/>
      <c r="M162"/>
      <c r="N162"/>
      <c r="O162"/>
      <c r="P162"/>
      <c r="Q162"/>
      <c r="R162"/>
      <c r="S162"/>
      <c r="T162"/>
      <c r="U162"/>
      <c r="V162"/>
      <c r="W162"/>
      <c r="X162"/>
      <c r="Y162"/>
      <c r="Z162"/>
      <c r="AA162"/>
      <c r="AB162" s="181"/>
      <c r="AT162" s="33">
        <v>162</v>
      </c>
    </row>
    <row r="163" spans="1:52" s="33" customFormat="1" ht="15" thickBot="1">
      <c r="A163" s="1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547"/>
      <c r="AT163" s="33">
        <v>163</v>
      </c>
    </row>
    <row r="164" spans="1:52" s="33" customForma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T164" s="33">
        <v>164</v>
      </c>
    </row>
    <row r="165" spans="1:52" s="33" customForma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T165" s="33">
        <v>165</v>
      </c>
    </row>
    <row r="166" spans="1:52" s="33" customForma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T166" s="33">
        <v>166</v>
      </c>
    </row>
    <row r="167" spans="1:52" s="33" customForma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T167" s="33">
        <v>167</v>
      </c>
    </row>
    <row r="168" spans="1:52" s="33" customForma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row>
    <row r="169" spans="1:52" s="33" customForma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row>
    <row r="170" spans="1:52" s="33" customForma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row>
    <row r="171" spans="1:52" hidden="1">
      <c r="A171" s="27"/>
      <c r="AB171" s="23"/>
      <c r="AC171" s="33"/>
      <c r="AD171" s="33"/>
      <c r="AE171" s="33"/>
      <c r="AF171" s="33"/>
      <c r="AG171" s="33"/>
      <c r="AH171" s="33"/>
      <c r="AI171" s="33"/>
      <c r="AJ171" s="33"/>
      <c r="AK171" s="33"/>
      <c r="AL171" s="33"/>
      <c r="AM171" s="33"/>
      <c r="AN171" s="33"/>
      <c r="AO171" s="33"/>
      <c r="AP171" s="33"/>
      <c r="AQ171" s="33"/>
      <c r="AR171" s="33"/>
      <c r="AS171" s="33"/>
      <c r="AT171" s="33"/>
      <c r="AU171" s="33"/>
      <c r="AV171" s="33"/>
      <c r="AW171" s="33"/>
      <c r="AX171" s="33"/>
      <c r="AY171" s="33"/>
      <c r="AZ171" s="33"/>
    </row>
    <row r="172" spans="1:52" hidden="1">
      <c r="A172" s="27"/>
      <c r="AB172" s="23"/>
      <c r="AC172" s="33"/>
      <c r="AD172" s="33"/>
      <c r="AE172" s="33"/>
      <c r="AF172" s="33"/>
      <c r="AG172" s="33"/>
      <c r="AH172" s="33"/>
      <c r="AI172" s="33"/>
      <c r="AJ172" s="33"/>
      <c r="AK172" s="33"/>
      <c r="AL172" s="33"/>
      <c r="AM172" s="33"/>
      <c r="AN172" s="33"/>
      <c r="AO172" s="33"/>
      <c r="AP172" s="33"/>
      <c r="AQ172" s="33"/>
      <c r="AR172" s="33"/>
      <c r="AS172" s="33"/>
      <c r="AT172" s="33"/>
      <c r="AU172" s="33"/>
      <c r="AV172" s="33"/>
      <c r="AW172" s="33"/>
      <c r="AX172" s="33"/>
      <c r="AY172" s="33"/>
      <c r="AZ172" s="33"/>
    </row>
    <row r="173" spans="1:52" hidden="1">
      <c r="A173" s="27"/>
      <c r="AB173" s="23"/>
      <c r="AC173" s="33"/>
      <c r="AD173" s="33"/>
      <c r="AE173" s="33"/>
      <c r="AF173" s="33"/>
      <c r="AG173" s="33"/>
      <c r="AH173" s="33"/>
      <c r="AI173" s="33"/>
      <c r="AJ173" s="33"/>
      <c r="AK173" s="33"/>
      <c r="AL173" s="33"/>
      <c r="AM173" s="33"/>
      <c r="AN173" s="33"/>
      <c r="AO173" s="33"/>
      <c r="AP173" s="33"/>
      <c r="AQ173" s="33"/>
      <c r="AR173" s="33"/>
      <c r="AS173" s="33"/>
      <c r="AT173" s="33"/>
      <c r="AU173" s="33"/>
      <c r="AV173" s="33"/>
      <c r="AW173" s="33"/>
      <c r="AX173" s="33"/>
      <c r="AY173" s="33"/>
      <c r="AZ173" s="33"/>
    </row>
    <row r="174" spans="1:52" hidden="1">
      <c r="A174" s="27"/>
      <c r="AB174" s="23"/>
      <c r="AC174" s="33"/>
      <c r="AD174" s="33"/>
      <c r="AE174" s="33"/>
      <c r="AF174" s="33"/>
      <c r="AG174" s="33"/>
      <c r="AH174" s="33"/>
      <c r="AI174" s="33"/>
      <c r="AJ174" s="33"/>
      <c r="AK174" s="33"/>
      <c r="AL174" s="33"/>
      <c r="AM174" s="33"/>
      <c r="AN174" s="33"/>
      <c r="AO174" s="33"/>
      <c r="AP174" s="33"/>
      <c r="AQ174" s="33"/>
      <c r="AR174" s="33"/>
      <c r="AS174" s="33"/>
      <c r="AT174" s="33"/>
      <c r="AU174" s="33"/>
      <c r="AV174" s="33"/>
      <c r="AW174" s="33"/>
      <c r="AX174" s="33"/>
      <c r="AY174" s="33"/>
      <c r="AZ174" s="33"/>
    </row>
    <row r="175" spans="1:52" hidden="1">
      <c r="A175" s="27"/>
      <c r="AB175" s="23"/>
      <c r="AC175" s="33"/>
      <c r="AD175" s="33"/>
      <c r="AE175" s="33"/>
      <c r="AF175" s="33"/>
      <c r="AG175" s="33"/>
      <c r="AH175" s="33"/>
      <c r="AI175" s="33"/>
      <c r="AJ175" s="33"/>
      <c r="AK175" s="33"/>
      <c r="AL175" s="33"/>
      <c r="AM175" s="33"/>
      <c r="AN175" s="33"/>
      <c r="AO175" s="33"/>
      <c r="AP175" s="33"/>
      <c r="AQ175" s="33"/>
      <c r="AR175" s="33"/>
      <c r="AS175" s="33"/>
      <c r="AT175" s="33"/>
      <c r="AU175" s="33"/>
      <c r="AV175" s="33"/>
      <c r="AW175" s="33"/>
      <c r="AX175" s="33"/>
      <c r="AY175" s="33"/>
      <c r="AZ175" s="33"/>
    </row>
    <row r="176" spans="1:52" hidden="1">
      <c r="A176" s="27"/>
      <c r="AB176" s="23"/>
      <c r="AC176" s="33"/>
      <c r="AD176" s="33"/>
      <c r="AE176" s="33"/>
      <c r="AF176" s="33"/>
      <c r="AG176" s="33"/>
      <c r="AH176" s="33"/>
      <c r="AI176" s="33"/>
      <c r="AJ176" s="33"/>
      <c r="AK176" s="33"/>
      <c r="AL176" s="33"/>
      <c r="AM176" s="33"/>
      <c r="AN176" s="33"/>
      <c r="AO176" s="33"/>
      <c r="AP176" s="33"/>
      <c r="AQ176" s="33"/>
      <c r="AR176" s="33"/>
      <c r="AS176" s="33"/>
      <c r="AT176" s="33"/>
      <c r="AU176" s="33"/>
      <c r="AV176" s="33"/>
      <c r="AW176" s="33"/>
      <c r="AX176" s="33"/>
      <c r="AY176" s="33"/>
      <c r="AZ176" s="33"/>
    </row>
    <row r="177" spans="1:52" hidden="1">
      <c r="A177" s="27"/>
      <c r="AB177" s="23"/>
      <c r="AC177" s="33"/>
      <c r="AD177" s="33"/>
      <c r="AE177" s="33"/>
      <c r="AF177" s="33"/>
      <c r="AG177" s="33"/>
      <c r="AH177" s="33"/>
      <c r="AI177" s="33"/>
      <c r="AJ177" s="33"/>
      <c r="AK177" s="33"/>
      <c r="AL177" s="33"/>
      <c r="AM177" s="33"/>
      <c r="AN177" s="33"/>
      <c r="AO177" s="33"/>
      <c r="AP177" s="33"/>
      <c r="AQ177" s="33"/>
      <c r="AR177" s="33"/>
      <c r="AS177" s="33"/>
      <c r="AT177" s="33"/>
      <c r="AU177" s="33"/>
      <c r="AV177" s="33"/>
      <c r="AW177" s="33"/>
      <c r="AX177" s="33"/>
      <c r="AY177" s="33"/>
      <c r="AZ177" s="33"/>
    </row>
    <row r="178" spans="1:52" hidden="1">
      <c r="A178" s="27"/>
      <c r="AB178" s="23"/>
      <c r="AC178" s="33"/>
      <c r="AD178" s="33"/>
      <c r="AE178" s="33"/>
      <c r="AF178" s="33"/>
      <c r="AG178" s="33"/>
      <c r="AH178" s="33"/>
      <c r="AI178" s="33"/>
      <c r="AJ178" s="33"/>
      <c r="AK178" s="33"/>
      <c r="AL178" s="33"/>
      <c r="AM178" s="33"/>
      <c r="AN178" s="33"/>
      <c r="AO178" s="33"/>
      <c r="AP178" s="33"/>
      <c r="AQ178" s="33"/>
      <c r="AR178" s="33"/>
      <c r="AS178" s="33"/>
      <c r="AT178" s="33"/>
      <c r="AU178" s="33"/>
      <c r="AV178" s="33"/>
      <c r="AW178" s="33"/>
      <c r="AX178" s="33"/>
      <c r="AY178" s="33"/>
      <c r="AZ178" s="33"/>
    </row>
    <row r="179" spans="1:52" hidden="1">
      <c r="A179" s="27"/>
      <c r="AB179" s="23"/>
      <c r="AC179" s="33"/>
      <c r="AD179" s="33"/>
      <c r="AE179" s="33"/>
      <c r="AF179" s="33"/>
      <c r="AG179" s="33"/>
      <c r="AH179" s="33"/>
      <c r="AI179" s="33"/>
      <c r="AJ179" s="33"/>
      <c r="AK179" s="33"/>
      <c r="AL179" s="33"/>
      <c r="AM179" s="33"/>
      <c r="AN179" s="33"/>
      <c r="AO179" s="33"/>
      <c r="AP179" s="33"/>
      <c r="AQ179" s="33"/>
      <c r="AR179" s="33"/>
      <c r="AS179" s="33"/>
      <c r="AT179" s="33"/>
      <c r="AU179" s="33"/>
      <c r="AV179" s="33"/>
      <c r="AW179" s="33"/>
      <c r="AX179" s="33"/>
      <c r="AY179" s="33"/>
      <c r="AZ179" s="33"/>
    </row>
    <row r="180" spans="1:52" hidden="1">
      <c r="A180" s="27"/>
      <c r="AB180" s="23"/>
      <c r="AC180" s="33"/>
      <c r="AD180" s="33"/>
      <c r="AE180" s="33"/>
      <c r="AF180" s="33"/>
      <c r="AG180" s="33"/>
      <c r="AH180" s="33"/>
      <c r="AI180" s="33"/>
      <c r="AJ180" s="33"/>
      <c r="AK180" s="33"/>
      <c r="AL180" s="33"/>
      <c r="AM180" s="33"/>
      <c r="AN180" s="33"/>
      <c r="AO180" s="33"/>
      <c r="AP180" s="33"/>
      <c r="AQ180" s="33"/>
      <c r="AR180" s="33"/>
      <c r="AS180" s="33"/>
      <c r="AT180" s="33"/>
      <c r="AU180" s="33"/>
      <c r="AV180" s="33"/>
      <c r="AW180" s="33"/>
      <c r="AX180" s="33"/>
      <c r="AY180" s="33"/>
      <c r="AZ180" s="33"/>
    </row>
    <row r="181" spans="1:52" hidden="1">
      <c r="A181" s="27"/>
      <c r="AB181" s="23"/>
      <c r="AC181" s="33"/>
      <c r="AD181" s="33"/>
      <c r="AE181" s="33"/>
      <c r="AF181" s="33"/>
      <c r="AG181" s="33"/>
      <c r="AH181" s="33"/>
      <c r="AI181" s="33"/>
      <c r="AJ181" s="33"/>
      <c r="AK181" s="33"/>
      <c r="AL181" s="33"/>
      <c r="AM181" s="33"/>
      <c r="AN181" s="33"/>
      <c r="AO181" s="33"/>
      <c r="AP181" s="33"/>
      <c r="AQ181" s="33"/>
      <c r="AR181" s="33"/>
      <c r="AS181" s="33"/>
      <c r="AT181" s="33"/>
      <c r="AU181" s="33"/>
      <c r="AV181" s="33"/>
      <c r="AW181" s="33"/>
      <c r="AX181" s="33"/>
      <c r="AY181" s="33"/>
      <c r="AZ181" s="33"/>
    </row>
    <row r="182" spans="1:52" hidden="1">
      <c r="A182" s="27"/>
      <c r="AB182" s="23"/>
      <c r="AC182" s="33"/>
      <c r="AD182" s="33"/>
      <c r="AE182" s="33"/>
      <c r="AF182" s="33"/>
      <c r="AG182" s="33"/>
      <c r="AH182" s="33"/>
      <c r="AI182" s="33"/>
      <c r="AJ182" s="33"/>
      <c r="AK182" s="33"/>
      <c r="AL182" s="33"/>
      <c r="AM182" s="33"/>
      <c r="AN182" s="33"/>
      <c r="AO182" s="33"/>
      <c r="AP182" s="33"/>
      <c r="AQ182" s="33"/>
      <c r="AR182" s="33"/>
      <c r="AS182" s="33"/>
      <c r="AT182" s="33"/>
      <c r="AU182" s="33"/>
      <c r="AV182" s="33"/>
      <c r="AW182" s="33"/>
      <c r="AX182" s="33"/>
      <c r="AY182" s="33"/>
      <c r="AZ182" s="33"/>
    </row>
    <row r="183" spans="1:52" hidden="1">
      <c r="A183" s="27"/>
      <c r="AB183" s="23"/>
      <c r="AC183" s="33"/>
      <c r="AD183" s="33"/>
      <c r="AE183" s="33"/>
      <c r="AF183" s="33"/>
      <c r="AG183" s="33"/>
      <c r="AH183" s="33"/>
      <c r="AI183" s="33"/>
      <c r="AJ183" s="33"/>
      <c r="AK183" s="33"/>
      <c r="AL183" s="33"/>
      <c r="AM183" s="33"/>
      <c r="AN183" s="33"/>
      <c r="AO183" s="33"/>
      <c r="AP183" s="33"/>
      <c r="AQ183" s="33"/>
      <c r="AR183" s="33"/>
      <c r="AS183" s="33"/>
      <c r="AT183" s="33"/>
      <c r="AU183" s="33"/>
      <c r="AV183" s="33"/>
      <c r="AW183" s="33"/>
      <c r="AX183" s="33"/>
      <c r="AY183" s="33"/>
      <c r="AZ183" s="33"/>
    </row>
    <row r="184" spans="1:52" hidden="1">
      <c r="A184" s="27"/>
      <c r="AB184" s="23"/>
      <c r="AC184" s="33"/>
      <c r="AD184" s="33"/>
      <c r="AE184" s="33"/>
      <c r="AF184" s="33"/>
      <c r="AG184" s="33"/>
      <c r="AH184" s="33"/>
      <c r="AI184" s="33"/>
      <c r="AJ184" s="33"/>
      <c r="AK184" s="33"/>
      <c r="AL184" s="33"/>
      <c r="AM184" s="33"/>
      <c r="AN184" s="33"/>
      <c r="AO184" s="33"/>
      <c r="AP184" s="33"/>
      <c r="AQ184" s="33"/>
      <c r="AR184" s="33"/>
      <c r="AS184" s="33"/>
      <c r="AT184" s="33"/>
      <c r="AU184" s="33"/>
      <c r="AV184" s="33"/>
      <c r="AW184" s="33"/>
      <c r="AX184" s="33"/>
      <c r="AY184" s="33"/>
      <c r="AZ184" s="33"/>
    </row>
    <row r="185" spans="1:52" hidden="1">
      <c r="A185" s="27"/>
      <c r="AB185" s="23"/>
      <c r="AC185" s="33"/>
      <c r="AD185" s="33"/>
      <c r="AE185" s="33"/>
      <c r="AF185" s="33"/>
      <c r="AG185" s="33"/>
      <c r="AH185" s="33"/>
      <c r="AI185" s="33"/>
      <c r="AJ185" s="33"/>
      <c r="AK185" s="33"/>
      <c r="AL185" s="33"/>
      <c r="AM185" s="33"/>
      <c r="AN185" s="33"/>
      <c r="AO185" s="33"/>
      <c r="AP185" s="33"/>
      <c r="AQ185" s="33"/>
      <c r="AR185" s="33"/>
      <c r="AS185" s="33"/>
      <c r="AT185" s="33"/>
      <c r="AU185" s="33"/>
      <c r="AV185" s="33"/>
      <c r="AW185" s="33"/>
      <c r="AX185" s="33"/>
      <c r="AY185" s="33"/>
      <c r="AZ185" s="33"/>
    </row>
    <row r="186" spans="1:52" hidden="1">
      <c r="A186" s="27"/>
      <c r="AB186" s="23"/>
      <c r="AC186" s="33"/>
      <c r="AD186" s="33"/>
      <c r="AE186" s="33"/>
      <c r="AF186" s="33"/>
      <c r="AG186" s="33"/>
      <c r="AH186" s="33"/>
      <c r="AI186" s="33"/>
      <c r="AJ186" s="33"/>
      <c r="AK186" s="33"/>
      <c r="AL186" s="33"/>
      <c r="AM186" s="33"/>
      <c r="AN186" s="33"/>
      <c r="AO186" s="33"/>
      <c r="AP186" s="33"/>
      <c r="AQ186" s="33"/>
      <c r="AR186" s="33"/>
      <c r="AS186" s="33"/>
      <c r="AT186" s="33"/>
      <c r="AU186" s="33"/>
      <c r="AV186" s="33"/>
      <c r="AW186" s="33"/>
      <c r="AX186" s="33"/>
      <c r="AY186" s="33"/>
      <c r="AZ186" s="33"/>
    </row>
    <row r="187" spans="1:52" hidden="1">
      <c r="A187" s="27"/>
      <c r="AB187" s="23"/>
      <c r="AC187" s="33"/>
      <c r="AD187" s="33"/>
      <c r="AE187" s="33"/>
      <c r="AF187" s="33"/>
      <c r="AG187" s="33"/>
      <c r="AH187" s="33"/>
      <c r="AI187" s="33"/>
      <c r="AJ187" s="33"/>
      <c r="AK187" s="33"/>
      <c r="AL187" s="33"/>
      <c r="AM187" s="33"/>
      <c r="AN187" s="33"/>
      <c r="AO187" s="33"/>
      <c r="AP187" s="33"/>
      <c r="AQ187" s="33"/>
      <c r="AR187" s="33"/>
      <c r="AS187" s="33"/>
      <c r="AT187" s="33"/>
      <c r="AU187" s="33"/>
      <c r="AV187" s="33"/>
      <c r="AW187" s="33"/>
      <c r="AX187" s="33"/>
      <c r="AY187" s="33"/>
      <c r="AZ187" s="33"/>
    </row>
    <row r="188" spans="1:52" hidden="1">
      <c r="A188" s="27"/>
      <c r="AB188" s="23"/>
      <c r="AC188" s="33"/>
      <c r="AD188" s="33"/>
      <c r="AE188" s="33"/>
      <c r="AF188" s="33"/>
      <c r="AG188" s="33"/>
      <c r="AH188" s="33"/>
      <c r="AI188" s="33"/>
      <c r="AJ188" s="33"/>
      <c r="AK188" s="33"/>
      <c r="AL188" s="33"/>
      <c r="AM188" s="33"/>
      <c r="AN188" s="33"/>
      <c r="AO188" s="33"/>
      <c r="AP188" s="33"/>
      <c r="AQ188" s="33"/>
      <c r="AR188" s="33"/>
      <c r="AS188" s="33"/>
      <c r="AT188" s="33"/>
      <c r="AU188" s="33"/>
      <c r="AV188" s="33"/>
      <c r="AW188" s="33"/>
      <c r="AX188" s="33"/>
      <c r="AY188" s="33"/>
      <c r="AZ188" s="33"/>
    </row>
    <row r="189" spans="1:52" hidden="1">
      <c r="A189" s="27"/>
      <c r="AB189" s="23"/>
      <c r="AC189" s="33"/>
      <c r="AD189" s="33"/>
      <c r="AE189" s="33"/>
      <c r="AF189" s="33"/>
      <c r="AG189" s="33"/>
      <c r="AH189" s="33"/>
      <c r="AI189" s="33"/>
      <c r="AJ189" s="33"/>
      <c r="AK189" s="33"/>
      <c r="AL189" s="33"/>
      <c r="AM189" s="33"/>
      <c r="AN189" s="33"/>
      <c r="AO189" s="33"/>
      <c r="AP189" s="33"/>
      <c r="AQ189" s="33"/>
      <c r="AR189" s="33"/>
      <c r="AS189" s="33"/>
      <c r="AT189" s="33"/>
      <c r="AU189" s="33"/>
      <c r="AV189" s="33"/>
      <c r="AW189" s="33"/>
      <c r="AX189" s="33"/>
      <c r="AY189" s="33"/>
      <c r="AZ189" s="33"/>
    </row>
    <row r="190" spans="1:52" hidden="1">
      <c r="A190" s="27"/>
      <c r="AB190" s="23"/>
      <c r="AC190" s="33"/>
      <c r="AD190" s="33"/>
      <c r="AE190" s="33"/>
      <c r="AF190" s="33"/>
      <c r="AG190" s="33"/>
      <c r="AH190" s="33"/>
      <c r="AI190" s="33"/>
      <c r="AJ190" s="33"/>
      <c r="AK190" s="33"/>
      <c r="AL190" s="33"/>
      <c r="AM190" s="33"/>
      <c r="AN190" s="33"/>
      <c r="AO190" s="33"/>
      <c r="AP190" s="33"/>
      <c r="AQ190" s="33"/>
      <c r="AR190" s="33"/>
      <c r="AS190" s="33"/>
      <c r="AT190" s="33"/>
      <c r="AU190" s="33"/>
      <c r="AV190" s="33"/>
      <c r="AW190" s="33"/>
      <c r="AX190" s="33"/>
      <c r="AY190" s="33"/>
      <c r="AZ190" s="33"/>
    </row>
    <row r="191" spans="1:52" hidden="1">
      <c r="A191" s="27"/>
      <c r="AB191" s="23"/>
      <c r="AC191" s="33"/>
      <c r="AD191" s="33"/>
      <c r="AE191" s="33"/>
      <c r="AF191" s="33"/>
      <c r="AG191" s="33"/>
      <c r="AH191" s="33"/>
      <c r="AI191" s="33"/>
      <c r="AJ191" s="33"/>
      <c r="AK191" s="33"/>
      <c r="AL191" s="33"/>
      <c r="AM191" s="33"/>
      <c r="AN191" s="33"/>
      <c r="AO191" s="33"/>
      <c r="AP191" s="33"/>
      <c r="AQ191" s="33"/>
      <c r="AR191" s="33"/>
      <c r="AS191" s="33"/>
      <c r="AT191" s="33"/>
      <c r="AU191" s="33"/>
      <c r="AV191" s="33"/>
      <c r="AW191" s="33"/>
      <c r="AX191" s="33"/>
      <c r="AY191" s="33"/>
      <c r="AZ191" s="33"/>
    </row>
    <row r="192" spans="1:52" hidden="1">
      <c r="A192" s="27"/>
      <c r="AB192" s="23"/>
      <c r="AC192" s="33"/>
      <c r="AD192" s="33"/>
      <c r="AE192" s="33"/>
      <c r="AF192" s="33"/>
      <c r="AG192" s="33"/>
      <c r="AH192" s="33"/>
      <c r="AI192" s="33"/>
      <c r="AJ192" s="33"/>
      <c r="AK192" s="33"/>
      <c r="AL192" s="33"/>
      <c r="AM192" s="33"/>
      <c r="AN192" s="33"/>
      <c r="AO192" s="33"/>
      <c r="AP192" s="33"/>
      <c r="AQ192" s="33"/>
      <c r="AR192" s="33"/>
      <c r="AS192" s="33"/>
      <c r="AT192" s="33"/>
      <c r="AU192" s="33"/>
      <c r="AV192" s="33"/>
      <c r="AW192" s="33"/>
      <c r="AX192" s="33"/>
      <c r="AY192" s="33"/>
      <c r="AZ192" s="33"/>
    </row>
    <row r="193" spans="1:52" hidden="1">
      <c r="A193" s="27"/>
      <c r="AB193" s="23"/>
      <c r="AC193" s="33"/>
      <c r="AD193" s="33"/>
      <c r="AE193" s="33"/>
      <c r="AF193" s="33"/>
      <c r="AG193" s="33"/>
      <c r="AH193" s="33"/>
      <c r="AI193" s="33"/>
      <c r="AJ193" s="33"/>
      <c r="AK193" s="33"/>
      <c r="AL193" s="33"/>
      <c r="AM193" s="33"/>
      <c r="AN193" s="33"/>
      <c r="AO193" s="33"/>
      <c r="AP193" s="33"/>
      <c r="AQ193" s="33"/>
      <c r="AR193" s="33"/>
      <c r="AS193" s="33"/>
      <c r="AT193" s="33"/>
      <c r="AU193" s="33"/>
      <c r="AV193" s="33"/>
      <c r="AW193" s="33"/>
      <c r="AX193" s="33"/>
      <c r="AY193" s="33"/>
      <c r="AZ193" s="33"/>
    </row>
    <row r="194" spans="1:52" hidden="1">
      <c r="A194" s="27"/>
      <c r="AB194" s="23"/>
      <c r="AC194" s="33"/>
      <c r="AD194" s="33"/>
      <c r="AE194" s="33"/>
      <c r="AF194" s="33"/>
      <c r="AG194" s="33"/>
      <c r="AH194" s="33"/>
      <c r="AI194" s="33"/>
      <c r="AJ194" s="33"/>
      <c r="AK194" s="33"/>
      <c r="AL194" s="33"/>
      <c r="AM194" s="33"/>
      <c r="AN194" s="33"/>
      <c r="AO194" s="33"/>
      <c r="AP194" s="33"/>
      <c r="AQ194" s="33"/>
      <c r="AR194" s="33"/>
      <c r="AS194" s="33"/>
      <c r="AT194" s="33"/>
      <c r="AU194" s="33"/>
      <c r="AV194" s="33"/>
      <c r="AW194" s="33"/>
      <c r="AX194" s="33"/>
      <c r="AY194" s="33"/>
      <c r="AZ194" s="33"/>
    </row>
    <row r="195" spans="1:52" hidden="1">
      <c r="A195" s="27"/>
      <c r="AB195" s="23"/>
      <c r="AC195" s="33"/>
      <c r="AD195" s="33"/>
      <c r="AE195" s="33"/>
      <c r="AF195" s="33"/>
      <c r="AG195" s="33"/>
      <c r="AH195" s="33"/>
      <c r="AI195" s="33"/>
      <c r="AJ195" s="33"/>
      <c r="AK195" s="33"/>
      <c r="AL195" s="33"/>
      <c r="AM195" s="33"/>
      <c r="AN195" s="33"/>
      <c r="AO195" s="33"/>
      <c r="AP195" s="33"/>
      <c r="AQ195" s="33"/>
      <c r="AR195" s="33"/>
      <c r="AS195" s="33"/>
      <c r="AT195" s="33"/>
      <c r="AU195" s="33"/>
      <c r="AV195" s="33"/>
      <c r="AW195" s="33"/>
      <c r="AX195" s="33"/>
      <c r="AY195" s="33"/>
      <c r="AZ195" s="33"/>
    </row>
    <row r="196" spans="1:52" hidden="1">
      <c r="A196" s="27"/>
      <c r="AB196" s="23"/>
      <c r="AC196" s="33"/>
      <c r="AD196" s="33"/>
      <c r="AE196" s="33"/>
      <c r="AF196" s="33"/>
      <c r="AG196" s="33"/>
      <c r="AH196" s="33"/>
      <c r="AI196" s="33"/>
      <c r="AJ196" s="33"/>
      <c r="AK196" s="33"/>
      <c r="AL196" s="33"/>
      <c r="AM196" s="33"/>
      <c r="AN196" s="33"/>
      <c r="AO196" s="33"/>
      <c r="AP196" s="33"/>
      <c r="AQ196" s="33"/>
      <c r="AR196" s="33"/>
      <c r="AS196" s="33"/>
      <c r="AT196" s="33"/>
      <c r="AU196" s="33"/>
      <c r="AV196" s="33"/>
      <c r="AW196" s="33"/>
      <c r="AX196" s="33"/>
      <c r="AY196" s="33"/>
      <c r="AZ196" s="33"/>
    </row>
    <row r="197" spans="1:52" hidden="1">
      <c r="A197" s="27"/>
      <c r="AB197" s="23"/>
      <c r="AC197" s="33"/>
      <c r="AD197" s="33"/>
      <c r="AE197" s="33"/>
      <c r="AF197" s="33"/>
      <c r="AG197" s="33"/>
      <c r="AH197" s="33"/>
      <c r="AI197" s="33"/>
      <c r="AJ197" s="33"/>
      <c r="AK197" s="33"/>
      <c r="AL197" s="33"/>
      <c r="AM197" s="33"/>
      <c r="AN197" s="33"/>
      <c r="AO197" s="33"/>
      <c r="AP197" s="33"/>
      <c r="AQ197" s="33"/>
      <c r="AR197" s="33"/>
      <c r="AS197" s="33"/>
      <c r="AT197" s="33"/>
      <c r="AU197" s="33"/>
      <c r="AV197" s="33"/>
      <c r="AW197" s="33"/>
      <c r="AX197" s="33"/>
      <c r="AY197" s="33"/>
      <c r="AZ197" s="33"/>
    </row>
    <row r="198" spans="1:52" hidden="1">
      <c r="A198" s="27"/>
      <c r="AB198" s="23"/>
      <c r="AC198" s="33"/>
      <c r="AD198" s="33"/>
      <c r="AE198" s="33"/>
      <c r="AF198" s="33"/>
      <c r="AG198" s="33"/>
      <c r="AH198" s="33"/>
      <c r="AI198" s="33"/>
      <c r="AJ198" s="33"/>
      <c r="AK198" s="33"/>
      <c r="AL198" s="33"/>
      <c r="AM198" s="33"/>
      <c r="AN198" s="33"/>
      <c r="AO198" s="33"/>
      <c r="AP198" s="33"/>
      <c r="AQ198" s="33"/>
      <c r="AR198" s="33"/>
      <c r="AS198" s="33"/>
      <c r="AT198" s="33"/>
      <c r="AU198" s="33"/>
      <c r="AV198" s="33"/>
      <c r="AW198" s="33"/>
      <c r="AX198" s="33"/>
      <c r="AY198" s="33"/>
      <c r="AZ198" s="33"/>
    </row>
    <row r="199" spans="1:52" hidden="1">
      <c r="A199" s="27"/>
      <c r="AB199" s="23"/>
      <c r="AC199" s="33"/>
      <c r="AD199" s="33"/>
      <c r="AE199" s="33"/>
      <c r="AF199" s="33"/>
      <c r="AG199" s="33"/>
      <c r="AH199" s="33"/>
      <c r="AI199" s="33"/>
      <c r="AJ199" s="33"/>
      <c r="AK199" s="33"/>
      <c r="AL199" s="33"/>
      <c r="AM199" s="33"/>
      <c r="AN199" s="33"/>
      <c r="AO199" s="33"/>
      <c r="AP199" s="33"/>
      <c r="AQ199" s="33"/>
      <c r="AR199" s="33"/>
      <c r="AS199" s="33"/>
      <c r="AT199" s="33"/>
      <c r="AU199" s="33"/>
      <c r="AV199" s="33"/>
      <c r="AW199" s="33"/>
      <c r="AX199" s="33"/>
      <c r="AY199" s="33"/>
      <c r="AZ199" s="33"/>
    </row>
    <row r="200" spans="1:52" hidden="1">
      <c r="A200" s="27"/>
      <c r="AB200" s="23"/>
      <c r="AC200" s="33"/>
      <c r="AD200" s="33"/>
      <c r="AE200" s="33"/>
      <c r="AF200" s="33"/>
      <c r="AG200" s="33"/>
      <c r="AH200" s="33"/>
      <c r="AI200" s="33"/>
      <c r="AJ200" s="33"/>
      <c r="AK200" s="33"/>
      <c r="AL200" s="33"/>
      <c r="AM200" s="33"/>
      <c r="AN200" s="33"/>
      <c r="AO200" s="33"/>
      <c r="AP200" s="33"/>
      <c r="AQ200" s="33"/>
      <c r="AR200" s="33"/>
      <c r="AS200" s="33"/>
      <c r="AT200" s="33"/>
      <c r="AU200" s="33"/>
      <c r="AV200" s="33"/>
      <c r="AW200" s="33"/>
      <c r="AX200" s="33"/>
      <c r="AY200" s="33"/>
      <c r="AZ200" s="33"/>
    </row>
    <row r="201" spans="1:52" hidden="1">
      <c r="A201" s="27"/>
      <c r="AB201" s="23"/>
      <c r="AC201" s="33"/>
      <c r="AD201" s="33"/>
      <c r="AE201" s="33"/>
      <c r="AF201" s="33"/>
      <c r="AG201" s="33"/>
      <c r="AH201" s="33"/>
      <c r="AI201" s="33"/>
      <c r="AJ201" s="33"/>
      <c r="AK201" s="33"/>
      <c r="AL201" s="33"/>
      <c r="AM201" s="33"/>
      <c r="AN201" s="33"/>
      <c r="AO201" s="33"/>
      <c r="AP201" s="33"/>
      <c r="AQ201" s="33"/>
      <c r="AR201" s="33"/>
      <c r="AS201" s="33"/>
      <c r="AT201" s="33"/>
      <c r="AU201" s="33"/>
      <c r="AV201" s="33"/>
      <c r="AW201" s="33"/>
      <c r="AX201" s="33"/>
      <c r="AY201" s="33"/>
      <c r="AZ201" s="33"/>
    </row>
    <row r="202" spans="1:52" hidden="1">
      <c r="A202" s="27"/>
      <c r="AB202" s="23"/>
      <c r="AC202" s="33"/>
      <c r="AD202" s="33"/>
      <c r="AE202" s="33"/>
      <c r="AF202" s="33"/>
      <c r="AG202" s="33"/>
      <c r="AH202" s="33"/>
      <c r="AI202" s="33"/>
      <c r="AJ202" s="33"/>
      <c r="AK202" s="33"/>
      <c r="AL202" s="33"/>
      <c r="AM202" s="33"/>
      <c r="AN202" s="33"/>
      <c r="AO202" s="33"/>
      <c r="AP202" s="33"/>
      <c r="AQ202" s="33"/>
      <c r="AR202" s="33"/>
      <c r="AS202" s="33"/>
      <c r="AT202" s="33"/>
      <c r="AU202" s="33"/>
      <c r="AV202" s="33"/>
      <c r="AW202" s="33"/>
      <c r="AX202" s="33"/>
      <c r="AY202" s="33"/>
      <c r="AZ202" s="33"/>
    </row>
    <row r="203" spans="1:52" hidden="1">
      <c r="A203" s="27"/>
      <c r="AB203" s="23"/>
      <c r="AC203" s="33"/>
      <c r="AD203" s="33"/>
      <c r="AE203" s="33"/>
      <c r="AF203" s="33"/>
      <c r="AG203" s="33"/>
      <c r="AH203" s="33"/>
      <c r="AI203" s="33"/>
      <c r="AJ203" s="33"/>
      <c r="AK203" s="33"/>
      <c r="AL203" s="33"/>
      <c r="AM203" s="33"/>
      <c r="AN203" s="33"/>
      <c r="AO203" s="33"/>
      <c r="AP203" s="33"/>
      <c r="AQ203" s="33"/>
      <c r="AR203" s="33"/>
      <c r="AS203" s="33"/>
      <c r="AT203" s="33"/>
      <c r="AU203" s="33"/>
      <c r="AV203" s="33"/>
      <c r="AW203" s="33"/>
      <c r="AX203" s="33"/>
      <c r="AY203" s="33"/>
      <c r="AZ203" s="33"/>
    </row>
    <row r="204" spans="1:52" hidden="1">
      <c r="A204" s="27"/>
      <c r="AB204" s="23"/>
      <c r="AC204" s="33"/>
      <c r="AD204" s="33"/>
      <c r="AE204" s="33"/>
      <c r="AF204" s="33"/>
      <c r="AG204" s="33"/>
      <c r="AH204" s="33"/>
      <c r="AI204" s="33"/>
      <c r="AJ204" s="33"/>
      <c r="AK204" s="33"/>
      <c r="AL204" s="33"/>
      <c r="AM204" s="33"/>
      <c r="AN204" s="33"/>
      <c r="AO204" s="33"/>
      <c r="AP204" s="33"/>
      <c r="AQ204" s="33"/>
      <c r="AR204" s="33"/>
      <c r="AS204" s="33"/>
      <c r="AT204" s="33"/>
      <c r="AU204" s="33"/>
      <c r="AV204" s="33"/>
      <c r="AW204" s="33"/>
      <c r="AX204" s="33"/>
      <c r="AY204" s="33"/>
      <c r="AZ204" s="33"/>
    </row>
    <row r="205" spans="1:52" hidden="1">
      <c r="A205" s="27"/>
      <c r="AB205" s="23"/>
      <c r="AC205" s="33"/>
      <c r="AD205" s="33"/>
      <c r="AE205" s="33"/>
      <c r="AF205" s="33"/>
      <c r="AG205" s="33"/>
      <c r="AH205" s="33"/>
      <c r="AI205" s="33"/>
      <c r="AJ205" s="33"/>
      <c r="AK205" s="33"/>
      <c r="AL205" s="33"/>
      <c r="AM205" s="33"/>
      <c r="AN205" s="33"/>
      <c r="AO205" s="33"/>
      <c r="AP205" s="33"/>
      <c r="AQ205" s="33"/>
      <c r="AR205" s="33"/>
      <c r="AS205" s="33"/>
      <c r="AT205" s="33"/>
      <c r="AU205" s="33"/>
      <c r="AV205" s="33"/>
      <c r="AW205" s="33"/>
      <c r="AX205" s="33"/>
      <c r="AY205" s="33"/>
      <c r="AZ205" s="33"/>
    </row>
    <row r="206" spans="1:52" hidden="1">
      <c r="A206" s="27"/>
      <c r="AB206" s="23"/>
      <c r="AC206" s="33"/>
      <c r="AD206" s="33"/>
      <c r="AE206" s="33"/>
      <c r="AF206" s="33"/>
      <c r="AG206" s="33"/>
      <c r="AH206" s="33"/>
      <c r="AI206" s="33"/>
      <c r="AJ206" s="33"/>
      <c r="AK206" s="33"/>
      <c r="AL206" s="33"/>
      <c r="AM206" s="33"/>
      <c r="AN206" s="33"/>
      <c r="AO206" s="33"/>
      <c r="AP206" s="33"/>
      <c r="AQ206" s="33"/>
      <c r="AR206" s="33"/>
      <c r="AS206" s="33"/>
      <c r="AT206" s="33"/>
      <c r="AU206" s="33"/>
      <c r="AV206" s="33"/>
      <c r="AW206" s="33"/>
      <c r="AX206" s="33"/>
      <c r="AY206" s="33"/>
      <c r="AZ206" s="33"/>
    </row>
    <row r="207" spans="1:52" hidden="1">
      <c r="A207" s="27"/>
      <c r="AB207" s="23"/>
      <c r="AC207" s="33"/>
      <c r="AD207" s="33"/>
      <c r="AE207" s="33"/>
      <c r="AF207" s="33"/>
      <c r="AG207" s="33"/>
      <c r="AH207" s="33"/>
      <c r="AI207" s="33"/>
      <c r="AJ207" s="33"/>
      <c r="AK207" s="33"/>
      <c r="AL207" s="33"/>
      <c r="AM207" s="33"/>
      <c r="AN207" s="33"/>
      <c r="AO207" s="33"/>
      <c r="AP207" s="33"/>
      <c r="AQ207" s="33"/>
      <c r="AR207" s="33"/>
      <c r="AS207" s="33"/>
      <c r="AT207" s="33"/>
      <c r="AU207" s="33"/>
      <c r="AV207" s="33"/>
      <c r="AW207" s="33"/>
      <c r="AX207" s="33"/>
      <c r="AY207" s="33"/>
      <c r="AZ207" s="33"/>
    </row>
    <row r="208" spans="1:52" hidden="1">
      <c r="A208" s="27"/>
      <c r="AB208" s="23"/>
      <c r="AC208" s="33"/>
      <c r="AD208" s="33"/>
      <c r="AE208" s="33"/>
      <c r="AF208" s="33"/>
      <c r="AG208" s="33"/>
      <c r="AH208" s="33"/>
      <c r="AI208" s="33"/>
      <c r="AJ208" s="33"/>
      <c r="AK208" s="33"/>
      <c r="AL208" s="33"/>
      <c r="AM208" s="33"/>
      <c r="AN208" s="33"/>
      <c r="AO208" s="33"/>
      <c r="AP208" s="33"/>
      <c r="AQ208" s="33"/>
      <c r="AR208" s="33"/>
      <c r="AS208" s="33"/>
      <c r="AT208" s="33"/>
      <c r="AU208" s="33"/>
      <c r="AV208" s="33"/>
      <c r="AW208" s="33"/>
      <c r="AX208" s="33"/>
      <c r="AY208" s="33"/>
      <c r="AZ208" s="33"/>
    </row>
    <row r="209" spans="1:52" hidden="1">
      <c r="A209" s="27"/>
      <c r="AB209" s="23"/>
      <c r="AC209" s="33"/>
      <c r="AD209" s="33"/>
      <c r="AE209" s="33"/>
      <c r="AF209" s="33"/>
      <c r="AG209" s="33"/>
      <c r="AH209" s="33"/>
      <c r="AI209" s="33"/>
      <c r="AJ209" s="33"/>
      <c r="AK209" s="33"/>
      <c r="AL209" s="33"/>
      <c r="AM209" s="33"/>
      <c r="AN209" s="33"/>
      <c r="AO209" s="33"/>
      <c r="AP209" s="33"/>
      <c r="AQ209" s="33"/>
      <c r="AR209" s="33"/>
      <c r="AS209" s="33"/>
      <c r="AT209" s="33"/>
      <c r="AU209" s="33"/>
      <c r="AV209" s="33"/>
      <c r="AW209" s="33"/>
      <c r="AX209" s="33"/>
      <c r="AY209" s="33"/>
      <c r="AZ209" s="33"/>
    </row>
    <row r="210" spans="1:52" hidden="1">
      <c r="A210" s="27"/>
      <c r="AB210" s="23"/>
      <c r="AC210" s="33"/>
      <c r="AD210" s="33"/>
      <c r="AE210" s="33"/>
      <c r="AF210" s="33"/>
      <c r="AG210" s="33"/>
      <c r="AH210" s="33"/>
      <c r="AI210" s="33"/>
      <c r="AJ210" s="33"/>
      <c r="AK210" s="33"/>
      <c r="AL210" s="33"/>
      <c r="AM210" s="33"/>
      <c r="AN210" s="33"/>
      <c r="AO210" s="33"/>
      <c r="AP210" s="33"/>
      <c r="AQ210" s="33"/>
      <c r="AR210" s="33"/>
      <c r="AS210" s="33"/>
      <c r="AT210" s="33"/>
      <c r="AU210" s="33"/>
      <c r="AV210" s="33"/>
      <c r="AW210" s="33"/>
      <c r="AX210" s="33"/>
      <c r="AY210" s="33"/>
      <c r="AZ210" s="33"/>
    </row>
    <row r="211" spans="1:52" hidden="1">
      <c r="A211" s="27"/>
      <c r="AB211" s="23"/>
      <c r="AC211" s="33"/>
      <c r="AD211" s="33"/>
      <c r="AE211" s="33"/>
      <c r="AF211" s="33"/>
      <c r="AG211" s="33"/>
      <c r="AH211" s="33"/>
      <c r="AI211" s="33"/>
      <c r="AJ211" s="33"/>
      <c r="AK211" s="33"/>
      <c r="AL211" s="33"/>
      <c r="AM211" s="33"/>
      <c r="AN211" s="33"/>
      <c r="AO211" s="33"/>
      <c r="AP211" s="33"/>
      <c r="AQ211" s="33"/>
      <c r="AR211" s="33"/>
      <c r="AS211" s="33"/>
      <c r="AT211" s="33"/>
      <c r="AU211" s="33"/>
      <c r="AV211" s="33"/>
      <c r="AW211" s="33"/>
      <c r="AX211" s="33"/>
      <c r="AY211" s="33"/>
      <c r="AZ211" s="33"/>
    </row>
    <row r="212" spans="1:52" hidden="1">
      <c r="A212" s="27"/>
      <c r="AB212" s="23"/>
      <c r="AC212" s="33"/>
      <c r="AD212" s="33"/>
      <c r="AE212" s="33"/>
      <c r="AF212" s="33"/>
      <c r="AG212" s="33"/>
      <c r="AH212" s="33"/>
      <c r="AI212" s="33"/>
      <c r="AJ212" s="33"/>
      <c r="AK212" s="33"/>
      <c r="AL212" s="33"/>
      <c r="AM212" s="33"/>
      <c r="AN212" s="33"/>
      <c r="AO212" s="33"/>
      <c r="AP212" s="33"/>
      <c r="AQ212" s="33"/>
      <c r="AR212" s="33"/>
      <c r="AS212" s="33"/>
      <c r="AT212" s="33"/>
      <c r="AU212" s="33"/>
      <c r="AV212" s="33"/>
      <c r="AW212" s="33"/>
      <c r="AX212" s="33"/>
      <c r="AY212" s="33"/>
      <c r="AZ212" s="33"/>
    </row>
    <row r="213" spans="1:52" hidden="1">
      <c r="A213" s="27"/>
      <c r="AB213" s="23"/>
      <c r="AC213" s="33"/>
      <c r="AD213" s="33"/>
      <c r="AE213" s="33"/>
      <c r="AF213" s="33"/>
      <c r="AG213" s="33"/>
      <c r="AH213" s="33"/>
      <c r="AI213" s="33"/>
      <c r="AJ213" s="33"/>
      <c r="AK213" s="33"/>
      <c r="AL213" s="33"/>
      <c r="AM213" s="33"/>
      <c r="AN213" s="33"/>
      <c r="AO213" s="33"/>
      <c r="AP213" s="33"/>
      <c r="AQ213" s="33"/>
      <c r="AR213" s="33"/>
      <c r="AS213" s="33"/>
      <c r="AT213" s="33"/>
      <c r="AU213" s="33"/>
      <c r="AV213" s="33"/>
      <c r="AW213" s="33"/>
      <c r="AX213" s="33"/>
      <c r="AY213" s="33"/>
      <c r="AZ213" s="33"/>
    </row>
    <row r="214" spans="1:52" hidden="1">
      <c r="A214" s="27"/>
      <c r="AB214" s="23"/>
      <c r="AC214" s="33"/>
      <c r="AD214" s="33"/>
      <c r="AE214" s="33"/>
      <c r="AF214" s="33"/>
      <c r="AG214" s="33"/>
      <c r="AH214" s="33"/>
      <c r="AI214" s="33"/>
      <c r="AJ214" s="33"/>
      <c r="AK214" s="33"/>
      <c r="AL214" s="33"/>
      <c r="AM214" s="33"/>
      <c r="AN214" s="33"/>
      <c r="AO214" s="33"/>
      <c r="AP214" s="33"/>
      <c r="AQ214" s="33"/>
      <c r="AR214" s="33"/>
      <c r="AS214" s="33"/>
      <c r="AT214" s="33"/>
      <c r="AU214" s="33"/>
      <c r="AV214" s="33"/>
      <c r="AW214" s="33"/>
      <c r="AX214" s="33"/>
      <c r="AY214" s="33"/>
      <c r="AZ214" s="33"/>
    </row>
    <row r="215" spans="1:52" hidden="1">
      <c r="A215" s="27"/>
      <c r="AB215" s="23"/>
      <c r="AC215" s="33"/>
      <c r="AD215" s="33"/>
      <c r="AE215" s="33"/>
      <c r="AF215" s="33"/>
      <c r="AG215" s="33"/>
      <c r="AH215" s="33"/>
      <c r="AI215" s="33"/>
      <c r="AJ215" s="33"/>
      <c r="AK215" s="33"/>
      <c r="AL215" s="33"/>
      <c r="AM215" s="33"/>
      <c r="AN215" s="33"/>
      <c r="AO215" s="33"/>
      <c r="AP215" s="33"/>
      <c r="AQ215" s="33"/>
      <c r="AR215" s="33"/>
      <c r="AS215" s="33"/>
      <c r="AT215" s="33"/>
      <c r="AU215" s="33"/>
      <c r="AV215" s="33"/>
      <c r="AW215" s="33"/>
      <c r="AX215" s="33"/>
      <c r="AY215" s="33"/>
      <c r="AZ215" s="33"/>
    </row>
    <row r="216" spans="1:52" hidden="1">
      <c r="A216" s="27"/>
      <c r="AB216" s="23"/>
      <c r="AC216" s="33"/>
      <c r="AD216" s="33"/>
      <c r="AE216" s="33"/>
      <c r="AF216" s="33"/>
      <c r="AG216" s="33"/>
      <c r="AH216" s="33"/>
      <c r="AI216" s="33"/>
      <c r="AJ216" s="33"/>
      <c r="AK216" s="33"/>
      <c r="AL216" s="33"/>
      <c r="AM216" s="33"/>
      <c r="AN216" s="33"/>
      <c r="AO216" s="33"/>
      <c r="AP216" s="33"/>
      <c r="AQ216" s="33"/>
      <c r="AR216" s="33"/>
      <c r="AS216" s="33"/>
      <c r="AT216" s="33"/>
      <c r="AU216" s="33"/>
      <c r="AV216" s="33"/>
      <c r="AW216" s="33"/>
      <c r="AX216" s="33"/>
      <c r="AY216" s="33"/>
      <c r="AZ216" s="33"/>
    </row>
    <row r="217" spans="1:52" hidden="1">
      <c r="A217" s="27"/>
      <c r="AB217" s="23"/>
      <c r="AC217" s="33"/>
      <c r="AD217" s="33"/>
      <c r="AE217" s="33"/>
      <c r="AF217" s="33"/>
      <c r="AG217" s="33"/>
      <c r="AH217" s="33"/>
      <c r="AI217" s="33"/>
      <c r="AJ217" s="33"/>
      <c r="AK217" s="33"/>
      <c r="AL217" s="33"/>
      <c r="AM217" s="33"/>
      <c r="AN217" s="33"/>
      <c r="AO217" s="33"/>
      <c r="AP217" s="33"/>
      <c r="AQ217" s="33"/>
      <c r="AR217" s="33"/>
      <c r="AS217" s="33"/>
      <c r="AT217" s="33"/>
      <c r="AU217" s="33"/>
      <c r="AV217" s="33"/>
      <c r="AW217" s="33"/>
      <c r="AX217" s="33"/>
      <c r="AY217" s="33"/>
      <c r="AZ217" s="33"/>
    </row>
    <row r="218" spans="1:52" hidden="1">
      <c r="A218" s="27"/>
      <c r="AB218" s="23"/>
      <c r="AC218" s="33"/>
      <c r="AD218" s="33"/>
      <c r="AE218" s="33"/>
      <c r="AF218" s="33"/>
      <c r="AG218" s="33"/>
      <c r="AH218" s="33"/>
      <c r="AI218" s="33"/>
      <c r="AJ218" s="33"/>
      <c r="AK218" s="33"/>
      <c r="AL218" s="33"/>
      <c r="AM218" s="33"/>
      <c r="AN218" s="33"/>
      <c r="AO218" s="33"/>
      <c r="AP218" s="33"/>
      <c r="AQ218" s="33"/>
      <c r="AR218" s="33"/>
      <c r="AS218" s="33"/>
      <c r="AT218" s="33"/>
      <c r="AU218" s="33"/>
      <c r="AV218" s="33"/>
      <c r="AW218" s="33"/>
      <c r="AX218" s="33"/>
      <c r="AY218" s="33"/>
      <c r="AZ218" s="33"/>
    </row>
    <row r="219" spans="1:52" hidden="1">
      <c r="A219" s="27"/>
      <c r="AB219" s="23"/>
      <c r="AC219" s="33"/>
      <c r="AD219" s="33"/>
      <c r="AE219" s="33"/>
      <c r="AF219" s="33"/>
      <c r="AG219" s="33"/>
      <c r="AH219" s="33"/>
      <c r="AI219" s="33"/>
      <c r="AJ219" s="33"/>
      <c r="AK219" s="33"/>
      <c r="AL219" s="33"/>
      <c r="AM219" s="33"/>
      <c r="AN219" s="33"/>
      <c r="AO219" s="33"/>
      <c r="AP219" s="33"/>
      <c r="AQ219" s="33"/>
      <c r="AR219" s="33"/>
      <c r="AS219" s="33"/>
      <c r="AT219" s="33"/>
      <c r="AU219" s="33"/>
      <c r="AV219" s="33"/>
      <c r="AW219" s="33"/>
      <c r="AX219" s="33"/>
      <c r="AY219" s="33"/>
      <c r="AZ219" s="33"/>
    </row>
    <row r="220" spans="1:52" hidden="1">
      <c r="A220" s="27"/>
      <c r="AB220" s="23"/>
      <c r="AC220" s="33"/>
      <c r="AD220" s="33"/>
      <c r="AE220" s="33"/>
      <c r="AF220" s="33"/>
      <c r="AG220" s="33"/>
      <c r="AH220" s="33"/>
      <c r="AI220" s="33"/>
      <c r="AJ220" s="33"/>
      <c r="AK220" s="33"/>
      <c r="AL220" s="33"/>
      <c r="AM220" s="33"/>
      <c r="AN220" s="33"/>
      <c r="AO220" s="33"/>
      <c r="AP220" s="33"/>
      <c r="AQ220" s="33"/>
      <c r="AR220" s="33"/>
      <c r="AS220" s="33"/>
      <c r="AT220" s="33"/>
      <c r="AU220" s="33"/>
      <c r="AV220" s="33"/>
      <c r="AW220" s="33"/>
      <c r="AX220" s="33"/>
      <c r="AY220" s="33"/>
      <c r="AZ220" s="33"/>
    </row>
    <row r="221" spans="1:52" hidden="1">
      <c r="A221" s="27"/>
      <c r="AB221" s="23"/>
      <c r="AC221" s="33"/>
      <c r="AD221" s="33"/>
      <c r="AE221" s="33"/>
      <c r="AF221" s="33"/>
      <c r="AG221" s="33"/>
      <c r="AH221" s="33"/>
      <c r="AI221" s="33"/>
      <c r="AJ221" s="33"/>
      <c r="AK221" s="33"/>
      <c r="AL221" s="33"/>
      <c r="AM221" s="33"/>
      <c r="AN221" s="33"/>
      <c r="AO221" s="33"/>
      <c r="AP221" s="33"/>
      <c r="AQ221" s="33"/>
      <c r="AR221" s="33"/>
      <c r="AS221" s="33"/>
      <c r="AT221" s="33"/>
      <c r="AU221" s="33"/>
      <c r="AV221" s="33"/>
      <c r="AW221" s="33"/>
      <c r="AX221" s="33"/>
      <c r="AY221" s="33"/>
      <c r="AZ221" s="33"/>
    </row>
    <row r="222" spans="1:52" hidden="1">
      <c r="A222" s="27"/>
      <c r="AB222" s="23"/>
      <c r="AC222" s="33"/>
      <c r="AD222" s="33"/>
      <c r="AE222" s="33"/>
      <c r="AF222" s="33"/>
      <c r="AG222" s="33"/>
      <c r="AH222" s="33"/>
      <c r="AI222" s="33"/>
      <c r="AJ222" s="33"/>
      <c r="AK222" s="33"/>
      <c r="AL222" s="33"/>
      <c r="AM222" s="33"/>
      <c r="AN222" s="33"/>
      <c r="AO222" s="33"/>
      <c r="AP222" s="33"/>
      <c r="AQ222" s="33"/>
      <c r="AR222" s="33"/>
      <c r="AS222" s="33"/>
      <c r="AT222" s="33"/>
      <c r="AU222" s="33"/>
      <c r="AV222" s="33"/>
      <c r="AW222" s="33"/>
      <c r="AX222" s="33"/>
      <c r="AY222" s="33"/>
      <c r="AZ222" s="33"/>
    </row>
    <row r="223" spans="1:52" hidden="1">
      <c r="A223" s="27"/>
      <c r="AB223" s="23"/>
      <c r="AC223" s="33"/>
      <c r="AD223" s="33"/>
      <c r="AE223" s="33"/>
      <c r="AF223" s="33"/>
      <c r="AG223" s="33"/>
      <c r="AH223" s="33"/>
      <c r="AI223" s="33"/>
      <c r="AJ223" s="33"/>
      <c r="AK223" s="33"/>
      <c r="AL223" s="33"/>
      <c r="AM223" s="33"/>
      <c r="AN223" s="33"/>
      <c r="AO223" s="33"/>
      <c r="AP223" s="33"/>
      <c r="AQ223" s="33"/>
      <c r="AR223" s="33"/>
      <c r="AS223" s="33"/>
      <c r="AT223" s="33"/>
      <c r="AU223" s="33"/>
      <c r="AV223" s="33"/>
      <c r="AW223" s="33"/>
      <c r="AX223" s="33"/>
      <c r="AY223" s="33"/>
      <c r="AZ223" s="33"/>
    </row>
    <row r="224" spans="1:52" hidden="1">
      <c r="A224" s="27"/>
      <c r="AB224" s="23"/>
      <c r="AC224" s="33"/>
      <c r="AD224" s="33"/>
      <c r="AE224" s="33"/>
      <c r="AF224" s="33"/>
      <c r="AG224" s="33"/>
      <c r="AH224" s="33"/>
      <c r="AI224" s="33"/>
      <c r="AJ224" s="33"/>
      <c r="AK224" s="33"/>
      <c r="AL224" s="33"/>
      <c r="AM224" s="33"/>
      <c r="AN224" s="33"/>
      <c r="AO224" s="33"/>
      <c r="AP224" s="33"/>
      <c r="AQ224" s="33"/>
      <c r="AR224" s="33"/>
      <c r="AS224" s="33"/>
      <c r="AT224" s="33"/>
      <c r="AU224" s="33"/>
      <c r="AV224" s="33"/>
      <c r="AW224" s="33"/>
      <c r="AX224" s="33"/>
      <c r="AY224" s="33"/>
      <c r="AZ224" s="33"/>
    </row>
    <row r="225" spans="1:52" hidden="1">
      <c r="A225" s="27"/>
      <c r="AB225" s="23"/>
      <c r="AC225" s="33"/>
      <c r="AD225" s="33"/>
      <c r="AE225" s="33"/>
      <c r="AF225" s="33"/>
      <c r="AG225" s="33"/>
      <c r="AH225" s="33"/>
      <c r="AI225" s="33"/>
      <c r="AJ225" s="33"/>
      <c r="AK225" s="33"/>
      <c r="AL225" s="33"/>
      <c r="AM225" s="33"/>
      <c r="AN225" s="33"/>
      <c r="AO225" s="33"/>
      <c r="AP225" s="33"/>
      <c r="AQ225" s="33"/>
      <c r="AR225" s="33"/>
      <c r="AS225" s="33"/>
      <c r="AT225" s="33"/>
      <c r="AU225" s="33"/>
      <c r="AV225" s="33"/>
      <c r="AW225" s="33"/>
      <c r="AX225" s="33"/>
      <c r="AY225" s="33"/>
      <c r="AZ225" s="33"/>
    </row>
    <row r="226" spans="1:52" hidden="1">
      <c r="A226" s="27"/>
      <c r="AB226" s="23"/>
      <c r="AC226" s="33"/>
      <c r="AD226" s="33"/>
      <c r="AE226" s="33"/>
      <c r="AF226" s="33"/>
      <c r="AG226" s="33"/>
      <c r="AH226" s="33"/>
      <c r="AI226" s="33"/>
      <c r="AJ226" s="33"/>
      <c r="AK226" s="33"/>
      <c r="AL226" s="33"/>
      <c r="AM226" s="33"/>
      <c r="AN226" s="33"/>
      <c r="AO226" s="33"/>
      <c r="AP226" s="33"/>
      <c r="AQ226" s="33"/>
      <c r="AR226" s="33"/>
      <c r="AS226" s="33"/>
      <c r="AT226" s="33"/>
      <c r="AU226" s="33"/>
      <c r="AV226" s="33"/>
      <c r="AW226" s="33"/>
      <c r="AX226" s="33"/>
      <c r="AY226" s="33"/>
      <c r="AZ226" s="33"/>
    </row>
    <row r="227" spans="1:52" hidden="1">
      <c r="A227" s="27"/>
      <c r="AB227" s="23"/>
      <c r="AC227" s="33"/>
      <c r="AD227" s="33"/>
      <c r="AE227" s="33"/>
      <c r="AF227" s="33"/>
      <c r="AG227" s="33"/>
      <c r="AH227" s="33"/>
      <c r="AI227" s="33"/>
      <c r="AJ227" s="33"/>
      <c r="AK227" s="33"/>
      <c r="AL227" s="33"/>
      <c r="AM227" s="33"/>
      <c r="AN227" s="33"/>
      <c r="AO227" s="33"/>
      <c r="AP227" s="33"/>
      <c r="AQ227" s="33"/>
      <c r="AR227" s="33"/>
      <c r="AS227" s="33"/>
      <c r="AT227" s="33"/>
      <c r="AU227" s="33"/>
      <c r="AV227" s="33"/>
      <c r="AW227" s="33"/>
      <c r="AX227" s="33"/>
      <c r="AY227" s="33"/>
      <c r="AZ227" s="33"/>
    </row>
    <row r="228" spans="1:52" hidden="1">
      <c r="A228" s="27"/>
      <c r="AB228" s="23"/>
      <c r="AC228" s="33"/>
      <c r="AD228" s="33"/>
      <c r="AE228" s="33"/>
      <c r="AF228" s="33"/>
      <c r="AG228" s="33"/>
      <c r="AH228" s="33"/>
      <c r="AI228" s="33"/>
      <c r="AJ228" s="33"/>
      <c r="AK228" s="33"/>
      <c r="AL228" s="33"/>
      <c r="AM228" s="33"/>
      <c r="AN228" s="33"/>
      <c r="AO228" s="33"/>
      <c r="AP228" s="33"/>
      <c r="AQ228" s="33"/>
      <c r="AR228" s="33"/>
      <c r="AS228" s="33"/>
      <c r="AT228" s="33"/>
      <c r="AU228" s="33"/>
      <c r="AV228" s="33"/>
      <c r="AW228" s="33"/>
      <c r="AX228" s="33"/>
      <c r="AY228" s="33"/>
      <c r="AZ228" s="33"/>
    </row>
    <row r="229" spans="1:52" hidden="1">
      <c r="A229" s="27"/>
      <c r="AB229" s="23"/>
      <c r="AC229" s="33"/>
      <c r="AD229" s="33"/>
      <c r="AE229" s="33"/>
      <c r="AF229" s="33"/>
      <c r="AG229" s="33"/>
      <c r="AH229" s="33"/>
      <c r="AI229" s="33"/>
      <c r="AJ229" s="33"/>
      <c r="AK229" s="33"/>
      <c r="AL229" s="33"/>
      <c r="AM229" s="33"/>
      <c r="AN229" s="33"/>
      <c r="AO229" s="33"/>
      <c r="AP229" s="33"/>
      <c r="AQ229" s="33"/>
      <c r="AR229" s="33"/>
      <c r="AS229" s="33"/>
      <c r="AT229" s="33"/>
      <c r="AU229" s="33"/>
      <c r="AV229" s="33"/>
      <c r="AW229" s="33"/>
      <c r="AX229" s="33"/>
      <c r="AY229" s="33"/>
      <c r="AZ229" s="33"/>
    </row>
    <row r="230" spans="1:52" hidden="1">
      <c r="A230" s="27"/>
      <c r="AB230" s="23"/>
      <c r="AC230" s="33"/>
      <c r="AD230" s="33"/>
      <c r="AE230" s="33"/>
      <c r="AF230" s="33"/>
      <c r="AG230" s="33"/>
      <c r="AH230" s="33"/>
      <c r="AI230" s="33"/>
      <c r="AJ230" s="33"/>
      <c r="AK230" s="33"/>
      <c r="AL230" s="33"/>
      <c r="AM230" s="33"/>
      <c r="AN230" s="33"/>
      <c r="AO230" s="33"/>
      <c r="AP230" s="33"/>
      <c r="AQ230" s="33"/>
      <c r="AR230" s="33"/>
      <c r="AS230" s="33"/>
      <c r="AT230" s="33"/>
      <c r="AU230" s="33"/>
      <c r="AV230" s="33"/>
      <c r="AW230" s="33"/>
      <c r="AX230" s="33"/>
      <c r="AY230" s="33"/>
      <c r="AZ230" s="33"/>
    </row>
    <row r="231" spans="1:52" hidden="1">
      <c r="A231" s="27"/>
      <c r="AB231" s="23"/>
      <c r="AC231" s="33"/>
      <c r="AD231" s="33"/>
      <c r="AE231" s="33"/>
      <c r="AF231" s="33"/>
      <c r="AG231" s="33"/>
      <c r="AH231" s="33"/>
      <c r="AI231" s="33"/>
      <c r="AJ231" s="33"/>
      <c r="AK231" s="33"/>
      <c r="AL231" s="33"/>
      <c r="AM231" s="33"/>
      <c r="AN231" s="33"/>
      <c r="AO231" s="33"/>
      <c r="AP231" s="33"/>
      <c r="AQ231" s="33"/>
      <c r="AR231" s="33"/>
      <c r="AS231" s="33"/>
      <c r="AT231" s="33"/>
      <c r="AU231" s="33"/>
      <c r="AV231" s="33"/>
      <c r="AW231" s="33"/>
      <c r="AX231" s="33"/>
      <c r="AY231" s="33"/>
      <c r="AZ231" s="33"/>
    </row>
    <row r="232" spans="1:52" hidden="1">
      <c r="A232" s="27"/>
      <c r="AB232" s="23"/>
      <c r="AC232" s="33"/>
      <c r="AD232" s="33"/>
      <c r="AE232" s="33"/>
      <c r="AF232" s="33"/>
      <c r="AG232" s="33"/>
      <c r="AH232" s="33"/>
      <c r="AI232" s="33"/>
      <c r="AJ232" s="33"/>
      <c r="AK232" s="33"/>
      <c r="AL232" s="33"/>
      <c r="AM232" s="33"/>
      <c r="AN232" s="33"/>
      <c r="AO232" s="33"/>
      <c r="AP232" s="33"/>
      <c r="AQ232" s="33"/>
      <c r="AR232" s="33"/>
      <c r="AS232" s="33"/>
      <c r="AT232" s="33"/>
      <c r="AU232" s="33"/>
      <c r="AV232" s="33"/>
      <c r="AW232" s="33"/>
      <c r="AX232" s="33"/>
      <c r="AY232" s="33"/>
      <c r="AZ232" s="33"/>
    </row>
    <row r="233" spans="1:52" hidden="1">
      <c r="A233" s="27"/>
      <c r="AB233" s="23"/>
      <c r="AC233" s="33"/>
      <c r="AD233" s="33"/>
      <c r="AE233" s="33"/>
      <c r="AF233" s="33"/>
      <c r="AG233" s="33"/>
      <c r="AH233" s="33"/>
      <c r="AI233" s="33"/>
      <c r="AJ233" s="33"/>
      <c r="AK233" s="33"/>
      <c r="AL233" s="33"/>
      <c r="AM233" s="33"/>
      <c r="AN233" s="33"/>
      <c r="AO233" s="33"/>
      <c r="AP233" s="33"/>
      <c r="AQ233" s="33"/>
      <c r="AR233" s="33"/>
      <c r="AS233" s="33"/>
      <c r="AT233" s="33"/>
      <c r="AU233" s="33"/>
      <c r="AV233" s="33"/>
      <c r="AW233" s="33"/>
      <c r="AX233" s="33"/>
      <c r="AY233" s="33"/>
      <c r="AZ233" s="33"/>
    </row>
    <row r="234" spans="1:52" hidden="1">
      <c r="A234" s="27"/>
      <c r="AB234" s="23"/>
      <c r="AC234" s="33"/>
      <c r="AD234" s="33"/>
      <c r="AE234" s="33"/>
      <c r="AF234" s="33"/>
      <c r="AG234" s="33"/>
      <c r="AH234" s="33"/>
      <c r="AI234" s="33"/>
      <c r="AJ234" s="33"/>
      <c r="AK234" s="33"/>
      <c r="AL234" s="33"/>
      <c r="AM234" s="33"/>
      <c r="AN234" s="33"/>
      <c r="AO234" s="33"/>
      <c r="AP234" s="33"/>
      <c r="AQ234" s="33"/>
      <c r="AR234" s="33"/>
      <c r="AS234" s="33"/>
      <c r="AT234" s="33"/>
      <c r="AU234" s="33"/>
      <c r="AV234" s="33"/>
      <c r="AW234" s="33"/>
      <c r="AX234" s="33"/>
      <c r="AY234" s="33"/>
      <c r="AZ234" s="33"/>
    </row>
    <row r="235" spans="1:52" hidden="1">
      <c r="A235" s="27"/>
      <c r="AB235" s="23"/>
      <c r="AC235" s="33"/>
      <c r="AD235" s="33"/>
      <c r="AE235" s="33"/>
      <c r="AF235" s="33"/>
      <c r="AG235" s="33"/>
      <c r="AH235" s="33"/>
      <c r="AI235" s="33"/>
      <c r="AJ235" s="33"/>
      <c r="AK235" s="33"/>
      <c r="AL235" s="33"/>
      <c r="AM235" s="33"/>
      <c r="AN235" s="33"/>
      <c r="AO235" s="33"/>
      <c r="AP235" s="33"/>
      <c r="AQ235" s="33"/>
      <c r="AR235" s="33"/>
      <c r="AS235" s="33"/>
      <c r="AT235" s="33"/>
      <c r="AU235" s="33"/>
      <c r="AV235" s="33"/>
      <c r="AW235" s="33"/>
      <c r="AX235" s="33"/>
      <c r="AY235" s="33"/>
      <c r="AZ235" s="33"/>
    </row>
    <row r="236" spans="1:52" hidden="1">
      <c r="A236" s="27"/>
      <c r="AB236" s="23"/>
      <c r="AC236" s="33"/>
      <c r="AD236" s="33"/>
      <c r="AE236" s="33"/>
      <c r="AF236" s="33"/>
      <c r="AG236" s="33"/>
      <c r="AH236" s="33"/>
      <c r="AI236" s="33"/>
      <c r="AJ236" s="33"/>
      <c r="AK236" s="33"/>
      <c r="AL236" s="33"/>
      <c r="AM236" s="33"/>
      <c r="AN236" s="33"/>
      <c r="AO236" s="33"/>
      <c r="AP236" s="33"/>
      <c r="AQ236" s="33"/>
      <c r="AR236" s="33"/>
      <c r="AS236" s="33"/>
      <c r="AT236" s="33"/>
      <c r="AU236" s="33"/>
      <c r="AV236" s="33"/>
      <c r="AW236" s="33"/>
      <c r="AX236" s="33"/>
      <c r="AY236" s="33"/>
      <c r="AZ236" s="33"/>
    </row>
    <row r="237" spans="1:52" hidden="1">
      <c r="A237" s="27"/>
      <c r="AB237" s="23"/>
      <c r="AC237" s="33"/>
      <c r="AD237" s="33"/>
      <c r="AE237" s="33"/>
      <c r="AF237" s="33"/>
      <c r="AG237" s="33"/>
      <c r="AH237" s="33"/>
      <c r="AI237" s="33"/>
      <c r="AJ237" s="33"/>
      <c r="AK237" s="33"/>
      <c r="AL237" s="33"/>
      <c r="AM237" s="33"/>
      <c r="AN237" s="33"/>
      <c r="AO237" s="33"/>
      <c r="AP237" s="33"/>
      <c r="AQ237" s="33"/>
      <c r="AR237" s="33"/>
      <c r="AS237" s="33"/>
      <c r="AT237" s="33"/>
      <c r="AU237" s="33"/>
      <c r="AV237" s="33"/>
      <c r="AW237" s="33"/>
      <c r="AX237" s="33"/>
      <c r="AY237" s="33"/>
      <c r="AZ237" s="33"/>
    </row>
    <row r="238" spans="1:52" hidden="1">
      <c r="A238" s="27"/>
      <c r="AB238" s="23"/>
      <c r="AC238" s="33"/>
      <c r="AD238" s="33"/>
      <c r="AE238" s="33"/>
      <c r="AF238" s="33"/>
      <c r="AG238" s="33"/>
      <c r="AH238" s="33"/>
      <c r="AI238" s="33"/>
      <c r="AJ238" s="33"/>
      <c r="AK238" s="33"/>
      <c r="AL238" s="33"/>
      <c r="AM238" s="33"/>
      <c r="AN238" s="33"/>
      <c r="AO238" s="33"/>
      <c r="AP238" s="33"/>
      <c r="AQ238" s="33"/>
      <c r="AR238" s="33"/>
      <c r="AS238" s="33"/>
      <c r="AT238" s="33"/>
      <c r="AU238" s="33"/>
      <c r="AV238" s="33"/>
      <c r="AW238" s="33"/>
      <c r="AX238" s="33"/>
      <c r="AY238" s="33"/>
      <c r="AZ238" s="33"/>
    </row>
    <row r="239" spans="1:52" hidden="1">
      <c r="A239" s="27"/>
      <c r="AB239" s="23"/>
      <c r="AC239" s="33"/>
      <c r="AD239" s="33"/>
      <c r="AE239" s="33"/>
      <c r="AF239" s="33"/>
      <c r="AG239" s="33"/>
      <c r="AH239" s="33"/>
      <c r="AI239" s="33"/>
      <c r="AJ239" s="33"/>
      <c r="AK239" s="33"/>
      <c r="AL239" s="33"/>
      <c r="AM239" s="33"/>
      <c r="AN239" s="33"/>
      <c r="AO239" s="33"/>
      <c r="AP239" s="33"/>
      <c r="AQ239" s="33"/>
      <c r="AR239" s="33"/>
      <c r="AS239" s="33"/>
      <c r="AT239" s="33"/>
      <c r="AU239" s="33"/>
      <c r="AV239" s="33"/>
      <c r="AW239" s="33"/>
      <c r="AX239" s="33"/>
      <c r="AY239" s="33"/>
      <c r="AZ239" s="33"/>
    </row>
    <row r="240" spans="1:52" hidden="1">
      <c r="A240" s="27"/>
      <c r="AB240" s="23"/>
      <c r="AC240" s="33"/>
      <c r="AD240" s="33"/>
      <c r="AE240" s="33"/>
      <c r="AF240" s="33"/>
      <c r="AG240" s="33"/>
      <c r="AH240" s="33"/>
      <c r="AI240" s="33"/>
      <c r="AJ240" s="33"/>
      <c r="AK240" s="33"/>
      <c r="AL240" s="33"/>
      <c r="AM240" s="33"/>
      <c r="AN240" s="33"/>
      <c r="AO240" s="33"/>
      <c r="AP240" s="33"/>
      <c r="AQ240" s="33"/>
      <c r="AR240" s="33"/>
      <c r="AS240" s="33"/>
      <c r="AT240" s="33"/>
      <c r="AU240" s="33"/>
      <c r="AV240" s="33"/>
      <c r="AW240" s="33"/>
      <c r="AX240" s="33"/>
      <c r="AY240" s="33"/>
      <c r="AZ240" s="33"/>
    </row>
    <row r="241" spans="1:52" hidden="1">
      <c r="A241" s="27"/>
      <c r="AB241" s="23"/>
      <c r="AC241" s="33"/>
      <c r="AD241" s="33"/>
      <c r="AE241" s="33"/>
      <c r="AF241" s="33"/>
      <c r="AG241" s="33"/>
      <c r="AH241" s="33"/>
      <c r="AI241" s="33"/>
      <c r="AJ241" s="33"/>
      <c r="AK241" s="33"/>
      <c r="AL241" s="33"/>
      <c r="AM241" s="33"/>
      <c r="AN241" s="33"/>
      <c r="AO241" s="33"/>
      <c r="AP241" s="33"/>
      <c r="AQ241" s="33"/>
      <c r="AR241" s="33"/>
      <c r="AS241" s="33"/>
      <c r="AT241" s="33"/>
      <c r="AU241" s="33"/>
      <c r="AV241" s="33"/>
      <c r="AW241" s="33"/>
      <c r="AX241" s="33"/>
      <c r="AY241" s="33"/>
      <c r="AZ241" s="33"/>
    </row>
    <row r="242" spans="1:52" hidden="1">
      <c r="A242" s="27"/>
      <c r="AB242" s="23"/>
      <c r="AC242" s="33"/>
      <c r="AD242" s="33"/>
      <c r="AE242" s="33"/>
      <c r="AF242" s="33"/>
      <c r="AG242" s="33"/>
      <c r="AH242" s="33"/>
      <c r="AI242" s="33"/>
      <c r="AJ242" s="33"/>
      <c r="AK242" s="33"/>
      <c r="AL242" s="33"/>
      <c r="AM242" s="33"/>
      <c r="AN242" s="33"/>
      <c r="AO242" s="33"/>
      <c r="AP242" s="33"/>
      <c r="AQ242" s="33"/>
      <c r="AR242" s="33"/>
      <c r="AS242" s="33"/>
      <c r="AT242" s="33"/>
      <c r="AU242" s="33"/>
      <c r="AV242" s="33"/>
      <c r="AW242" s="33"/>
      <c r="AX242" s="33"/>
      <c r="AY242" s="33"/>
      <c r="AZ242" s="33"/>
    </row>
    <row r="243" spans="1:52" hidden="1">
      <c r="A243" s="27"/>
      <c r="AB243" s="23"/>
      <c r="AC243" s="33"/>
      <c r="AD243" s="33"/>
      <c r="AE243" s="33"/>
      <c r="AF243" s="33"/>
      <c r="AG243" s="33"/>
      <c r="AH243" s="33"/>
      <c r="AI243" s="33"/>
      <c r="AJ243" s="33"/>
      <c r="AK243" s="33"/>
      <c r="AL243" s="33"/>
      <c r="AM243" s="33"/>
      <c r="AN243" s="33"/>
      <c r="AO243" s="33"/>
      <c r="AP243" s="33"/>
      <c r="AQ243" s="33"/>
      <c r="AR243" s="33"/>
      <c r="AS243" s="33"/>
      <c r="AT243" s="33"/>
      <c r="AU243" s="33"/>
      <c r="AV243" s="33"/>
      <c r="AW243" s="33"/>
      <c r="AX243" s="33"/>
      <c r="AY243" s="33"/>
      <c r="AZ243" s="33"/>
    </row>
    <row r="244" spans="1:52" hidden="1">
      <c r="A244" s="27"/>
      <c r="AB244" s="23"/>
      <c r="AC244" s="33"/>
      <c r="AD244" s="33"/>
      <c r="AE244" s="33"/>
      <c r="AF244" s="33"/>
      <c r="AG244" s="33"/>
      <c r="AH244" s="33"/>
      <c r="AI244" s="33"/>
      <c r="AJ244" s="33"/>
      <c r="AK244" s="33"/>
      <c r="AL244" s="33"/>
      <c r="AM244" s="33"/>
      <c r="AN244" s="33"/>
      <c r="AO244" s="33"/>
      <c r="AP244" s="33"/>
      <c r="AQ244" s="33"/>
      <c r="AR244" s="33"/>
      <c r="AS244" s="33"/>
      <c r="AT244" s="33"/>
      <c r="AU244" s="33"/>
      <c r="AV244" s="33"/>
      <c r="AW244" s="33"/>
      <c r="AX244" s="33"/>
      <c r="AY244" s="33"/>
      <c r="AZ244" s="33"/>
    </row>
    <row r="245" spans="1:52" hidden="1">
      <c r="A245" s="27"/>
      <c r="AB245" s="23"/>
      <c r="AC245" s="33"/>
      <c r="AD245" s="33"/>
      <c r="AE245" s="33"/>
      <c r="AF245" s="33"/>
      <c r="AG245" s="33"/>
      <c r="AH245" s="33"/>
      <c r="AI245" s="33"/>
      <c r="AJ245" s="33"/>
      <c r="AK245" s="33"/>
      <c r="AL245" s="33"/>
      <c r="AM245" s="33"/>
      <c r="AN245" s="33"/>
      <c r="AO245" s="33"/>
      <c r="AP245" s="33"/>
      <c r="AQ245" s="33"/>
      <c r="AR245" s="33"/>
      <c r="AS245" s="33"/>
      <c r="AT245" s="33"/>
      <c r="AU245" s="33"/>
      <c r="AV245" s="33"/>
      <c r="AW245" s="33"/>
      <c r="AX245" s="33"/>
      <c r="AY245" s="33"/>
      <c r="AZ245" s="33"/>
    </row>
    <row r="246" spans="1:52" hidden="1">
      <c r="A246" s="27"/>
      <c r="AB246" s="23"/>
      <c r="AC246" s="33"/>
      <c r="AD246" s="33"/>
      <c r="AE246" s="33"/>
      <c r="AF246" s="33"/>
      <c r="AG246" s="33"/>
      <c r="AH246" s="33"/>
      <c r="AI246" s="33"/>
      <c r="AJ246" s="33"/>
      <c r="AK246" s="33"/>
      <c r="AL246" s="33"/>
      <c r="AM246" s="33"/>
      <c r="AN246" s="33"/>
      <c r="AO246" s="33"/>
      <c r="AP246" s="33"/>
      <c r="AQ246" s="33"/>
      <c r="AR246" s="33"/>
      <c r="AS246" s="33"/>
      <c r="AT246" s="33"/>
      <c r="AU246" s="33"/>
      <c r="AV246" s="33"/>
      <c r="AW246" s="33"/>
      <c r="AX246" s="33"/>
      <c r="AY246" s="33"/>
      <c r="AZ246" s="33"/>
    </row>
    <row r="247" spans="1:52" hidden="1">
      <c r="A247" s="27"/>
      <c r="AB247" s="23"/>
      <c r="AC247" s="33"/>
      <c r="AD247" s="33"/>
      <c r="AE247" s="33"/>
      <c r="AF247" s="33"/>
      <c r="AG247" s="33"/>
      <c r="AH247" s="33"/>
      <c r="AI247" s="33"/>
      <c r="AJ247" s="33"/>
      <c r="AK247" s="33"/>
      <c r="AL247" s="33"/>
      <c r="AM247" s="33"/>
      <c r="AN247" s="33"/>
      <c r="AO247" s="33"/>
      <c r="AP247" s="33"/>
      <c r="AQ247" s="33"/>
      <c r="AR247" s="33"/>
      <c r="AS247" s="33"/>
      <c r="AT247" s="33"/>
      <c r="AU247" s="33"/>
      <c r="AV247" s="33"/>
      <c r="AW247" s="33"/>
      <c r="AX247" s="33"/>
      <c r="AY247" s="33"/>
      <c r="AZ247" s="33"/>
    </row>
    <row r="248" spans="1:52" hidden="1">
      <c r="A248" s="27"/>
      <c r="AB248" s="23"/>
      <c r="AC248" s="33"/>
      <c r="AD248" s="33"/>
      <c r="AE248" s="33"/>
      <c r="AF248" s="33"/>
      <c r="AG248" s="33"/>
      <c r="AH248" s="33"/>
      <c r="AI248" s="33"/>
      <c r="AJ248" s="33"/>
      <c r="AK248" s="33"/>
      <c r="AL248" s="33"/>
      <c r="AM248" s="33"/>
      <c r="AN248" s="33"/>
      <c r="AO248" s="33"/>
      <c r="AP248" s="33"/>
      <c r="AQ248" s="33"/>
      <c r="AR248" s="33"/>
      <c r="AS248" s="33"/>
      <c r="AT248" s="33"/>
      <c r="AU248" s="33"/>
      <c r="AV248" s="33"/>
      <c r="AW248" s="33"/>
      <c r="AX248" s="33"/>
      <c r="AY248" s="33"/>
      <c r="AZ248" s="33"/>
    </row>
    <row r="249" spans="1:52" hidden="1">
      <c r="A249" s="27"/>
      <c r="AB249" s="23"/>
      <c r="AC249" s="33"/>
      <c r="AD249" s="33"/>
      <c r="AE249" s="33"/>
      <c r="AF249" s="33"/>
      <c r="AG249" s="33"/>
      <c r="AH249" s="33"/>
      <c r="AI249" s="33"/>
      <c r="AJ249" s="33"/>
      <c r="AK249" s="33"/>
      <c r="AL249" s="33"/>
      <c r="AM249" s="33"/>
      <c r="AN249" s="33"/>
      <c r="AO249" s="33"/>
      <c r="AP249" s="33"/>
      <c r="AQ249" s="33"/>
      <c r="AR249" s="33"/>
      <c r="AS249" s="33"/>
      <c r="AT249" s="33"/>
      <c r="AU249" s="33"/>
      <c r="AV249" s="33"/>
      <c r="AW249" s="33"/>
      <c r="AX249" s="33"/>
      <c r="AY249" s="33"/>
      <c r="AZ249" s="33"/>
    </row>
    <row r="250" spans="1:52" hidden="1">
      <c r="A250" s="27"/>
      <c r="AB250" s="23"/>
      <c r="AC250" s="33"/>
      <c r="AD250" s="33"/>
      <c r="AE250" s="33"/>
      <c r="AF250" s="33"/>
      <c r="AG250" s="33"/>
      <c r="AH250" s="33"/>
      <c r="AI250" s="33"/>
      <c r="AJ250" s="33"/>
      <c r="AK250" s="33"/>
      <c r="AL250" s="33"/>
      <c r="AM250" s="33"/>
      <c r="AN250" s="33"/>
      <c r="AO250" s="33"/>
      <c r="AP250" s="33"/>
      <c r="AQ250" s="33"/>
      <c r="AR250" s="33"/>
      <c r="AS250" s="33"/>
      <c r="AT250" s="33"/>
      <c r="AU250" s="33"/>
      <c r="AV250" s="33"/>
      <c r="AW250" s="33"/>
      <c r="AX250" s="33"/>
      <c r="AY250" s="33"/>
      <c r="AZ250" s="33"/>
    </row>
    <row r="251" spans="1:52" hidden="1">
      <c r="A251" s="27"/>
      <c r="AB251" s="23"/>
      <c r="AC251" s="33"/>
      <c r="AD251" s="33"/>
      <c r="AE251" s="33"/>
      <c r="AF251" s="33"/>
      <c r="AG251" s="33"/>
      <c r="AH251" s="33"/>
      <c r="AI251" s="33"/>
      <c r="AJ251" s="33"/>
      <c r="AK251" s="33"/>
      <c r="AL251" s="33"/>
      <c r="AM251" s="33"/>
      <c r="AN251" s="33"/>
      <c r="AO251" s="33"/>
      <c r="AP251" s="33"/>
      <c r="AQ251" s="33"/>
      <c r="AR251" s="33"/>
      <c r="AS251" s="33"/>
      <c r="AT251" s="33"/>
      <c r="AU251" s="33"/>
      <c r="AV251" s="33"/>
      <c r="AW251" s="33"/>
      <c r="AX251" s="33"/>
      <c r="AY251" s="33"/>
      <c r="AZ251" s="33"/>
    </row>
    <row r="252" spans="1:52" hidden="1">
      <c r="A252" s="27"/>
      <c r="AB252" s="23"/>
      <c r="AC252" s="33"/>
      <c r="AD252" s="33"/>
      <c r="AE252" s="33"/>
      <c r="AF252" s="33"/>
      <c r="AG252" s="33"/>
      <c r="AH252" s="33"/>
      <c r="AI252" s="33"/>
      <c r="AJ252" s="33"/>
      <c r="AK252" s="33"/>
      <c r="AL252" s="33"/>
      <c r="AM252" s="33"/>
      <c r="AN252" s="33"/>
      <c r="AO252" s="33"/>
      <c r="AP252" s="33"/>
      <c r="AQ252" s="33"/>
      <c r="AR252" s="33"/>
      <c r="AS252" s="33"/>
      <c r="AT252" s="33"/>
      <c r="AU252" s="33"/>
      <c r="AV252" s="33"/>
      <c r="AW252" s="33"/>
      <c r="AX252" s="33"/>
      <c r="AY252" s="33"/>
      <c r="AZ252" s="33"/>
    </row>
    <row r="253" spans="1:52" hidden="1">
      <c r="A253" s="27"/>
      <c r="AB253" s="23"/>
      <c r="AC253" s="33"/>
      <c r="AD253" s="33"/>
      <c r="AE253" s="33"/>
      <c r="AF253" s="33"/>
      <c r="AG253" s="33"/>
      <c r="AH253" s="33"/>
      <c r="AI253" s="33"/>
      <c r="AJ253" s="33"/>
      <c r="AK253" s="33"/>
      <c r="AL253" s="33"/>
      <c r="AM253" s="33"/>
      <c r="AN253" s="33"/>
      <c r="AO253" s="33"/>
      <c r="AP253" s="33"/>
      <c r="AQ253" s="33"/>
      <c r="AR253" s="33"/>
      <c r="AS253" s="33"/>
      <c r="AT253" s="33"/>
      <c r="AU253" s="33"/>
      <c r="AV253" s="33"/>
      <c r="AW253" s="33"/>
      <c r="AX253" s="33"/>
      <c r="AY253" s="33"/>
      <c r="AZ253" s="33"/>
    </row>
    <row r="254" spans="1:52" hidden="1">
      <c r="A254" s="27"/>
      <c r="AB254" s="23"/>
      <c r="AC254" s="33"/>
      <c r="AD254" s="33"/>
      <c r="AE254" s="33"/>
      <c r="AF254" s="33"/>
      <c r="AG254" s="33"/>
      <c r="AH254" s="33"/>
      <c r="AI254" s="33"/>
      <c r="AJ254" s="33"/>
      <c r="AK254" s="33"/>
      <c r="AL254" s="33"/>
      <c r="AM254" s="33"/>
      <c r="AN254" s="33"/>
      <c r="AO254" s="33"/>
      <c r="AP254" s="33"/>
      <c r="AQ254" s="33"/>
      <c r="AR254" s="33"/>
      <c r="AS254" s="33"/>
      <c r="AT254" s="33"/>
      <c r="AU254" s="33"/>
      <c r="AV254" s="33"/>
      <c r="AW254" s="33"/>
      <c r="AX254" s="33"/>
      <c r="AY254" s="33"/>
      <c r="AZ254" s="33"/>
    </row>
    <row r="255" spans="1:52" hidden="1">
      <c r="A255" s="27"/>
      <c r="AB255" s="23"/>
      <c r="AC255" s="33"/>
      <c r="AD255" s="33"/>
      <c r="AE255" s="33"/>
      <c r="AF255" s="33"/>
      <c r="AG255" s="33"/>
      <c r="AH255" s="33"/>
      <c r="AI255" s="33"/>
      <c r="AJ255" s="33"/>
      <c r="AK255" s="33"/>
      <c r="AL255" s="33"/>
      <c r="AM255" s="33"/>
      <c r="AN255" s="33"/>
      <c r="AO255" s="33"/>
      <c r="AP255" s="33"/>
      <c r="AQ255" s="33"/>
      <c r="AR255" s="33"/>
      <c r="AS255" s="33"/>
      <c r="AT255" s="33"/>
      <c r="AU255" s="33"/>
      <c r="AV255" s="33"/>
      <c r="AW255" s="33"/>
      <c r="AX255" s="33"/>
      <c r="AY255" s="33"/>
      <c r="AZ255" s="33"/>
    </row>
    <row r="256" spans="1:52" hidden="1">
      <c r="A256" s="27"/>
      <c r="AB256" s="23"/>
      <c r="AC256" s="33"/>
      <c r="AD256" s="33"/>
      <c r="AE256" s="33"/>
      <c r="AF256" s="33"/>
      <c r="AG256" s="33"/>
      <c r="AH256" s="33"/>
      <c r="AI256" s="33"/>
      <c r="AJ256" s="33"/>
      <c r="AK256" s="33"/>
      <c r="AL256" s="33"/>
      <c r="AM256" s="33"/>
      <c r="AN256" s="33"/>
      <c r="AO256" s="33"/>
      <c r="AP256" s="33"/>
      <c r="AQ256" s="33"/>
      <c r="AR256" s="33"/>
      <c r="AS256" s="33"/>
      <c r="AT256" s="33"/>
      <c r="AU256" s="33"/>
      <c r="AV256" s="33"/>
      <c r="AW256" s="33"/>
      <c r="AX256" s="33"/>
      <c r="AY256" s="33"/>
      <c r="AZ256" s="33"/>
    </row>
    <row r="257" spans="1:52" hidden="1">
      <c r="A257" s="27"/>
      <c r="AB257" s="23"/>
      <c r="AC257" s="33"/>
      <c r="AD257" s="33"/>
      <c r="AE257" s="33"/>
      <c r="AF257" s="33"/>
      <c r="AG257" s="33"/>
      <c r="AH257" s="33"/>
      <c r="AI257" s="33"/>
      <c r="AJ257" s="33"/>
      <c r="AK257" s="33"/>
      <c r="AL257" s="33"/>
      <c r="AM257" s="33"/>
      <c r="AN257" s="33"/>
      <c r="AO257" s="33"/>
      <c r="AP257" s="33"/>
      <c r="AQ257" s="33"/>
      <c r="AR257" s="33"/>
      <c r="AS257" s="33"/>
      <c r="AT257" s="33"/>
      <c r="AU257" s="33"/>
      <c r="AV257" s="33"/>
      <c r="AW257" s="33"/>
      <c r="AX257" s="33"/>
      <c r="AY257" s="33"/>
      <c r="AZ257" s="33"/>
    </row>
    <row r="258" spans="1:52" hidden="1">
      <c r="A258" s="27"/>
      <c r="AB258" s="23"/>
      <c r="AC258" s="33"/>
      <c r="AD258" s="33"/>
      <c r="AE258" s="33"/>
      <c r="AF258" s="33"/>
      <c r="AG258" s="33"/>
      <c r="AH258" s="33"/>
      <c r="AI258" s="33"/>
      <c r="AJ258" s="33"/>
      <c r="AK258" s="33"/>
      <c r="AL258" s="33"/>
      <c r="AM258" s="33"/>
      <c r="AN258" s="33"/>
      <c r="AO258" s="33"/>
      <c r="AP258" s="33"/>
      <c r="AQ258" s="33"/>
      <c r="AR258" s="33"/>
      <c r="AS258" s="33"/>
      <c r="AT258" s="33"/>
      <c r="AU258" s="33"/>
      <c r="AV258" s="33"/>
      <c r="AW258" s="33"/>
      <c r="AX258" s="33"/>
      <c r="AY258" s="33"/>
      <c r="AZ258" s="33"/>
    </row>
    <row r="259" spans="1:52" hidden="1">
      <c r="A259" s="27"/>
      <c r="AB259" s="23"/>
      <c r="AC259" s="33"/>
      <c r="AD259" s="33"/>
      <c r="AE259" s="33"/>
      <c r="AF259" s="33"/>
      <c r="AG259" s="33"/>
      <c r="AH259" s="33"/>
      <c r="AI259" s="33"/>
      <c r="AJ259" s="33"/>
      <c r="AK259" s="33"/>
      <c r="AL259" s="33"/>
      <c r="AM259" s="33"/>
      <c r="AN259" s="33"/>
      <c r="AO259" s="33"/>
      <c r="AP259" s="33"/>
      <c r="AQ259" s="33"/>
      <c r="AR259" s="33"/>
      <c r="AS259" s="33"/>
      <c r="AT259" s="33"/>
      <c r="AU259" s="33"/>
      <c r="AV259" s="33"/>
      <c r="AW259" s="33"/>
      <c r="AX259" s="33"/>
      <c r="AY259" s="33"/>
      <c r="AZ259" s="33"/>
    </row>
    <row r="260" spans="1:52" hidden="1">
      <c r="A260" s="27"/>
      <c r="AB260" s="23"/>
      <c r="AC260" s="33"/>
      <c r="AD260" s="33"/>
      <c r="AE260" s="33"/>
      <c r="AF260" s="33"/>
      <c r="AG260" s="33"/>
      <c r="AH260" s="33"/>
      <c r="AI260" s="33"/>
      <c r="AJ260" s="33"/>
      <c r="AK260" s="33"/>
      <c r="AL260" s="33"/>
      <c r="AM260" s="33"/>
      <c r="AN260" s="33"/>
      <c r="AO260" s="33"/>
      <c r="AP260" s="33"/>
      <c r="AQ260" s="33"/>
      <c r="AR260" s="33"/>
      <c r="AS260" s="33"/>
      <c r="AT260" s="33"/>
      <c r="AU260" s="33"/>
      <c r="AV260" s="33"/>
      <c r="AW260" s="33"/>
      <c r="AX260" s="33"/>
      <c r="AY260" s="33"/>
      <c r="AZ260" s="33"/>
    </row>
    <row r="261" spans="1:52" hidden="1">
      <c r="A261" s="27"/>
      <c r="AB261" s="23"/>
      <c r="AC261" s="33"/>
      <c r="AD261" s="33"/>
      <c r="AE261" s="33"/>
      <c r="AF261" s="33"/>
      <c r="AG261" s="33"/>
      <c r="AH261" s="33"/>
      <c r="AI261" s="33"/>
      <c r="AJ261" s="33"/>
      <c r="AK261" s="33"/>
      <c r="AL261" s="33"/>
      <c r="AM261" s="33"/>
      <c r="AN261" s="33"/>
      <c r="AO261" s="33"/>
      <c r="AP261" s="33"/>
      <c r="AQ261" s="33"/>
      <c r="AR261" s="33"/>
      <c r="AS261" s="33"/>
      <c r="AT261" s="33"/>
      <c r="AU261" s="33"/>
      <c r="AV261" s="33"/>
      <c r="AW261" s="33"/>
      <c r="AX261" s="33"/>
      <c r="AY261" s="33"/>
      <c r="AZ261" s="33"/>
    </row>
    <row r="262" spans="1:52" hidden="1">
      <c r="A262" s="27"/>
      <c r="AB262" s="23"/>
      <c r="AC262" s="33"/>
      <c r="AD262" s="33"/>
      <c r="AE262" s="33"/>
      <c r="AF262" s="33"/>
      <c r="AG262" s="33"/>
      <c r="AH262" s="33"/>
      <c r="AI262" s="33"/>
      <c r="AJ262" s="33"/>
      <c r="AK262" s="33"/>
      <c r="AL262" s="33"/>
      <c r="AM262" s="33"/>
      <c r="AN262" s="33"/>
      <c r="AO262" s="33"/>
      <c r="AP262" s="33"/>
      <c r="AQ262" s="33"/>
      <c r="AR262" s="33"/>
      <c r="AS262" s="33"/>
      <c r="AT262" s="33"/>
      <c r="AU262" s="33"/>
      <c r="AV262" s="33"/>
      <c r="AW262" s="33"/>
      <c r="AX262" s="33"/>
      <c r="AY262" s="33"/>
      <c r="AZ262" s="33"/>
    </row>
    <row r="263" spans="1:52" hidden="1">
      <c r="A263" s="27"/>
      <c r="AB263" s="23"/>
      <c r="AC263" s="33"/>
      <c r="AD263" s="33"/>
      <c r="AE263" s="33"/>
      <c r="AF263" s="33"/>
      <c r="AG263" s="33"/>
      <c r="AH263" s="33"/>
      <c r="AI263" s="33"/>
      <c r="AJ263" s="33"/>
      <c r="AK263" s="33"/>
      <c r="AL263" s="33"/>
      <c r="AM263" s="33"/>
      <c r="AN263" s="33"/>
      <c r="AO263" s="33"/>
      <c r="AP263" s="33"/>
      <c r="AQ263" s="33"/>
      <c r="AR263" s="33"/>
      <c r="AS263" s="33"/>
      <c r="AT263" s="33"/>
      <c r="AU263" s="33"/>
      <c r="AV263" s="33"/>
      <c r="AW263" s="33"/>
      <c r="AX263" s="33"/>
      <c r="AY263" s="33"/>
      <c r="AZ263" s="33"/>
    </row>
    <row r="264" spans="1:52" hidden="1">
      <c r="A264" s="27"/>
      <c r="AB264" s="23"/>
      <c r="AC264" s="33"/>
      <c r="AD264" s="33"/>
      <c r="AE264" s="33"/>
      <c r="AF264" s="33"/>
      <c r="AG264" s="33"/>
      <c r="AH264" s="33"/>
      <c r="AI264" s="33"/>
      <c r="AJ264" s="33"/>
      <c r="AK264" s="33"/>
      <c r="AL264" s="33"/>
      <c r="AM264" s="33"/>
      <c r="AN264" s="33"/>
      <c r="AO264" s="33"/>
      <c r="AP264" s="33"/>
      <c r="AQ264" s="33"/>
      <c r="AR264" s="33"/>
      <c r="AS264" s="33"/>
      <c r="AT264" s="33"/>
      <c r="AU264" s="33"/>
      <c r="AV264" s="33"/>
      <c r="AW264" s="33"/>
      <c r="AX264" s="33"/>
      <c r="AY264" s="33"/>
      <c r="AZ264" s="33"/>
    </row>
    <row r="265" spans="1:52" hidden="1">
      <c r="A265" s="27"/>
      <c r="AB265" s="23"/>
      <c r="AC265" s="33"/>
      <c r="AD265" s="33"/>
      <c r="AE265" s="33"/>
      <c r="AF265" s="33"/>
      <c r="AG265" s="33"/>
      <c r="AH265" s="33"/>
      <c r="AI265" s="33"/>
      <c r="AJ265" s="33"/>
      <c r="AK265" s="33"/>
      <c r="AL265" s="33"/>
      <c r="AM265" s="33"/>
      <c r="AN265" s="33"/>
      <c r="AO265" s="33"/>
      <c r="AP265" s="33"/>
      <c r="AQ265" s="33"/>
      <c r="AR265" s="33"/>
      <c r="AS265" s="33"/>
      <c r="AT265" s="33"/>
      <c r="AU265" s="33"/>
      <c r="AV265" s="33"/>
      <c r="AW265" s="33"/>
      <c r="AX265" s="33"/>
      <c r="AY265" s="33"/>
      <c r="AZ265" s="33"/>
    </row>
    <row r="266" spans="1:52" hidden="1">
      <c r="A266" s="27"/>
      <c r="AB266" s="23"/>
      <c r="AC266" s="33"/>
      <c r="AD266" s="33"/>
      <c r="AE266" s="33"/>
      <c r="AF266" s="33"/>
      <c r="AG266" s="33"/>
      <c r="AH266" s="33"/>
      <c r="AI266" s="33"/>
      <c r="AJ266" s="33"/>
      <c r="AK266" s="33"/>
      <c r="AL266" s="33"/>
      <c r="AM266" s="33"/>
      <c r="AN266" s="33"/>
      <c r="AO266" s="33"/>
      <c r="AP266" s="33"/>
      <c r="AQ266" s="33"/>
      <c r="AR266" s="33"/>
      <c r="AS266" s="33"/>
      <c r="AT266" s="33"/>
      <c r="AU266" s="33"/>
      <c r="AV266" s="33"/>
      <c r="AW266" s="33"/>
      <c r="AX266" s="33"/>
      <c r="AY266" s="33"/>
      <c r="AZ266" s="33"/>
    </row>
    <row r="267" spans="1:52" hidden="1">
      <c r="A267" s="27"/>
      <c r="AB267" s="23"/>
      <c r="AC267" s="33"/>
      <c r="AD267" s="33"/>
      <c r="AE267" s="33"/>
      <c r="AF267" s="33"/>
      <c r="AG267" s="33"/>
      <c r="AH267" s="33"/>
      <c r="AI267" s="33"/>
      <c r="AJ267" s="33"/>
      <c r="AK267" s="33"/>
      <c r="AL267" s="33"/>
      <c r="AM267" s="33"/>
      <c r="AN267" s="33"/>
      <c r="AO267" s="33"/>
      <c r="AP267" s="33"/>
      <c r="AQ267" s="33"/>
      <c r="AR267" s="33"/>
      <c r="AS267" s="33"/>
      <c r="AT267" s="33"/>
      <c r="AU267" s="33"/>
      <c r="AV267" s="33"/>
      <c r="AW267" s="33"/>
      <c r="AX267" s="33"/>
      <c r="AY267" s="33"/>
      <c r="AZ267" s="33"/>
    </row>
    <row r="268" spans="1:52" hidden="1">
      <c r="A268" s="27"/>
      <c r="AB268" s="23"/>
      <c r="AC268" s="33"/>
      <c r="AD268" s="33"/>
      <c r="AE268" s="33"/>
      <c r="AF268" s="33"/>
      <c r="AG268" s="33"/>
      <c r="AH268" s="33"/>
      <c r="AI268" s="33"/>
      <c r="AJ268" s="33"/>
      <c r="AK268" s="33"/>
      <c r="AL268" s="33"/>
      <c r="AM268" s="33"/>
      <c r="AN268" s="33"/>
      <c r="AO268" s="33"/>
      <c r="AP268" s="33"/>
      <c r="AQ268" s="33"/>
      <c r="AR268" s="33"/>
      <c r="AS268" s="33"/>
      <c r="AT268" s="33"/>
      <c r="AU268" s="33"/>
      <c r="AV268" s="33"/>
      <c r="AW268" s="33"/>
      <c r="AX268" s="33"/>
      <c r="AY268" s="33"/>
      <c r="AZ268" s="33"/>
    </row>
    <row r="269" spans="1:52" hidden="1">
      <c r="A269" s="27"/>
      <c r="AB269" s="23"/>
      <c r="AC269" s="33"/>
      <c r="AD269" s="33"/>
      <c r="AE269" s="33"/>
      <c r="AF269" s="33"/>
      <c r="AG269" s="33"/>
      <c r="AH269" s="33"/>
      <c r="AI269" s="33"/>
      <c r="AJ269" s="33"/>
      <c r="AK269" s="33"/>
      <c r="AL269" s="33"/>
      <c r="AM269" s="33"/>
      <c r="AN269" s="33"/>
      <c r="AO269" s="33"/>
      <c r="AP269" s="33"/>
      <c r="AQ269" s="33"/>
      <c r="AR269" s="33"/>
      <c r="AS269" s="33"/>
      <c r="AT269" s="33"/>
      <c r="AU269" s="33"/>
      <c r="AV269" s="33"/>
      <c r="AW269" s="33"/>
      <c r="AX269" s="33"/>
      <c r="AY269" s="33"/>
      <c r="AZ269" s="33"/>
    </row>
    <row r="270" spans="1:52" hidden="1">
      <c r="A270" s="27"/>
      <c r="AB270" s="23"/>
      <c r="AC270" s="33"/>
      <c r="AD270" s="33"/>
      <c r="AE270" s="33"/>
      <c r="AF270" s="33"/>
      <c r="AG270" s="33"/>
      <c r="AH270" s="33"/>
      <c r="AI270" s="33"/>
      <c r="AJ270" s="33"/>
      <c r="AK270" s="33"/>
      <c r="AL270" s="33"/>
      <c r="AM270" s="33"/>
      <c r="AN270" s="33"/>
      <c r="AO270" s="33"/>
      <c r="AP270" s="33"/>
      <c r="AQ270" s="33"/>
      <c r="AR270" s="33"/>
      <c r="AS270" s="33"/>
      <c r="AT270" s="33"/>
      <c r="AU270" s="33"/>
      <c r="AV270" s="33"/>
      <c r="AW270" s="33"/>
      <c r="AX270" s="33"/>
      <c r="AY270" s="33"/>
      <c r="AZ270" s="33"/>
    </row>
    <row r="271" spans="1:52" hidden="1">
      <c r="A271" s="27"/>
      <c r="AB271" s="23"/>
      <c r="AC271" s="33"/>
      <c r="AD271" s="33"/>
      <c r="AE271" s="33"/>
      <c r="AF271" s="33"/>
      <c r="AG271" s="33"/>
      <c r="AH271" s="33"/>
      <c r="AI271" s="33"/>
      <c r="AJ271" s="33"/>
      <c r="AK271" s="33"/>
      <c r="AL271" s="33"/>
      <c r="AM271" s="33"/>
      <c r="AN271" s="33"/>
      <c r="AO271" s="33"/>
      <c r="AP271" s="33"/>
      <c r="AQ271" s="33"/>
      <c r="AR271" s="33"/>
      <c r="AS271" s="33"/>
      <c r="AT271" s="33"/>
      <c r="AU271" s="33"/>
      <c r="AV271" s="33"/>
      <c r="AW271" s="33"/>
      <c r="AX271" s="33"/>
      <c r="AY271" s="33"/>
      <c r="AZ271" s="33"/>
    </row>
    <row r="272" spans="1:52" hidden="1">
      <c r="A272" s="27"/>
      <c r="AB272" s="23"/>
      <c r="AC272" s="33"/>
      <c r="AD272" s="33"/>
      <c r="AE272" s="33"/>
      <c r="AF272" s="33"/>
      <c r="AG272" s="33"/>
      <c r="AH272" s="33"/>
      <c r="AI272" s="33"/>
      <c r="AJ272" s="33"/>
      <c r="AK272" s="33"/>
      <c r="AL272" s="33"/>
      <c r="AM272" s="33"/>
      <c r="AN272" s="33"/>
      <c r="AO272" s="33"/>
      <c r="AP272" s="33"/>
      <c r="AQ272" s="33"/>
      <c r="AR272" s="33"/>
      <c r="AS272" s="33"/>
      <c r="AT272" s="33"/>
      <c r="AU272" s="33"/>
      <c r="AV272" s="33"/>
      <c r="AW272" s="33"/>
      <c r="AX272" s="33"/>
      <c r="AY272" s="33"/>
      <c r="AZ272" s="33"/>
    </row>
    <row r="273" spans="1:52" hidden="1">
      <c r="A273" s="27"/>
      <c r="AB273" s="23"/>
      <c r="AC273" s="33"/>
      <c r="AD273" s="33"/>
      <c r="AE273" s="33"/>
      <c r="AF273" s="33"/>
      <c r="AG273" s="33"/>
      <c r="AH273" s="33"/>
      <c r="AI273" s="33"/>
      <c r="AJ273" s="33"/>
      <c r="AK273" s="33"/>
      <c r="AL273" s="33"/>
      <c r="AM273" s="33"/>
      <c r="AN273" s="33"/>
      <c r="AO273" s="33"/>
      <c r="AP273" s="33"/>
      <c r="AQ273" s="33"/>
      <c r="AR273" s="33"/>
      <c r="AS273" s="33"/>
      <c r="AT273" s="33"/>
      <c r="AU273" s="33"/>
      <c r="AV273" s="33"/>
      <c r="AW273" s="33"/>
      <c r="AX273" s="33"/>
      <c r="AY273" s="33"/>
      <c r="AZ273" s="33"/>
    </row>
    <row r="274" spans="1:52" hidden="1">
      <c r="A274" s="27"/>
      <c r="AB274" s="23"/>
      <c r="AC274" s="33"/>
      <c r="AD274" s="33"/>
      <c r="AE274" s="33"/>
      <c r="AF274" s="33"/>
      <c r="AG274" s="33"/>
      <c r="AH274" s="33"/>
      <c r="AI274" s="33"/>
      <c r="AJ274" s="33"/>
      <c r="AK274" s="33"/>
      <c r="AL274" s="33"/>
      <c r="AM274" s="33"/>
      <c r="AN274" s="33"/>
      <c r="AO274" s="33"/>
      <c r="AP274" s="33"/>
      <c r="AQ274" s="33"/>
      <c r="AR274" s="33"/>
      <c r="AS274" s="33"/>
      <c r="AT274" s="33"/>
      <c r="AU274" s="33"/>
      <c r="AV274" s="33"/>
      <c r="AW274" s="33"/>
      <c r="AX274" s="33"/>
      <c r="AY274" s="33"/>
      <c r="AZ274" s="33"/>
    </row>
    <row r="275" spans="1:52" hidden="1">
      <c r="A275" s="27"/>
      <c r="AB275" s="23"/>
      <c r="AC275" s="33"/>
      <c r="AD275" s="33"/>
      <c r="AE275" s="33"/>
      <c r="AF275" s="33"/>
      <c r="AG275" s="33"/>
      <c r="AH275" s="33"/>
      <c r="AI275" s="33"/>
      <c r="AJ275" s="33"/>
      <c r="AK275" s="33"/>
      <c r="AL275" s="33"/>
      <c r="AM275" s="33"/>
      <c r="AN275" s="33"/>
      <c r="AO275" s="33"/>
      <c r="AP275" s="33"/>
      <c r="AQ275" s="33"/>
      <c r="AR275" s="33"/>
      <c r="AS275" s="33"/>
      <c r="AT275" s="33"/>
      <c r="AU275" s="33"/>
      <c r="AV275" s="33"/>
      <c r="AW275" s="33"/>
      <c r="AX275" s="33"/>
      <c r="AY275" s="33"/>
      <c r="AZ275" s="33"/>
    </row>
    <row r="276" spans="1:52" hidden="1">
      <c r="A276" s="27"/>
      <c r="AB276" s="23"/>
      <c r="AC276" s="33"/>
      <c r="AD276" s="33"/>
      <c r="AE276" s="33"/>
      <c r="AF276" s="33"/>
      <c r="AG276" s="33"/>
      <c r="AH276" s="33"/>
      <c r="AI276" s="33"/>
      <c r="AJ276" s="33"/>
      <c r="AK276" s="33"/>
      <c r="AL276" s="33"/>
      <c r="AM276" s="33"/>
      <c r="AN276" s="33"/>
      <c r="AO276" s="33"/>
      <c r="AP276" s="33"/>
      <c r="AQ276" s="33"/>
      <c r="AR276" s="33"/>
      <c r="AS276" s="33"/>
      <c r="AT276" s="33"/>
      <c r="AU276" s="33"/>
      <c r="AV276" s="33"/>
      <c r="AW276" s="33"/>
      <c r="AX276" s="33"/>
      <c r="AY276" s="33"/>
      <c r="AZ276" s="33"/>
    </row>
    <row r="277" spans="1:52" hidden="1">
      <c r="A277" s="27"/>
      <c r="AB277" s="23"/>
      <c r="AC277" s="33"/>
      <c r="AD277" s="33"/>
      <c r="AE277" s="33"/>
      <c r="AF277" s="33"/>
      <c r="AG277" s="33"/>
      <c r="AH277" s="33"/>
      <c r="AI277" s="33"/>
      <c r="AJ277" s="33"/>
      <c r="AK277" s="33"/>
      <c r="AL277" s="33"/>
      <c r="AM277" s="33"/>
      <c r="AN277" s="33"/>
      <c r="AO277" s="33"/>
      <c r="AP277" s="33"/>
      <c r="AQ277" s="33"/>
      <c r="AR277" s="33"/>
      <c r="AS277" s="33"/>
      <c r="AT277" s="33"/>
      <c r="AU277" s="33"/>
      <c r="AV277" s="33"/>
      <c r="AW277" s="33"/>
      <c r="AX277" s="33"/>
      <c r="AY277" s="33"/>
      <c r="AZ277" s="33"/>
    </row>
    <row r="278" spans="1:52" hidden="1">
      <c r="A278" s="27"/>
      <c r="AB278" s="23"/>
      <c r="AC278" s="33"/>
      <c r="AD278" s="33"/>
      <c r="AE278" s="33"/>
      <c r="AF278" s="33"/>
      <c r="AG278" s="33"/>
      <c r="AH278" s="33"/>
      <c r="AI278" s="33"/>
      <c r="AJ278" s="33"/>
      <c r="AK278" s="33"/>
      <c r="AL278" s="33"/>
      <c r="AM278" s="33"/>
      <c r="AN278" s="33"/>
      <c r="AO278" s="33"/>
      <c r="AP278" s="33"/>
      <c r="AQ278" s="33"/>
      <c r="AR278" s="33"/>
      <c r="AS278" s="33"/>
      <c r="AT278" s="33"/>
      <c r="AU278" s="33"/>
      <c r="AV278" s="33"/>
      <c r="AW278" s="33"/>
      <c r="AX278" s="33"/>
      <c r="AY278" s="33"/>
      <c r="AZ278" s="33"/>
    </row>
    <row r="279" spans="1:52" hidden="1">
      <c r="A279" s="27"/>
      <c r="AB279" s="23"/>
      <c r="AC279" s="33"/>
      <c r="AD279" s="33"/>
      <c r="AE279" s="33"/>
      <c r="AF279" s="33"/>
      <c r="AG279" s="33"/>
      <c r="AH279" s="33"/>
      <c r="AI279" s="33"/>
      <c r="AJ279" s="33"/>
      <c r="AK279" s="33"/>
      <c r="AL279" s="33"/>
      <c r="AM279" s="33"/>
      <c r="AN279" s="33"/>
      <c r="AO279" s="33"/>
      <c r="AP279" s="33"/>
      <c r="AQ279" s="33"/>
      <c r="AR279" s="33"/>
      <c r="AS279" s="33"/>
      <c r="AT279" s="33"/>
      <c r="AU279" s="33"/>
      <c r="AV279" s="33"/>
      <c r="AW279" s="33"/>
      <c r="AX279" s="33"/>
      <c r="AY279" s="33"/>
      <c r="AZ279" s="33"/>
    </row>
    <row r="280" spans="1:52" hidden="1">
      <c r="A280" s="27"/>
      <c r="AB280" s="23"/>
      <c r="AC280" s="33"/>
      <c r="AD280" s="33"/>
      <c r="AE280" s="33"/>
      <c r="AF280" s="33"/>
      <c r="AG280" s="33"/>
      <c r="AH280" s="33"/>
      <c r="AI280" s="33"/>
      <c r="AJ280" s="33"/>
      <c r="AK280" s="33"/>
      <c r="AL280" s="33"/>
      <c r="AM280" s="33"/>
      <c r="AN280" s="33"/>
      <c r="AO280" s="33"/>
      <c r="AP280" s="33"/>
      <c r="AQ280" s="33"/>
      <c r="AR280" s="33"/>
      <c r="AS280" s="33"/>
      <c r="AT280" s="33"/>
      <c r="AU280" s="33"/>
      <c r="AV280" s="33"/>
      <c r="AW280" s="33"/>
      <c r="AX280" s="33"/>
      <c r="AY280" s="33"/>
      <c r="AZ280" s="33"/>
    </row>
    <row r="281" spans="1:52" hidden="1">
      <c r="A281" s="27"/>
      <c r="AB281" s="23"/>
      <c r="AC281" s="33"/>
      <c r="AD281" s="33"/>
      <c r="AE281" s="33"/>
      <c r="AF281" s="33"/>
      <c r="AG281" s="33"/>
      <c r="AH281" s="33"/>
      <c r="AI281" s="33"/>
      <c r="AJ281" s="33"/>
      <c r="AK281" s="33"/>
      <c r="AL281" s="33"/>
      <c r="AM281" s="33"/>
      <c r="AN281" s="33"/>
      <c r="AO281" s="33"/>
      <c r="AP281" s="33"/>
      <c r="AQ281" s="33"/>
      <c r="AR281" s="33"/>
      <c r="AS281" s="33"/>
      <c r="AT281" s="33"/>
      <c r="AU281" s="33"/>
      <c r="AV281" s="33"/>
      <c r="AW281" s="33"/>
      <c r="AX281" s="33"/>
      <c r="AY281" s="33"/>
      <c r="AZ281" s="33"/>
    </row>
    <row r="282" spans="1:52" hidden="1">
      <c r="A282" s="27"/>
      <c r="AB282" s="23"/>
      <c r="AC282" s="33"/>
      <c r="AD282" s="33"/>
      <c r="AE282" s="33"/>
      <c r="AF282" s="33"/>
      <c r="AG282" s="33"/>
      <c r="AH282" s="33"/>
      <c r="AI282" s="33"/>
      <c r="AJ282" s="33"/>
      <c r="AK282" s="33"/>
      <c r="AL282" s="33"/>
      <c r="AM282" s="33"/>
      <c r="AN282" s="33"/>
      <c r="AO282" s="33"/>
      <c r="AP282" s="33"/>
      <c r="AQ282" s="33"/>
      <c r="AR282" s="33"/>
      <c r="AS282" s="33"/>
      <c r="AT282" s="33"/>
      <c r="AU282" s="33"/>
      <c r="AV282" s="33"/>
      <c r="AW282" s="33"/>
      <c r="AX282" s="33"/>
      <c r="AY282" s="33"/>
      <c r="AZ282" s="33"/>
    </row>
    <row r="283" spans="1:52" hidden="1">
      <c r="A283" s="27"/>
      <c r="AB283" s="23"/>
      <c r="AC283" s="33"/>
      <c r="AD283" s="33"/>
      <c r="AE283" s="33"/>
      <c r="AF283" s="33"/>
      <c r="AG283" s="33"/>
      <c r="AH283" s="33"/>
      <c r="AI283" s="33"/>
      <c r="AJ283" s="33"/>
      <c r="AK283" s="33"/>
      <c r="AL283" s="33"/>
      <c r="AM283" s="33"/>
      <c r="AN283" s="33"/>
      <c r="AO283" s="33"/>
      <c r="AP283" s="33"/>
      <c r="AQ283" s="33"/>
      <c r="AR283" s="33"/>
      <c r="AS283" s="33"/>
      <c r="AT283" s="33"/>
      <c r="AU283" s="33"/>
      <c r="AV283" s="33"/>
      <c r="AW283" s="33"/>
      <c r="AX283" s="33"/>
      <c r="AY283" s="33"/>
      <c r="AZ283" s="33"/>
    </row>
    <row r="284" spans="1:52" hidden="1">
      <c r="A284" s="27"/>
      <c r="AB284" s="23"/>
      <c r="AC284" s="33"/>
      <c r="AD284" s="33"/>
      <c r="AE284" s="33"/>
      <c r="AF284" s="33"/>
      <c r="AG284" s="33"/>
      <c r="AH284" s="33"/>
      <c r="AI284" s="33"/>
      <c r="AJ284" s="33"/>
      <c r="AK284" s="33"/>
      <c r="AL284" s="33"/>
      <c r="AM284" s="33"/>
      <c r="AN284" s="33"/>
      <c r="AO284" s="33"/>
      <c r="AP284" s="33"/>
      <c r="AQ284" s="33"/>
      <c r="AR284" s="33"/>
      <c r="AS284" s="33"/>
      <c r="AT284" s="33"/>
      <c r="AU284" s="33"/>
      <c r="AV284" s="33"/>
      <c r="AW284" s="33"/>
      <c r="AX284" s="33"/>
      <c r="AY284" s="33"/>
      <c r="AZ284" s="33"/>
    </row>
    <row r="285" spans="1:52" hidden="1">
      <c r="A285" s="27"/>
      <c r="AB285" s="23"/>
      <c r="AC285" s="33"/>
      <c r="AD285" s="33"/>
      <c r="AE285" s="33"/>
      <c r="AF285" s="33"/>
      <c r="AG285" s="33"/>
      <c r="AH285" s="33"/>
      <c r="AI285" s="33"/>
      <c r="AJ285" s="33"/>
      <c r="AK285" s="33"/>
      <c r="AL285" s="33"/>
      <c r="AM285" s="33"/>
      <c r="AN285" s="33"/>
      <c r="AO285" s="33"/>
      <c r="AP285" s="33"/>
      <c r="AQ285" s="33"/>
      <c r="AR285" s="33"/>
      <c r="AS285" s="33"/>
      <c r="AT285" s="33"/>
      <c r="AU285" s="33"/>
      <c r="AV285" s="33"/>
      <c r="AW285" s="33"/>
      <c r="AX285" s="33"/>
      <c r="AY285" s="33"/>
      <c r="AZ285" s="33"/>
    </row>
    <row r="286" spans="1:52" hidden="1">
      <c r="A286" s="27"/>
      <c r="AB286" s="23"/>
      <c r="AC286" s="33"/>
      <c r="AD286" s="33"/>
      <c r="AE286" s="33"/>
      <c r="AF286" s="33"/>
      <c r="AG286" s="33"/>
      <c r="AH286" s="33"/>
      <c r="AI286" s="33"/>
      <c r="AJ286" s="33"/>
      <c r="AK286" s="33"/>
      <c r="AL286" s="33"/>
      <c r="AM286" s="33"/>
      <c r="AN286" s="33"/>
      <c r="AO286" s="33"/>
      <c r="AP286" s="33"/>
      <c r="AQ286" s="33"/>
      <c r="AR286" s="33"/>
      <c r="AS286" s="33"/>
      <c r="AT286" s="33"/>
      <c r="AU286" s="33"/>
      <c r="AV286" s="33"/>
      <c r="AW286" s="33"/>
      <c r="AX286" s="33"/>
      <c r="AY286" s="33"/>
      <c r="AZ286" s="33"/>
    </row>
    <row r="287" spans="1:52" hidden="1">
      <c r="A287" s="27"/>
      <c r="AB287" s="23"/>
      <c r="AC287" s="33"/>
      <c r="AD287" s="33"/>
      <c r="AE287" s="33"/>
      <c r="AF287" s="33"/>
      <c r="AG287" s="33"/>
      <c r="AH287" s="33"/>
      <c r="AI287" s="33"/>
      <c r="AJ287" s="33"/>
      <c r="AK287" s="33"/>
      <c r="AL287" s="33"/>
      <c r="AM287" s="33"/>
      <c r="AN287" s="33"/>
      <c r="AO287" s="33"/>
      <c r="AP287" s="33"/>
      <c r="AQ287" s="33"/>
      <c r="AR287" s="33"/>
      <c r="AS287" s="33"/>
      <c r="AT287" s="33"/>
      <c r="AU287" s="33"/>
      <c r="AV287" s="33"/>
      <c r="AW287" s="33"/>
      <c r="AX287" s="33"/>
      <c r="AY287" s="33"/>
      <c r="AZ287" s="33"/>
    </row>
    <row r="288" spans="1:52" hidden="1">
      <c r="A288" s="27"/>
      <c r="AB288" s="23"/>
      <c r="AC288" s="33"/>
      <c r="AD288" s="33"/>
      <c r="AE288" s="33"/>
      <c r="AF288" s="33"/>
      <c r="AG288" s="33"/>
      <c r="AH288" s="33"/>
      <c r="AI288" s="33"/>
      <c r="AJ288" s="33"/>
      <c r="AK288" s="33"/>
      <c r="AL288" s="33"/>
      <c r="AM288" s="33"/>
      <c r="AN288" s="33"/>
      <c r="AO288" s="33"/>
      <c r="AP288" s="33"/>
      <c r="AQ288" s="33"/>
      <c r="AR288" s="33"/>
      <c r="AS288" s="33"/>
      <c r="AT288" s="33"/>
      <c r="AU288" s="33"/>
      <c r="AV288" s="33"/>
      <c r="AW288" s="33"/>
      <c r="AX288" s="33"/>
      <c r="AY288" s="33"/>
      <c r="AZ288" s="33"/>
    </row>
    <row r="289" spans="1:52" hidden="1">
      <c r="A289" s="27"/>
      <c r="AB289" s="23"/>
      <c r="AC289" s="33"/>
      <c r="AD289" s="33"/>
      <c r="AE289" s="33"/>
      <c r="AF289" s="33"/>
      <c r="AG289" s="33"/>
      <c r="AH289" s="33"/>
      <c r="AI289" s="33"/>
      <c r="AJ289" s="33"/>
      <c r="AK289" s="33"/>
      <c r="AL289" s="33"/>
      <c r="AM289" s="33"/>
      <c r="AN289" s="33"/>
      <c r="AO289" s="33"/>
      <c r="AP289" s="33"/>
      <c r="AQ289" s="33"/>
      <c r="AR289" s="33"/>
      <c r="AS289" s="33"/>
      <c r="AT289" s="33"/>
      <c r="AU289" s="33"/>
      <c r="AV289" s="33"/>
      <c r="AW289" s="33"/>
      <c r="AX289" s="33"/>
      <c r="AY289" s="33"/>
      <c r="AZ289" s="33"/>
    </row>
    <row r="290" spans="1:52" hidden="1">
      <c r="A290" s="27"/>
      <c r="AB290" s="23"/>
      <c r="AC290" s="33"/>
      <c r="AD290" s="33"/>
      <c r="AE290" s="33"/>
      <c r="AF290" s="33"/>
      <c r="AG290" s="33"/>
      <c r="AH290" s="33"/>
      <c r="AI290" s="33"/>
      <c r="AJ290" s="33"/>
      <c r="AK290" s="33"/>
      <c r="AL290" s="33"/>
      <c r="AM290" s="33"/>
      <c r="AN290" s="33"/>
      <c r="AO290" s="33"/>
      <c r="AP290" s="33"/>
      <c r="AQ290" s="33"/>
      <c r="AR290" s="33"/>
      <c r="AS290" s="33"/>
      <c r="AT290" s="33"/>
      <c r="AU290" s="33"/>
      <c r="AV290" s="33"/>
      <c r="AW290" s="33"/>
      <c r="AX290" s="33"/>
      <c r="AY290" s="33"/>
      <c r="AZ290" s="33"/>
    </row>
    <row r="291" spans="1:52" hidden="1">
      <c r="A291" s="27"/>
      <c r="AB291" s="23"/>
      <c r="AC291" s="33"/>
      <c r="AD291" s="33"/>
      <c r="AE291" s="33"/>
      <c r="AF291" s="33"/>
      <c r="AG291" s="33"/>
      <c r="AH291" s="33"/>
      <c r="AI291" s="33"/>
      <c r="AJ291" s="33"/>
      <c r="AK291" s="33"/>
      <c r="AL291" s="33"/>
      <c r="AM291" s="33"/>
      <c r="AN291" s="33"/>
      <c r="AO291" s="33"/>
      <c r="AP291" s="33"/>
      <c r="AQ291" s="33"/>
      <c r="AR291" s="33"/>
      <c r="AS291" s="33"/>
      <c r="AT291" s="33"/>
      <c r="AU291" s="33"/>
      <c r="AV291" s="33"/>
      <c r="AW291" s="33"/>
      <c r="AX291" s="33"/>
      <c r="AY291" s="33"/>
      <c r="AZ291" s="33"/>
    </row>
    <row r="292" spans="1:52" hidden="1">
      <c r="A292" s="27"/>
      <c r="AB292" s="23"/>
      <c r="AC292" s="33"/>
      <c r="AD292" s="33"/>
      <c r="AE292" s="33"/>
      <c r="AF292" s="33"/>
      <c r="AG292" s="33"/>
      <c r="AH292" s="33"/>
      <c r="AI292" s="33"/>
      <c r="AJ292" s="33"/>
      <c r="AK292" s="33"/>
      <c r="AL292" s="33"/>
      <c r="AM292" s="33"/>
      <c r="AN292" s="33"/>
      <c r="AO292" s="33"/>
      <c r="AP292" s="33"/>
      <c r="AQ292" s="33"/>
      <c r="AR292" s="33"/>
      <c r="AS292" s="33"/>
      <c r="AT292" s="33"/>
      <c r="AU292" s="33"/>
      <c r="AV292" s="33"/>
      <c r="AW292" s="33"/>
      <c r="AX292" s="33"/>
      <c r="AY292" s="33"/>
      <c r="AZ292" s="33"/>
    </row>
    <row r="293" spans="1:52" hidden="1">
      <c r="A293" s="27"/>
      <c r="AB293" s="23"/>
      <c r="AC293" s="33"/>
      <c r="AD293" s="33"/>
      <c r="AE293" s="33"/>
      <c r="AF293" s="33"/>
      <c r="AG293" s="33"/>
      <c r="AH293" s="33"/>
      <c r="AI293" s="33"/>
      <c r="AJ293" s="33"/>
      <c r="AK293" s="33"/>
      <c r="AL293" s="33"/>
      <c r="AM293" s="33"/>
      <c r="AN293" s="33"/>
      <c r="AO293" s="33"/>
      <c r="AP293" s="33"/>
      <c r="AQ293" s="33"/>
      <c r="AR293" s="33"/>
      <c r="AS293" s="33"/>
      <c r="AT293" s="33"/>
      <c r="AU293" s="33"/>
      <c r="AV293" s="33"/>
      <c r="AW293" s="33"/>
      <c r="AX293" s="33"/>
      <c r="AY293" s="33"/>
      <c r="AZ293" s="33"/>
    </row>
    <row r="294" spans="1:52" hidden="1">
      <c r="A294" s="27"/>
      <c r="AB294" s="23"/>
      <c r="AC294" s="33"/>
      <c r="AD294" s="33"/>
      <c r="AE294" s="33"/>
      <c r="AF294" s="33"/>
      <c r="AG294" s="33"/>
      <c r="AH294" s="33"/>
      <c r="AI294" s="33"/>
      <c r="AJ294" s="33"/>
      <c r="AK294" s="33"/>
      <c r="AL294" s="33"/>
      <c r="AM294" s="33"/>
      <c r="AN294" s="33"/>
      <c r="AO294" s="33"/>
      <c r="AP294" s="33"/>
      <c r="AQ294" s="33"/>
      <c r="AR294" s="33"/>
      <c r="AS294" s="33"/>
      <c r="AT294" s="33"/>
      <c r="AU294" s="33"/>
      <c r="AV294" s="33"/>
      <c r="AW294" s="33"/>
      <c r="AX294" s="33"/>
      <c r="AY294" s="33"/>
      <c r="AZ294" s="33"/>
    </row>
    <row r="295" spans="1:52" hidden="1">
      <c r="A295" s="27"/>
      <c r="AB295" s="23"/>
      <c r="AC295" s="33"/>
      <c r="AD295" s="33"/>
      <c r="AE295" s="33"/>
      <c r="AF295" s="33"/>
      <c r="AG295" s="33"/>
      <c r="AH295" s="33"/>
      <c r="AI295" s="33"/>
      <c r="AJ295" s="33"/>
      <c r="AK295" s="33"/>
      <c r="AL295" s="33"/>
      <c r="AM295" s="33"/>
      <c r="AN295" s="33"/>
      <c r="AO295" s="33"/>
      <c r="AP295" s="33"/>
      <c r="AQ295" s="33"/>
      <c r="AR295" s="33"/>
      <c r="AS295" s="33"/>
      <c r="AT295" s="33"/>
      <c r="AU295" s="33"/>
      <c r="AV295" s="33"/>
      <c r="AW295" s="33"/>
      <c r="AX295" s="33"/>
      <c r="AY295" s="33"/>
      <c r="AZ295" s="33"/>
    </row>
    <row r="296" spans="1:52" hidden="1">
      <c r="A296" s="27"/>
      <c r="AB296" s="23"/>
      <c r="AC296" s="33"/>
      <c r="AD296" s="33"/>
      <c r="AE296" s="33"/>
      <c r="AF296" s="33"/>
      <c r="AG296" s="33"/>
      <c r="AH296" s="33"/>
      <c r="AI296" s="33"/>
      <c r="AJ296" s="33"/>
      <c r="AK296" s="33"/>
      <c r="AL296" s="33"/>
      <c r="AM296" s="33"/>
      <c r="AN296" s="33"/>
      <c r="AO296" s="33"/>
      <c r="AP296" s="33"/>
      <c r="AQ296" s="33"/>
      <c r="AR296" s="33"/>
      <c r="AS296" s="33"/>
      <c r="AT296" s="33"/>
      <c r="AU296" s="33"/>
      <c r="AV296" s="33"/>
      <c r="AW296" s="33"/>
      <c r="AX296" s="33"/>
      <c r="AY296" s="33"/>
      <c r="AZ296" s="33"/>
    </row>
    <row r="297" spans="1:52" hidden="1">
      <c r="A297" s="27"/>
      <c r="AB297" s="23"/>
      <c r="AC297" s="33"/>
      <c r="AD297" s="33"/>
      <c r="AE297" s="33"/>
      <c r="AF297" s="33"/>
      <c r="AG297" s="33"/>
      <c r="AH297" s="33"/>
      <c r="AI297" s="33"/>
      <c r="AJ297" s="33"/>
      <c r="AK297" s="33"/>
      <c r="AL297" s="33"/>
      <c r="AM297" s="33"/>
      <c r="AN297" s="33"/>
      <c r="AO297" s="33"/>
      <c r="AP297" s="33"/>
      <c r="AQ297" s="33"/>
      <c r="AR297" s="33"/>
      <c r="AS297" s="33"/>
      <c r="AT297" s="33"/>
      <c r="AU297" s="33"/>
      <c r="AV297" s="33"/>
      <c r="AW297" s="33"/>
      <c r="AX297" s="33"/>
      <c r="AY297" s="33"/>
      <c r="AZ297" s="33"/>
    </row>
    <row r="298" spans="1:52" hidden="1">
      <c r="A298" s="27"/>
      <c r="AB298" s="23"/>
      <c r="AC298" s="33"/>
      <c r="AD298" s="33"/>
      <c r="AE298" s="33"/>
      <c r="AF298" s="33"/>
      <c r="AG298" s="33"/>
      <c r="AH298" s="33"/>
      <c r="AI298" s="33"/>
      <c r="AJ298" s="33"/>
      <c r="AK298" s="33"/>
      <c r="AL298" s="33"/>
      <c r="AM298" s="33"/>
      <c r="AN298" s="33"/>
      <c r="AO298" s="33"/>
      <c r="AP298" s="33"/>
      <c r="AQ298" s="33"/>
      <c r="AR298" s="33"/>
      <c r="AS298" s="33"/>
      <c r="AT298" s="33"/>
      <c r="AU298" s="33"/>
      <c r="AV298" s="33"/>
      <c r="AW298" s="33"/>
      <c r="AX298" s="33"/>
      <c r="AY298" s="33"/>
      <c r="AZ298" s="33"/>
    </row>
    <row r="299" spans="1:52" hidden="1">
      <c r="A299" s="27"/>
      <c r="AB299" s="23"/>
      <c r="AC299" s="33"/>
      <c r="AD299" s="33"/>
      <c r="AE299" s="33"/>
      <c r="AF299" s="33"/>
      <c r="AG299" s="33"/>
      <c r="AH299" s="33"/>
      <c r="AI299" s="33"/>
      <c r="AJ299" s="33"/>
      <c r="AK299" s="33"/>
      <c r="AL299" s="33"/>
      <c r="AM299" s="33"/>
      <c r="AN299" s="33"/>
      <c r="AO299" s="33"/>
      <c r="AP299" s="33"/>
      <c r="AQ299" s="33"/>
      <c r="AR299" s="33"/>
      <c r="AS299" s="33"/>
      <c r="AT299" s="33"/>
      <c r="AU299" s="33"/>
      <c r="AV299" s="33"/>
      <c r="AW299" s="33"/>
      <c r="AX299" s="33"/>
      <c r="AY299" s="33"/>
      <c r="AZ299" s="33"/>
    </row>
    <row r="300" spans="1:52" hidden="1">
      <c r="A300" s="27"/>
      <c r="AB300" s="23"/>
      <c r="AC300" s="33"/>
      <c r="AD300" s="33"/>
      <c r="AE300" s="33"/>
      <c r="AF300" s="33"/>
      <c r="AG300" s="33"/>
      <c r="AH300" s="33"/>
      <c r="AI300" s="33"/>
      <c r="AJ300" s="33"/>
      <c r="AK300" s="33"/>
      <c r="AL300" s="33"/>
      <c r="AM300" s="33"/>
      <c r="AN300" s="33"/>
      <c r="AO300" s="33"/>
      <c r="AP300" s="33"/>
      <c r="AQ300" s="33"/>
      <c r="AR300" s="33"/>
      <c r="AS300" s="33"/>
      <c r="AT300" s="33"/>
      <c r="AU300" s="33"/>
      <c r="AV300" s="33"/>
      <c r="AW300" s="33"/>
      <c r="AX300" s="33"/>
      <c r="AY300" s="33"/>
      <c r="AZ300" s="33"/>
    </row>
    <row r="301" spans="1:52" hidden="1">
      <c r="A301" s="27"/>
      <c r="AB301" s="23"/>
      <c r="AC301" s="33"/>
      <c r="AD301" s="33"/>
      <c r="AE301" s="33"/>
      <c r="AF301" s="33"/>
      <c r="AG301" s="33"/>
      <c r="AH301" s="33"/>
      <c r="AI301" s="33"/>
      <c r="AJ301" s="33"/>
      <c r="AK301" s="33"/>
      <c r="AL301" s="33"/>
      <c r="AM301" s="33"/>
      <c r="AN301" s="33"/>
      <c r="AO301" s="33"/>
      <c r="AP301" s="33"/>
      <c r="AQ301" s="33"/>
      <c r="AR301" s="33"/>
      <c r="AS301" s="33"/>
      <c r="AT301" s="33"/>
      <c r="AU301" s="33"/>
      <c r="AV301" s="33"/>
      <c r="AW301" s="33"/>
      <c r="AX301" s="33"/>
      <c r="AY301" s="33"/>
      <c r="AZ301" s="33"/>
    </row>
    <row r="302" spans="1:52" hidden="1">
      <c r="A302" s="27"/>
      <c r="AB302" s="23"/>
      <c r="AC302" s="33"/>
      <c r="AD302" s="33"/>
      <c r="AE302" s="33"/>
      <c r="AF302" s="33"/>
      <c r="AG302" s="33"/>
      <c r="AH302" s="33"/>
      <c r="AI302" s="33"/>
      <c r="AJ302" s="33"/>
      <c r="AK302" s="33"/>
      <c r="AL302" s="33"/>
      <c r="AM302" s="33"/>
      <c r="AN302" s="33"/>
      <c r="AO302" s="33"/>
      <c r="AP302" s="33"/>
      <c r="AQ302" s="33"/>
      <c r="AR302" s="33"/>
      <c r="AS302" s="33"/>
      <c r="AT302" s="33"/>
      <c r="AU302" s="33"/>
      <c r="AV302" s="33"/>
      <c r="AW302" s="33"/>
      <c r="AX302" s="33"/>
      <c r="AY302" s="33"/>
      <c r="AZ302" s="33"/>
    </row>
    <row r="303" spans="1:52" hidden="1">
      <c r="A303" s="27"/>
      <c r="AB303" s="23"/>
      <c r="AC303" s="33"/>
      <c r="AD303" s="33"/>
      <c r="AE303" s="33"/>
      <c r="AF303" s="33"/>
      <c r="AG303" s="33"/>
      <c r="AH303" s="33"/>
      <c r="AI303" s="33"/>
      <c r="AJ303" s="33"/>
      <c r="AK303" s="33"/>
      <c r="AL303" s="33"/>
      <c r="AM303" s="33"/>
      <c r="AN303" s="33"/>
      <c r="AO303" s="33"/>
      <c r="AP303" s="33"/>
      <c r="AQ303" s="33"/>
      <c r="AR303" s="33"/>
      <c r="AS303" s="33"/>
      <c r="AT303" s="33"/>
      <c r="AU303" s="33"/>
      <c r="AV303" s="33"/>
      <c r="AW303" s="33"/>
      <c r="AX303" s="33"/>
      <c r="AY303" s="33"/>
      <c r="AZ303" s="33"/>
    </row>
    <row r="304" spans="1:52" hidden="1">
      <c r="A304" s="27"/>
      <c r="AB304" s="23"/>
      <c r="AC304" s="33"/>
      <c r="AD304" s="33"/>
      <c r="AE304" s="33"/>
      <c r="AF304" s="33"/>
      <c r="AG304" s="33"/>
      <c r="AH304" s="33"/>
      <c r="AI304" s="33"/>
      <c r="AJ304" s="33"/>
      <c r="AK304" s="33"/>
      <c r="AL304" s="33"/>
      <c r="AM304" s="33"/>
      <c r="AN304" s="33"/>
      <c r="AO304" s="33"/>
      <c r="AP304" s="33"/>
      <c r="AQ304" s="33"/>
      <c r="AR304" s="33"/>
      <c r="AS304" s="33"/>
      <c r="AT304" s="33"/>
      <c r="AU304" s="33"/>
      <c r="AV304" s="33"/>
      <c r="AW304" s="33"/>
      <c r="AX304" s="33"/>
      <c r="AY304" s="33"/>
      <c r="AZ304" s="33"/>
    </row>
    <row r="305" spans="1:52" hidden="1">
      <c r="A305" s="27"/>
      <c r="AB305" s="23"/>
      <c r="AC305" s="33"/>
      <c r="AD305" s="33"/>
      <c r="AE305" s="33"/>
      <c r="AF305" s="33"/>
      <c r="AG305" s="33"/>
      <c r="AH305" s="33"/>
      <c r="AI305" s="33"/>
      <c r="AJ305" s="33"/>
      <c r="AK305" s="33"/>
      <c r="AL305" s="33"/>
      <c r="AM305" s="33"/>
      <c r="AN305" s="33"/>
      <c r="AO305" s="33"/>
      <c r="AP305" s="33"/>
      <c r="AQ305" s="33"/>
      <c r="AR305" s="33"/>
      <c r="AS305" s="33"/>
      <c r="AT305" s="33"/>
      <c r="AU305" s="33"/>
      <c r="AV305" s="33"/>
      <c r="AW305" s="33"/>
      <c r="AX305" s="33"/>
      <c r="AY305" s="33"/>
      <c r="AZ305" s="33"/>
    </row>
    <row r="306" spans="1:52" hidden="1">
      <c r="A306" s="27"/>
      <c r="AB306" s="23"/>
      <c r="AC306" s="33"/>
      <c r="AD306" s="33"/>
      <c r="AE306" s="33"/>
      <c r="AF306" s="33"/>
      <c r="AG306" s="33"/>
      <c r="AH306" s="33"/>
      <c r="AI306" s="33"/>
      <c r="AJ306" s="33"/>
      <c r="AK306" s="33"/>
      <c r="AL306" s="33"/>
      <c r="AM306" s="33"/>
      <c r="AN306" s="33"/>
      <c r="AO306" s="33"/>
      <c r="AP306" s="33"/>
      <c r="AQ306" s="33"/>
      <c r="AR306" s="33"/>
      <c r="AS306" s="33"/>
      <c r="AT306" s="33"/>
      <c r="AU306" s="33"/>
      <c r="AV306" s="33"/>
      <c r="AW306" s="33"/>
      <c r="AX306" s="33"/>
      <c r="AY306" s="33"/>
      <c r="AZ306" s="33"/>
    </row>
    <row r="307" spans="1:52" hidden="1">
      <c r="A307" s="27"/>
      <c r="AB307" s="23"/>
      <c r="AC307" s="33"/>
      <c r="AD307" s="33"/>
      <c r="AE307" s="33"/>
      <c r="AF307" s="33"/>
      <c r="AG307" s="33"/>
      <c r="AH307" s="33"/>
      <c r="AI307" s="33"/>
      <c r="AJ307" s="33"/>
      <c r="AK307" s="33"/>
      <c r="AL307" s="33"/>
      <c r="AM307" s="33"/>
      <c r="AN307" s="33"/>
      <c r="AO307" s="33"/>
      <c r="AP307" s="33"/>
      <c r="AQ307" s="33"/>
      <c r="AR307" s="33"/>
      <c r="AS307" s="33"/>
      <c r="AT307" s="33"/>
      <c r="AU307" s="33"/>
      <c r="AV307" s="33"/>
      <c r="AW307" s="33"/>
      <c r="AX307" s="33"/>
      <c r="AY307" s="33"/>
      <c r="AZ307" s="33"/>
    </row>
    <row r="308" spans="1:52" hidden="1">
      <c r="A308" s="27"/>
      <c r="AB308" s="23"/>
      <c r="AC308" s="33"/>
      <c r="AD308" s="33"/>
      <c r="AE308" s="33"/>
      <c r="AF308" s="33"/>
      <c r="AG308" s="33"/>
      <c r="AH308" s="33"/>
      <c r="AI308" s="33"/>
      <c r="AJ308" s="33"/>
      <c r="AK308" s="33"/>
      <c r="AL308" s="33"/>
      <c r="AM308" s="33"/>
      <c r="AN308" s="33"/>
      <c r="AO308" s="33"/>
      <c r="AP308" s="33"/>
      <c r="AQ308" s="33"/>
      <c r="AR308" s="33"/>
      <c r="AS308" s="33"/>
      <c r="AT308" s="33"/>
      <c r="AU308" s="33"/>
      <c r="AV308" s="33"/>
      <c r="AW308" s="33"/>
      <c r="AX308" s="33"/>
      <c r="AY308" s="33"/>
      <c r="AZ308" s="33"/>
    </row>
    <row r="309" spans="1:52" hidden="1">
      <c r="A309" s="27"/>
      <c r="AB309" s="23"/>
      <c r="AC309" s="33"/>
      <c r="AD309" s="33"/>
      <c r="AE309" s="33"/>
      <c r="AF309" s="33"/>
      <c r="AG309" s="33"/>
      <c r="AH309" s="33"/>
      <c r="AI309" s="33"/>
      <c r="AJ309" s="33"/>
      <c r="AK309" s="33"/>
      <c r="AL309" s="33"/>
      <c r="AM309" s="33"/>
      <c r="AN309" s="33"/>
      <c r="AO309" s="33"/>
      <c r="AP309" s="33"/>
      <c r="AQ309" s="33"/>
      <c r="AR309" s="33"/>
      <c r="AS309" s="33"/>
      <c r="AT309" s="33"/>
      <c r="AU309" s="33"/>
      <c r="AV309" s="33"/>
      <c r="AW309" s="33"/>
      <c r="AX309" s="33"/>
      <c r="AY309" s="33"/>
      <c r="AZ309" s="33"/>
    </row>
    <row r="310" spans="1:52" hidden="1">
      <c r="A310" s="27"/>
      <c r="AB310" s="23"/>
      <c r="AC310" s="33"/>
      <c r="AD310" s="33"/>
      <c r="AE310" s="33"/>
      <c r="AF310" s="33"/>
      <c r="AG310" s="33"/>
      <c r="AH310" s="33"/>
      <c r="AI310" s="33"/>
      <c r="AJ310" s="33"/>
      <c r="AK310" s="33"/>
      <c r="AL310" s="33"/>
      <c r="AM310" s="33"/>
      <c r="AN310" s="33"/>
      <c r="AO310" s="33"/>
      <c r="AP310" s="33"/>
      <c r="AQ310" s="33"/>
      <c r="AR310" s="33"/>
      <c r="AS310" s="33"/>
      <c r="AT310" s="33"/>
      <c r="AU310" s="33"/>
      <c r="AV310" s="33"/>
      <c r="AW310" s="33"/>
      <c r="AX310" s="33"/>
      <c r="AY310" s="33"/>
      <c r="AZ310" s="33"/>
    </row>
    <row r="311" spans="1:52" hidden="1">
      <c r="A311" s="27"/>
      <c r="AB311" s="23"/>
      <c r="AC311" s="33"/>
      <c r="AD311" s="33"/>
      <c r="AE311" s="33"/>
      <c r="AF311" s="33"/>
      <c r="AG311" s="33"/>
      <c r="AH311" s="33"/>
      <c r="AI311" s="33"/>
      <c r="AJ311" s="33"/>
      <c r="AK311" s="33"/>
      <c r="AL311" s="33"/>
      <c r="AM311" s="33"/>
      <c r="AN311" s="33"/>
      <c r="AO311" s="33"/>
      <c r="AP311" s="33"/>
      <c r="AQ311" s="33"/>
      <c r="AR311" s="33"/>
      <c r="AS311" s="33"/>
      <c r="AT311" s="33"/>
      <c r="AU311" s="33"/>
      <c r="AV311" s="33"/>
      <c r="AW311" s="33"/>
      <c r="AX311" s="33"/>
      <c r="AY311" s="33"/>
      <c r="AZ311" s="33"/>
    </row>
    <row r="312" spans="1:52" hidden="1">
      <c r="A312" s="27"/>
      <c r="AB312" s="23"/>
      <c r="AC312" s="33"/>
      <c r="AD312" s="33"/>
      <c r="AE312" s="33"/>
      <c r="AF312" s="33"/>
      <c r="AG312" s="33"/>
      <c r="AH312" s="33"/>
      <c r="AI312" s="33"/>
      <c r="AJ312" s="33"/>
      <c r="AK312" s="33"/>
      <c r="AL312" s="33"/>
      <c r="AM312" s="33"/>
      <c r="AN312" s="33"/>
      <c r="AO312" s="33"/>
      <c r="AP312" s="33"/>
      <c r="AQ312" s="33"/>
      <c r="AR312" s="33"/>
      <c r="AS312" s="33"/>
      <c r="AT312" s="33"/>
      <c r="AU312" s="33"/>
      <c r="AV312" s="33"/>
      <c r="AW312" s="33"/>
      <c r="AX312" s="33"/>
      <c r="AY312" s="33"/>
      <c r="AZ312" s="33"/>
    </row>
    <row r="313" spans="1:52" hidden="1">
      <c r="A313" s="27"/>
      <c r="AB313" s="23"/>
      <c r="AC313" s="33"/>
      <c r="AD313" s="33"/>
      <c r="AE313" s="33"/>
      <c r="AF313" s="33"/>
      <c r="AG313" s="33"/>
      <c r="AH313" s="33"/>
      <c r="AI313" s="33"/>
      <c r="AJ313" s="33"/>
      <c r="AK313" s="33"/>
      <c r="AL313" s="33"/>
      <c r="AM313" s="33"/>
      <c r="AN313" s="33"/>
      <c r="AO313" s="33"/>
      <c r="AP313" s="33"/>
      <c r="AQ313" s="33"/>
      <c r="AR313" s="33"/>
      <c r="AS313" s="33"/>
      <c r="AT313" s="33"/>
      <c r="AU313" s="33"/>
      <c r="AV313" s="33"/>
      <c r="AW313" s="33"/>
      <c r="AX313" s="33"/>
      <c r="AY313" s="33"/>
      <c r="AZ313" s="33"/>
    </row>
    <row r="314" spans="1:52" hidden="1">
      <c r="A314" s="27"/>
      <c r="AB314" s="23"/>
      <c r="AC314" s="33"/>
      <c r="AD314" s="33"/>
      <c r="AE314" s="33"/>
      <c r="AF314" s="33"/>
      <c r="AG314" s="33"/>
      <c r="AH314" s="33"/>
      <c r="AI314" s="33"/>
      <c r="AJ314" s="33"/>
      <c r="AK314" s="33"/>
      <c r="AL314" s="33"/>
      <c r="AM314" s="33"/>
      <c r="AN314" s="33"/>
      <c r="AO314" s="33"/>
      <c r="AP314" s="33"/>
      <c r="AQ314" s="33"/>
      <c r="AR314" s="33"/>
      <c r="AS314" s="33"/>
      <c r="AT314" s="33"/>
      <c r="AU314" s="33"/>
      <c r="AV314" s="33"/>
      <c r="AW314" s="33"/>
      <c r="AX314" s="33"/>
      <c r="AY314" s="33"/>
      <c r="AZ314" s="33"/>
    </row>
    <row r="315" spans="1:52" hidden="1">
      <c r="A315" s="27"/>
      <c r="AB315" s="23"/>
      <c r="AC315" s="33"/>
      <c r="AD315" s="33"/>
      <c r="AE315" s="33"/>
      <c r="AF315" s="33"/>
      <c r="AG315" s="33"/>
      <c r="AH315" s="33"/>
      <c r="AI315" s="33"/>
      <c r="AJ315" s="33"/>
      <c r="AK315" s="33"/>
      <c r="AL315" s="33"/>
      <c r="AM315" s="33"/>
      <c r="AN315" s="33"/>
      <c r="AO315" s="33"/>
      <c r="AP315" s="33"/>
      <c r="AQ315" s="33"/>
      <c r="AR315" s="33"/>
      <c r="AS315" s="33"/>
      <c r="AT315" s="33"/>
      <c r="AU315" s="33"/>
      <c r="AV315" s="33"/>
      <c r="AW315" s="33"/>
      <c r="AX315" s="33"/>
      <c r="AY315" s="33"/>
      <c r="AZ315" s="33"/>
    </row>
    <row r="316" spans="1:52" hidden="1">
      <c r="A316" s="27"/>
      <c r="AB316" s="23"/>
      <c r="AC316" s="33"/>
      <c r="AD316" s="33"/>
      <c r="AE316" s="33"/>
      <c r="AF316" s="33"/>
      <c r="AG316" s="33"/>
      <c r="AH316" s="33"/>
      <c r="AI316" s="33"/>
      <c r="AJ316" s="33"/>
      <c r="AK316" s="33"/>
      <c r="AL316" s="33"/>
      <c r="AM316" s="33"/>
      <c r="AN316" s="33"/>
      <c r="AO316" s="33"/>
      <c r="AP316" s="33"/>
      <c r="AQ316" s="33"/>
      <c r="AR316" s="33"/>
      <c r="AS316" s="33"/>
      <c r="AT316" s="33"/>
      <c r="AU316" s="33"/>
      <c r="AV316" s="33"/>
      <c r="AW316" s="33"/>
      <c r="AX316" s="33"/>
      <c r="AY316" s="33"/>
      <c r="AZ316" s="33"/>
    </row>
    <row r="317" spans="1:52" hidden="1">
      <c r="A317" s="27"/>
      <c r="AB317" s="23"/>
      <c r="AC317" s="33"/>
      <c r="AD317" s="33"/>
      <c r="AE317" s="33"/>
      <c r="AF317" s="33"/>
      <c r="AG317" s="33"/>
      <c r="AH317" s="33"/>
      <c r="AI317" s="33"/>
      <c r="AJ317" s="33"/>
      <c r="AK317" s="33"/>
      <c r="AL317" s="33"/>
      <c r="AM317" s="33"/>
      <c r="AN317" s="33"/>
      <c r="AO317" s="33"/>
      <c r="AP317" s="33"/>
      <c r="AQ317" s="33"/>
      <c r="AR317" s="33"/>
      <c r="AS317" s="33"/>
      <c r="AT317" s="33"/>
      <c r="AU317" s="33"/>
      <c r="AV317" s="33"/>
      <c r="AW317" s="33"/>
      <c r="AX317" s="33"/>
      <c r="AY317" s="33"/>
      <c r="AZ317" s="33"/>
    </row>
    <row r="318" spans="1:52" hidden="1">
      <c r="A318" s="27"/>
      <c r="AB318" s="23"/>
      <c r="AC318" s="33"/>
      <c r="AD318" s="33"/>
      <c r="AE318" s="33"/>
      <c r="AF318" s="33"/>
      <c r="AG318" s="33"/>
      <c r="AH318" s="33"/>
      <c r="AI318" s="33"/>
      <c r="AJ318" s="33"/>
      <c r="AK318" s="33"/>
      <c r="AL318" s="33"/>
      <c r="AM318" s="33"/>
      <c r="AN318" s="33"/>
      <c r="AO318" s="33"/>
      <c r="AP318" s="33"/>
      <c r="AQ318" s="33"/>
      <c r="AR318" s="33"/>
      <c r="AS318" s="33"/>
      <c r="AT318" s="33"/>
      <c r="AU318" s="33"/>
      <c r="AV318" s="33"/>
      <c r="AW318" s="33"/>
      <c r="AX318" s="33"/>
      <c r="AY318" s="33"/>
      <c r="AZ318" s="33"/>
    </row>
    <row r="319" spans="1:52" hidden="1">
      <c r="A319" s="27"/>
      <c r="AB319" s="23"/>
      <c r="AC319" s="33"/>
      <c r="AD319" s="33"/>
      <c r="AE319" s="33"/>
      <c r="AF319" s="33"/>
      <c r="AG319" s="33"/>
      <c r="AH319" s="33"/>
      <c r="AI319" s="33"/>
      <c r="AJ319" s="33"/>
      <c r="AK319" s="33"/>
      <c r="AL319" s="33"/>
      <c r="AM319" s="33"/>
      <c r="AN319" s="33"/>
      <c r="AO319" s="33"/>
      <c r="AP319" s="33"/>
      <c r="AQ319" s="33"/>
      <c r="AR319" s="33"/>
      <c r="AS319" s="33"/>
      <c r="AT319" s="33"/>
      <c r="AU319" s="33"/>
      <c r="AV319" s="33"/>
      <c r="AW319" s="33"/>
      <c r="AX319" s="33"/>
      <c r="AY319" s="33"/>
      <c r="AZ319" s="33"/>
    </row>
    <row r="320" spans="1:52" hidden="1">
      <c r="A320" s="27"/>
      <c r="AB320" s="23"/>
      <c r="AC320" s="33"/>
      <c r="AD320" s="33"/>
      <c r="AE320" s="33"/>
      <c r="AF320" s="33"/>
      <c r="AG320" s="33"/>
      <c r="AH320" s="33"/>
      <c r="AI320" s="33"/>
      <c r="AJ320" s="33"/>
      <c r="AK320" s="33"/>
      <c r="AL320" s="33"/>
      <c r="AM320" s="33"/>
      <c r="AN320" s="33"/>
      <c r="AO320" s="33"/>
      <c r="AP320" s="33"/>
      <c r="AQ320" s="33"/>
      <c r="AR320" s="33"/>
      <c r="AS320" s="33"/>
      <c r="AT320" s="33"/>
      <c r="AU320" s="33"/>
      <c r="AV320" s="33"/>
      <c r="AW320" s="33"/>
      <c r="AX320" s="33"/>
      <c r="AY320" s="33"/>
      <c r="AZ320" s="33"/>
    </row>
    <row r="321" spans="1:52" hidden="1">
      <c r="A321" s="27"/>
      <c r="AB321" s="23"/>
      <c r="AC321" s="33"/>
      <c r="AD321" s="33"/>
      <c r="AE321" s="33"/>
      <c r="AF321" s="33"/>
      <c r="AG321" s="33"/>
      <c r="AH321" s="33"/>
      <c r="AI321" s="33"/>
      <c r="AJ321" s="33"/>
      <c r="AK321" s="33"/>
      <c r="AL321" s="33"/>
      <c r="AM321" s="33"/>
      <c r="AN321" s="33"/>
      <c r="AO321" s="33"/>
      <c r="AP321" s="33"/>
      <c r="AQ321" s="33"/>
      <c r="AR321" s="33"/>
      <c r="AS321" s="33"/>
      <c r="AT321" s="33"/>
      <c r="AU321" s="33"/>
      <c r="AV321" s="33"/>
      <c r="AW321" s="33"/>
      <c r="AX321" s="33"/>
      <c r="AY321" s="33"/>
      <c r="AZ321" s="33"/>
    </row>
    <row r="322" spans="1:52" hidden="1">
      <c r="A322" s="27"/>
      <c r="AB322" s="23"/>
      <c r="AC322" s="33"/>
      <c r="AD322" s="33"/>
      <c r="AE322" s="33"/>
      <c r="AF322" s="33"/>
      <c r="AG322" s="33"/>
      <c r="AH322" s="33"/>
      <c r="AI322" s="33"/>
      <c r="AJ322" s="33"/>
      <c r="AK322" s="33"/>
      <c r="AL322" s="33"/>
      <c r="AM322" s="33"/>
      <c r="AN322" s="33"/>
      <c r="AO322" s="33"/>
      <c r="AP322" s="33"/>
      <c r="AQ322" s="33"/>
      <c r="AR322" s="33"/>
      <c r="AS322" s="33"/>
      <c r="AT322" s="33"/>
      <c r="AU322" s="33"/>
      <c r="AV322" s="33"/>
      <c r="AW322" s="33"/>
      <c r="AX322" s="33"/>
      <c r="AY322" s="33"/>
      <c r="AZ322" s="33"/>
    </row>
    <row r="323" spans="1:52" hidden="1">
      <c r="A323" s="27"/>
      <c r="AB323" s="23"/>
      <c r="AC323" s="33"/>
      <c r="AD323" s="33"/>
      <c r="AE323" s="33"/>
      <c r="AF323" s="33"/>
      <c r="AG323" s="33"/>
      <c r="AH323" s="33"/>
      <c r="AI323" s="33"/>
      <c r="AJ323" s="33"/>
      <c r="AK323" s="33"/>
      <c r="AL323" s="33"/>
      <c r="AM323" s="33"/>
      <c r="AN323" s="33"/>
      <c r="AO323" s="33"/>
      <c r="AP323" s="33"/>
      <c r="AQ323" s="33"/>
      <c r="AR323" s="33"/>
      <c r="AS323" s="33"/>
      <c r="AT323" s="33"/>
      <c r="AU323" s="33"/>
      <c r="AV323" s="33"/>
      <c r="AW323" s="33"/>
      <c r="AX323" s="33"/>
      <c r="AY323" s="33"/>
      <c r="AZ323" s="33"/>
    </row>
    <row r="324" spans="1:52" hidden="1">
      <c r="A324" s="27"/>
      <c r="AB324" s="23"/>
      <c r="AC324" s="33"/>
      <c r="AD324" s="33"/>
      <c r="AE324" s="33"/>
      <c r="AF324" s="33"/>
      <c r="AG324" s="33"/>
      <c r="AH324" s="33"/>
      <c r="AI324" s="33"/>
      <c r="AJ324" s="33"/>
      <c r="AK324" s="33"/>
      <c r="AL324" s="33"/>
      <c r="AM324" s="33"/>
      <c r="AN324" s="33"/>
      <c r="AO324" s="33"/>
      <c r="AP324" s="33"/>
      <c r="AQ324" s="33"/>
      <c r="AR324" s="33"/>
      <c r="AS324" s="33"/>
      <c r="AT324" s="33"/>
      <c r="AU324" s="33"/>
      <c r="AV324" s="33"/>
      <c r="AW324" s="33"/>
      <c r="AX324" s="33"/>
      <c r="AY324" s="33"/>
      <c r="AZ324" s="33"/>
    </row>
    <row r="325" spans="1:52" hidden="1">
      <c r="A325" s="27"/>
      <c r="AB325" s="23"/>
      <c r="AC325" s="33"/>
      <c r="AD325" s="33"/>
      <c r="AE325" s="33"/>
      <c r="AF325" s="33"/>
      <c r="AG325" s="33"/>
      <c r="AH325" s="33"/>
      <c r="AI325" s="33"/>
      <c r="AJ325" s="33"/>
      <c r="AK325" s="33"/>
      <c r="AL325" s="33"/>
      <c r="AM325" s="33"/>
      <c r="AN325" s="33"/>
      <c r="AO325" s="33"/>
      <c r="AP325" s="33"/>
      <c r="AQ325" s="33"/>
      <c r="AR325" s="33"/>
      <c r="AS325" s="33"/>
      <c r="AT325" s="33"/>
      <c r="AU325" s="33"/>
      <c r="AV325" s="33"/>
      <c r="AW325" s="33"/>
      <c r="AX325" s="33"/>
      <c r="AY325" s="33"/>
      <c r="AZ325" s="33"/>
    </row>
    <row r="326" spans="1:52" hidden="1">
      <c r="A326" s="27"/>
      <c r="AB326" s="23"/>
      <c r="AC326" s="33"/>
      <c r="AD326" s="33"/>
      <c r="AE326" s="33"/>
      <c r="AF326" s="33"/>
      <c r="AG326" s="33"/>
      <c r="AH326" s="33"/>
      <c r="AI326" s="33"/>
      <c r="AJ326" s="33"/>
      <c r="AK326" s="33"/>
      <c r="AL326" s="33"/>
      <c r="AM326" s="33"/>
      <c r="AN326" s="33"/>
      <c r="AO326" s="33"/>
      <c r="AP326" s="33"/>
      <c r="AQ326" s="33"/>
      <c r="AR326" s="33"/>
      <c r="AS326" s="33"/>
      <c r="AT326" s="33"/>
      <c r="AU326" s="33"/>
      <c r="AV326" s="33"/>
      <c r="AW326" s="33"/>
      <c r="AX326" s="33"/>
      <c r="AY326" s="33"/>
      <c r="AZ326" s="33"/>
    </row>
    <row r="327" spans="1:52" hidden="1">
      <c r="A327" s="27"/>
      <c r="AB327" s="23"/>
      <c r="AC327" s="33"/>
      <c r="AD327" s="33"/>
      <c r="AE327" s="33"/>
      <c r="AF327" s="33"/>
      <c r="AG327" s="33"/>
      <c r="AH327" s="33"/>
      <c r="AI327" s="33"/>
      <c r="AJ327" s="33"/>
      <c r="AK327" s="33"/>
      <c r="AL327" s="33"/>
      <c r="AM327" s="33"/>
      <c r="AN327" s="33"/>
      <c r="AO327" s="33"/>
      <c r="AP327" s="33"/>
      <c r="AQ327" s="33"/>
      <c r="AR327" s="33"/>
      <c r="AS327" s="33"/>
      <c r="AT327" s="33"/>
      <c r="AU327" s="33"/>
      <c r="AV327" s="33"/>
      <c r="AW327" s="33"/>
      <c r="AX327" s="33"/>
      <c r="AY327" s="33"/>
      <c r="AZ327" s="33"/>
    </row>
    <row r="328" spans="1:52" hidden="1">
      <c r="A328" s="27"/>
      <c r="AB328" s="23"/>
      <c r="AC328" s="33"/>
      <c r="AD328" s="33"/>
      <c r="AE328" s="33"/>
      <c r="AF328" s="33"/>
      <c r="AG328" s="33"/>
      <c r="AH328" s="33"/>
      <c r="AI328" s="33"/>
      <c r="AJ328" s="33"/>
      <c r="AK328" s="33"/>
      <c r="AL328" s="33"/>
      <c r="AM328" s="33"/>
      <c r="AN328" s="33"/>
      <c r="AO328" s="33"/>
      <c r="AP328" s="33"/>
      <c r="AQ328" s="33"/>
      <c r="AR328" s="33"/>
      <c r="AS328" s="33"/>
      <c r="AT328" s="33"/>
      <c r="AU328" s="33"/>
      <c r="AV328" s="33"/>
      <c r="AW328" s="33"/>
      <c r="AX328" s="33"/>
      <c r="AY328" s="33"/>
      <c r="AZ328" s="33"/>
    </row>
    <row r="329" spans="1:52" hidden="1">
      <c r="A329" s="27"/>
      <c r="AB329" s="23"/>
      <c r="AC329" s="33"/>
      <c r="AD329" s="33"/>
      <c r="AE329" s="33"/>
      <c r="AF329" s="33"/>
      <c r="AG329" s="33"/>
      <c r="AH329" s="33"/>
      <c r="AI329" s="33"/>
      <c r="AJ329" s="33"/>
      <c r="AK329" s="33"/>
      <c r="AL329" s="33"/>
      <c r="AM329" s="33"/>
      <c r="AN329" s="33"/>
      <c r="AO329" s="33"/>
      <c r="AP329" s="33"/>
      <c r="AQ329" s="33"/>
      <c r="AR329" s="33"/>
      <c r="AS329" s="33"/>
      <c r="AT329" s="33"/>
      <c r="AU329" s="33"/>
      <c r="AV329" s="33"/>
      <c r="AW329" s="33"/>
      <c r="AX329" s="33"/>
      <c r="AY329" s="33"/>
      <c r="AZ329" s="33"/>
    </row>
    <row r="330" spans="1:52" hidden="1">
      <c r="A330" s="27"/>
      <c r="AB330" s="23"/>
      <c r="AC330" s="33"/>
      <c r="AD330" s="33"/>
      <c r="AE330" s="33"/>
      <c r="AF330" s="33"/>
      <c r="AG330" s="33"/>
      <c r="AH330" s="33"/>
      <c r="AI330" s="33"/>
      <c r="AJ330" s="33"/>
      <c r="AK330" s="33"/>
      <c r="AL330" s="33"/>
      <c r="AM330" s="33"/>
      <c r="AN330" s="33"/>
      <c r="AO330" s="33"/>
      <c r="AP330" s="33"/>
      <c r="AQ330" s="33"/>
      <c r="AR330" s="33"/>
      <c r="AS330" s="33"/>
      <c r="AT330" s="33"/>
      <c r="AU330" s="33"/>
      <c r="AV330" s="33"/>
      <c r="AW330" s="33"/>
      <c r="AX330" s="33"/>
      <c r="AY330" s="33"/>
      <c r="AZ330" s="33"/>
    </row>
    <row r="331" spans="1:52" hidden="1">
      <c r="A331" s="27"/>
      <c r="AB331" s="23"/>
      <c r="AC331" s="33"/>
      <c r="AD331" s="33"/>
      <c r="AE331" s="33"/>
      <c r="AF331" s="33"/>
      <c r="AG331" s="33"/>
      <c r="AH331" s="33"/>
      <c r="AI331" s="33"/>
      <c r="AJ331" s="33"/>
      <c r="AK331" s="33"/>
      <c r="AL331" s="33"/>
      <c r="AM331" s="33"/>
      <c r="AN331" s="33"/>
      <c r="AO331" s="33"/>
      <c r="AP331" s="33"/>
      <c r="AQ331" s="33"/>
      <c r="AR331" s="33"/>
      <c r="AS331" s="33"/>
      <c r="AT331" s="33"/>
      <c r="AU331" s="33"/>
      <c r="AV331" s="33"/>
      <c r="AW331" s="33"/>
      <c r="AX331" s="33"/>
      <c r="AY331" s="33"/>
      <c r="AZ331" s="33"/>
    </row>
    <row r="332" spans="1:52" hidden="1">
      <c r="A332" s="27"/>
      <c r="AB332" s="23"/>
      <c r="AC332" s="33"/>
      <c r="AD332" s="33"/>
      <c r="AE332" s="33"/>
      <c r="AF332" s="33"/>
      <c r="AG332" s="33"/>
      <c r="AH332" s="33"/>
      <c r="AI332" s="33"/>
      <c r="AJ332" s="33"/>
      <c r="AK332" s="33"/>
      <c r="AL332" s="33"/>
      <c r="AM332" s="33"/>
      <c r="AN332" s="33"/>
      <c r="AO332" s="33"/>
      <c r="AP332" s="33"/>
      <c r="AQ332" s="33"/>
      <c r="AR332" s="33"/>
      <c r="AS332" s="33"/>
      <c r="AT332" s="33"/>
      <c r="AU332" s="33"/>
      <c r="AV332" s="33"/>
      <c r="AW332" s="33"/>
      <c r="AX332" s="33"/>
      <c r="AY332" s="33"/>
      <c r="AZ332" s="33"/>
    </row>
    <row r="333" spans="1:52" hidden="1">
      <c r="A333" s="27"/>
      <c r="AB333" s="23"/>
      <c r="AC333" s="33"/>
      <c r="AD333" s="33"/>
      <c r="AE333" s="33"/>
      <c r="AF333" s="33"/>
      <c r="AG333" s="33"/>
      <c r="AH333" s="33"/>
      <c r="AI333" s="33"/>
      <c r="AJ333" s="33"/>
      <c r="AK333" s="33"/>
      <c r="AL333" s="33"/>
      <c r="AM333" s="33"/>
      <c r="AN333" s="33"/>
      <c r="AO333" s="33"/>
      <c r="AP333" s="33"/>
      <c r="AQ333" s="33"/>
      <c r="AR333" s="33"/>
      <c r="AS333" s="33"/>
      <c r="AT333" s="33"/>
      <c r="AU333" s="33"/>
      <c r="AV333" s="33"/>
      <c r="AW333" s="33"/>
      <c r="AX333" s="33"/>
      <c r="AY333" s="33"/>
      <c r="AZ333" s="33"/>
    </row>
    <row r="334" spans="1:52" hidden="1">
      <c r="A334" s="27"/>
      <c r="AB334" s="23"/>
      <c r="AC334" s="33"/>
      <c r="AD334" s="33"/>
      <c r="AE334" s="33"/>
      <c r="AF334" s="33"/>
      <c r="AG334" s="33"/>
      <c r="AH334" s="33"/>
      <c r="AI334" s="33"/>
      <c r="AJ334" s="33"/>
      <c r="AK334" s="33"/>
      <c r="AL334" s="33"/>
      <c r="AM334" s="33"/>
      <c r="AN334" s="33"/>
      <c r="AO334" s="33"/>
      <c r="AP334" s="33"/>
      <c r="AQ334" s="33"/>
      <c r="AR334" s="33"/>
      <c r="AS334" s="33"/>
      <c r="AT334" s="33"/>
      <c r="AU334" s="33"/>
      <c r="AV334" s="33"/>
      <c r="AW334" s="33"/>
      <c r="AX334" s="33"/>
      <c r="AY334" s="33"/>
      <c r="AZ334" s="33"/>
    </row>
    <row r="335" spans="1:52" hidden="1">
      <c r="A335" s="27"/>
      <c r="AB335" s="23"/>
      <c r="AC335" s="33"/>
      <c r="AD335" s="33"/>
      <c r="AE335" s="33"/>
      <c r="AF335" s="33"/>
      <c r="AG335" s="33"/>
      <c r="AH335" s="33"/>
      <c r="AI335" s="33"/>
      <c r="AJ335" s="33"/>
      <c r="AK335" s="33"/>
      <c r="AL335" s="33"/>
      <c r="AM335" s="33"/>
      <c r="AN335" s="33"/>
      <c r="AO335" s="33"/>
      <c r="AP335" s="33"/>
      <c r="AQ335" s="33"/>
      <c r="AR335" s="33"/>
      <c r="AS335" s="33"/>
      <c r="AT335" s="33"/>
      <c r="AU335" s="33"/>
      <c r="AV335" s="33"/>
      <c r="AW335" s="33"/>
      <c r="AX335" s="33"/>
      <c r="AY335" s="33"/>
      <c r="AZ335" s="33"/>
    </row>
    <row r="336" spans="1:52" hidden="1">
      <c r="A336" s="27"/>
      <c r="AB336" s="23"/>
      <c r="AC336" s="33"/>
      <c r="AD336" s="33"/>
      <c r="AE336" s="33"/>
      <c r="AF336" s="33"/>
      <c r="AG336" s="33"/>
      <c r="AH336" s="33"/>
      <c r="AI336" s="33"/>
      <c r="AJ336" s="33"/>
      <c r="AK336" s="33"/>
      <c r="AL336" s="33"/>
      <c r="AM336" s="33"/>
      <c r="AN336" s="33"/>
      <c r="AO336" s="33"/>
      <c r="AP336" s="33"/>
      <c r="AQ336" s="33"/>
      <c r="AR336" s="33"/>
      <c r="AS336" s="33"/>
      <c r="AT336" s="33"/>
      <c r="AU336" s="33"/>
      <c r="AV336" s="33"/>
      <c r="AW336" s="33"/>
      <c r="AX336" s="33"/>
      <c r="AY336" s="33"/>
      <c r="AZ336" s="33"/>
    </row>
    <row r="337" spans="1:52" hidden="1">
      <c r="A337" s="27"/>
      <c r="AB337" s="23"/>
      <c r="AC337" s="33"/>
      <c r="AD337" s="33"/>
      <c r="AE337" s="33"/>
      <c r="AF337" s="33"/>
      <c r="AG337" s="33"/>
      <c r="AH337" s="33"/>
      <c r="AI337" s="33"/>
      <c r="AJ337" s="33"/>
      <c r="AK337" s="33"/>
      <c r="AL337" s="33"/>
      <c r="AM337" s="33"/>
      <c r="AN337" s="33"/>
      <c r="AO337" s="33"/>
      <c r="AP337" s="33"/>
      <c r="AQ337" s="33"/>
      <c r="AR337" s="33"/>
      <c r="AS337" s="33"/>
      <c r="AT337" s="33"/>
      <c r="AU337" s="33"/>
      <c r="AV337" s="33"/>
      <c r="AW337" s="33"/>
      <c r="AX337" s="33"/>
      <c r="AY337" s="33"/>
      <c r="AZ337" s="33"/>
    </row>
    <row r="338" spans="1:52" hidden="1">
      <c r="A338" s="27"/>
      <c r="AB338" s="23"/>
      <c r="AC338" s="33"/>
      <c r="AD338" s="33"/>
      <c r="AE338" s="33"/>
      <c r="AF338" s="33"/>
      <c r="AG338" s="33"/>
      <c r="AH338" s="33"/>
      <c r="AI338" s="33"/>
      <c r="AJ338" s="33"/>
      <c r="AK338" s="33"/>
      <c r="AL338" s="33"/>
      <c r="AM338" s="33"/>
      <c r="AN338" s="33"/>
      <c r="AO338" s="33"/>
      <c r="AP338" s="33"/>
      <c r="AQ338" s="33"/>
      <c r="AR338" s="33"/>
      <c r="AS338" s="33"/>
      <c r="AT338" s="33"/>
      <c r="AU338" s="33"/>
      <c r="AV338" s="33"/>
      <c r="AW338" s="33"/>
      <c r="AX338" s="33"/>
      <c r="AY338" s="33"/>
      <c r="AZ338" s="33"/>
    </row>
    <row r="339" spans="1:52" hidden="1">
      <c r="A339" s="27"/>
      <c r="AB339" s="23"/>
      <c r="AC339" s="33"/>
      <c r="AD339" s="33"/>
      <c r="AE339" s="33"/>
      <c r="AF339" s="33"/>
      <c r="AG339" s="33"/>
      <c r="AH339" s="33"/>
      <c r="AI339" s="33"/>
      <c r="AJ339" s="33"/>
      <c r="AK339" s="33"/>
      <c r="AL339" s="33"/>
      <c r="AM339" s="33"/>
      <c r="AN339" s="33"/>
      <c r="AO339" s="33"/>
      <c r="AP339" s="33"/>
      <c r="AQ339" s="33"/>
      <c r="AR339" s="33"/>
      <c r="AS339" s="33"/>
      <c r="AT339" s="33"/>
      <c r="AU339" s="33"/>
      <c r="AV339" s="33"/>
      <c r="AW339" s="33"/>
      <c r="AX339" s="33"/>
      <c r="AY339" s="33"/>
      <c r="AZ339" s="33"/>
    </row>
    <row r="340" spans="1:52" hidden="1">
      <c r="A340" s="27"/>
      <c r="AB340" s="23"/>
      <c r="AC340" s="33"/>
      <c r="AD340" s="33"/>
      <c r="AE340" s="33"/>
      <c r="AF340" s="33"/>
      <c r="AG340" s="33"/>
      <c r="AH340" s="33"/>
      <c r="AI340" s="33"/>
      <c r="AJ340" s="33"/>
      <c r="AK340" s="33"/>
      <c r="AL340" s="33"/>
      <c r="AM340" s="33"/>
      <c r="AN340" s="33"/>
      <c r="AO340" s="33"/>
      <c r="AP340" s="33"/>
      <c r="AQ340" s="33"/>
      <c r="AR340" s="33"/>
      <c r="AS340" s="33"/>
      <c r="AT340" s="33"/>
      <c r="AU340" s="33"/>
      <c r="AV340" s="33"/>
      <c r="AW340" s="33"/>
      <c r="AX340" s="33"/>
      <c r="AY340" s="33"/>
      <c r="AZ340" s="33"/>
    </row>
    <row r="341" spans="1:52" hidden="1">
      <c r="A341" s="27"/>
      <c r="AB341" s="23"/>
      <c r="AC341" s="33"/>
      <c r="AD341" s="33"/>
      <c r="AE341" s="33"/>
      <c r="AF341" s="33"/>
      <c r="AG341" s="33"/>
      <c r="AH341" s="33"/>
      <c r="AI341" s="33"/>
      <c r="AJ341" s="33"/>
      <c r="AK341" s="33"/>
      <c r="AL341" s="33"/>
      <c r="AM341" s="33"/>
      <c r="AN341" s="33"/>
      <c r="AO341" s="33"/>
      <c r="AP341" s="33"/>
      <c r="AQ341" s="33"/>
      <c r="AR341" s="33"/>
      <c r="AS341" s="33"/>
      <c r="AT341" s="33"/>
      <c r="AU341" s="33"/>
      <c r="AV341" s="33"/>
      <c r="AW341" s="33"/>
      <c r="AX341" s="33"/>
      <c r="AY341" s="33"/>
      <c r="AZ341" s="33"/>
    </row>
    <row r="342" spans="1:52" hidden="1">
      <c r="A342" s="27"/>
      <c r="AB342" s="23"/>
      <c r="AC342" s="33"/>
      <c r="AD342" s="33"/>
      <c r="AE342" s="33"/>
      <c r="AF342" s="33"/>
      <c r="AG342" s="33"/>
      <c r="AH342" s="33"/>
      <c r="AI342" s="33"/>
      <c r="AJ342" s="33"/>
      <c r="AK342" s="33"/>
      <c r="AL342" s="33"/>
      <c r="AM342" s="33"/>
      <c r="AN342" s="33"/>
      <c r="AO342" s="33"/>
      <c r="AP342" s="33"/>
      <c r="AQ342" s="33"/>
      <c r="AR342" s="33"/>
      <c r="AS342" s="33"/>
      <c r="AT342" s="33"/>
      <c r="AU342" s="33"/>
      <c r="AV342" s="33"/>
      <c r="AW342" s="33"/>
      <c r="AX342" s="33"/>
      <c r="AY342" s="33"/>
      <c r="AZ342" s="33"/>
    </row>
    <row r="343" spans="1:52" hidden="1">
      <c r="A343" s="27"/>
      <c r="AB343" s="23"/>
      <c r="AC343" s="33"/>
      <c r="AD343" s="33"/>
      <c r="AE343" s="33"/>
      <c r="AF343" s="33"/>
      <c r="AG343" s="33"/>
      <c r="AH343" s="33"/>
      <c r="AI343" s="33"/>
      <c r="AJ343" s="33"/>
      <c r="AK343" s="33"/>
      <c r="AL343" s="33"/>
      <c r="AM343" s="33"/>
      <c r="AN343" s="33"/>
      <c r="AO343" s="33"/>
      <c r="AP343" s="33"/>
      <c r="AQ343" s="33"/>
      <c r="AR343" s="33"/>
      <c r="AS343" s="33"/>
      <c r="AT343" s="33"/>
      <c r="AU343" s="33"/>
      <c r="AV343" s="33"/>
      <c r="AW343" s="33"/>
      <c r="AX343" s="33"/>
      <c r="AY343" s="33"/>
      <c r="AZ343" s="33"/>
    </row>
    <row r="344" spans="1:52" hidden="1">
      <c r="A344" s="27"/>
      <c r="AB344" s="23"/>
      <c r="AC344" s="33"/>
      <c r="AD344" s="33"/>
      <c r="AE344" s="33"/>
      <c r="AF344" s="33"/>
      <c r="AG344" s="33"/>
      <c r="AH344" s="33"/>
      <c r="AI344" s="33"/>
      <c r="AJ344" s="33"/>
      <c r="AK344" s="33"/>
      <c r="AL344" s="33"/>
      <c r="AM344" s="33"/>
      <c r="AN344" s="33"/>
      <c r="AO344" s="33"/>
      <c r="AP344" s="33"/>
      <c r="AQ344" s="33"/>
      <c r="AR344" s="33"/>
      <c r="AS344" s="33"/>
      <c r="AT344" s="33"/>
      <c r="AU344" s="33"/>
      <c r="AV344" s="33"/>
      <c r="AW344" s="33"/>
      <c r="AX344" s="33"/>
      <c r="AY344" s="33"/>
      <c r="AZ344" s="33"/>
    </row>
    <row r="345" spans="1:52" hidden="1">
      <c r="A345" s="27"/>
      <c r="AB345" s="23"/>
      <c r="AC345" s="33"/>
      <c r="AD345" s="33"/>
      <c r="AE345" s="33"/>
      <c r="AF345" s="33"/>
      <c r="AG345" s="33"/>
      <c r="AH345" s="33"/>
      <c r="AI345" s="33"/>
      <c r="AJ345" s="33"/>
      <c r="AK345" s="33"/>
      <c r="AL345" s="33"/>
      <c r="AM345" s="33"/>
      <c r="AN345" s="33"/>
      <c r="AO345" s="33"/>
      <c r="AP345" s="33"/>
      <c r="AQ345" s="33"/>
      <c r="AR345" s="33"/>
      <c r="AS345" s="33"/>
      <c r="AT345" s="33"/>
      <c r="AU345" s="33"/>
      <c r="AV345" s="33"/>
      <c r="AW345" s="33"/>
      <c r="AX345" s="33"/>
      <c r="AY345" s="33"/>
      <c r="AZ345" s="33"/>
    </row>
    <row r="346" spans="1:52" hidden="1">
      <c r="A346" s="27"/>
      <c r="AB346" s="23"/>
      <c r="AC346" s="33"/>
      <c r="AD346" s="33"/>
      <c r="AE346" s="33"/>
      <c r="AF346" s="33"/>
      <c r="AG346" s="33"/>
      <c r="AH346" s="33"/>
      <c r="AI346" s="33"/>
      <c r="AJ346" s="33"/>
      <c r="AK346" s="33"/>
      <c r="AL346" s="33"/>
      <c r="AM346" s="33"/>
      <c r="AN346" s="33"/>
      <c r="AO346" s="33"/>
      <c r="AP346" s="33"/>
      <c r="AQ346" s="33"/>
      <c r="AR346" s="33"/>
      <c r="AS346" s="33"/>
      <c r="AT346" s="33"/>
      <c r="AU346" s="33"/>
      <c r="AV346" s="33"/>
      <c r="AW346" s="33"/>
      <c r="AX346" s="33"/>
      <c r="AY346" s="33"/>
      <c r="AZ346" s="33"/>
    </row>
    <row r="347" spans="1:52" hidden="1">
      <c r="A347" s="27"/>
      <c r="AB347" s="23"/>
      <c r="AC347" s="33"/>
      <c r="AD347" s="33"/>
      <c r="AE347" s="33"/>
      <c r="AF347" s="33"/>
      <c r="AG347" s="33"/>
      <c r="AH347" s="33"/>
      <c r="AI347" s="33"/>
      <c r="AJ347" s="33"/>
      <c r="AK347" s="33"/>
      <c r="AL347" s="33"/>
      <c r="AM347" s="33"/>
      <c r="AN347" s="33"/>
      <c r="AO347" s="33"/>
      <c r="AP347" s="33"/>
      <c r="AQ347" s="33"/>
      <c r="AR347" s="33"/>
      <c r="AS347" s="33"/>
      <c r="AT347" s="33"/>
      <c r="AU347" s="33"/>
      <c r="AV347" s="33"/>
      <c r="AW347" s="33"/>
      <c r="AX347" s="33"/>
      <c r="AY347" s="33"/>
      <c r="AZ347" s="33"/>
    </row>
    <row r="348" spans="1:52" hidden="1">
      <c r="A348" s="27"/>
      <c r="AB348" s="23"/>
      <c r="AC348" s="33"/>
      <c r="AD348" s="33"/>
      <c r="AE348" s="33"/>
      <c r="AF348" s="33"/>
      <c r="AG348" s="33"/>
      <c r="AH348" s="33"/>
      <c r="AI348" s="33"/>
      <c r="AJ348" s="33"/>
      <c r="AK348" s="33"/>
      <c r="AL348" s="33"/>
      <c r="AM348" s="33"/>
      <c r="AN348" s="33"/>
      <c r="AO348" s="33"/>
      <c r="AP348" s="33"/>
      <c r="AQ348" s="33"/>
      <c r="AR348" s="33"/>
      <c r="AS348" s="33"/>
      <c r="AT348" s="33"/>
      <c r="AU348" s="33"/>
      <c r="AV348" s="33"/>
      <c r="AW348" s="33"/>
      <c r="AX348" s="33"/>
      <c r="AY348" s="33"/>
      <c r="AZ348" s="33"/>
    </row>
    <row r="349" spans="1:52" hidden="1">
      <c r="A349" s="27"/>
      <c r="AB349" s="23"/>
      <c r="AC349" s="33"/>
      <c r="AD349" s="33"/>
      <c r="AE349" s="33"/>
      <c r="AF349" s="33"/>
      <c r="AG349" s="33"/>
      <c r="AH349" s="33"/>
      <c r="AI349" s="33"/>
      <c r="AJ349" s="33"/>
      <c r="AK349" s="33"/>
      <c r="AL349" s="33"/>
      <c r="AM349" s="33"/>
      <c r="AN349" s="33"/>
      <c r="AO349" s="33"/>
      <c r="AP349" s="33"/>
      <c r="AQ349" s="33"/>
      <c r="AR349" s="33"/>
      <c r="AS349" s="33"/>
      <c r="AT349" s="33"/>
      <c r="AU349" s="33"/>
      <c r="AV349" s="33"/>
      <c r="AW349" s="33"/>
      <c r="AX349" s="33"/>
      <c r="AY349" s="33"/>
      <c r="AZ349" s="33"/>
    </row>
    <row r="350" spans="1:52" hidden="1">
      <c r="A350" s="27"/>
      <c r="AB350" s="23"/>
      <c r="AC350" s="33"/>
      <c r="AD350" s="33"/>
      <c r="AE350" s="33"/>
      <c r="AF350" s="33"/>
      <c r="AG350" s="33"/>
      <c r="AH350" s="33"/>
      <c r="AI350" s="33"/>
      <c r="AJ350" s="33"/>
      <c r="AK350" s="33"/>
      <c r="AL350" s="33"/>
      <c r="AM350" s="33"/>
      <c r="AN350" s="33"/>
      <c r="AO350" s="33"/>
      <c r="AP350" s="33"/>
      <c r="AQ350" s="33"/>
      <c r="AR350" s="33"/>
      <c r="AS350" s="33"/>
      <c r="AT350" s="33"/>
      <c r="AU350" s="33"/>
      <c r="AV350" s="33"/>
      <c r="AW350" s="33"/>
      <c r="AX350" s="33"/>
      <c r="AY350" s="33"/>
      <c r="AZ350" s="33"/>
    </row>
    <row r="351" spans="1:52" hidden="1">
      <c r="A351" s="27"/>
      <c r="AB351" s="23"/>
      <c r="AC351" s="33"/>
      <c r="AD351" s="33"/>
      <c r="AE351" s="33"/>
      <c r="AF351" s="33"/>
      <c r="AG351" s="33"/>
      <c r="AH351" s="33"/>
      <c r="AI351" s="33"/>
      <c r="AJ351" s="33"/>
      <c r="AK351" s="33"/>
      <c r="AL351" s="33"/>
      <c r="AM351" s="33"/>
      <c r="AN351" s="33"/>
      <c r="AO351" s="33"/>
      <c r="AP351" s="33"/>
      <c r="AQ351" s="33"/>
      <c r="AR351" s="33"/>
      <c r="AS351" s="33"/>
      <c r="AT351" s="33"/>
      <c r="AU351" s="33"/>
      <c r="AV351" s="33"/>
      <c r="AW351" s="33"/>
      <c r="AX351" s="33"/>
      <c r="AY351" s="33"/>
      <c r="AZ351" s="33"/>
    </row>
    <row r="352" spans="1:52" hidden="1">
      <c r="A352" s="27"/>
      <c r="AB352" s="23"/>
      <c r="AC352" s="33"/>
      <c r="AD352" s="33"/>
      <c r="AE352" s="33"/>
      <c r="AF352" s="33"/>
      <c r="AG352" s="33"/>
      <c r="AH352" s="33"/>
      <c r="AI352" s="33"/>
      <c r="AJ352" s="33"/>
      <c r="AK352" s="33"/>
      <c r="AL352" s="33"/>
      <c r="AM352" s="33"/>
      <c r="AN352" s="33"/>
      <c r="AO352" s="33"/>
      <c r="AP352" s="33"/>
      <c r="AQ352" s="33"/>
      <c r="AR352" s="33"/>
      <c r="AS352" s="33"/>
      <c r="AT352" s="33"/>
      <c r="AU352" s="33"/>
      <c r="AV352" s="33"/>
      <c r="AW352" s="33"/>
      <c r="AX352" s="33"/>
      <c r="AY352" s="33"/>
      <c r="AZ352" s="33"/>
    </row>
    <row r="353" spans="1:52" hidden="1">
      <c r="A353" s="27"/>
      <c r="AB353" s="23"/>
      <c r="AC353" s="33"/>
      <c r="AD353" s="33"/>
      <c r="AE353" s="33"/>
      <c r="AF353" s="33"/>
      <c r="AG353" s="33"/>
      <c r="AH353" s="33"/>
      <c r="AI353" s="33"/>
      <c r="AJ353" s="33"/>
      <c r="AK353" s="33"/>
      <c r="AL353" s="33"/>
      <c r="AM353" s="33"/>
      <c r="AN353" s="33"/>
      <c r="AO353" s="33"/>
      <c r="AP353" s="33"/>
      <c r="AQ353" s="33"/>
      <c r="AR353" s="33"/>
      <c r="AS353" s="33"/>
      <c r="AT353" s="33"/>
      <c r="AU353" s="33"/>
      <c r="AV353" s="33"/>
      <c r="AW353" s="33"/>
      <c r="AX353" s="33"/>
      <c r="AY353" s="33"/>
      <c r="AZ353" s="33"/>
    </row>
    <row r="354" spans="1:52" hidden="1">
      <c r="A354" s="27"/>
      <c r="AB354" s="23"/>
      <c r="AC354" s="33"/>
      <c r="AD354" s="33"/>
      <c r="AE354" s="33"/>
      <c r="AF354" s="33"/>
      <c r="AG354" s="33"/>
      <c r="AH354" s="33"/>
      <c r="AI354" s="33"/>
      <c r="AJ354" s="33"/>
      <c r="AK354" s="33"/>
      <c r="AL354" s="33"/>
      <c r="AM354" s="33"/>
      <c r="AN354" s="33"/>
      <c r="AO354" s="33"/>
      <c r="AP354" s="33"/>
      <c r="AQ354" s="33"/>
      <c r="AR354" s="33"/>
      <c r="AS354" s="33"/>
      <c r="AT354" s="33"/>
      <c r="AU354" s="33"/>
      <c r="AV354" s="33"/>
      <c r="AW354" s="33"/>
      <c r="AX354" s="33"/>
      <c r="AY354" s="33"/>
      <c r="AZ354" s="33"/>
    </row>
    <row r="355" spans="1:52" hidden="1">
      <c r="A355" s="27"/>
      <c r="AB355" s="23"/>
      <c r="AC355" s="33"/>
      <c r="AD355" s="33"/>
      <c r="AE355" s="33"/>
      <c r="AF355" s="33"/>
      <c r="AG355" s="33"/>
      <c r="AH355" s="33"/>
      <c r="AI355" s="33"/>
      <c r="AJ355" s="33"/>
      <c r="AK355" s="33"/>
      <c r="AL355" s="33"/>
      <c r="AM355" s="33"/>
      <c r="AN355" s="33"/>
      <c r="AO355" s="33"/>
      <c r="AP355" s="33"/>
      <c r="AQ355" s="33"/>
      <c r="AR355" s="33"/>
      <c r="AS355" s="33"/>
      <c r="AT355" s="33"/>
      <c r="AU355" s="33"/>
      <c r="AV355" s="33"/>
      <c r="AW355" s="33"/>
      <c r="AX355" s="33"/>
      <c r="AY355" s="33"/>
      <c r="AZ355" s="33"/>
    </row>
    <row r="356" spans="1:52" hidden="1">
      <c r="A356" s="27"/>
      <c r="AB356" s="23"/>
      <c r="AC356" s="33"/>
      <c r="AD356" s="33"/>
      <c r="AE356" s="33"/>
      <c r="AF356" s="33"/>
      <c r="AG356" s="33"/>
      <c r="AH356" s="33"/>
      <c r="AI356" s="33"/>
      <c r="AJ356" s="33"/>
      <c r="AK356" s="33"/>
      <c r="AL356" s="33"/>
      <c r="AM356" s="33"/>
      <c r="AN356" s="33"/>
      <c r="AO356" s="33"/>
      <c r="AP356" s="33"/>
      <c r="AQ356" s="33"/>
      <c r="AR356" s="33"/>
      <c r="AS356" s="33"/>
      <c r="AT356" s="33"/>
      <c r="AU356" s="33"/>
      <c r="AV356" s="33"/>
      <c r="AW356" s="33"/>
      <c r="AX356" s="33"/>
      <c r="AY356" s="33"/>
      <c r="AZ356" s="33"/>
    </row>
    <row r="357" spans="1:52" hidden="1">
      <c r="A357" s="27"/>
      <c r="AB357" s="23"/>
      <c r="AC357" s="33"/>
      <c r="AD357" s="33"/>
      <c r="AE357" s="33"/>
      <c r="AF357" s="33"/>
      <c r="AG357" s="33"/>
      <c r="AH357" s="33"/>
      <c r="AI357" s="33"/>
      <c r="AJ357" s="33"/>
      <c r="AK357" s="33"/>
      <c r="AL357" s="33"/>
      <c r="AM357" s="33"/>
      <c r="AN357" s="33"/>
      <c r="AO357" s="33"/>
      <c r="AP357" s="33"/>
      <c r="AQ357" s="33"/>
      <c r="AR357" s="33"/>
      <c r="AS357" s="33"/>
      <c r="AT357" s="33"/>
      <c r="AU357" s="33"/>
      <c r="AV357" s="33"/>
      <c r="AW357" s="33"/>
      <c r="AX357" s="33"/>
      <c r="AY357" s="33"/>
      <c r="AZ357" s="33"/>
    </row>
    <row r="358" spans="1:52" hidden="1">
      <c r="A358" s="27"/>
      <c r="AB358" s="23"/>
      <c r="AC358" s="33"/>
      <c r="AD358" s="33"/>
      <c r="AE358" s="33"/>
      <c r="AF358" s="33"/>
      <c r="AG358" s="33"/>
      <c r="AH358" s="33"/>
      <c r="AI358" s="33"/>
      <c r="AJ358" s="33"/>
      <c r="AK358" s="33"/>
      <c r="AL358" s="33"/>
      <c r="AM358" s="33"/>
      <c r="AN358" s="33"/>
      <c r="AO358" s="33"/>
      <c r="AP358" s="33"/>
      <c r="AQ358" s="33"/>
      <c r="AR358" s="33"/>
      <c r="AS358" s="33"/>
      <c r="AT358" s="33"/>
      <c r="AU358" s="33"/>
      <c r="AV358" s="33"/>
      <c r="AW358" s="33"/>
      <c r="AX358" s="33"/>
      <c r="AY358" s="33"/>
      <c r="AZ358" s="33"/>
    </row>
    <row r="359" spans="1:52" hidden="1">
      <c r="A359" s="27"/>
      <c r="AB359" s="23"/>
      <c r="AC359" s="33"/>
      <c r="AD359" s="33"/>
      <c r="AE359" s="33"/>
      <c r="AF359" s="33"/>
      <c r="AG359" s="33"/>
      <c r="AH359" s="33"/>
      <c r="AI359" s="33"/>
      <c r="AJ359" s="33"/>
      <c r="AK359" s="33"/>
      <c r="AL359" s="33"/>
      <c r="AM359" s="33"/>
      <c r="AN359" s="33"/>
      <c r="AO359" s="33"/>
      <c r="AP359" s="33"/>
      <c r="AQ359" s="33"/>
      <c r="AR359" s="33"/>
      <c r="AS359" s="33"/>
      <c r="AT359" s="33"/>
      <c r="AU359" s="33"/>
      <c r="AV359" s="33"/>
      <c r="AW359" s="33"/>
      <c r="AX359" s="33"/>
      <c r="AY359" s="33"/>
      <c r="AZ359" s="33"/>
    </row>
    <row r="360" spans="1:52" hidden="1">
      <c r="A360" s="27"/>
      <c r="AB360" s="23"/>
      <c r="AC360" s="33"/>
      <c r="AD360" s="33"/>
      <c r="AE360" s="33"/>
      <c r="AF360" s="33"/>
      <c r="AG360" s="33"/>
      <c r="AH360" s="33"/>
      <c r="AI360" s="33"/>
      <c r="AJ360" s="33"/>
      <c r="AK360" s="33"/>
      <c r="AL360" s="33"/>
      <c r="AM360" s="33"/>
      <c r="AN360" s="33"/>
      <c r="AO360" s="33"/>
      <c r="AP360" s="33"/>
      <c r="AQ360" s="33"/>
      <c r="AR360" s="33"/>
      <c r="AS360" s="33"/>
      <c r="AT360" s="33"/>
      <c r="AU360" s="33"/>
      <c r="AV360" s="33"/>
      <c r="AW360" s="33"/>
      <c r="AX360" s="33"/>
      <c r="AY360" s="33"/>
      <c r="AZ360" s="33"/>
    </row>
    <row r="361" spans="1:52" hidden="1">
      <c r="A361" s="27"/>
      <c r="AB361" s="23"/>
      <c r="AC361" s="33"/>
      <c r="AD361" s="33"/>
      <c r="AE361" s="33"/>
      <c r="AF361" s="33"/>
      <c r="AG361" s="33"/>
      <c r="AH361" s="33"/>
      <c r="AI361" s="33"/>
      <c r="AJ361" s="33"/>
      <c r="AK361" s="33"/>
      <c r="AL361" s="33"/>
      <c r="AM361" s="33"/>
      <c r="AN361" s="33"/>
      <c r="AO361" s="33"/>
      <c r="AP361" s="33"/>
      <c r="AQ361" s="33"/>
      <c r="AR361" s="33"/>
      <c r="AS361" s="33"/>
      <c r="AT361" s="33"/>
      <c r="AU361" s="33"/>
      <c r="AV361" s="33"/>
      <c r="AW361" s="33"/>
      <c r="AX361" s="33"/>
      <c r="AY361" s="33"/>
      <c r="AZ361" s="33"/>
    </row>
    <row r="362" spans="1:52" hidden="1">
      <c r="A362" s="27"/>
      <c r="AB362" s="23"/>
      <c r="AC362" s="33"/>
      <c r="AD362" s="33"/>
      <c r="AE362" s="33"/>
      <c r="AF362" s="33"/>
      <c r="AG362" s="33"/>
      <c r="AH362" s="33"/>
      <c r="AI362" s="33"/>
      <c r="AJ362" s="33"/>
      <c r="AK362" s="33"/>
      <c r="AL362" s="33"/>
      <c r="AM362" s="33"/>
      <c r="AN362" s="33"/>
      <c r="AO362" s="33"/>
      <c r="AP362" s="33"/>
      <c r="AQ362" s="33"/>
      <c r="AR362" s="33"/>
      <c r="AS362" s="33"/>
      <c r="AT362" s="33"/>
      <c r="AU362" s="33"/>
      <c r="AV362" s="33"/>
      <c r="AW362" s="33"/>
      <c r="AX362" s="33"/>
      <c r="AY362" s="33"/>
      <c r="AZ362" s="33"/>
    </row>
    <row r="363" spans="1:52" hidden="1">
      <c r="A363" s="27"/>
      <c r="AB363" s="23"/>
      <c r="AC363" s="33"/>
      <c r="AD363" s="33"/>
      <c r="AE363" s="33"/>
      <c r="AF363" s="33"/>
      <c r="AG363" s="33"/>
      <c r="AH363" s="33"/>
      <c r="AI363" s="33"/>
      <c r="AJ363" s="33"/>
      <c r="AK363" s="33"/>
      <c r="AL363" s="33"/>
      <c r="AM363" s="33"/>
      <c r="AN363" s="33"/>
      <c r="AO363" s="33"/>
      <c r="AP363" s="33"/>
      <c r="AQ363" s="33"/>
      <c r="AR363" s="33"/>
      <c r="AS363" s="33"/>
      <c r="AT363" s="33"/>
      <c r="AU363" s="33"/>
      <c r="AV363" s="33"/>
      <c r="AW363" s="33"/>
      <c r="AX363" s="33"/>
      <c r="AY363" s="33"/>
      <c r="AZ363" s="33"/>
    </row>
    <row r="364" spans="1:52" hidden="1">
      <c r="A364" s="27"/>
      <c r="AB364" s="23"/>
      <c r="AC364" s="33"/>
      <c r="AD364" s="33"/>
      <c r="AE364" s="33"/>
      <c r="AF364" s="33"/>
      <c r="AG364" s="33"/>
      <c r="AH364" s="33"/>
      <c r="AI364" s="33"/>
      <c r="AJ364" s="33"/>
      <c r="AK364" s="33"/>
      <c r="AL364" s="33"/>
      <c r="AM364" s="33"/>
      <c r="AN364" s="33"/>
      <c r="AO364" s="33"/>
      <c r="AP364" s="33"/>
      <c r="AQ364" s="33"/>
      <c r="AR364" s="33"/>
      <c r="AS364" s="33"/>
      <c r="AT364" s="33"/>
      <c r="AU364" s="33"/>
      <c r="AV364" s="33"/>
      <c r="AW364" s="33"/>
      <c r="AX364" s="33"/>
      <c r="AY364" s="33"/>
      <c r="AZ364" s="33"/>
    </row>
    <row r="365" spans="1:52" hidden="1">
      <c r="A365" s="27"/>
      <c r="AB365" s="23"/>
      <c r="AC365" s="33"/>
      <c r="AD365" s="33"/>
      <c r="AE365" s="33"/>
      <c r="AF365" s="33"/>
      <c r="AG365" s="33"/>
      <c r="AH365" s="33"/>
      <c r="AI365" s="33"/>
      <c r="AJ365" s="33"/>
      <c r="AK365" s="33"/>
      <c r="AL365" s="33"/>
      <c r="AM365" s="33"/>
      <c r="AN365" s="33"/>
      <c r="AO365" s="33"/>
      <c r="AP365" s="33"/>
      <c r="AQ365" s="33"/>
      <c r="AR365" s="33"/>
      <c r="AS365" s="33"/>
      <c r="AT365" s="33"/>
      <c r="AU365" s="33"/>
      <c r="AV365" s="33"/>
      <c r="AW365" s="33"/>
      <c r="AX365" s="33"/>
      <c r="AY365" s="33"/>
      <c r="AZ365" s="33"/>
    </row>
    <row r="366" spans="1:52" hidden="1">
      <c r="A366" s="27"/>
      <c r="AB366" s="23"/>
      <c r="AC366" s="33"/>
      <c r="AD366" s="33"/>
      <c r="AE366" s="33"/>
      <c r="AF366" s="33"/>
      <c r="AG366" s="33"/>
      <c r="AH366" s="33"/>
      <c r="AI366" s="33"/>
      <c r="AJ366" s="33"/>
      <c r="AK366" s="33"/>
      <c r="AL366" s="33"/>
      <c r="AM366" s="33"/>
      <c r="AN366" s="33"/>
      <c r="AO366" s="33"/>
      <c r="AP366" s="33"/>
      <c r="AQ366" s="33"/>
      <c r="AR366" s="33"/>
      <c r="AS366" s="33"/>
      <c r="AT366" s="33"/>
      <c r="AU366" s="33"/>
      <c r="AV366" s="33"/>
      <c r="AW366" s="33"/>
      <c r="AX366" s="33"/>
      <c r="AY366" s="33"/>
      <c r="AZ366" s="33"/>
    </row>
    <row r="367" spans="1:52" hidden="1">
      <c r="A367" s="27"/>
      <c r="AB367" s="23"/>
      <c r="AC367" s="33"/>
      <c r="AD367" s="33"/>
      <c r="AE367" s="33"/>
      <c r="AF367" s="33"/>
      <c r="AG367" s="33"/>
      <c r="AH367" s="33"/>
      <c r="AI367" s="33"/>
      <c r="AJ367" s="33"/>
      <c r="AK367" s="33"/>
      <c r="AL367" s="33"/>
      <c r="AM367" s="33"/>
      <c r="AN367" s="33"/>
      <c r="AO367" s="33"/>
      <c r="AP367" s="33"/>
      <c r="AQ367" s="33"/>
      <c r="AR367" s="33"/>
      <c r="AS367" s="33"/>
      <c r="AT367" s="33"/>
      <c r="AU367" s="33"/>
      <c r="AV367" s="33"/>
      <c r="AW367" s="33"/>
      <c r="AX367" s="33"/>
      <c r="AY367" s="33"/>
      <c r="AZ367" s="33"/>
    </row>
    <row r="368" spans="1:52" hidden="1">
      <c r="A368" s="27"/>
      <c r="AB368" s="23"/>
      <c r="AC368" s="33"/>
      <c r="AD368" s="33"/>
      <c r="AE368" s="33"/>
      <c r="AF368" s="33"/>
      <c r="AG368" s="33"/>
      <c r="AH368" s="33"/>
      <c r="AI368" s="33"/>
      <c r="AJ368" s="33"/>
      <c r="AK368" s="33"/>
      <c r="AL368" s="33"/>
      <c r="AM368" s="33"/>
      <c r="AN368" s="33"/>
      <c r="AO368" s="33"/>
      <c r="AP368" s="33"/>
      <c r="AQ368" s="33"/>
      <c r="AR368" s="33"/>
      <c r="AS368" s="33"/>
      <c r="AT368" s="33"/>
      <c r="AU368" s="33"/>
      <c r="AV368" s="33"/>
      <c r="AW368" s="33"/>
      <c r="AX368" s="33"/>
      <c r="AY368" s="33"/>
      <c r="AZ368" s="33"/>
    </row>
    <row r="369" spans="1:52" hidden="1">
      <c r="A369" s="27"/>
      <c r="AB369" s="23"/>
      <c r="AC369" s="33"/>
      <c r="AD369" s="33"/>
      <c r="AE369" s="33"/>
      <c r="AF369" s="33"/>
      <c r="AG369" s="33"/>
      <c r="AH369" s="33"/>
      <c r="AI369" s="33"/>
      <c r="AJ369" s="33"/>
      <c r="AK369" s="33"/>
      <c r="AL369" s="33"/>
      <c r="AM369" s="33"/>
      <c r="AN369" s="33"/>
      <c r="AO369" s="33"/>
      <c r="AP369" s="33"/>
      <c r="AQ369" s="33"/>
      <c r="AR369" s="33"/>
      <c r="AS369" s="33"/>
      <c r="AT369" s="33"/>
      <c r="AU369" s="33"/>
      <c r="AV369" s="33"/>
      <c r="AW369" s="33"/>
      <c r="AX369" s="33"/>
      <c r="AY369" s="33"/>
      <c r="AZ369" s="33"/>
    </row>
    <row r="370" spans="1:52" hidden="1">
      <c r="A370" s="27"/>
      <c r="AB370" s="23"/>
      <c r="AC370" s="33"/>
      <c r="AD370" s="33"/>
      <c r="AE370" s="33"/>
      <c r="AF370" s="33"/>
      <c r="AG370" s="33"/>
      <c r="AH370" s="33"/>
      <c r="AI370" s="33"/>
      <c r="AJ370" s="33"/>
      <c r="AK370" s="33"/>
      <c r="AL370" s="33"/>
      <c r="AM370" s="33"/>
      <c r="AN370" s="33"/>
      <c r="AO370" s="33"/>
      <c r="AP370" s="33"/>
      <c r="AQ370" s="33"/>
      <c r="AR370" s="33"/>
      <c r="AS370" s="33"/>
      <c r="AT370" s="33"/>
      <c r="AU370" s="33"/>
      <c r="AV370" s="33"/>
      <c r="AW370" s="33"/>
      <c r="AX370" s="33"/>
      <c r="AY370" s="33"/>
      <c r="AZ370" s="33"/>
    </row>
    <row r="371" spans="1:52" hidden="1">
      <c r="A371" s="27"/>
      <c r="AB371" s="23"/>
      <c r="AC371" s="33"/>
      <c r="AD371" s="33"/>
      <c r="AE371" s="33"/>
      <c r="AF371" s="33"/>
      <c r="AG371" s="33"/>
      <c r="AH371" s="33"/>
      <c r="AI371" s="33"/>
      <c r="AJ371" s="33"/>
      <c r="AK371" s="33"/>
      <c r="AL371" s="33"/>
      <c r="AM371" s="33"/>
      <c r="AN371" s="33"/>
      <c r="AO371" s="33"/>
      <c r="AP371" s="33"/>
      <c r="AQ371" s="33"/>
      <c r="AR371" s="33"/>
      <c r="AS371" s="33"/>
      <c r="AT371" s="33"/>
      <c r="AU371" s="33"/>
      <c r="AV371" s="33"/>
      <c r="AW371" s="33"/>
      <c r="AX371" s="33"/>
      <c r="AY371" s="33"/>
      <c r="AZ371" s="33"/>
    </row>
    <row r="372" spans="1:52" hidden="1">
      <c r="A372" s="27"/>
      <c r="AB372" s="23"/>
      <c r="AC372" s="33"/>
      <c r="AD372" s="33"/>
      <c r="AE372" s="33"/>
      <c r="AF372" s="33"/>
      <c r="AG372" s="33"/>
      <c r="AH372" s="33"/>
      <c r="AI372" s="33"/>
      <c r="AJ372" s="33"/>
      <c r="AK372" s="33"/>
      <c r="AL372" s="33"/>
      <c r="AM372" s="33"/>
      <c r="AN372" s="33"/>
      <c r="AO372" s="33"/>
      <c r="AP372" s="33"/>
      <c r="AQ372" s="33"/>
      <c r="AR372" s="33"/>
      <c r="AS372" s="33"/>
      <c r="AT372" s="33"/>
      <c r="AU372" s="33"/>
      <c r="AV372" s="33"/>
      <c r="AW372" s="33"/>
      <c r="AX372" s="33"/>
      <c r="AY372" s="33"/>
      <c r="AZ372" s="33"/>
    </row>
    <row r="373" spans="1:52" hidden="1">
      <c r="A373" s="27"/>
      <c r="AB373" s="23"/>
      <c r="AC373" s="33"/>
      <c r="AD373" s="33"/>
      <c r="AE373" s="33"/>
      <c r="AF373" s="33"/>
      <c r="AG373" s="33"/>
      <c r="AH373" s="33"/>
      <c r="AI373" s="33"/>
      <c r="AJ373" s="33"/>
      <c r="AK373" s="33"/>
      <c r="AL373" s="33"/>
      <c r="AM373" s="33"/>
      <c r="AN373" s="33"/>
      <c r="AO373" s="33"/>
      <c r="AP373" s="33"/>
      <c r="AQ373" s="33"/>
      <c r="AR373" s="33"/>
      <c r="AS373" s="33"/>
      <c r="AT373" s="33"/>
      <c r="AU373" s="33"/>
      <c r="AV373" s="33"/>
      <c r="AW373" s="33"/>
      <c r="AX373" s="33"/>
      <c r="AY373" s="33"/>
      <c r="AZ373" s="33"/>
    </row>
    <row r="374" spans="1:52" hidden="1">
      <c r="A374" s="27"/>
      <c r="AB374" s="23"/>
      <c r="AC374" s="33"/>
      <c r="AD374" s="33"/>
      <c r="AE374" s="33"/>
      <c r="AF374" s="33"/>
      <c r="AG374" s="33"/>
      <c r="AH374" s="33"/>
      <c r="AI374" s="33"/>
      <c r="AJ374" s="33"/>
      <c r="AK374" s="33"/>
      <c r="AL374" s="33"/>
      <c r="AM374" s="33"/>
      <c r="AN374" s="33"/>
      <c r="AO374" s="33"/>
      <c r="AP374" s="33"/>
      <c r="AQ374" s="33"/>
      <c r="AR374" s="33"/>
      <c r="AS374" s="33"/>
      <c r="AT374" s="33"/>
      <c r="AU374" s="33"/>
      <c r="AV374" s="33"/>
      <c r="AW374" s="33"/>
      <c r="AX374" s="33"/>
      <c r="AY374" s="33"/>
      <c r="AZ374" s="33"/>
    </row>
    <row r="375" spans="1:52" hidden="1">
      <c r="A375" s="27"/>
      <c r="AB375" s="23"/>
      <c r="AC375" s="33"/>
      <c r="AD375" s="33"/>
      <c r="AE375" s="33"/>
      <c r="AF375" s="33"/>
      <c r="AG375" s="33"/>
      <c r="AH375" s="33"/>
      <c r="AI375" s="33"/>
      <c r="AJ375" s="33"/>
      <c r="AK375" s="33"/>
      <c r="AL375" s="33"/>
      <c r="AM375" s="33"/>
      <c r="AN375" s="33"/>
      <c r="AO375" s="33"/>
      <c r="AP375" s="33"/>
      <c r="AQ375" s="33"/>
      <c r="AR375" s="33"/>
      <c r="AS375" s="33"/>
      <c r="AT375" s="33"/>
      <c r="AU375" s="33"/>
      <c r="AV375" s="33"/>
      <c r="AW375" s="33"/>
      <c r="AX375" s="33"/>
      <c r="AY375" s="33"/>
      <c r="AZ375" s="33"/>
    </row>
    <row r="376" spans="1:52" hidden="1">
      <c r="A376" s="27"/>
      <c r="AB376" s="23"/>
      <c r="AC376" s="33"/>
      <c r="AD376" s="33"/>
      <c r="AE376" s="33"/>
      <c r="AF376" s="33"/>
      <c r="AG376" s="33"/>
      <c r="AH376" s="33"/>
      <c r="AI376" s="33"/>
      <c r="AJ376" s="33"/>
      <c r="AK376" s="33"/>
      <c r="AL376" s="33"/>
      <c r="AM376" s="33"/>
      <c r="AN376" s="33"/>
      <c r="AO376" s="33"/>
      <c r="AP376" s="33"/>
      <c r="AQ376" s="33"/>
      <c r="AR376" s="33"/>
      <c r="AS376" s="33"/>
      <c r="AT376" s="33"/>
      <c r="AU376" s="33"/>
      <c r="AV376" s="33"/>
      <c r="AW376" s="33"/>
      <c r="AX376" s="33"/>
      <c r="AY376" s="33"/>
      <c r="AZ376" s="33"/>
    </row>
    <row r="377" spans="1:52" hidden="1">
      <c r="A377" s="27"/>
      <c r="AB377" s="23"/>
      <c r="AC377" s="33"/>
      <c r="AD377" s="33"/>
      <c r="AE377" s="33"/>
      <c r="AF377" s="33"/>
      <c r="AG377" s="33"/>
      <c r="AH377" s="33"/>
      <c r="AI377" s="33"/>
      <c r="AJ377" s="33"/>
      <c r="AK377" s="33"/>
      <c r="AL377" s="33"/>
      <c r="AM377" s="33"/>
      <c r="AN377" s="33"/>
      <c r="AO377" s="33"/>
      <c r="AP377" s="33"/>
      <c r="AQ377" s="33"/>
      <c r="AR377" s="33"/>
      <c r="AS377" s="33"/>
      <c r="AT377" s="33"/>
      <c r="AU377" s="33"/>
      <c r="AV377" s="33"/>
      <c r="AW377" s="33"/>
      <c r="AX377" s="33"/>
      <c r="AY377" s="33"/>
      <c r="AZ377" s="33"/>
    </row>
    <row r="378" spans="1:52" hidden="1">
      <c r="A378" s="27"/>
      <c r="AB378" s="23"/>
      <c r="AC378" s="33"/>
      <c r="AD378" s="33"/>
      <c r="AE378" s="33"/>
      <c r="AF378" s="33"/>
      <c r="AG378" s="33"/>
      <c r="AH378" s="33"/>
      <c r="AI378" s="33"/>
      <c r="AJ378" s="33"/>
      <c r="AK378" s="33"/>
      <c r="AL378" s="33"/>
      <c r="AM378" s="33"/>
      <c r="AN378" s="33"/>
      <c r="AO378" s="33"/>
      <c r="AP378" s="33"/>
      <c r="AQ378" s="33"/>
      <c r="AR378" s="33"/>
      <c r="AS378" s="33"/>
      <c r="AT378" s="33"/>
      <c r="AU378" s="33"/>
      <c r="AV378" s="33"/>
      <c r="AW378" s="33"/>
      <c r="AX378" s="33"/>
      <c r="AY378" s="33"/>
      <c r="AZ378" s="33"/>
    </row>
    <row r="379" spans="1:52" hidden="1">
      <c r="A379" s="27"/>
      <c r="AB379" s="23"/>
      <c r="AC379" s="33"/>
      <c r="AD379" s="33"/>
      <c r="AE379" s="33"/>
      <c r="AF379" s="33"/>
      <c r="AG379" s="33"/>
      <c r="AH379" s="33"/>
      <c r="AI379" s="33"/>
      <c r="AJ379" s="33"/>
      <c r="AK379" s="33"/>
      <c r="AL379" s="33"/>
      <c r="AM379" s="33"/>
      <c r="AN379" s="33"/>
      <c r="AO379" s="33"/>
      <c r="AP379" s="33"/>
      <c r="AQ379" s="33"/>
      <c r="AR379" s="33"/>
      <c r="AS379" s="33"/>
      <c r="AT379" s="33"/>
      <c r="AU379" s="33"/>
      <c r="AV379" s="33"/>
      <c r="AW379" s="33"/>
      <c r="AX379" s="33"/>
      <c r="AY379" s="33"/>
      <c r="AZ379" s="33"/>
    </row>
    <row r="380" spans="1:52" hidden="1">
      <c r="A380" s="27"/>
      <c r="AB380" s="23"/>
      <c r="AC380" s="33"/>
      <c r="AD380" s="33"/>
      <c r="AE380" s="33"/>
      <c r="AF380" s="33"/>
      <c r="AG380" s="33"/>
      <c r="AH380" s="33"/>
      <c r="AI380" s="33"/>
      <c r="AJ380" s="33"/>
      <c r="AK380" s="33"/>
      <c r="AL380" s="33"/>
      <c r="AM380" s="33"/>
      <c r="AN380" s="33"/>
      <c r="AO380" s="33"/>
      <c r="AP380" s="33"/>
      <c r="AQ380" s="33"/>
      <c r="AR380" s="33"/>
      <c r="AS380" s="33"/>
      <c r="AT380" s="33"/>
      <c r="AU380" s="33"/>
      <c r="AV380" s="33"/>
      <c r="AW380" s="33"/>
      <c r="AX380" s="33"/>
      <c r="AY380" s="33"/>
      <c r="AZ380" s="33"/>
    </row>
    <row r="381" spans="1:52" hidden="1">
      <c r="A381" s="27"/>
      <c r="AB381" s="23"/>
      <c r="AC381" s="33"/>
      <c r="AD381" s="33"/>
      <c r="AE381" s="33"/>
      <c r="AF381" s="33"/>
      <c r="AG381" s="33"/>
      <c r="AH381" s="33"/>
      <c r="AI381" s="33"/>
      <c r="AJ381" s="33"/>
      <c r="AK381" s="33"/>
      <c r="AL381" s="33"/>
      <c r="AM381" s="33"/>
      <c r="AN381" s="33"/>
      <c r="AO381" s="33"/>
      <c r="AP381" s="33"/>
      <c r="AQ381" s="33"/>
      <c r="AR381" s="33"/>
      <c r="AS381" s="33"/>
      <c r="AT381" s="33"/>
      <c r="AU381" s="33"/>
      <c r="AV381" s="33"/>
      <c r="AW381" s="33"/>
      <c r="AX381" s="33"/>
      <c r="AY381" s="33"/>
      <c r="AZ381" s="33"/>
    </row>
    <row r="382" spans="1:52" hidden="1">
      <c r="A382" s="27"/>
      <c r="AB382" s="23"/>
      <c r="AC382" s="33"/>
      <c r="AD382" s="33"/>
      <c r="AE382" s="33"/>
      <c r="AF382" s="33"/>
      <c r="AG382" s="33"/>
      <c r="AH382" s="33"/>
      <c r="AI382" s="33"/>
      <c r="AJ382" s="33"/>
      <c r="AK382" s="33"/>
      <c r="AL382" s="33"/>
      <c r="AM382" s="33"/>
      <c r="AN382" s="33"/>
      <c r="AO382" s="33"/>
      <c r="AP382" s="33"/>
      <c r="AQ382" s="33"/>
      <c r="AR382" s="33"/>
      <c r="AS382" s="33"/>
      <c r="AT382" s="33"/>
      <c r="AU382" s="33"/>
      <c r="AV382" s="33"/>
      <c r="AW382" s="33"/>
      <c r="AX382" s="33"/>
      <c r="AY382" s="33"/>
      <c r="AZ382" s="33"/>
    </row>
    <row r="383" spans="1:52" hidden="1">
      <c r="A383" s="27"/>
      <c r="AB383" s="23"/>
      <c r="AC383" s="33"/>
      <c r="AD383" s="33"/>
      <c r="AE383" s="33"/>
      <c r="AF383" s="33"/>
      <c r="AG383" s="33"/>
      <c r="AH383" s="33"/>
      <c r="AI383" s="33"/>
      <c r="AJ383" s="33"/>
      <c r="AK383" s="33"/>
      <c r="AL383" s="33"/>
      <c r="AM383" s="33"/>
      <c r="AN383" s="33"/>
      <c r="AO383" s="33"/>
      <c r="AP383" s="33"/>
      <c r="AQ383" s="33"/>
      <c r="AR383" s="33"/>
      <c r="AS383" s="33"/>
      <c r="AT383" s="33"/>
      <c r="AU383" s="33"/>
      <c r="AV383" s="33"/>
      <c r="AW383" s="33"/>
      <c r="AX383" s="33"/>
      <c r="AY383" s="33"/>
      <c r="AZ383" s="33"/>
    </row>
    <row r="384" spans="1:52" hidden="1">
      <c r="A384" s="27"/>
      <c r="AB384" s="23"/>
      <c r="AC384" s="33"/>
      <c r="AD384" s="33"/>
      <c r="AE384" s="33"/>
      <c r="AF384" s="33"/>
      <c r="AG384" s="33"/>
      <c r="AH384" s="33"/>
      <c r="AI384" s="33"/>
      <c r="AJ384" s="33"/>
      <c r="AK384" s="33"/>
      <c r="AL384" s="33"/>
      <c r="AM384" s="33"/>
      <c r="AN384" s="33"/>
      <c r="AO384" s="33"/>
      <c r="AP384" s="33"/>
      <c r="AQ384" s="33"/>
      <c r="AR384" s="33"/>
      <c r="AS384" s="33"/>
      <c r="AT384" s="33"/>
      <c r="AU384" s="33"/>
      <c r="AV384" s="33"/>
      <c r="AW384" s="33"/>
      <c r="AX384" s="33"/>
      <c r="AY384" s="33"/>
      <c r="AZ384" s="33"/>
    </row>
    <row r="385" spans="1:52" hidden="1">
      <c r="A385" s="27"/>
      <c r="AB385" s="23"/>
      <c r="AC385" s="33"/>
      <c r="AD385" s="33"/>
      <c r="AE385" s="33"/>
      <c r="AF385" s="33"/>
      <c r="AG385" s="33"/>
      <c r="AH385" s="33"/>
      <c r="AI385" s="33"/>
      <c r="AJ385" s="33"/>
      <c r="AK385" s="33"/>
      <c r="AL385" s="33"/>
      <c r="AM385" s="33"/>
      <c r="AN385" s="33"/>
      <c r="AO385" s="33"/>
      <c r="AP385" s="33"/>
      <c r="AQ385" s="33"/>
      <c r="AR385" s="33"/>
      <c r="AS385" s="33"/>
      <c r="AT385" s="33"/>
      <c r="AU385" s="33"/>
      <c r="AV385" s="33"/>
      <c r="AW385" s="33"/>
      <c r="AX385" s="33"/>
      <c r="AY385" s="33"/>
      <c r="AZ385" s="33"/>
    </row>
    <row r="386" spans="1:52" hidden="1">
      <c r="A386" s="27"/>
      <c r="AB386" s="23"/>
      <c r="AC386" s="33"/>
      <c r="AD386" s="33"/>
      <c r="AE386" s="33"/>
      <c r="AF386" s="33"/>
      <c r="AG386" s="33"/>
      <c r="AH386" s="33"/>
      <c r="AI386" s="33"/>
      <c r="AJ386" s="33"/>
      <c r="AK386" s="33"/>
      <c r="AL386" s="33"/>
      <c r="AM386" s="33"/>
      <c r="AN386" s="33"/>
      <c r="AO386" s="33"/>
      <c r="AP386" s="33"/>
      <c r="AQ386" s="33"/>
      <c r="AR386" s="33"/>
      <c r="AS386" s="33"/>
      <c r="AT386" s="33"/>
      <c r="AU386" s="33"/>
      <c r="AV386" s="33"/>
      <c r="AW386" s="33"/>
      <c r="AX386" s="33"/>
      <c r="AY386" s="33"/>
      <c r="AZ386" s="33"/>
    </row>
    <row r="387" spans="1:52" hidden="1">
      <c r="A387" s="27"/>
      <c r="AB387" s="23"/>
      <c r="AC387" s="33"/>
      <c r="AD387" s="33"/>
      <c r="AE387" s="33"/>
      <c r="AF387" s="33"/>
      <c r="AG387" s="33"/>
      <c r="AH387" s="33"/>
      <c r="AI387" s="33"/>
      <c r="AJ387" s="33"/>
      <c r="AK387" s="33"/>
      <c r="AL387" s="33"/>
      <c r="AM387" s="33"/>
      <c r="AN387" s="33"/>
      <c r="AO387" s="33"/>
      <c r="AP387" s="33"/>
      <c r="AQ387" s="33"/>
      <c r="AR387" s="33"/>
      <c r="AS387" s="33"/>
      <c r="AT387" s="33"/>
      <c r="AU387" s="33"/>
      <c r="AV387" s="33"/>
      <c r="AW387" s="33"/>
      <c r="AX387" s="33"/>
      <c r="AY387" s="33"/>
      <c r="AZ387" s="33"/>
    </row>
    <row r="388" spans="1:52" hidden="1">
      <c r="A388" s="27"/>
      <c r="AB388" s="23"/>
      <c r="AC388" s="33"/>
      <c r="AD388" s="33"/>
      <c r="AE388" s="33"/>
      <c r="AF388" s="33"/>
      <c r="AG388" s="33"/>
      <c r="AH388" s="33"/>
      <c r="AI388" s="33"/>
      <c r="AJ388" s="33"/>
      <c r="AK388" s="33"/>
      <c r="AL388" s="33"/>
      <c r="AM388" s="33"/>
      <c r="AN388" s="33"/>
      <c r="AO388" s="33"/>
      <c r="AP388" s="33"/>
      <c r="AQ388" s="33"/>
      <c r="AR388" s="33"/>
      <c r="AS388" s="33"/>
      <c r="AT388" s="33"/>
      <c r="AU388" s="33"/>
      <c r="AV388" s="33"/>
      <c r="AW388" s="33"/>
      <c r="AX388" s="33"/>
      <c r="AY388" s="33"/>
      <c r="AZ388" s="33"/>
    </row>
    <row r="389" spans="1:52" hidden="1">
      <c r="A389" s="27"/>
      <c r="AB389" s="23"/>
      <c r="AC389" s="33"/>
      <c r="AD389" s="33"/>
      <c r="AE389" s="33"/>
      <c r="AF389" s="33"/>
      <c r="AG389" s="33"/>
      <c r="AH389" s="33"/>
      <c r="AI389" s="33"/>
      <c r="AJ389" s="33"/>
      <c r="AK389" s="33"/>
      <c r="AL389" s="33"/>
      <c r="AM389" s="33"/>
      <c r="AN389" s="33"/>
      <c r="AO389" s="33"/>
      <c r="AP389" s="33"/>
      <c r="AQ389" s="33"/>
      <c r="AR389" s="33"/>
      <c r="AS389" s="33"/>
      <c r="AT389" s="33"/>
      <c r="AU389" s="33"/>
      <c r="AV389" s="33"/>
      <c r="AW389" s="33"/>
      <c r="AX389" s="33"/>
      <c r="AY389" s="33"/>
      <c r="AZ389" s="33"/>
    </row>
    <row r="390" spans="1:52" hidden="1">
      <c r="A390" s="27"/>
      <c r="AB390" s="23"/>
      <c r="AC390" s="33"/>
      <c r="AD390" s="33"/>
      <c r="AE390" s="33"/>
      <c r="AF390" s="33"/>
      <c r="AG390" s="33"/>
      <c r="AH390" s="33"/>
      <c r="AI390" s="33"/>
      <c r="AJ390" s="33"/>
      <c r="AK390" s="33"/>
      <c r="AL390" s="33"/>
      <c r="AM390" s="33"/>
      <c r="AN390" s="33"/>
      <c r="AO390" s="33"/>
      <c r="AP390" s="33"/>
      <c r="AQ390" s="33"/>
      <c r="AR390" s="33"/>
      <c r="AS390" s="33"/>
      <c r="AT390" s="33"/>
      <c r="AU390" s="33"/>
      <c r="AV390" s="33"/>
      <c r="AW390" s="33"/>
      <c r="AX390" s="33"/>
      <c r="AY390" s="33"/>
      <c r="AZ390" s="33"/>
    </row>
    <row r="391" spans="1:52" hidden="1">
      <c r="A391" s="27"/>
      <c r="AB391" s="23"/>
      <c r="AC391" s="33"/>
      <c r="AD391" s="33"/>
      <c r="AE391" s="33"/>
      <c r="AF391" s="33"/>
      <c r="AG391" s="33"/>
      <c r="AH391" s="33"/>
      <c r="AI391" s="33"/>
      <c r="AJ391" s="33"/>
      <c r="AK391" s="33"/>
      <c r="AL391" s="33"/>
      <c r="AM391" s="33"/>
      <c r="AN391" s="33"/>
      <c r="AO391" s="33"/>
      <c r="AP391" s="33"/>
      <c r="AQ391" s="33"/>
      <c r="AR391" s="33"/>
      <c r="AS391" s="33"/>
      <c r="AT391" s="33"/>
      <c r="AU391" s="33"/>
      <c r="AV391" s="33"/>
      <c r="AW391" s="33"/>
      <c r="AX391" s="33"/>
      <c r="AY391" s="33"/>
      <c r="AZ391" s="33"/>
    </row>
    <row r="392" spans="1:52" hidden="1">
      <c r="A392" s="27"/>
      <c r="AB392" s="23"/>
      <c r="AC392" s="33"/>
      <c r="AD392" s="33"/>
      <c r="AE392" s="33"/>
      <c r="AF392" s="33"/>
      <c r="AG392" s="33"/>
      <c r="AH392" s="33"/>
      <c r="AI392" s="33"/>
      <c r="AJ392" s="33"/>
      <c r="AK392" s="33"/>
      <c r="AL392" s="33"/>
      <c r="AM392" s="33"/>
      <c r="AN392" s="33"/>
      <c r="AO392" s="33"/>
      <c r="AP392" s="33"/>
      <c r="AQ392" s="33"/>
      <c r="AR392" s="33"/>
      <c r="AS392" s="33"/>
      <c r="AT392" s="33"/>
      <c r="AU392" s="33"/>
      <c r="AV392" s="33"/>
      <c r="AW392" s="33"/>
      <c r="AX392" s="33"/>
      <c r="AY392" s="33"/>
      <c r="AZ392" s="33"/>
    </row>
    <row r="393" spans="1:52" hidden="1">
      <c r="A393" s="27"/>
      <c r="AB393" s="23"/>
      <c r="AC393" s="33"/>
      <c r="AD393" s="33"/>
      <c r="AE393" s="33"/>
      <c r="AF393" s="33"/>
      <c r="AG393" s="33"/>
      <c r="AH393" s="33"/>
      <c r="AI393" s="33"/>
      <c r="AJ393" s="33"/>
      <c r="AK393" s="33"/>
      <c r="AL393" s="33"/>
      <c r="AM393" s="33"/>
      <c r="AN393" s="33"/>
      <c r="AO393" s="33"/>
      <c r="AP393" s="33"/>
      <c r="AQ393" s="33"/>
      <c r="AR393" s="33"/>
      <c r="AS393" s="33"/>
      <c r="AT393" s="33"/>
      <c r="AU393" s="33"/>
      <c r="AV393" s="33"/>
      <c r="AW393" s="33"/>
      <c r="AX393" s="33"/>
      <c r="AY393" s="33"/>
      <c r="AZ393" s="33"/>
    </row>
    <row r="394" spans="1:52" hidden="1">
      <c r="A394" s="27"/>
      <c r="AB394" s="23"/>
      <c r="AC394" s="33"/>
      <c r="AD394" s="33"/>
      <c r="AE394" s="33"/>
      <c r="AF394" s="33"/>
      <c r="AG394" s="33"/>
      <c r="AH394" s="33"/>
      <c r="AI394" s="33"/>
      <c r="AJ394" s="33"/>
      <c r="AK394" s="33"/>
      <c r="AL394" s="33"/>
      <c r="AM394" s="33"/>
      <c r="AN394" s="33"/>
      <c r="AO394" s="33"/>
      <c r="AP394" s="33"/>
      <c r="AQ394" s="33"/>
      <c r="AR394" s="33"/>
      <c r="AS394" s="33"/>
      <c r="AT394" s="33"/>
      <c r="AU394" s="33"/>
      <c r="AV394" s="33"/>
      <c r="AW394" s="33"/>
      <c r="AX394" s="33"/>
      <c r="AY394" s="33"/>
      <c r="AZ394" s="33"/>
    </row>
    <row r="395" spans="1:52" hidden="1">
      <c r="A395" s="27"/>
      <c r="AB395" s="23"/>
      <c r="AC395" s="33"/>
      <c r="AD395" s="33"/>
      <c r="AE395" s="33"/>
      <c r="AF395" s="33"/>
      <c r="AG395" s="33"/>
      <c r="AH395" s="33"/>
      <c r="AI395" s="33"/>
      <c r="AJ395" s="33"/>
      <c r="AK395" s="33"/>
      <c r="AL395" s="33"/>
      <c r="AM395" s="33"/>
      <c r="AN395" s="33"/>
      <c r="AO395" s="33"/>
      <c r="AP395" s="33"/>
      <c r="AQ395" s="33"/>
      <c r="AR395" s="33"/>
      <c r="AS395" s="33"/>
      <c r="AT395" s="33"/>
      <c r="AU395" s="33"/>
      <c r="AV395" s="33"/>
      <c r="AW395" s="33"/>
      <c r="AX395" s="33"/>
      <c r="AY395" s="33"/>
      <c r="AZ395" s="33"/>
    </row>
    <row r="396" spans="1:52" hidden="1">
      <c r="A396" s="27"/>
      <c r="AB396" s="23"/>
      <c r="AC396" s="33"/>
      <c r="AD396" s="33"/>
      <c r="AE396" s="33"/>
      <c r="AF396" s="33"/>
      <c r="AG396" s="33"/>
      <c r="AH396" s="33"/>
      <c r="AI396" s="33"/>
      <c r="AJ396" s="33"/>
      <c r="AK396" s="33"/>
      <c r="AL396" s="33"/>
      <c r="AM396" s="33"/>
      <c r="AN396" s="33"/>
      <c r="AO396" s="33"/>
      <c r="AP396" s="33"/>
      <c r="AQ396" s="33"/>
      <c r="AR396" s="33"/>
      <c r="AS396" s="33"/>
      <c r="AT396" s="33"/>
      <c r="AU396" s="33"/>
      <c r="AV396" s="33"/>
      <c r="AW396" s="33"/>
      <c r="AX396" s="33"/>
      <c r="AY396" s="33"/>
      <c r="AZ396" s="33"/>
    </row>
    <row r="397" spans="1:52" hidden="1">
      <c r="A397" s="27"/>
      <c r="AB397" s="23"/>
      <c r="AC397" s="33"/>
      <c r="AD397" s="33"/>
      <c r="AE397" s="33"/>
      <c r="AF397" s="33"/>
      <c r="AG397" s="33"/>
      <c r="AH397" s="33"/>
      <c r="AI397" s="33"/>
      <c r="AJ397" s="33"/>
      <c r="AK397" s="33"/>
      <c r="AL397" s="33"/>
      <c r="AM397" s="33"/>
      <c r="AN397" s="33"/>
      <c r="AO397" s="33"/>
      <c r="AP397" s="33"/>
      <c r="AQ397" s="33"/>
      <c r="AR397" s="33"/>
      <c r="AS397" s="33"/>
      <c r="AT397" s="33"/>
      <c r="AU397" s="33"/>
      <c r="AV397" s="33"/>
      <c r="AW397" s="33"/>
      <c r="AX397" s="33"/>
      <c r="AY397" s="33"/>
      <c r="AZ397" s="33"/>
    </row>
    <row r="398" spans="1:52" hidden="1">
      <c r="A398" s="27"/>
      <c r="AB398" s="23"/>
      <c r="AC398" s="33"/>
      <c r="AD398" s="33"/>
      <c r="AE398" s="33"/>
      <c r="AF398" s="33"/>
      <c r="AG398" s="33"/>
      <c r="AH398" s="33"/>
      <c r="AI398" s="33"/>
      <c r="AJ398" s="33"/>
      <c r="AK398" s="33"/>
      <c r="AL398" s="33"/>
      <c r="AM398" s="33"/>
      <c r="AN398" s="33"/>
      <c r="AO398" s="33"/>
      <c r="AP398" s="33"/>
      <c r="AQ398" s="33"/>
      <c r="AR398" s="33"/>
      <c r="AS398" s="33"/>
      <c r="AT398" s="33"/>
      <c r="AU398" s="33"/>
      <c r="AV398" s="33"/>
      <c r="AW398" s="33"/>
      <c r="AX398" s="33"/>
      <c r="AY398" s="33"/>
      <c r="AZ398" s="33"/>
    </row>
    <row r="399" spans="1:52" hidden="1">
      <c r="A399" s="27"/>
      <c r="AB399" s="23"/>
      <c r="AC399" s="33"/>
      <c r="AD399" s="33"/>
      <c r="AE399" s="33"/>
      <c r="AF399" s="33"/>
      <c r="AG399" s="33"/>
      <c r="AH399" s="33"/>
      <c r="AI399" s="33"/>
      <c r="AJ399" s="33"/>
      <c r="AK399" s="33"/>
      <c r="AL399" s="33"/>
      <c r="AM399" s="33"/>
      <c r="AN399" s="33"/>
      <c r="AO399" s="33"/>
      <c r="AP399" s="33"/>
      <c r="AQ399" s="33"/>
      <c r="AR399" s="33"/>
      <c r="AS399" s="33"/>
      <c r="AT399" s="33"/>
      <c r="AU399" s="33"/>
      <c r="AV399" s="33"/>
      <c r="AW399" s="33"/>
      <c r="AX399" s="33"/>
      <c r="AY399" s="33"/>
      <c r="AZ399" s="33"/>
    </row>
    <row r="400" spans="1:52" hidden="1">
      <c r="A400" s="27"/>
      <c r="AB400" s="23"/>
      <c r="AC400" s="33"/>
      <c r="AD400" s="33"/>
      <c r="AE400" s="33"/>
      <c r="AF400" s="33"/>
      <c r="AG400" s="33"/>
      <c r="AH400" s="33"/>
      <c r="AI400" s="33"/>
      <c r="AJ400" s="33"/>
      <c r="AK400" s="33"/>
      <c r="AL400" s="33"/>
      <c r="AM400" s="33"/>
      <c r="AN400" s="33"/>
      <c r="AO400" s="33"/>
      <c r="AP400" s="33"/>
      <c r="AQ400" s="33"/>
      <c r="AR400" s="33"/>
      <c r="AS400" s="33"/>
      <c r="AT400" s="33"/>
      <c r="AU400" s="33"/>
      <c r="AV400" s="33"/>
      <c r="AW400" s="33"/>
      <c r="AX400" s="33"/>
      <c r="AY400" s="33"/>
      <c r="AZ400" s="33"/>
    </row>
    <row r="401" spans="1:52" hidden="1">
      <c r="A401" s="27"/>
      <c r="AB401" s="23"/>
      <c r="AC401" s="33"/>
      <c r="AD401" s="33"/>
      <c r="AE401" s="33"/>
      <c r="AF401" s="33"/>
      <c r="AG401" s="33"/>
      <c r="AH401" s="33"/>
      <c r="AI401" s="33"/>
      <c r="AJ401" s="33"/>
      <c r="AK401" s="33"/>
      <c r="AL401" s="33"/>
      <c r="AM401" s="33"/>
      <c r="AN401" s="33"/>
      <c r="AO401" s="33"/>
      <c r="AP401" s="33"/>
      <c r="AQ401" s="33"/>
      <c r="AR401" s="33"/>
      <c r="AS401" s="33"/>
      <c r="AT401" s="33"/>
      <c r="AU401" s="33"/>
      <c r="AV401" s="33"/>
      <c r="AW401" s="33"/>
      <c r="AX401" s="33"/>
      <c r="AY401" s="33"/>
      <c r="AZ401" s="33"/>
    </row>
    <row r="402" spans="1:52" hidden="1">
      <c r="A402" s="27"/>
      <c r="AB402" s="23"/>
      <c r="AC402" s="33"/>
      <c r="AD402" s="33"/>
      <c r="AE402" s="33"/>
      <c r="AF402" s="33"/>
      <c r="AG402" s="33"/>
      <c r="AH402" s="33"/>
      <c r="AI402" s="33"/>
      <c r="AJ402" s="33"/>
      <c r="AK402" s="33"/>
      <c r="AL402" s="33"/>
      <c r="AM402" s="33"/>
      <c r="AN402" s="33"/>
      <c r="AO402" s="33"/>
      <c r="AP402" s="33"/>
      <c r="AQ402" s="33"/>
      <c r="AR402" s="33"/>
      <c r="AS402" s="33"/>
      <c r="AT402" s="33"/>
      <c r="AU402" s="33"/>
      <c r="AV402" s="33"/>
      <c r="AW402" s="33"/>
      <c r="AX402" s="33"/>
      <c r="AY402" s="33"/>
      <c r="AZ402" s="33"/>
    </row>
    <row r="403" spans="1:52" hidden="1">
      <c r="A403" s="27"/>
      <c r="AB403" s="23"/>
      <c r="AC403" s="33"/>
      <c r="AD403" s="33"/>
      <c r="AE403" s="33"/>
      <c r="AF403" s="33"/>
      <c r="AG403" s="33"/>
      <c r="AH403" s="33"/>
      <c r="AI403" s="33"/>
      <c r="AJ403" s="33"/>
      <c r="AK403" s="33"/>
      <c r="AL403" s="33"/>
      <c r="AM403" s="33"/>
      <c r="AN403" s="33"/>
      <c r="AO403" s="33"/>
      <c r="AP403" s="33"/>
      <c r="AQ403" s="33"/>
      <c r="AR403" s="33"/>
      <c r="AS403" s="33"/>
      <c r="AT403" s="33"/>
      <c r="AU403" s="33"/>
      <c r="AV403" s="33"/>
      <c r="AW403" s="33"/>
      <c r="AX403" s="33"/>
      <c r="AY403" s="33"/>
      <c r="AZ403" s="33"/>
    </row>
    <row r="404" spans="1:52" hidden="1">
      <c r="A404" s="27"/>
      <c r="AB404" s="23"/>
      <c r="AC404" s="33"/>
      <c r="AD404" s="33"/>
      <c r="AE404" s="33"/>
      <c r="AF404" s="33"/>
      <c r="AG404" s="33"/>
      <c r="AH404" s="33"/>
      <c r="AI404" s="33"/>
      <c r="AJ404" s="33"/>
      <c r="AK404" s="33"/>
      <c r="AL404" s="33"/>
      <c r="AM404" s="33"/>
      <c r="AN404" s="33"/>
      <c r="AO404" s="33"/>
      <c r="AP404" s="33"/>
      <c r="AQ404" s="33"/>
      <c r="AR404" s="33"/>
      <c r="AS404" s="33"/>
      <c r="AT404" s="33"/>
      <c r="AU404" s="33"/>
      <c r="AV404" s="33"/>
      <c r="AW404" s="33"/>
      <c r="AX404" s="33"/>
      <c r="AY404" s="33"/>
      <c r="AZ404" s="33"/>
    </row>
    <row r="405" spans="1:52" hidden="1">
      <c r="A405" s="27"/>
      <c r="AB405" s="23"/>
      <c r="AC405" s="33"/>
      <c r="AD405" s="33"/>
      <c r="AE405" s="33"/>
      <c r="AF405" s="33"/>
      <c r="AG405" s="33"/>
      <c r="AH405" s="33"/>
      <c r="AI405" s="33"/>
      <c r="AJ405" s="33"/>
      <c r="AK405" s="33"/>
      <c r="AL405" s="33"/>
      <c r="AM405" s="33"/>
      <c r="AN405" s="33"/>
      <c r="AO405" s="33"/>
      <c r="AP405" s="33"/>
      <c r="AQ405" s="33"/>
      <c r="AR405" s="33"/>
      <c r="AS405" s="33"/>
      <c r="AT405" s="33"/>
      <c r="AU405" s="33"/>
      <c r="AV405" s="33"/>
      <c r="AW405" s="33"/>
      <c r="AX405" s="33"/>
      <c r="AY405" s="33"/>
      <c r="AZ405" s="33"/>
    </row>
    <row r="406" spans="1:52" hidden="1">
      <c r="A406" s="27"/>
      <c r="AB406" s="23"/>
      <c r="AC406" s="33"/>
      <c r="AD406" s="33"/>
      <c r="AE406" s="33"/>
      <c r="AF406" s="33"/>
      <c r="AG406" s="33"/>
      <c r="AH406" s="33"/>
      <c r="AI406" s="33"/>
      <c r="AJ406" s="33"/>
      <c r="AK406" s="33"/>
      <c r="AL406" s="33"/>
      <c r="AM406" s="33"/>
      <c r="AN406" s="33"/>
      <c r="AO406" s="33"/>
      <c r="AP406" s="33"/>
      <c r="AQ406" s="33"/>
      <c r="AR406" s="33"/>
      <c r="AS406" s="33"/>
      <c r="AT406" s="33"/>
      <c r="AU406" s="33"/>
      <c r="AV406" s="33"/>
      <c r="AW406" s="33"/>
      <c r="AX406" s="33"/>
      <c r="AY406" s="33"/>
      <c r="AZ406" s="33"/>
    </row>
    <row r="407" spans="1:52" hidden="1">
      <c r="A407" s="27"/>
      <c r="AB407" s="23"/>
      <c r="AC407" s="33"/>
      <c r="AD407" s="33"/>
      <c r="AE407" s="33"/>
      <c r="AF407" s="33"/>
      <c r="AG407" s="33"/>
      <c r="AH407" s="33"/>
      <c r="AI407" s="33"/>
      <c r="AJ407" s="33"/>
      <c r="AK407" s="33"/>
      <c r="AL407" s="33"/>
      <c r="AM407" s="33"/>
      <c r="AN407" s="33"/>
      <c r="AO407" s="33"/>
      <c r="AP407" s="33"/>
      <c r="AQ407" s="33"/>
      <c r="AR407" s="33"/>
      <c r="AS407" s="33"/>
      <c r="AT407" s="33"/>
      <c r="AU407" s="33"/>
      <c r="AV407" s="33"/>
      <c r="AW407" s="33"/>
      <c r="AX407" s="33"/>
      <c r="AY407" s="33"/>
      <c r="AZ407" s="33"/>
    </row>
    <row r="408" spans="1:52" hidden="1">
      <c r="A408" s="27"/>
      <c r="AB408" s="23"/>
      <c r="AC408" s="33"/>
      <c r="AD408" s="33"/>
      <c r="AE408" s="33"/>
      <c r="AF408" s="33"/>
      <c r="AG408" s="33"/>
      <c r="AH408" s="33"/>
      <c r="AI408" s="33"/>
      <c r="AJ408" s="33"/>
      <c r="AK408" s="33"/>
      <c r="AL408" s="33"/>
      <c r="AM408" s="33"/>
      <c r="AN408" s="33"/>
      <c r="AO408" s="33"/>
      <c r="AP408" s="33"/>
      <c r="AQ408" s="33"/>
      <c r="AR408" s="33"/>
      <c r="AS408" s="33"/>
      <c r="AT408" s="33"/>
      <c r="AU408" s="33"/>
      <c r="AV408" s="33"/>
      <c r="AW408" s="33"/>
      <c r="AX408" s="33"/>
      <c r="AY408" s="33"/>
      <c r="AZ408" s="33"/>
    </row>
    <row r="409" spans="1:52" hidden="1">
      <c r="A409" s="27"/>
      <c r="AB409" s="23"/>
      <c r="AC409" s="33"/>
      <c r="AD409" s="33"/>
      <c r="AE409" s="33"/>
      <c r="AF409" s="33"/>
      <c r="AG409" s="33"/>
      <c r="AH409" s="33"/>
      <c r="AI409" s="33"/>
      <c r="AJ409" s="33"/>
      <c r="AK409" s="33"/>
      <c r="AL409" s="33"/>
      <c r="AM409" s="33"/>
      <c r="AN409" s="33"/>
      <c r="AO409" s="33"/>
      <c r="AP409" s="33"/>
      <c r="AQ409" s="33"/>
      <c r="AR409" s="33"/>
      <c r="AS409" s="33"/>
      <c r="AT409" s="33"/>
      <c r="AU409" s="33"/>
      <c r="AV409" s="33"/>
      <c r="AW409" s="33"/>
      <c r="AX409" s="33"/>
      <c r="AY409" s="33"/>
      <c r="AZ409" s="33"/>
    </row>
    <row r="410" spans="1:52" hidden="1">
      <c r="A410" s="27"/>
      <c r="AB410" s="23"/>
      <c r="AC410" s="33"/>
      <c r="AD410" s="33"/>
      <c r="AE410" s="33"/>
      <c r="AF410" s="33"/>
      <c r="AG410" s="33"/>
      <c r="AH410" s="33"/>
      <c r="AI410" s="33"/>
      <c r="AJ410" s="33"/>
      <c r="AK410" s="33"/>
      <c r="AL410" s="33"/>
      <c r="AM410" s="33"/>
      <c r="AN410" s="33"/>
      <c r="AO410" s="33"/>
      <c r="AP410" s="33"/>
      <c r="AQ410" s="33"/>
      <c r="AR410" s="33"/>
      <c r="AS410" s="33"/>
      <c r="AT410" s="33"/>
      <c r="AU410" s="33"/>
      <c r="AV410" s="33"/>
      <c r="AW410" s="33"/>
      <c r="AX410" s="33"/>
      <c r="AY410" s="33"/>
      <c r="AZ410" s="33"/>
    </row>
    <row r="411" spans="1:52" hidden="1">
      <c r="A411" s="27"/>
      <c r="AB411" s="23"/>
      <c r="AC411" s="33"/>
      <c r="AD411" s="33"/>
      <c r="AE411" s="33"/>
      <c r="AF411" s="33"/>
      <c r="AG411" s="33"/>
      <c r="AH411" s="33"/>
      <c r="AI411" s="33"/>
      <c r="AJ411" s="33"/>
      <c r="AK411" s="33"/>
      <c r="AL411" s="33"/>
      <c r="AM411" s="33"/>
      <c r="AN411" s="33"/>
      <c r="AO411" s="33"/>
      <c r="AP411" s="33"/>
      <c r="AQ411" s="33"/>
      <c r="AR411" s="33"/>
      <c r="AS411" s="33"/>
      <c r="AT411" s="33"/>
      <c r="AU411" s="33"/>
      <c r="AV411" s="33"/>
      <c r="AW411" s="33"/>
      <c r="AX411" s="33"/>
      <c r="AY411" s="33"/>
      <c r="AZ411" s="33"/>
    </row>
    <row r="412" spans="1:52" hidden="1">
      <c r="A412" s="27"/>
      <c r="AB412" s="23"/>
      <c r="AC412" s="33"/>
      <c r="AD412" s="33"/>
      <c r="AE412" s="33"/>
      <c r="AF412" s="33"/>
      <c r="AG412" s="33"/>
      <c r="AH412" s="33"/>
      <c r="AI412" s="33"/>
      <c r="AJ412" s="33"/>
      <c r="AK412" s="33"/>
      <c r="AL412" s="33"/>
      <c r="AM412" s="33"/>
      <c r="AN412" s="33"/>
      <c r="AO412" s="33"/>
      <c r="AP412" s="33"/>
      <c r="AQ412" s="33"/>
      <c r="AR412" s="33"/>
      <c r="AS412" s="33"/>
      <c r="AT412" s="33"/>
      <c r="AU412" s="33"/>
      <c r="AV412" s="33"/>
      <c r="AW412" s="33"/>
      <c r="AX412" s="33"/>
      <c r="AY412" s="33"/>
      <c r="AZ412" s="33"/>
    </row>
    <row r="413" spans="1:52" hidden="1">
      <c r="A413" s="27"/>
      <c r="AB413" s="23"/>
      <c r="AC413" s="33"/>
      <c r="AD413" s="33"/>
      <c r="AE413" s="33"/>
      <c r="AF413" s="33"/>
      <c r="AG413" s="33"/>
      <c r="AH413" s="33"/>
      <c r="AI413" s="33"/>
      <c r="AJ413" s="33"/>
      <c r="AK413" s="33"/>
      <c r="AL413" s="33"/>
      <c r="AM413" s="33"/>
      <c r="AN413" s="33"/>
      <c r="AO413" s="33"/>
      <c r="AP413" s="33"/>
      <c r="AQ413" s="33"/>
      <c r="AR413" s="33"/>
      <c r="AS413" s="33"/>
      <c r="AT413" s="33"/>
      <c r="AU413" s="33"/>
      <c r="AV413" s="33"/>
      <c r="AW413" s="33"/>
      <c r="AX413" s="33"/>
      <c r="AY413" s="33"/>
      <c r="AZ413" s="33"/>
    </row>
    <row r="414" spans="1:52" hidden="1">
      <c r="A414" s="27"/>
      <c r="AB414" s="23"/>
      <c r="AC414" s="33"/>
      <c r="AD414" s="33"/>
      <c r="AE414" s="33"/>
      <c r="AF414" s="33"/>
      <c r="AG414" s="33"/>
      <c r="AH414" s="33"/>
      <c r="AI414" s="33"/>
      <c r="AJ414" s="33"/>
      <c r="AK414" s="33"/>
      <c r="AL414" s="33"/>
      <c r="AM414" s="33"/>
      <c r="AN414" s="33"/>
      <c r="AO414" s="33"/>
      <c r="AP414" s="33"/>
      <c r="AQ414" s="33"/>
      <c r="AR414" s="33"/>
      <c r="AS414" s="33"/>
      <c r="AT414" s="33"/>
      <c r="AU414" s="33"/>
      <c r="AV414" s="33"/>
      <c r="AW414" s="33"/>
      <c r="AX414" s="33"/>
      <c r="AY414" s="33"/>
      <c r="AZ414" s="33"/>
    </row>
    <row r="415" spans="1:52" hidden="1">
      <c r="A415" s="27"/>
      <c r="AB415" s="23"/>
      <c r="AC415" s="33"/>
      <c r="AD415" s="33"/>
      <c r="AE415" s="33"/>
      <c r="AF415" s="33"/>
      <c r="AG415" s="33"/>
      <c r="AH415" s="33"/>
      <c r="AI415" s="33"/>
      <c r="AJ415" s="33"/>
      <c r="AK415" s="33"/>
      <c r="AL415" s="33"/>
      <c r="AM415" s="33"/>
      <c r="AN415" s="33"/>
      <c r="AO415" s="33"/>
      <c r="AP415" s="33"/>
      <c r="AQ415" s="33"/>
      <c r="AR415" s="33"/>
      <c r="AS415" s="33"/>
      <c r="AT415" s="33"/>
      <c r="AU415" s="33"/>
      <c r="AV415" s="33"/>
      <c r="AW415" s="33"/>
      <c r="AX415" s="33"/>
      <c r="AY415" s="33"/>
      <c r="AZ415" s="33"/>
    </row>
    <row r="416" spans="1:52" hidden="1">
      <c r="A416" s="27"/>
      <c r="AB416" s="23"/>
      <c r="AC416" s="33"/>
      <c r="AD416" s="33"/>
      <c r="AE416" s="33"/>
      <c r="AF416" s="33"/>
      <c r="AG416" s="33"/>
      <c r="AH416" s="33"/>
      <c r="AI416" s="33"/>
      <c r="AJ416" s="33"/>
      <c r="AK416" s="33"/>
      <c r="AL416" s="33"/>
      <c r="AM416" s="33"/>
      <c r="AN416" s="33"/>
      <c r="AO416" s="33"/>
      <c r="AP416" s="33"/>
      <c r="AQ416" s="33"/>
      <c r="AR416" s="33"/>
      <c r="AS416" s="33"/>
      <c r="AT416" s="33"/>
      <c r="AU416" s="33"/>
      <c r="AV416" s="33"/>
      <c r="AW416" s="33"/>
      <c r="AX416" s="33"/>
      <c r="AY416" s="33"/>
      <c r="AZ416" s="33"/>
    </row>
    <row r="417" spans="1:52" hidden="1">
      <c r="A417" s="27"/>
      <c r="AB417" s="23"/>
      <c r="AC417" s="33"/>
      <c r="AD417" s="33"/>
      <c r="AE417" s="33"/>
      <c r="AF417" s="33"/>
      <c r="AG417" s="33"/>
      <c r="AH417" s="33"/>
      <c r="AI417" s="33"/>
      <c r="AJ417" s="33"/>
      <c r="AK417" s="33"/>
      <c r="AL417" s="33"/>
      <c r="AM417" s="33"/>
      <c r="AN417" s="33"/>
      <c r="AO417" s="33"/>
      <c r="AP417" s="33"/>
      <c r="AQ417" s="33"/>
      <c r="AR417" s="33"/>
      <c r="AS417" s="33"/>
      <c r="AT417" s="33"/>
      <c r="AU417" s="33"/>
      <c r="AV417" s="33"/>
      <c r="AW417" s="33"/>
      <c r="AX417" s="33"/>
      <c r="AY417" s="33"/>
      <c r="AZ417" s="33"/>
    </row>
    <row r="418" spans="1:52" hidden="1">
      <c r="A418" s="27"/>
      <c r="AB418" s="23"/>
      <c r="AC418" s="33"/>
      <c r="AD418" s="33"/>
      <c r="AE418" s="33"/>
      <c r="AF418" s="33"/>
      <c r="AG418" s="33"/>
      <c r="AH418" s="33"/>
      <c r="AI418" s="33"/>
      <c r="AJ418" s="33"/>
      <c r="AK418" s="33"/>
      <c r="AL418" s="33"/>
      <c r="AM418" s="33"/>
      <c r="AN418" s="33"/>
      <c r="AO418" s="33"/>
      <c r="AP418" s="33"/>
      <c r="AQ418" s="33"/>
      <c r="AR418" s="33"/>
      <c r="AS418" s="33"/>
      <c r="AT418" s="33"/>
      <c r="AU418" s="33"/>
      <c r="AV418" s="33"/>
      <c r="AW418" s="33"/>
      <c r="AX418" s="33"/>
      <c r="AY418" s="33"/>
      <c r="AZ418" s="33"/>
    </row>
    <row r="419" spans="1:52" hidden="1">
      <c r="A419" s="27"/>
      <c r="AB419" s="23"/>
      <c r="AC419" s="33"/>
      <c r="AD419" s="33"/>
      <c r="AE419" s="33"/>
      <c r="AF419" s="33"/>
      <c r="AG419" s="33"/>
      <c r="AH419" s="33"/>
      <c r="AI419" s="33"/>
      <c r="AJ419" s="33"/>
      <c r="AK419" s="33"/>
      <c r="AL419" s="33"/>
      <c r="AM419" s="33"/>
      <c r="AN419" s="33"/>
      <c r="AO419" s="33"/>
      <c r="AP419" s="33"/>
      <c r="AQ419" s="33"/>
      <c r="AR419" s="33"/>
      <c r="AS419" s="33"/>
      <c r="AT419" s="33"/>
      <c r="AU419" s="33"/>
      <c r="AV419" s="33"/>
      <c r="AW419" s="33"/>
      <c r="AX419" s="33"/>
      <c r="AY419" s="33"/>
      <c r="AZ419" s="33"/>
    </row>
    <row r="420" spans="1:52" hidden="1">
      <c r="A420" s="27"/>
      <c r="AB420" s="23"/>
      <c r="AC420" s="33"/>
      <c r="AD420" s="33"/>
      <c r="AE420" s="33"/>
      <c r="AF420" s="33"/>
      <c r="AG420" s="33"/>
      <c r="AH420" s="33"/>
      <c r="AI420" s="33"/>
      <c r="AJ420" s="33"/>
      <c r="AK420" s="33"/>
      <c r="AL420" s="33"/>
      <c r="AM420" s="33"/>
      <c r="AN420" s="33"/>
      <c r="AO420" s="33"/>
      <c r="AP420" s="33"/>
      <c r="AQ420" s="33"/>
      <c r="AR420" s="33"/>
      <c r="AS420" s="33"/>
      <c r="AT420" s="33"/>
      <c r="AU420" s="33"/>
      <c r="AV420" s="33"/>
      <c r="AW420" s="33"/>
      <c r="AX420" s="33"/>
      <c r="AY420" s="33"/>
      <c r="AZ420" s="33"/>
    </row>
    <row r="421" spans="1:52" hidden="1">
      <c r="A421" s="27"/>
      <c r="AB421" s="23"/>
      <c r="AC421" s="33"/>
      <c r="AD421" s="33"/>
      <c r="AE421" s="33"/>
      <c r="AF421" s="33"/>
      <c r="AG421" s="33"/>
      <c r="AH421" s="33"/>
      <c r="AI421" s="33"/>
      <c r="AJ421" s="33"/>
      <c r="AK421" s="33"/>
      <c r="AL421" s="33"/>
      <c r="AM421" s="33"/>
      <c r="AN421" s="33"/>
      <c r="AO421" s="33"/>
      <c r="AP421" s="33"/>
      <c r="AQ421" s="33"/>
      <c r="AR421" s="33"/>
      <c r="AS421" s="33"/>
      <c r="AT421" s="33"/>
      <c r="AU421" s="33"/>
      <c r="AV421" s="33"/>
      <c r="AW421" s="33"/>
      <c r="AX421" s="33"/>
      <c r="AY421" s="33"/>
      <c r="AZ421" s="33"/>
    </row>
    <row r="422" spans="1:52" hidden="1">
      <c r="A422" s="27"/>
      <c r="AB422" s="23"/>
      <c r="AC422" s="33"/>
      <c r="AD422" s="33"/>
      <c r="AE422" s="33"/>
      <c r="AF422" s="33"/>
      <c r="AG422" s="33"/>
      <c r="AH422" s="33"/>
      <c r="AI422" s="33"/>
      <c r="AJ422" s="33"/>
      <c r="AK422" s="33"/>
      <c r="AL422" s="33"/>
      <c r="AM422" s="33"/>
      <c r="AN422" s="33"/>
      <c r="AO422" s="33"/>
      <c r="AP422" s="33"/>
      <c r="AQ422" s="33"/>
      <c r="AR422" s="33"/>
      <c r="AS422" s="33"/>
      <c r="AT422" s="33"/>
      <c r="AU422" s="33"/>
      <c r="AV422" s="33"/>
      <c r="AW422" s="33"/>
      <c r="AX422" s="33"/>
      <c r="AY422" s="33"/>
      <c r="AZ422" s="33"/>
    </row>
    <row r="423" spans="1:52" hidden="1">
      <c r="A423" s="27"/>
      <c r="AB423" s="23"/>
      <c r="AC423" s="33"/>
      <c r="AD423" s="33"/>
      <c r="AE423" s="33"/>
      <c r="AF423" s="33"/>
      <c r="AG423" s="33"/>
      <c r="AH423" s="33"/>
      <c r="AI423" s="33"/>
      <c r="AJ423" s="33"/>
      <c r="AK423" s="33"/>
      <c r="AL423" s="33"/>
      <c r="AM423" s="33"/>
      <c r="AN423" s="33"/>
      <c r="AO423" s="33"/>
      <c r="AP423" s="33"/>
      <c r="AQ423" s="33"/>
      <c r="AR423" s="33"/>
      <c r="AS423" s="33"/>
      <c r="AT423" s="33"/>
      <c r="AU423" s="33"/>
      <c r="AV423" s="33"/>
      <c r="AW423" s="33"/>
      <c r="AX423" s="33"/>
      <c r="AY423" s="33"/>
      <c r="AZ423" s="33"/>
    </row>
    <row r="424" spans="1:52" hidden="1">
      <c r="A424" s="27"/>
      <c r="AB424" s="23"/>
      <c r="AC424" s="33"/>
      <c r="AD424" s="33"/>
      <c r="AE424" s="33"/>
      <c r="AF424" s="33"/>
      <c r="AG424" s="33"/>
      <c r="AH424" s="33"/>
      <c r="AI424" s="33"/>
      <c r="AJ424" s="33"/>
      <c r="AK424" s="33"/>
      <c r="AL424" s="33"/>
      <c r="AM424" s="33"/>
      <c r="AN424" s="33"/>
      <c r="AO424" s="33"/>
      <c r="AP424" s="33"/>
      <c r="AQ424" s="33"/>
      <c r="AR424" s="33"/>
      <c r="AS424" s="33"/>
      <c r="AT424" s="33"/>
      <c r="AU424" s="33"/>
      <c r="AV424" s="33"/>
      <c r="AW424" s="33"/>
      <c r="AX424" s="33"/>
      <c r="AY424" s="33"/>
      <c r="AZ424" s="33"/>
    </row>
    <row r="425" spans="1:52" hidden="1">
      <c r="A425" s="27"/>
      <c r="AB425" s="23"/>
      <c r="AC425" s="33"/>
      <c r="AD425" s="33"/>
      <c r="AE425" s="33"/>
      <c r="AF425" s="33"/>
      <c r="AG425" s="33"/>
      <c r="AH425" s="33"/>
      <c r="AI425" s="33"/>
      <c r="AJ425" s="33"/>
      <c r="AK425" s="33"/>
      <c r="AL425" s="33"/>
      <c r="AM425" s="33"/>
      <c r="AN425" s="33"/>
      <c r="AO425" s="33"/>
      <c r="AP425" s="33"/>
      <c r="AQ425" s="33"/>
      <c r="AR425" s="33"/>
      <c r="AS425" s="33"/>
      <c r="AT425" s="33"/>
      <c r="AU425" s="33"/>
      <c r="AV425" s="33"/>
      <c r="AW425" s="33"/>
      <c r="AX425" s="33"/>
      <c r="AY425" s="33"/>
      <c r="AZ425" s="33"/>
    </row>
    <row r="426" spans="1:52" hidden="1">
      <c r="A426" s="27"/>
      <c r="AB426" s="23"/>
      <c r="AC426" s="33"/>
      <c r="AD426" s="33"/>
      <c r="AE426" s="33"/>
      <c r="AF426" s="33"/>
      <c r="AG426" s="33"/>
      <c r="AH426" s="33"/>
      <c r="AI426" s="33"/>
      <c r="AJ426" s="33"/>
      <c r="AK426" s="33"/>
      <c r="AL426" s="33"/>
      <c r="AM426" s="33"/>
      <c r="AN426" s="33"/>
      <c r="AO426" s="33"/>
      <c r="AP426" s="33"/>
      <c r="AQ426" s="33"/>
      <c r="AR426" s="33"/>
      <c r="AS426" s="33"/>
      <c r="AT426" s="33"/>
      <c r="AU426" s="33"/>
      <c r="AV426" s="33"/>
      <c r="AW426" s="33"/>
      <c r="AX426" s="33"/>
      <c r="AY426" s="33"/>
      <c r="AZ426" s="33"/>
    </row>
    <row r="427" spans="1:52" hidden="1">
      <c r="A427" s="27"/>
      <c r="AB427" s="23"/>
      <c r="AC427" s="33"/>
      <c r="AD427" s="33"/>
      <c r="AE427" s="33"/>
      <c r="AF427" s="33"/>
      <c r="AG427" s="33"/>
      <c r="AH427" s="33"/>
      <c r="AI427" s="33"/>
      <c r="AJ427" s="33"/>
      <c r="AK427" s="33"/>
      <c r="AL427" s="33"/>
      <c r="AM427" s="33"/>
      <c r="AN427" s="33"/>
      <c r="AO427" s="33"/>
      <c r="AP427" s="33"/>
      <c r="AQ427" s="33"/>
      <c r="AR427" s="33"/>
      <c r="AS427" s="33"/>
      <c r="AT427" s="33"/>
      <c r="AU427" s="33"/>
      <c r="AV427" s="33"/>
      <c r="AW427" s="33"/>
      <c r="AX427" s="33"/>
      <c r="AY427" s="33"/>
      <c r="AZ427" s="33"/>
    </row>
    <row r="428" spans="1:52" hidden="1">
      <c r="A428" s="27"/>
      <c r="AB428" s="23"/>
      <c r="AC428" s="33"/>
      <c r="AD428" s="33"/>
      <c r="AE428" s="33"/>
      <c r="AF428" s="33"/>
      <c r="AG428" s="33"/>
      <c r="AH428" s="33"/>
      <c r="AI428" s="33"/>
      <c r="AJ428" s="33"/>
      <c r="AK428" s="33"/>
      <c r="AL428" s="33"/>
      <c r="AM428" s="33"/>
      <c r="AN428" s="33"/>
      <c r="AO428" s="33"/>
      <c r="AP428" s="33"/>
      <c r="AQ428" s="33"/>
      <c r="AR428" s="33"/>
      <c r="AS428" s="33"/>
      <c r="AT428" s="33"/>
      <c r="AU428" s="33"/>
      <c r="AV428" s="33"/>
      <c r="AW428" s="33"/>
      <c r="AX428" s="33"/>
      <c r="AY428" s="33"/>
      <c r="AZ428" s="33"/>
    </row>
    <row r="429" spans="1:52" hidden="1">
      <c r="A429" s="27"/>
      <c r="AB429" s="23"/>
      <c r="AC429" s="33"/>
      <c r="AD429" s="33"/>
      <c r="AE429" s="33"/>
      <c r="AF429" s="33"/>
      <c r="AG429" s="33"/>
      <c r="AH429" s="33"/>
      <c r="AI429" s="33"/>
      <c r="AJ429" s="33"/>
      <c r="AK429" s="33"/>
      <c r="AL429" s="33"/>
      <c r="AM429" s="33"/>
      <c r="AN429" s="33"/>
      <c r="AO429" s="33"/>
      <c r="AP429" s="33"/>
      <c r="AQ429" s="33"/>
      <c r="AR429" s="33"/>
      <c r="AS429" s="33"/>
      <c r="AT429" s="33"/>
      <c r="AU429" s="33"/>
      <c r="AV429" s="33"/>
      <c r="AW429" s="33"/>
      <c r="AX429" s="33"/>
      <c r="AY429" s="33"/>
      <c r="AZ429" s="33"/>
    </row>
    <row r="430" spans="1:52" hidden="1">
      <c r="A430" s="27"/>
      <c r="AB430" s="23"/>
      <c r="AC430" s="33"/>
      <c r="AD430" s="33"/>
      <c r="AE430" s="33"/>
      <c r="AF430" s="33"/>
      <c r="AG430" s="33"/>
      <c r="AH430" s="33"/>
      <c r="AI430" s="33"/>
      <c r="AJ430" s="33"/>
      <c r="AK430" s="33"/>
      <c r="AL430" s="33"/>
      <c r="AM430" s="33"/>
      <c r="AN430" s="33"/>
      <c r="AO430" s="33"/>
      <c r="AP430" s="33"/>
      <c r="AQ430" s="33"/>
      <c r="AR430" s="33"/>
      <c r="AS430" s="33"/>
      <c r="AT430" s="33"/>
      <c r="AU430" s="33"/>
      <c r="AV430" s="33"/>
      <c r="AW430" s="33"/>
      <c r="AX430" s="33"/>
      <c r="AY430" s="33"/>
      <c r="AZ430" s="33"/>
    </row>
    <row r="431" spans="1:52" hidden="1">
      <c r="A431" s="27"/>
      <c r="AB431" s="23"/>
      <c r="AC431" s="33"/>
      <c r="AD431" s="33"/>
      <c r="AE431" s="33"/>
      <c r="AF431" s="33"/>
      <c r="AG431" s="33"/>
      <c r="AH431" s="33"/>
      <c r="AI431" s="33"/>
      <c r="AJ431" s="33"/>
      <c r="AK431" s="33"/>
      <c r="AL431" s="33"/>
      <c r="AM431" s="33"/>
      <c r="AN431" s="33"/>
      <c r="AO431" s="33"/>
      <c r="AP431" s="33"/>
      <c r="AQ431" s="33"/>
      <c r="AR431" s="33"/>
      <c r="AS431" s="33"/>
      <c r="AT431" s="33"/>
      <c r="AU431" s="33"/>
      <c r="AV431" s="33"/>
      <c r="AW431" s="33"/>
      <c r="AX431" s="33"/>
      <c r="AY431" s="33"/>
      <c r="AZ431" s="33"/>
    </row>
    <row r="432" spans="1:52" hidden="1">
      <c r="A432" s="27"/>
      <c r="AB432" s="23"/>
      <c r="AC432" s="33"/>
      <c r="AD432" s="33"/>
      <c r="AE432" s="33"/>
      <c r="AF432" s="33"/>
      <c r="AG432" s="33"/>
      <c r="AH432" s="33"/>
      <c r="AI432" s="33"/>
      <c r="AJ432" s="33"/>
      <c r="AK432" s="33"/>
      <c r="AL432" s="33"/>
      <c r="AM432" s="33"/>
      <c r="AN432" s="33"/>
      <c r="AO432" s="33"/>
      <c r="AP432" s="33"/>
      <c r="AQ432" s="33"/>
      <c r="AR432" s="33"/>
      <c r="AS432" s="33"/>
      <c r="AT432" s="33"/>
      <c r="AU432" s="33"/>
      <c r="AV432" s="33"/>
      <c r="AW432" s="33"/>
      <c r="AX432" s="33"/>
      <c r="AY432" s="33"/>
      <c r="AZ432" s="33"/>
    </row>
    <row r="433" spans="1:52" hidden="1">
      <c r="A433" s="27"/>
      <c r="AB433" s="23"/>
      <c r="AC433" s="33"/>
      <c r="AD433" s="33"/>
      <c r="AE433" s="33"/>
      <c r="AF433" s="33"/>
      <c r="AG433" s="33"/>
      <c r="AH433" s="33"/>
      <c r="AI433" s="33"/>
      <c r="AJ433" s="33"/>
      <c r="AK433" s="33"/>
      <c r="AL433" s="33"/>
      <c r="AM433" s="33"/>
      <c r="AN433" s="33"/>
      <c r="AO433" s="33"/>
      <c r="AP433" s="33"/>
      <c r="AQ433" s="33"/>
      <c r="AR433" s="33"/>
      <c r="AS433" s="33"/>
      <c r="AT433" s="33"/>
      <c r="AU433" s="33"/>
      <c r="AV433" s="33"/>
      <c r="AW433" s="33"/>
      <c r="AX433" s="33"/>
      <c r="AY433" s="33"/>
      <c r="AZ433" s="33"/>
    </row>
    <row r="434" spans="1:52" hidden="1">
      <c r="A434" s="27"/>
      <c r="AB434" s="23"/>
      <c r="AC434" s="33"/>
      <c r="AD434" s="33"/>
      <c r="AE434" s="33"/>
      <c r="AF434" s="33"/>
      <c r="AG434" s="33"/>
      <c r="AH434" s="33"/>
      <c r="AI434" s="33"/>
      <c r="AJ434" s="33"/>
      <c r="AK434" s="33"/>
      <c r="AL434" s="33"/>
      <c r="AM434" s="33"/>
      <c r="AN434" s="33"/>
      <c r="AO434" s="33"/>
      <c r="AP434" s="33"/>
      <c r="AQ434" s="33"/>
      <c r="AR434" s="33"/>
      <c r="AS434" s="33"/>
      <c r="AT434" s="33"/>
      <c r="AU434" s="33"/>
      <c r="AV434" s="33"/>
      <c r="AW434" s="33"/>
      <c r="AX434" s="33"/>
      <c r="AY434" s="33"/>
      <c r="AZ434" s="33"/>
    </row>
    <row r="435" spans="1:52" hidden="1">
      <c r="A435" s="27"/>
      <c r="AB435" s="23"/>
      <c r="AC435" s="33"/>
      <c r="AD435" s="33"/>
      <c r="AE435" s="33"/>
      <c r="AF435" s="33"/>
      <c r="AG435" s="33"/>
      <c r="AH435" s="33"/>
      <c r="AI435" s="33"/>
      <c r="AJ435" s="33"/>
      <c r="AK435" s="33"/>
      <c r="AL435" s="33"/>
      <c r="AM435" s="33"/>
      <c r="AN435" s="33"/>
      <c r="AO435" s="33"/>
      <c r="AP435" s="33"/>
      <c r="AQ435" s="33"/>
      <c r="AR435" s="33"/>
      <c r="AS435" s="33"/>
      <c r="AT435" s="33"/>
      <c r="AU435" s="33"/>
      <c r="AV435" s="33"/>
      <c r="AW435" s="33"/>
      <c r="AX435" s="33"/>
      <c r="AY435" s="33"/>
      <c r="AZ435" s="33"/>
    </row>
    <row r="436" spans="1:52" hidden="1">
      <c r="A436" s="27"/>
      <c r="AB436" s="23"/>
      <c r="AC436" s="33"/>
      <c r="AD436" s="33"/>
      <c r="AE436" s="33"/>
      <c r="AF436" s="33"/>
      <c r="AG436" s="33"/>
      <c r="AH436" s="33"/>
      <c r="AI436" s="33"/>
      <c r="AJ436" s="33"/>
      <c r="AK436" s="33"/>
      <c r="AL436" s="33"/>
      <c r="AM436" s="33"/>
      <c r="AN436" s="33"/>
      <c r="AO436" s="33"/>
      <c r="AP436" s="33"/>
      <c r="AQ436" s="33"/>
      <c r="AR436" s="33"/>
      <c r="AS436" s="33"/>
      <c r="AT436" s="33"/>
      <c r="AU436" s="33"/>
      <c r="AV436" s="33"/>
      <c r="AW436" s="33"/>
      <c r="AX436" s="33"/>
      <c r="AY436" s="33"/>
      <c r="AZ436" s="33"/>
    </row>
    <row r="437" spans="1:52" hidden="1">
      <c r="A437" s="27"/>
      <c r="AB437" s="23"/>
      <c r="AC437" s="33"/>
      <c r="AD437" s="33"/>
      <c r="AE437" s="33"/>
      <c r="AF437" s="33"/>
      <c r="AG437" s="33"/>
      <c r="AH437" s="33"/>
      <c r="AI437" s="33"/>
      <c r="AJ437" s="33"/>
      <c r="AK437" s="33"/>
      <c r="AL437" s="33"/>
      <c r="AM437" s="33"/>
      <c r="AN437" s="33"/>
      <c r="AO437" s="33"/>
      <c r="AP437" s="33"/>
      <c r="AQ437" s="33"/>
      <c r="AR437" s="33"/>
      <c r="AS437" s="33"/>
      <c r="AT437" s="33"/>
      <c r="AU437" s="33"/>
      <c r="AV437" s="33"/>
      <c r="AW437" s="33"/>
      <c r="AX437" s="33"/>
      <c r="AY437" s="33"/>
      <c r="AZ437" s="33"/>
    </row>
    <row r="438" spans="1:52" hidden="1">
      <c r="A438" s="27"/>
      <c r="AB438" s="23"/>
      <c r="AC438" s="33"/>
      <c r="AD438" s="33"/>
      <c r="AE438" s="33"/>
      <c r="AF438" s="33"/>
      <c r="AG438" s="33"/>
      <c r="AH438" s="33"/>
      <c r="AI438" s="33"/>
      <c r="AJ438" s="33"/>
      <c r="AK438" s="33"/>
      <c r="AL438" s="33"/>
      <c r="AM438" s="33"/>
      <c r="AN438" s="33"/>
      <c r="AO438" s="33"/>
      <c r="AP438" s="33"/>
      <c r="AQ438" s="33"/>
      <c r="AR438" s="33"/>
      <c r="AS438" s="33"/>
      <c r="AT438" s="33"/>
      <c r="AU438" s="33"/>
      <c r="AV438" s="33"/>
      <c r="AW438" s="33"/>
      <c r="AX438" s="33"/>
      <c r="AY438" s="33"/>
      <c r="AZ438" s="33"/>
    </row>
    <row r="439" spans="1:52" hidden="1">
      <c r="A439" s="27"/>
      <c r="AB439" s="23"/>
      <c r="AC439" s="33"/>
      <c r="AD439" s="33"/>
      <c r="AE439" s="33"/>
      <c r="AF439" s="33"/>
      <c r="AG439" s="33"/>
      <c r="AH439" s="33"/>
      <c r="AI439" s="33"/>
      <c r="AJ439" s="33"/>
      <c r="AK439" s="33"/>
      <c r="AL439" s="33"/>
      <c r="AM439" s="33"/>
      <c r="AN439" s="33"/>
      <c r="AO439" s="33"/>
      <c r="AP439" s="33"/>
      <c r="AQ439" s="33"/>
      <c r="AR439" s="33"/>
      <c r="AS439" s="33"/>
      <c r="AT439" s="33"/>
      <c r="AU439" s="33"/>
      <c r="AV439" s="33"/>
      <c r="AW439" s="33"/>
      <c r="AX439" s="33"/>
      <c r="AY439" s="33"/>
      <c r="AZ439" s="33"/>
    </row>
    <row r="440" spans="1:52" hidden="1">
      <c r="A440" s="27"/>
      <c r="AB440" s="23"/>
      <c r="AC440" s="33"/>
      <c r="AD440" s="33"/>
      <c r="AE440" s="33"/>
      <c r="AF440" s="33"/>
      <c r="AG440" s="33"/>
      <c r="AH440" s="33"/>
      <c r="AI440" s="33"/>
      <c r="AJ440" s="33"/>
      <c r="AK440" s="33"/>
      <c r="AL440" s="33"/>
      <c r="AM440" s="33"/>
      <c r="AN440" s="33"/>
      <c r="AO440" s="33"/>
      <c r="AP440" s="33"/>
      <c r="AQ440" s="33"/>
      <c r="AR440" s="33"/>
      <c r="AS440" s="33"/>
      <c r="AT440" s="33"/>
      <c r="AU440" s="33"/>
      <c r="AV440" s="33"/>
      <c r="AW440" s="33"/>
      <c r="AX440" s="33"/>
      <c r="AY440" s="33"/>
      <c r="AZ440" s="33"/>
    </row>
    <row r="441" spans="1:52" hidden="1">
      <c r="A441" s="27"/>
      <c r="AB441" s="23"/>
      <c r="AC441" s="33"/>
      <c r="AD441" s="33"/>
      <c r="AE441" s="33"/>
      <c r="AF441" s="33"/>
      <c r="AG441" s="33"/>
      <c r="AH441" s="33"/>
      <c r="AI441" s="33"/>
      <c r="AJ441" s="33"/>
      <c r="AK441" s="33"/>
      <c r="AL441" s="33"/>
      <c r="AM441" s="33"/>
      <c r="AN441" s="33"/>
      <c r="AO441" s="33"/>
      <c r="AP441" s="33"/>
      <c r="AQ441" s="33"/>
      <c r="AR441" s="33"/>
      <c r="AS441" s="33"/>
      <c r="AT441" s="33"/>
      <c r="AU441" s="33"/>
      <c r="AV441" s="33"/>
      <c r="AW441" s="33"/>
      <c r="AX441" s="33"/>
      <c r="AY441" s="33"/>
      <c r="AZ441" s="33"/>
    </row>
    <row r="442" spans="1:52" hidden="1">
      <c r="A442" s="27"/>
      <c r="AB442" s="23"/>
      <c r="AC442" s="33"/>
      <c r="AD442" s="33"/>
      <c r="AE442" s="33"/>
      <c r="AF442" s="33"/>
      <c r="AG442" s="33"/>
      <c r="AH442" s="33"/>
      <c r="AI442" s="33"/>
      <c r="AJ442" s="33"/>
      <c r="AK442" s="33"/>
      <c r="AL442" s="33"/>
      <c r="AM442" s="33"/>
      <c r="AN442" s="33"/>
      <c r="AO442" s="33"/>
      <c r="AP442" s="33"/>
      <c r="AQ442" s="33"/>
      <c r="AR442" s="33"/>
      <c r="AS442" s="33"/>
      <c r="AT442" s="33"/>
      <c r="AU442" s="33"/>
      <c r="AV442" s="33"/>
      <c r="AW442" s="33"/>
      <c r="AX442" s="33"/>
      <c r="AY442" s="33"/>
      <c r="AZ442" s="33"/>
    </row>
    <row r="443" spans="1:52" hidden="1">
      <c r="A443" s="27"/>
      <c r="AB443" s="23"/>
      <c r="AC443" s="33"/>
      <c r="AD443" s="33"/>
      <c r="AE443" s="33"/>
      <c r="AF443" s="33"/>
      <c r="AG443" s="33"/>
      <c r="AH443" s="33"/>
      <c r="AI443" s="33"/>
      <c r="AJ443" s="33"/>
      <c r="AK443" s="33"/>
      <c r="AL443" s="33"/>
      <c r="AM443" s="33"/>
      <c r="AN443" s="33"/>
      <c r="AO443" s="33"/>
      <c r="AP443" s="33"/>
      <c r="AQ443" s="33"/>
      <c r="AR443" s="33"/>
      <c r="AS443" s="33"/>
      <c r="AT443" s="33"/>
      <c r="AU443" s="33"/>
      <c r="AV443" s="33"/>
      <c r="AW443" s="33"/>
      <c r="AX443" s="33"/>
      <c r="AY443" s="33"/>
      <c r="AZ443" s="33"/>
    </row>
    <row r="444" spans="1:52" hidden="1">
      <c r="A444" s="27"/>
      <c r="AB444" s="23"/>
      <c r="AC444" s="33"/>
      <c r="AD444" s="33"/>
      <c r="AE444" s="33"/>
      <c r="AF444" s="33"/>
      <c r="AG444" s="33"/>
      <c r="AH444" s="33"/>
      <c r="AI444" s="33"/>
      <c r="AJ444" s="33"/>
      <c r="AK444" s="33"/>
      <c r="AL444" s="33"/>
      <c r="AM444" s="33"/>
      <c r="AN444" s="33"/>
      <c r="AO444" s="33"/>
      <c r="AP444" s="33"/>
      <c r="AQ444" s="33"/>
      <c r="AR444" s="33"/>
      <c r="AS444" s="33"/>
      <c r="AT444" s="33"/>
      <c r="AU444" s="33"/>
      <c r="AV444" s="33"/>
      <c r="AW444" s="33"/>
      <c r="AX444" s="33"/>
      <c r="AY444" s="33"/>
      <c r="AZ444" s="33"/>
    </row>
    <row r="445" spans="1:52" hidden="1">
      <c r="A445" s="27"/>
      <c r="AB445" s="23"/>
      <c r="AC445" s="33"/>
      <c r="AD445" s="33"/>
      <c r="AE445" s="33"/>
      <c r="AF445" s="33"/>
      <c r="AG445" s="33"/>
      <c r="AH445" s="33"/>
      <c r="AI445" s="33"/>
      <c r="AJ445" s="33"/>
      <c r="AK445" s="33"/>
      <c r="AL445" s="33"/>
      <c r="AM445" s="33"/>
      <c r="AN445" s="33"/>
      <c r="AO445" s="33"/>
      <c r="AP445" s="33"/>
      <c r="AQ445" s="33"/>
      <c r="AR445" s="33"/>
      <c r="AS445" s="33"/>
      <c r="AT445" s="33"/>
      <c r="AU445" s="33"/>
      <c r="AV445" s="33"/>
      <c r="AW445" s="33"/>
      <c r="AX445" s="33"/>
      <c r="AY445" s="33"/>
      <c r="AZ445" s="33"/>
    </row>
    <row r="446" spans="1:52" hidden="1">
      <c r="A446" s="27"/>
      <c r="AB446" s="23"/>
      <c r="AC446" s="33"/>
      <c r="AD446" s="33"/>
      <c r="AE446" s="33"/>
      <c r="AF446" s="33"/>
      <c r="AG446" s="33"/>
      <c r="AH446" s="33"/>
      <c r="AI446" s="33"/>
      <c r="AJ446" s="33"/>
      <c r="AK446" s="33"/>
      <c r="AL446" s="33"/>
      <c r="AM446" s="33"/>
      <c r="AN446" s="33"/>
      <c r="AO446" s="33"/>
      <c r="AP446" s="33"/>
      <c r="AQ446" s="33"/>
      <c r="AR446" s="33"/>
      <c r="AS446" s="33"/>
      <c r="AT446" s="33"/>
      <c r="AU446" s="33"/>
      <c r="AV446" s="33"/>
      <c r="AW446" s="33"/>
      <c r="AX446" s="33"/>
      <c r="AY446" s="33"/>
      <c r="AZ446" s="33"/>
    </row>
    <row r="447" spans="1:52" hidden="1">
      <c r="A447" s="27"/>
      <c r="AB447" s="23"/>
      <c r="AC447" s="33"/>
      <c r="AD447" s="33"/>
      <c r="AE447" s="33"/>
      <c r="AF447" s="33"/>
      <c r="AG447" s="33"/>
      <c r="AH447" s="33"/>
      <c r="AI447" s="33"/>
      <c r="AJ447" s="33"/>
      <c r="AK447" s="33"/>
      <c r="AL447" s="33"/>
      <c r="AM447" s="33"/>
      <c r="AN447" s="33"/>
      <c r="AO447" s="33"/>
      <c r="AP447" s="33"/>
      <c r="AQ447" s="33"/>
      <c r="AR447" s="33"/>
      <c r="AS447" s="33"/>
      <c r="AT447" s="33"/>
      <c r="AU447" s="33"/>
      <c r="AV447" s="33"/>
      <c r="AW447" s="33"/>
      <c r="AX447" s="33"/>
      <c r="AY447" s="33"/>
      <c r="AZ447" s="33"/>
    </row>
    <row r="448" spans="1:52" hidden="1">
      <c r="A448" s="27"/>
      <c r="AB448" s="23"/>
      <c r="AC448" s="33"/>
      <c r="AD448" s="33"/>
      <c r="AE448" s="33"/>
      <c r="AF448" s="33"/>
      <c r="AG448" s="33"/>
      <c r="AH448" s="33"/>
      <c r="AI448" s="33"/>
      <c r="AJ448" s="33"/>
      <c r="AK448" s="33"/>
      <c r="AL448" s="33"/>
      <c r="AM448" s="33"/>
      <c r="AN448" s="33"/>
      <c r="AO448" s="33"/>
      <c r="AP448" s="33"/>
      <c r="AQ448" s="33"/>
      <c r="AR448" s="33"/>
      <c r="AS448" s="33"/>
      <c r="AT448" s="33"/>
      <c r="AU448" s="33"/>
      <c r="AV448" s="33"/>
      <c r="AW448" s="33"/>
      <c r="AX448" s="33"/>
      <c r="AY448" s="33"/>
      <c r="AZ448" s="33"/>
    </row>
    <row r="449" spans="1:52" hidden="1">
      <c r="A449" s="27"/>
      <c r="AB449" s="23"/>
      <c r="AC449" s="33"/>
      <c r="AD449" s="33"/>
      <c r="AE449" s="33"/>
      <c r="AF449" s="33"/>
      <c r="AG449" s="33"/>
      <c r="AH449" s="33"/>
      <c r="AI449" s="33"/>
      <c r="AJ449" s="33"/>
      <c r="AK449" s="33"/>
      <c r="AL449" s="33"/>
      <c r="AM449" s="33"/>
      <c r="AN449" s="33"/>
      <c r="AO449" s="33"/>
      <c r="AP449" s="33"/>
      <c r="AQ449" s="33"/>
      <c r="AR449" s="33"/>
      <c r="AS449" s="33"/>
      <c r="AT449" s="33"/>
      <c r="AU449" s="33"/>
      <c r="AV449" s="33"/>
      <c r="AW449" s="33"/>
      <c r="AX449" s="33"/>
      <c r="AY449" s="33"/>
      <c r="AZ449" s="33"/>
    </row>
    <row r="450" spans="1:52" hidden="1">
      <c r="A450" s="27"/>
      <c r="AB450" s="23"/>
      <c r="AC450" s="33"/>
      <c r="AD450" s="33"/>
      <c r="AE450" s="33"/>
      <c r="AF450" s="33"/>
      <c r="AG450" s="33"/>
      <c r="AH450" s="33"/>
      <c r="AI450" s="33"/>
      <c r="AJ450" s="33"/>
      <c r="AK450" s="33"/>
      <c r="AL450" s="33"/>
      <c r="AM450" s="33"/>
      <c r="AN450" s="33"/>
      <c r="AO450" s="33"/>
      <c r="AP450" s="33"/>
      <c r="AQ450" s="33"/>
      <c r="AR450" s="33"/>
      <c r="AS450" s="33"/>
      <c r="AT450" s="33"/>
      <c r="AU450" s="33"/>
      <c r="AV450" s="33"/>
      <c r="AW450" s="33"/>
      <c r="AX450" s="33"/>
      <c r="AY450" s="33"/>
      <c r="AZ450" s="33"/>
    </row>
    <row r="451" spans="1:52" hidden="1">
      <c r="A451" s="27"/>
      <c r="AB451" s="23"/>
      <c r="AC451" s="33"/>
      <c r="AD451" s="33"/>
      <c r="AE451" s="33"/>
      <c r="AF451" s="33"/>
      <c r="AG451" s="33"/>
      <c r="AH451" s="33"/>
      <c r="AI451" s="33"/>
      <c r="AJ451" s="33"/>
      <c r="AK451" s="33"/>
      <c r="AL451" s="33"/>
      <c r="AM451" s="33"/>
      <c r="AN451" s="33"/>
      <c r="AO451" s="33"/>
      <c r="AP451" s="33"/>
      <c r="AQ451" s="33"/>
      <c r="AR451" s="33"/>
      <c r="AS451" s="33"/>
      <c r="AT451" s="33"/>
      <c r="AU451" s="33"/>
      <c r="AV451" s="33"/>
      <c r="AW451" s="33"/>
      <c r="AX451" s="33"/>
      <c r="AY451" s="33"/>
      <c r="AZ451" s="33"/>
    </row>
    <row r="452" spans="1:52" hidden="1">
      <c r="A452" s="27"/>
      <c r="AB452" s="23"/>
      <c r="AC452" s="33"/>
      <c r="AD452" s="33"/>
      <c r="AE452" s="33"/>
      <c r="AF452" s="33"/>
      <c r="AG452" s="33"/>
      <c r="AH452" s="33"/>
      <c r="AI452" s="33"/>
      <c r="AJ452" s="33"/>
      <c r="AK452" s="33"/>
      <c r="AL452" s="33"/>
      <c r="AM452" s="33"/>
      <c r="AN452" s="33"/>
      <c r="AO452" s="33"/>
      <c r="AP452" s="33"/>
      <c r="AQ452" s="33"/>
      <c r="AR452" s="33"/>
      <c r="AS452" s="33"/>
      <c r="AT452" s="33"/>
      <c r="AU452" s="33"/>
      <c r="AV452" s="33"/>
      <c r="AW452" s="33"/>
      <c r="AX452" s="33"/>
      <c r="AY452" s="33"/>
      <c r="AZ452" s="33"/>
    </row>
    <row r="453" spans="1:52" hidden="1">
      <c r="A453" s="27"/>
      <c r="AB453" s="23"/>
      <c r="AC453" s="33"/>
      <c r="AD453" s="33"/>
      <c r="AE453" s="33"/>
      <c r="AF453" s="33"/>
      <c r="AG453" s="33"/>
      <c r="AH453" s="33"/>
      <c r="AI453" s="33"/>
      <c r="AJ453" s="33"/>
      <c r="AK453" s="33"/>
      <c r="AL453" s="33"/>
      <c r="AM453" s="33"/>
      <c r="AN453" s="33"/>
      <c r="AO453" s="33"/>
      <c r="AP453" s="33"/>
      <c r="AQ453" s="33"/>
      <c r="AR453" s="33"/>
      <c r="AS453" s="33"/>
      <c r="AT453" s="33"/>
      <c r="AU453" s="33"/>
      <c r="AV453" s="33"/>
      <c r="AW453" s="33"/>
      <c r="AX453" s="33"/>
      <c r="AY453" s="33"/>
      <c r="AZ453" s="33"/>
    </row>
    <row r="454" spans="1:52" hidden="1">
      <c r="A454" s="27"/>
      <c r="AB454" s="23"/>
      <c r="AC454" s="33"/>
      <c r="AD454" s="33"/>
      <c r="AE454" s="33"/>
      <c r="AF454" s="33"/>
      <c r="AG454" s="33"/>
      <c r="AH454" s="33"/>
      <c r="AI454" s="33"/>
      <c r="AJ454" s="33"/>
      <c r="AK454" s="33"/>
      <c r="AL454" s="33"/>
      <c r="AM454" s="33"/>
      <c r="AN454" s="33"/>
      <c r="AO454" s="33"/>
      <c r="AP454" s="33"/>
      <c r="AQ454" s="33"/>
      <c r="AR454" s="33"/>
      <c r="AS454" s="33"/>
      <c r="AT454" s="33"/>
      <c r="AU454" s="33"/>
      <c r="AV454" s="33"/>
      <c r="AW454" s="33"/>
      <c r="AX454" s="33"/>
      <c r="AY454" s="33"/>
      <c r="AZ454" s="33"/>
    </row>
    <row r="455" spans="1:52" hidden="1">
      <c r="A455" s="27"/>
      <c r="AB455" s="23"/>
      <c r="AC455" s="33"/>
      <c r="AD455" s="33"/>
      <c r="AE455" s="33"/>
      <c r="AF455" s="33"/>
      <c r="AG455" s="33"/>
      <c r="AH455" s="33"/>
      <c r="AI455" s="33"/>
      <c r="AJ455" s="33"/>
      <c r="AK455" s="33"/>
      <c r="AL455" s="33"/>
      <c r="AM455" s="33"/>
      <c r="AN455" s="33"/>
      <c r="AO455" s="33"/>
      <c r="AP455" s="33"/>
      <c r="AQ455" s="33"/>
      <c r="AR455" s="33"/>
      <c r="AS455" s="33"/>
      <c r="AT455" s="33"/>
      <c r="AU455" s="33"/>
      <c r="AV455" s="33"/>
      <c r="AW455" s="33"/>
      <c r="AX455" s="33"/>
      <c r="AY455" s="33"/>
      <c r="AZ455" s="33"/>
    </row>
    <row r="456" spans="1:52" hidden="1">
      <c r="A456" s="27"/>
      <c r="AB456" s="23"/>
      <c r="AC456" s="33"/>
      <c r="AD456" s="33"/>
      <c r="AE456" s="33"/>
      <c r="AF456" s="33"/>
      <c r="AG456" s="33"/>
      <c r="AH456" s="33"/>
      <c r="AI456" s="33"/>
      <c r="AJ456" s="33"/>
      <c r="AK456" s="33"/>
      <c r="AL456" s="33"/>
      <c r="AM456" s="33"/>
      <c r="AN456" s="33"/>
      <c r="AO456" s="33"/>
      <c r="AP456" s="33"/>
      <c r="AQ456" s="33"/>
      <c r="AR456" s="33"/>
      <c r="AS456" s="33"/>
      <c r="AT456" s="33"/>
      <c r="AU456" s="33"/>
      <c r="AV456" s="33"/>
      <c r="AW456" s="33"/>
      <c r="AX456" s="33"/>
      <c r="AY456" s="33"/>
      <c r="AZ456" s="33"/>
    </row>
    <row r="457" spans="1:52" hidden="1">
      <c r="A457" s="27"/>
      <c r="AB457" s="23"/>
      <c r="AC457" s="33"/>
      <c r="AD457" s="33"/>
      <c r="AE457" s="33"/>
      <c r="AF457" s="33"/>
      <c r="AG457" s="33"/>
      <c r="AH457" s="33"/>
      <c r="AI457" s="33"/>
      <c r="AJ457" s="33"/>
      <c r="AK457" s="33"/>
      <c r="AL457" s="33"/>
      <c r="AM457" s="33"/>
      <c r="AN457" s="33"/>
      <c r="AO457" s="33"/>
      <c r="AP457" s="33"/>
      <c r="AQ457" s="33"/>
      <c r="AR457" s="33"/>
      <c r="AS457" s="33"/>
      <c r="AT457" s="33"/>
      <c r="AU457" s="33"/>
      <c r="AV457" s="33"/>
      <c r="AW457" s="33"/>
      <c r="AX457" s="33"/>
      <c r="AY457" s="33"/>
      <c r="AZ457" s="33"/>
    </row>
    <row r="458" spans="1:52" hidden="1">
      <c r="A458" s="27"/>
      <c r="AB458" s="23"/>
      <c r="AC458" s="33"/>
      <c r="AD458" s="33"/>
      <c r="AE458" s="33"/>
      <c r="AF458" s="33"/>
      <c r="AG458" s="33"/>
      <c r="AH458" s="33"/>
      <c r="AI458" s="33"/>
      <c r="AJ458" s="33"/>
      <c r="AK458" s="33"/>
      <c r="AL458" s="33"/>
      <c r="AM458" s="33"/>
      <c r="AN458" s="33"/>
      <c r="AO458" s="33"/>
      <c r="AP458" s="33"/>
      <c r="AQ458" s="33"/>
      <c r="AR458" s="33"/>
      <c r="AS458" s="33"/>
      <c r="AT458" s="33"/>
      <c r="AU458" s="33"/>
      <c r="AV458" s="33"/>
      <c r="AW458" s="33"/>
      <c r="AX458" s="33"/>
      <c r="AY458" s="33"/>
      <c r="AZ458" s="33"/>
    </row>
    <row r="459" spans="1:52" hidden="1">
      <c r="A459" s="27"/>
      <c r="AB459" s="23"/>
      <c r="AC459" s="33"/>
      <c r="AD459" s="33"/>
      <c r="AE459" s="33"/>
      <c r="AF459" s="33"/>
      <c r="AG459" s="33"/>
      <c r="AH459" s="33"/>
      <c r="AI459" s="33"/>
      <c r="AJ459" s="33"/>
      <c r="AK459" s="33"/>
      <c r="AL459" s="33"/>
      <c r="AM459" s="33"/>
      <c r="AN459" s="33"/>
      <c r="AO459" s="33"/>
      <c r="AP459" s="33"/>
      <c r="AQ459" s="33"/>
      <c r="AR459" s="33"/>
      <c r="AS459" s="33"/>
      <c r="AT459" s="33"/>
      <c r="AU459" s="33"/>
      <c r="AV459" s="33"/>
      <c r="AW459" s="33"/>
      <c r="AX459" s="33"/>
      <c r="AY459" s="33"/>
      <c r="AZ459" s="33"/>
    </row>
    <row r="460" spans="1:52" hidden="1">
      <c r="A460" s="27"/>
      <c r="AB460" s="23"/>
      <c r="AC460" s="33"/>
      <c r="AD460" s="33"/>
      <c r="AE460" s="33"/>
      <c r="AF460" s="33"/>
      <c r="AG460" s="33"/>
      <c r="AH460" s="33"/>
      <c r="AI460" s="33"/>
      <c r="AJ460" s="33"/>
      <c r="AK460" s="33"/>
      <c r="AL460" s="33"/>
      <c r="AM460" s="33"/>
      <c r="AN460" s="33"/>
      <c r="AO460" s="33"/>
      <c r="AP460" s="33"/>
      <c r="AQ460" s="33"/>
      <c r="AR460" s="33"/>
      <c r="AS460" s="33"/>
      <c r="AT460" s="33"/>
      <c r="AU460" s="33"/>
      <c r="AV460" s="33"/>
      <c r="AW460" s="33"/>
      <c r="AX460" s="33"/>
      <c r="AY460" s="33"/>
      <c r="AZ460" s="33"/>
    </row>
    <row r="461" spans="1:52" hidden="1">
      <c r="A461" s="27"/>
      <c r="AB461" s="23"/>
      <c r="AC461" s="33"/>
      <c r="AD461" s="33"/>
      <c r="AE461" s="33"/>
      <c r="AF461" s="33"/>
      <c r="AG461" s="33"/>
      <c r="AH461" s="33"/>
      <c r="AI461" s="33"/>
      <c r="AJ461" s="33"/>
      <c r="AK461" s="33"/>
      <c r="AL461" s="33"/>
      <c r="AM461" s="33"/>
      <c r="AN461" s="33"/>
      <c r="AO461" s="33"/>
      <c r="AP461" s="33"/>
      <c r="AQ461" s="33"/>
      <c r="AR461" s="33"/>
      <c r="AS461" s="33"/>
      <c r="AT461" s="33"/>
      <c r="AU461" s="33"/>
      <c r="AV461" s="33"/>
      <c r="AW461" s="33"/>
      <c r="AX461" s="33"/>
      <c r="AY461" s="33"/>
      <c r="AZ461" s="33"/>
    </row>
    <row r="462" spans="1:52" hidden="1">
      <c r="A462" s="27"/>
      <c r="AB462" s="23"/>
      <c r="AC462" s="33"/>
      <c r="AD462" s="33"/>
      <c r="AE462" s="33"/>
      <c r="AF462" s="33"/>
      <c r="AG462" s="33"/>
      <c r="AH462" s="33"/>
      <c r="AI462" s="33"/>
      <c r="AJ462" s="33"/>
      <c r="AK462" s="33"/>
      <c r="AL462" s="33"/>
      <c r="AM462" s="33"/>
      <c r="AN462" s="33"/>
      <c r="AO462" s="33"/>
      <c r="AP462" s="33"/>
      <c r="AQ462" s="33"/>
      <c r="AR462" s="33"/>
      <c r="AS462" s="33"/>
      <c r="AT462" s="33"/>
      <c r="AU462" s="33"/>
      <c r="AV462" s="33"/>
      <c r="AW462" s="33"/>
      <c r="AX462" s="33"/>
      <c r="AY462" s="33"/>
      <c r="AZ462" s="33"/>
    </row>
    <row r="463" spans="1:52" hidden="1">
      <c r="A463" s="27"/>
      <c r="AB463" s="23"/>
      <c r="AC463" s="33"/>
      <c r="AD463" s="33"/>
      <c r="AE463" s="33"/>
      <c r="AF463" s="33"/>
      <c r="AG463" s="33"/>
      <c r="AH463" s="33"/>
      <c r="AI463" s="33"/>
      <c r="AJ463" s="33"/>
      <c r="AK463" s="33"/>
      <c r="AL463" s="33"/>
      <c r="AM463" s="33"/>
      <c r="AN463" s="33"/>
      <c r="AO463" s="33"/>
      <c r="AP463" s="33"/>
      <c r="AQ463" s="33"/>
      <c r="AR463" s="33"/>
      <c r="AS463" s="33"/>
      <c r="AT463" s="33"/>
      <c r="AU463" s="33"/>
      <c r="AV463" s="33"/>
      <c r="AW463" s="33"/>
      <c r="AX463" s="33"/>
      <c r="AY463" s="33"/>
      <c r="AZ463" s="33"/>
    </row>
    <row r="464" spans="1:52" hidden="1">
      <c r="A464" s="27"/>
      <c r="AB464" s="23"/>
      <c r="AC464" s="33"/>
      <c r="AD464" s="33"/>
      <c r="AE464" s="33"/>
      <c r="AF464" s="33"/>
      <c r="AG464" s="33"/>
      <c r="AH464" s="33"/>
      <c r="AI464" s="33"/>
      <c r="AJ464" s="33"/>
      <c r="AK464" s="33"/>
      <c r="AL464" s="33"/>
      <c r="AM464" s="33"/>
      <c r="AN464" s="33"/>
      <c r="AO464" s="33"/>
      <c r="AP464" s="33"/>
      <c r="AQ464" s="33"/>
      <c r="AR464" s="33"/>
      <c r="AS464" s="33"/>
      <c r="AT464" s="33"/>
      <c r="AU464" s="33"/>
      <c r="AV464" s="33"/>
      <c r="AW464" s="33"/>
      <c r="AX464" s="33"/>
      <c r="AY464" s="33"/>
      <c r="AZ464" s="33"/>
    </row>
    <row r="465" spans="1:52" hidden="1">
      <c r="A465" s="27"/>
      <c r="AB465" s="23"/>
      <c r="AC465" s="33"/>
      <c r="AD465" s="33"/>
      <c r="AE465" s="33"/>
      <c r="AF465" s="33"/>
      <c r="AG465" s="33"/>
      <c r="AH465" s="33"/>
      <c r="AI465" s="33"/>
      <c r="AJ465" s="33"/>
      <c r="AK465" s="33"/>
      <c r="AL465" s="33"/>
      <c r="AM465" s="33"/>
      <c r="AN465" s="33"/>
      <c r="AO465" s="33"/>
      <c r="AP465" s="33"/>
      <c r="AQ465" s="33"/>
      <c r="AR465" s="33"/>
      <c r="AS465" s="33"/>
      <c r="AT465" s="33"/>
      <c r="AU465" s="33"/>
      <c r="AV465" s="33"/>
      <c r="AW465" s="33"/>
      <c r="AX465" s="33"/>
      <c r="AY465" s="33"/>
      <c r="AZ465" s="33"/>
    </row>
    <row r="466" spans="1:52" hidden="1">
      <c r="A466" s="27"/>
      <c r="AB466" s="23"/>
      <c r="AC466" s="33"/>
      <c r="AD466" s="33"/>
      <c r="AE466" s="33"/>
      <c r="AF466" s="33"/>
      <c r="AG466" s="33"/>
      <c r="AH466" s="33"/>
      <c r="AI466" s="33"/>
      <c r="AJ466" s="33"/>
      <c r="AK466" s="33"/>
      <c r="AL466" s="33"/>
      <c r="AM466" s="33"/>
      <c r="AN466" s="33"/>
      <c r="AO466" s="33"/>
      <c r="AP466" s="33"/>
      <c r="AQ466" s="33"/>
      <c r="AR466" s="33"/>
      <c r="AS466" s="33"/>
      <c r="AT466" s="33"/>
      <c r="AU466" s="33"/>
      <c r="AV466" s="33"/>
      <c r="AW466" s="33"/>
      <c r="AX466" s="33"/>
      <c r="AY466" s="33"/>
      <c r="AZ466" s="33"/>
    </row>
    <row r="467" spans="1:52" hidden="1">
      <c r="A467" s="27"/>
      <c r="AB467" s="23"/>
      <c r="AC467" s="33"/>
      <c r="AD467" s="33"/>
      <c r="AE467" s="33"/>
      <c r="AF467" s="33"/>
      <c r="AG467" s="33"/>
      <c r="AH467" s="33"/>
      <c r="AI467" s="33"/>
      <c r="AJ467" s="33"/>
      <c r="AK467" s="33"/>
      <c r="AL467" s="33"/>
      <c r="AM467" s="33"/>
      <c r="AN467" s="33"/>
      <c r="AO467" s="33"/>
      <c r="AP467" s="33"/>
      <c r="AQ467" s="33"/>
      <c r="AR467" s="33"/>
      <c r="AS467" s="33"/>
      <c r="AT467" s="33"/>
      <c r="AU467" s="33"/>
      <c r="AV467" s="33"/>
      <c r="AW467" s="33"/>
      <c r="AX467" s="33"/>
      <c r="AY467" s="33"/>
      <c r="AZ467" s="33"/>
    </row>
    <row r="468" spans="1:52" hidden="1">
      <c r="A468" s="27"/>
      <c r="AB468" s="23"/>
      <c r="AC468" s="33"/>
      <c r="AD468" s="33"/>
      <c r="AE468" s="33"/>
      <c r="AF468" s="33"/>
      <c r="AG468" s="33"/>
      <c r="AH468" s="33"/>
      <c r="AI468" s="33"/>
      <c r="AJ468" s="33"/>
      <c r="AK468" s="33"/>
      <c r="AL468" s="33"/>
      <c r="AM468" s="33"/>
      <c r="AN468" s="33"/>
      <c r="AO468" s="33"/>
      <c r="AP468" s="33"/>
      <c r="AQ468" s="33"/>
      <c r="AR468" s="33"/>
      <c r="AS468" s="33"/>
      <c r="AT468" s="33"/>
      <c r="AU468" s="33"/>
      <c r="AV468" s="33"/>
      <c r="AW468" s="33"/>
      <c r="AX468" s="33"/>
      <c r="AY468" s="33"/>
      <c r="AZ468" s="33"/>
    </row>
    <row r="469" spans="1:52" hidden="1">
      <c r="A469" s="27"/>
      <c r="AB469" s="23"/>
      <c r="AC469" s="33"/>
      <c r="AD469" s="33"/>
      <c r="AE469" s="33"/>
      <c r="AF469" s="33"/>
      <c r="AG469" s="33"/>
      <c r="AH469" s="33"/>
      <c r="AI469" s="33"/>
      <c r="AJ469" s="33"/>
      <c r="AK469" s="33"/>
      <c r="AL469" s="33"/>
      <c r="AM469" s="33"/>
      <c r="AN469" s="33"/>
      <c r="AO469" s="33"/>
      <c r="AP469" s="33"/>
      <c r="AQ469" s="33"/>
      <c r="AR469" s="33"/>
      <c r="AS469" s="33"/>
      <c r="AT469" s="33"/>
      <c r="AU469" s="33"/>
      <c r="AV469" s="33"/>
      <c r="AW469" s="33"/>
      <c r="AX469" s="33"/>
      <c r="AY469" s="33"/>
      <c r="AZ469" s="33"/>
    </row>
    <row r="470" spans="1:52" hidden="1">
      <c r="A470" s="27"/>
      <c r="AB470" s="23"/>
      <c r="AC470" s="33"/>
      <c r="AD470" s="33"/>
      <c r="AE470" s="33"/>
      <c r="AF470" s="33"/>
      <c r="AG470" s="33"/>
      <c r="AH470" s="33"/>
      <c r="AI470" s="33"/>
      <c r="AJ470" s="33"/>
      <c r="AK470" s="33"/>
      <c r="AL470" s="33"/>
      <c r="AM470" s="33"/>
      <c r="AN470" s="33"/>
      <c r="AO470" s="33"/>
      <c r="AP470" s="33"/>
      <c r="AQ470" s="33"/>
      <c r="AR470" s="33"/>
      <c r="AS470" s="33"/>
      <c r="AT470" s="33"/>
      <c r="AU470" s="33"/>
      <c r="AV470" s="33"/>
      <c r="AW470" s="33"/>
      <c r="AX470" s="33"/>
      <c r="AY470" s="33"/>
      <c r="AZ470" s="33"/>
    </row>
    <row r="471" spans="1:52" hidden="1">
      <c r="A471" s="27"/>
      <c r="AB471" s="23"/>
      <c r="AC471" s="33"/>
      <c r="AD471" s="33"/>
      <c r="AE471" s="33"/>
      <c r="AF471" s="33"/>
      <c r="AG471" s="33"/>
      <c r="AH471" s="33"/>
      <c r="AI471" s="33"/>
      <c r="AJ471" s="33"/>
      <c r="AK471" s="33"/>
      <c r="AL471" s="33"/>
      <c r="AM471" s="33"/>
      <c r="AN471" s="33"/>
      <c r="AO471" s="33"/>
      <c r="AP471" s="33"/>
      <c r="AQ471" s="33"/>
      <c r="AR471" s="33"/>
      <c r="AS471" s="33"/>
      <c r="AT471" s="33"/>
      <c r="AU471" s="33"/>
      <c r="AV471" s="33"/>
      <c r="AW471" s="33"/>
      <c r="AX471" s="33"/>
      <c r="AY471" s="33"/>
      <c r="AZ471" s="33"/>
    </row>
    <row r="472" spans="1:52" hidden="1">
      <c r="A472" s="27"/>
      <c r="AB472" s="23"/>
      <c r="AC472" s="33"/>
      <c r="AD472" s="33"/>
      <c r="AE472" s="33"/>
      <c r="AF472" s="33"/>
      <c r="AG472" s="33"/>
      <c r="AH472" s="33"/>
      <c r="AI472" s="33"/>
      <c r="AJ472" s="33"/>
      <c r="AK472" s="33"/>
      <c r="AL472" s="33"/>
      <c r="AM472" s="33"/>
      <c r="AN472" s="33"/>
      <c r="AO472" s="33"/>
      <c r="AP472" s="33"/>
      <c r="AQ472" s="33"/>
      <c r="AR472" s="33"/>
      <c r="AS472" s="33"/>
      <c r="AT472" s="33"/>
      <c r="AU472" s="33"/>
      <c r="AV472" s="33"/>
      <c r="AW472" s="33"/>
      <c r="AX472" s="33"/>
      <c r="AY472" s="33"/>
      <c r="AZ472" s="33"/>
    </row>
    <row r="473" spans="1:52" hidden="1">
      <c r="A473" s="27"/>
      <c r="AB473" s="23"/>
      <c r="AC473" s="33"/>
      <c r="AD473" s="33"/>
      <c r="AE473" s="33"/>
      <c r="AF473" s="33"/>
      <c r="AG473" s="33"/>
      <c r="AH473" s="33"/>
      <c r="AI473" s="33"/>
      <c r="AJ473" s="33"/>
      <c r="AK473" s="33"/>
      <c r="AL473" s="33"/>
      <c r="AM473" s="33"/>
      <c r="AN473" s="33"/>
      <c r="AO473" s="33"/>
      <c r="AP473" s="33"/>
      <c r="AQ473" s="33"/>
      <c r="AR473" s="33"/>
      <c r="AS473" s="33"/>
      <c r="AT473" s="33"/>
      <c r="AU473" s="33"/>
      <c r="AV473" s="33"/>
      <c r="AW473" s="33"/>
      <c r="AX473" s="33"/>
      <c r="AY473" s="33"/>
      <c r="AZ473" s="33"/>
    </row>
    <row r="474" spans="1:52" hidden="1">
      <c r="A474" s="27"/>
      <c r="AB474" s="23"/>
      <c r="AC474" s="33"/>
      <c r="AD474" s="33"/>
      <c r="AE474" s="33"/>
      <c r="AF474" s="33"/>
      <c r="AG474" s="33"/>
      <c r="AH474" s="33"/>
      <c r="AI474" s="33"/>
      <c r="AJ474" s="33"/>
      <c r="AK474" s="33"/>
      <c r="AL474" s="33"/>
      <c r="AM474" s="33"/>
      <c r="AN474" s="33"/>
      <c r="AO474" s="33"/>
      <c r="AP474" s="33"/>
      <c r="AQ474" s="33"/>
      <c r="AR474" s="33"/>
      <c r="AS474" s="33"/>
      <c r="AT474" s="33"/>
      <c r="AU474" s="33"/>
      <c r="AV474" s="33"/>
      <c r="AW474" s="33"/>
      <c r="AX474" s="33"/>
      <c r="AY474" s="33"/>
      <c r="AZ474" s="33"/>
    </row>
    <row r="475" spans="1:52" hidden="1">
      <c r="A475" s="27"/>
      <c r="AB475" s="23"/>
      <c r="AC475" s="33"/>
      <c r="AD475" s="33"/>
      <c r="AE475" s="33"/>
      <c r="AF475" s="33"/>
      <c r="AG475" s="33"/>
      <c r="AH475" s="33"/>
      <c r="AI475" s="33"/>
      <c r="AJ475" s="33"/>
      <c r="AK475" s="33"/>
      <c r="AL475" s="33"/>
      <c r="AM475" s="33"/>
      <c r="AN475" s="33"/>
      <c r="AO475" s="33"/>
      <c r="AP475" s="33"/>
      <c r="AQ475" s="33"/>
      <c r="AR475" s="33"/>
      <c r="AS475" s="33"/>
      <c r="AT475" s="33"/>
      <c r="AU475" s="33"/>
      <c r="AV475" s="33"/>
      <c r="AW475" s="33"/>
      <c r="AX475" s="33"/>
      <c r="AY475" s="33"/>
      <c r="AZ475" s="33"/>
    </row>
    <row r="476" spans="1:52" hidden="1">
      <c r="A476" s="27"/>
      <c r="AB476" s="23"/>
      <c r="AC476" s="33"/>
      <c r="AD476" s="33"/>
      <c r="AE476" s="33"/>
      <c r="AF476" s="33"/>
      <c r="AG476" s="33"/>
      <c r="AH476" s="33"/>
      <c r="AI476" s="33"/>
      <c r="AJ476" s="33"/>
      <c r="AK476" s="33"/>
      <c r="AL476" s="33"/>
      <c r="AM476" s="33"/>
      <c r="AN476" s="33"/>
      <c r="AO476" s="33"/>
      <c r="AP476" s="33"/>
      <c r="AQ476" s="33"/>
      <c r="AR476" s="33"/>
      <c r="AS476" s="33"/>
      <c r="AT476" s="33"/>
      <c r="AU476" s="33"/>
      <c r="AV476" s="33"/>
      <c r="AW476" s="33"/>
      <c r="AX476" s="33"/>
      <c r="AY476" s="33"/>
      <c r="AZ476" s="33"/>
    </row>
    <row r="477" spans="1:52" hidden="1">
      <c r="A477" s="27"/>
      <c r="AB477" s="23"/>
      <c r="AC477" s="33"/>
      <c r="AD477" s="33"/>
      <c r="AE477" s="33"/>
      <c r="AF477" s="33"/>
      <c r="AG477" s="33"/>
      <c r="AH477" s="33"/>
      <c r="AI477" s="33"/>
      <c r="AJ477" s="33"/>
      <c r="AK477" s="33"/>
      <c r="AL477" s="33"/>
      <c r="AM477" s="33"/>
      <c r="AN477" s="33"/>
      <c r="AO477" s="33"/>
      <c r="AP477" s="33"/>
      <c r="AQ477" s="33"/>
      <c r="AR477" s="33"/>
      <c r="AS477" s="33"/>
      <c r="AT477" s="33"/>
      <c r="AU477" s="33"/>
      <c r="AV477" s="33"/>
      <c r="AW477" s="33"/>
      <c r="AX477" s="33"/>
      <c r="AY477" s="33"/>
      <c r="AZ477" s="33"/>
    </row>
    <row r="478" spans="1:52" hidden="1">
      <c r="A478" s="27"/>
      <c r="AB478" s="23"/>
      <c r="AC478" s="33"/>
      <c r="AD478" s="33"/>
      <c r="AE478" s="33"/>
      <c r="AF478" s="33"/>
      <c r="AG478" s="33"/>
      <c r="AH478" s="33"/>
      <c r="AI478" s="33"/>
      <c r="AJ478" s="33"/>
      <c r="AK478" s="33"/>
      <c r="AL478" s="33"/>
      <c r="AM478" s="33"/>
      <c r="AN478" s="33"/>
      <c r="AO478" s="33"/>
      <c r="AP478" s="33"/>
      <c r="AQ478" s="33"/>
      <c r="AR478" s="33"/>
      <c r="AS478" s="33"/>
      <c r="AT478" s="33"/>
      <c r="AU478" s="33"/>
      <c r="AV478" s="33"/>
      <c r="AW478" s="33"/>
      <c r="AX478" s="33"/>
      <c r="AY478" s="33"/>
      <c r="AZ478" s="33"/>
    </row>
    <row r="479" spans="1:52" hidden="1">
      <c r="A479" s="27"/>
      <c r="AB479" s="23"/>
      <c r="AC479" s="33"/>
      <c r="AD479" s="33"/>
      <c r="AE479" s="33"/>
      <c r="AF479" s="33"/>
      <c r="AG479" s="33"/>
      <c r="AH479" s="33"/>
      <c r="AI479" s="33"/>
      <c r="AJ479" s="33"/>
      <c r="AK479" s="33"/>
      <c r="AL479" s="33"/>
      <c r="AM479" s="33"/>
      <c r="AN479" s="33"/>
      <c r="AO479" s="33"/>
      <c r="AP479" s="33"/>
      <c r="AQ479" s="33"/>
      <c r="AR479" s="33"/>
      <c r="AS479" s="33"/>
      <c r="AT479" s="33"/>
      <c r="AU479" s="33"/>
      <c r="AV479" s="33"/>
      <c r="AW479" s="33"/>
      <c r="AX479" s="33"/>
      <c r="AY479" s="33"/>
      <c r="AZ479" s="33"/>
    </row>
    <row r="480" spans="1:52" hidden="1">
      <c r="A480" s="27"/>
      <c r="AB480" s="23"/>
      <c r="AC480" s="33"/>
      <c r="AD480" s="33"/>
      <c r="AE480" s="33"/>
      <c r="AF480" s="33"/>
      <c r="AG480" s="33"/>
      <c r="AH480" s="33"/>
      <c r="AI480" s="33"/>
      <c r="AJ480" s="33"/>
      <c r="AK480" s="33"/>
      <c r="AL480" s="33"/>
      <c r="AM480" s="33"/>
      <c r="AN480" s="33"/>
      <c r="AO480" s="33"/>
      <c r="AP480" s="33"/>
      <c r="AQ480" s="33"/>
      <c r="AR480" s="33"/>
      <c r="AS480" s="33"/>
      <c r="AT480" s="33"/>
      <c r="AU480" s="33"/>
      <c r="AV480" s="33"/>
      <c r="AW480" s="33"/>
      <c r="AX480" s="33"/>
      <c r="AY480" s="33"/>
      <c r="AZ480" s="33"/>
    </row>
    <row r="481" spans="1:52" hidden="1">
      <c r="A481" s="27"/>
      <c r="AB481" s="23"/>
      <c r="AC481" s="33"/>
      <c r="AD481" s="33"/>
      <c r="AE481" s="33"/>
      <c r="AF481" s="33"/>
      <c r="AG481" s="33"/>
      <c r="AH481" s="33"/>
      <c r="AI481" s="33"/>
      <c r="AJ481" s="33"/>
      <c r="AK481" s="33"/>
      <c r="AL481" s="33"/>
      <c r="AM481" s="33"/>
      <c r="AN481" s="33"/>
      <c r="AO481" s="33"/>
      <c r="AP481" s="33"/>
      <c r="AQ481" s="33"/>
      <c r="AR481" s="33"/>
      <c r="AS481" s="33"/>
      <c r="AT481" s="33"/>
      <c r="AU481" s="33"/>
      <c r="AV481" s="33"/>
      <c r="AW481" s="33"/>
      <c r="AX481" s="33"/>
      <c r="AY481" s="33"/>
      <c r="AZ481" s="33"/>
    </row>
    <row r="482" spans="1:52" hidden="1">
      <c r="A482" s="27"/>
      <c r="AB482" s="23"/>
      <c r="AC482" s="33"/>
      <c r="AD482" s="33"/>
      <c r="AE482" s="33"/>
      <c r="AF482" s="33"/>
      <c r="AG482" s="33"/>
      <c r="AH482" s="33"/>
      <c r="AI482" s="33"/>
      <c r="AJ482" s="33"/>
      <c r="AK482" s="33"/>
      <c r="AL482" s="33"/>
      <c r="AM482" s="33"/>
      <c r="AN482" s="33"/>
      <c r="AO482" s="33"/>
      <c r="AP482" s="33"/>
      <c r="AQ482" s="33"/>
      <c r="AR482" s="33"/>
      <c r="AS482" s="33"/>
      <c r="AT482" s="33"/>
      <c r="AU482" s="33"/>
      <c r="AV482" s="33"/>
      <c r="AW482" s="33"/>
      <c r="AX482" s="33"/>
      <c r="AY482" s="33"/>
      <c r="AZ482" s="33"/>
    </row>
    <row r="483" spans="1:52" hidden="1">
      <c r="A483" s="27"/>
      <c r="AB483" s="23"/>
      <c r="AC483" s="33"/>
      <c r="AD483" s="33"/>
      <c r="AE483" s="33"/>
      <c r="AF483" s="33"/>
      <c r="AG483" s="33"/>
      <c r="AH483" s="33"/>
      <c r="AI483" s="33"/>
      <c r="AJ483" s="33"/>
      <c r="AK483" s="33"/>
      <c r="AL483" s="33"/>
      <c r="AM483" s="33"/>
      <c r="AN483" s="33"/>
      <c r="AO483" s="33"/>
      <c r="AP483" s="33"/>
      <c r="AQ483" s="33"/>
      <c r="AR483" s="33"/>
      <c r="AS483" s="33"/>
      <c r="AT483" s="33"/>
      <c r="AU483" s="33"/>
      <c r="AV483" s="33"/>
      <c r="AW483" s="33"/>
      <c r="AX483" s="33"/>
      <c r="AY483" s="33"/>
      <c r="AZ483" s="33"/>
    </row>
    <row r="484" spans="1:52" hidden="1">
      <c r="A484" s="27"/>
      <c r="AB484" s="23"/>
      <c r="AC484" s="33"/>
      <c r="AD484" s="33"/>
      <c r="AE484" s="33"/>
      <c r="AF484" s="33"/>
      <c r="AG484" s="33"/>
      <c r="AH484" s="33"/>
      <c r="AI484" s="33"/>
      <c r="AJ484" s="33"/>
      <c r="AK484" s="33"/>
      <c r="AL484" s="33"/>
      <c r="AM484" s="33"/>
      <c r="AN484" s="33"/>
      <c r="AO484" s="33"/>
      <c r="AP484" s="33"/>
      <c r="AQ484" s="33"/>
      <c r="AR484" s="33"/>
      <c r="AS484" s="33"/>
      <c r="AT484" s="33"/>
      <c r="AU484" s="33"/>
      <c r="AV484" s="33"/>
      <c r="AW484" s="33"/>
      <c r="AX484" s="33"/>
      <c r="AY484" s="33"/>
      <c r="AZ484" s="33"/>
    </row>
    <row r="485" spans="1:52" hidden="1">
      <c r="A485" s="27"/>
      <c r="AB485" s="23"/>
      <c r="AC485" s="33"/>
      <c r="AD485" s="33"/>
      <c r="AE485" s="33"/>
      <c r="AF485" s="33"/>
      <c r="AG485" s="33"/>
      <c r="AH485" s="33"/>
      <c r="AI485" s="33"/>
      <c r="AJ485" s="33"/>
      <c r="AK485" s="33"/>
      <c r="AL485" s="33"/>
      <c r="AM485" s="33"/>
      <c r="AN485" s="33"/>
      <c r="AO485" s="33"/>
      <c r="AP485" s="33"/>
      <c r="AQ485" s="33"/>
      <c r="AR485" s="33"/>
      <c r="AS485" s="33"/>
      <c r="AT485" s="33"/>
      <c r="AU485" s="33"/>
      <c r="AV485" s="33"/>
      <c r="AW485" s="33"/>
      <c r="AX485" s="33"/>
      <c r="AY485" s="33"/>
      <c r="AZ485" s="33"/>
    </row>
    <row r="486" spans="1:52" hidden="1">
      <c r="A486" s="27"/>
      <c r="AB486" s="23"/>
      <c r="AC486" s="33"/>
      <c r="AD486" s="33"/>
      <c r="AE486" s="33"/>
      <c r="AF486" s="33"/>
      <c r="AG486" s="33"/>
      <c r="AH486" s="33"/>
      <c r="AI486" s="33"/>
      <c r="AJ486" s="33"/>
      <c r="AK486" s="33"/>
      <c r="AL486" s="33"/>
      <c r="AM486" s="33"/>
      <c r="AN486" s="33"/>
      <c r="AO486" s="33"/>
      <c r="AP486" s="33"/>
      <c r="AQ486" s="33"/>
      <c r="AR486" s="33"/>
      <c r="AS486" s="33"/>
      <c r="AT486" s="33"/>
      <c r="AU486" s="33"/>
      <c r="AV486" s="33"/>
      <c r="AW486" s="33"/>
      <c r="AX486" s="33"/>
      <c r="AY486" s="33"/>
      <c r="AZ486" s="33"/>
    </row>
    <row r="487" spans="1:52" hidden="1">
      <c r="A487" s="27"/>
      <c r="AB487" s="23"/>
      <c r="AC487" s="33"/>
      <c r="AD487" s="33"/>
      <c r="AE487" s="33"/>
      <c r="AF487" s="33"/>
      <c r="AG487" s="33"/>
      <c r="AH487" s="33"/>
      <c r="AI487" s="33"/>
      <c r="AJ487" s="33"/>
      <c r="AK487" s="33"/>
      <c r="AL487" s="33"/>
      <c r="AM487" s="33"/>
      <c r="AN487" s="33"/>
      <c r="AO487" s="33"/>
      <c r="AP487" s="33"/>
      <c r="AQ487" s="33"/>
      <c r="AR487" s="33"/>
      <c r="AS487" s="33"/>
      <c r="AT487" s="33"/>
      <c r="AU487" s="33"/>
      <c r="AV487" s="33"/>
      <c r="AW487" s="33"/>
      <c r="AX487" s="33"/>
      <c r="AY487" s="33"/>
      <c r="AZ487" s="33"/>
    </row>
    <row r="488" spans="1:52" hidden="1">
      <c r="A488" s="27"/>
      <c r="AB488" s="23"/>
      <c r="AC488" s="33"/>
      <c r="AD488" s="33"/>
      <c r="AE488" s="33"/>
      <c r="AF488" s="33"/>
      <c r="AG488" s="33"/>
      <c r="AH488" s="33"/>
      <c r="AI488" s="33"/>
      <c r="AJ488" s="33"/>
      <c r="AK488" s="33"/>
      <c r="AL488" s="33"/>
      <c r="AM488" s="33"/>
      <c r="AN488" s="33"/>
      <c r="AO488" s="33"/>
      <c r="AP488" s="33"/>
      <c r="AQ488" s="33"/>
      <c r="AR488" s="33"/>
      <c r="AS488" s="33"/>
      <c r="AT488" s="33"/>
      <c r="AU488" s="33"/>
      <c r="AV488" s="33"/>
      <c r="AW488" s="33"/>
      <c r="AX488" s="33"/>
      <c r="AY488" s="33"/>
      <c r="AZ488" s="33"/>
    </row>
    <row r="489" spans="1:52" hidden="1">
      <c r="A489" s="27"/>
      <c r="AB489" s="23"/>
      <c r="AC489" s="33"/>
      <c r="AD489" s="33"/>
      <c r="AE489" s="33"/>
      <c r="AF489" s="33"/>
      <c r="AG489" s="33"/>
      <c r="AH489" s="33"/>
      <c r="AI489" s="33"/>
      <c r="AJ489" s="33"/>
      <c r="AK489" s="33"/>
      <c r="AL489" s="33"/>
      <c r="AM489" s="33"/>
      <c r="AN489" s="33"/>
      <c r="AO489" s="33"/>
      <c r="AP489" s="33"/>
      <c r="AQ489" s="33"/>
      <c r="AR489" s="33"/>
      <c r="AS489" s="33"/>
      <c r="AT489" s="33"/>
      <c r="AU489" s="33"/>
      <c r="AV489" s="33"/>
      <c r="AW489" s="33"/>
      <c r="AX489" s="33"/>
      <c r="AY489" s="33"/>
      <c r="AZ489" s="33"/>
    </row>
    <row r="490" spans="1:52" hidden="1">
      <c r="A490" s="27"/>
      <c r="AB490" s="23"/>
      <c r="AC490" s="33"/>
      <c r="AD490" s="33"/>
      <c r="AE490" s="33"/>
      <c r="AF490" s="33"/>
      <c r="AG490" s="33"/>
      <c r="AH490" s="33"/>
      <c r="AI490" s="33"/>
      <c r="AJ490" s="33"/>
      <c r="AK490" s="33"/>
      <c r="AL490" s="33"/>
      <c r="AM490" s="33"/>
      <c r="AN490" s="33"/>
      <c r="AO490" s="33"/>
      <c r="AP490" s="33"/>
      <c r="AQ490" s="33"/>
      <c r="AR490" s="33"/>
      <c r="AS490" s="33"/>
      <c r="AT490" s="33"/>
      <c r="AU490" s="33"/>
      <c r="AV490" s="33"/>
      <c r="AW490" s="33"/>
      <c r="AX490" s="33"/>
      <c r="AY490" s="33"/>
      <c r="AZ490" s="33"/>
    </row>
    <row r="491" spans="1:52" hidden="1">
      <c r="A491" s="27"/>
      <c r="AB491" s="23"/>
      <c r="AC491" s="33"/>
      <c r="AD491" s="33"/>
      <c r="AE491" s="33"/>
      <c r="AF491" s="33"/>
      <c r="AG491" s="33"/>
      <c r="AH491" s="33"/>
      <c r="AI491" s="33"/>
      <c r="AJ491" s="33"/>
      <c r="AK491" s="33"/>
      <c r="AL491" s="33"/>
      <c r="AM491" s="33"/>
      <c r="AN491" s="33"/>
      <c r="AO491" s="33"/>
      <c r="AP491" s="33"/>
      <c r="AQ491" s="33"/>
      <c r="AR491" s="33"/>
      <c r="AS491" s="33"/>
      <c r="AT491" s="33"/>
      <c r="AU491" s="33"/>
      <c r="AV491" s="33"/>
      <c r="AW491" s="33"/>
      <c r="AX491" s="33"/>
      <c r="AY491" s="33"/>
      <c r="AZ491" s="33"/>
    </row>
    <row r="492" spans="1:52" hidden="1">
      <c r="A492" s="27"/>
      <c r="AB492" s="23"/>
      <c r="AC492" s="33"/>
      <c r="AD492" s="33"/>
      <c r="AE492" s="33"/>
      <c r="AF492" s="33"/>
      <c r="AG492" s="33"/>
      <c r="AH492" s="33"/>
      <c r="AI492" s="33"/>
      <c r="AJ492" s="33"/>
      <c r="AK492" s="33"/>
      <c r="AL492" s="33"/>
      <c r="AM492" s="33"/>
      <c r="AN492" s="33"/>
      <c r="AO492" s="33"/>
      <c r="AP492" s="33"/>
      <c r="AQ492" s="33"/>
      <c r="AR492" s="33"/>
      <c r="AS492" s="33"/>
      <c r="AT492" s="33"/>
      <c r="AU492" s="33"/>
      <c r="AV492" s="33"/>
      <c r="AW492" s="33"/>
      <c r="AX492" s="33"/>
      <c r="AY492" s="33"/>
      <c r="AZ492" s="33"/>
    </row>
    <row r="493" spans="1:52" hidden="1">
      <c r="A493" s="27"/>
      <c r="AB493" s="23"/>
      <c r="AC493" s="33"/>
      <c r="AD493" s="33"/>
      <c r="AE493" s="33"/>
      <c r="AF493" s="33"/>
      <c r="AG493" s="33"/>
      <c r="AH493" s="33"/>
      <c r="AI493" s="33"/>
      <c r="AJ493" s="33"/>
      <c r="AK493" s="33"/>
      <c r="AL493" s="33"/>
      <c r="AM493" s="33"/>
      <c r="AN493" s="33"/>
      <c r="AO493" s="33"/>
      <c r="AP493" s="33"/>
      <c r="AQ493" s="33"/>
      <c r="AR493" s="33"/>
      <c r="AS493" s="33"/>
      <c r="AT493" s="33"/>
      <c r="AU493" s="33"/>
      <c r="AV493" s="33"/>
      <c r="AW493" s="33"/>
      <c r="AX493" s="33"/>
      <c r="AY493" s="33"/>
      <c r="AZ493" s="33"/>
    </row>
    <row r="494" spans="1:52" hidden="1">
      <c r="A494" s="27"/>
      <c r="AB494" s="23"/>
      <c r="AC494" s="33"/>
      <c r="AD494" s="33"/>
      <c r="AE494" s="33"/>
      <c r="AF494" s="33"/>
      <c r="AG494" s="33"/>
      <c r="AH494" s="33"/>
      <c r="AI494" s="33"/>
      <c r="AJ494" s="33"/>
      <c r="AK494" s="33"/>
      <c r="AL494" s="33"/>
      <c r="AM494" s="33"/>
      <c r="AN494" s="33"/>
      <c r="AO494" s="33"/>
      <c r="AP494" s="33"/>
      <c r="AQ494" s="33"/>
      <c r="AR494" s="33"/>
      <c r="AS494" s="33"/>
      <c r="AT494" s="33"/>
      <c r="AU494" s="33"/>
      <c r="AV494" s="33"/>
      <c r="AW494" s="33"/>
      <c r="AX494" s="33"/>
      <c r="AY494" s="33"/>
      <c r="AZ494" s="33"/>
    </row>
    <row r="495" spans="1:52" hidden="1">
      <c r="A495" s="27"/>
      <c r="AB495" s="23"/>
      <c r="AC495" s="33"/>
      <c r="AD495" s="33"/>
      <c r="AE495" s="33"/>
      <c r="AF495" s="33"/>
      <c r="AG495" s="33"/>
      <c r="AH495" s="33"/>
      <c r="AI495" s="33"/>
      <c r="AJ495" s="33"/>
      <c r="AK495" s="33"/>
      <c r="AL495" s="33"/>
      <c r="AM495" s="33"/>
      <c r="AN495" s="33"/>
      <c r="AO495" s="33"/>
      <c r="AP495" s="33"/>
      <c r="AQ495" s="33"/>
      <c r="AR495" s="33"/>
      <c r="AS495" s="33"/>
      <c r="AT495" s="33"/>
      <c r="AU495" s="33"/>
      <c r="AV495" s="33"/>
      <c r="AW495" s="33"/>
      <c r="AX495" s="33"/>
      <c r="AY495" s="33"/>
      <c r="AZ495" s="33"/>
    </row>
    <row r="496" spans="1:52" hidden="1">
      <c r="A496" s="27"/>
      <c r="AB496" s="23"/>
      <c r="AC496" s="33"/>
      <c r="AD496" s="33"/>
      <c r="AE496" s="33"/>
      <c r="AF496" s="33"/>
      <c r="AG496" s="33"/>
      <c r="AH496" s="33"/>
      <c r="AI496" s="33"/>
      <c r="AJ496" s="33"/>
      <c r="AK496" s="33"/>
      <c r="AL496" s="33"/>
      <c r="AM496" s="33"/>
      <c r="AN496" s="33"/>
      <c r="AO496" s="33"/>
      <c r="AP496" s="33"/>
      <c r="AQ496" s="33"/>
      <c r="AR496" s="33"/>
      <c r="AS496" s="33"/>
      <c r="AT496" s="33"/>
      <c r="AU496" s="33"/>
      <c r="AV496" s="33"/>
      <c r="AW496" s="33"/>
      <c r="AX496" s="33"/>
      <c r="AY496" s="33"/>
      <c r="AZ496" s="33"/>
    </row>
    <row r="497" spans="1:52" hidden="1">
      <c r="A497" s="27"/>
      <c r="AB497" s="23"/>
      <c r="AC497" s="33"/>
      <c r="AD497" s="33"/>
      <c r="AE497" s="33"/>
      <c r="AF497" s="33"/>
      <c r="AG497" s="33"/>
      <c r="AH497" s="33"/>
      <c r="AI497" s="33"/>
      <c r="AJ497" s="33"/>
      <c r="AK497" s="33"/>
      <c r="AL497" s="33"/>
      <c r="AM497" s="33"/>
      <c r="AN497" s="33"/>
      <c r="AO497" s="33"/>
      <c r="AP497" s="33"/>
      <c r="AQ497" s="33"/>
      <c r="AR497" s="33"/>
      <c r="AS497" s="33"/>
      <c r="AT497" s="33"/>
      <c r="AU497" s="33"/>
      <c r="AV497" s="33"/>
      <c r="AW497" s="33"/>
      <c r="AX497" s="33"/>
      <c r="AY497" s="33"/>
      <c r="AZ497" s="33"/>
    </row>
    <row r="498" spans="1:52" hidden="1">
      <c r="A498" s="27"/>
      <c r="AB498" s="23"/>
      <c r="AC498" s="33"/>
      <c r="AD498" s="33"/>
      <c r="AE498" s="33"/>
      <c r="AF498" s="33"/>
      <c r="AG498" s="33"/>
      <c r="AH498" s="33"/>
      <c r="AI498" s="33"/>
      <c r="AJ498" s="33"/>
      <c r="AK498" s="33"/>
      <c r="AL498" s="33"/>
      <c r="AM498" s="33"/>
      <c r="AN498" s="33"/>
      <c r="AO498" s="33"/>
      <c r="AP498" s="33"/>
      <c r="AQ498" s="33"/>
      <c r="AR498" s="33"/>
      <c r="AS498" s="33"/>
      <c r="AT498" s="33"/>
      <c r="AU498" s="33"/>
      <c r="AV498" s="33"/>
      <c r="AW498" s="33"/>
      <c r="AX498" s="33"/>
      <c r="AY498" s="33"/>
      <c r="AZ498" s="33"/>
    </row>
    <row r="499" spans="1:52" ht="15" hidden="1" thickBot="1">
      <c r="A499" s="1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1"/>
      <c r="AC499" s="33"/>
      <c r="AD499" s="33"/>
      <c r="AE499" s="33"/>
      <c r="AF499" s="33"/>
      <c r="AG499" s="33"/>
      <c r="AH499" s="33"/>
      <c r="AI499" s="33"/>
      <c r="AJ499" s="33"/>
      <c r="AK499" s="33"/>
      <c r="AL499" s="33"/>
      <c r="AM499" s="33"/>
      <c r="AN499" s="33"/>
      <c r="AO499" s="33"/>
      <c r="AP499" s="33"/>
      <c r="AQ499" s="33"/>
      <c r="AR499" s="33"/>
      <c r="AS499" s="33"/>
      <c r="AT499" s="33"/>
      <c r="AU499" s="33"/>
      <c r="AV499" s="33"/>
      <c r="AW499" s="33"/>
      <c r="AX499" s="33"/>
      <c r="AY499" s="33"/>
      <c r="AZ499" s="33"/>
    </row>
    <row r="500" spans="1:52" hidden="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33"/>
      <c r="AD500" s="33"/>
      <c r="AE500" s="33"/>
      <c r="AF500" s="33"/>
      <c r="AG500" s="33"/>
      <c r="AH500" s="33"/>
      <c r="AI500" s="33"/>
      <c r="AJ500" s="33"/>
      <c r="AK500" s="33"/>
      <c r="AL500" s="33"/>
      <c r="AM500" s="33"/>
      <c r="AN500" s="33"/>
      <c r="AO500" s="33"/>
      <c r="AP500" s="33"/>
      <c r="AQ500" s="33"/>
      <c r="AR500" s="33"/>
      <c r="AS500" s="33"/>
      <c r="AT500" s="33"/>
      <c r="AU500" s="33"/>
      <c r="AV500" s="33"/>
      <c r="AW500" s="33"/>
      <c r="AX500" s="33"/>
      <c r="AY500" s="33"/>
      <c r="AZ500" s="33"/>
    </row>
    <row r="501" spans="1:52" hidden="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33"/>
      <c r="AD501" s="33"/>
      <c r="AE501" s="33"/>
      <c r="AF501" s="33"/>
      <c r="AG501" s="33"/>
      <c r="AH501" s="33"/>
      <c r="AI501" s="33"/>
      <c r="AJ501" s="33"/>
      <c r="AK501" s="33"/>
      <c r="AL501" s="33"/>
      <c r="AM501" s="33"/>
      <c r="AN501" s="33"/>
      <c r="AO501" s="33"/>
      <c r="AP501" s="33"/>
      <c r="AQ501" s="33"/>
      <c r="AR501" s="33"/>
      <c r="AS501" s="33"/>
      <c r="AT501" s="33"/>
      <c r="AU501" s="33"/>
      <c r="AV501" s="33"/>
      <c r="AW501" s="33"/>
      <c r="AX501" s="33"/>
      <c r="AY501" s="33"/>
      <c r="AZ501" s="33"/>
    </row>
    <row r="502" spans="1:52" hidden="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33"/>
      <c r="AD502" s="33"/>
      <c r="AE502" s="33"/>
      <c r="AF502" s="33"/>
      <c r="AG502" s="33"/>
      <c r="AH502" s="33"/>
      <c r="AI502" s="33"/>
      <c r="AJ502" s="33"/>
      <c r="AK502" s="33"/>
      <c r="AL502" s="33"/>
      <c r="AM502" s="33"/>
      <c r="AN502" s="33"/>
      <c r="AO502" s="33"/>
      <c r="AP502" s="33"/>
      <c r="AQ502" s="33"/>
      <c r="AR502" s="33"/>
      <c r="AS502" s="33"/>
      <c r="AT502" s="33"/>
      <c r="AU502" s="33"/>
      <c r="AV502" s="33"/>
      <c r="AW502" s="33"/>
      <c r="AX502" s="33"/>
      <c r="AY502" s="33"/>
      <c r="AZ502" s="33"/>
    </row>
    <row r="503" spans="1:52" hidden="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33"/>
      <c r="AD503" s="33"/>
      <c r="AE503" s="33"/>
      <c r="AF503" s="33"/>
      <c r="AG503" s="33"/>
      <c r="AH503" s="33"/>
      <c r="AI503" s="33"/>
      <c r="AJ503" s="33"/>
      <c r="AK503" s="33"/>
      <c r="AL503" s="33"/>
      <c r="AM503" s="33"/>
      <c r="AN503" s="33"/>
      <c r="AO503" s="33"/>
      <c r="AP503" s="33"/>
      <c r="AQ503" s="33"/>
      <c r="AR503" s="33"/>
      <c r="AS503" s="33"/>
      <c r="AT503" s="33"/>
      <c r="AU503" s="33"/>
      <c r="AV503" s="33"/>
      <c r="AW503" s="33"/>
      <c r="AX503" s="33"/>
      <c r="AY503" s="33"/>
      <c r="AZ503" s="33"/>
    </row>
    <row r="504" spans="1:52" hidden="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33"/>
      <c r="AD504" s="33"/>
      <c r="AE504" s="33"/>
      <c r="AF504" s="33"/>
      <c r="AG504" s="33"/>
      <c r="AH504" s="33"/>
      <c r="AI504" s="33"/>
      <c r="AJ504" s="33"/>
      <c r="AK504" s="33"/>
      <c r="AL504" s="33"/>
      <c r="AM504" s="33"/>
      <c r="AN504" s="33"/>
      <c r="AO504" s="33"/>
      <c r="AP504" s="33"/>
      <c r="AQ504" s="33"/>
      <c r="AR504" s="33"/>
      <c r="AS504" s="33"/>
      <c r="AT504" s="33"/>
      <c r="AU504" s="33"/>
      <c r="AV504" s="33"/>
      <c r="AW504" s="33"/>
      <c r="AX504" s="33"/>
      <c r="AY504" s="33"/>
      <c r="AZ504" s="33"/>
    </row>
    <row r="505" spans="1:52" hidden="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33"/>
      <c r="AD505" s="33"/>
      <c r="AE505" s="33"/>
      <c r="AF505" s="33"/>
      <c r="AG505" s="33"/>
      <c r="AH505" s="33"/>
      <c r="AI505" s="33"/>
      <c r="AJ505" s="33"/>
      <c r="AK505" s="33"/>
      <c r="AL505" s="33"/>
      <c r="AM505" s="33"/>
      <c r="AN505" s="33"/>
      <c r="AO505" s="33"/>
      <c r="AP505" s="33"/>
      <c r="AQ505" s="33"/>
      <c r="AR505" s="33"/>
      <c r="AS505" s="33"/>
      <c r="AT505" s="33"/>
      <c r="AU505" s="33"/>
      <c r="AV505" s="33"/>
      <c r="AW505" s="33"/>
      <c r="AX505" s="33"/>
      <c r="AY505" s="33"/>
      <c r="AZ505" s="33"/>
    </row>
    <row r="506" spans="1:52" hidden="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33"/>
      <c r="AD506" s="33"/>
      <c r="AE506" s="33"/>
      <c r="AF506" s="33"/>
      <c r="AG506" s="33"/>
      <c r="AH506" s="33"/>
      <c r="AI506" s="33"/>
      <c r="AJ506" s="33"/>
      <c r="AK506" s="33"/>
      <c r="AL506" s="33"/>
      <c r="AM506" s="33"/>
      <c r="AN506" s="33"/>
      <c r="AO506" s="33"/>
      <c r="AP506" s="33"/>
      <c r="AQ506" s="33"/>
      <c r="AR506" s="33"/>
      <c r="AS506" s="33"/>
      <c r="AT506" s="33"/>
      <c r="AU506" s="33"/>
      <c r="AV506" s="33"/>
      <c r="AW506" s="33"/>
      <c r="AX506" s="33"/>
      <c r="AY506" s="33"/>
      <c r="AZ506" s="33"/>
    </row>
    <row r="2129" spans="29:29" hidden="1">
      <c r="AC2129" s="136" t="b">
        <v>1</v>
      </c>
    </row>
  </sheetData>
  <sheetProtection algorithmName="SHA-512" hashValue="gCrt3V4ntV6JXNyQe8LZDJkURabhCAcb8vhMU6BWGL8zZokZC9Q8+o/OQS0owZ+7KC5tgboGSveIL7hKeDLDeg==" saltValue="8QNqk0k9W50qJOPJRHybNw==" spinCount="100000" sheet="1" selectLockedCells="1"/>
  <mergeCells count="102">
    <mergeCell ref="T140:Z140"/>
    <mergeCell ref="AH9:AH12"/>
    <mergeCell ref="M1:N1"/>
    <mergeCell ref="U1:AA3"/>
    <mergeCell ref="M2:N2"/>
    <mergeCell ref="M3:N3"/>
    <mergeCell ref="AC6:AH6"/>
    <mergeCell ref="K8:R8"/>
    <mergeCell ref="T8:Z8"/>
    <mergeCell ref="C54:L54"/>
    <mergeCell ref="N54:R55"/>
    <mergeCell ref="D55:F55"/>
    <mergeCell ref="H55:L55"/>
    <mergeCell ref="E56:F56"/>
    <mergeCell ref="H56:I56"/>
    <mergeCell ref="K56:L56"/>
    <mergeCell ref="N56:P58"/>
    <mergeCell ref="E57:F57"/>
    <mergeCell ref="H57:I57"/>
    <mergeCell ref="K57:L57"/>
    <mergeCell ref="E58:F58"/>
    <mergeCell ref="H58:I58"/>
    <mergeCell ref="C8:I8"/>
    <mergeCell ref="AD9:AD12"/>
    <mergeCell ref="AE9:AE12"/>
    <mergeCell ref="AF9:AF12"/>
    <mergeCell ref="AG9:AG12"/>
    <mergeCell ref="AE14:AE16"/>
    <mergeCell ref="E17:F17"/>
    <mergeCell ref="AE17:AE19"/>
    <mergeCell ref="E19:F19"/>
    <mergeCell ref="K58:L58"/>
    <mergeCell ref="AE70:AE72"/>
    <mergeCell ref="E59:F59"/>
    <mergeCell ref="H59:I59"/>
    <mergeCell ref="K59:L59"/>
    <mergeCell ref="N59:P60"/>
    <mergeCell ref="AC62:AH62"/>
    <mergeCell ref="C64:I64"/>
    <mergeCell ref="AD65:AD68"/>
    <mergeCell ref="AE65:AE68"/>
    <mergeCell ref="AF65:AF68"/>
    <mergeCell ref="AG65:AG68"/>
    <mergeCell ref="AH65:AH68"/>
    <mergeCell ref="K64:R64"/>
    <mergeCell ref="T64:Z64"/>
    <mergeCell ref="E73:F73"/>
    <mergeCell ref="AE73:AE75"/>
    <mergeCell ref="E75:F75"/>
    <mergeCell ref="C104:L104"/>
    <mergeCell ref="N104:R105"/>
    <mergeCell ref="D105:F105"/>
    <mergeCell ref="H105:L105"/>
    <mergeCell ref="N109:P110"/>
    <mergeCell ref="C115:I115"/>
    <mergeCell ref="T115:Z115"/>
    <mergeCell ref="E106:F106"/>
    <mergeCell ref="H106:I106"/>
    <mergeCell ref="K106:L106"/>
    <mergeCell ref="N106:P108"/>
    <mergeCell ref="E107:F107"/>
    <mergeCell ref="H107:I107"/>
    <mergeCell ref="K107:L107"/>
    <mergeCell ref="E108:F108"/>
    <mergeCell ref="H108:I108"/>
    <mergeCell ref="K108:L108"/>
    <mergeCell ref="E133:F133"/>
    <mergeCell ref="H133:I133"/>
    <mergeCell ref="K133:L133"/>
    <mergeCell ref="E109:F109"/>
    <mergeCell ref="H109:I109"/>
    <mergeCell ref="K109:L109"/>
    <mergeCell ref="D131:F131"/>
    <mergeCell ref="H131:L131"/>
    <mergeCell ref="E132:F132"/>
    <mergeCell ref="H132:I132"/>
    <mergeCell ref="K132:L132"/>
    <mergeCell ref="C130:L130"/>
    <mergeCell ref="K115:R115"/>
    <mergeCell ref="E134:F134"/>
    <mergeCell ref="H134:I134"/>
    <mergeCell ref="K134:L134"/>
    <mergeCell ref="E135:F135"/>
    <mergeCell ref="H135:I135"/>
    <mergeCell ref="K135:L135"/>
    <mergeCell ref="C140:I140"/>
    <mergeCell ref="C155:L155"/>
    <mergeCell ref="D156:F156"/>
    <mergeCell ref="H156:L156"/>
    <mergeCell ref="K140:R140"/>
    <mergeCell ref="E157:F157"/>
    <mergeCell ref="H157:I157"/>
    <mergeCell ref="K157:L157"/>
    <mergeCell ref="E160:F160"/>
    <mergeCell ref="H160:I160"/>
    <mergeCell ref="K160:L160"/>
    <mergeCell ref="E158:F158"/>
    <mergeCell ref="H158:I158"/>
    <mergeCell ref="K158:L158"/>
    <mergeCell ref="E159:F159"/>
    <mergeCell ref="H159:I159"/>
    <mergeCell ref="K159:L159"/>
  </mergeCells>
  <conditionalFormatting sqref="K11:O11">
    <cfRule type="expression" dxfId="1810" priority="279" stopIfTrue="1">
      <formula>$K$2=FALSE</formula>
    </cfRule>
  </conditionalFormatting>
  <conditionalFormatting sqref="L23">
    <cfRule type="expression" dxfId="1809" priority="277" stopIfTrue="1">
      <formula>$K$2=FALSE</formula>
    </cfRule>
  </conditionalFormatting>
  <conditionalFormatting sqref="L28">
    <cfRule type="expression" dxfId="1808" priority="276" stopIfTrue="1">
      <formula>$K$2=FALSE</formula>
    </cfRule>
  </conditionalFormatting>
  <conditionalFormatting sqref="K35:P35">
    <cfRule type="expression" dxfId="1807" priority="275" stopIfTrue="1">
      <formula>$K$2=FALSE</formula>
    </cfRule>
  </conditionalFormatting>
  <conditionalFormatting sqref="L40">
    <cfRule type="expression" dxfId="1806" priority="274" stopIfTrue="1">
      <formula>$K$2=FALSE</formula>
    </cfRule>
  </conditionalFormatting>
  <conditionalFormatting sqref="D43">
    <cfRule type="expression" dxfId="1805" priority="273" stopIfTrue="1">
      <formula>$K$2=FALSE</formula>
    </cfRule>
  </conditionalFormatting>
  <conditionalFormatting sqref="C8:I8">
    <cfRule type="expression" dxfId="1804" priority="278">
      <formula>$C$8&lt;&gt;""</formula>
    </cfRule>
  </conditionalFormatting>
  <conditionalFormatting sqref="D14">
    <cfRule type="expression" dxfId="1803" priority="272">
      <formula>AG14=TRUE</formula>
    </cfRule>
  </conditionalFormatting>
  <conditionalFormatting sqref="D15">
    <cfRule type="expression" dxfId="1802" priority="271">
      <formula>AG15=TRUE</formula>
    </cfRule>
  </conditionalFormatting>
  <conditionalFormatting sqref="D16">
    <cfRule type="expression" dxfId="1801" priority="270">
      <formula>AG16=TRUE</formula>
    </cfRule>
  </conditionalFormatting>
  <conditionalFormatting sqref="D18">
    <cfRule type="expression" dxfId="1800" priority="269">
      <formula>AG18=TRUE</formula>
    </cfRule>
  </conditionalFormatting>
  <conditionalFormatting sqref="D20">
    <cfRule type="expression" dxfId="1799" priority="268">
      <formula>AG20=TRUE</formula>
    </cfRule>
  </conditionalFormatting>
  <conditionalFormatting sqref="D21">
    <cfRule type="expression" dxfId="1798" priority="267">
      <formula>AG21=TRUE</formula>
    </cfRule>
  </conditionalFormatting>
  <conditionalFormatting sqref="D22">
    <cfRule type="expression" dxfId="1797" priority="266">
      <formula>AG22=TRUE</formula>
    </cfRule>
  </conditionalFormatting>
  <conditionalFormatting sqref="D23">
    <cfRule type="expression" dxfId="1796" priority="265">
      <formula>AG23=TRUE</formula>
    </cfRule>
  </conditionalFormatting>
  <conditionalFormatting sqref="D24">
    <cfRule type="expression" dxfId="1795" priority="264">
      <formula>AG24=TRUE</formula>
    </cfRule>
  </conditionalFormatting>
  <conditionalFormatting sqref="D25">
    <cfRule type="expression" dxfId="1794" priority="263">
      <formula>AG25=TRUE</formula>
    </cfRule>
  </conditionalFormatting>
  <conditionalFormatting sqref="D26">
    <cfRule type="expression" dxfId="1793" priority="262">
      <formula>AG26=TRUE</formula>
    </cfRule>
  </conditionalFormatting>
  <conditionalFormatting sqref="D27">
    <cfRule type="expression" dxfId="1792" priority="261">
      <formula>AG27=TRUE</formula>
    </cfRule>
  </conditionalFormatting>
  <conditionalFormatting sqref="D28">
    <cfRule type="expression" dxfId="1791" priority="260">
      <formula>AG28=TRUE</formula>
    </cfRule>
  </conditionalFormatting>
  <conditionalFormatting sqref="D29">
    <cfRule type="expression" dxfId="1790" priority="259">
      <formula>AG29=TRUE</formula>
    </cfRule>
  </conditionalFormatting>
  <conditionalFormatting sqref="D30">
    <cfRule type="expression" dxfId="1789" priority="258">
      <formula>AG30=TRUE</formula>
    </cfRule>
  </conditionalFormatting>
  <conditionalFormatting sqref="D31">
    <cfRule type="expression" dxfId="1788" priority="257">
      <formula>AG31=TRUE</formula>
    </cfRule>
  </conditionalFormatting>
  <conditionalFormatting sqref="D32">
    <cfRule type="expression" dxfId="1787" priority="256">
      <formula>AG32=TRUE</formula>
    </cfRule>
  </conditionalFormatting>
  <conditionalFormatting sqref="D33">
    <cfRule type="expression" dxfId="1786" priority="255">
      <formula>AG33=TRUE</formula>
    </cfRule>
  </conditionalFormatting>
  <conditionalFormatting sqref="D34">
    <cfRule type="expression" dxfId="1785" priority="254">
      <formula>AG34=TRUE</formula>
    </cfRule>
  </conditionalFormatting>
  <conditionalFormatting sqref="D35">
    <cfRule type="expression" dxfId="1784" priority="253">
      <formula>AG35=TRUE</formula>
    </cfRule>
  </conditionalFormatting>
  <conditionalFormatting sqref="D36">
    <cfRule type="expression" dxfId="1783" priority="252">
      <formula>AG36=TRUE</formula>
    </cfRule>
  </conditionalFormatting>
  <conditionalFormatting sqref="D37">
    <cfRule type="expression" dxfId="1782" priority="251">
      <formula>AG37=TRUE</formula>
    </cfRule>
  </conditionalFormatting>
  <conditionalFormatting sqref="D38">
    <cfRule type="expression" dxfId="1781" priority="250">
      <formula>AG38=TRUE</formula>
    </cfRule>
  </conditionalFormatting>
  <conditionalFormatting sqref="D39">
    <cfRule type="expression" dxfId="1780" priority="249">
      <formula>AG39=TRUE</formula>
    </cfRule>
  </conditionalFormatting>
  <conditionalFormatting sqref="D44">
    <cfRule type="expression" dxfId="1779" priority="248">
      <formula>AG44=TRUE</formula>
    </cfRule>
  </conditionalFormatting>
  <conditionalFormatting sqref="D45">
    <cfRule type="expression" dxfId="1778" priority="247">
      <formula>AG45=TRUE</formula>
    </cfRule>
  </conditionalFormatting>
  <conditionalFormatting sqref="L14">
    <cfRule type="expression" dxfId="1777" priority="246">
      <formula>AH14=TRUE</formula>
    </cfRule>
  </conditionalFormatting>
  <conditionalFormatting sqref="L19">
    <cfRule type="expression" dxfId="1776" priority="245">
      <formula>AH19=TRUE</formula>
    </cfRule>
  </conditionalFormatting>
  <conditionalFormatting sqref="L24">
    <cfRule type="expression" dxfId="1775" priority="244">
      <formula>AH24=TRUE</formula>
    </cfRule>
  </conditionalFormatting>
  <conditionalFormatting sqref="L29">
    <cfRule type="expression" dxfId="1774" priority="243">
      <formula>AH29=TRUE</formula>
    </cfRule>
  </conditionalFormatting>
  <conditionalFormatting sqref="L30">
    <cfRule type="expression" dxfId="1773" priority="242">
      <formula>AH30=TRUE</formula>
    </cfRule>
  </conditionalFormatting>
  <conditionalFormatting sqref="L36">
    <cfRule type="expression" dxfId="1772" priority="241">
      <formula>AH36=TRUE</formula>
    </cfRule>
  </conditionalFormatting>
  <conditionalFormatting sqref="L41">
    <cfRule type="expression" dxfId="1771" priority="240">
      <formula>AH41=TRUE</formula>
    </cfRule>
  </conditionalFormatting>
  <conditionalFormatting sqref="L42">
    <cfRule type="expression" dxfId="1770" priority="239">
      <formula>AH42=TRUE</formula>
    </cfRule>
  </conditionalFormatting>
  <conditionalFormatting sqref="L43">
    <cfRule type="expression" dxfId="1769" priority="238">
      <formula>AH43=TRUE</formula>
    </cfRule>
  </conditionalFormatting>
  <conditionalFormatting sqref="L44">
    <cfRule type="expression" dxfId="1768" priority="237">
      <formula>AH44=TRUE</formula>
    </cfRule>
  </conditionalFormatting>
  <conditionalFormatting sqref="L45">
    <cfRule type="expression" dxfId="1767" priority="236">
      <formula>AH45=TRUE</formula>
    </cfRule>
  </conditionalFormatting>
  <conditionalFormatting sqref="U14">
    <cfRule type="expression" dxfId="1766" priority="235">
      <formula>AD14=TRUE</formula>
    </cfRule>
  </conditionalFormatting>
  <conditionalFormatting sqref="U15">
    <cfRule type="expression" dxfId="1765" priority="234">
      <formula>AD15=TRUE</formula>
    </cfRule>
  </conditionalFormatting>
  <conditionalFormatting sqref="U16">
    <cfRule type="expression" dxfId="1764" priority="233">
      <formula>AD16=TRUE</formula>
    </cfRule>
  </conditionalFormatting>
  <conditionalFormatting sqref="U17">
    <cfRule type="expression" dxfId="1763" priority="232">
      <formula>AD17=TRUE</formula>
    </cfRule>
  </conditionalFormatting>
  <conditionalFormatting sqref="U18">
    <cfRule type="expression" dxfId="1762" priority="231">
      <formula>AD18=TRUE</formula>
    </cfRule>
  </conditionalFormatting>
  <conditionalFormatting sqref="U19">
    <cfRule type="expression" dxfId="1761" priority="230">
      <formula>AD19=TRUE</formula>
    </cfRule>
  </conditionalFormatting>
  <conditionalFormatting sqref="U20">
    <cfRule type="expression" dxfId="1760" priority="229">
      <formula>AD20=TRUE</formula>
    </cfRule>
  </conditionalFormatting>
  <conditionalFormatting sqref="U21">
    <cfRule type="expression" dxfId="1759" priority="228">
      <formula>AD21=TRUE</formula>
    </cfRule>
  </conditionalFormatting>
  <conditionalFormatting sqref="U22">
    <cfRule type="expression" dxfId="1758" priority="227">
      <formula>AD22=TRUE</formula>
    </cfRule>
  </conditionalFormatting>
  <conditionalFormatting sqref="U23">
    <cfRule type="expression" dxfId="1757" priority="226">
      <formula>AD23=TRUE</formula>
    </cfRule>
  </conditionalFormatting>
  <conditionalFormatting sqref="U24">
    <cfRule type="expression" dxfId="1756" priority="225">
      <formula>AD24=TRUE</formula>
    </cfRule>
  </conditionalFormatting>
  <conditionalFormatting sqref="U25">
    <cfRule type="expression" dxfId="1755" priority="224">
      <formula>AD25=TRUE</formula>
    </cfRule>
  </conditionalFormatting>
  <conditionalFormatting sqref="U26">
    <cfRule type="expression" dxfId="1754" priority="223">
      <formula>AD26=TRUE</formula>
    </cfRule>
  </conditionalFormatting>
  <conditionalFormatting sqref="U27">
    <cfRule type="expression" dxfId="1753" priority="222">
      <formula>AD27=TRUE</formula>
    </cfRule>
  </conditionalFormatting>
  <conditionalFormatting sqref="U29">
    <cfRule type="expression" dxfId="1752" priority="221">
      <formula>AD29=TRUE</formula>
    </cfRule>
  </conditionalFormatting>
  <conditionalFormatting sqref="U30">
    <cfRule type="expression" dxfId="1751" priority="220">
      <formula>AD30=TRUE</formula>
    </cfRule>
  </conditionalFormatting>
  <conditionalFormatting sqref="U31">
    <cfRule type="expression" dxfId="1750" priority="219">
      <formula>AD31=TRUE</formula>
    </cfRule>
  </conditionalFormatting>
  <conditionalFormatting sqref="U32">
    <cfRule type="expression" dxfId="1749" priority="218">
      <formula>AD32=TRUE</formula>
    </cfRule>
  </conditionalFormatting>
  <conditionalFormatting sqref="U33">
    <cfRule type="expression" dxfId="1748" priority="217">
      <formula>AD33=TRUE</formula>
    </cfRule>
  </conditionalFormatting>
  <conditionalFormatting sqref="U34">
    <cfRule type="expression" dxfId="1747" priority="216">
      <formula>AD34=TRUE</formula>
    </cfRule>
  </conditionalFormatting>
  <conditionalFormatting sqref="U35">
    <cfRule type="expression" dxfId="1746" priority="215">
      <formula>AD35=TRUE</formula>
    </cfRule>
  </conditionalFormatting>
  <conditionalFormatting sqref="U36">
    <cfRule type="expression" dxfId="1745" priority="214">
      <formula>AD36=TRUE</formula>
    </cfRule>
  </conditionalFormatting>
  <conditionalFormatting sqref="U37">
    <cfRule type="expression" dxfId="1744" priority="213">
      <formula>AD37=TRUE</formula>
    </cfRule>
  </conditionalFormatting>
  <conditionalFormatting sqref="U42">
    <cfRule type="expression" dxfId="1743" priority="212">
      <formula>AD42=TRUE</formula>
    </cfRule>
  </conditionalFormatting>
  <conditionalFormatting sqref="U43">
    <cfRule type="expression" dxfId="1742" priority="211">
      <formula>AD43=TRUE</formula>
    </cfRule>
  </conditionalFormatting>
  <conditionalFormatting sqref="U47">
    <cfRule type="expression" dxfId="1741" priority="210">
      <formula>AD53=TRUE</formula>
    </cfRule>
  </conditionalFormatting>
  <conditionalFormatting sqref="U48">
    <cfRule type="expression" dxfId="1740" priority="209">
      <formula>AD54=TRUE</formula>
    </cfRule>
  </conditionalFormatting>
  <conditionalFormatting sqref="U49">
    <cfRule type="expression" dxfId="1739" priority="208">
      <formula>AD55=TRUE</formula>
    </cfRule>
  </conditionalFormatting>
  <conditionalFormatting sqref="U50">
    <cfRule type="expression" dxfId="1738" priority="207">
      <formula>AD56=TRUE</formula>
    </cfRule>
  </conditionalFormatting>
  <conditionalFormatting sqref="U51">
    <cfRule type="expression" dxfId="1737" priority="206">
      <formula>AD57=TRUE</formula>
    </cfRule>
  </conditionalFormatting>
  <conditionalFormatting sqref="U52">
    <cfRule type="expression" dxfId="1736" priority="205">
      <formula>AD58=TRUE</formula>
    </cfRule>
  </conditionalFormatting>
  <conditionalFormatting sqref="U53">
    <cfRule type="expression" dxfId="1735" priority="204">
      <formula>AD59=TRUE</formula>
    </cfRule>
  </conditionalFormatting>
  <conditionalFormatting sqref="D17:F17">
    <cfRule type="expression" dxfId="1734" priority="203">
      <formula>$AG$16=FALSE</formula>
    </cfRule>
  </conditionalFormatting>
  <conditionalFormatting sqref="D19:F19">
    <cfRule type="expression" dxfId="1733" priority="202">
      <formula>$AG$18=FALSE</formula>
    </cfRule>
  </conditionalFormatting>
  <conditionalFormatting sqref="N54:R60">
    <cfRule type="expression" dxfId="1732" priority="201">
      <formula>$AD$55=FALSE</formula>
    </cfRule>
  </conditionalFormatting>
  <conditionalFormatting sqref="H57:I59 K57:L59">
    <cfRule type="expression" dxfId="1731" priority="200">
      <formula>$AC$53=FALSE</formula>
    </cfRule>
  </conditionalFormatting>
  <conditionalFormatting sqref="C56:F59 C132:F135 C157:F160">
    <cfRule type="expression" dxfId="1730" priority="199">
      <formula>$AC$213=TRUE</formula>
    </cfRule>
  </conditionalFormatting>
  <conditionalFormatting sqref="B5:AA7 B60:AA61 B47:T59 V47:AA59 U47:U53 B9:AA46 B8:K8 S8:T8 AA8">
    <cfRule type="expression" dxfId="1729" priority="196" stopIfTrue="1">
      <formula>$AC$5=TRUE</formula>
    </cfRule>
    <cfRule type="expression" dxfId="1728" priority="198" stopIfTrue="1">
      <formula>$K$2=FALSE</formula>
    </cfRule>
  </conditionalFormatting>
  <conditionalFormatting sqref="B5:AA7 B60:AA61 B47:T59 V47:AA59 U47:U53 B9:AA46 B8:K8 S8:T8 AA8">
    <cfRule type="expression" dxfId="1727" priority="197" stopIfTrue="1">
      <formula>$AD$5=1</formula>
    </cfRule>
  </conditionalFormatting>
  <conditionalFormatting sqref="H57:I57">
    <cfRule type="expression" dxfId="1726" priority="195">
      <formula>$H$57&lt;&gt;""</formula>
    </cfRule>
  </conditionalFormatting>
  <conditionalFormatting sqref="H58:I58">
    <cfRule type="expression" dxfId="1725" priority="194">
      <formula>$H$58&lt;&gt;""</formula>
    </cfRule>
  </conditionalFormatting>
  <conditionalFormatting sqref="H59:I59">
    <cfRule type="expression" dxfId="1724" priority="193">
      <formula>$H$59&lt;&gt;""</formula>
    </cfRule>
  </conditionalFormatting>
  <conditionalFormatting sqref="K57:L57">
    <cfRule type="expression" dxfId="1723" priority="192">
      <formula>$K$57&lt;&gt;""</formula>
    </cfRule>
  </conditionalFormatting>
  <conditionalFormatting sqref="K58:L58">
    <cfRule type="expression" dxfId="1722" priority="191">
      <formula>$K$58&lt;&gt;""</formula>
    </cfRule>
  </conditionalFormatting>
  <conditionalFormatting sqref="K59:L59">
    <cfRule type="expression" dxfId="1721" priority="190">
      <formula>$K$59&lt;&gt;""</formula>
    </cfRule>
  </conditionalFormatting>
  <conditionalFormatting sqref="K67:O67">
    <cfRule type="expression" dxfId="1720" priority="189" stopIfTrue="1">
      <formula>$K$2=FALSE</formula>
    </cfRule>
  </conditionalFormatting>
  <conditionalFormatting sqref="L79">
    <cfRule type="expression" dxfId="1719" priority="187" stopIfTrue="1">
      <formula>$K$2=FALSE</formula>
    </cfRule>
  </conditionalFormatting>
  <conditionalFormatting sqref="L84">
    <cfRule type="expression" dxfId="1718" priority="186" stopIfTrue="1">
      <formula>$K$2=FALSE</formula>
    </cfRule>
  </conditionalFormatting>
  <conditionalFormatting sqref="K91:P91">
    <cfRule type="expression" dxfId="1717" priority="185" stopIfTrue="1">
      <formula>$K$2=FALSE</formula>
    </cfRule>
  </conditionalFormatting>
  <conditionalFormatting sqref="L96">
    <cfRule type="expression" dxfId="1716" priority="184" stopIfTrue="1">
      <formula>$K$2=FALSE</formula>
    </cfRule>
  </conditionalFormatting>
  <conditionalFormatting sqref="D99">
    <cfRule type="expression" dxfId="1715" priority="183" stopIfTrue="1">
      <formula>$K$2=FALSE</formula>
    </cfRule>
  </conditionalFormatting>
  <conditionalFormatting sqref="C64:I64">
    <cfRule type="expression" dxfId="1714" priority="188">
      <formula>$C$64&lt;&gt;""</formula>
    </cfRule>
  </conditionalFormatting>
  <conditionalFormatting sqref="D70">
    <cfRule type="expression" dxfId="1713" priority="182">
      <formula>AG70=TRUE</formula>
    </cfRule>
  </conditionalFormatting>
  <conditionalFormatting sqref="D71">
    <cfRule type="expression" dxfId="1712" priority="181">
      <formula>AG71=TRUE</formula>
    </cfRule>
  </conditionalFormatting>
  <conditionalFormatting sqref="D72">
    <cfRule type="expression" dxfId="1711" priority="180">
      <formula>AG72=TRUE</formula>
    </cfRule>
  </conditionalFormatting>
  <conditionalFormatting sqref="D74">
    <cfRule type="expression" dxfId="1710" priority="179">
      <formula>AG74=TRUE</formula>
    </cfRule>
  </conditionalFormatting>
  <conditionalFormatting sqref="D76">
    <cfRule type="expression" dxfId="1709" priority="178">
      <formula>AG76=TRUE</formula>
    </cfRule>
  </conditionalFormatting>
  <conditionalFormatting sqref="D77">
    <cfRule type="expression" dxfId="1708" priority="177">
      <formula>AG77=TRUE</formula>
    </cfRule>
  </conditionalFormatting>
  <conditionalFormatting sqref="D78">
    <cfRule type="expression" dxfId="1707" priority="176">
      <formula>AG78=TRUE</formula>
    </cfRule>
  </conditionalFormatting>
  <conditionalFormatting sqref="D79">
    <cfRule type="expression" dxfId="1706" priority="175">
      <formula>AG79=TRUE</formula>
    </cfRule>
  </conditionalFormatting>
  <conditionalFormatting sqref="D80">
    <cfRule type="expression" dxfId="1705" priority="174">
      <formula>AG80=TRUE</formula>
    </cfRule>
  </conditionalFormatting>
  <conditionalFormatting sqref="D81">
    <cfRule type="expression" dxfId="1704" priority="173">
      <formula>AG81=TRUE</formula>
    </cfRule>
  </conditionalFormatting>
  <conditionalFormatting sqref="D82">
    <cfRule type="expression" dxfId="1703" priority="172">
      <formula>AG82=TRUE</formula>
    </cfRule>
  </conditionalFormatting>
  <conditionalFormatting sqref="D83">
    <cfRule type="expression" dxfId="1702" priority="171">
      <formula>AG83=TRUE</formula>
    </cfRule>
  </conditionalFormatting>
  <conditionalFormatting sqref="D84">
    <cfRule type="expression" dxfId="1701" priority="170">
      <formula>AG84=TRUE</formula>
    </cfRule>
  </conditionalFormatting>
  <conditionalFormatting sqref="D85">
    <cfRule type="expression" dxfId="1700" priority="169">
      <formula>AG85=TRUE</formula>
    </cfRule>
  </conditionalFormatting>
  <conditionalFormatting sqref="D86">
    <cfRule type="expression" dxfId="1699" priority="168">
      <formula>AG86=TRUE</formula>
    </cfRule>
  </conditionalFormatting>
  <conditionalFormatting sqref="D87">
    <cfRule type="expression" dxfId="1698" priority="167">
      <formula>AG87=TRUE</formula>
    </cfRule>
  </conditionalFormatting>
  <conditionalFormatting sqref="D88">
    <cfRule type="expression" dxfId="1697" priority="166">
      <formula>AG88=TRUE</formula>
    </cfRule>
  </conditionalFormatting>
  <conditionalFormatting sqref="D89">
    <cfRule type="expression" dxfId="1696" priority="165">
      <formula>AG89=TRUE</formula>
    </cfRule>
  </conditionalFormatting>
  <conditionalFormatting sqref="D90">
    <cfRule type="expression" dxfId="1695" priority="164">
      <formula>AG90=TRUE</formula>
    </cfRule>
  </conditionalFormatting>
  <conditionalFormatting sqref="D91">
    <cfRule type="expression" dxfId="1694" priority="163">
      <formula>AG91=TRUE</formula>
    </cfRule>
  </conditionalFormatting>
  <conditionalFormatting sqref="D92">
    <cfRule type="expression" dxfId="1693" priority="162">
      <formula>AG92=TRUE</formula>
    </cfRule>
  </conditionalFormatting>
  <conditionalFormatting sqref="D93">
    <cfRule type="expression" dxfId="1692" priority="161">
      <formula>AG93=TRUE</formula>
    </cfRule>
  </conditionalFormatting>
  <conditionalFormatting sqref="D94">
    <cfRule type="expression" dxfId="1691" priority="160">
      <formula>AG94=TRUE</formula>
    </cfRule>
  </conditionalFormatting>
  <conditionalFormatting sqref="D95">
    <cfRule type="expression" dxfId="1690" priority="159">
      <formula>AG95=TRUE</formula>
    </cfRule>
  </conditionalFormatting>
  <conditionalFormatting sqref="D100">
    <cfRule type="expression" dxfId="1689" priority="158">
      <formula>AG100=TRUE</formula>
    </cfRule>
  </conditionalFormatting>
  <conditionalFormatting sqref="D101">
    <cfRule type="expression" dxfId="1688" priority="157">
      <formula>AG101=TRUE</formula>
    </cfRule>
  </conditionalFormatting>
  <conditionalFormatting sqref="L70">
    <cfRule type="expression" dxfId="1687" priority="156">
      <formula>AH70=TRUE</formula>
    </cfRule>
  </conditionalFormatting>
  <conditionalFormatting sqref="L75">
    <cfRule type="expression" dxfId="1686" priority="155">
      <formula>AH75=TRUE</formula>
    </cfRule>
  </conditionalFormatting>
  <conditionalFormatting sqref="L80">
    <cfRule type="expression" dxfId="1685" priority="154">
      <formula>AH80=TRUE</formula>
    </cfRule>
  </conditionalFormatting>
  <conditionalFormatting sqref="L85">
    <cfRule type="expression" dxfId="1684" priority="153">
      <formula>AH85=TRUE</formula>
    </cfRule>
  </conditionalFormatting>
  <conditionalFormatting sqref="L86">
    <cfRule type="expression" dxfId="1683" priority="152">
      <formula>AH86=TRUE</formula>
    </cfRule>
  </conditionalFormatting>
  <conditionalFormatting sqref="L92">
    <cfRule type="expression" dxfId="1682" priority="151">
      <formula>AH92=TRUE</formula>
    </cfRule>
  </conditionalFormatting>
  <conditionalFormatting sqref="L97">
    <cfRule type="expression" dxfId="1681" priority="150">
      <formula>AH97=TRUE</formula>
    </cfRule>
  </conditionalFormatting>
  <conditionalFormatting sqref="L98">
    <cfRule type="expression" dxfId="1680" priority="149">
      <formula>AH98=TRUE</formula>
    </cfRule>
  </conditionalFormatting>
  <conditionalFormatting sqref="L99">
    <cfRule type="expression" dxfId="1679" priority="148">
      <formula>AH99=TRUE</formula>
    </cfRule>
  </conditionalFormatting>
  <conditionalFormatting sqref="L100">
    <cfRule type="expression" dxfId="1678" priority="147">
      <formula>AH100=TRUE</formula>
    </cfRule>
  </conditionalFormatting>
  <conditionalFormatting sqref="L101">
    <cfRule type="expression" dxfId="1677" priority="146">
      <formula>AH101=TRUE</formula>
    </cfRule>
  </conditionalFormatting>
  <conditionalFormatting sqref="U70">
    <cfRule type="expression" dxfId="1676" priority="145">
      <formula>AD70=TRUE</formula>
    </cfRule>
  </conditionalFormatting>
  <conditionalFormatting sqref="U71">
    <cfRule type="expression" dxfId="1675" priority="144">
      <formula>AD71=TRUE</formula>
    </cfRule>
  </conditionalFormatting>
  <conditionalFormatting sqref="U72">
    <cfRule type="expression" dxfId="1674" priority="143">
      <formula>AD72=TRUE</formula>
    </cfRule>
  </conditionalFormatting>
  <conditionalFormatting sqref="U73">
    <cfRule type="expression" dxfId="1673" priority="142">
      <formula>AD73=TRUE</formula>
    </cfRule>
  </conditionalFormatting>
  <conditionalFormatting sqref="U74">
    <cfRule type="expression" dxfId="1672" priority="141">
      <formula>AD74=TRUE</formula>
    </cfRule>
  </conditionalFormatting>
  <conditionalFormatting sqref="U75">
    <cfRule type="expression" dxfId="1671" priority="140">
      <formula>AD75=TRUE</formula>
    </cfRule>
  </conditionalFormatting>
  <conditionalFormatting sqref="U76">
    <cfRule type="expression" dxfId="1670" priority="139">
      <formula>AD76=TRUE</formula>
    </cfRule>
  </conditionalFormatting>
  <conditionalFormatting sqref="U77">
    <cfRule type="expression" dxfId="1669" priority="138">
      <formula>AD77=TRUE</formula>
    </cfRule>
  </conditionalFormatting>
  <conditionalFormatting sqref="U78">
    <cfRule type="expression" dxfId="1668" priority="137">
      <formula>AD78=TRUE</formula>
    </cfRule>
  </conditionalFormatting>
  <conditionalFormatting sqref="U79">
    <cfRule type="expression" dxfId="1667" priority="136">
      <formula>AD79=TRUE</formula>
    </cfRule>
  </conditionalFormatting>
  <conditionalFormatting sqref="U80">
    <cfRule type="expression" dxfId="1666" priority="135">
      <formula>AD80=TRUE</formula>
    </cfRule>
  </conditionalFormatting>
  <conditionalFormatting sqref="U81">
    <cfRule type="expression" dxfId="1665" priority="134">
      <formula>AD81=TRUE</formula>
    </cfRule>
  </conditionalFormatting>
  <conditionalFormatting sqref="U82">
    <cfRule type="expression" dxfId="1664" priority="133">
      <formula>AD82=TRUE</formula>
    </cfRule>
  </conditionalFormatting>
  <conditionalFormatting sqref="U83">
    <cfRule type="expression" dxfId="1663" priority="132">
      <formula>AD83=TRUE</formula>
    </cfRule>
  </conditionalFormatting>
  <conditionalFormatting sqref="U85">
    <cfRule type="expression" dxfId="1662" priority="131">
      <formula>AD85=TRUE</formula>
    </cfRule>
  </conditionalFormatting>
  <conditionalFormatting sqref="U86">
    <cfRule type="expression" dxfId="1661" priority="130">
      <formula>AD86=TRUE</formula>
    </cfRule>
  </conditionalFormatting>
  <conditionalFormatting sqref="U87">
    <cfRule type="expression" dxfId="1660" priority="129">
      <formula>AD87=TRUE</formula>
    </cfRule>
  </conditionalFormatting>
  <conditionalFormatting sqref="U88">
    <cfRule type="expression" dxfId="1659" priority="128">
      <formula>AD88=TRUE</formula>
    </cfRule>
  </conditionalFormatting>
  <conditionalFormatting sqref="U89">
    <cfRule type="expression" dxfId="1658" priority="127">
      <formula>AD89=TRUE</formula>
    </cfRule>
  </conditionalFormatting>
  <conditionalFormatting sqref="U90">
    <cfRule type="expression" dxfId="1657" priority="126">
      <formula>AD90=TRUE</formula>
    </cfRule>
  </conditionalFormatting>
  <conditionalFormatting sqref="U91">
    <cfRule type="expression" dxfId="1656" priority="125">
      <formula>AD91=TRUE</formula>
    </cfRule>
  </conditionalFormatting>
  <conditionalFormatting sqref="U92">
    <cfRule type="expression" dxfId="1655" priority="124">
      <formula>AD92=TRUE</formula>
    </cfRule>
  </conditionalFormatting>
  <conditionalFormatting sqref="U93">
    <cfRule type="expression" dxfId="1654" priority="123">
      <formula>AD93=TRUE</formula>
    </cfRule>
  </conditionalFormatting>
  <conditionalFormatting sqref="U98">
    <cfRule type="expression" dxfId="1653" priority="122">
      <formula>AD98=TRUE</formula>
    </cfRule>
  </conditionalFormatting>
  <conditionalFormatting sqref="U99">
    <cfRule type="expression" dxfId="1652" priority="121">
      <formula>AD99=TRUE</formula>
    </cfRule>
  </conditionalFormatting>
  <conditionalFormatting sqref="U103">
    <cfRule type="expression" dxfId="1651" priority="120">
      <formula>AD103=TRUE</formula>
    </cfRule>
  </conditionalFormatting>
  <conditionalFormatting sqref="U104">
    <cfRule type="expression" dxfId="1650" priority="119">
      <formula>AD104=TRUE</formula>
    </cfRule>
  </conditionalFormatting>
  <conditionalFormatting sqref="U105">
    <cfRule type="expression" dxfId="1649" priority="118">
      <formula>AD105=TRUE</formula>
    </cfRule>
  </conditionalFormatting>
  <conditionalFormatting sqref="U106">
    <cfRule type="expression" dxfId="1648" priority="117">
      <formula>AD106=TRUE</formula>
    </cfRule>
  </conditionalFormatting>
  <conditionalFormatting sqref="U107">
    <cfRule type="expression" dxfId="1647" priority="116">
      <formula>AD107=TRUE</formula>
    </cfRule>
  </conditionalFormatting>
  <conditionalFormatting sqref="U108">
    <cfRule type="expression" dxfId="1646" priority="115">
      <formula>AD108=TRUE</formula>
    </cfRule>
  </conditionalFormatting>
  <conditionalFormatting sqref="U109">
    <cfRule type="expression" dxfId="1645" priority="114">
      <formula>AD109=TRUE</formula>
    </cfRule>
  </conditionalFormatting>
  <conditionalFormatting sqref="D73:F73">
    <cfRule type="expression" dxfId="1644" priority="113">
      <formula>$AG$72=FALSE</formula>
    </cfRule>
  </conditionalFormatting>
  <conditionalFormatting sqref="D75:F75">
    <cfRule type="expression" dxfId="1643" priority="112">
      <formula>$AG$74=FALSE</formula>
    </cfRule>
  </conditionalFormatting>
  <conditionalFormatting sqref="N104:R110">
    <cfRule type="expression" dxfId="1642" priority="111">
      <formula>$AD$105=FALSE</formula>
    </cfRule>
  </conditionalFormatting>
  <conditionalFormatting sqref="H107:I109 K107:L109">
    <cfRule type="expression" dxfId="1641" priority="110">
      <formula>$AC$103=FALSE</formula>
    </cfRule>
  </conditionalFormatting>
  <conditionalFormatting sqref="C106:F109">
    <cfRule type="expression" dxfId="1640" priority="109">
      <formula>$AC$213=TRUE</formula>
    </cfRule>
  </conditionalFormatting>
  <conditionalFormatting sqref="B62:AA63 B65:AA111 B64:K64 S64:T64 AA64">
    <cfRule type="expression" dxfId="1639" priority="106" stopIfTrue="1">
      <formula>$AC$5=TRUE</formula>
    </cfRule>
    <cfRule type="expression" dxfId="1638" priority="108" stopIfTrue="1">
      <formula>$K$2=FALSE</formula>
    </cfRule>
  </conditionalFormatting>
  <conditionalFormatting sqref="B62:AA63 B65:AA111 B64:K64 S64:T64 AA64">
    <cfRule type="expression" dxfId="1637" priority="107" stopIfTrue="1">
      <formula>$AD$5=1</formula>
    </cfRule>
  </conditionalFormatting>
  <conditionalFormatting sqref="H107:I107">
    <cfRule type="expression" dxfId="1636" priority="105">
      <formula>$H$107&lt;&gt;""</formula>
    </cfRule>
  </conditionalFormatting>
  <conditionalFormatting sqref="H108:I108">
    <cfRule type="expression" dxfId="1635" priority="104">
      <formula>$H$108&lt;&gt;""</formula>
    </cfRule>
  </conditionalFormatting>
  <conditionalFormatting sqref="H109:I109">
    <cfRule type="expression" dxfId="1634" priority="103">
      <formula>$H$109&lt;&gt;""</formula>
    </cfRule>
  </conditionalFormatting>
  <conditionalFormatting sqref="K107:L107">
    <cfRule type="expression" dxfId="1633" priority="102">
      <formula>$K$107&lt;&gt;""</formula>
    </cfRule>
  </conditionalFormatting>
  <conditionalFormatting sqref="K108:L108">
    <cfRule type="expression" dxfId="1632" priority="101">
      <formula>$K$108&lt;&gt;""</formula>
    </cfRule>
  </conditionalFormatting>
  <conditionalFormatting sqref="K109:L109">
    <cfRule type="expression" dxfId="1631" priority="100">
      <formula>$K$109&lt;&gt;""</formula>
    </cfRule>
  </conditionalFormatting>
  <conditionalFormatting sqref="B112:AA114 B116:AA136 B115:K115 S115:T115 AA115">
    <cfRule type="expression" dxfId="1630" priority="70" stopIfTrue="1">
      <formula>$J$2=FALSE</formula>
    </cfRule>
  </conditionalFormatting>
  <conditionalFormatting sqref="C115:I115">
    <cfRule type="expression" dxfId="1629" priority="98">
      <formula>$C$115&lt;&gt;""</formula>
    </cfRule>
  </conditionalFormatting>
  <conditionalFormatting sqref="K120:O120">
    <cfRule type="expression" dxfId="1628" priority="96" stopIfTrue="1">
      <formula>$K$2=FALSE</formula>
    </cfRule>
  </conditionalFormatting>
  <conditionalFormatting sqref="K120:O120">
    <cfRule type="expression" dxfId="1627" priority="97" stopIfTrue="1">
      <formula>$K$2=FALSE</formula>
    </cfRule>
  </conditionalFormatting>
  <conditionalFormatting sqref="K120:O120">
    <cfRule type="expression" dxfId="1626" priority="95" stopIfTrue="1">
      <formula>$AD$5=1</formula>
    </cfRule>
  </conditionalFormatting>
  <conditionalFormatting sqref="C119:G119">
    <cfRule type="expression" dxfId="1625" priority="92" stopIfTrue="1">
      <formula>$AD$5=1</formula>
    </cfRule>
  </conditionalFormatting>
  <conditionalFormatting sqref="C119:G119">
    <cfRule type="expression" dxfId="1624" priority="94" stopIfTrue="1">
      <formula>$J$2=FALSE</formula>
    </cfRule>
  </conditionalFormatting>
  <conditionalFormatting sqref="L119:O119">
    <cfRule type="expression" dxfId="1623" priority="89" stopIfTrue="1">
      <formula>$AD$5=1</formula>
    </cfRule>
  </conditionalFormatting>
  <conditionalFormatting sqref="L119:O119">
    <cfRule type="expression" dxfId="1622" priority="90" stopIfTrue="1">
      <formula>$J$2=FALSE</formula>
    </cfRule>
  </conditionalFormatting>
  <conditionalFormatting sqref="C130:L136">
    <cfRule type="expression" dxfId="1621" priority="78" stopIfTrue="1">
      <formula>$J$2=FALSE</formula>
    </cfRule>
  </conditionalFormatting>
  <conditionalFormatting sqref="C131:D131">
    <cfRule type="expression" dxfId="1620" priority="86">
      <formula>$AC$213=TRUE</formula>
    </cfRule>
  </conditionalFormatting>
  <conditionalFormatting sqref="C130:L136">
    <cfRule type="expression" dxfId="1619" priority="71" stopIfTrue="1">
      <formula>$AD$5=1</formula>
    </cfRule>
  </conditionalFormatting>
  <conditionalFormatting sqref="D121">
    <cfRule type="expression" dxfId="1618" priority="99">
      <formula>AE121=TRUE</formula>
    </cfRule>
  </conditionalFormatting>
  <conditionalFormatting sqref="D122">
    <cfRule type="expression" dxfId="1617" priority="84">
      <formula>AE122=TRUE</formula>
    </cfRule>
  </conditionalFormatting>
  <conditionalFormatting sqref="D123">
    <cfRule type="expression" dxfId="1616" priority="83">
      <formula>AE123=TRUE</formula>
    </cfRule>
  </conditionalFormatting>
  <conditionalFormatting sqref="D124">
    <cfRule type="expression" dxfId="1615" priority="82">
      <formula>AE124=TRUE</formula>
    </cfRule>
  </conditionalFormatting>
  <conditionalFormatting sqref="D125">
    <cfRule type="expression" dxfId="1614" priority="81">
      <formula>AE125=TRUE</formula>
    </cfRule>
  </conditionalFormatting>
  <conditionalFormatting sqref="D126">
    <cfRule type="expression" dxfId="1613" priority="80">
      <formula>AE126=TRUE</formula>
    </cfRule>
  </conditionalFormatting>
  <conditionalFormatting sqref="D127">
    <cfRule type="expression" dxfId="1612" priority="79">
      <formula>AE127=TRUE</formula>
    </cfRule>
  </conditionalFormatting>
  <conditionalFormatting sqref="L121">
    <cfRule type="expression" dxfId="1611" priority="85">
      <formula>AF121=TRUE</formula>
    </cfRule>
  </conditionalFormatting>
  <conditionalFormatting sqref="L122">
    <cfRule type="expression" dxfId="1610" priority="77">
      <formula>AF122=TRUE</formula>
    </cfRule>
  </conditionalFormatting>
  <conditionalFormatting sqref="L123">
    <cfRule type="expression" dxfId="1609" priority="76">
      <formula>AF123=TRUE</formula>
    </cfRule>
  </conditionalFormatting>
  <conditionalFormatting sqref="L124">
    <cfRule type="expression" dxfId="1608" priority="75">
      <formula>AF124=TRUE</formula>
    </cfRule>
  </conditionalFormatting>
  <conditionalFormatting sqref="L125">
    <cfRule type="expression" dxfId="1607" priority="74">
      <formula>AF125=TRUE</formula>
    </cfRule>
  </conditionalFormatting>
  <conditionalFormatting sqref="L126">
    <cfRule type="expression" dxfId="1606" priority="73">
      <formula>AF126=TRUE</formula>
    </cfRule>
  </conditionalFormatting>
  <conditionalFormatting sqref="L127">
    <cfRule type="expression" dxfId="1605" priority="72">
      <formula>AF127=TRUE</formula>
    </cfRule>
  </conditionalFormatting>
  <conditionalFormatting sqref="H133:I135 K133:L135">
    <cfRule type="expression" dxfId="1604" priority="87">
      <formula>$AC$129=FALSE</formula>
    </cfRule>
  </conditionalFormatting>
  <conditionalFormatting sqref="C132:F135">
    <cfRule type="expression" dxfId="1603" priority="88">
      <formula>$AC$267=TRUE</formula>
    </cfRule>
  </conditionalFormatting>
  <conditionalFormatting sqref="B112:AA114 B116:AA136 B115:K115 S115:T115 AA115">
    <cfRule type="expression" dxfId="1602" priority="69" stopIfTrue="1">
      <formula>$AD$5=1</formula>
    </cfRule>
  </conditionalFormatting>
  <conditionalFormatting sqref="C112:Z114 C116:Z136 C115:K115 S115:T115">
    <cfRule type="expression" dxfId="1601" priority="68" stopIfTrue="1">
      <formula>$AC$235=TRUE</formula>
    </cfRule>
  </conditionalFormatting>
  <conditionalFormatting sqref="H133:I133">
    <cfRule type="expression" dxfId="1600" priority="67">
      <formula>$H$133&lt;&gt;""</formula>
    </cfRule>
  </conditionalFormatting>
  <conditionalFormatting sqref="H134:I134">
    <cfRule type="expression" dxfId="1599" priority="66">
      <formula>$H$134&lt;&gt;""</formula>
    </cfRule>
  </conditionalFormatting>
  <conditionalFormatting sqref="H135:I135">
    <cfRule type="expression" dxfId="1598" priority="65">
      <formula>$H$135&lt;&gt;""</formula>
    </cfRule>
  </conditionalFormatting>
  <conditionalFormatting sqref="K133:L133">
    <cfRule type="expression" dxfId="1597" priority="64">
      <formula>$K$133&lt;&gt;""</formula>
    </cfRule>
  </conditionalFormatting>
  <conditionalFormatting sqref="K134:L134">
    <cfRule type="expression" dxfId="1596" priority="63">
      <formula>$K$134&lt;&gt;""</formula>
    </cfRule>
  </conditionalFormatting>
  <conditionalFormatting sqref="K135:L135">
    <cfRule type="expression" dxfId="1595" priority="62">
      <formula>$K$135&lt;&gt;""</formula>
    </cfRule>
  </conditionalFormatting>
  <conditionalFormatting sqref="B137:AA139 B141:AA161 B140:K140 S140:T140 AA140">
    <cfRule type="expression" dxfId="1594" priority="32" stopIfTrue="1">
      <formula>$J$2=FALSE</formula>
    </cfRule>
  </conditionalFormatting>
  <conditionalFormatting sqref="C140:I140">
    <cfRule type="expression" dxfId="1593" priority="60">
      <formula>$C$140&lt;&gt;""</formula>
    </cfRule>
  </conditionalFormatting>
  <conditionalFormatting sqref="K145:O145">
    <cfRule type="expression" dxfId="1592" priority="58" stopIfTrue="1">
      <formula>$K$2=FALSE</formula>
    </cfRule>
  </conditionalFormatting>
  <conditionalFormatting sqref="K145:O145">
    <cfRule type="expression" dxfId="1591" priority="59" stopIfTrue="1">
      <formula>$K$2=FALSE</formula>
    </cfRule>
  </conditionalFormatting>
  <conditionalFormatting sqref="K145:O145">
    <cfRule type="expression" dxfId="1590" priority="57" stopIfTrue="1">
      <formula>$AD$5=1</formula>
    </cfRule>
  </conditionalFormatting>
  <conditionalFormatting sqref="C144:G144">
    <cfRule type="expression" dxfId="1589" priority="54" stopIfTrue="1">
      <formula>$AD$5=1</formula>
    </cfRule>
  </conditionalFormatting>
  <conditionalFormatting sqref="C144:G144">
    <cfRule type="expression" dxfId="1588" priority="56" stopIfTrue="1">
      <formula>$J$2=FALSE</formula>
    </cfRule>
  </conditionalFormatting>
  <conditionalFormatting sqref="L144:O144">
    <cfRule type="expression" dxfId="1587" priority="51" stopIfTrue="1">
      <formula>$AD$5=1</formula>
    </cfRule>
  </conditionalFormatting>
  <conditionalFormatting sqref="L144:O144">
    <cfRule type="expression" dxfId="1586" priority="52" stopIfTrue="1">
      <formula>$J$2=FALSE</formula>
    </cfRule>
  </conditionalFormatting>
  <conditionalFormatting sqref="C155:L161">
    <cfRule type="expression" dxfId="1585" priority="40" stopIfTrue="1">
      <formula>$J$2=FALSE</formula>
    </cfRule>
  </conditionalFormatting>
  <conditionalFormatting sqref="C156:D156">
    <cfRule type="expression" dxfId="1584" priority="48">
      <formula>$AC$213=TRUE</formula>
    </cfRule>
  </conditionalFormatting>
  <conditionalFormatting sqref="C155:L161">
    <cfRule type="expression" dxfId="1583" priority="33" stopIfTrue="1">
      <formula>$AD$5=1</formula>
    </cfRule>
  </conditionalFormatting>
  <conditionalFormatting sqref="D146">
    <cfRule type="expression" dxfId="1582" priority="61">
      <formula>AE146=TRUE</formula>
    </cfRule>
  </conditionalFormatting>
  <conditionalFormatting sqref="D147">
    <cfRule type="expression" dxfId="1581" priority="46">
      <formula>AE147=TRUE</formula>
    </cfRule>
  </conditionalFormatting>
  <conditionalFormatting sqref="D148">
    <cfRule type="expression" dxfId="1580" priority="45">
      <formula>AE148=TRUE</formula>
    </cfRule>
  </conditionalFormatting>
  <conditionalFormatting sqref="D149">
    <cfRule type="expression" dxfId="1579" priority="44">
      <formula>AE149=TRUE</formula>
    </cfRule>
  </conditionalFormatting>
  <conditionalFormatting sqref="D150">
    <cfRule type="expression" dxfId="1578" priority="43">
      <formula>AE150=TRUE</formula>
    </cfRule>
  </conditionalFormatting>
  <conditionalFormatting sqref="D151">
    <cfRule type="expression" dxfId="1577" priority="42">
      <formula>AE151=TRUE</formula>
    </cfRule>
  </conditionalFormatting>
  <conditionalFormatting sqref="D152">
    <cfRule type="expression" dxfId="1576" priority="41">
      <formula>AE152=TRUE</formula>
    </cfRule>
  </conditionalFormatting>
  <conditionalFormatting sqref="L146">
    <cfRule type="expression" dxfId="1575" priority="47">
      <formula>AF146=TRUE</formula>
    </cfRule>
  </conditionalFormatting>
  <conditionalFormatting sqref="L147">
    <cfRule type="expression" dxfId="1574" priority="39">
      <formula>AF147=TRUE</formula>
    </cfRule>
  </conditionalFormatting>
  <conditionalFormatting sqref="L148">
    <cfRule type="expression" dxfId="1573" priority="38">
      <formula>AF148=TRUE</formula>
    </cfRule>
  </conditionalFormatting>
  <conditionalFormatting sqref="L149">
    <cfRule type="expression" dxfId="1572" priority="37">
      <formula>AF149=TRUE</formula>
    </cfRule>
  </conditionalFormatting>
  <conditionalFormatting sqref="L150">
    <cfRule type="expression" dxfId="1571" priority="36">
      <formula>AF150=TRUE</formula>
    </cfRule>
  </conditionalFormatting>
  <conditionalFormatting sqref="L151">
    <cfRule type="expression" dxfId="1570" priority="35">
      <formula>AF151=TRUE</formula>
    </cfRule>
  </conditionalFormatting>
  <conditionalFormatting sqref="L152">
    <cfRule type="expression" dxfId="1569" priority="34">
      <formula>AF152=TRUE</formula>
    </cfRule>
  </conditionalFormatting>
  <conditionalFormatting sqref="H158:I160 K158:L160">
    <cfRule type="expression" dxfId="1568" priority="49">
      <formula>$AC$154=FALSE</formula>
    </cfRule>
  </conditionalFormatting>
  <conditionalFormatting sqref="C157:F160">
    <cfRule type="expression" dxfId="1567" priority="50">
      <formula>$AC$267=TRUE</formula>
    </cfRule>
  </conditionalFormatting>
  <conditionalFormatting sqref="B137:AA139 B141:AA161 B140:K140 S140:T140 AA140">
    <cfRule type="expression" dxfId="1566" priority="31" stopIfTrue="1">
      <formula>$AD$5=1</formula>
    </cfRule>
  </conditionalFormatting>
  <conditionalFormatting sqref="C137:Z139 C141:Z161 C140:K140 S140:T140">
    <cfRule type="expression" dxfId="1565" priority="30" stopIfTrue="1">
      <formula>$AC$235=TRUE</formula>
    </cfRule>
  </conditionalFormatting>
  <conditionalFormatting sqref="H158:I158">
    <cfRule type="expression" dxfId="1564" priority="29">
      <formula>$H$158&lt;&gt;""</formula>
    </cfRule>
  </conditionalFormatting>
  <conditionalFormatting sqref="H159:I159">
    <cfRule type="expression" dxfId="1563" priority="28">
      <formula>$H$159&lt;&gt;""</formula>
    </cfRule>
  </conditionalFormatting>
  <conditionalFormatting sqref="H160:I160">
    <cfRule type="expression" dxfId="1562" priority="27">
      <formula>$H$160&lt;&gt;""</formula>
    </cfRule>
  </conditionalFormatting>
  <conditionalFormatting sqref="K158:L158">
    <cfRule type="expression" dxfId="1561" priority="26">
      <formula>$K$158&lt;&gt;""</formula>
    </cfRule>
  </conditionalFormatting>
  <conditionalFormatting sqref="K159:L159">
    <cfRule type="expression" dxfId="1560" priority="25">
      <formula>$K$159&lt;&gt;""</formula>
    </cfRule>
  </conditionalFormatting>
  <conditionalFormatting sqref="K160:L160">
    <cfRule type="expression" dxfId="1559" priority="24">
      <formula>$K$160&lt;&gt;""</formula>
    </cfRule>
  </conditionalFormatting>
  <conditionalFormatting sqref="D50">
    <cfRule type="expression" dxfId="1558" priority="23">
      <formula>$AD$47=TRUE</formula>
    </cfRule>
  </conditionalFormatting>
  <conditionalFormatting sqref="D51">
    <cfRule type="expression" dxfId="1557" priority="22">
      <formula>$AD$48=TRUE</formula>
    </cfRule>
  </conditionalFormatting>
  <conditionalFormatting sqref="U49">
    <cfRule type="expression" dxfId="1556" priority="21">
      <formula>AD55=TRUE</formula>
    </cfRule>
  </conditionalFormatting>
  <conditionalFormatting sqref="U48">
    <cfRule type="expression" dxfId="1555" priority="20">
      <formula>AD54=TRUE</formula>
    </cfRule>
  </conditionalFormatting>
  <conditionalFormatting sqref="U54">
    <cfRule type="expression" dxfId="1554" priority="17" stopIfTrue="1">
      <formula>$AC$5=TRUE</formula>
    </cfRule>
    <cfRule type="expression" dxfId="1553" priority="19" stopIfTrue="1">
      <formula>$K$2=FALSE</formula>
    </cfRule>
  </conditionalFormatting>
  <conditionalFormatting sqref="U54">
    <cfRule type="expression" dxfId="1552" priority="18" stopIfTrue="1">
      <formula>$AD$5=1</formula>
    </cfRule>
  </conditionalFormatting>
  <conditionalFormatting sqref="D56:F59">
    <cfRule type="expression" dxfId="1551" priority="8">
      <formula>$AC$53=TRUE</formula>
    </cfRule>
  </conditionalFormatting>
  <conditionalFormatting sqref="D107:F109">
    <cfRule type="expression" dxfId="1550" priority="7">
      <formula>$AC$103=TRUE</formula>
    </cfRule>
  </conditionalFormatting>
  <conditionalFormatting sqref="D133:F135">
    <cfRule type="expression" dxfId="1549" priority="6">
      <formula>$AC$129=TRUE</formula>
    </cfRule>
  </conditionalFormatting>
  <conditionalFormatting sqref="D158:F160">
    <cfRule type="expression" dxfId="1548" priority="5">
      <formula>$AC$154=TRUE</formula>
    </cfRule>
  </conditionalFormatting>
  <dataValidations count="5">
    <dataValidation type="list" allowBlank="1" showInputMessage="1" showErrorMessage="1" sqref="K54:L56 H54:I56 K104:L106 H104:I106 H130:I132 K130:L132 H155:I157 K155:L157" xr:uid="{C6090845-FDC9-46FD-BD89-1C76CDF65A1A}">
      <formula1>SecID</formula1>
    </dataValidation>
    <dataValidation allowBlank="1" showInputMessage="1" error="BIC addresses is  8 or 11 characters" sqref="C18 K161 R16 U47:U49 C20 AE9:AF9 AE14 T40:U40 U42:U43 T45:U45 R9 L22 K30:K33 C7 J5:J6 J8 K36:K56 AE17 C74 U103:U105 R72 Q5:Q7 C76 AE65:AF65 AE70 T96:U96 U98:U99 T101:U101 R65 L78 K86:K89 C63 J62 J64 K92:K106 AE73 Q112:Q113 J112:J113 D123:D129 C114 J125:J126 K123:K132 K136 Q137:Q138 J137:J138 D148:D154 C139 J150:J151 K148:K157 Q62:Q63" xr:uid="{A7CEED27-AE82-4311-821A-22E7B1412942}"/>
    <dataValidation type="list" showInputMessage="1" showErrorMessage="1" sqref="H57:I59 K57:L59 H107:I109 K107:L109 H133:I135 K133:L135 H158:I160 K158:L160" xr:uid="{4C8170C5-5ACA-4E78-B5C5-A73E96CF593F}">
      <formula1>SECIDSWIFT</formula1>
    </dataValidation>
    <dataValidation type="custom" allowBlank="1" showInputMessage="1" showErrorMessage="1" error="SWIFT address should have 8 or 11 characters" sqref="C140:I140 C8:I8 C64:I64 C115:I115" xr:uid="{A3E7C89A-5E38-4AFD-8CFD-1FD691764658}">
      <formula1>OR(LEN(C8)=8,LEN(C8)=11)</formula1>
    </dataValidation>
    <dataValidation allowBlank="1" showInputMessage="1" showErrorMessage="1" error="SWIFT address should have 8 or 11 characters" sqref="K8:R8 T8:Z8 K64:R64 T64:Z64 K115:R115 T115:Z115 K140:R140 T140:Z140" xr:uid="{8E388250-D99B-4550-B4B3-C20D37E4493C}"/>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1988" r:id="rId4" name="Check Box 4">
              <controlPr defaultSize="0" autoFill="0" autoLine="0" autoPict="0">
                <anchor moveWithCells="1">
                  <from>
                    <xdr:col>19</xdr:col>
                    <xdr:colOff>323850</xdr:colOff>
                    <xdr:row>15</xdr:row>
                    <xdr:rowOff>0</xdr:rowOff>
                  </from>
                  <to>
                    <xdr:col>20</xdr:col>
                    <xdr:colOff>76200</xdr:colOff>
                    <xdr:row>16</xdr:row>
                    <xdr:rowOff>31750</xdr:rowOff>
                  </to>
                </anchor>
              </controlPr>
            </control>
          </mc:Choice>
        </mc:AlternateContent>
        <mc:AlternateContent xmlns:mc="http://schemas.openxmlformats.org/markup-compatibility/2006">
          <mc:Choice Requires="x14">
            <control shapeId="41989" r:id="rId5" name="Check Box 5">
              <controlPr defaultSize="0" autoFill="0" autoLine="0" autoPict="0">
                <anchor moveWithCells="1">
                  <from>
                    <xdr:col>19</xdr:col>
                    <xdr:colOff>323850</xdr:colOff>
                    <xdr:row>16</xdr:row>
                    <xdr:rowOff>0</xdr:rowOff>
                  </from>
                  <to>
                    <xdr:col>20</xdr:col>
                    <xdr:colOff>76200</xdr:colOff>
                    <xdr:row>17</xdr:row>
                    <xdr:rowOff>12700</xdr:rowOff>
                  </to>
                </anchor>
              </controlPr>
            </control>
          </mc:Choice>
        </mc:AlternateContent>
        <mc:AlternateContent xmlns:mc="http://schemas.openxmlformats.org/markup-compatibility/2006">
          <mc:Choice Requires="x14">
            <control shapeId="41990" r:id="rId6" name="Check Box 6">
              <controlPr defaultSize="0" autoFill="0" autoLine="0" autoPict="0">
                <anchor moveWithCells="1">
                  <from>
                    <xdr:col>19</xdr:col>
                    <xdr:colOff>323850</xdr:colOff>
                    <xdr:row>17</xdr:row>
                    <xdr:rowOff>0</xdr:rowOff>
                  </from>
                  <to>
                    <xdr:col>20</xdr:col>
                    <xdr:colOff>76200</xdr:colOff>
                    <xdr:row>18</xdr:row>
                    <xdr:rowOff>31750</xdr:rowOff>
                  </to>
                </anchor>
              </controlPr>
            </control>
          </mc:Choice>
        </mc:AlternateContent>
        <mc:AlternateContent xmlns:mc="http://schemas.openxmlformats.org/markup-compatibility/2006">
          <mc:Choice Requires="x14">
            <control shapeId="41991" r:id="rId7" name="Check Box 7">
              <controlPr defaultSize="0" autoFill="0" autoLine="0" autoPict="0">
                <anchor moveWithCells="1">
                  <from>
                    <xdr:col>19</xdr:col>
                    <xdr:colOff>323850</xdr:colOff>
                    <xdr:row>18</xdr:row>
                    <xdr:rowOff>0</xdr:rowOff>
                  </from>
                  <to>
                    <xdr:col>20</xdr:col>
                    <xdr:colOff>76200</xdr:colOff>
                    <xdr:row>19</xdr:row>
                    <xdr:rowOff>31750</xdr:rowOff>
                  </to>
                </anchor>
              </controlPr>
            </control>
          </mc:Choice>
        </mc:AlternateContent>
        <mc:AlternateContent xmlns:mc="http://schemas.openxmlformats.org/markup-compatibility/2006">
          <mc:Choice Requires="x14">
            <control shapeId="41992" r:id="rId8" name="Check Box 8">
              <controlPr defaultSize="0" autoFill="0" autoLine="0" autoPict="0">
                <anchor moveWithCells="1">
                  <from>
                    <xdr:col>19</xdr:col>
                    <xdr:colOff>323850</xdr:colOff>
                    <xdr:row>19</xdr:row>
                    <xdr:rowOff>0</xdr:rowOff>
                  </from>
                  <to>
                    <xdr:col>20</xdr:col>
                    <xdr:colOff>76200</xdr:colOff>
                    <xdr:row>20</xdr:row>
                    <xdr:rowOff>19050</xdr:rowOff>
                  </to>
                </anchor>
              </controlPr>
            </control>
          </mc:Choice>
        </mc:AlternateContent>
        <mc:AlternateContent xmlns:mc="http://schemas.openxmlformats.org/markup-compatibility/2006">
          <mc:Choice Requires="x14">
            <control shapeId="41993" r:id="rId9" name="Check Box 9">
              <controlPr defaultSize="0" autoFill="0" autoLine="0" autoPict="0">
                <anchor moveWithCells="1">
                  <from>
                    <xdr:col>19</xdr:col>
                    <xdr:colOff>323850</xdr:colOff>
                    <xdr:row>20</xdr:row>
                    <xdr:rowOff>0</xdr:rowOff>
                  </from>
                  <to>
                    <xdr:col>20</xdr:col>
                    <xdr:colOff>76200</xdr:colOff>
                    <xdr:row>21</xdr:row>
                    <xdr:rowOff>31750</xdr:rowOff>
                  </to>
                </anchor>
              </controlPr>
            </control>
          </mc:Choice>
        </mc:AlternateContent>
        <mc:AlternateContent xmlns:mc="http://schemas.openxmlformats.org/markup-compatibility/2006">
          <mc:Choice Requires="x14">
            <control shapeId="41994" r:id="rId10" name="Check Box 10">
              <controlPr defaultSize="0" autoFill="0" autoLine="0" autoPict="0">
                <anchor moveWithCells="1">
                  <from>
                    <xdr:col>19</xdr:col>
                    <xdr:colOff>323850</xdr:colOff>
                    <xdr:row>21</xdr:row>
                    <xdr:rowOff>0</xdr:rowOff>
                  </from>
                  <to>
                    <xdr:col>20</xdr:col>
                    <xdr:colOff>76200</xdr:colOff>
                    <xdr:row>22</xdr:row>
                    <xdr:rowOff>31750</xdr:rowOff>
                  </to>
                </anchor>
              </controlPr>
            </control>
          </mc:Choice>
        </mc:AlternateContent>
        <mc:AlternateContent xmlns:mc="http://schemas.openxmlformats.org/markup-compatibility/2006">
          <mc:Choice Requires="x14">
            <control shapeId="41995" r:id="rId11" name="Check Box 11">
              <controlPr defaultSize="0" autoFill="0" autoLine="0" autoPict="0">
                <anchor moveWithCells="1">
                  <from>
                    <xdr:col>19</xdr:col>
                    <xdr:colOff>323850</xdr:colOff>
                    <xdr:row>22</xdr:row>
                    <xdr:rowOff>0</xdr:rowOff>
                  </from>
                  <to>
                    <xdr:col>20</xdr:col>
                    <xdr:colOff>76200</xdr:colOff>
                    <xdr:row>23</xdr:row>
                    <xdr:rowOff>31750</xdr:rowOff>
                  </to>
                </anchor>
              </controlPr>
            </control>
          </mc:Choice>
        </mc:AlternateContent>
        <mc:AlternateContent xmlns:mc="http://schemas.openxmlformats.org/markup-compatibility/2006">
          <mc:Choice Requires="x14">
            <control shapeId="41996" r:id="rId12" name="Check Box 12">
              <controlPr defaultSize="0" autoFill="0" autoLine="0" autoPict="0">
                <anchor moveWithCells="1">
                  <from>
                    <xdr:col>19</xdr:col>
                    <xdr:colOff>323850</xdr:colOff>
                    <xdr:row>42</xdr:row>
                    <xdr:rowOff>0</xdr:rowOff>
                  </from>
                  <to>
                    <xdr:col>20</xdr:col>
                    <xdr:colOff>76200</xdr:colOff>
                    <xdr:row>43</xdr:row>
                    <xdr:rowOff>31750</xdr:rowOff>
                  </to>
                </anchor>
              </controlPr>
            </control>
          </mc:Choice>
        </mc:AlternateContent>
        <mc:AlternateContent xmlns:mc="http://schemas.openxmlformats.org/markup-compatibility/2006">
          <mc:Choice Requires="x14">
            <control shapeId="41997" r:id="rId13" name="Check Box 13">
              <controlPr defaultSize="0" autoFill="0" autoLine="0" autoPict="0">
                <anchor moveWithCells="1">
                  <from>
                    <xdr:col>19</xdr:col>
                    <xdr:colOff>323850</xdr:colOff>
                    <xdr:row>45</xdr:row>
                    <xdr:rowOff>171450</xdr:rowOff>
                  </from>
                  <to>
                    <xdr:col>20</xdr:col>
                    <xdr:colOff>76200</xdr:colOff>
                    <xdr:row>47</xdr:row>
                    <xdr:rowOff>12700</xdr:rowOff>
                  </to>
                </anchor>
              </controlPr>
            </control>
          </mc:Choice>
        </mc:AlternateContent>
        <mc:AlternateContent xmlns:mc="http://schemas.openxmlformats.org/markup-compatibility/2006">
          <mc:Choice Requires="x14">
            <control shapeId="41998" r:id="rId14" name="Check Box 14">
              <controlPr defaultSize="0" autoFill="0" autoLine="0" autoPict="0">
                <anchor moveWithCells="1">
                  <from>
                    <xdr:col>19</xdr:col>
                    <xdr:colOff>323850</xdr:colOff>
                    <xdr:row>47</xdr:row>
                    <xdr:rowOff>0</xdr:rowOff>
                  </from>
                  <to>
                    <xdr:col>20</xdr:col>
                    <xdr:colOff>76200</xdr:colOff>
                    <xdr:row>48</xdr:row>
                    <xdr:rowOff>19050</xdr:rowOff>
                  </to>
                </anchor>
              </controlPr>
            </control>
          </mc:Choice>
        </mc:AlternateContent>
        <mc:AlternateContent xmlns:mc="http://schemas.openxmlformats.org/markup-compatibility/2006">
          <mc:Choice Requires="x14">
            <control shapeId="41999" r:id="rId15" name="Check Box 15">
              <controlPr defaultSize="0" autoFill="0" autoLine="0" autoPict="0">
                <anchor moveWithCells="1">
                  <from>
                    <xdr:col>19</xdr:col>
                    <xdr:colOff>323850</xdr:colOff>
                    <xdr:row>14</xdr:row>
                    <xdr:rowOff>0</xdr:rowOff>
                  </from>
                  <to>
                    <xdr:col>20</xdr:col>
                    <xdr:colOff>76200</xdr:colOff>
                    <xdr:row>15</xdr:row>
                    <xdr:rowOff>31750</xdr:rowOff>
                  </to>
                </anchor>
              </controlPr>
            </control>
          </mc:Choice>
        </mc:AlternateContent>
        <mc:AlternateContent xmlns:mc="http://schemas.openxmlformats.org/markup-compatibility/2006">
          <mc:Choice Requires="x14">
            <control shapeId="42000" r:id="rId16" name="Check Box 16">
              <controlPr defaultSize="0" autoFill="0" autoLine="0" autoPict="0">
                <anchor moveWithCells="1">
                  <from>
                    <xdr:col>19</xdr:col>
                    <xdr:colOff>323850</xdr:colOff>
                    <xdr:row>41</xdr:row>
                    <xdr:rowOff>0</xdr:rowOff>
                  </from>
                  <to>
                    <xdr:col>20</xdr:col>
                    <xdr:colOff>76200</xdr:colOff>
                    <xdr:row>42</xdr:row>
                    <xdr:rowOff>12700</xdr:rowOff>
                  </to>
                </anchor>
              </controlPr>
            </control>
          </mc:Choice>
        </mc:AlternateContent>
        <mc:AlternateContent xmlns:mc="http://schemas.openxmlformats.org/markup-compatibility/2006">
          <mc:Choice Requires="x14">
            <control shapeId="42001" r:id="rId17" name="Check Box 17">
              <controlPr defaultSize="0" autoFill="0" autoLine="0" autoPict="0">
                <anchor moveWithCells="1">
                  <from>
                    <xdr:col>19</xdr:col>
                    <xdr:colOff>323850</xdr:colOff>
                    <xdr:row>47</xdr:row>
                    <xdr:rowOff>203200</xdr:rowOff>
                  </from>
                  <to>
                    <xdr:col>20</xdr:col>
                    <xdr:colOff>76200</xdr:colOff>
                    <xdr:row>49</xdr:row>
                    <xdr:rowOff>31750</xdr:rowOff>
                  </to>
                </anchor>
              </controlPr>
            </control>
          </mc:Choice>
        </mc:AlternateContent>
        <mc:AlternateContent xmlns:mc="http://schemas.openxmlformats.org/markup-compatibility/2006">
          <mc:Choice Requires="x14">
            <control shapeId="42002" r:id="rId18" name="Check Box 18">
              <controlPr defaultSize="0" autoFill="0" autoLine="0" autoPict="0">
                <anchor moveWithCells="1">
                  <from>
                    <xdr:col>7</xdr:col>
                    <xdr:colOff>533400</xdr:colOff>
                    <xdr:row>54</xdr:row>
                    <xdr:rowOff>0</xdr:rowOff>
                  </from>
                  <to>
                    <xdr:col>8</xdr:col>
                    <xdr:colOff>336550</xdr:colOff>
                    <xdr:row>54</xdr:row>
                    <xdr:rowOff>171450</xdr:rowOff>
                  </to>
                </anchor>
              </controlPr>
            </control>
          </mc:Choice>
        </mc:AlternateContent>
        <mc:AlternateContent xmlns:mc="http://schemas.openxmlformats.org/markup-compatibility/2006">
          <mc:Choice Requires="x14">
            <control shapeId="42003" r:id="rId19" name="Check Box 19">
              <controlPr defaultSize="0" autoFill="0" autoLine="0" autoPict="0">
                <anchor moveWithCells="1">
                  <from>
                    <xdr:col>2</xdr:col>
                    <xdr:colOff>323850</xdr:colOff>
                    <xdr:row>13</xdr:row>
                    <xdr:rowOff>0</xdr:rowOff>
                  </from>
                  <to>
                    <xdr:col>3</xdr:col>
                    <xdr:colOff>76200</xdr:colOff>
                    <xdr:row>14</xdr:row>
                    <xdr:rowOff>31750</xdr:rowOff>
                  </to>
                </anchor>
              </controlPr>
            </control>
          </mc:Choice>
        </mc:AlternateContent>
        <mc:AlternateContent xmlns:mc="http://schemas.openxmlformats.org/markup-compatibility/2006">
          <mc:Choice Requires="x14">
            <control shapeId="42004" r:id="rId20" name="Check Box 20">
              <controlPr defaultSize="0" autoFill="0" autoLine="0" autoPict="0">
                <anchor moveWithCells="1">
                  <from>
                    <xdr:col>2</xdr:col>
                    <xdr:colOff>323850</xdr:colOff>
                    <xdr:row>13</xdr:row>
                    <xdr:rowOff>171450</xdr:rowOff>
                  </from>
                  <to>
                    <xdr:col>3</xdr:col>
                    <xdr:colOff>76200</xdr:colOff>
                    <xdr:row>15</xdr:row>
                    <xdr:rowOff>19050</xdr:rowOff>
                  </to>
                </anchor>
              </controlPr>
            </control>
          </mc:Choice>
        </mc:AlternateContent>
        <mc:AlternateContent xmlns:mc="http://schemas.openxmlformats.org/markup-compatibility/2006">
          <mc:Choice Requires="x14">
            <control shapeId="42005" r:id="rId21" name="Check Box 21">
              <controlPr defaultSize="0" autoFill="0" autoLine="0" autoPict="0">
                <anchor moveWithCells="1">
                  <from>
                    <xdr:col>2</xdr:col>
                    <xdr:colOff>323850</xdr:colOff>
                    <xdr:row>20</xdr:row>
                    <xdr:rowOff>0</xdr:rowOff>
                  </from>
                  <to>
                    <xdr:col>3</xdr:col>
                    <xdr:colOff>76200</xdr:colOff>
                    <xdr:row>21</xdr:row>
                    <xdr:rowOff>31750</xdr:rowOff>
                  </to>
                </anchor>
              </controlPr>
            </control>
          </mc:Choice>
        </mc:AlternateContent>
        <mc:AlternateContent xmlns:mc="http://schemas.openxmlformats.org/markup-compatibility/2006">
          <mc:Choice Requires="x14">
            <control shapeId="42006" r:id="rId22" name="Check Box 22">
              <controlPr defaultSize="0" autoFill="0" autoLine="0" autoPict="0">
                <anchor moveWithCells="1">
                  <from>
                    <xdr:col>2</xdr:col>
                    <xdr:colOff>323850</xdr:colOff>
                    <xdr:row>21</xdr:row>
                    <xdr:rowOff>0</xdr:rowOff>
                  </from>
                  <to>
                    <xdr:col>3</xdr:col>
                    <xdr:colOff>76200</xdr:colOff>
                    <xdr:row>22</xdr:row>
                    <xdr:rowOff>12700</xdr:rowOff>
                  </to>
                </anchor>
              </controlPr>
            </control>
          </mc:Choice>
        </mc:AlternateContent>
        <mc:AlternateContent xmlns:mc="http://schemas.openxmlformats.org/markup-compatibility/2006">
          <mc:Choice Requires="x14">
            <control shapeId="42007" r:id="rId23" name="Check Box 23">
              <controlPr defaultSize="0" autoFill="0" autoLine="0" autoPict="0">
                <anchor moveWithCells="1">
                  <from>
                    <xdr:col>2</xdr:col>
                    <xdr:colOff>323850</xdr:colOff>
                    <xdr:row>22</xdr:row>
                    <xdr:rowOff>0</xdr:rowOff>
                  </from>
                  <to>
                    <xdr:col>3</xdr:col>
                    <xdr:colOff>76200</xdr:colOff>
                    <xdr:row>23</xdr:row>
                    <xdr:rowOff>31750</xdr:rowOff>
                  </to>
                </anchor>
              </controlPr>
            </control>
          </mc:Choice>
        </mc:AlternateContent>
        <mc:AlternateContent xmlns:mc="http://schemas.openxmlformats.org/markup-compatibility/2006">
          <mc:Choice Requires="x14">
            <control shapeId="42008" r:id="rId24" name="Check Box 24">
              <controlPr defaultSize="0" autoFill="0" autoLine="0" autoPict="0">
                <anchor moveWithCells="1">
                  <from>
                    <xdr:col>2</xdr:col>
                    <xdr:colOff>323850</xdr:colOff>
                    <xdr:row>23</xdr:row>
                    <xdr:rowOff>0</xdr:rowOff>
                  </from>
                  <to>
                    <xdr:col>3</xdr:col>
                    <xdr:colOff>76200</xdr:colOff>
                    <xdr:row>24</xdr:row>
                    <xdr:rowOff>31750</xdr:rowOff>
                  </to>
                </anchor>
              </controlPr>
            </control>
          </mc:Choice>
        </mc:AlternateContent>
        <mc:AlternateContent xmlns:mc="http://schemas.openxmlformats.org/markup-compatibility/2006">
          <mc:Choice Requires="x14">
            <control shapeId="42009" r:id="rId25" name="Check Box 25">
              <controlPr defaultSize="0" autoFill="0" autoLine="0" autoPict="0">
                <anchor moveWithCells="1">
                  <from>
                    <xdr:col>2</xdr:col>
                    <xdr:colOff>323850</xdr:colOff>
                    <xdr:row>24</xdr:row>
                    <xdr:rowOff>0</xdr:rowOff>
                  </from>
                  <to>
                    <xdr:col>3</xdr:col>
                    <xdr:colOff>76200</xdr:colOff>
                    <xdr:row>25</xdr:row>
                    <xdr:rowOff>31750</xdr:rowOff>
                  </to>
                </anchor>
              </controlPr>
            </control>
          </mc:Choice>
        </mc:AlternateContent>
        <mc:AlternateContent xmlns:mc="http://schemas.openxmlformats.org/markup-compatibility/2006">
          <mc:Choice Requires="x14">
            <control shapeId="42010" r:id="rId26" name="Check Box 26">
              <controlPr defaultSize="0" autoFill="0" autoLine="0" autoPict="0">
                <anchor moveWithCells="1">
                  <from>
                    <xdr:col>2</xdr:col>
                    <xdr:colOff>323850</xdr:colOff>
                    <xdr:row>25</xdr:row>
                    <xdr:rowOff>0</xdr:rowOff>
                  </from>
                  <to>
                    <xdr:col>3</xdr:col>
                    <xdr:colOff>76200</xdr:colOff>
                    <xdr:row>26</xdr:row>
                    <xdr:rowOff>38100</xdr:rowOff>
                  </to>
                </anchor>
              </controlPr>
            </control>
          </mc:Choice>
        </mc:AlternateContent>
        <mc:AlternateContent xmlns:mc="http://schemas.openxmlformats.org/markup-compatibility/2006">
          <mc:Choice Requires="x14">
            <control shapeId="42011" r:id="rId27" name="Check Box 27">
              <controlPr defaultSize="0" autoFill="0" autoLine="0" autoPict="0">
                <anchor moveWithCells="1">
                  <from>
                    <xdr:col>2</xdr:col>
                    <xdr:colOff>323850</xdr:colOff>
                    <xdr:row>26</xdr:row>
                    <xdr:rowOff>0</xdr:rowOff>
                  </from>
                  <to>
                    <xdr:col>3</xdr:col>
                    <xdr:colOff>76200</xdr:colOff>
                    <xdr:row>27</xdr:row>
                    <xdr:rowOff>12700</xdr:rowOff>
                  </to>
                </anchor>
              </controlPr>
            </control>
          </mc:Choice>
        </mc:AlternateContent>
        <mc:AlternateContent xmlns:mc="http://schemas.openxmlformats.org/markup-compatibility/2006">
          <mc:Choice Requires="x14">
            <control shapeId="42012" r:id="rId28" name="Check Box 28">
              <controlPr defaultSize="0" autoFill="0" autoLine="0" autoPict="0">
                <anchor moveWithCells="1">
                  <from>
                    <xdr:col>2</xdr:col>
                    <xdr:colOff>323850</xdr:colOff>
                    <xdr:row>27</xdr:row>
                    <xdr:rowOff>0</xdr:rowOff>
                  </from>
                  <to>
                    <xdr:col>3</xdr:col>
                    <xdr:colOff>76200</xdr:colOff>
                    <xdr:row>28</xdr:row>
                    <xdr:rowOff>31750</xdr:rowOff>
                  </to>
                </anchor>
              </controlPr>
            </control>
          </mc:Choice>
        </mc:AlternateContent>
        <mc:AlternateContent xmlns:mc="http://schemas.openxmlformats.org/markup-compatibility/2006">
          <mc:Choice Requires="x14">
            <control shapeId="42013" r:id="rId29" name="Check Box 29">
              <controlPr defaultSize="0" autoFill="0" autoLine="0" autoPict="0">
                <anchor moveWithCells="1">
                  <from>
                    <xdr:col>2</xdr:col>
                    <xdr:colOff>323850</xdr:colOff>
                    <xdr:row>28</xdr:row>
                    <xdr:rowOff>0</xdr:rowOff>
                  </from>
                  <to>
                    <xdr:col>3</xdr:col>
                    <xdr:colOff>76200</xdr:colOff>
                    <xdr:row>29</xdr:row>
                    <xdr:rowOff>31750</xdr:rowOff>
                  </to>
                </anchor>
              </controlPr>
            </control>
          </mc:Choice>
        </mc:AlternateContent>
        <mc:AlternateContent xmlns:mc="http://schemas.openxmlformats.org/markup-compatibility/2006">
          <mc:Choice Requires="x14">
            <control shapeId="42014" r:id="rId30" name="Check Box 30">
              <controlPr defaultSize="0" autoFill="0" autoLine="0" autoPict="0">
                <anchor moveWithCells="1">
                  <from>
                    <xdr:col>2</xdr:col>
                    <xdr:colOff>323850</xdr:colOff>
                    <xdr:row>29</xdr:row>
                    <xdr:rowOff>0</xdr:rowOff>
                  </from>
                  <to>
                    <xdr:col>3</xdr:col>
                    <xdr:colOff>76200</xdr:colOff>
                    <xdr:row>30</xdr:row>
                    <xdr:rowOff>31750</xdr:rowOff>
                  </to>
                </anchor>
              </controlPr>
            </control>
          </mc:Choice>
        </mc:AlternateContent>
        <mc:AlternateContent xmlns:mc="http://schemas.openxmlformats.org/markup-compatibility/2006">
          <mc:Choice Requires="x14">
            <control shapeId="42015" r:id="rId31" name="Check Box 31">
              <controlPr defaultSize="0" autoFill="0" autoLine="0" autoPict="0">
                <anchor moveWithCells="1">
                  <from>
                    <xdr:col>2</xdr:col>
                    <xdr:colOff>323850</xdr:colOff>
                    <xdr:row>30</xdr:row>
                    <xdr:rowOff>0</xdr:rowOff>
                  </from>
                  <to>
                    <xdr:col>3</xdr:col>
                    <xdr:colOff>76200</xdr:colOff>
                    <xdr:row>31</xdr:row>
                    <xdr:rowOff>31750</xdr:rowOff>
                  </to>
                </anchor>
              </controlPr>
            </control>
          </mc:Choice>
        </mc:AlternateContent>
        <mc:AlternateContent xmlns:mc="http://schemas.openxmlformats.org/markup-compatibility/2006">
          <mc:Choice Requires="x14">
            <control shapeId="42016" r:id="rId32" name="Check Box 32">
              <controlPr defaultSize="0" autoFill="0" autoLine="0" autoPict="0">
                <anchor moveWithCells="1">
                  <from>
                    <xdr:col>2</xdr:col>
                    <xdr:colOff>323850</xdr:colOff>
                    <xdr:row>31</xdr:row>
                    <xdr:rowOff>0</xdr:rowOff>
                  </from>
                  <to>
                    <xdr:col>3</xdr:col>
                    <xdr:colOff>76200</xdr:colOff>
                    <xdr:row>32</xdr:row>
                    <xdr:rowOff>31750</xdr:rowOff>
                  </to>
                </anchor>
              </controlPr>
            </control>
          </mc:Choice>
        </mc:AlternateContent>
        <mc:AlternateContent xmlns:mc="http://schemas.openxmlformats.org/markup-compatibility/2006">
          <mc:Choice Requires="x14">
            <control shapeId="42017" r:id="rId33" name="Check Box 33">
              <controlPr defaultSize="0" autoFill="0" autoLine="0" autoPict="0">
                <anchor moveWithCells="1">
                  <from>
                    <xdr:col>2</xdr:col>
                    <xdr:colOff>323850</xdr:colOff>
                    <xdr:row>32</xdr:row>
                    <xdr:rowOff>0</xdr:rowOff>
                  </from>
                  <to>
                    <xdr:col>3</xdr:col>
                    <xdr:colOff>76200</xdr:colOff>
                    <xdr:row>33</xdr:row>
                    <xdr:rowOff>12700</xdr:rowOff>
                  </to>
                </anchor>
              </controlPr>
            </control>
          </mc:Choice>
        </mc:AlternateContent>
        <mc:AlternateContent xmlns:mc="http://schemas.openxmlformats.org/markup-compatibility/2006">
          <mc:Choice Requires="x14">
            <control shapeId="42018" r:id="rId34" name="Check Box 34">
              <controlPr defaultSize="0" autoFill="0" autoLine="0" autoPict="0">
                <anchor moveWithCells="1">
                  <from>
                    <xdr:col>2</xdr:col>
                    <xdr:colOff>323850</xdr:colOff>
                    <xdr:row>33</xdr:row>
                    <xdr:rowOff>0</xdr:rowOff>
                  </from>
                  <to>
                    <xdr:col>3</xdr:col>
                    <xdr:colOff>76200</xdr:colOff>
                    <xdr:row>34</xdr:row>
                    <xdr:rowOff>31750</xdr:rowOff>
                  </to>
                </anchor>
              </controlPr>
            </control>
          </mc:Choice>
        </mc:AlternateContent>
        <mc:AlternateContent xmlns:mc="http://schemas.openxmlformats.org/markup-compatibility/2006">
          <mc:Choice Requires="x14">
            <control shapeId="42019" r:id="rId35" name="Check Box 35">
              <controlPr defaultSize="0" autoFill="0" autoLine="0" autoPict="0">
                <anchor moveWithCells="1">
                  <from>
                    <xdr:col>2</xdr:col>
                    <xdr:colOff>323850</xdr:colOff>
                    <xdr:row>34</xdr:row>
                    <xdr:rowOff>0</xdr:rowOff>
                  </from>
                  <to>
                    <xdr:col>3</xdr:col>
                    <xdr:colOff>76200</xdr:colOff>
                    <xdr:row>35</xdr:row>
                    <xdr:rowOff>31750</xdr:rowOff>
                  </to>
                </anchor>
              </controlPr>
            </control>
          </mc:Choice>
        </mc:AlternateContent>
        <mc:AlternateContent xmlns:mc="http://schemas.openxmlformats.org/markup-compatibility/2006">
          <mc:Choice Requires="x14">
            <control shapeId="42020" r:id="rId36" name="Check Box 36">
              <controlPr defaultSize="0" autoFill="0" autoLine="0" autoPict="0">
                <anchor moveWithCells="1">
                  <from>
                    <xdr:col>2</xdr:col>
                    <xdr:colOff>323850</xdr:colOff>
                    <xdr:row>35</xdr:row>
                    <xdr:rowOff>0</xdr:rowOff>
                  </from>
                  <to>
                    <xdr:col>3</xdr:col>
                    <xdr:colOff>76200</xdr:colOff>
                    <xdr:row>36</xdr:row>
                    <xdr:rowOff>31750</xdr:rowOff>
                  </to>
                </anchor>
              </controlPr>
            </control>
          </mc:Choice>
        </mc:AlternateContent>
        <mc:AlternateContent xmlns:mc="http://schemas.openxmlformats.org/markup-compatibility/2006">
          <mc:Choice Requires="x14">
            <control shapeId="42021" r:id="rId37" name="Check Box 37">
              <controlPr defaultSize="0" autoFill="0" autoLine="0" autoPict="0">
                <anchor moveWithCells="1">
                  <from>
                    <xdr:col>2</xdr:col>
                    <xdr:colOff>323850</xdr:colOff>
                    <xdr:row>36</xdr:row>
                    <xdr:rowOff>0</xdr:rowOff>
                  </from>
                  <to>
                    <xdr:col>3</xdr:col>
                    <xdr:colOff>76200</xdr:colOff>
                    <xdr:row>37</xdr:row>
                    <xdr:rowOff>31750</xdr:rowOff>
                  </to>
                </anchor>
              </controlPr>
            </control>
          </mc:Choice>
        </mc:AlternateContent>
        <mc:AlternateContent xmlns:mc="http://schemas.openxmlformats.org/markup-compatibility/2006">
          <mc:Choice Requires="x14">
            <control shapeId="42022" r:id="rId38" name="Check Box 38">
              <controlPr defaultSize="0" autoFill="0" autoLine="0" autoPict="0">
                <anchor moveWithCells="1">
                  <from>
                    <xdr:col>2</xdr:col>
                    <xdr:colOff>323850</xdr:colOff>
                    <xdr:row>37</xdr:row>
                    <xdr:rowOff>0</xdr:rowOff>
                  </from>
                  <to>
                    <xdr:col>3</xdr:col>
                    <xdr:colOff>76200</xdr:colOff>
                    <xdr:row>38</xdr:row>
                    <xdr:rowOff>31750</xdr:rowOff>
                  </to>
                </anchor>
              </controlPr>
            </control>
          </mc:Choice>
        </mc:AlternateContent>
        <mc:AlternateContent xmlns:mc="http://schemas.openxmlformats.org/markup-compatibility/2006">
          <mc:Choice Requires="x14">
            <control shapeId="42023" r:id="rId39" name="Check Box 39">
              <controlPr defaultSize="0" autoFill="0" autoLine="0" autoPict="0">
                <anchor moveWithCells="1">
                  <from>
                    <xdr:col>2</xdr:col>
                    <xdr:colOff>323850</xdr:colOff>
                    <xdr:row>38</xdr:row>
                    <xdr:rowOff>0</xdr:rowOff>
                  </from>
                  <to>
                    <xdr:col>3</xdr:col>
                    <xdr:colOff>76200</xdr:colOff>
                    <xdr:row>39</xdr:row>
                    <xdr:rowOff>12700</xdr:rowOff>
                  </to>
                </anchor>
              </controlPr>
            </control>
          </mc:Choice>
        </mc:AlternateContent>
        <mc:AlternateContent xmlns:mc="http://schemas.openxmlformats.org/markup-compatibility/2006">
          <mc:Choice Requires="x14">
            <control shapeId="42024" r:id="rId40" name="Group Box 40">
              <controlPr defaultSize="0" autoFill="0" autoPict="0">
                <anchor moveWithCells="1">
                  <from>
                    <xdr:col>2</xdr:col>
                    <xdr:colOff>527050</xdr:colOff>
                    <xdr:row>10</xdr:row>
                    <xdr:rowOff>184150</xdr:rowOff>
                  </from>
                  <to>
                    <xdr:col>7</xdr:col>
                    <xdr:colOff>0</xdr:colOff>
                    <xdr:row>12</xdr:row>
                    <xdr:rowOff>50800</xdr:rowOff>
                  </to>
                </anchor>
              </controlPr>
            </control>
          </mc:Choice>
        </mc:AlternateContent>
        <mc:AlternateContent xmlns:mc="http://schemas.openxmlformats.org/markup-compatibility/2006">
          <mc:Choice Requires="x14">
            <control shapeId="42025" r:id="rId41" name="Option Button 41">
              <controlPr defaultSize="0" autoFill="0" autoLine="0" autoPict="0">
                <anchor moveWithCells="1">
                  <from>
                    <xdr:col>3</xdr:col>
                    <xdr:colOff>590550</xdr:colOff>
                    <xdr:row>11</xdr:row>
                    <xdr:rowOff>31750</xdr:rowOff>
                  </from>
                  <to>
                    <xdr:col>4</xdr:col>
                    <xdr:colOff>374650</xdr:colOff>
                    <xdr:row>11</xdr:row>
                    <xdr:rowOff>184150</xdr:rowOff>
                  </to>
                </anchor>
              </controlPr>
            </control>
          </mc:Choice>
        </mc:AlternateContent>
        <mc:AlternateContent xmlns:mc="http://schemas.openxmlformats.org/markup-compatibility/2006">
          <mc:Choice Requires="x14">
            <control shapeId="42026" r:id="rId42" name="Option Button 42">
              <controlPr defaultSize="0" autoFill="0" autoLine="0" autoPict="0">
                <anchor moveWithCells="1">
                  <from>
                    <xdr:col>4</xdr:col>
                    <xdr:colOff>527050</xdr:colOff>
                    <xdr:row>11</xdr:row>
                    <xdr:rowOff>31750</xdr:rowOff>
                  </from>
                  <to>
                    <xdr:col>5</xdr:col>
                    <xdr:colOff>304800</xdr:colOff>
                    <xdr:row>11</xdr:row>
                    <xdr:rowOff>184150</xdr:rowOff>
                  </to>
                </anchor>
              </controlPr>
            </control>
          </mc:Choice>
        </mc:AlternateContent>
        <mc:AlternateContent xmlns:mc="http://schemas.openxmlformats.org/markup-compatibility/2006">
          <mc:Choice Requires="x14">
            <control shapeId="42027" r:id="rId43" name="Option Button 43">
              <controlPr defaultSize="0" autoFill="0" autoLine="0" autoPict="0">
                <anchor moveWithCells="1">
                  <from>
                    <xdr:col>5</xdr:col>
                    <xdr:colOff>495300</xdr:colOff>
                    <xdr:row>11</xdr:row>
                    <xdr:rowOff>19050</xdr:rowOff>
                  </from>
                  <to>
                    <xdr:col>6</xdr:col>
                    <xdr:colOff>279400</xdr:colOff>
                    <xdr:row>12</xdr:row>
                    <xdr:rowOff>19050</xdr:rowOff>
                  </to>
                </anchor>
              </controlPr>
            </control>
          </mc:Choice>
        </mc:AlternateContent>
        <mc:AlternateContent xmlns:mc="http://schemas.openxmlformats.org/markup-compatibility/2006">
          <mc:Choice Requires="x14">
            <control shapeId="42028" r:id="rId44" name="Check Box 44">
              <controlPr defaultSize="0" autoFill="0" autoLine="0" autoPict="0">
                <anchor moveWithCells="1">
                  <from>
                    <xdr:col>2</xdr:col>
                    <xdr:colOff>323850</xdr:colOff>
                    <xdr:row>19</xdr:row>
                    <xdr:rowOff>0</xdr:rowOff>
                  </from>
                  <to>
                    <xdr:col>3</xdr:col>
                    <xdr:colOff>76200</xdr:colOff>
                    <xdr:row>20</xdr:row>
                    <xdr:rowOff>31750</xdr:rowOff>
                  </to>
                </anchor>
              </controlPr>
            </control>
          </mc:Choice>
        </mc:AlternateContent>
        <mc:AlternateContent xmlns:mc="http://schemas.openxmlformats.org/markup-compatibility/2006">
          <mc:Choice Requires="x14">
            <control shapeId="42029" r:id="rId45" name="Check Box 45">
              <controlPr defaultSize="0" autoFill="0" autoLine="0" autoPict="0">
                <anchor moveWithCells="1">
                  <from>
                    <xdr:col>2</xdr:col>
                    <xdr:colOff>323850</xdr:colOff>
                    <xdr:row>14</xdr:row>
                    <xdr:rowOff>146050</xdr:rowOff>
                  </from>
                  <to>
                    <xdr:col>3</xdr:col>
                    <xdr:colOff>76200</xdr:colOff>
                    <xdr:row>15</xdr:row>
                    <xdr:rowOff>171450</xdr:rowOff>
                  </to>
                </anchor>
              </controlPr>
            </control>
          </mc:Choice>
        </mc:AlternateContent>
        <mc:AlternateContent xmlns:mc="http://schemas.openxmlformats.org/markup-compatibility/2006">
          <mc:Choice Requires="x14">
            <control shapeId="42030" r:id="rId46" name="Check Box 46">
              <controlPr defaultSize="0" autoFill="0" autoLine="0" autoPict="0">
                <anchor moveWithCells="1">
                  <from>
                    <xdr:col>2</xdr:col>
                    <xdr:colOff>323850</xdr:colOff>
                    <xdr:row>16</xdr:row>
                    <xdr:rowOff>165100</xdr:rowOff>
                  </from>
                  <to>
                    <xdr:col>3</xdr:col>
                    <xdr:colOff>76200</xdr:colOff>
                    <xdr:row>18</xdr:row>
                    <xdr:rowOff>0</xdr:rowOff>
                  </to>
                </anchor>
              </controlPr>
            </control>
          </mc:Choice>
        </mc:AlternateContent>
        <mc:AlternateContent xmlns:mc="http://schemas.openxmlformats.org/markup-compatibility/2006">
          <mc:Choice Requires="x14">
            <control shapeId="42031" r:id="rId47" name="Option Button 47">
              <controlPr defaultSize="0" autoFill="0" autoLine="0" autoPict="0">
                <anchor moveWithCells="1">
                  <from>
                    <xdr:col>2</xdr:col>
                    <xdr:colOff>469900</xdr:colOff>
                    <xdr:row>18</xdr:row>
                    <xdr:rowOff>38100</xdr:rowOff>
                  </from>
                  <to>
                    <xdr:col>3</xdr:col>
                    <xdr:colOff>488950</xdr:colOff>
                    <xdr:row>18</xdr:row>
                    <xdr:rowOff>165100</xdr:rowOff>
                  </to>
                </anchor>
              </controlPr>
            </control>
          </mc:Choice>
        </mc:AlternateContent>
        <mc:AlternateContent xmlns:mc="http://schemas.openxmlformats.org/markup-compatibility/2006">
          <mc:Choice Requires="x14">
            <control shapeId="42032" r:id="rId48" name="Check Box 48">
              <controlPr defaultSize="0" autoFill="0" autoLine="0" autoPict="0">
                <anchor moveWithCells="1">
                  <from>
                    <xdr:col>19</xdr:col>
                    <xdr:colOff>323850</xdr:colOff>
                    <xdr:row>49</xdr:row>
                    <xdr:rowOff>0</xdr:rowOff>
                  </from>
                  <to>
                    <xdr:col>20</xdr:col>
                    <xdr:colOff>76200</xdr:colOff>
                    <xdr:row>50</xdr:row>
                    <xdr:rowOff>38100</xdr:rowOff>
                  </to>
                </anchor>
              </controlPr>
            </control>
          </mc:Choice>
        </mc:AlternateContent>
        <mc:AlternateContent xmlns:mc="http://schemas.openxmlformats.org/markup-compatibility/2006">
          <mc:Choice Requires="x14">
            <control shapeId="42033" r:id="rId49" name="Check Box 49">
              <controlPr defaultSize="0" autoFill="0" autoLine="0" autoPict="0">
                <anchor moveWithCells="1">
                  <from>
                    <xdr:col>19</xdr:col>
                    <xdr:colOff>323850</xdr:colOff>
                    <xdr:row>50</xdr:row>
                    <xdr:rowOff>0</xdr:rowOff>
                  </from>
                  <to>
                    <xdr:col>20</xdr:col>
                    <xdr:colOff>76200</xdr:colOff>
                    <xdr:row>51</xdr:row>
                    <xdr:rowOff>38100</xdr:rowOff>
                  </to>
                </anchor>
              </controlPr>
            </control>
          </mc:Choice>
        </mc:AlternateContent>
        <mc:AlternateContent xmlns:mc="http://schemas.openxmlformats.org/markup-compatibility/2006">
          <mc:Choice Requires="x14">
            <control shapeId="42034" r:id="rId50" name="Check Box 50">
              <controlPr defaultSize="0" autoFill="0" autoLine="0" autoPict="0">
                <anchor moveWithCells="1">
                  <from>
                    <xdr:col>19</xdr:col>
                    <xdr:colOff>323850</xdr:colOff>
                    <xdr:row>51</xdr:row>
                    <xdr:rowOff>0</xdr:rowOff>
                  </from>
                  <to>
                    <xdr:col>20</xdr:col>
                    <xdr:colOff>76200</xdr:colOff>
                    <xdr:row>52</xdr:row>
                    <xdr:rowOff>38100</xdr:rowOff>
                  </to>
                </anchor>
              </controlPr>
            </control>
          </mc:Choice>
        </mc:AlternateContent>
        <mc:AlternateContent xmlns:mc="http://schemas.openxmlformats.org/markup-compatibility/2006">
          <mc:Choice Requires="x14">
            <control shapeId="42035" r:id="rId51" name="Check Box 51">
              <controlPr defaultSize="0" autoFill="0" autoLine="0" autoPict="0">
                <anchor moveWithCells="1">
                  <from>
                    <xdr:col>19</xdr:col>
                    <xdr:colOff>323850</xdr:colOff>
                    <xdr:row>52</xdr:row>
                    <xdr:rowOff>0</xdr:rowOff>
                  </from>
                  <to>
                    <xdr:col>20</xdr:col>
                    <xdr:colOff>76200</xdr:colOff>
                    <xdr:row>53</xdr:row>
                    <xdr:rowOff>38100</xdr:rowOff>
                  </to>
                </anchor>
              </controlPr>
            </control>
          </mc:Choice>
        </mc:AlternateContent>
        <mc:AlternateContent xmlns:mc="http://schemas.openxmlformats.org/markup-compatibility/2006">
          <mc:Choice Requires="x14">
            <control shapeId="42036" r:id="rId52" name="Check Box 52">
              <controlPr defaultSize="0" autoFill="0" autoLine="0" autoPict="0">
                <anchor moveWithCells="1">
                  <from>
                    <xdr:col>10</xdr:col>
                    <xdr:colOff>323850</xdr:colOff>
                    <xdr:row>13</xdr:row>
                    <xdr:rowOff>0</xdr:rowOff>
                  </from>
                  <to>
                    <xdr:col>11</xdr:col>
                    <xdr:colOff>76200</xdr:colOff>
                    <xdr:row>14</xdr:row>
                    <xdr:rowOff>19050</xdr:rowOff>
                  </to>
                </anchor>
              </controlPr>
            </control>
          </mc:Choice>
        </mc:AlternateContent>
        <mc:AlternateContent xmlns:mc="http://schemas.openxmlformats.org/markup-compatibility/2006">
          <mc:Choice Requires="x14">
            <control shapeId="42037" r:id="rId53" name="Group Box 53">
              <controlPr defaultSize="0" autoFill="0" autoPict="0">
                <anchor moveWithCells="1">
                  <from>
                    <xdr:col>10</xdr:col>
                    <xdr:colOff>514350</xdr:colOff>
                    <xdr:row>10</xdr:row>
                    <xdr:rowOff>190500</xdr:rowOff>
                  </from>
                  <to>
                    <xdr:col>14</xdr:col>
                    <xdr:colOff>12700</xdr:colOff>
                    <xdr:row>12</xdr:row>
                    <xdr:rowOff>38100</xdr:rowOff>
                  </to>
                </anchor>
              </controlPr>
            </control>
          </mc:Choice>
        </mc:AlternateContent>
        <mc:AlternateContent xmlns:mc="http://schemas.openxmlformats.org/markup-compatibility/2006">
          <mc:Choice Requires="x14">
            <control shapeId="42038" r:id="rId54" name="Option Button 54">
              <controlPr defaultSize="0" autoFill="0" autoLine="0" autoPict="0">
                <anchor moveWithCells="1">
                  <from>
                    <xdr:col>11</xdr:col>
                    <xdr:colOff>590550</xdr:colOff>
                    <xdr:row>11</xdr:row>
                    <xdr:rowOff>31750</xdr:rowOff>
                  </from>
                  <to>
                    <xdr:col>12</xdr:col>
                    <xdr:colOff>374650</xdr:colOff>
                    <xdr:row>11</xdr:row>
                    <xdr:rowOff>184150</xdr:rowOff>
                  </to>
                </anchor>
              </controlPr>
            </control>
          </mc:Choice>
        </mc:AlternateContent>
        <mc:AlternateContent xmlns:mc="http://schemas.openxmlformats.org/markup-compatibility/2006">
          <mc:Choice Requires="x14">
            <control shapeId="42039" r:id="rId55" name="Option Button 55">
              <controlPr defaultSize="0" autoFill="0" autoLine="0" autoPict="0">
                <anchor moveWithCells="1">
                  <from>
                    <xdr:col>12</xdr:col>
                    <xdr:colOff>527050</xdr:colOff>
                    <xdr:row>11</xdr:row>
                    <xdr:rowOff>31750</xdr:rowOff>
                  </from>
                  <to>
                    <xdr:col>13</xdr:col>
                    <xdr:colOff>304800</xdr:colOff>
                    <xdr:row>11</xdr:row>
                    <xdr:rowOff>184150</xdr:rowOff>
                  </to>
                </anchor>
              </controlPr>
            </control>
          </mc:Choice>
        </mc:AlternateContent>
        <mc:AlternateContent xmlns:mc="http://schemas.openxmlformats.org/markup-compatibility/2006">
          <mc:Choice Requires="x14">
            <control shapeId="42040" r:id="rId56" name="Check Box 56">
              <controlPr defaultSize="0" autoFill="0" autoLine="0" autoPict="0">
                <anchor moveWithCells="1">
                  <from>
                    <xdr:col>19</xdr:col>
                    <xdr:colOff>323850</xdr:colOff>
                    <xdr:row>22</xdr:row>
                    <xdr:rowOff>0</xdr:rowOff>
                  </from>
                  <to>
                    <xdr:col>20</xdr:col>
                    <xdr:colOff>76200</xdr:colOff>
                    <xdr:row>23</xdr:row>
                    <xdr:rowOff>31750</xdr:rowOff>
                  </to>
                </anchor>
              </controlPr>
            </control>
          </mc:Choice>
        </mc:AlternateContent>
        <mc:AlternateContent xmlns:mc="http://schemas.openxmlformats.org/markup-compatibility/2006">
          <mc:Choice Requires="x14">
            <control shapeId="42041" r:id="rId57" name="Check Box 57">
              <controlPr defaultSize="0" autoFill="0" autoLine="0" autoPict="0">
                <anchor moveWithCells="1">
                  <from>
                    <xdr:col>19</xdr:col>
                    <xdr:colOff>323850</xdr:colOff>
                    <xdr:row>23</xdr:row>
                    <xdr:rowOff>0</xdr:rowOff>
                  </from>
                  <to>
                    <xdr:col>20</xdr:col>
                    <xdr:colOff>76200</xdr:colOff>
                    <xdr:row>24</xdr:row>
                    <xdr:rowOff>31750</xdr:rowOff>
                  </to>
                </anchor>
              </controlPr>
            </control>
          </mc:Choice>
        </mc:AlternateContent>
        <mc:AlternateContent xmlns:mc="http://schemas.openxmlformats.org/markup-compatibility/2006">
          <mc:Choice Requires="x14">
            <control shapeId="42042" r:id="rId58" name="Check Box 58">
              <controlPr defaultSize="0" autoFill="0" autoLine="0" autoPict="0">
                <anchor moveWithCells="1">
                  <from>
                    <xdr:col>19</xdr:col>
                    <xdr:colOff>323850</xdr:colOff>
                    <xdr:row>23</xdr:row>
                    <xdr:rowOff>0</xdr:rowOff>
                  </from>
                  <to>
                    <xdr:col>20</xdr:col>
                    <xdr:colOff>76200</xdr:colOff>
                    <xdr:row>24</xdr:row>
                    <xdr:rowOff>31750</xdr:rowOff>
                  </to>
                </anchor>
              </controlPr>
            </control>
          </mc:Choice>
        </mc:AlternateContent>
        <mc:AlternateContent xmlns:mc="http://schemas.openxmlformats.org/markup-compatibility/2006">
          <mc:Choice Requires="x14">
            <control shapeId="42043" r:id="rId59" name="Check Box 59">
              <controlPr defaultSize="0" autoFill="0" autoLine="0" autoPict="0">
                <anchor moveWithCells="1">
                  <from>
                    <xdr:col>19</xdr:col>
                    <xdr:colOff>323850</xdr:colOff>
                    <xdr:row>24</xdr:row>
                    <xdr:rowOff>0</xdr:rowOff>
                  </from>
                  <to>
                    <xdr:col>20</xdr:col>
                    <xdr:colOff>76200</xdr:colOff>
                    <xdr:row>25</xdr:row>
                    <xdr:rowOff>31750</xdr:rowOff>
                  </to>
                </anchor>
              </controlPr>
            </control>
          </mc:Choice>
        </mc:AlternateContent>
        <mc:AlternateContent xmlns:mc="http://schemas.openxmlformats.org/markup-compatibility/2006">
          <mc:Choice Requires="x14">
            <control shapeId="42044" r:id="rId60" name="Check Box 60">
              <controlPr defaultSize="0" autoFill="0" autoLine="0" autoPict="0">
                <anchor moveWithCells="1">
                  <from>
                    <xdr:col>19</xdr:col>
                    <xdr:colOff>323850</xdr:colOff>
                    <xdr:row>24</xdr:row>
                    <xdr:rowOff>0</xdr:rowOff>
                  </from>
                  <to>
                    <xdr:col>20</xdr:col>
                    <xdr:colOff>76200</xdr:colOff>
                    <xdr:row>25</xdr:row>
                    <xdr:rowOff>31750</xdr:rowOff>
                  </to>
                </anchor>
              </controlPr>
            </control>
          </mc:Choice>
        </mc:AlternateContent>
        <mc:AlternateContent xmlns:mc="http://schemas.openxmlformats.org/markup-compatibility/2006">
          <mc:Choice Requires="x14">
            <control shapeId="42045" r:id="rId61" name="Check Box 61">
              <controlPr defaultSize="0" autoFill="0" autoLine="0" autoPict="0">
                <anchor moveWithCells="1">
                  <from>
                    <xdr:col>19</xdr:col>
                    <xdr:colOff>323850</xdr:colOff>
                    <xdr:row>24</xdr:row>
                    <xdr:rowOff>0</xdr:rowOff>
                  </from>
                  <to>
                    <xdr:col>20</xdr:col>
                    <xdr:colOff>76200</xdr:colOff>
                    <xdr:row>25</xdr:row>
                    <xdr:rowOff>31750</xdr:rowOff>
                  </to>
                </anchor>
              </controlPr>
            </control>
          </mc:Choice>
        </mc:AlternateContent>
        <mc:AlternateContent xmlns:mc="http://schemas.openxmlformats.org/markup-compatibility/2006">
          <mc:Choice Requires="x14">
            <control shapeId="42046" r:id="rId62" name="Check Box 62">
              <controlPr defaultSize="0" autoFill="0" autoLine="0" autoPict="0">
                <anchor moveWithCells="1">
                  <from>
                    <xdr:col>19</xdr:col>
                    <xdr:colOff>323850</xdr:colOff>
                    <xdr:row>25</xdr:row>
                    <xdr:rowOff>0</xdr:rowOff>
                  </from>
                  <to>
                    <xdr:col>20</xdr:col>
                    <xdr:colOff>76200</xdr:colOff>
                    <xdr:row>26</xdr:row>
                    <xdr:rowOff>31750</xdr:rowOff>
                  </to>
                </anchor>
              </controlPr>
            </control>
          </mc:Choice>
        </mc:AlternateContent>
        <mc:AlternateContent xmlns:mc="http://schemas.openxmlformats.org/markup-compatibility/2006">
          <mc:Choice Requires="x14">
            <control shapeId="42047" r:id="rId63" name="Check Box 63">
              <controlPr defaultSize="0" autoFill="0" autoLine="0" autoPict="0">
                <anchor moveWithCells="1">
                  <from>
                    <xdr:col>19</xdr:col>
                    <xdr:colOff>323850</xdr:colOff>
                    <xdr:row>25</xdr:row>
                    <xdr:rowOff>0</xdr:rowOff>
                  </from>
                  <to>
                    <xdr:col>20</xdr:col>
                    <xdr:colOff>76200</xdr:colOff>
                    <xdr:row>26</xdr:row>
                    <xdr:rowOff>31750</xdr:rowOff>
                  </to>
                </anchor>
              </controlPr>
            </control>
          </mc:Choice>
        </mc:AlternateContent>
        <mc:AlternateContent xmlns:mc="http://schemas.openxmlformats.org/markup-compatibility/2006">
          <mc:Choice Requires="x14">
            <control shapeId="42048" r:id="rId64" name="Check Box 64">
              <controlPr defaultSize="0" autoFill="0" autoLine="0" autoPict="0">
                <anchor moveWithCells="1">
                  <from>
                    <xdr:col>19</xdr:col>
                    <xdr:colOff>323850</xdr:colOff>
                    <xdr:row>25</xdr:row>
                    <xdr:rowOff>0</xdr:rowOff>
                  </from>
                  <to>
                    <xdr:col>20</xdr:col>
                    <xdr:colOff>76200</xdr:colOff>
                    <xdr:row>26</xdr:row>
                    <xdr:rowOff>31750</xdr:rowOff>
                  </to>
                </anchor>
              </controlPr>
            </control>
          </mc:Choice>
        </mc:AlternateContent>
        <mc:AlternateContent xmlns:mc="http://schemas.openxmlformats.org/markup-compatibility/2006">
          <mc:Choice Requires="x14">
            <control shapeId="42049" r:id="rId65" name="Check Box 65">
              <controlPr defaultSize="0" autoFill="0" autoLine="0" autoPict="0">
                <anchor moveWithCells="1">
                  <from>
                    <xdr:col>19</xdr:col>
                    <xdr:colOff>323850</xdr:colOff>
                    <xdr:row>26</xdr:row>
                    <xdr:rowOff>0</xdr:rowOff>
                  </from>
                  <to>
                    <xdr:col>20</xdr:col>
                    <xdr:colOff>76200</xdr:colOff>
                    <xdr:row>27</xdr:row>
                    <xdr:rowOff>12700</xdr:rowOff>
                  </to>
                </anchor>
              </controlPr>
            </control>
          </mc:Choice>
        </mc:AlternateContent>
        <mc:AlternateContent xmlns:mc="http://schemas.openxmlformats.org/markup-compatibility/2006">
          <mc:Choice Requires="x14">
            <control shapeId="42050" r:id="rId66" name="Check Box 66">
              <controlPr defaultSize="0" autoFill="0" autoLine="0" autoPict="0">
                <anchor moveWithCells="1">
                  <from>
                    <xdr:col>19</xdr:col>
                    <xdr:colOff>323850</xdr:colOff>
                    <xdr:row>26</xdr:row>
                    <xdr:rowOff>0</xdr:rowOff>
                  </from>
                  <to>
                    <xdr:col>20</xdr:col>
                    <xdr:colOff>76200</xdr:colOff>
                    <xdr:row>27</xdr:row>
                    <xdr:rowOff>12700</xdr:rowOff>
                  </to>
                </anchor>
              </controlPr>
            </control>
          </mc:Choice>
        </mc:AlternateContent>
        <mc:AlternateContent xmlns:mc="http://schemas.openxmlformats.org/markup-compatibility/2006">
          <mc:Choice Requires="x14">
            <control shapeId="42051" r:id="rId67" name="Check Box 67">
              <controlPr defaultSize="0" autoFill="0" autoLine="0" autoPict="0">
                <anchor moveWithCells="1">
                  <from>
                    <xdr:col>19</xdr:col>
                    <xdr:colOff>323850</xdr:colOff>
                    <xdr:row>26</xdr:row>
                    <xdr:rowOff>0</xdr:rowOff>
                  </from>
                  <to>
                    <xdr:col>20</xdr:col>
                    <xdr:colOff>76200</xdr:colOff>
                    <xdr:row>27</xdr:row>
                    <xdr:rowOff>12700</xdr:rowOff>
                  </to>
                </anchor>
              </controlPr>
            </control>
          </mc:Choice>
        </mc:AlternateContent>
        <mc:AlternateContent xmlns:mc="http://schemas.openxmlformats.org/markup-compatibility/2006">
          <mc:Choice Requires="x14">
            <control shapeId="42052" r:id="rId68" name="Check Box 68">
              <controlPr defaultSize="0" autoFill="0" autoLine="0" autoPict="0">
                <anchor moveWithCells="1">
                  <from>
                    <xdr:col>19</xdr:col>
                    <xdr:colOff>323850</xdr:colOff>
                    <xdr:row>28</xdr:row>
                    <xdr:rowOff>0</xdr:rowOff>
                  </from>
                  <to>
                    <xdr:col>20</xdr:col>
                    <xdr:colOff>76200</xdr:colOff>
                    <xdr:row>29</xdr:row>
                    <xdr:rowOff>31750</xdr:rowOff>
                  </to>
                </anchor>
              </controlPr>
            </control>
          </mc:Choice>
        </mc:AlternateContent>
        <mc:AlternateContent xmlns:mc="http://schemas.openxmlformats.org/markup-compatibility/2006">
          <mc:Choice Requires="x14">
            <control shapeId="42053" r:id="rId69" name="Check Box 69">
              <controlPr defaultSize="0" autoFill="0" autoLine="0" autoPict="0">
                <anchor moveWithCells="1">
                  <from>
                    <xdr:col>19</xdr:col>
                    <xdr:colOff>323850</xdr:colOff>
                    <xdr:row>29</xdr:row>
                    <xdr:rowOff>0</xdr:rowOff>
                  </from>
                  <to>
                    <xdr:col>20</xdr:col>
                    <xdr:colOff>76200</xdr:colOff>
                    <xdr:row>30</xdr:row>
                    <xdr:rowOff>31750</xdr:rowOff>
                  </to>
                </anchor>
              </controlPr>
            </control>
          </mc:Choice>
        </mc:AlternateContent>
        <mc:AlternateContent xmlns:mc="http://schemas.openxmlformats.org/markup-compatibility/2006">
          <mc:Choice Requires="x14">
            <control shapeId="42054" r:id="rId70" name="Check Box 70">
              <controlPr defaultSize="0" autoFill="0" autoLine="0" autoPict="0">
                <anchor moveWithCells="1">
                  <from>
                    <xdr:col>19</xdr:col>
                    <xdr:colOff>323850</xdr:colOff>
                    <xdr:row>30</xdr:row>
                    <xdr:rowOff>0</xdr:rowOff>
                  </from>
                  <to>
                    <xdr:col>20</xdr:col>
                    <xdr:colOff>76200</xdr:colOff>
                    <xdr:row>31</xdr:row>
                    <xdr:rowOff>31750</xdr:rowOff>
                  </to>
                </anchor>
              </controlPr>
            </control>
          </mc:Choice>
        </mc:AlternateContent>
        <mc:AlternateContent xmlns:mc="http://schemas.openxmlformats.org/markup-compatibility/2006">
          <mc:Choice Requires="x14">
            <control shapeId="42055" r:id="rId71" name="Check Box 71">
              <controlPr defaultSize="0" autoFill="0" autoLine="0" autoPict="0">
                <anchor moveWithCells="1">
                  <from>
                    <xdr:col>19</xdr:col>
                    <xdr:colOff>323850</xdr:colOff>
                    <xdr:row>31</xdr:row>
                    <xdr:rowOff>0</xdr:rowOff>
                  </from>
                  <to>
                    <xdr:col>20</xdr:col>
                    <xdr:colOff>76200</xdr:colOff>
                    <xdr:row>32</xdr:row>
                    <xdr:rowOff>31750</xdr:rowOff>
                  </to>
                </anchor>
              </controlPr>
            </control>
          </mc:Choice>
        </mc:AlternateContent>
        <mc:AlternateContent xmlns:mc="http://schemas.openxmlformats.org/markup-compatibility/2006">
          <mc:Choice Requires="x14">
            <control shapeId="42056" r:id="rId72" name="Check Box 72">
              <controlPr defaultSize="0" autoFill="0" autoLine="0" autoPict="0">
                <anchor moveWithCells="1">
                  <from>
                    <xdr:col>19</xdr:col>
                    <xdr:colOff>323850</xdr:colOff>
                    <xdr:row>31</xdr:row>
                    <xdr:rowOff>0</xdr:rowOff>
                  </from>
                  <to>
                    <xdr:col>20</xdr:col>
                    <xdr:colOff>76200</xdr:colOff>
                    <xdr:row>32</xdr:row>
                    <xdr:rowOff>31750</xdr:rowOff>
                  </to>
                </anchor>
              </controlPr>
            </control>
          </mc:Choice>
        </mc:AlternateContent>
        <mc:AlternateContent xmlns:mc="http://schemas.openxmlformats.org/markup-compatibility/2006">
          <mc:Choice Requires="x14">
            <control shapeId="42057" r:id="rId73" name="Check Box 73">
              <controlPr defaultSize="0" autoFill="0" autoLine="0" autoPict="0">
                <anchor moveWithCells="1">
                  <from>
                    <xdr:col>19</xdr:col>
                    <xdr:colOff>323850</xdr:colOff>
                    <xdr:row>32</xdr:row>
                    <xdr:rowOff>0</xdr:rowOff>
                  </from>
                  <to>
                    <xdr:col>20</xdr:col>
                    <xdr:colOff>76200</xdr:colOff>
                    <xdr:row>33</xdr:row>
                    <xdr:rowOff>12700</xdr:rowOff>
                  </to>
                </anchor>
              </controlPr>
            </control>
          </mc:Choice>
        </mc:AlternateContent>
        <mc:AlternateContent xmlns:mc="http://schemas.openxmlformats.org/markup-compatibility/2006">
          <mc:Choice Requires="x14">
            <control shapeId="42058" r:id="rId74" name="Check Box 74">
              <controlPr defaultSize="0" autoFill="0" autoLine="0" autoPict="0">
                <anchor moveWithCells="1">
                  <from>
                    <xdr:col>19</xdr:col>
                    <xdr:colOff>323850</xdr:colOff>
                    <xdr:row>32</xdr:row>
                    <xdr:rowOff>0</xdr:rowOff>
                  </from>
                  <to>
                    <xdr:col>20</xdr:col>
                    <xdr:colOff>76200</xdr:colOff>
                    <xdr:row>33</xdr:row>
                    <xdr:rowOff>12700</xdr:rowOff>
                  </to>
                </anchor>
              </controlPr>
            </control>
          </mc:Choice>
        </mc:AlternateContent>
        <mc:AlternateContent xmlns:mc="http://schemas.openxmlformats.org/markup-compatibility/2006">
          <mc:Choice Requires="x14">
            <control shapeId="42059" r:id="rId75" name="Check Box 75">
              <controlPr defaultSize="0" autoFill="0" autoLine="0" autoPict="0">
                <anchor moveWithCells="1">
                  <from>
                    <xdr:col>19</xdr:col>
                    <xdr:colOff>323850</xdr:colOff>
                    <xdr:row>33</xdr:row>
                    <xdr:rowOff>0</xdr:rowOff>
                  </from>
                  <to>
                    <xdr:col>20</xdr:col>
                    <xdr:colOff>76200</xdr:colOff>
                    <xdr:row>34</xdr:row>
                    <xdr:rowOff>31750</xdr:rowOff>
                  </to>
                </anchor>
              </controlPr>
            </control>
          </mc:Choice>
        </mc:AlternateContent>
        <mc:AlternateContent xmlns:mc="http://schemas.openxmlformats.org/markup-compatibility/2006">
          <mc:Choice Requires="x14">
            <control shapeId="42060" r:id="rId76" name="Check Box 76">
              <controlPr defaultSize="0" autoFill="0" autoLine="0" autoPict="0">
                <anchor moveWithCells="1">
                  <from>
                    <xdr:col>19</xdr:col>
                    <xdr:colOff>323850</xdr:colOff>
                    <xdr:row>33</xdr:row>
                    <xdr:rowOff>0</xdr:rowOff>
                  </from>
                  <to>
                    <xdr:col>20</xdr:col>
                    <xdr:colOff>76200</xdr:colOff>
                    <xdr:row>34</xdr:row>
                    <xdr:rowOff>31750</xdr:rowOff>
                  </to>
                </anchor>
              </controlPr>
            </control>
          </mc:Choice>
        </mc:AlternateContent>
        <mc:AlternateContent xmlns:mc="http://schemas.openxmlformats.org/markup-compatibility/2006">
          <mc:Choice Requires="x14">
            <control shapeId="42061" r:id="rId77" name="Check Box 77">
              <controlPr defaultSize="0" autoFill="0" autoLine="0" autoPict="0">
                <anchor moveWithCells="1">
                  <from>
                    <xdr:col>19</xdr:col>
                    <xdr:colOff>323850</xdr:colOff>
                    <xdr:row>33</xdr:row>
                    <xdr:rowOff>0</xdr:rowOff>
                  </from>
                  <to>
                    <xdr:col>20</xdr:col>
                    <xdr:colOff>76200</xdr:colOff>
                    <xdr:row>34</xdr:row>
                    <xdr:rowOff>31750</xdr:rowOff>
                  </to>
                </anchor>
              </controlPr>
            </control>
          </mc:Choice>
        </mc:AlternateContent>
        <mc:AlternateContent xmlns:mc="http://schemas.openxmlformats.org/markup-compatibility/2006">
          <mc:Choice Requires="x14">
            <control shapeId="42062" r:id="rId78" name="Check Box 78">
              <controlPr defaultSize="0" autoFill="0" autoLine="0" autoPict="0">
                <anchor moveWithCells="1">
                  <from>
                    <xdr:col>19</xdr:col>
                    <xdr:colOff>323850</xdr:colOff>
                    <xdr:row>34</xdr:row>
                    <xdr:rowOff>0</xdr:rowOff>
                  </from>
                  <to>
                    <xdr:col>20</xdr:col>
                    <xdr:colOff>76200</xdr:colOff>
                    <xdr:row>35</xdr:row>
                    <xdr:rowOff>31750</xdr:rowOff>
                  </to>
                </anchor>
              </controlPr>
            </control>
          </mc:Choice>
        </mc:AlternateContent>
        <mc:AlternateContent xmlns:mc="http://schemas.openxmlformats.org/markup-compatibility/2006">
          <mc:Choice Requires="x14">
            <control shapeId="42063" r:id="rId79" name="Check Box 79">
              <controlPr defaultSize="0" autoFill="0" autoLine="0" autoPict="0">
                <anchor moveWithCells="1">
                  <from>
                    <xdr:col>19</xdr:col>
                    <xdr:colOff>323850</xdr:colOff>
                    <xdr:row>34</xdr:row>
                    <xdr:rowOff>0</xdr:rowOff>
                  </from>
                  <to>
                    <xdr:col>20</xdr:col>
                    <xdr:colOff>76200</xdr:colOff>
                    <xdr:row>35</xdr:row>
                    <xdr:rowOff>31750</xdr:rowOff>
                  </to>
                </anchor>
              </controlPr>
            </control>
          </mc:Choice>
        </mc:AlternateContent>
        <mc:AlternateContent xmlns:mc="http://schemas.openxmlformats.org/markup-compatibility/2006">
          <mc:Choice Requires="x14">
            <control shapeId="42064" r:id="rId80" name="Check Box 80">
              <controlPr defaultSize="0" autoFill="0" autoLine="0" autoPict="0">
                <anchor moveWithCells="1">
                  <from>
                    <xdr:col>19</xdr:col>
                    <xdr:colOff>323850</xdr:colOff>
                    <xdr:row>34</xdr:row>
                    <xdr:rowOff>0</xdr:rowOff>
                  </from>
                  <to>
                    <xdr:col>20</xdr:col>
                    <xdr:colOff>76200</xdr:colOff>
                    <xdr:row>35</xdr:row>
                    <xdr:rowOff>31750</xdr:rowOff>
                  </to>
                </anchor>
              </controlPr>
            </control>
          </mc:Choice>
        </mc:AlternateContent>
        <mc:AlternateContent xmlns:mc="http://schemas.openxmlformats.org/markup-compatibility/2006">
          <mc:Choice Requires="x14">
            <control shapeId="42065" r:id="rId81" name="Check Box 81">
              <controlPr defaultSize="0" autoFill="0" autoLine="0" autoPict="0">
                <anchor moveWithCells="1">
                  <from>
                    <xdr:col>19</xdr:col>
                    <xdr:colOff>323850</xdr:colOff>
                    <xdr:row>35</xdr:row>
                    <xdr:rowOff>0</xdr:rowOff>
                  </from>
                  <to>
                    <xdr:col>20</xdr:col>
                    <xdr:colOff>76200</xdr:colOff>
                    <xdr:row>36</xdr:row>
                    <xdr:rowOff>31750</xdr:rowOff>
                  </to>
                </anchor>
              </controlPr>
            </control>
          </mc:Choice>
        </mc:AlternateContent>
        <mc:AlternateContent xmlns:mc="http://schemas.openxmlformats.org/markup-compatibility/2006">
          <mc:Choice Requires="x14">
            <control shapeId="42066" r:id="rId82" name="Check Box 82">
              <controlPr defaultSize="0" autoFill="0" autoLine="0" autoPict="0">
                <anchor moveWithCells="1">
                  <from>
                    <xdr:col>19</xdr:col>
                    <xdr:colOff>323850</xdr:colOff>
                    <xdr:row>35</xdr:row>
                    <xdr:rowOff>0</xdr:rowOff>
                  </from>
                  <to>
                    <xdr:col>20</xdr:col>
                    <xdr:colOff>76200</xdr:colOff>
                    <xdr:row>36</xdr:row>
                    <xdr:rowOff>31750</xdr:rowOff>
                  </to>
                </anchor>
              </controlPr>
            </control>
          </mc:Choice>
        </mc:AlternateContent>
        <mc:AlternateContent xmlns:mc="http://schemas.openxmlformats.org/markup-compatibility/2006">
          <mc:Choice Requires="x14">
            <control shapeId="42067" r:id="rId83" name="Check Box 83">
              <controlPr defaultSize="0" autoFill="0" autoLine="0" autoPict="0">
                <anchor moveWithCells="1">
                  <from>
                    <xdr:col>19</xdr:col>
                    <xdr:colOff>323850</xdr:colOff>
                    <xdr:row>35</xdr:row>
                    <xdr:rowOff>0</xdr:rowOff>
                  </from>
                  <to>
                    <xdr:col>20</xdr:col>
                    <xdr:colOff>76200</xdr:colOff>
                    <xdr:row>36</xdr:row>
                    <xdr:rowOff>31750</xdr:rowOff>
                  </to>
                </anchor>
              </controlPr>
            </control>
          </mc:Choice>
        </mc:AlternateContent>
        <mc:AlternateContent xmlns:mc="http://schemas.openxmlformats.org/markup-compatibility/2006">
          <mc:Choice Requires="x14">
            <control shapeId="42068" r:id="rId84" name="Check Box 84">
              <controlPr defaultSize="0" autoFill="0" autoLine="0" autoPict="0">
                <anchor moveWithCells="1">
                  <from>
                    <xdr:col>19</xdr:col>
                    <xdr:colOff>323850</xdr:colOff>
                    <xdr:row>36</xdr:row>
                    <xdr:rowOff>0</xdr:rowOff>
                  </from>
                  <to>
                    <xdr:col>20</xdr:col>
                    <xdr:colOff>76200</xdr:colOff>
                    <xdr:row>37</xdr:row>
                    <xdr:rowOff>31750</xdr:rowOff>
                  </to>
                </anchor>
              </controlPr>
            </control>
          </mc:Choice>
        </mc:AlternateContent>
        <mc:AlternateContent xmlns:mc="http://schemas.openxmlformats.org/markup-compatibility/2006">
          <mc:Choice Requires="x14">
            <control shapeId="42069" r:id="rId85" name="Check Box 85">
              <controlPr defaultSize="0" autoFill="0" autoLine="0" autoPict="0">
                <anchor moveWithCells="1">
                  <from>
                    <xdr:col>19</xdr:col>
                    <xdr:colOff>323850</xdr:colOff>
                    <xdr:row>36</xdr:row>
                    <xdr:rowOff>0</xdr:rowOff>
                  </from>
                  <to>
                    <xdr:col>20</xdr:col>
                    <xdr:colOff>76200</xdr:colOff>
                    <xdr:row>37</xdr:row>
                    <xdr:rowOff>31750</xdr:rowOff>
                  </to>
                </anchor>
              </controlPr>
            </control>
          </mc:Choice>
        </mc:AlternateContent>
        <mc:AlternateContent xmlns:mc="http://schemas.openxmlformats.org/markup-compatibility/2006">
          <mc:Choice Requires="x14">
            <control shapeId="42070" r:id="rId86" name="Check Box 86">
              <controlPr defaultSize="0" autoFill="0" autoLine="0" autoPict="0">
                <anchor moveWithCells="1">
                  <from>
                    <xdr:col>10</xdr:col>
                    <xdr:colOff>323850</xdr:colOff>
                    <xdr:row>18</xdr:row>
                    <xdr:rowOff>0</xdr:rowOff>
                  </from>
                  <to>
                    <xdr:col>11</xdr:col>
                    <xdr:colOff>76200</xdr:colOff>
                    <xdr:row>19</xdr:row>
                    <xdr:rowOff>31750</xdr:rowOff>
                  </to>
                </anchor>
              </controlPr>
            </control>
          </mc:Choice>
        </mc:AlternateContent>
        <mc:AlternateContent xmlns:mc="http://schemas.openxmlformats.org/markup-compatibility/2006">
          <mc:Choice Requires="x14">
            <control shapeId="42071" r:id="rId87" name="Check Box 87">
              <controlPr defaultSize="0" autoFill="0" autoLine="0" autoPict="0">
                <anchor moveWithCells="1">
                  <from>
                    <xdr:col>19</xdr:col>
                    <xdr:colOff>323850</xdr:colOff>
                    <xdr:row>13</xdr:row>
                    <xdr:rowOff>0</xdr:rowOff>
                  </from>
                  <to>
                    <xdr:col>20</xdr:col>
                    <xdr:colOff>76200</xdr:colOff>
                    <xdr:row>14</xdr:row>
                    <xdr:rowOff>31750</xdr:rowOff>
                  </to>
                </anchor>
              </controlPr>
            </control>
          </mc:Choice>
        </mc:AlternateContent>
        <mc:AlternateContent xmlns:mc="http://schemas.openxmlformats.org/markup-compatibility/2006">
          <mc:Choice Requires="x14">
            <control shapeId="42072" r:id="rId88" name="Check Box 88">
              <controlPr defaultSize="0" autoFill="0" autoLine="0" autoPict="0">
                <anchor moveWithCells="1">
                  <from>
                    <xdr:col>10</xdr:col>
                    <xdr:colOff>323850</xdr:colOff>
                    <xdr:row>23</xdr:row>
                    <xdr:rowOff>0</xdr:rowOff>
                  </from>
                  <to>
                    <xdr:col>11</xdr:col>
                    <xdr:colOff>76200</xdr:colOff>
                    <xdr:row>24</xdr:row>
                    <xdr:rowOff>31750</xdr:rowOff>
                  </to>
                </anchor>
              </controlPr>
            </control>
          </mc:Choice>
        </mc:AlternateContent>
        <mc:AlternateContent xmlns:mc="http://schemas.openxmlformats.org/markup-compatibility/2006">
          <mc:Choice Requires="x14">
            <control shapeId="42073" r:id="rId89" name="Check Box 89">
              <controlPr defaultSize="0" autoFill="0" autoLine="0" autoPict="0">
                <anchor moveWithCells="1">
                  <from>
                    <xdr:col>10</xdr:col>
                    <xdr:colOff>323850</xdr:colOff>
                    <xdr:row>28</xdr:row>
                    <xdr:rowOff>0</xdr:rowOff>
                  </from>
                  <to>
                    <xdr:col>11</xdr:col>
                    <xdr:colOff>76200</xdr:colOff>
                    <xdr:row>29</xdr:row>
                    <xdr:rowOff>31750</xdr:rowOff>
                  </to>
                </anchor>
              </controlPr>
            </control>
          </mc:Choice>
        </mc:AlternateContent>
        <mc:AlternateContent xmlns:mc="http://schemas.openxmlformats.org/markup-compatibility/2006">
          <mc:Choice Requires="x14">
            <control shapeId="42074" r:id="rId90" name="Check Box 90">
              <controlPr defaultSize="0" autoFill="0" autoLine="0" autoPict="0">
                <anchor moveWithCells="1">
                  <from>
                    <xdr:col>10</xdr:col>
                    <xdr:colOff>323850</xdr:colOff>
                    <xdr:row>29</xdr:row>
                    <xdr:rowOff>0</xdr:rowOff>
                  </from>
                  <to>
                    <xdr:col>11</xdr:col>
                    <xdr:colOff>76200</xdr:colOff>
                    <xdr:row>30</xdr:row>
                    <xdr:rowOff>31750</xdr:rowOff>
                  </to>
                </anchor>
              </controlPr>
            </control>
          </mc:Choice>
        </mc:AlternateContent>
        <mc:AlternateContent xmlns:mc="http://schemas.openxmlformats.org/markup-compatibility/2006">
          <mc:Choice Requires="x14">
            <control shapeId="42075" r:id="rId91" name="Check Box 91">
              <controlPr defaultSize="0" autoFill="0" autoLine="0" autoPict="0">
                <anchor moveWithCells="1">
                  <from>
                    <xdr:col>10</xdr:col>
                    <xdr:colOff>323850</xdr:colOff>
                    <xdr:row>35</xdr:row>
                    <xdr:rowOff>0</xdr:rowOff>
                  </from>
                  <to>
                    <xdr:col>11</xdr:col>
                    <xdr:colOff>76200</xdr:colOff>
                    <xdr:row>36</xdr:row>
                    <xdr:rowOff>31750</xdr:rowOff>
                  </to>
                </anchor>
              </controlPr>
            </control>
          </mc:Choice>
        </mc:AlternateContent>
        <mc:AlternateContent xmlns:mc="http://schemas.openxmlformats.org/markup-compatibility/2006">
          <mc:Choice Requires="x14">
            <control shapeId="42076" r:id="rId92" name="Group Box 92">
              <controlPr defaultSize="0" autoFill="0" autoPict="0">
                <anchor moveWithCells="1">
                  <from>
                    <xdr:col>10</xdr:col>
                    <xdr:colOff>527050</xdr:colOff>
                    <xdr:row>33</xdr:row>
                    <xdr:rowOff>171450</xdr:rowOff>
                  </from>
                  <to>
                    <xdr:col>15</xdr:col>
                    <xdr:colOff>0</xdr:colOff>
                    <xdr:row>35</xdr:row>
                    <xdr:rowOff>0</xdr:rowOff>
                  </to>
                </anchor>
              </controlPr>
            </control>
          </mc:Choice>
        </mc:AlternateContent>
        <mc:AlternateContent xmlns:mc="http://schemas.openxmlformats.org/markup-compatibility/2006">
          <mc:Choice Requires="x14">
            <control shapeId="42077" r:id="rId93" name="Option Button 93">
              <controlPr defaultSize="0" autoFill="0" autoLine="0" autoPict="0">
                <anchor moveWithCells="1">
                  <from>
                    <xdr:col>11</xdr:col>
                    <xdr:colOff>590550</xdr:colOff>
                    <xdr:row>34</xdr:row>
                    <xdr:rowOff>31750</xdr:rowOff>
                  </from>
                  <to>
                    <xdr:col>12</xdr:col>
                    <xdr:colOff>374650</xdr:colOff>
                    <xdr:row>34</xdr:row>
                    <xdr:rowOff>165100</xdr:rowOff>
                  </to>
                </anchor>
              </controlPr>
            </control>
          </mc:Choice>
        </mc:AlternateContent>
        <mc:AlternateContent xmlns:mc="http://schemas.openxmlformats.org/markup-compatibility/2006">
          <mc:Choice Requires="x14">
            <control shapeId="42078" r:id="rId94" name="Option Button 94">
              <controlPr defaultSize="0" autoFill="0" autoLine="0" autoPict="0">
                <anchor moveWithCells="1">
                  <from>
                    <xdr:col>12</xdr:col>
                    <xdr:colOff>527050</xdr:colOff>
                    <xdr:row>34</xdr:row>
                    <xdr:rowOff>31750</xdr:rowOff>
                  </from>
                  <to>
                    <xdr:col>13</xdr:col>
                    <xdr:colOff>304800</xdr:colOff>
                    <xdr:row>35</xdr:row>
                    <xdr:rowOff>0</xdr:rowOff>
                  </to>
                </anchor>
              </controlPr>
            </control>
          </mc:Choice>
        </mc:AlternateContent>
        <mc:AlternateContent xmlns:mc="http://schemas.openxmlformats.org/markup-compatibility/2006">
          <mc:Choice Requires="x14">
            <control shapeId="42079" r:id="rId95" name="Check Box 95">
              <controlPr defaultSize="0" autoFill="0" autoLine="0" autoPict="0">
                <anchor moveWithCells="1">
                  <from>
                    <xdr:col>10</xdr:col>
                    <xdr:colOff>323850</xdr:colOff>
                    <xdr:row>40</xdr:row>
                    <xdr:rowOff>0</xdr:rowOff>
                  </from>
                  <to>
                    <xdr:col>11</xdr:col>
                    <xdr:colOff>76200</xdr:colOff>
                    <xdr:row>41</xdr:row>
                    <xdr:rowOff>31750</xdr:rowOff>
                  </to>
                </anchor>
              </controlPr>
            </control>
          </mc:Choice>
        </mc:AlternateContent>
        <mc:AlternateContent xmlns:mc="http://schemas.openxmlformats.org/markup-compatibility/2006">
          <mc:Choice Requires="x14">
            <control shapeId="42080" r:id="rId96" name="Check Box 96">
              <controlPr defaultSize="0" autoFill="0" autoLine="0" autoPict="0">
                <anchor moveWithCells="1">
                  <from>
                    <xdr:col>10</xdr:col>
                    <xdr:colOff>323850</xdr:colOff>
                    <xdr:row>41</xdr:row>
                    <xdr:rowOff>0</xdr:rowOff>
                  </from>
                  <to>
                    <xdr:col>11</xdr:col>
                    <xdr:colOff>76200</xdr:colOff>
                    <xdr:row>42</xdr:row>
                    <xdr:rowOff>12700</xdr:rowOff>
                  </to>
                </anchor>
              </controlPr>
            </control>
          </mc:Choice>
        </mc:AlternateContent>
        <mc:AlternateContent xmlns:mc="http://schemas.openxmlformats.org/markup-compatibility/2006">
          <mc:Choice Requires="x14">
            <control shapeId="42081" r:id="rId97" name="Check Box 97">
              <controlPr defaultSize="0" autoFill="0" autoLine="0" autoPict="0">
                <anchor moveWithCells="1">
                  <from>
                    <xdr:col>10</xdr:col>
                    <xdr:colOff>323850</xdr:colOff>
                    <xdr:row>42</xdr:row>
                    <xdr:rowOff>0</xdr:rowOff>
                  </from>
                  <to>
                    <xdr:col>11</xdr:col>
                    <xdr:colOff>76200</xdr:colOff>
                    <xdr:row>43</xdr:row>
                    <xdr:rowOff>31750</xdr:rowOff>
                  </to>
                </anchor>
              </controlPr>
            </control>
          </mc:Choice>
        </mc:AlternateContent>
        <mc:AlternateContent xmlns:mc="http://schemas.openxmlformats.org/markup-compatibility/2006">
          <mc:Choice Requires="x14">
            <control shapeId="42082" r:id="rId98" name="Check Box 98">
              <controlPr defaultSize="0" autoFill="0" autoLine="0" autoPict="0">
                <anchor moveWithCells="1">
                  <from>
                    <xdr:col>10</xdr:col>
                    <xdr:colOff>323850</xdr:colOff>
                    <xdr:row>43</xdr:row>
                    <xdr:rowOff>0</xdr:rowOff>
                  </from>
                  <to>
                    <xdr:col>11</xdr:col>
                    <xdr:colOff>76200</xdr:colOff>
                    <xdr:row>44</xdr:row>
                    <xdr:rowOff>31750</xdr:rowOff>
                  </to>
                </anchor>
              </controlPr>
            </control>
          </mc:Choice>
        </mc:AlternateContent>
        <mc:AlternateContent xmlns:mc="http://schemas.openxmlformats.org/markup-compatibility/2006">
          <mc:Choice Requires="x14">
            <control shapeId="42083" r:id="rId99" name="Check Box 99">
              <controlPr defaultSize="0" autoFill="0" autoLine="0" autoPict="0">
                <anchor moveWithCells="1">
                  <from>
                    <xdr:col>10</xdr:col>
                    <xdr:colOff>323850</xdr:colOff>
                    <xdr:row>44</xdr:row>
                    <xdr:rowOff>0</xdr:rowOff>
                  </from>
                  <to>
                    <xdr:col>11</xdr:col>
                    <xdr:colOff>76200</xdr:colOff>
                    <xdr:row>45</xdr:row>
                    <xdr:rowOff>12700</xdr:rowOff>
                  </to>
                </anchor>
              </controlPr>
            </control>
          </mc:Choice>
        </mc:AlternateContent>
        <mc:AlternateContent xmlns:mc="http://schemas.openxmlformats.org/markup-compatibility/2006">
          <mc:Choice Requires="x14">
            <control shapeId="42084" r:id="rId100" name="Check Box 100">
              <controlPr defaultSize="0" autoFill="0" autoLine="0" autoPict="0">
                <anchor moveWithCells="1">
                  <from>
                    <xdr:col>2</xdr:col>
                    <xdr:colOff>323850</xdr:colOff>
                    <xdr:row>43</xdr:row>
                    <xdr:rowOff>0</xdr:rowOff>
                  </from>
                  <to>
                    <xdr:col>3</xdr:col>
                    <xdr:colOff>76200</xdr:colOff>
                    <xdr:row>44</xdr:row>
                    <xdr:rowOff>19050</xdr:rowOff>
                  </to>
                </anchor>
              </controlPr>
            </control>
          </mc:Choice>
        </mc:AlternateContent>
        <mc:AlternateContent xmlns:mc="http://schemas.openxmlformats.org/markup-compatibility/2006">
          <mc:Choice Requires="x14">
            <control shapeId="42085" r:id="rId101" name="Check Box 101">
              <controlPr defaultSize="0" autoFill="0" autoLine="0" autoPict="0">
                <anchor moveWithCells="1">
                  <from>
                    <xdr:col>2</xdr:col>
                    <xdr:colOff>323850</xdr:colOff>
                    <xdr:row>44</xdr:row>
                    <xdr:rowOff>0</xdr:rowOff>
                  </from>
                  <to>
                    <xdr:col>3</xdr:col>
                    <xdr:colOff>76200</xdr:colOff>
                    <xdr:row>45</xdr:row>
                    <xdr:rowOff>12700</xdr:rowOff>
                  </to>
                </anchor>
              </controlPr>
            </control>
          </mc:Choice>
        </mc:AlternateContent>
        <mc:AlternateContent xmlns:mc="http://schemas.openxmlformats.org/markup-compatibility/2006">
          <mc:Choice Requires="x14">
            <control shapeId="42086" r:id="rId102" name="Group Box 102">
              <controlPr defaultSize="0" autoFill="0" autoPict="0">
                <anchor moveWithCells="1">
                  <from>
                    <xdr:col>2</xdr:col>
                    <xdr:colOff>438150</xdr:colOff>
                    <xdr:row>16</xdr:row>
                    <xdr:rowOff>0</xdr:rowOff>
                  </from>
                  <to>
                    <xdr:col>5</xdr:col>
                    <xdr:colOff>546100</xdr:colOff>
                    <xdr:row>16</xdr:row>
                    <xdr:rowOff>184150</xdr:rowOff>
                  </to>
                </anchor>
              </controlPr>
            </control>
          </mc:Choice>
        </mc:AlternateContent>
        <mc:AlternateContent xmlns:mc="http://schemas.openxmlformats.org/markup-compatibility/2006">
          <mc:Choice Requires="x14">
            <control shapeId="42087" r:id="rId103" name="Group Box 103">
              <controlPr defaultSize="0" autoFill="0" autoPict="0">
                <anchor moveWithCells="1">
                  <from>
                    <xdr:col>2</xdr:col>
                    <xdr:colOff>438150</xdr:colOff>
                    <xdr:row>18</xdr:row>
                    <xdr:rowOff>0</xdr:rowOff>
                  </from>
                  <to>
                    <xdr:col>5</xdr:col>
                    <xdr:colOff>546100</xdr:colOff>
                    <xdr:row>19</xdr:row>
                    <xdr:rowOff>19050</xdr:rowOff>
                  </to>
                </anchor>
              </controlPr>
            </control>
          </mc:Choice>
        </mc:AlternateContent>
        <mc:AlternateContent xmlns:mc="http://schemas.openxmlformats.org/markup-compatibility/2006">
          <mc:Choice Requires="x14">
            <control shapeId="42088" r:id="rId104" name="Option Button 104">
              <controlPr defaultSize="0" autoFill="0" autoLine="0" autoPict="0">
                <anchor moveWithCells="1">
                  <from>
                    <xdr:col>2</xdr:col>
                    <xdr:colOff>495300</xdr:colOff>
                    <xdr:row>16</xdr:row>
                    <xdr:rowOff>38100</xdr:rowOff>
                  </from>
                  <to>
                    <xdr:col>3</xdr:col>
                    <xdr:colOff>527050</xdr:colOff>
                    <xdr:row>16</xdr:row>
                    <xdr:rowOff>146050</xdr:rowOff>
                  </to>
                </anchor>
              </controlPr>
            </control>
          </mc:Choice>
        </mc:AlternateContent>
        <mc:AlternateContent xmlns:mc="http://schemas.openxmlformats.org/markup-compatibility/2006">
          <mc:Choice Requires="x14">
            <control shapeId="42089" r:id="rId105" name="Option Button 105">
              <controlPr defaultSize="0" autoFill="0" autoLine="0" autoPict="0">
                <anchor moveWithCells="1">
                  <from>
                    <xdr:col>3</xdr:col>
                    <xdr:colOff>590550</xdr:colOff>
                    <xdr:row>16</xdr:row>
                    <xdr:rowOff>50800</xdr:rowOff>
                  </from>
                  <to>
                    <xdr:col>5</xdr:col>
                    <xdr:colOff>12700</xdr:colOff>
                    <xdr:row>16</xdr:row>
                    <xdr:rowOff>152400</xdr:rowOff>
                  </to>
                </anchor>
              </controlPr>
            </control>
          </mc:Choice>
        </mc:AlternateContent>
        <mc:AlternateContent xmlns:mc="http://schemas.openxmlformats.org/markup-compatibility/2006">
          <mc:Choice Requires="x14">
            <control shapeId="42090" r:id="rId106" name="Group Box 106">
              <controlPr defaultSize="0" autoFill="0" autoPict="0">
                <anchor moveWithCells="1">
                  <from>
                    <xdr:col>16</xdr:col>
                    <xdr:colOff>19050</xdr:colOff>
                    <xdr:row>55</xdr:row>
                    <xdr:rowOff>184150</xdr:rowOff>
                  </from>
                  <to>
                    <xdr:col>17</xdr:col>
                    <xdr:colOff>514350</xdr:colOff>
                    <xdr:row>57</xdr:row>
                    <xdr:rowOff>31750</xdr:rowOff>
                  </to>
                </anchor>
              </controlPr>
            </control>
          </mc:Choice>
        </mc:AlternateContent>
        <mc:AlternateContent xmlns:mc="http://schemas.openxmlformats.org/markup-compatibility/2006">
          <mc:Choice Requires="x14">
            <control shapeId="42091" r:id="rId107" name="Group Box 107">
              <controlPr defaultSize="0" autoFill="0" autoPict="0">
                <anchor moveWithCells="1">
                  <from>
                    <xdr:col>16</xdr:col>
                    <xdr:colOff>19050</xdr:colOff>
                    <xdr:row>57</xdr:row>
                    <xdr:rowOff>190500</xdr:rowOff>
                  </from>
                  <to>
                    <xdr:col>17</xdr:col>
                    <xdr:colOff>514350</xdr:colOff>
                    <xdr:row>59</xdr:row>
                    <xdr:rowOff>31750</xdr:rowOff>
                  </to>
                </anchor>
              </controlPr>
            </control>
          </mc:Choice>
        </mc:AlternateContent>
        <mc:AlternateContent xmlns:mc="http://schemas.openxmlformats.org/markup-compatibility/2006">
          <mc:Choice Requires="x14">
            <control shapeId="42092" r:id="rId108" name="Option Button 108">
              <controlPr defaultSize="0" autoFill="0" autoLine="0" autoPict="0">
                <anchor moveWithCells="1">
                  <from>
                    <xdr:col>16</xdr:col>
                    <xdr:colOff>19050</xdr:colOff>
                    <xdr:row>56</xdr:row>
                    <xdr:rowOff>12700</xdr:rowOff>
                  </from>
                  <to>
                    <xdr:col>16</xdr:col>
                    <xdr:colOff>400050</xdr:colOff>
                    <xdr:row>56</xdr:row>
                    <xdr:rowOff>184150</xdr:rowOff>
                  </to>
                </anchor>
              </controlPr>
            </control>
          </mc:Choice>
        </mc:AlternateContent>
        <mc:AlternateContent xmlns:mc="http://schemas.openxmlformats.org/markup-compatibility/2006">
          <mc:Choice Requires="x14">
            <control shapeId="42093" r:id="rId109" name="Option Button 109">
              <controlPr defaultSize="0" autoFill="0" autoLine="0" autoPict="0">
                <anchor moveWithCells="1">
                  <from>
                    <xdr:col>17</xdr:col>
                    <xdr:colOff>19050</xdr:colOff>
                    <xdr:row>56</xdr:row>
                    <xdr:rowOff>12700</xdr:rowOff>
                  </from>
                  <to>
                    <xdr:col>17</xdr:col>
                    <xdr:colOff>400050</xdr:colOff>
                    <xdr:row>56</xdr:row>
                    <xdr:rowOff>184150</xdr:rowOff>
                  </to>
                </anchor>
              </controlPr>
            </control>
          </mc:Choice>
        </mc:AlternateContent>
        <mc:AlternateContent xmlns:mc="http://schemas.openxmlformats.org/markup-compatibility/2006">
          <mc:Choice Requires="x14">
            <control shapeId="42094" r:id="rId110" name="Option Button 110">
              <controlPr defaultSize="0" autoFill="0" autoLine="0" autoPict="0">
                <anchor moveWithCells="1">
                  <from>
                    <xdr:col>16</xdr:col>
                    <xdr:colOff>19050</xdr:colOff>
                    <xdr:row>58</xdr:row>
                    <xdr:rowOff>12700</xdr:rowOff>
                  </from>
                  <to>
                    <xdr:col>16</xdr:col>
                    <xdr:colOff>400050</xdr:colOff>
                    <xdr:row>58</xdr:row>
                    <xdr:rowOff>184150</xdr:rowOff>
                  </to>
                </anchor>
              </controlPr>
            </control>
          </mc:Choice>
        </mc:AlternateContent>
        <mc:AlternateContent xmlns:mc="http://schemas.openxmlformats.org/markup-compatibility/2006">
          <mc:Choice Requires="x14">
            <control shapeId="42095" r:id="rId111" name="Option Button 111">
              <controlPr defaultSize="0" autoFill="0" autoLine="0" autoPict="0">
                <anchor moveWithCells="1">
                  <from>
                    <xdr:col>17</xdr:col>
                    <xdr:colOff>19050</xdr:colOff>
                    <xdr:row>58</xdr:row>
                    <xdr:rowOff>12700</xdr:rowOff>
                  </from>
                  <to>
                    <xdr:col>17</xdr:col>
                    <xdr:colOff>400050</xdr:colOff>
                    <xdr:row>58</xdr:row>
                    <xdr:rowOff>184150</xdr:rowOff>
                  </to>
                </anchor>
              </controlPr>
            </control>
          </mc:Choice>
        </mc:AlternateContent>
        <mc:AlternateContent xmlns:mc="http://schemas.openxmlformats.org/markup-compatibility/2006">
          <mc:Choice Requires="x14">
            <control shapeId="42096" r:id="rId112" name="Option Button 112">
              <controlPr defaultSize="0" autoFill="0" autoLine="0" autoPict="0">
                <anchor moveWithCells="1">
                  <from>
                    <xdr:col>3</xdr:col>
                    <xdr:colOff>584200</xdr:colOff>
                    <xdr:row>18</xdr:row>
                    <xdr:rowOff>38100</xdr:rowOff>
                  </from>
                  <to>
                    <xdr:col>4</xdr:col>
                    <xdr:colOff>603250</xdr:colOff>
                    <xdr:row>18</xdr:row>
                    <xdr:rowOff>165100</xdr:rowOff>
                  </to>
                </anchor>
              </controlPr>
            </control>
          </mc:Choice>
        </mc:AlternateContent>
        <mc:AlternateContent xmlns:mc="http://schemas.openxmlformats.org/markup-compatibility/2006">
          <mc:Choice Requires="x14">
            <control shapeId="42097" r:id="rId113" name="Option Button 113">
              <controlPr defaultSize="0" autoFill="0" autoLine="0" autoPict="0">
                <anchor moveWithCells="1">
                  <from>
                    <xdr:col>13</xdr:col>
                    <xdr:colOff>495300</xdr:colOff>
                    <xdr:row>34</xdr:row>
                    <xdr:rowOff>31750</xdr:rowOff>
                  </from>
                  <to>
                    <xdr:col>14</xdr:col>
                    <xdr:colOff>279400</xdr:colOff>
                    <xdr:row>34</xdr:row>
                    <xdr:rowOff>171450</xdr:rowOff>
                  </to>
                </anchor>
              </controlPr>
            </control>
          </mc:Choice>
        </mc:AlternateContent>
        <mc:AlternateContent xmlns:mc="http://schemas.openxmlformats.org/markup-compatibility/2006">
          <mc:Choice Requires="x14">
            <control shapeId="42098" r:id="rId114" name="Check Box 114">
              <controlPr defaultSize="0" autoFill="0" autoLine="0" autoPict="0">
                <anchor moveWithCells="1">
                  <from>
                    <xdr:col>19</xdr:col>
                    <xdr:colOff>323850</xdr:colOff>
                    <xdr:row>71</xdr:row>
                    <xdr:rowOff>0</xdr:rowOff>
                  </from>
                  <to>
                    <xdr:col>20</xdr:col>
                    <xdr:colOff>76200</xdr:colOff>
                    <xdr:row>72</xdr:row>
                    <xdr:rowOff>38100</xdr:rowOff>
                  </to>
                </anchor>
              </controlPr>
            </control>
          </mc:Choice>
        </mc:AlternateContent>
        <mc:AlternateContent xmlns:mc="http://schemas.openxmlformats.org/markup-compatibility/2006">
          <mc:Choice Requires="x14">
            <control shapeId="42099" r:id="rId115" name="Check Box 115">
              <controlPr defaultSize="0" autoFill="0" autoLine="0" autoPict="0">
                <anchor moveWithCells="1">
                  <from>
                    <xdr:col>19</xdr:col>
                    <xdr:colOff>323850</xdr:colOff>
                    <xdr:row>72</xdr:row>
                    <xdr:rowOff>0</xdr:rowOff>
                  </from>
                  <to>
                    <xdr:col>20</xdr:col>
                    <xdr:colOff>76200</xdr:colOff>
                    <xdr:row>73</xdr:row>
                    <xdr:rowOff>19050</xdr:rowOff>
                  </to>
                </anchor>
              </controlPr>
            </control>
          </mc:Choice>
        </mc:AlternateContent>
        <mc:AlternateContent xmlns:mc="http://schemas.openxmlformats.org/markup-compatibility/2006">
          <mc:Choice Requires="x14">
            <control shapeId="42100" r:id="rId116" name="Check Box 116">
              <controlPr defaultSize="0" autoFill="0" autoLine="0" autoPict="0">
                <anchor moveWithCells="1">
                  <from>
                    <xdr:col>19</xdr:col>
                    <xdr:colOff>323850</xdr:colOff>
                    <xdr:row>73</xdr:row>
                    <xdr:rowOff>0</xdr:rowOff>
                  </from>
                  <to>
                    <xdr:col>20</xdr:col>
                    <xdr:colOff>76200</xdr:colOff>
                    <xdr:row>74</xdr:row>
                    <xdr:rowOff>38100</xdr:rowOff>
                  </to>
                </anchor>
              </controlPr>
            </control>
          </mc:Choice>
        </mc:AlternateContent>
        <mc:AlternateContent xmlns:mc="http://schemas.openxmlformats.org/markup-compatibility/2006">
          <mc:Choice Requires="x14">
            <control shapeId="42101" r:id="rId117" name="Check Box 117">
              <controlPr defaultSize="0" autoFill="0" autoLine="0" autoPict="0">
                <anchor moveWithCells="1">
                  <from>
                    <xdr:col>19</xdr:col>
                    <xdr:colOff>323850</xdr:colOff>
                    <xdr:row>74</xdr:row>
                    <xdr:rowOff>0</xdr:rowOff>
                  </from>
                  <to>
                    <xdr:col>20</xdr:col>
                    <xdr:colOff>76200</xdr:colOff>
                    <xdr:row>75</xdr:row>
                    <xdr:rowOff>38100</xdr:rowOff>
                  </to>
                </anchor>
              </controlPr>
            </control>
          </mc:Choice>
        </mc:AlternateContent>
        <mc:AlternateContent xmlns:mc="http://schemas.openxmlformats.org/markup-compatibility/2006">
          <mc:Choice Requires="x14">
            <control shapeId="42102" r:id="rId118" name="Check Box 118">
              <controlPr defaultSize="0" autoFill="0" autoLine="0" autoPict="0">
                <anchor moveWithCells="1">
                  <from>
                    <xdr:col>19</xdr:col>
                    <xdr:colOff>323850</xdr:colOff>
                    <xdr:row>75</xdr:row>
                    <xdr:rowOff>0</xdr:rowOff>
                  </from>
                  <to>
                    <xdr:col>20</xdr:col>
                    <xdr:colOff>76200</xdr:colOff>
                    <xdr:row>76</xdr:row>
                    <xdr:rowOff>19050</xdr:rowOff>
                  </to>
                </anchor>
              </controlPr>
            </control>
          </mc:Choice>
        </mc:AlternateContent>
        <mc:AlternateContent xmlns:mc="http://schemas.openxmlformats.org/markup-compatibility/2006">
          <mc:Choice Requires="x14">
            <control shapeId="42103" r:id="rId119" name="Check Box 119">
              <controlPr defaultSize="0" autoFill="0" autoLine="0" autoPict="0">
                <anchor moveWithCells="1">
                  <from>
                    <xdr:col>19</xdr:col>
                    <xdr:colOff>323850</xdr:colOff>
                    <xdr:row>76</xdr:row>
                    <xdr:rowOff>0</xdr:rowOff>
                  </from>
                  <to>
                    <xdr:col>20</xdr:col>
                    <xdr:colOff>76200</xdr:colOff>
                    <xdr:row>77</xdr:row>
                    <xdr:rowOff>38100</xdr:rowOff>
                  </to>
                </anchor>
              </controlPr>
            </control>
          </mc:Choice>
        </mc:AlternateContent>
        <mc:AlternateContent xmlns:mc="http://schemas.openxmlformats.org/markup-compatibility/2006">
          <mc:Choice Requires="x14">
            <control shapeId="42104" r:id="rId120" name="Check Box 120">
              <controlPr defaultSize="0" autoFill="0" autoLine="0" autoPict="0">
                <anchor moveWithCells="1">
                  <from>
                    <xdr:col>19</xdr:col>
                    <xdr:colOff>323850</xdr:colOff>
                    <xdr:row>77</xdr:row>
                    <xdr:rowOff>0</xdr:rowOff>
                  </from>
                  <to>
                    <xdr:col>20</xdr:col>
                    <xdr:colOff>76200</xdr:colOff>
                    <xdr:row>78</xdr:row>
                    <xdr:rowOff>50800</xdr:rowOff>
                  </to>
                </anchor>
              </controlPr>
            </control>
          </mc:Choice>
        </mc:AlternateContent>
        <mc:AlternateContent xmlns:mc="http://schemas.openxmlformats.org/markup-compatibility/2006">
          <mc:Choice Requires="x14">
            <control shapeId="42105" r:id="rId121" name="Check Box 121">
              <controlPr defaultSize="0" autoFill="0" autoLine="0" autoPict="0">
                <anchor moveWithCells="1">
                  <from>
                    <xdr:col>19</xdr:col>
                    <xdr:colOff>323850</xdr:colOff>
                    <xdr:row>78</xdr:row>
                    <xdr:rowOff>0</xdr:rowOff>
                  </from>
                  <to>
                    <xdr:col>20</xdr:col>
                    <xdr:colOff>76200</xdr:colOff>
                    <xdr:row>79</xdr:row>
                    <xdr:rowOff>38100</xdr:rowOff>
                  </to>
                </anchor>
              </controlPr>
            </control>
          </mc:Choice>
        </mc:AlternateContent>
        <mc:AlternateContent xmlns:mc="http://schemas.openxmlformats.org/markup-compatibility/2006">
          <mc:Choice Requires="x14">
            <control shapeId="42106" r:id="rId122" name="Check Box 122">
              <controlPr defaultSize="0" autoFill="0" autoLine="0" autoPict="0">
                <anchor moveWithCells="1">
                  <from>
                    <xdr:col>19</xdr:col>
                    <xdr:colOff>323850</xdr:colOff>
                    <xdr:row>98</xdr:row>
                    <xdr:rowOff>0</xdr:rowOff>
                  </from>
                  <to>
                    <xdr:col>20</xdr:col>
                    <xdr:colOff>76200</xdr:colOff>
                    <xdr:row>99</xdr:row>
                    <xdr:rowOff>38100</xdr:rowOff>
                  </to>
                </anchor>
              </controlPr>
            </control>
          </mc:Choice>
        </mc:AlternateContent>
        <mc:AlternateContent xmlns:mc="http://schemas.openxmlformats.org/markup-compatibility/2006">
          <mc:Choice Requires="x14">
            <control shapeId="42107" r:id="rId123" name="Check Box 123">
              <controlPr defaultSize="0" autoFill="0" autoLine="0" autoPict="0">
                <anchor moveWithCells="1">
                  <from>
                    <xdr:col>19</xdr:col>
                    <xdr:colOff>323850</xdr:colOff>
                    <xdr:row>102</xdr:row>
                    <xdr:rowOff>0</xdr:rowOff>
                  </from>
                  <to>
                    <xdr:col>20</xdr:col>
                    <xdr:colOff>76200</xdr:colOff>
                    <xdr:row>103</xdr:row>
                    <xdr:rowOff>38100</xdr:rowOff>
                  </to>
                </anchor>
              </controlPr>
            </control>
          </mc:Choice>
        </mc:AlternateContent>
        <mc:AlternateContent xmlns:mc="http://schemas.openxmlformats.org/markup-compatibility/2006">
          <mc:Choice Requires="x14">
            <control shapeId="42108" r:id="rId124" name="Check Box 124">
              <controlPr defaultSize="0" autoFill="0" autoLine="0" autoPict="0">
                <anchor moveWithCells="1">
                  <from>
                    <xdr:col>19</xdr:col>
                    <xdr:colOff>323850</xdr:colOff>
                    <xdr:row>103</xdr:row>
                    <xdr:rowOff>0</xdr:rowOff>
                  </from>
                  <to>
                    <xdr:col>20</xdr:col>
                    <xdr:colOff>76200</xdr:colOff>
                    <xdr:row>104</xdr:row>
                    <xdr:rowOff>38100</xdr:rowOff>
                  </to>
                </anchor>
              </controlPr>
            </control>
          </mc:Choice>
        </mc:AlternateContent>
        <mc:AlternateContent xmlns:mc="http://schemas.openxmlformats.org/markup-compatibility/2006">
          <mc:Choice Requires="x14">
            <control shapeId="42109" r:id="rId125" name="Check Box 125">
              <controlPr defaultSize="0" autoFill="0" autoLine="0" autoPict="0">
                <anchor moveWithCells="1">
                  <from>
                    <xdr:col>19</xdr:col>
                    <xdr:colOff>323850</xdr:colOff>
                    <xdr:row>70</xdr:row>
                    <xdr:rowOff>0</xdr:rowOff>
                  </from>
                  <to>
                    <xdr:col>20</xdr:col>
                    <xdr:colOff>76200</xdr:colOff>
                    <xdr:row>71</xdr:row>
                    <xdr:rowOff>38100</xdr:rowOff>
                  </to>
                </anchor>
              </controlPr>
            </control>
          </mc:Choice>
        </mc:AlternateContent>
        <mc:AlternateContent xmlns:mc="http://schemas.openxmlformats.org/markup-compatibility/2006">
          <mc:Choice Requires="x14">
            <control shapeId="42110" r:id="rId126" name="Check Box 126">
              <controlPr defaultSize="0" autoFill="0" autoLine="0" autoPict="0">
                <anchor moveWithCells="1">
                  <from>
                    <xdr:col>19</xdr:col>
                    <xdr:colOff>323850</xdr:colOff>
                    <xdr:row>97</xdr:row>
                    <xdr:rowOff>0</xdr:rowOff>
                  </from>
                  <to>
                    <xdr:col>20</xdr:col>
                    <xdr:colOff>76200</xdr:colOff>
                    <xdr:row>98</xdr:row>
                    <xdr:rowOff>19050</xdr:rowOff>
                  </to>
                </anchor>
              </controlPr>
            </control>
          </mc:Choice>
        </mc:AlternateContent>
        <mc:AlternateContent xmlns:mc="http://schemas.openxmlformats.org/markup-compatibility/2006">
          <mc:Choice Requires="x14">
            <control shapeId="42111" r:id="rId127" name="Check Box 127">
              <controlPr defaultSize="0" autoFill="0" autoLine="0" autoPict="0">
                <anchor moveWithCells="1">
                  <from>
                    <xdr:col>19</xdr:col>
                    <xdr:colOff>323850</xdr:colOff>
                    <xdr:row>104</xdr:row>
                    <xdr:rowOff>0</xdr:rowOff>
                  </from>
                  <to>
                    <xdr:col>20</xdr:col>
                    <xdr:colOff>76200</xdr:colOff>
                    <xdr:row>105</xdr:row>
                    <xdr:rowOff>38100</xdr:rowOff>
                  </to>
                </anchor>
              </controlPr>
            </control>
          </mc:Choice>
        </mc:AlternateContent>
        <mc:AlternateContent xmlns:mc="http://schemas.openxmlformats.org/markup-compatibility/2006">
          <mc:Choice Requires="x14">
            <control shapeId="42112" r:id="rId128" name="Check Box 128">
              <controlPr defaultSize="0" autoFill="0" autoLine="0" autoPict="0">
                <anchor moveWithCells="1">
                  <from>
                    <xdr:col>7</xdr:col>
                    <xdr:colOff>533400</xdr:colOff>
                    <xdr:row>104</xdr:row>
                    <xdr:rowOff>0</xdr:rowOff>
                  </from>
                  <to>
                    <xdr:col>8</xdr:col>
                    <xdr:colOff>336550</xdr:colOff>
                    <xdr:row>104</xdr:row>
                    <xdr:rowOff>171450</xdr:rowOff>
                  </to>
                </anchor>
              </controlPr>
            </control>
          </mc:Choice>
        </mc:AlternateContent>
        <mc:AlternateContent xmlns:mc="http://schemas.openxmlformats.org/markup-compatibility/2006">
          <mc:Choice Requires="x14">
            <control shapeId="42113" r:id="rId129" name="Check Box 129">
              <controlPr defaultSize="0" autoFill="0" autoLine="0" autoPict="0">
                <anchor moveWithCells="1">
                  <from>
                    <xdr:col>2</xdr:col>
                    <xdr:colOff>323850</xdr:colOff>
                    <xdr:row>69</xdr:row>
                    <xdr:rowOff>0</xdr:rowOff>
                  </from>
                  <to>
                    <xdr:col>3</xdr:col>
                    <xdr:colOff>76200</xdr:colOff>
                    <xdr:row>70</xdr:row>
                    <xdr:rowOff>38100</xdr:rowOff>
                  </to>
                </anchor>
              </controlPr>
            </control>
          </mc:Choice>
        </mc:AlternateContent>
        <mc:AlternateContent xmlns:mc="http://schemas.openxmlformats.org/markup-compatibility/2006">
          <mc:Choice Requires="x14">
            <control shapeId="42114" r:id="rId130" name="Check Box 130">
              <controlPr defaultSize="0" autoFill="0" autoLine="0" autoPict="0">
                <anchor moveWithCells="1">
                  <from>
                    <xdr:col>2</xdr:col>
                    <xdr:colOff>323850</xdr:colOff>
                    <xdr:row>69</xdr:row>
                    <xdr:rowOff>171450</xdr:rowOff>
                  </from>
                  <to>
                    <xdr:col>3</xdr:col>
                    <xdr:colOff>76200</xdr:colOff>
                    <xdr:row>71</xdr:row>
                    <xdr:rowOff>19050</xdr:rowOff>
                  </to>
                </anchor>
              </controlPr>
            </control>
          </mc:Choice>
        </mc:AlternateContent>
        <mc:AlternateContent xmlns:mc="http://schemas.openxmlformats.org/markup-compatibility/2006">
          <mc:Choice Requires="x14">
            <control shapeId="42115" r:id="rId131" name="Check Box 131">
              <controlPr defaultSize="0" autoFill="0" autoLine="0" autoPict="0">
                <anchor moveWithCells="1">
                  <from>
                    <xdr:col>2</xdr:col>
                    <xdr:colOff>323850</xdr:colOff>
                    <xdr:row>76</xdr:row>
                    <xdr:rowOff>0</xdr:rowOff>
                  </from>
                  <to>
                    <xdr:col>3</xdr:col>
                    <xdr:colOff>76200</xdr:colOff>
                    <xdr:row>77</xdr:row>
                    <xdr:rowOff>38100</xdr:rowOff>
                  </to>
                </anchor>
              </controlPr>
            </control>
          </mc:Choice>
        </mc:AlternateContent>
        <mc:AlternateContent xmlns:mc="http://schemas.openxmlformats.org/markup-compatibility/2006">
          <mc:Choice Requires="x14">
            <control shapeId="42116" r:id="rId132" name="Check Box 132">
              <controlPr defaultSize="0" autoFill="0" autoLine="0" autoPict="0">
                <anchor moveWithCells="1">
                  <from>
                    <xdr:col>2</xdr:col>
                    <xdr:colOff>323850</xdr:colOff>
                    <xdr:row>77</xdr:row>
                    <xdr:rowOff>0</xdr:rowOff>
                  </from>
                  <to>
                    <xdr:col>3</xdr:col>
                    <xdr:colOff>76200</xdr:colOff>
                    <xdr:row>78</xdr:row>
                    <xdr:rowOff>19050</xdr:rowOff>
                  </to>
                </anchor>
              </controlPr>
            </control>
          </mc:Choice>
        </mc:AlternateContent>
        <mc:AlternateContent xmlns:mc="http://schemas.openxmlformats.org/markup-compatibility/2006">
          <mc:Choice Requires="x14">
            <control shapeId="42117" r:id="rId133" name="Check Box 133">
              <controlPr defaultSize="0" autoFill="0" autoLine="0" autoPict="0">
                <anchor moveWithCells="1">
                  <from>
                    <xdr:col>2</xdr:col>
                    <xdr:colOff>323850</xdr:colOff>
                    <xdr:row>78</xdr:row>
                    <xdr:rowOff>0</xdr:rowOff>
                  </from>
                  <to>
                    <xdr:col>3</xdr:col>
                    <xdr:colOff>76200</xdr:colOff>
                    <xdr:row>79</xdr:row>
                    <xdr:rowOff>38100</xdr:rowOff>
                  </to>
                </anchor>
              </controlPr>
            </control>
          </mc:Choice>
        </mc:AlternateContent>
        <mc:AlternateContent xmlns:mc="http://schemas.openxmlformats.org/markup-compatibility/2006">
          <mc:Choice Requires="x14">
            <control shapeId="42118" r:id="rId134" name="Check Box 134">
              <controlPr defaultSize="0" autoFill="0" autoLine="0" autoPict="0">
                <anchor moveWithCells="1">
                  <from>
                    <xdr:col>2</xdr:col>
                    <xdr:colOff>323850</xdr:colOff>
                    <xdr:row>79</xdr:row>
                    <xdr:rowOff>0</xdr:rowOff>
                  </from>
                  <to>
                    <xdr:col>3</xdr:col>
                    <xdr:colOff>76200</xdr:colOff>
                    <xdr:row>80</xdr:row>
                    <xdr:rowOff>38100</xdr:rowOff>
                  </to>
                </anchor>
              </controlPr>
            </control>
          </mc:Choice>
        </mc:AlternateContent>
        <mc:AlternateContent xmlns:mc="http://schemas.openxmlformats.org/markup-compatibility/2006">
          <mc:Choice Requires="x14">
            <control shapeId="42119" r:id="rId135" name="Check Box 135">
              <controlPr defaultSize="0" autoFill="0" autoLine="0" autoPict="0">
                <anchor moveWithCells="1">
                  <from>
                    <xdr:col>2</xdr:col>
                    <xdr:colOff>323850</xdr:colOff>
                    <xdr:row>80</xdr:row>
                    <xdr:rowOff>0</xdr:rowOff>
                  </from>
                  <to>
                    <xdr:col>3</xdr:col>
                    <xdr:colOff>76200</xdr:colOff>
                    <xdr:row>81</xdr:row>
                    <xdr:rowOff>38100</xdr:rowOff>
                  </to>
                </anchor>
              </controlPr>
            </control>
          </mc:Choice>
        </mc:AlternateContent>
        <mc:AlternateContent xmlns:mc="http://schemas.openxmlformats.org/markup-compatibility/2006">
          <mc:Choice Requires="x14">
            <control shapeId="42120" r:id="rId136" name="Check Box 136">
              <controlPr defaultSize="0" autoFill="0" autoLine="0" autoPict="0">
                <anchor moveWithCells="1">
                  <from>
                    <xdr:col>2</xdr:col>
                    <xdr:colOff>323850</xdr:colOff>
                    <xdr:row>81</xdr:row>
                    <xdr:rowOff>0</xdr:rowOff>
                  </from>
                  <to>
                    <xdr:col>3</xdr:col>
                    <xdr:colOff>76200</xdr:colOff>
                    <xdr:row>82</xdr:row>
                    <xdr:rowOff>38100</xdr:rowOff>
                  </to>
                </anchor>
              </controlPr>
            </control>
          </mc:Choice>
        </mc:AlternateContent>
        <mc:AlternateContent xmlns:mc="http://schemas.openxmlformats.org/markup-compatibility/2006">
          <mc:Choice Requires="x14">
            <control shapeId="42121" r:id="rId137" name="Check Box 137">
              <controlPr defaultSize="0" autoFill="0" autoLine="0" autoPict="0">
                <anchor moveWithCells="1">
                  <from>
                    <xdr:col>2</xdr:col>
                    <xdr:colOff>323850</xdr:colOff>
                    <xdr:row>82</xdr:row>
                    <xdr:rowOff>0</xdr:rowOff>
                  </from>
                  <to>
                    <xdr:col>3</xdr:col>
                    <xdr:colOff>76200</xdr:colOff>
                    <xdr:row>83</xdr:row>
                    <xdr:rowOff>19050</xdr:rowOff>
                  </to>
                </anchor>
              </controlPr>
            </control>
          </mc:Choice>
        </mc:AlternateContent>
        <mc:AlternateContent xmlns:mc="http://schemas.openxmlformats.org/markup-compatibility/2006">
          <mc:Choice Requires="x14">
            <control shapeId="42122" r:id="rId138" name="Check Box 138">
              <controlPr defaultSize="0" autoFill="0" autoLine="0" autoPict="0">
                <anchor moveWithCells="1">
                  <from>
                    <xdr:col>2</xdr:col>
                    <xdr:colOff>323850</xdr:colOff>
                    <xdr:row>83</xdr:row>
                    <xdr:rowOff>0</xdr:rowOff>
                  </from>
                  <to>
                    <xdr:col>3</xdr:col>
                    <xdr:colOff>76200</xdr:colOff>
                    <xdr:row>84</xdr:row>
                    <xdr:rowOff>38100</xdr:rowOff>
                  </to>
                </anchor>
              </controlPr>
            </control>
          </mc:Choice>
        </mc:AlternateContent>
        <mc:AlternateContent xmlns:mc="http://schemas.openxmlformats.org/markup-compatibility/2006">
          <mc:Choice Requires="x14">
            <control shapeId="42123" r:id="rId139" name="Check Box 139">
              <controlPr defaultSize="0" autoFill="0" autoLine="0" autoPict="0">
                <anchor moveWithCells="1">
                  <from>
                    <xdr:col>2</xdr:col>
                    <xdr:colOff>323850</xdr:colOff>
                    <xdr:row>84</xdr:row>
                    <xdr:rowOff>0</xdr:rowOff>
                  </from>
                  <to>
                    <xdr:col>3</xdr:col>
                    <xdr:colOff>76200</xdr:colOff>
                    <xdr:row>85</xdr:row>
                    <xdr:rowOff>38100</xdr:rowOff>
                  </to>
                </anchor>
              </controlPr>
            </control>
          </mc:Choice>
        </mc:AlternateContent>
        <mc:AlternateContent xmlns:mc="http://schemas.openxmlformats.org/markup-compatibility/2006">
          <mc:Choice Requires="x14">
            <control shapeId="42124" r:id="rId140" name="Check Box 140">
              <controlPr defaultSize="0" autoFill="0" autoLine="0" autoPict="0">
                <anchor moveWithCells="1">
                  <from>
                    <xdr:col>2</xdr:col>
                    <xdr:colOff>323850</xdr:colOff>
                    <xdr:row>85</xdr:row>
                    <xdr:rowOff>0</xdr:rowOff>
                  </from>
                  <to>
                    <xdr:col>3</xdr:col>
                    <xdr:colOff>76200</xdr:colOff>
                    <xdr:row>86</xdr:row>
                    <xdr:rowOff>38100</xdr:rowOff>
                  </to>
                </anchor>
              </controlPr>
            </control>
          </mc:Choice>
        </mc:AlternateContent>
        <mc:AlternateContent xmlns:mc="http://schemas.openxmlformats.org/markup-compatibility/2006">
          <mc:Choice Requires="x14">
            <control shapeId="42125" r:id="rId141" name="Check Box 141">
              <controlPr defaultSize="0" autoFill="0" autoLine="0" autoPict="0">
                <anchor moveWithCells="1">
                  <from>
                    <xdr:col>2</xdr:col>
                    <xdr:colOff>323850</xdr:colOff>
                    <xdr:row>86</xdr:row>
                    <xdr:rowOff>0</xdr:rowOff>
                  </from>
                  <to>
                    <xdr:col>3</xdr:col>
                    <xdr:colOff>76200</xdr:colOff>
                    <xdr:row>87</xdr:row>
                    <xdr:rowOff>38100</xdr:rowOff>
                  </to>
                </anchor>
              </controlPr>
            </control>
          </mc:Choice>
        </mc:AlternateContent>
        <mc:AlternateContent xmlns:mc="http://schemas.openxmlformats.org/markup-compatibility/2006">
          <mc:Choice Requires="x14">
            <control shapeId="42126" r:id="rId142" name="Check Box 142">
              <controlPr defaultSize="0" autoFill="0" autoLine="0" autoPict="0">
                <anchor moveWithCells="1">
                  <from>
                    <xdr:col>2</xdr:col>
                    <xdr:colOff>323850</xdr:colOff>
                    <xdr:row>87</xdr:row>
                    <xdr:rowOff>0</xdr:rowOff>
                  </from>
                  <to>
                    <xdr:col>3</xdr:col>
                    <xdr:colOff>76200</xdr:colOff>
                    <xdr:row>88</xdr:row>
                    <xdr:rowOff>38100</xdr:rowOff>
                  </to>
                </anchor>
              </controlPr>
            </control>
          </mc:Choice>
        </mc:AlternateContent>
        <mc:AlternateContent xmlns:mc="http://schemas.openxmlformats.org/markup-compatibility/2006">
          <mc:Choice Requires="x14">
            <control shapeId="42127" r:id="rId143" name="Check Box 143">
              <controlPr defaultSize="0" autoFill="0" autoLine="0" autoPict="0">
                <anchor moveWithCells="1">
                  <from>
                    <xdr:col>2</xdr:col>
                    <xdr:colOff>323850</xdr:colOff>
                    <xdr:row>88</xdr:row>
                    <xdr:rowOff>0</xdr:rowOff>
                  </from>
                  <to>
                    <xdr:col>3</xdr:col>
                    <xdr:colOff>76200</xdr:colOff>
                    <xdr:row>89</xdr:row>
                    <xdr:rowOff>19050</xdr:rowOff>
                  </to>
                </anchor>
              </controlPr>
            </control>
          </mc:Choice>
        </mc:AlternateContent>
        <mc:AlternateContent xmlns:mc="http://schemas.openxmlformats.org/markup-compatibility/2006">
          <mc:Choice Requires="x14">
            <control shapeId="42128" r:id="rId144" name="Check Box 144">
              <controlPr defaultSize="0" autoFill="0" autoLine="0" autoPict="0">
                <anchor moveWithCells="1">
                  <from>
                    <xdr:col>2</xdr:col>
                    <xdr:colOff>323850</xdr:colOff>
                    <xdr:row>89</xdr:row>
                    <xdr:rowOff>0</xdr:rowOff>
                  </from>
                  <to>
                    <xdr:col>3</xdr:col>
                    <xdr:colOff>76200</xdr:colOff>
                    <xdr:row>90</xdr:row>
                    <xdr:rowOff>38100</xdr:rowOff>
                  </to>
                </anchor>
              </controlPr>
            </control>
          </mc:Choice>
        </mc:AlternateContent>
        <mc:AlternateContent xmlns:mc="http://schemas.openxmlformats.org/markup-compatibility/2006">
          <mc:Choice Requires="x14">
            <control shapeId="42129" r:id="rId145" name="Check Box 145">
              <controlPr defaultSize="0" autoFill="0" autoLine="0" autoPict="0">
                <anchor moveWithCells="1">
                  <from>
                    <xdr:col>2</xdr:col>
                    <xdr:colOff>323850</xdr:colOff>
                    <xdr:row>90</xdr:row>
                    <xdr:rowOff>0</xdr:rowOff>
                  </from>
                  <to>
                    <xdr:col>3</xdr:col>
                    <xdr:colOff>76200</xdr:colOff>
                    <xdr:row>91</xdr:row>
                    <xdr:rowOff>38100</xdr:rowOff>
                  </to>
                </anchor>
              </controlPr>
            </control>
          </mc:Choice>
        </mc:AlternateContent>
        <mc:AlternateContent xmlns:mc="http://schemas.openxmlformats.org/markup-compatibility/2006">
          <mc:Choice Requires="x14">
            <control shapeId="42130" r:id="rId146" name="Check Box 146">
              <controlPr defaultSize="0" autoFill="0" autoLine="0" autoPict="0">
                <anchor moveWithCells="1">
                  <from>
                    <xdr:col>2</xdr:col>
                    <xdr:colOff>323850</xdr:colOff>
                    <xdr:row>91</xdr:row>
                    <xdr:rowOff>0</xdr:rowOff>
                  </from>
                  <to>
                    <xdr:col>3</xdr:col>
                    <xdr:colOff>76200</xdr:colOff>
                    <xdr:row>92</xdr:row>
                    <xdr:rowOff>38100</xdr:rowOff>
                  </to>
                </anchor>
              </controlPr>
            </control>
          </mc:Choice>
        </mc:AlternateContent>
        <mc:AlternateContent xmlns:mc="http://schemas.openxmlformats.org/markup-compatibility/2006">
          <mc:Choice Requires="x14">
            <control shapeId="42131" r:id="rId147" name="Check Box 147">
              <controlPr defaultSize="0" autoFill="0" autoLine="0" autoPict="0">
                <anchor moveWithCells="1">
                  <from>
                    <xdr:col>2</xdr:col>
                    <xdr:colOff>323850</xdr:colOff>
                    <xdr:row>92</xdr:row>
                    <xdr:rowOff>0</xdr:rowOff>
                  </from>
                  <to>
                    <xdr:col>3</xdr:col>
                    <xdr:colOff>76200</xdr:colOff>
                    <xdr:row>93</xdr:row>
                    <xdr:rowOff>38100</xdr:rowOff>
                  </to>
                </anchor>
              </controlPr>
            </control>
          </mc:Choice>
        </mc:AlternateContent>
        <mc:AlternateContent xmlns:mc="http://schemas.openxmlformats.org/markup-compatibility/2006">
          <mc:Choice Requires="x14">
            <control shapeId="42132" r:id="rId148" name="Check Box 148">
              <controlPr defaultSize="0" autoFill="0" autoLine="0" autoPict="0">
                <anchor moveWithCells="1">
                  <from>
                    <xdr:col>2</xdr:col>
                    <xdr:colOff>323850</xdr:colOff>
                    <xdr:row>93</xdr:row>
                    <xdr:rowOff>0</xdr:rowOff>
                  </from>
                  <to>
                    <xdr:col>3</xdr:col>
                    <xdr:colOff>76200</xdr:colOff>
                    <xdr:row>94</xdr:row>
                    <xdr:rowOff>38100</xdr:rowOff>
                  </to>
                </anchor>
              </controlPr>
            </control>
          </mc:Choice>
        </mc:AlternateContent>
        <mc:AlternateContent xmlns:mc="http://schemas.openxmlformats.org/markup-compatibility/2006">
          <mc:Choice Requires="x14">
            <control shapeId="42133" r:id="rId149" name="Check Box 149">
              <controlPr defaultSize="0" autoFill="0" autoLine="0" autoPict="0">
                <anchor moveWithCells="1">
                  <from>
                    <xdr:col>2</xdr:col>
                    <xdr:colOff>323850</xdr:colOff>
                    <xdr:row>94</xdr:row>
                    <xdr:rowOff>0</xdr:rowOff>
                  </from>
                  <to>
                    <xdr:col>3</xdr:col>
                    <xdr:colOff>76200</xdr:colOff>
                    <xdr:row>95</xdr:row>
                    <xdr:rowOff>19050</xdr:rowOff>
                  </to>
                </anchor>
              </controlPr>
            </control>
          </mc:Choice>
        </mc:AlternateContent>
        <mc:AlternateContent xmlns:mc="http://schemas.openxmlformats.org/markup-compatibility/2006">
          <mc:Choice Requires="x14">
            <control shapeId="42134" r:id="rId150" name="Group Box 150">
              <controlPr defaultSize="0" autoFill="0" autoPict="0">
                <anchor moveWithCells="1">
                  <from>
                    <xdr:col>2</xdr:col>
                    <xdr:colOff>527050</xdr:colOff>
                    <xdr:row>66</xdr:row>
                    <xdr:rowOff>184150</xdr:rowOff>
                  </from>
                  <to>
                    <xdr:col>7</xdr:col>
                    <xdr:colOff>0</xdr:colOff>
                    <xdr:row>68</xdr:row>
                    <xdr:rowOff>50800</xdr:rowOff>
                  </to>
                </anchor>
              </controlPr>
            </control>
          </mc:Choice>
        </mc:AlternateContent>
        <mc:AlternateContent xmlns:mc="http://schemas.openxmlformats.org/markup-compatibility/2006">
          <mc:Choice Requires="x14">
            <control shapeId="42135" r:id="rId151" name="Option Button 151">
              <controlPr defaultSize="0" autoFill="0" autoLine="0" autoPict="0">
                <anchor moveWithCells="1">
                  <from>
                    <xdr:col>3</xdr:col>
                    <xdr:colOff>590550</xdr:colOff>
                    <xdr:row>67</xdr:row>
                    <xdr:rowOff>31750</xdr:rowOff>
                  </from>
                  <to>
                    <xdr:col>4</xdr:col>
                    <xdr:colOff>374650</xdr:colOff>
                    <xdr:row>68</xdr:row>
                    <xdr:rowOff>0</xdr:rowOff>
                  </to>
                </anchor>
              </controlPr>
            </control>
          </mc:Choice>
        </mc:AlternateContent>
        <mc:AlternateContent xmlns:mc="http://schemas.openxmlformats.org/markup-compatibility/2006">
          <mc:Choice Requires="x14">
            <control shapeId="42136" r:id="rId152" name="Option Button 152">
              <controlPr defaultSize="0" autoFill="0" autoLine="0" autoPict="0">
                <anchor moveWithCells="1">
                  <from>
                    <xdr:col>4</xdr:col>
                    <xdr:colOff>527050</xdr:colOff>
                    <xdr:row>67</xdr:row>
                    <xdr:rowOff>31750</xdr:rowOff>
                  </from>
                  <to>
                    <xdr:col>5</xdr:col>
                    <xdr:colOff>304800</xdr:colOff>
                    <xdr:row>68</xdr:row>
                    <xdr:rowOff>0</xdr:rowOff>
                  </to>
                </anchor>
              </controlPr>
            </control>
          </mc:Choice>
        </mc:AlternateContent>
        <mc:AlternateContent xmlns:mc="http://schemas.openxmlformats.org/markup-compatibility/2006">
          <mc:Choice Requires="x14">
            <control shapeId="42137" r:id="rId153" name="Option Button 153">
              <controlPr defaultSize="0" autoFill="0" autoLine="0" autoPict="0">
                <anchor moveWithCells="1">
                  <from>
                    <xdr:col>5</xdr:col>
                    <xdr:colOff>495300</xdr:colOff>
                    <xdr:row>67</xdr:row>
                    <xdr:rowOff>19050</xdr:rowOff>
                  </from>
                  <to>
                    <xdr:col>6</xdr:col>
                    <xdr:colOff>279400</xdr:colOff>
                    <xdr:row>68</xdr:row>
                    <xdr:rowOff>19050</xdr:rowOff>
                  </to>
                </anchor>
              </controlPr>
            </control>
          </mc:Choice>
        </mc:AlternateContent>
        <mc:AlternateContent xmlns:mc="http://schemas.openxmlformats.org/markup-compatibility/2006">
          <mc:Choice Requires="x14">
            <control shapeId="42138" r:id="rId154" name="Check Box 154">
              <controlPr defaultSize="0" autoFill="0" autoLine="0" autoPict="0">
                <anchor moveWithCells="1">
                  <from>
                    <xdr:col>2</xdr:col>
                    <xdr:colOff>323850</xdr:colOff>
                    <xdr:row>75</xdr:row>
                    <xdr:rowOff>0</xdr:rowOff>
                  </from>
                  <to>
                    <xdr:col>3</xdr:col>
                    <xdr:colOff>76200</xdr:colOff>
                    <xdr:row>76</xdr:row>
                    <xdr:rowOff>38100</xdr:rowOff>
                  </to>
                </anchor>
              </controlPr>
            </control>
          </mc:Choice>
        </mc:AlternateContent>
        <mc:AlternateContent xmlns:mc="http://schemas.openxmlformats.org/markup-compatibility/2006">
          <mc:Choice Requires="x14">
            <control shapeId="42139" r:id="rId155" name="Check Box 155">
              <controlPr defaultSize="0" autoFill="0" autoLine="0" autoPict="0">
                <anchor moveWithCells="1">
                  <from>
                    <xdr:col>2</xdr:col>
                    <xdr:colOff>323850</xdr:colOff>
                    <xdr:row>70</xdr:row>
                    <xdr:rowOff>146050</xdr:rowOff>
                  </from>
                  <to>
                    <xdr:col>3</xdr:col>
                    <xdr:colOff>76200</xdr:colOff>
                    <xdr:row>71</xdr:row>
                    <xdr:rowOff>171450</xdr:rowOff>
                  </to>
                </anchor>
              </controlPr>
            </control>
          </mc:Choice>
        </mc:AlternateContent>
        <mc:AlternateContent xmlns:mc="http://schemas.openxmlformats.org/markup-compatibility/2006">
          <mc:Choice Requires="x14">
            <control shapeId="42140" r:id="rId156" name="Check Box 156">
              <controlPr defaultSize="0" autoFill="0" autoLine="0" autoPict="0">
                <anchor moveWithCells="1">
                  <from>
                    <xdr:col>2</xdr:col>
                    <xdr:colOff>323850</xdr:colOff>
                    <xdr:row>72</xdr:row>
                    <xdr:rowOff>165100</xdr:rowOff>
                  </from>
                  <to>
                    <xdr:col>3</xdr:col>
                    <xdr:colOff>76200</xdr:colOff>
                    <xdr:row>74</xdr:row>
                    <xdr:rowOff>12700</xdr:rowOff>
                  </to>
                </anchor>
              </controlPr>
            </control>
          </mc:Choice>
        </mc:AlternateContent>
        <mc:AlternateContent xmlns:mc="http://schemas.openxmlformats.org/markup-compatibility/2006">
          <mc:Choice Requires="x14">
            <control shapeId="42141" r:id="rId157" name="Option Button 157">
              <controlPr defaultSize="0" autoFill="0" autoLine="0" autoPict="0">
                <anchor moveWithCells="1">
                  <from>
                    <xdr:col>2</xdr:col>
                    <xdr:colOff>469900</xdr:colOff>
                    <xdr:row>74</xdr:row>
                    <xdr:rowOff>38100</xdr:rowOff>
                  </from>
                  <to>
                    <xdr:col>3</xdr:col>
                    <xdr:colOff>488950</xdr:colOff>
                    <xdr:row>74</xdr:row>
                    <xdr:rowOff>152400</xdr:rowOff>
                  </to>
                </anchor>
              </controlPr>
            </control>
          </mc:Choice>
        </mc:AlternateContent>
        <mc:AlternateContent xmlns:mc="http://schemas.openxmlformats.org/markup-compatibility/2006">
          <mc:Choice Requires="x14">
            <control shapeId="42142" r:id="rId158" name="Check Box 158">
              <controlPr defaultSize="0" autoFill="0" autoLine="0" autoPict="0">
                <anchor moveWithCells="1">
                  <from>
                    <xdr:col>19</xdr:col>
                    <xdr:colOff>323850</xdr:colOff>
                    <xdr:row>105</xdr:row>
                    <xdr:rowOff>0</xdr:rowOff>
                  </from>
                  <to>
                    <xdr:col>20</xdr:col>
                    <xdr:colOff>76200</xdr:colOff>
                    <xdr:row>106</xdr:row>
                    <xdr:rowOff>19050</xdr:rowOff>
                  </to>
                </anchor>
              </controlPr>
            </control>
          </mc:Choice>
        </mc:AlternateContent>
        <mc:AlternateContent xmlns:mc="http://schemas.openxmlformats.org/markup-compatibility/2006">
          <mc:Choice Requires="x14">
            <control shapeId="42143" r:id="rId159" name="Check Box 159">
              <controlPr defaultSize="0" autoFill="0" autoLine="0" autoPict="0">
                <anchor moveWithCells="1">
                  <from>
                    <xdr:col>19</xdr:col>
                    <xdr:colOff>323850</xdr:colOff>
                    <xdr:row>106</xdr:row>
                    <xdr:rowOff>0</xdr:rowOff>
                  </from>
                  <to>
                    <xdr:col>20</xdr:col>
                    <xdr:colOff>76200</xdr:colOff>
                    <xdr:row>107</xdr:row>
                    <xdr:rowOff>19050</xdr:rowOff>
                  </to>
                </anchor>
              </controlPr>
            </control>
          </mc:Choice>
        </mc:AlternateContent>
        <mc:AlternateContent xmlns:mc="http://schemas.openxmlformats.org/markup-compatibility/2006">
          <mc:Choice Requires="x14">
            <control shapeId="42144" r:id="rId160" name="Check Box 160">
              <controlPr defaultSize="0" autoFill="0" autoLine="0" autoPict="0">
                <anchor moveWithCells="1">
                  <from>
                    <xdr:col>19</xdr:col>
                    <xdr:colOff>323850</xdr:colOff>
                    <xdr:row>107</xdr:row>
                    <xdr:rowOff>0</xdr:rowOff>
                  </from>
                  <to>
                    <xdr:col>20</xdr:col>
                    <xdr:colOff>76200</xdr:colOff>
                    <xdr:row>108</xdr:row>
                    <xdr:rowOff>19050</xdr:rowOff>
                  </to>
                </anchor>
              </controlPr>
            </control>
          </mc:Choice>
        </mc:AlternateContent>
        <mc:AlternateContent xmlns:mc="http://schemas.openxmlformats.org/markup-compatibility/2006">
          <mc:Choice Requires="x14">
            <control shapeId="42145" r:id="rId161" name="Check Box 161">
              <controlPr defaultSize="0" autoFill="0" autoLine="0" autoPict="0">
                <anchor moveWithCells="1">
                  <from>
                    <xdr:col>19</xdr:col>
                    <xdr:colOff>323850</xdr:colOff>
                    <xdr:row>108</xdr:row>
                    <xdr:rowOff>0</xdr:rowOff>
                  </from>
                  <to>
                    <xdr:col>20</xdr:col>
                    <xdr:colOff>76200</xdr:colOff>
                    <xdr:row>109</xdr:row>
                    <xdr:rowOff>19050</xdr:rowOff>
                  </to>
                </anchor>
              </controlPr>
            </control>
          </mc:Choice>
        </mc:AlternateContent>
        <mc:AlternateContent xmlns:mc="http://schemas.openxmlformats.org/markup-compatibility/2006">
          <mc:Choice Requires="x14">
            <control shapeId="42146" r:id="rId162" name="Check Box 162">
              <controlPr defaultSize="0" autoFill="0" autoLine="0" autoPict="0">
                <anchor moveWithCells="1">
                  <from>
                    <xdr:col>10</xdr:col>
                    <xdr:colOff>323850</xdr:colOff>
                    <xdr:row>69</xdr:row>
                    <xdr:rowOff>0</xdr:rowOff>
                  </from>
                  <to>
                    <xdr:col>11</xdr:col>
                    <xdr:colOff>76200</xdr:colOff>
                    <xdr:row>70</xdr:row>
                    <xdr:rowOff>19050</xdr:rowOff>
                  </to>
                </anchor>
              </controlPr>
            </control>
          </mc:Choice>
        </mc:AlternateContent>
        <mc:AlternateContent xmlns:mc="http://schemas.openxmlformats.org/markup-compatibility/2006">
          <mc:Choice Requires="x14">
            <control shapeId="42147" r:id="rId163" name="Group Box 163">
              <controlPr defaultSize="0" autoFill="0" autoPict="0">
                <anchor moveWithCells="1">
                  <from>
                    <xdr:col>10</xdr:col>
                    <xdr:colOff>514350</xdr:colOff>
                    <xdr:row>66</xdr:row>
                    <xdr:rowOff>190500</xdr:rowOff>
                  </from>
                  <to>
                    <xdr:col>14</xdr:col>
                    <xdr:colOff>12700</xdr:colOff>
                    <xdr:row>68</xdr:row>
                    <xdr:rowOff>38100</xdr:rowOff>
                  </to>
                </anchor>
              </controlPr>
            </control>
          </mc:Choice>
        </mc:AlternateContent>
        <mc:AlternateContent xmlns:mc="http://schemas.openxmlformats.org/markup-compatibility/2006">
          <mc:Choice Requires="x14">
            <control shapeId="42148" r:id="rId164" name="Option Button 164">
              <controlPr defaultSize="0" autoFill="0" autoLine="0" autoPict="0">
                <anchor moveWithCells="1">
                  <from>
                    <xdr:col>11</xdr:col>
                    <xdr:colOff>590550</xdr:colOff>
                    <xdr:row>67</xdr:row>
                    <xdr:rowOff>31750</xdr:rowOff>
                  </from>
                  <to>
                    <xdr:col>12</xdr:col>
                    <xdr:colOff>374650</xdr:colOff>
                    <xdr:row>68</xdr:row>
                    <xdr:rowOff>0</xdr:rowOff>
                  </to>
                </anchor>
              </controlPr>
            </control>
          </mc:Choice>
        </mc:AlternateContent>
        <mc:AlternateContent xmlns:mc="http://schemas.openxmlformats.org/markup-compatibility/2006">
          <mc:Choice Requires="x14">
            <control shapeId="42149" r:id="rId165" name="Option Button 165">
              <controlPr defaultSize="0" autoFill="0" autoLine="0" autoPict="0">
                <anchor moveWithCells="1">
                  <from>
                    <xdr:col>12</xdr:col>
                    <xdr:colOff>527050</xdr:colOff>
                    <xdr:row>67</xdr:row>
                    <xdr:rowOff>31750</xdr:rowOff>
                  </from>
                  <to>
                    <xdr:col>13</xdr:col>
                    <xdr:colOff>304800</xdr:colOff>
                    <xdr:row>68</xdr:row>
                    <xdr:rowOff>0</xdr:rowOff>
                  </to>
                </anchor>
              </controlPr>
            </control>
          </mc:Choice>
        </mc:AlternateContent>
        <mc:AlternateContent xmlns:mc="http://schemas.openxmlformats.org/markup-compatibility/2006">
          <mc:Choice Requires="x14">
            <control shapeId="42150" r:id="rId166" name="Check Box 166">
              <controlPr defaultSize="0" autoFill="0" autoLine="0" autoPict="0">
                <anchor moveWithCells="1">
                  <from>
                    <xdr:col>19</xdr:col>
                    <xdr:colOff>323850</xdr:colOff>
                    <xdr:row>78</xdr:row>
                    <xdr:rowOff>0</xdr:rowOff>
                  </from>
                  <to>
                    <xdr:col>20</xdr:col>
                    <xdr:colOff>76200</xdr:colOff>
                    <xdr:row>79</xdr:row>
                    <xdr:rowOff>38100</xdr:rowOff>
                  </to>
                </anchor>
              </controlPr>
            </control>
          </mc:Choice>
        </mc:AlternateContent>
        <mc:AlternateContent xmlns:mc="http://schemas.openxmlformats.org/markup-compatibility/2006">
          <mc:Choice Requires="x14">
            <control shapeId="42151" r:id="rId167" name="Check Box 167">
              <controlPr defaultSize="0" autoFill="0" autoLine="0" autoPict="0">
                <anchor moveWithCells="1">
                  <from>
                    <xdr:col>19</xdr:col>
                    <xdr:colOff>323850</xdr:colOff>
                    <xdr:row>79</xdr:row>
                    <xdr:rowOff>0</xdr:rowOff>
                  </from>
                  <to>
                    <xdr:col>20</xdr:col>
                    <xdr:colOff>76200</xdr:colOff>
                    <xdr:row>80</xdr:row>
                    <xdr:rowOff>38100</xdr:rowOff>
                  </to>
                </anchor>
              </controlPr>
            </control>
          </mc:Choice>
        </mc:AlternateContent>
        <mc:AlternateContent xmlns:mc="http://schemas.openxmlformats.org/markup-compatibility/2006">
          <mc:Choice Requires="x14">
            <control shapeId="42152" r:id="rId168" name="Check Box 168">
              <controlPr defaultSize="0" autoFill="0" autoLine="0" autoPict="0">
                <anchor moveWithCells="1">
                  <from>
                    <xdr:col>19</xdr:col>
                    <xdr:colOff>323850</xdr:colOff>
                    <xdr:row>79</xdr:row>
                    <xdr:rowOff>0</xdr:rowOff>
                  </from>
                  <to>
                    <xdr:col>20</xdr:col>
                    <xdr:colOff>76200</xdr:colOff>
                    <xdr:row>80</xdr:row>
                    <xdr:rowOff>38100</xdr:rowOff>
                  </to>
                </anchor>
              </controlPr>
            </control>
          </mc:Choice>
        </mc:AlternateContent>
        <mc:AlternateContent xmlns:mc="http://schemas.openxmlformats.org/markup-compatibility/2006">
          <mc:Choice Requires="x14">
            <control shapeId="42153" r:id="rId169" name="Check Box 169">
              <controlPr defaultSize="0" autoFill="0" autoLine="0" autoPict="0">
                <anchor moveWithCells="1">
                  <from>
                    <xdr:col>19</xdr:col>
                    <xdr:colOff>323850</xdr:colOff>
                    <xdr:row>80</xdr:row>
                    <xdr:rowOff>0</xdr:rowOff>
                  </from>
                  <to>
                    <xdr:col>20</xdr:col>
                    <xdr:colOff>76200</xdr:colOff>
                    <xdr:row>81</xdr:row>
                    <xdr:rowOff>38100</xdr:rowOff>
                  </to>
                </anchor>
              </controlPr>
            </control>
          </mc:Choice>
        </mc:AlternateContent>
        <mc:AlternateContent xmlns:mc="http://schemas.openxmlformats.org/markup-compatibility/2006">
          <mc:Choice Requires="x14">
            <control shapeId="42154" r:id="rId170" name="Check Box 170">
              <controlPr defaultSize="0" autoFill="0" autoLine="0" autoPict="0">
                <anchor moveWithCells="1">
                  <from>
                    <xdr:col>19</xdr:col>
                    <xdr:colOff>323850</xdr:colOff>
                    <xdr:row>80</xdr:row>
                    <xdr:rowOff>0</xdr:rowOff>
                  </from>
                  <to>
                    <xdr:col>20</xdr:col>
                    <xdr:colOff>76200</xdr:colOff>
                    <xdr:row>81</xdr:row>
                    <xdr:rowOff>38100</xdr:rowOff>
                  </to>
                </anchor>
              </controlPr>
            </control>
          </mc:Choice>
        </mc:AlternateContent>
        <mc:AlternateContent xmlns:mc="http://schemas.openxmlformats.org/markup-compatibility/2006">
          <mc:Choice Requires="x14">
            <control shapeId="42155" r:id="rId171" name="Check Box 171">
              <controlPr defaultSize="0" autoFill="0" autoLine="0" autoPict="0">
                <anchor moveWithCells="1">
                  <from>
                    <xdr:col>19</xdr:col>
                    <xdr:colOff>323850</xdr:colOff>
                    <xdr:row>80</xdr:row>
                    <xdr:rowOff>0</xdr:rowOff>
                  </from>
                  <to>
                    <xdr:col>20</xdr:col>
                    <xdr:colOff>76200</xdr:colOff>
                    <xdr:row>81</xdr:row>
                    <xdr:rowOff>38100</xdr:rowOff>
                  </to>
                </anchor>
              </controlPr>
            </control>
          </mc:Choice>
        </mc:AlternateContent>
        <mc:AlternateContent xmlns:mc="http://schemas.openxmlformats.org/markup-compatibility/2006">
          <mc:Choice Requires="x14">
            <control shapeId="42156" r:id="rId172" name="Check Box 172">
              <controlPr defaultSize="0" autoFill="0" autoLine="0" autoPict="0">
                <anchor moveWithCells="1">
                  <from>
                    <xdr:col>19</xdr:col>
                    <xdr:colOff>323850</xdr:colOff>
                    <xdr:row>81</xdr:row>
                    <xdr:rowOff>0</xdr:rowOff>
                  </from>
                  <to>
                    <xdr:col>20</xdr:col>
                    <xdr:colOff>76200</xdr:colOff>
                    <xdr:row>82</xdr:row>
                    <xdr:rowOff>38100</xdr:rowOff>
                  </to>
                </anchor>
              </controlPr>
            </control>
          </mc:Choice>
        </mc:AlternateContent>
        <mc:AlternateContent xmlns:mc="http://schemas.openxmlformats.org/markup-compatibility/2006">
          <mc:Choice Requires="x14">
            <control shapeId="42157" r:id="rId173" name="Check Box 173">
              <controlPr defaultSize="0" autoFill="0" autoLine="0" autoPict="0">
                <anchor moveWithCells="1">
                  <from>
                    <xdr:col>19</xdr:col>
                    <xdr:colOff>323850</xdr:colOff>
                    <xdr:row>81</xdr:row>
                    <xdr:rowOff>0</xdr:rowOff>
                  </from>
                  <to>
                    <xdr:col>20</xdr:col>
                    <xdr:colOff>76200</xdr:colOff>
                    <xdr:row>82</xdr:row>
                    <xdr:rowOff>38100</xdr:rowOff>
                  </to>
                </anchor>
              </controlPr>
            </control>
          </mc:Choice>
        </mc:AlternateContent>
        <mc:AlternateContent xmlns:mc="http://schemas.openxmlformats.org/markup-compatibility/2006">
          <mc:Choice Requires="x14">
            <control shapeId="42158" r:id="rId174" name="Check Box 174">
              <controlPr defaultSize="0" autoFill="0" autoLine="0" autoPict="0">
                <anchor moveWithCells="1">
                  <from>
                    <xdr:col>19</xdr:col>
                    <xdr:colOff>323850</xdr:colOff>
                    <xdr:row>81</xdr:row>
                    <xdr:rowOff>0</xdr:rowOff>
                  </from>
                  <to>
                    <xdr:col>20</xdr:col>
                    <xdr:colOff>76200</xdr:colOff>
                    <xdr:row>82</xdr:row>
                    <xdr:rowOff>38100</xdr:rowOff>
                  </to>
                </anchor>
              </controlPr>
            </control>
          </mc:Choice>
        </mc:AlternateContent>
        <mc:AlternateContent xmlns:mc="http://schemas.openxmlformats.org/markup-compatibility/2006">
          <mc:Choice Requires="x14">
            <control shapeId="42159" r:id="rId175" name="Check Box 175">
              <controlPr defaultSize="0" autoFill="0" autoLine="0" autoPict="0">
                <anchor moveWithCells="1">
                  <from>
                    <xdr:col>19</xdr:col>
                    <xdr:colOff>323850</xdr:colOff>
                    <xdr:row>82</xdr:row>
                    <xdr:rowOff>0</xdr:rowOff>
                  </from>
                  <to>
                    <xdr:col>20</xdr:col>
                    <xdr:colOff>76200</xdr:colOff>
                    <xdr:row>83</xdr:row>
                    <xdr:rowOff>19050</xdr:rowOff>
                  </to>
                </anchor>
              </controlPr>
            </control>
          </mc:Choice>
        </mc:AlternateContent>
        <mc:AlternateContent xmlns:mc="http://schemas.openxmlformats.org/markup-compatibility/2006">
          <mc:Choice Requires="x14">
            <control shapeId="42160" r:id="rId176" name="Check Box 176">
              <controlPr defaultSize="0" autoFill="0" autoLine="0" autoPict="0">
                <anchor moveWithCells="1">
                  <from>
                    <xdr:col>19</xdr:col>
                    <xdr:colOff>323850</xdr:colOff>
                    <xdr:row>82</xdr:row>
                    <xdr:rowOff>0</xdr:rowOff>
                  </from>
                  <to>
                    <xdr:col>20</xdr:col>
                    <xdr:colOff>76200</xdr:colOff>
                    <xdr:row>83</xdr:row>
                    <xdr:rowOff>19050</xdr:rowOff>
                  </to>
                </anchor>
              </controlPr>
            </control>
          </mc:Choice>
        </mc:AlternateContent>
        <mc:AlternateContent xmlns:mc="http://schemas.openxmlformats.org/markup-compatibility/2006">
          <mc:Choice Requires="x14">
            <control shapeId="42161" r:id="rId177" name="Check Box 177">
              <controlPr defaultSize="0" autoFill="0" autoLine="0" autoPict="0">
                <anchor moveWithCells="1">
                  <from>
                    <xdr:col>19</xdr:col>
                    <xdr:colOff>323850</xdr:colOff>
                    <xdr:row>82</xdr:row>
                    <xdr:rowOff>0</xdr:rowOff>
                  </from>
                  <to>
                    <xdr:col>20</xdr:col>
                    <xdr:colOff>76200</xdr:colOff>
                    <xdr:row>83</xdr:row>
                    <xdr:rowOff>19050</xdr:rowOff>
                  </to>
                </anchor>
              </controlPr>
            </control>
          </mc:Choice>
        </mc:AlternateContent>
        <mc:AlternateContent xmlns:mc="http://schemas.openxmlformats.org/markup-compatibility/2006">
          <mc:Choice Requires="x14">
            <control shapeId="42162" r:id="rId178" name="Check Box 178">
              <controlPr defaultSize="0" autoFill="0" autoLine="0" autoPict="0">
                <anchor moveWithCells="1">
                  <from>
                    <xdr:col>19</xdr:col>
                    <xdr:colOff>323850</xdr:colOff>
                    <xdr:row>84</xdr:row>
                    <xdr:rowOff>0</xdr:rowOff>
                  </from>
                  <to>
                    <xdr:col>20</xdr:col>
                    <xdr:colOff>76200</xdr:colOff>
                    <xdr:row>85</xdr:row>
                    <xdr:rowOff>38100</xdr:rowOff>
                  </to>
                </anchor>
              </controlPr>
            </control>
          </mc:Choice>
        </mc:AlternateContent>
        <mc:AlternateContent xmlns:mc="http://schemas.openxmlformats.org/markup-compatibility/2006">
          <mc:Choice Requires="x14">
            <control shapeId="42163" r:id="rId179" name="Check Box 179">
              <controlPr defaultSize="0" autoFill="0" autoLine="0" autoPict="0">
                <anchor moveWithCells="1">
                  <from>
                    <xdr:col>19</xdr:col>
                    <xdr:colOff>323850</xdr:colOff>
                    <xdr:row>85</xdr:row>
                    <xdr:rowOff>0</xdr:rowOff>
                  </from>
                  <to>
                    <xdr:col>20</xdr:col>
                    <xdr:colOff>76200</xdr:colOff>
                    <xdr:row>86</xdr:row>
                    <xdr:rowOff>38100</xdr:rowOff>
                  </to>
                </anchor>
              </controlPr>
            </control>
          </mc:Choice>
        </mc:AlternateContent>
        <mc:AlternateContent xmlns:mc="http://schemas.openxmlformats.org/markup-compatibility/2006">
          <mc:Choice Requires="x14">
            <control shapeId="42164" r:id="rId180" name="Check Box 180">
              <controlPr defaultSize="0" autoFill="0" autoLine="0" autoPict="0">
                <anchor moveWithCells="1">
                  <from>
                    <xdr:col>19</xdr:col>
                    <xdr:colOff>323850</xdr:colOff>
                    <xdr:row>86</xdr:row>
                    <xdr:rowOff>0</xdr:rowOff>
                  </from>
                  <to>
                    <xdr:col>20</xdr:col>
                    <xdr:colOff>76200</xdr:colOff>
                    <xdr:row>87</xdr:row>
                    <xdr:rowOff>38100</xdr:rowOff>
                  </to>
                </anchor>
              </controlPr>
            </control>
          </mc:Choice>
        </mc:AlternateContent>
        <mc:AlternateContent xmlns:mc="http://schemas.openxmlformats.org/markup-compatibility/2006">
          <mc:Choice Requires="x14">
            <control shapeId="42165" r:id="rId181" name="Check Box 181">
              <controlPr defaultSize="0" autoFill="0" autoLine="0" autoPict="0">
                <anchor moveWithCells="1">
                  <from>
                    <xdr:col>19</xdr:col>
                    <xdr:colOff>323850</xdr:colOff>
                    <xdr:row>87</xdr:row>
                    <xdr:rowOff>0</xdr:rowOff>
                  </from>
                  <to>
                    <xdr:col>20</xdr:col>
                    <xdr:colOff>76200</xdr:colOff>
                    <xdr:row>88</xdr:row>
                    <xdr:rowOff>38100</xdr:rowOff>
                  </to>
                </anchor>
              </controlPr>
            </control>
          </mc:Choice>
        </mc:AlternateContent>
        <mc:AlternateContent xmlns:mc="http://schemas.openxmlformats.org/markup-compatibility/2006">
          <mc:Choice Requires="x14">
            <control shapeId="42166" r:id="rId182" name="Check Box 182">
              <controlPr defaultSize="0" autoFill="0" autoLine="0" autoPict="0">
                <anchor moveWithCells="1">
                  <from>
                    <xdr:col>19</xdr:col>
                    <xdr:colOff>323850</xdr:colOff>
                    <xdr:row>87</xdr:row>
                    <xdr:rowOff>0</xdr:rowOff>
                  </from>
                  <to>
                    <xdr:col>20</xdr:col>
                    <xdr:colOff>76200</xdr:colOff>
                    <xdr:row>88</xdr:row>
                    <xdr:rowOff>38100</xdr:rowOff>
                  </to>
                </anchor>
              </controlPr>
            </control>
          </mc:Choice>
        </mc:AlternateContent>
        <mc:AlternateContent xmlns:mc="http://schemas.openxmlformats.org/markup-compatibility/2006">
          <mc:Choice Requires="x14">
            <control shapeId="42167" r:id="rId183" name="Check Box 183">
              <controlPr defaultSize="0" autoFill="0" autoLine="0" autoPict="0">
                <anchor moveWithCells="1">
                  <from>
                    <xdr:col>19</xdr:col>
                    <xdr:colOff>323850</xdr:colOff>
                    <xdr:row>88</xdr:row>
                    <xdr:rowOff>0</xdr:rowOff>
                  </from>
                  <to>
                    <xdr:col>20</xdr:col>
                    <xdr:colOff>76200</xdr:colOff>
                    <xdr:row>89</xdr:row>
                    <xdr:rowOff>19050</xdr:rowOff>
                  </to>
                </anchor>
              </controlPr>
            </control>
          </mc:Choice>
        </mc:AlternateContent>
        <mc:AlternateContent xmlns:mc="http://schemas.openxmlformats.org/markup-compatibility/2006">
          <mc:Choice Requires="x14">
            <control shapeId="42168" r:id="rId184" name="Check Box 184">
              <controlPr defaultSize="0" autoFill="0" autoLine="0" autoPict="0">
                <anchor moveWithCells="1">
                  <from>
                    <xdr:col>19</xdr:col>
                    <xdr:colOff>323850</xdr:colOff>
                    <xdr:row>88</xdr:row>
                    <xdr:rowOff>0</xdr:rowOff>
                  </from>
                  <to>
                    <xdr:col>20</xdr:col>
                    <xdr:colOff>76200</xdr:colOff>
                    <xdr:row>89</xdr:row>
                    <xdr:rowOff>19050</xdr:rowOff>
                  </to>
                </anchor>
              </controlPr>
            </control>
          </mc:Choice>
        </mc:AlternateContent>
        <mc:AlternateContent xmlns:mc="http://schemas.openxmlformats.org/markup-compatibility/2006">
          <mc:Choice Requires="x14">
            <control shapeId="42169" r:id="rId185" name="Check Box 185">
              <controlPr defaultSize="0" autoFill="0" autoLine="0" autoPict="0">
                <anchor moveWithCells="1">
                  <from>
                    <xdr:col>19</xdr:col>
                    <xdr:colOff>323850</xdr:colOff>
                    <xdr:row>89</xdr:row>
                    <xdr:rowOff>0</xdr:rowOff>
                  </from>
                  <to>
                    <xdr:col>20</xdr:col>
                    <xdr:colOff>76200</xdr:colOff>
                    <xdr:row>90</xdr:row>
                    <xdr:rowOff>38100</xdr:rowOff>
                  </to>
                </anchor>
              </controlPr>
            </control>
          </mc:Choice>
        </mc:AlternateContent>
        <mc:AlternateContent xmlns:mc="http://schemas.openxmlformats.org/markup-compatibility/2006">
          <mc:Choice Requires="x14">
            <control shapeId="42170" r:id="rId186" name="Check Box 186">
              <controlPr defaultSize="0" autoFill="0" autoLine="0" autoPict="0">
                <anchor moveWithCells="1">
                  <from>
                    <xdr:col>19</xdr:col>
                    <xdr:colOff>323850</xdr:colOff>
                    <xdr:row>89</xdr:row>
                    <xdr:rowOff>0</xdr:rowOff>
                  </from>
                  <to>
                    <xdr:col>20</xdr:col>
                    <xdr:colOff>76200</xdr:colOff>
                    <xdr:row>90</xdr:row>
                    <xdr:rowOff>38100</xdr:rowOff>
                  </to>
                </anchor>
              </controlPr>
            </control>
          </mc:Choice>
        </mc:AlternateContent>
        <mc:AlternateContent xmlns:mc="http://schemas.openxmlformats.org/markup-compatibility/2006">
          <mc:Choice Requires="x14">
            <control shapeId="42171" r:id="rId187" name="Check Box 187">
              <controlPr defaultSize="0" autoFill="0" autoLine="0" autoPict="0">
                <anchor moveWithCells="1">
                  <from>
                    <xdr:col>19</xdr:col>
                    <xdr:colOff>323850</xdr:colOff>
                    <xdr:row>89</xdr:row>
                    <xdr:rowOff>0</xdr:rowOff>
                  </from>
                  <to>
                    <xdr:col>20</xdr:col>
                    <xdr:colOff>76200</xdr:colOff>
                    <xdr:row>90</xdr:row>
                    <xdr:rowOff>38100</xdr:rowOff>
                  </to>
                </anchor>
              </controlPr>
            </control>
          </mc:Choice>
        </mc:AlternateContent>
        <mc:AlternateContent xmlns:mc="http://schemas.openxmlformats.org/markup-compatibility/2006">
          <mc:Choice Requires="x14">
            <control shapeId="42172" r:id="rId188" name="Check Box 188">
              <controlPr defaultSize="0" autoFill="0" autoLine="0" autoPict="0">
                <anchor moveWithCells="1">
                  <from>
                    <xdr:col>19</xdr:col>
                    <xdr:colOff>323850</xdr:colOff>
                    <xdr:row>90</xdr:row>
                    <xdr:rowOff>0</xdr:rowOff>
                  </from>
                  <to>
                    <xdr:col>20</xdr:col>
                    <xdr:colOff>76200</xdr:colOff>
                    <xdr:row>91</xdr:row>
                    <xdr:rowOff>38100</xdr:rowOff>
                  </to>
                </anchor>
              </controlPr>
            </control>
          </mc:Choice>
        </mc:AlternateContent>
        <mc:AlternateContent xmlns:mc="http://schemas.openxmlformats.org/markup-compatibility/2006">
          <mc:Choice Requires="x14">
            <control shapeId="42173" r:id="rId189" name="Check Box 189">
              <controlPr defaultSize="0" autoFill="0" autoLine="0" autoPict="0">
                <anchor moveWithCells="1">
                  <from>
                    <xdr:col>19</xdr:col>
                    <xdr:colOff>323850</xdr:colOff>
                    <xdr:row>90</xdr:row>
                    <xdr:rowOff>0</xdr:rowOff>
                  </from>
                  <to>
                    <xdr:col>20</xdr:col>
                    <xdr:colOff>76200</xdr:colOff>
                    <xdr:row>91</xdr:row>
                    <xdr:rowOff>38100</xdr:rowOff>
                  </to>
                </anchor>
              </controlPr>
            </control>
          </mc:Choice>
        </mc:AlternateContent>
        <mc:AlternateContent xmlns:mc="http://schemas.openxmlformats.org/markup-compatibility/2006">
          <mc:Choice Requires="x14">
            <control shapeId="42174" r:id="rId190" name="Check Box 190">
              <controlPr defaultSize="0" autoFill="0" autoLine="0" autoPict="0">
                <anchor moveWithCells="1">
                  <from>
                    <xdr:col>19</xdr:col>
                    <xdr:colOff>323850</xdr:colOff>
                    <xdr:row>90</xdr:row>
                    <xdr:rowOff>0</xdr:rowOff>
                  </from>
                  <to>
                    <xdr:col>20</xdr:col>
                    <xdr:colOff>76200</xdr:colOff>
                    <xdr:row>91</xdr:row>
                    <xdr:rowOff>38100</xdr:rowOff>
                  </to>
                </anchor>
              </controlPr>
            </control>
          </mc:Choice>
        </mc:AlternateContent>
        <mc:AlternateContent xmlns:mc="http://schemas.openxmlformats.org/markup-compatibility/2006">
          <mc:Choice Requires="x14">
            <control shapeId="42175" r:id="rId191" name="Check Box 191">
              <controlPr defaultSize="0" autoFill="0" autoLine="0" autoPict="0">
                <anchor moveWithCells="1">
                  <from>
                    <xdr:col>19</xdr:col>
                    <xdr:colOff>323850</xdr:colOff>
                    <xdr:row>91</xdr:row>
                    <xdr:rowOff>0</xdr:rowOff>
                  </from>
                  <to>
                    <xdr:col>20</xdr:col>
                    <xdr:colOff>76200</xdr:colOff>
                    <xdr:row>92</xdr:row>
                    <xdr:rowOff>38100</xdr:rowOff>
                  </to>
                </anchor>
              </controlPr>
            </control>
          </mc:Choice>
        </mc:AlternateContent>
        <mc:AlternateContent xmlns:mc="http://schemas.openxmlformats.org/markup-compatibility/2006">
          <mc:Choice Requires="x14">
            <control shapeId="42176" r:id="rId192" name="Check Box 192">
              <controlPr defaultSize="0" autoFill="0" autoLine="0" autoPict="0">
                <anchor moveWithCells="1">
                  <from>
                    <xdr:col>19</xdr:col>
                    <xdr:colOff>323850</xdr:colOff>
                    <xdr:row>91</xdr:row>
                    <xdr:rowOff>0</xdr:rowOff>
                  </from>
                  <to>
                    <xdr:col>20</xdr:col>
                    <xdr:colOff>76200</xdr:colOff>
                    <xdr:row>92</xdr:row>
                    <xdr:rowOff>38100</xdr:rowOff>
                  </to>
                </anchor>
              </controlPr>
            </control>
          </mc:Choice>
        </mc:AlternateContent>
        <mc:AlternateContent xmlns:mc="http://schemas.openxmlformats.org/markup-compatibility/2006">
          <mc:Choice Requires="x14">
            <control shapeId="42177" r:id="rId193" name="Check Box 193">
              <controlPr defaultSize="0" autoFill="0" autoLine="0" autoPict="0">
                <anchor moveWithCells="1">
                  <from>
                    <xdr:col>19</xdr:col>
                    <xdr:colOff>323850</xdr:colOff>
                    <xdr:row>91</xdr:row>
                    <xdr:rowOff>0</xdr:rowOff>
                  </from>
                  <to>
                    <xdr:col>20</xdr:col>
                    <xdr:colOff>76200</xdr:colOff>
                    <xdr:row>92</xdr:row>
                    <xdr:rowOff>38100</xdr:rowOff>
                  </to>
                </anchor>
              </controlPr>
            </control>
          </mc:Choice>
        </mc:AlternateContent>
        <mc:AlternateContent xmlns:mc="http://schemas.openxmlformats.org/markup-compatibility/2006">
          <mc:Choice Requires="x14">
            <control shapeId="42178" r:id="rId194" name="Check Box 194">
              <controlPr defaultSize="0" autoFill="0" autoLine="0" autoPict="0">
                <anchor moveWithCells="1">
                  <from>
                    <xdr:col>19</xdr:col>
                    <xdr:colOff>323850</xdr:colOff>
                    <xdr:row>92</xdr:row>
                    <xdr:rowOff>0</xdr:rowOff>
                  </from>
                  <to>
                    <xdr:col>20</xdr:col>
                    <xdr:colOff>76200</xdr:colOff>
                    <xdr:row>93</xdr:row>
                    <xdr:rowOff>38100</xdr:rowOff>
                  </to>
                </anchor>
              </controlPr>
            </control>
          </mc:Choice>
        </mc:AlternateContent>
        <mc:AlternateContent xmlns:mc="http://schemas.openxmlformats.org/markup-compatibility/2006">
          <mc:Choice Requires="x14">
            <control shapeId="42179" r:id="rId195" name="Check Box 195">
              <controlPr defaultSize="0" autoFill="0" autoLine="0" autoPict="0">
                <anchor moveWithCells="1">
                  <from>
                    <xdr:col>19</xdr:col>
                    <xdr:colOff>323850</xdr:colOff>
                    <xdr:row>92</xdr:row>
                    <xdr:rowOff>0</xdr:rowOff>
                  </from>
                  <to>
                    <xdr:col>20</xdr:col>
                    <xdr:colOff>76200</xdr:colOff>
                    <xdr:row>93</xdr:row>
                    <xdr:rowOff>38100</xdr:rowOff>
                  </to>
                </anchor>
              </controlPr>
            </control>
          </mc:Choice>
        </mc:AlternateContent>
        <mc:AlternateContent xmlns:mc="http://schemas.openxmlformats.org/markup-compatibility/2006">
          <mc:Choice Requires="x14">
            <control shapeId="42180" r:id="rId196" name="Check Box 196">
              <controlPr defaultSize="0" autoFill="0" autoLine="0" autoPict="0">
                <anchor moveWithCells="1">
                  <from>
                    <xdr:col>10</xdr:col>
                    <xdr:colOff>323850</xdr:colOff>
                    <xdr:row>74</xdr:row>
                    <xdr:rowOff>0</xdr:rowOff>
                  </from>
                  <to>
                    <xdr:col>11</xdr:col>
                    <xdr:colOff>76200</xdr:colOff>
                    <xdr:row>75</xdr:row>
                    <xdr:rowOff>38100</xdr:rowOff>
                  </to>
                </anchor>
              </controlPr>
            </control>
          </mc:Choice>
        </mc:AlternateContent>
        <mc:AlternateContent xmlns:mc="http://schemas.openxmlformats.org/markup-compatibility/2006">
          <mc:Choice Requires="x14">
            <control shapeId="42181" r:id="rId197" name="Check Box 197">
              <controlPr defaultSize="0" autoFill="0" autoLine="0" autoPict="0">
                <anchor moveWithCells="1">
                  <from>
                    <xdr:col>19</xdr:col>
                    <xdr:colOff>323850</xdr:colOff>
                    <xdr:row>69</xdr:row>
                    <xdr:rowOff>0</xdr:rowOff>
                  </from>
                  <to>
                    <xdr:col>20</xdr:col>
                    <xdr:colOff>76200</xdr:colOff>
                    <xdr:row>70</xdr:row>
                    <xdr:rowOff>38100</xdr:rowOff>
                  </to>
                </anchor>
              </controlPr>
            </control>
          </mc:Choice>
        </mc:AlternateContent>
        <mc:AlternateContent xmlns:mc="http://schemas.openxmlformats.org/markup-compatibility/2006">
          <mc:Choice Requires="x14">
            <control shapeId="42182" r:id="rId198" name="Check Box 198">
              <controlPr defaultSize="0" autoFill="0" autoLine="0" autoPict="0">
                <anchor moveWithCells="1">
                  <from>
                    <xdr:col>10</xdr:col>
                    <xdr:colOff>323850</xdr:colOff>
                    <xdr:row>79</xdr:row>
                    <xdr:rowOff>0</xdr:rowOff>
                  </from>
                  <to>
                    <xdr:col>11</xdr:col>
                    <xdr:colOff>76200</xdr:colOff>
                    <xdr:row>80</xdr:row>
                    <xdr:rowOff>38100</xdr:rowOff>
                  </to>
                </anchor>
              </controlPr>
            </control>
          </mc:Choice>
        </mc:AlternateContent>
        <mc:AlternateContent xmlns:mc="http://schemas.openxmlformats.org/markup-compatibility/2006">
          <mc:Choice Requires="x14">
            <control shapeId="42183" r:id="rId199" name="Check Box 199">
              <controlPr defaultSize="0" autoFill="0" autoLine="0" autoPict="0">
                <anchor moveWithCells="1">
                  <from>
                    <xdr:col>10</xdr:col>
                    <xdr:colOff>323850</xdr:colOff>
                    <xdr:row>84</xdr:row>
                    <xdr:rowOff>0</xdr:rowOff>
                  </from>
                  <to>
                    <xdr:col>11</xdr:col>
                    <xdr:colOff>76200</xdr:colOff>
                    <xdr:row>85</xdr:row>
                    <xdr:rowOff>38100</xdr:rowOff>
                  </to>
                </anchor>
              </controlPr>
            </control>
          </mc:Choice>
        </mc:AlternateContent>
        <mc:AlternateContent xmlns:mc="http://schemas.openxmlformats.org/markup-compatibility/2006">
          <mc:Choice Requires="x14">
            <control shapeId="42184" r:id="rId200" name="Check Box 200">
              <controlPr defaultSize="0" autoFill="0" autoLine="0" autoPict="0">
                <anchor moveWithCells="1">
                  <from>
                    <xdr:col>10</xdr:col>
                    <xdr:colOff>323850</xdr:colOff>
                    <xdr:row>85</xdr:row>
                    <xdr:rowOff>0</xdr:rowOff>
                  </from>
                  <to>
                    <xdr:col>11</xdr:col>
                    <xdr:colOff>76200</xdr:colOff>
                    <xdr:row>86</xdr:row>
                    <xdr:rowOff>38100</xdr:rowOff>
                  </to>
                </anchor>
              </controlPr>
            </control>
          </mc:Choice>
        </mc:AlternateContent>
        <mc:AlternateContent xmlns:mc="http://schemas.openxmlformats.org/markup-compatibility/2006">
          <mc:Choice Requires="x14">
            <control shapeId="42185" r:id="rId201" name="Check Box 201">
              <controlPr defaultSize="0" autoFill="0" autoLine="0" autoPict="0">
                <anchor moveWithCells="1">
                  <from>
                    <xdr:col>10</xdr:col>
                    <xdr:colOff>323850</xdr:colOff>
                    <xdr:row>91</xdr:row>
                    <xdr:rowOff>0</xdr:rowOff>
                  </from>
                  <to>
                    <xdr:col>11</xdr:col>
                    <xdr:colOff>76200</xdr:colOff>
                    <xdr:row>92</xdr:row>
                    <xdr:rowOff>38100</xdr:rowOff>
                  </to>
                </anchor>
              </controlPr>
            </control>
          </mc:Choice>
        </mc:AlternateContent>
        <mc:AlternateContent xmlns:mc="http://schemas.openxmlformats.org/markup-compatibility/2006">
          <mc:Choice Requires="x14">
            <control shapeId="42186" r:id="rId202" name="Group Box 202">
              <controlPr defaultSize="0" autoFill="0" autoPict="0">
                <anchor moveWithCells="1">
                  <from>
                    <xdr:col>10</xdr:col>
                    <xdr:colOff>527050</xdr:colOff>
                    <xdr:row>89</xdr:row>
                    <xdr:rowOff>171450</xdr:rowOff>
                  </from>
                  <to>
                    <xdr:col>14</xdr:col>
                    <xdr:colOff>603250</xdr:colOff>
                    <xdr:row>91</xdr:row>
                    <xdr:rowOff>31750</xdr:rowOff>
                  </to>
                </anchor>
              </controlPr>
            </control>
          </mc:Choice>
        </mc:AlternateContent>
        <mc:AlternateContent xmlns:mc="http://schemas.openxmlformats.org/markup-compatibility/2006">
          <mc:Choice Requires="x14">
            <control shapeId="42187" r:id="rId203" name="Option Button 203">
              <controlPr defaultSize="0" autoFill="0" autoLine="0" autoPict="0">
                <anchor moveWithCells="1">
                  <from>
                    <xdr:col>11</xdr:col>
                    <xdr:colOff>590550</xdr:colOff>
                    <xdr:row>90</xdr:row>
                    <xdr:rowOff>31750</xdr:rowOff>
                  </from>
                  <to>
                    <xdr:col>12</xdr:col>
                    <xdr:colOff>374650</xdr:colOff>
                    <xdr:row>90</xdr:row>
                    <xdr:rowOff>184150</xdr:rowOff>
                  </to>
                </anchor>
              </controlPr>
            </control>
          </mc:Choice>
        </mc:AlternateContent>
        <mc:AlternateContent xmlns:mc="http://schemas.openxmlformats.org/markup-compatibility/2006">
          <mc:Choice Requires="x14">
            <control shapeId="42188" r:id="rId204" name="Option Button 204">
              <controlPr defaultSize="0" autoFill="0" autoLine="0" autoPict="0">
                <anchor moveWithCells="1">
                  <from>
                    <xdr:col>12</xdr:col>
                    <xdr:colOff>527050</xdr:colOff>
                    <xdr:row>90</xdr:row>
                    <xdr:rowOff>31750</xdr:rowOff>
                  </from>
                  <to>
                    <xdr:col>13</xdr:col>
                    <xdr:colOff>304800</xdr:colOff>
                    <xdr:row>90</xdr:row>
                    <xdr:rowOff>165100</xdr:rowOff>
                  </to>
                </anchor>
              </controlPr>
            </control>
          </mc:Choice>
        </mc:AlternateContent>
        <mc:AlternateContent xmlns:mc="http://schemas.openxmlformats.org/markup-compatibility/2006">
          <mc:Choice Requires="x14">
            <control shapeId="42189" r:id="rId205" name="Check Box 205">
              <controlPr defaultSize="0" autoFill="0" autoLine="0" autoPict="0">
                <anchor moveWithCells="1">
                  <from>
                    <xdr:col>10</xdr:col>
                    <xdr:colOff>323850</xdr:colOff>
                    <xdr:row>96</xdr:row>
                    <xdr:rowOff>0</xdr:rowOff>
                  </from>
                  <to>
                    <xdr:col>11</xdr:col>
                    <xdr:colOff>76200</xdr:colOff>
                    <xdr:row>97</xdr:row>
                    <xdr:rowOff>38100</xdr:rowOff>
                  </to>
                </anchor>
              </controlPr>
            </control>
          </mc:Choice>
        </mc:AlternateContent>
        <mc:AlternateContent xmlns:mc="http://schemas.openxmlformats.org/markup-compatibility/2006">
          <mc:Choice Requires="x14">
            <control shapeId="42190" r:id="rId206" name="Check Box 206">
              <controlPr defaultSize="0" autoFill="0" autoLine="0" autoPict="0">
                <anchor moveWithCells="1">
                  <from>
                    <xdr:col>10</xdr:col>
                    <xdr:colOff>323850</xdr:colOff>
                    <xdr:row>97</xdr:row>
                    <xdr:rowOff>0</xdr:rowOff>
                  </from>
                  <to>
                    <xdr:col>11</xdr:col>
                    <xdr:colOff>76200</xdr:colOff>
                    <xdr:row>98</xdr:row>
                    <xdr:rowOff>19050</xdr:rowOff>
                  </to>
                </anchor>
              </controlPr>
            </control>
          </mc:Choice>
        </mc:AlternateContent>
        <mc:AlternateContent xmlns:mc="http://schemas.openxmlformats.org/markup-compatibility/2006">
          <mc:Choice Requires="x14">
            <control shapeId="42191" r:id="rId207" name="Check Box 207">
              <controlPr defaultSize="0" autoFill="0" autoLine="0" autoPict="0">
                <anchor moveWithCells="1">
                  <from>
                    <xdr:col>10</xdr:col>
                    <xdr:colOff>323850</xdr:colOff>
                    <xdr:row>98</xdr:row>
                    <xdr:rowOff>0</xdr:rowOff>
                  </from>
                  <to>
                    <xdr:col>11</xdr:col>
                    <xdr:colOff>76200</xdr:colOff>
                    <xdr:row>99</xdr:row>
                    <xdr:rowOff>38100</xdr:rowOff>
                  </to>
                </anchor>
              </controlPr>
            </control>
          </mc:Choice>
        </mc:AlternateContent>
        <mc:AlternateContent xmlns:mc="http://schemas.openxmlformats.org/markup-compatibility/2006">
          <mc:Choice Requires="x14">
            <control shapeId="42192" r:id="rId208" name="Check Box 208">
              <controlPr defaultSize="0" autoFill="0" autoLine="0" autoPict="0">
                <anchor moveWithCells="1">
                  <from>
                    <xdr:col>10</xdr:col>
                    <xdr:colOff>323850</xdr:colOff>
                    <xdr:row>99</xdr:row>
                    <xdr:rowOff>0</xdr:rowOff>
                  </from>
                  <to>
                    <xdr:col>11</xdr:col>
                    <xdr:colOff>76200</xdr:colOff>
                    <xdr:row>100</xdr:row>
                    <xdr:rowOff>38100</xdr:rowOff>
                  </to>
                </anchor>
              </controlPr>
            </control>
          </mc:Choice>
        </mc:AlternateContent>
        <mc:AlternateContent xmlns:mc="http://schemas.openxmlformats.org/markup-compatibility/2006">
          <mc:Choice Requires="x14">
            <control shapeId="42193" r:id="rId209" name="Check Box 209">
              <controlPr defaultSize="0" autoFill="0" autoLine="0" autoPict="0">
                <anchor moveWithCells="1">
                  <from>
                    <xdr:col>10</xdr:col>
                    <xdr:colOff>323850</xdr:colOff>
                    <xdr:row>100</xdr:row>
                    <xdr:rowOff>0</xdr:rowOff>
                  </from>
                  <to>
                    <xdr:col>11</xdr:col>
                    <xdr:colOff>76200</xdr:colOff>
                    <xdr:row>101</xdr:row>
                    <xdr:rowOff>19050</xdr:rowOff>
                  </to>
                </anchor>
              </controlPr>
            </control>
          </mc:Choice>
        </mc:AlternateContent>
        <mc:AlternateContent xmlns:mc="http://schemas.openxmlformats.org/markup-compatibility/2006">
          <mc:Choice Requires="x14">
            <control shapeId="42194" r:id="rId210" name="Check Box 210">
              <controlPr defaultSize="0" autoFill="0" autoLine="0" autoPict="0">
                <anchor moveWithCells="1">
                  <from>
                    <xdr:col>2</xdr:col>
                    <xdr:colOff>323850</xdr:colOff>
                    <xdr:row>99</xdr:row>
                    <xdr:rowOff>0</xdr:rowOff>
                  </from>
                  <to>
                    <xdr:col>3</xdr:col>
                    <xdr:colOff>76200</xdr:colOff>
                    <xdr:row>100</xdr:row>
                    <xdr:rowOff>19050</xdr:rowOff>
                  </to>
                </anchor>
              </controlPr>
            </control>
          </mc:Choice>
        </mc:AlternateContent>
        <mc:AlternateContent xmlns:mc="http://schemas.openxmlformats.org/markup-compatibility/2006">
          <mc:Choice Requires="x14">
            <control shapeId="42195" r:id="rId211" name="Check Box 211">
              <controlPr defaultSize="0" autoFill="0" autoLine="0" autoPict="0">
                <anchor moveWithCells="1">
                  <from>
                    <xdr:col>2</xdr:col>
                    <xdr:colOff>323850</xdr:colOff>
                    <xdr:row>100</xdr:row>
                    <xdr:rowOff>0</xdr:rowOff>
                  </from>
                  <to>
                    <xdr:col>3</xdr:col>
                    <xdr:colOff>76200</xdr:colOff>
                    <xdr:row>101</xdr:row>
                    <xdr:rowOff>19050</xdr:rowOff>
                  </to>
                </anchor>
              </controlPr>
            </control>
          </mc:Choice>
        </mc:AlternateContent>
        <mc:AlternateContent xmlns:mc="http://schemas.openxmlformats.org/markup-compatibility/2006">
          <mc:Choice Requires="x14">
            <control shapeId="42196" r:id="rId212" name="Group Box 212">
              <controlPr defaultSize="0" autoFill="0" autoPict="0">
                <anchor moveWithCells="1">
                  <from>
                    <xdr:col>2</xdr:col>
                    <xdr:colOff>438150</xdr:colOff>
                    <xdr:row>72</xdr:row>
                    <xdr:rowOff>0</xdr:rowOff>
                  </from>
                  <to>
                    <xdr:col>5</xdr:col>
                    <xdr:colOff>533400</xdr:colOff>
                    <xdr:row>72</xdr:row>
                    <xdr:rowOff>184150</xdr:rowOff>
                  </to>
                </anchor>
              </controlPr>
            </control>
          </mc:Choice>
        </mc:AlternateContent>
        <mc:AlternateContent xmlns:mc="http://schemas.openxmlformats.org/markup-compatibility/2006">
          <mc:Choice Requires="x14">
            <control shapeId="42197" r:id="rId213" name="Group Box 213">
              <controlPr defaultSize="0" autoFill="0" autoPict="0">
                <anchor moveWithCells="1">
                  <from>
                    <xdr:col>2</xdr:col>
                    <xdr:colOff>438150</xdr:colOff>
                    <xdr:row>74</xdr:row>
                    <xdr:rowOff>0</xdr:rowOff>
                  </from>
                  <to>
                    <xdr:col>5</xdr:col>
                    <xdr:colOff>533400</xdr:colOff>
                    <xdr:row>75</xdr:row>
                    <xdr:rowOff>19050</xdr:rowOff>
                  </to>
                </anchor>
              </controlPr>
            </control>
          </mc:Choice>
        </mc:AlternateContent>
        <mc:AlternateContent xmlns:mc="http://schemas.openxmlformats.org/markup-compatibility/2006">
          <mc:Choice Requires="x14">
            <control shapeId="42198" r:id="rId214" name="Option Button 214">
              <controlPr defaultSize="0" autoFill="0" autoLine="0" autoPict="0">
                <anchor moveWithCells="1">
                  <from>
                    <xdr:col>2</xdr:col>
                    <xdr:colOff>495300</xdr:colOff>
                    <xdr:row>72</xdr:row>
                    <xdr:rowOff>38100</xdr:rowOff>
                  </from>
                  <to>
                    <xdr:col>3</xdr:col>
                    <xdr:colOff>527050</xdr:colOff>
                    <xdr:row>72</xdr:row>
                    <xdr:rowOff>146050</xdr:rowOff>
                  </to>
                </anchor>
              </controlPr>
            </control>
          </mc:Choice>
        </mc:AlternateContent>
        <mc:AlternateContent xmlns:mc="http://schemas.openxmlformats.org/markup-compatibility/2006">
          <mc:Choice Requires="x14">
            <control shapeId="42199" r:id="rId215" name="Option Button 215">
              <controlPr defaultSize="0" autoFill="0" autoLine="0" autoPict="0">
                <anchor moveWithCells="1">
                  <from>
                    <xdr:col>3</xdr:col>
                    <xdr:colOff>590550</xdr:colOff>
                    <xdr:row>72</xdr:row>
                    <xdr:rowOff>50800</xdr:rowOff>
                  </from>
                  <to>
                    <xdr:col>5</xdr:col>
                    <xdr:colOff>12700</xdr:colOff>
                    <xdr:row>72</xdr:row>
                    <xdr:rowOff>152400</xdr:rowOff>
                  </to>
                </anchor>
              </controlPr>
            </control>
          </mc:Choice>
        </mc:AlternateContent>
        <mc:AlternateContent xmlns:mc="http://schemas.openxmlformats.org/markup-compatibility/2006">
          <mc:Choice Requires="x14">
            <control shapeId="42200" r:id="rId216" name="Group Box 216">
              <controlPr defaultSize="0" autoFill="0" autoPict="0">
                <anchor moveWithCells="1">
                  <from>
                    <xdr:col>16</xdr:col>
                    <xdr:colOff>19050</xdr:colOff>
                    <xdr:row>105</xdr:row>
                    <xdr:rowOff>184150</xdr:rowOff>
                  </from>
                  <to>
                    <xdr:col>17</xdr:col>
                    <xdr:colOff>514350</xdr:colOff>
                    <xdr:row>107</xdr:row>
                    <xdr:rowOff>50800</xdr:rowOff>
                  </to>
                </anchor>
              </controlPr>
            </control>
          </mc:Choice>
        </mc:AlternateContent>
        <mc:AlternateContent xmlns:mc="http://schemas.openxmlformats.org/markup-compatibility/2006">
          <mc:Choice Requires="x14">
            <control shapeId="42201" r:id="rId217" name="Group Box 217">
              <controlPr defaultSize="0" autoFill="0" autoPict="0">
                <anchor moveWithCells="1">
                  <from>
                    <xdr:col>16</xdr:col>
                    <xdr:colOff>19050</xdr:colOff>
                    <xdr:row>107</xdr:row>
                    <xdr:rowOff>190500</xdr:rowOff>
                  </from>
                  <to>
                    <xdr:col>17</xdr:col>
                    <xdr:colOff>514350</xdr:colOff>
                    <xdr:row>109</xdr:row>
                    <xdr:rowOff>38100</xdr:rowOff>
                  </to>
                </anchor>
              </controlPr>
            </control>
          </mc:Choice>
        </mc:AlternateContent>
        <mc:AlternateContent xmlns:mc="http://schemas.openxmlformats.org/markup-compatibility/2006">
          <mc:Choice Requires="x14">
            <control shapeId="42202" r:id="rId218" name="Option Button 218">
              <controlPr defaultSize="0" autoFill="0" autoLine="0" autoPict="0">
                <anchor moveWithCells="1">
                  <from>
                    <xdr:col>16</xdr:col>
                    <xdr:colOff>19050</xdr:colOff>
                    <xdr:row>106</xdr:row>
                    <xdr:rowOff>12700</xdr:rowOff>
                  </from>
                  <to>
                    <xdr:col>16</xdr:col>
                    <xdr:colOff>400050</xdr:colOff>
                    <xdr:row>106</xdr:row>
                    <xdr:rowOff>184150</xdr:rowOff>
                  </to>
                </anchor>
              </controlPr>
            </control>
          </mc:Choice>
        </mc:AlternateContent>
        <mc:AlternateContent xmlns:mc="http://schemas.openxmlformats.org/markup-compatibility/2006">
          <mc:Choice Requires="x14">
            <control shapeId="42203" r:id="rId219" name="Option Button 219">
              <controlPr defaultSize="0" autoFill="0" autoLine="0" autoPict="0">
                <anchor moveWithCells="1">
                  <from>
                    <xdr:col>17</xdr:col>
                    <xdr:colOff>19050</xdr:colOff>
                    <xdr:row>106</xdr:row>
                    <xdr:rowOff>12700</xdr:rowOff>
                  </from>
                  <to>
                    <xdr:col>17</xdr:col>
                    <xdr:colOff>400050</xdr:colOff>
                    <xdr:row>106</xdr:row>
                    <xdr:rowOff>184150</xdr:rowOff>
                  </to>
                </anchor>
              </controlPr>
            </control>
          </mc:Choice>
        </mc:AlternateContent>
        <mc:AlternateContent xmlns:mc="http://schemas.openxmlformats.org/markup-compatibility/2006">
          <mc:Choice Requires="x14">
            <control shapeId="42204" r:id="rId220" name="Option Button 220">
              <controlPr defaultSize="0" autoFill="0" autoLine="0" autoPict="0">
                <anchor moveWithCells="1">
                  <from>
                    <xdr:col>16</xdr:col>
                    <xdr:colOff>19050</xdr:colOff>
                    <xdr:row>108</xdr:row>
                    <xdr:rowOff>12700</xdr:rowOff>
                  </from>
                  <to>
                    <xdr:col>16</xdr:col>
                    <xdr:colOff>400050</xdr:colOff>
                    <xdr:row>108</xdr:row>
                    <xdr:rowOff>184150</xdr:rowOff>
                  </to>
                </anchor>
              </controlPr>
            </control>
          </mc:Choice>
        </mc:AlternateContent>
        <mc:AlternateContent xmlns:mc="http://schemas.openxmlformats.org/markup-compatibility/2006">
          <mc:Choice Requires="x14">
            <control shapeId="42205" r:id="rId221" name="Option Button 221">
              <controlPr defaultSize="0" autoFill="0" autoLine="0" autoPict="0">
                <anchor moveWithCells="1">
                  <from>
                    <xdr:col>17</xdr:col>
                    <xdr:colOff>19050</xdr:colOff>
                    <xdr:row>108</xdr:row>
                    <xdr:rowOff>12700</xdr:rowOff>
                  </from>
                  <to>
                    <xdr:col>17</xdr:col>
                    <xdr:colOff>400050</xdr:colOff>
                    <xdr:row>108</xdr:row>
                    <xdr:rowOff>184150</xdr:rowOff>
                  </to>
                </anchor>
              </controlPr>
            </control>
          </mc:Choice>
        </mc:AlternateContent>
        <mc:AlternateContent xmlns:mc="http://schemas.openxmlformats.org/markup-compatibility/2006">
          <mc:Choice Requires="x14">
            <control shapeId="42206" r:id="rId222" name="Option Button 222">
              <controlPr defaultSize="0" autoFill="0" autoLine="0" autoPict="0">
                <anchor moveWithCells="1">
                  <from>
                    <xdr:col>3</xdr:col>
                    <xdr:colOff>584200</xdr:colOff>
                    <xdr:row>74</xdr:row>
                    <xdr:rowOff>38100</xdr:rowOff>
                  </from>
                  <to>
                    <xdr:col>5</xdr:col>
                    <xdr:colOff>0</xdr:colOff>
                    <xdr:row>74</xdr:row>
                    <xdr:rowOff>152400</xdr:rowOff>
                  </to>
                </anchor>
              </controlPr>
            </control>
          </mc:Choice>
        </mc:AlternateContent>
        <mc:AlternateContent xmlns:mc="http://schemas.openxmlformats.org/markup-compatibility/2006">
          <mc:Choice Requires="x14">
            <control shapeId="42207" r:id="rId223" name="Option Button 223">
              <controlPr defaultSize="0" autoFill="0" autoLine="0" autoPict="0">
                <anchor moveWithCells="1">
                  <from>
                    <xdr:col>13</xdr:col>
                    <xdr:colOff>495300</xdr:colOff>
                    <xdr:row>90</xdr:row>
                    <xdr:rowOff>31750</xdr:rowOff>
                  </from>
                  <to>
                    <xdr:col>14</xdr:col>
                    <xdr:colOff>279400</xdr:colOff>
                    <xdr:row>90</xdr:row>
                    <xdr:rowOff>171450</xdr:rowOff>
                  </to>
                </anchor>
              </controlPr>
            </control>
          </mc:Choice>
        </mc:AlternateContent>
        <mc:AlternateContent xmlns:mc="http://schemas.openxmlformats.org/markup-compatibility/2006">
          <mc:Choice Requires="x14">
            <control shapeId="42208" r:id="rId224" name="Check Box 224">
              <controlPr defaultSize="0" autoFill="0" autoLine="0" autoPict="0">
                <anchor moveWithCells="1">
                  <from>
                    <xdr:col>2</xdr:col>
                    <xdr:colOff>323850</xdr:colOff>
                    <xdr:row>120</xdr:row>
                    <xdr:rowOff>0</xdr:rowOff>
                  </from>
                  <to>
                    <xdr:col>3</xdr:col>
                    <xdr:colOff>76200</xdr:colOff>
                    <xdr:row>121</xdr:row>
                    <xdr:rowOff>12700</xdr:rowOff>
                  </to>
                </anchor>
              </controlPr>
            </control>
          </mc:Choice>
        </mc:AlternateContent>
        <mc:AlternateContent xmlns:mc="http://schemas.openxmlformats.org/markup-compatibility/2006">
          <mc:Choice Requires="x14">
            <control shapeId="42209" r:id="rId225" name="Check Box 225">
              <controlPr defaultSize="0" autoFill="0" autoLine="0" autoPict="0">
                <anchor moveWithCells="1">
                  <from>
                    <xdr:col>2</xdr:col>
                    <xdr:colOff>323850</xdr:colOff>
                    <xdr:row>121</xdr:row>
                    <xdr:rowOff>0</xdr:rowOff>
                  </from>
                  <to>
                    <xdr:col>3</xdr:col>
                    <xdr:colOff>76200</xdr:colOff>
                    <xdr:row>122</xdr:row>
                    <xdr:rowOff>12700</xdr:rowOff>
                  </to>
                </anchor>
              </controlPr>
            </control>
          </mc:Choice>
        </mc:AlternateContent>
        <mc:AlternateContent xmlns:mc="http://schemas.openxmlformats.org/markup-compatibility/2006">
          <mc:Choice Requires="x14">
            <control shapeId="42210" r:id="rId226" name="Check Box 226">
              <controlPr defaultSize="0" autoFill="0" autoLine="0" autoPict="0">
                <anchor moveWithCells="1">
                  <from>
                    <xdr:col>2</xdr:col>
                    <xdr:colOff>323850</xdr:colOff>
                    <xdr:row>122</xdr:row>
                    <xdr:rowOff>0</xdr:rowOff>
                  </from>
                  <to>
                    <xdr:col>3</xdr:col>
                    <xdr:colOff>76200</xdr:colOff>
                    <xdr:row>123</xdr:row>
                    <xdr:rowOff>12700</xdr:rowOff>
                  </to>
                </anchor>
              </controlPr>
            </control>
          </mc:Choice>
        </mc:AlternateContent>
        <mc:AlternateContent xmlns:mc="http://schemas.openxmlformats.org/markup-compatibility/2006">
          <mc:Choice Requires="x14">
            <control shapeId="42211" r:id="rId227" name="Check Box 227">
              <controlPr defaultSize="0" autoFill="0" autoLine="0" autoPict="0">
                <anchor moveWithCells="1">
                  <from>
                    <xdr:col>2</xdr:col>
                    <xdr:colOff>323850</xdr:colOff>
                    <xdr:row>123</xdr:row>
                    <xdr:rowOff>0</xdr:rowOff>
                  </from>
                  <to>
                    <xdr:col>3</xdr:col>
                    <xdr:colOff>76200</xdr:colOff>
                    <xdr:row>124</xdr:row>
                    <xdr:rowOff>12700</xdr:rowOff>
                  </to>
                </anchor>
              </controlPr>
            </control>
          </mc:Choice>
        </mc:AlternateContent>
        <mc:AlternateContent xmlns:mc="http://schemas.openxmlformats.org/markup-compatibility/2006">
          <mc:Choice Requires="x14">
            <control shapeId="42212" r:id="rId228" name="Check Box 228">
              <controlPr defaultSize="0" autoFill="0" autoLine="0" autoPict="0">
                <anchor moveWithCells="1">
                  <from>
                    <xdr:col>2</xdr:col>
                    <xdr:colOff>323850</xdr:colOff>
                    <xdr:row>124</xdr:row>
                    <xdr:rowOff>0</xdr:rowOff>
                  </from>
                  <to>
                    <xdr:col>3</xdr:col>
                    <xdr:colOff>76200</xdr:colOff>
                    <xdr:row>125</xdr:row>
                    <xdr:rowOff>12700</xdr:rowOff>
                  </to>
                </anchor>
              </controlPr>
            </control>
          </mc:Choice>
        </mc:AlternateContent>
        <mc:AlternateContent xmlns:mc="http://schemas.openxmlformats.org/markup-compatibility/2006">
          <mc:Choice Requires="x14">
            <control shapeId="42213" r:id="rId229" name="Check Box 229">
              <controlPr defaultSize="0" autoFill="0" autoLine="0" autoPict="0">
                <anchor moveWithCells="1">
                  <from>
                    <xdr:col>2</xdr:col>
                    <xdr:colOff>323850</xdr:colOff>
                    <xdr:row>125</xdr:row>
                    <xdr:rowOff>0</xdr:rowOff>
                  </from>
                  <to>
                    <xdr:col>3</xdr:col>
                    <xdr:colOff>76200</xdr:colOff>
                    <xdr:row>126</xdr:row>
                    <xdr:rowOff>12700</xdr:rowOff>
                  </to>
                </anchor>
              </controlPr>
            </control>
          </mc:Choice>
        </mc:AlternateContent>
        <mc:AlternateContent xmlns:mc="http://schemas.openxmlformats.org/markup-compatibility/2006">
          <mc:Choice Requires="x14">
            <control shapeId="42214" r:id="rId230" name="Check Box 230">
              <controlPr defaultSize="0" autoFill="0" autoLine="0" autoPict="0">
                <anchor moveWithCells="1">
                  <from>
                    <xdr:col>2</xdr:col>
                    <xdr:colOff>323850</xdr:colOff>
                    <xdr:row>126</xdr:row>
                    <xdr:rowOff>0</xdr:rowOff>
                  </from>
                  <to>
                    <xdr:col>3</xdr:col>
                    <xdr:colOff>76200</xdr:colOff>
                    <xdr:row>127</xdr:row>
                    <xdr:rowOff>12700</xdr:rowOff>
                  </to>
                </anchor>
              </controlPr>
            </control>
          </mc:Choice>
        </mc:AlternateContent>
        <mc:AlternateContent xmlns:mc="http://schemas.openxmlformats.org/markup-compatibility/2006">
          <mc:Choice Requires="x14">
            <control shapeId="42215" r:id="rId231" name="Check Box 231">
              <controlPr defaultSize="0" autoFill="0" autoLine="0" autoPict="0">
                <anchor moveWithCells="1">
                  <from>
                    <xdr:col>10</xdr:col>
                    <xdr:colOff>323850</xdr:colOff>
                    <xdr:row>120</xdr:row>
                    <xdr:rowOff>0</xdr:rowOff>
                  </from>
                  <to>
                    <xdr:col>11</xdr:col>
                    <xdr:colOff>76200</xdr:colOff>
                    <xdr:row>121</xdr:row>
                    <xdr:rowOff>0</xdr:rowOff>
                  </to>
                </anchor>
              </controlPr>
            </control>
          </mc:Choice>
        </mc:AlternateContent>
        <mc:AlternateContent xmlns:mc="http://schemas.openxmlformats.org/markup-compatibility/2006">
          <mc:Choice Requires="x14">
            <control shapeId="42216" r:id="rId232" name="Check Box 232">
              <controlPr defaultSize="0" autoFill="0" autoLine="0" autoPict="0">
                <anchor moveWithCells="1">
                  <from>
                    <xdr:col>10</xdr:col>
                    <xdr:colOff>323850</xdr:colOff>
                    <xdr:row>121</xdr:row>
                    <xdr:rowOff>0</xdr:rowOff>
                  </from>
                  <to>
                    <xdr:col>11</xdr:col>
                    <xdr:colOff>76200</xdr:colOff>
                    <xdr:row>122</xdr:row>
                    <xdr:rowOff>12700</xdr:rowOff>
                  </to>
                </anchor>
              </controlPr>
            </control>
          </mc:Choice>
        </mc:AlternateContent>
        <mc:AlternateContent xmlns:mc="http://schemas.openxmlformats.org/markup-compatibility/2006">
          <mc:Choice Requires="x14">
            <control shapeId="42217" r:id="rId233" name="Check Box 233">
              <controlPr defaultSize="0" autoFill="0" autoLine="0" autoPict="0">
                <anchor moveWithCells="1">
                  <from>
                    <xdr:col>10</xdr:col>
                    <xdr:colOff>323850</xdr:colOff>
                    <xdr:row>122</xdr:row>
                    <xdr:rowOff>0</xdr:rowOff>
                  </from>
                  <to>
                    <xdr:col>11</xdr:col>
                    <xdr:colOff>76200</xdr:colOff>
                    <xdr:row>123</xdr:row>
                    <xdr:rowOff>0</xdr:rowOff>
                  </to>
                </anchor>
              </controlPr>
            </control>
          </mc:Choice>
        </mc:AlternateContent>
        <mc:AlternateContent xmlns:mc="http://schemas.openxmlformats.org/markup-compatibility/2006">
          <mc:Choice Requires="x14">
            <control shapeId="42218" r:id="rId234" name="Check Box 234">
              <controlPr defaultSize="0" autoFill="0" autoLine="0" autoPict="0">
                <anchor moveWithCells="1">
                  <from>
                    <xdr:col>10</xdr:col>
                    <xdr:colOff>323850</xdr:colOff>
                    <xdr:row>123</xdr:row>
                    <xdr:rowOff>0</xdr:rowOff>
                  </from>
                  <to>
                    <xdr:col>11</xdr:col>
                    <xdr:colOff>76200</xdr:colOff>
                    <xdr:row>124</xdr:row>
                    <xdr:rowOff>0</xdr:rowOff>
                  </to>
                </anchor>
              </controlPr>
            </control>
          </mc:Choice>
        </mc:AlternateContent>
        <mc:AlternateContent xmlns:mc="http://schemas.openxmlformats.org/markup-compatibility/2006">
          <mc:Choice Requires="x14">
            <control shapeId="42219" r:id="rId235" name="Check Box 235">
              <controlPr defaultSize="0" autoFill="0" autoLine="0" autoPict="0">
                <anchor moveWithCells="1">
                  <from>
                    <xdr:col>10</xdr:col>
                    <xdr:colOff>323850</xdr:colOff>
                    <xdr:row>124</xdr:row>
                    <xdr:rowOff>0</xdr:rowOff>
                  </from>
                  <to>
                    <xdr:col>11</xdr:col>
                    <xdr:colOff>76200</xdr:colOff>
                    <xdr:row>125</xdr:row>
                    <xdr:rowOff>0</xdr:rowOff>
                  </to>
                </anchor>
              </controlPr>
            </control>
          </mc:Choice>
        </mc:AlternateContent>
        <mc:AlternateContent xmlns:mc="http://schemas.openxmlformats.org/markup-compatibility/2006">
          <mc:Choice Requires="x14">
            <control shapeId="42220" r:id="rId236" name="Check Box 236">
              <controlPr defaultSize="0" autoFill="0" autoLine="0" autoPict="0">
                <anchor moveWithCells="1">
                  <from>
                    <xdr:col>10</xdr:col>
                    <xdr:colOff>323850</xdr:colOff>
                    <xdr:row>125</xdr:row>
                    <xdr:rowOff>0</xdr:rowOff>
                  </from>
                  <to>
                    <xdr:col>11</xdr:col>
                    <xdr:colOff>76200</xdr:colOff>
                    <xdr:row>126</xdr:row>
                    <xdr:rowOff>0</xdr:rowOff>
                  </to>
                </anchor>
              </controlPr>
            </control>
          </mc:Choice>
        </mc:AlternateContent>
        <mc:AlternateContent xmlns:mc="http://schemas.openxmlformats.org/markup-compatibility/2006">
          <mc:Choice Requires="x14">
            <control shapeId="42221" r:id="rId237" name="Check Box 237">
              <controlPr defaultSize="0" autoFill="0" autoLine="0" autoPict="0">
                <anchor moveWithCells="1">
                  <from>
                    <xdr:col>10</xdr:col>
                    <xdr:colOff>323850</xdr:colOff>
                    <xdr:row>126</xdr:row>
                    <xdr:rowOff>0</xdr:rowOff>
                  </from>
                  <to>
                    <xdr:col>11</xdr:col>
                    <xdr:colOff>76200</xdr:colOff>
                    <xdr:row>127</xdr:row>
                    <xdr:rowOff>12700</xdr:rowOff>
                  </to>
                </anchor>
              </controlPr>
            </control>
          </mc:Choice>
        </mc:AlternateContent>
        <mc:AlternateContent xmlns:mc="http://schemas.openxmlformats.org/markup-compatibility/2006">
          <mc:Choice Requires="x14">
            <control shapeId="42222" r:id="rId238" name="Group Box 238">
              <controlPr defaultSize="0" autoFill="0" autoPict="0">
                <anchor moveWithCells="1">
                  <from>
                    <xdr:col>2</xdr:col>
                    <xdr:colOff>527050</xdr:colOff>
                    <xdr:row>118</xdr:row>
                    <xdr:rowOff>0</xdr:rowOff>
                  </from>
                  <to>
                    <xdr:col>7</xdr:col>
                    <xdr:colOff>0</xdr:colOff>
                    <xdr:row>119</xdr:row>
                    <xdr:rowOff>0</xdr:rowOff>
                  </to>
                </anchor>
              </controlPr>
            </control>
          </mc:Choice>
        </mc:AlternateContent>
        <mc:AlternateContent xmlns:mc="http://schemas.openxmlformats.org/markup-compatibility/2006">
          <mc:Choice Requires="x14">
            <control shapeId="42223" r:id="rId239" name="Option Button 239">
              <controlPr defaultSize="0" autoFill="0" autoLine="0" autoPict="0">
                <anchor moveWithCells="1">
                  <from>
                    <xdr:col>3</xdr:col>
                    <xdr:colOff>590550</xdr:colOff>
                    <xdr:row>118</xdr:row>
                    <xdr:rowOff>31750</xdr:rowOff>
                  </from>
                  <to>
                    <xdr:col>4</xdr:col>
                    <xdr:colOff>374650</xdr:colOff>
                    <xdr:row>118</xdr:row>
                    <xdr:rowOff>184150</xdr:rowOff>
                  </to>
                </anchor>
              </controlPr>
            </control>
          </mc:Choice>
        </mc:AlternateContent>
        <mc:AlternateContent xmlns:mc="http://schemas.openxmlformats.org/markup-compatibility/2006">
          <mc:Choice Requires="x14">
            <control shapeId="42224" r:id="rId240" name="Option Button 240">
              <controlPr defaultSize="0" autoFill="0" autoLine="0" autoPict="0">
                <anchor moveWithCells="1">
                  <from>
                    <xdr:col>4</xdr:col>
                    <xdr:colOff>527050</xdr:colOff>
                    <xdr:row>118</xdr:row>
                    <xdr:rowOff>31750</xdr:rowOff>
                  </from>
                  <to>
                    <xdr:col>5</xdr:col>
                    <xdr:colOff>304800</xdr:colOff>
                    <xdr:row>118</xdr:row>
                    <xdr:rowOff>184150</xdr:rowOff>
                  </to>
                </anchor>
              </controlPr>
            </control>
          </mc:Choice>
        </mc:AlternateContent>
        <mc:AlternateContent xmlns:mc="http://schemas.openxmlformats.org/markup-compatibility/2006">
          <mc:Choice Requires="x14">
            <control shapeId="42225" r:id="rId241" name="Group Box 241">
              <controlPr defaultSize="0" autoFill="0" autoPict="0">
                <anchor moveWithCells="1">
                  <from>
                    <xdr:col>10</xdr:col>
                    <xdr:colOff>527050</xdr:colOff>
                    <xdr:row>118</xdr:row>
                    <xdr:rowOff>0</xdr:rowOff>
                  </from>
                  <to>
                    <xdr:col>16</xdr:col>
                    <xdr:colOff>298450</xdr:colOff>
                    <xdr:row>119</xdr:row>
                    <xdr:rowOff>0</xdr:rowOff>
                  </to>
                </anchor>
              </controlPr>
            </control>
          </mc:Choice>
        </mc:AlternateContent>
        <mc:AlternateContent xmlns:mc="http://schemas.openxmlformats.org/markup-compatibility/2006">
          <mc:Choice Requires="x14">
            <control shapeId="42226" r:id="rId242" name="Option Button 242">
              <controlPr defaultSize="0" autoFill="0" autoLine="0" autoPict="0">
                <anchor moveWithCells="1">
                  <from>
                    <xdr:col>11</xdr:col>
                    <xdr:colOff>590550</xdr:colOff>
                    <xdr:row>118</xdr:row>
                    <xdr:rowOff>31750</xdr:rowOff>
                  </from>
                  <to>
                    <xdr:col>12</xdr:col>
                    <xdr:colOff>374650</xdr:colOff>
                    <xdr:row>118</xdr:row>
                    <xdr:rowOff>184150</xdr:rowOff>
                  </to>
                </anchor>
              </controlPr>
            </control>
          </mc:Choice>
        </mc:AlternateContent>
        <mc:AlternateContent xmlns:mc="http://schemas.openxmlformats.org/markup-compatibility/2006">
          <mc:Choice Requires="x14">
            <control shapeId="42227" r:id="rId243" name="Option Button 243">
              <controlPr defaultSize="0" autoFill="0" autoLine="0" autoPict="0">
                <anchor moveWithCells="1">
                  <from>
                    <xdr:col>12</xdr:col>
                    <xdr:colOff>527050</xdr:colOff>
                    <xdr:row>118</xdr:row>
                    <xdr:rowOff>31750</xdr:rowOff>
                  </from>
                  <to>
                    <xdr:col>13</xdr:col>
                    <xdr:colOff>304800</xdr:colOff>
                    <xdr:row>118</xdr:row>
                    <xdr:rowOff>184150</xdr:rowOff>
                  </to>
                </anchor>
              </controlPr>
            </control>
          </mc:Choice>
        </mc:AlternateContent>
        <mc:AlternateContent xmlns:mc="http://schemas.openxmlformats.org/markup-compatibility/2006">
          <mc:Choice Requires="x14">
            <control shapeId="42228" r:id="rId244" name="Option Button 244">
              <controlPr defaultSize="0" autoFill="0" autoLine="0" autoPict="0">
                <anchor moveWithCells="1">
                  <from>
                    <xdr:col>14</xdr:col>
                    <xdr:colOff>438150</xdr:colOff>
                    <xdr:row>118</xdr:row>
                    <xdr:rowOff>31750</xdr:rowOff>
                  </from>
                  <to>
                    <xdr:col>15</xdr:col>
                    <xdr:colOff>228600</xdr:colOff>
                    <xdr:row>118</xdr:row>
                    <xdr:rowOff>184150</xdr:rowOff>
                  </to>
                </anchor>
              </controlPr>
            </control>
          </mc:Choice>
        </mc:AlternateContent>
        <mc:AlternateContent xmlns:mc="http://schemas.openxmlformats.org/markup-compatibility/2006">
          <mc:Choice Requires="x14">
            <control shapeId="42229" r:id="rId245" name="Check Box 245">
              <controlPr defaultSize="0" autoFill="0" autoLine="0" autoPict="0">
                <anchor moveWithCells="1">
                  <from>
                    <xdr:col>7</xdr:col>
                    <xdr:colOff>533400</xdr:colOff>
                    <xdr:row>130</xdr:row>
                    <xdr:rowOff>0</xdr:rowOff>
                  </from>
                  <to>
                    <xdr:col>8</xdr:col>
                    <xdr:colOff>336550</xdr:colOff>
                    <xdr:row>130</xdr:row>
                    <xdr:rowOff>171450</xdr:rowOff>
                  </to>
                </anchor>
              </controlPr>
            </control>
          </mc:Choice>
        </mc:AlternateContent>
        <mc:AlternateContent xmlns:mc="http://schemas.openxmlformats.org/markup-compatibility/2006">
          <mc:Choice Requires="x14">
            <control shapeId="42230" r:id="rId246" name="Check Box 246">
              <controlPr defaultSize="0" autoFill="0" autoLine="0" autoPict="0">
                <anchor moveWithCells="1">
                  <from>
                    <xdr:col>2</xdr:col>
                    <xdr:colOff>323850</xdr:colOff>
                    <xdr:row>145</xdr:row>
                    <xdr:rowOff>0</xdr:rowOff>
                  </from>
                  <to>
                    <xdr:col>3</xdr:col>
                    <xdr:colOff>76200</xdr:colOff>
                    <xdr:row>146</xdr:row>
                    <xdr:rowOff>12700</xdr:rowOff>
                  </to>
                </anchor>
              </controlPr>
            </control>
          </mc:Choice>
        </mc:AlternateContent>
        <mc:AlternateContent xmlns:mc="http://schemas.openxmlformats.org/markup-compatibility/2006">
          <mc:Choice Requires="x14">
            <control shapeId="42231" r:id="rId247" name="Check Box 247">
              <controlPr defaultSize="0" autoFill="0" autoLine="0" autoPict="0">
                <anchor moveWithCells="1">
                  <from>
                    <xdr:col>2</xdr:col>
                    <xdr:colOff>323850</xdr:colOff>
                    <xdr:row>146</xdr:row>
                    <xdr:rowOff>0</xdr:rowOff>
                  </from>
                  <to>
                    <xdr:col>3</xdr:col>
                    <xdr:colOff>76200</xdr:colOff>
                    <xdr:row>147</xdr:row>
                    <xdr:rowOff>12700</xdr:rowOff>
                  </to>
                </anchor>
              </controlPr>
            </control>
          </mc:Choice>
        </mc:AlternateContent>
        <mc:AlternateContent xmlns:mc="http://schemas.openxmlformats.org/markup-compatibility/2006">
          <mc:Choice Requires="x14">
            <control shapeId="42232" r:id="rId248" name="Check Box 248">
              <controlPr defaultSize="0" autoFill="0" autoLine="0" autoPict="0">
                <anchor moveWithCells="1">
                  <from>
                    <xdr:col>2</xdr:col>
                    <xdr:colOff>323850</xdr:colOff>
                    <xdr:row>147</xdr:row>
                    <xdr:rowOff>0</xdr:rowOff>
                  </from>
                  <to>
                    <xdr:col>3</xdr:col>
                    <xdr:colOff>76200</xdr:colOff>
                    <xdr:row>148</xdr:row>
                    <xdr:rowOff>12700</xdr:rowOff>
                  </to>
                </anchor>
              </controlPr>
            </control>
          </mc:Choice>
        </mc:AlternateContent>
        <mc:AlternateContent xmlns:mc="http://schemas.openxmlformats.org/markup-compatibility/2006">
          <mc:Choice Requires="x14">
            <control shapeId="42233" r:id="rId249" name="Check Box 249">
              <controlPr defaultSize="0" autoFill="0" autoLine="0" autoPict="0">
                <anchor moveWithCells="1">
                  <from>
                    <xdr:col>2</xdr:col>
                    <xdr:colOff>323850</xdr:colOff>
                    <xdr:row>148</xdr:row>
                    <xdr:rowOff>0</xdr:rowOff>
                  </from>
                  <to>
                    <xdr:col>3</xdr:col>
                    <xdr:colOff>76200</xdr:colOff>
                    <xdr:row>149</xdr:row>
                    <xdr:rowOff>12700</xdr:rowOff>
                  </to>
                </anchor>
              </controlPr>
            </control>
          </mc:Choice>
        </mc:AlternateContent>
        <mc:AlternateContent xmlns:mc="http://schemas.openxmlformats.org/markup-compatibility/2006">
          <mc:Choice Requires="x14">
            <control shapeId="42234" r:id="rId250" name="Check Box 250">
              <controlPr defaultSize="0" autoFill="0" autoLine="0" autoPict="0">
                <anchor moveWithCells="1">
                  <from>
                    <xdr:col>2</xdr:col>
                    <xdr:colOff>323850</xdr:colOff>
                    <xdr:row>149</xdr:row>
                    <xdr:rowOff>0</xdr:rowOff>
                  </from>
                  <to>
                    <xdr:col>3</xdr:col>
                    <xdr:colOff>76200</xdr:colOff>
                    <xdr:row>150</xdr:row>
                    <xdr:rowOff>12700</xdr:rowOff>
                  </to>
                </anchor>
              </controlPr>
            </control>
          </mc:Choice>
        </mc:AlternateContent>
        <mc:AlternateContent xmlns:mc="http://schemas.openxmlformats.org/markup-compatibility/2006">
          <mc:Choice Requires="x14">
            <control shapeId="42235" r:id="rId251" name="Check Box 251">
              <controlPr defaultSize="0" autoFill="0" autoLine="0" autoPict="0">
                <anchor moveWithCells="1">
                  <from>
                    <xdr:col>2</xdr:col>
                    <xdr:colOff>323850</xdr:colOff>
                    <xdr:row>150</xdr:row>
                    <xdr:rowOff>0</xdr:rowOff>
                  </from>
                  <to>
                    <xdr:col>3</xdr:col>
                    <xdr:colOff>76200</xdr:colOff>
                    <xdr:row>151</xdr:row>
                    <xdr:rowOff>12700</xdr:rowOff>
                  </to>
                </anchor>
              </controlPr>
            </control>
          </mc:Choice>
        </mc:AlternateContent>
        <mc:AlternateContent xmlns:mc="http://schemas.openxmlformats.org/markup-compatibility/2006">
          <mc:Choice Requires="x14">
            <control shapeId="42236" r:id="rId252" name="Check Box 252">
              <controlPr defaultSize="0" autoFill="0" autoLine="0" autoPict="0">
                <anchor moveWithCells="1">
                  <from>
                    <xdr:col>2</xdr:col>
                    <xdr:colOff>323850</xdr:colOff>
                    <xdr:row>151</xdr:row>
                    <xdr:rowOff>0</xdr:rowOff>
                  </from>
                  <to>
                    <xdr:col>3</xdr:col>
                    <xdr:colOff>76200</xdr:colOff>
                    <xdr:row>152</xdr:row>
                    <xdr:rowOff>12700</xdr:rowOff>
                  </to>
                </anchor>
              </controlPr>
            </control>
          </mc:Choice>
        </mc:AlternateContent>
        <mc:AlternateContent xmlns:mc="http://schemas.openxmlformats.org/markup-compatibility/2006">
          <mc:Choice Requires="x14">
            <control shapeId="42237" r:id="rId253" name="Check Box 253">
              <controlPr defaultSize="0" autoFill="0" autoLine="0" autoPict="0">
                <anchor moveWithCells="1">
                  <from>
                    <xdr:col>10</xdr:col>
                    <xdr:colOff>323850</xdr:colOff>
                    <xdr:row>145</xdr:row>
                    <xdr:rowOff>0</xdr:rowOff>
                  </from>
                  <to>
                    <xdr:col>11</xdr:col>
                    <xdr:colOff>76200</xdr:colOff>
                    <xdr:row>146</xdr:row>
                    <xdr:rowOff>0</xdr:rowOff>
                  </to>
                </anchor>
              </controlPr>
            </control>
          </mc:Choice>
        </mc:AlternateContent>
        <mc:AlternateContent xmlns:mc="http://schemas.openxmlformats.org/markup-compatibility/2006">
          <mc:Choice Requires="x14">
            <control shapeId="42238" r:id="rId254" name="Check Box 254">
              <controlPr defaultSize="0" autoFill="0" autoLine="0" autoPict="0">
                <anchor moveWithCells="1">
                  <from>
                    <xdr:col>10</xdr:col>
                    <xdr:colOff>323850</xdr:colOff>
                    <xdr:row>146</xdr:row>
                    <xdr:rowOff>0</xdr:rowOff>
                  </from>
                  <to>
                    <xdr:col>11</xdr:col>
                    <xdr:colOff>76200</xdr:colOff>
                    <xdr:row>147</xdr:row>
                    <xdr:rowOff>12700</xdr:rowOff>
                  </to>
                </anchor>
              </controlPr>
            </control>
          </mc:Choice>
        </mc:AlternateContent>
        <mc:AlternateContent xmlns:mc="http://schemas.openxmlformats.org/markup-compatibility/2006">
          <mc:Choice Requires="x14">
            <control shapeId="42239" r:id="rId255" name="Check Box 255">
              <controlPr defaultSize="0" autoFill="0" autoLine="0" autoPict="0">
                <anchor moveWithCells="1">
                  <from>
                    <xdr:col>10</xdr:col>
                    <xdr:colOff>323850</xdr:colOff>
                    <xdr:row>147</xdr:row>
                    <xdr:rowOff>0</xdr:rowOff>
                  </from>
                  <to>
                    <xdr:col>11</xdr:col>
                    <xdr:colOff>76200</xdr:colOff>
                    <xdr:row>148</xdr:row>
                    <xdr:rowOff>0</xdr:rowOff>
                  </to>
                </anchor>
              </controlPr>
            </control>
          </mc:Choice>
        </mc:AlternateContent>
        <mc:AlternateContent xmlns:mc="http://schemas.openxmlformats.org/markup-compatibility/2006">
          <mc:Choice Requires="x14">
            <control shapeId="42240" r:id="rId256" name="Check Box 256">
              <controlPr defaultSize="0" autoFill="0" autoLine="0" autoPict="0">
                <anchor moveWithCells="1">
                  <from>
                    <xdr:col>10</xdr:col>
                    <xdr:colOff>323850</xdr:colOff>
                    <xdr:row>148</xdr:row>
                    <xdr:rowOff>0</xdr:rowOff>
                  </from>
                  <to>
                    <xdr:col>11</xdr:col>
                    <xdr:colOff>76200</xdr:colOff>
                    <xdr:row>149</xdr:row>
                    <xdr:rowOff>0</xdr:rowOff>
                  </to>
                </anchor>
              </controlPr>
            </control>
          </mc:Choice>
        </mc:AlternateContent>
        <mc:AlternateContent xmlns:mc="http://schemas.openxmlformats.org/markup-compatibility/2006">
          <mc:Choice Requires="x14">
            <control shapeId="42241" r:id="rId257" name="Check Box 257">
              <controlPr defaultSize="0" autoFill="0" autoLine="0" autoPict="0">
                <anchor moveWithCells="1">
                  <from>
                    <xdr:col>10</xdr:col>
                    <xdr:colOff>323850</xdr:colOff>
                    <xdr:row>149</xdr:row>
                    <xdr:rowOff>0</xdr:rowOff>
                  </from>
                  <to>
                    <xdr:col>11</xdr:col>
                    <xdr:colOff>76200</xdr:colOff>
                    <xdr:row>150</xdr:row>
                    <xdr:rowOff>0</xdr:rowOff>
                  </to>
                </anchor>
              </controlPr>
            </control>
          </mc:Choice>
        </mc:AlternateContent>
        <mc:AlternateContent xmlns:mc="http://schemas.openxmlformats.org/markup-compatibility/2006">
          <mc:Choice Requires="x14">
            <control shapeId="42242" r:id="rId258" name="Check Box 258">
              <controlPr defaultSize="0" autoFill="0" autoLine="0" autoPict="0">
                <anchor moveWithCells="1">
                  <from>
                    <xdr:col>10</xdr:col>
                    <xdr:colOff>323850</xdr:colOff>
                    <xdr:row>150</xdr:row>
                    <xdr:rowOff>0</xdr:rowOff>
                  </from>
                  <to>
                    <xdr:col>11</xdr:col>
                    <xdr:colOff>76200</xdr:colOff>
                    <xdr:row>151</xdr:row>
                    <xdr:rowOff>0</xdr:rowOff>
                  </to>
                </anchor>
              </controlPr>
            </control>
          </mc:Choice>
        </mc:AlternateContent>
        <mc:AlternateContent xmlns:mc="http://schemas.openxmlformats.org/markup-compatibility/2006">
          <mc:Choice Requires="x14">
            <control shapeId="42243" r:id="rId259" name="Check Box 259">
              <controlPr defaultSize="0" autoFill="0" autoLine="0" autoPict="0">
                <anchor moveWithCells="1">
                  <from>
                    <xdr:col>10</xdr:col>
                    <xdr:colOff>323850</xdr:colOff>
                    <xdr:row>151</xdr:row>
                    <xdr:rowOff>0</xdr:rowOff>
                  </from>
                  <to>
                    <xdr:col>11</xdr:col>
                    <xdr:colOff>76200</xdr:colOff>
                    <xdr:row>152</xdr:row>
                    <xdr:rowOff>12700</xdr:rowOff>
                  </to>
                </anchor>
              </controlPr>
            </control>
          </mc:Choice>
        </mc:AlternateContent>
        <mc:AlternateContent xmlns:mc="http://schemas.openxmlformats.org/markup-compatibility/2006">
          <mc:Choice Requires="x14">
            <control shapeId="42244" r:id="rId260" name="Group Box 260">
              <controlPr defaultSize="0" autoFill="0" autoPict="0">
                <anchor moveWithCells="1">
                  <from>
                    <xdr:col>2</xdr:col>
                    <xdr:colOff>527050</xdr:colOff>
                    <xdr:row>143</xdr:row>
                    <xdr:rowOff>0</xdr:rowOff>
                  </from>
                  <to>
                    <xdr:col>7</xdr:col>
                    <xdr:colOff>0</xdr:colOff>
                    <xdr:row>144</xdr:row>
                    <xdr:rowOff>0</xdr:rowOff>
                  </to>
                </anchor>
              </controlPr>
            </control>
          </mc:Choice>
        </mc:AlternateContent>
        <mc:AlternateContent xmlns:mc="http://schemas.openxmlformats.org/markup-compatibility/2006">
          <mc:Choice Requires="x14">
            <control shapeId="42245" r:id="rId261" name="Option Button 261">
              <controlPr defaultSize="0" autoFill="0" autoLine="0" autoPict="0">
                <anchor moveWithCells="1">
                  <from>
                    <xdr:col>3</xdr:col>
                    <xdr:colOff>590550</xdr:colOff>
                    <xdr:row>143</xdr:row>
                    <xdr:rowOff>31750</xdr:rowOff>
                  </from>
                  <to>
                    <xdr:col>4</xdr:col>
                    <xdr:colOff>374650</xdr:colOff>
                    <xdr:row>143</xdr:row>
                    <xdr:rowOff>184150</xdr:rowOff>
                  </to>
                </anchor>
              </controlPr>
            </control>
          </mc:Choice>
        </mc:AlternateContent>
        <mc:AlternateContent xmlns:mc="http://schemas.openxmlformats.org/markup-compatibility/2006">
          <mc:Choice Requires="x14">
            <control shapeId="42246" r:id="rId262" name="Option Button 262">
              <controlPr defaultSize="0" autoFill="0" autoLine="0" autoPict="0">
                <anchor moveWithCells="1">
                  <from>
                    <xdr:col>4</xdr:col>
                    <xdr:colOff>527050</xdr:colOff>
                    <xdr:row>143</xdr:row>
                    <xdr:rowOff>31750</xdr:rowOff>
                  </from>
                  <to>
                    <xdr:col>5</xdr:col>
                    <xdr:colOff>304800</xdr:colOff>
                    <xdr:row>143</xdr:row>
                    <xdr:rowOff>184150</xdr:rowOff>
                  </to>
                </anchor>
              </controlPr>
            </control>
          </mc:Choice>
        </mc:AlternateContent>
        <mc:AlternateContent xmlns:mc="http://schemas.openxmlformats.org/markup-compatibility/2006">
          <mc:Choice Requires="x14">
            <control shapeId="42247" r:id="rId263" name="Group Box 263">
              <controlPr defaultSize="0" autoFill="0" autoPict="0">
                <anchor moveWithCells="1">
                  <from>
                    <xdr:col>10</xdr:col>
                    <xdr:colOff>527050</xdr:colOff>
                    <xdr:row>143</xdr:row>
                    <xdr:rowOff>0</xdr:rowOff>
                  </from>
                  <to>
                    <xdr:col>16</xdr:col>
                    <xdr:colOff>298450</xdr:colOff>
                    <xdr:row>144</xdr:row>
                    <xdr:rowOff>0</xdr:rowOff>
                  </to>
                </anchor>
              </controlPr>
            </control>
          </mc:Choice>
        </mc:AlternateContent>
        <mc:AlternateContent xmlns:mc="http://schemas.openxmlformats.org/markup-compatibility/2006">
          <mc:Choice Requires="x14">
            <control shapeId="42248" r:id="rId264" name="Option Button 264">
              <controlPr defaultSize="0" autoFill="0" autoLine="0" autoPict="0">
                <anchor moveWithCells="1">
                  <from>
                    <xdr:col>11</xdr:col>
                    <xdr:colOff>590550</xdr:colOff>
                    <xdr:row>143</xdr:row>
                    <xdr:rowOff>31750</xdr:rowOff>
                  </from>
                  <to>
                    <xdr:col>12</xdr:col>
                    <xdr:colOff>374650</xdr:colOff>
                    <xdr:row>143</xdr:row>
                    <xdr:rowOff>184150</xdr:rowOff>
                  </to>
                </anchor>
              </controlPr>
            </control>
          </mc:Choice>
        </mc:AlternateContent>
        <mc:AlternateContent xmlns:mc="http://schemas.openxmlformats.org/markup-compatibility/2006">
          <mc:Choice Requires="x14">
            <control shapeId="42249" r:id="rId265" name="Option Button 265">
              <controlPr defaultSize="0" autoFill="0" autoLine="0" autoPict="0">
                <anchor moveWithCells="1">
                  <from>
                    <xdr:col>12</xdr:col>
                    <xdr:colOff>527050</xdr:colOff>
                    <xdr:row>143</xdr:row>
                    <xdr:rowOff>31750</xdr:rowOff>
                  </from>
                  <to>
                    <xdr:col>13</xdr:col>
                    <xdr:colOff>304800</xdr:colOff>
                    <xdr:row>143</xdr:row>
                    <xdr:rowOff>184150</xdr:rowOff>
                  </to>
                </anchor>
              </controlPr>
            </control>
          </mc:Choice>
        </mc:AlternateContent>
        <mc:AlternateContent xmlns:mc="http://schemas.openxmlformats.org/markup-compatibility/2006">
          <mc:Choice Requires="x14">
            <control shapeId="42250" r:id="rId266" name="Option Button 266">
              <controlPr defaultSize="0" autoFill="0" autoLine="0" autoPict="0">
                <anchor moveWithCells="1">
                  <from>
                    <xdr:col>14</xdr:col>
                    <xdr:colOff>438150</xdr:colOff>
                    <xdr:row>143</xdr:row>
                    <xdr:rowOff>31750</xdr:rowOff>
                  </from>
                  <to>
                    <xdr:col>15</xdr:col>
                    <xdr:colOff>228600</xdr:colOff>
                    <xdr:row>143</xdr:row>
                    <xdr:rowOff>184150</xdr:rowOff>
                  </to>
                </anchor>
              </controlPr>
            </control>
          </mc:Choice>
        </mc:AlternateContent>
        <mc:AlternateContent xmlns:mc="http://schemas.openxmlformats.org/markup-compatibility/2006">
          <mc:Choice Requires="x14">
            <control shapeId="42251" r:id="rId267" name="Check Box 267">
              <controlPr defaultSize="0" autoFill="0" autoLine="0" autoPict="0">
                <anchor moveWithCells="1">
                  <from>
                    <xdr:col>7</xdr:col>
                    <xdr:colOff>533400</xdr:colOff>
                    <xdr:row>155</xdr:row>
                    <xdr:rowOff>0</xdr:rowOff>
                  </from>
                  <to>
                    <xdr:col>8</xdr:col>
                    <xdr:colOff>336550</xdr:colOff>
                    <xdr:row>155</xdr:row>
                    <xdr:rowOff>171450</xdr:rowOff>
                  </to>
                </anchor>
              </controlPr>
            </control>
          </mc:Choice>
        </mc:AlternateContent>
        <mc:AlternateContent xmlns:mc="http://schemas.openxmlformats.org/markup-compatibility/2006">
          <mc:Choice Requires="x14">
            <control shapeId="42253" r:id="rId268" name="Check Box 269">
              <controlPr defaultSize="0" autoFill="0" autoLine="0" autoPict="0">
                <anchor moveWithCells="1">
                  <from>
                    <xdr:col>2</xdr:col>
                    <xdr:colOff>342900</xdr:colOff>
                    <xdr:row>49</xdr:row>
                    <xdr:rowOff>31750</xdr:rowOff>
                  </from>
                  <to>
                    <xdr:col>3</xdr:col>
                    <xdr:colOff>133350</xdr:colOff>
                    <xdr:row>50</xdr:row>
                    <xdr:rowOff>0</xdr:rowOff>
                  </to>
                </anchor>
              </controlPr>
            </control>
          </mc:Choice>
        </mc:AlternateContent>
        <mc:AlternateContent xmlns:mc="http://schemas.openxmlformats.org/markup-compatibility/2006">
          <mc:Choice Requires="x14">
            <control shapeId="42254" r:id="rId269" name="Check Box 270">
              <controlPr defaultSize="0" autoFill="0" autoLine="0" autoPict="0">
                <anchor moveWithCells="1">
                  <from>
                    <xdr:col>2</xdr:col>
                    <xdr:colOff>342900</xdr:colOff>
                    <xdr:row>50</xdr:row>
                    <xdr:rowOff>38100</xdr:rowOff>
                  </from>
                  <to>
                    <xdr:col>3</xdr:col>
                    <xdr:colOff>127000</xdr:colOff>
                    <xdr:row>51</xdr:row>
                    <xdr:rowOff>31750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4" id="{DD0677C3-1948-4803-8FA6-2DE1992AADD1}">
            <xm:f>'BIC validation'!$E$14="SAME BIC"</xm:f>
            <x14:dxf>
              <font>
                <color theme="0"/>
              </font>
              <fill>
                <patternFill>
                  <bgColor theme="0"/>
                </patternFill>
              </fill>
            </x14:dxf>
          </x14:cfRule>
          <xm:sqref>B154:L161</xm:sqref>
        </x14:conditionalFormatting>
        <x14:conditionalFormatting xmlns:xm="http://schemas.microsoft.com/office/excel/2006/main">
          <x14:cfRule type="expression" priority="3" id="{0E3497E8-B007-459C-ACD6-51EBEA1DB570}">
            <xm:f>'BIC validation'!$E$13="SAME BIC"</xm:f>
            <x14:dxf>
              <font>
                <color theme="0"/>
              </font>
              <fill>
                <patternFill>
                  <bgColor theme="0"/>
                </patternFill>
              </fill>
            </x14:dxf>
          </x14:cfRule>
          <xm:sqref>B130:L136</xm:sqref>
        </x14:conditionalFormatting>
        <x14:conditionalFormatting xmlns:xm="http://schemas.microsoft.com/office/excel/2006/main">
          <x14:cfRule type="expression" priority="2" id="{4C3B67C0-1BAA-4ECE-824B-25AE5D85E924}">
            <xm:f>'BIC validation'!$E$12="SAME BIC"</xm:f>
            <x14:dxf>
              <font>
                <color theme="0"/>
              </font>
              <fill>
                <patternFill>
                  <bgColor theme="0"/>
                </patternFill>
              </fill>
            </x14:dxf>
          </x14:cfRule>
          <xm:sqref>B104:L110</xm:sqref>
        </x14:conditionalFormatting>
        <x14:conditionalFormatting xmlns:xm="http://schemas.microsoft.com/office/excel/2006/main">
          <x14:cfRule type="expression" priority="1" id="{0AA910BA-EDC1-494A-8FB6-937675CF3469}">
            <xm:f>'BIC validation'!$E$11="SAME BIC"</xm:f>
            <x14:dxf>
              <font>
                <color theme="0"/>
              </font>
              <fill>
                <patternFill>
                  <bgColor theme="0"/>
                </patternFill>
              </fill>
            </x14:dxf>
          </x14:cfRule>
          <xm:sqref>B54:L60</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7BEE8-CF99-4C08-8615-046BD69A8279}">
  <sheetPr codeName="Sheet4">
    <tabColor theme="1"/>
    <pageSetUpPr fitToPage="1"/>
  </sheetPr>
  <dimension ref="A1:XFC2524"/>
  <sheetViews>
    <sheetView showGridLines="0" zoomScale="80" zoomScaleNormal="80" workbookViewId="0">
      <pane ySplit="3" topLeftCell="A4" activePane="bottomLeft" state="frozen"/>
      <selection pane="bottomLeft" activeCell="I11" sqref="I11"/>
    </sheetView>
  </sheetViews>
  <sheetFormatPr defaultColWidth="0" defaultRowHeight="0" customHeight="1" zeroHeight="1"/>
  <cols>
    <col min="1" max="1" width="2.54296875" customWidth="1"/>
    <col min="2" max="4" width="8.7265625" customWidth="1"/>
    <col min="5" max="5" width="9.81640625" customWidth="1"/>
    <col min="6" max="27" width="8.7265625" customWidth="1"/>
    <col min="28" max="28" width="2.54296875" customWidth="1"/>
    <col min="29" max="39" width="8.7265625" customWidth="1"/>
    <col min="40" max="16383" width="8.7265625" hidden="1"/>
    <col min="16384" max="16384" width="2.1796875" hidden="1"/>
  </cols>
  <sheetData>
    <row r="1" spans="1:46" s="16" customFormat="1" ht="14.5" customHeight="1">
      <c r="A1" s="169"/>
      <c r="B1" s="170"/>
      <c r="C1" s="170"/>
      <c r="D1" s="170"/>
      <c r="E1" s="170"/>
      <c r="F1" s="170"/>
      <c r="G1" s="170"/>
      <c r="H1" s="170"/>
      <c r="I1" s="171" t="s">
        <v>1462</v>
      </c>
      <c r="J1" s="232" t="s">
        <v>1061</v>
      </c>
      <c r="K1" s="232" t="s">
        <v>940</v>
      </c>
      <c r="L1" s="232" t="s">
        <v>1335</v>
      </c>
      <c r="M1" s="994" t="s">
        <v>1337</v>
      </c>
      <c r="N1" s="994"/>
      <c r="O1" s="172" t="s">
        <v>1406</v>
      </c>
      <c r="P1" s="173"/>
      <c r="Q1" s="232" t="s">
        <v>1345</v>
      </c>
      <c r="R1" s="232" t="s">
        <v>1185</v>
      </c>
      <c r="S1" s="232" t="s">
        <v>990</v>
      </c>
      <c r="T1" s="174" t="s">
        <v>1969</v>
      </c>
      <c r="U1" s="995" t="s">
        <v>943</v>
      </c>
      <c r="V1" s="995"/>
      <c r="W1" s="995"/>
      <c r="X1" s="995"/>
      <c r="Y1" s="995"/>
      <c r="Z1" s="995"/>
      <c r="AA1" s="995"/>
      <c r="AB1" s="175"/>
    </row>
    <row r="2" spans="1:46" s="16" customFormat="1" ht="14.5" customHeight="1">
      <c r="A2" s="176"/>
      <c r="B2" s="9"/>
      <c r="C2" s="9"/>
      <c r="D2" s="9"/>
      <c r="E2" s="9"/>
      <c r="F2" s="9"/>
      <c r="G2" s="9"/>
      <c r="H2" s="9"/>
      <c r="I2" s="111" t="b">
        <v>0</v>
      </c>
      <c r="J2" s="111" t="b">
        <f>'AOF Page 1'!J2</f>
        <v>0</v>
      </c>
      <c r="K2" s="111" t="b">
        <f>'AOF Page 1'!K2</f>
        <v>0</v>
      </c>
      <c r="L2" s="111" t="b">
        <f>'AOF Page 1'!L2</f>
        <v>0</v>
      </c>
      <c r="M2" s="684" t="b">
        <f>'AOF Page 1'!M2:N2</f>
        <v>0</v>
      </c>
      <c r="N2" s="684"/>
      <c r="O2" s="111" t="b">
        <f>'AOF Page 1'!O2</f>
        <v>0</v>
      </c>
      <c r="P2" s="111"/>
      <c r="Q2" s="111"/>
      <c r="R2" s="111" t="b">
        <v>1</v>
      </c>
      <c r="S2" s="111" t="b">
        <v>1</v>
      </c>
      <c r="T2" s="230" t="b">
        <v>1</v>
      </c>
      <c r="U2" s="894"/>
      <c r="V2" s="894"/>
      <c r="W2" s="894"/>
      <c r="X2" s="894"/>
      <c r="Y2" s="894"/>
      <c r="Z2" s="894"/>
      <c r="AA2" s="894"/>
      <c r="AB2" s="177"/>
    </row>
    <row r="3" spans="1:46" s="16" customFormat="1" ht="14.5" customHeight="1">
      <c r="A3" s="176"/>
      <c r="B3" s="9"/>
      <c r="C3" s="9"/>
      <c r="D3" s="9"/>
      <c r="E3" s="9"/>
      <c r="F3" s="9"/>
      <c r="G3" s="9"/>
      <c r="H3" s="9"/>
      <c r="I3" s="178"/>
      <c r="J3" s="178"/>
      <c r="K3" s="178"/>
      <c r="L3" s="178"/>
      <c r="M3" s="685"/>
      <c r="N3" s="685"/>
      <c r="O3" s="178"/>
      <c r="P3" s="178"/>
      <c r="Q3" s="178"/>
      <c r="R3" s="178"/>
      <c r="S3" s="178"/>
      <c r="T3" s="179"/>
      <c r="U3" s="894"/>
      <c r="V3" s="894"/>
      <c r="W3" s="894"/>
      <c r="X3" s="894"/>
      <c r="Y3" s="894"/>
      <c r="Z3" s="894"/>
      <c r="AA3" s="894"/>
      <c r="AB3" s="177"/>
    </row>
    <row r="4" spans="1:46" ht="15" thickBot="1">
      <c r="A4" s="27"/>
      <c r="AB4" s="23"/>
      <c r="AC4" s="16"/>
      <c r="AD4" s="16"/>
      <c r="AE4" s="16"/>
      <c r="AF4" s="16"/>
      <c r="AG4" s="16"/>
      <c r="AH4" s="16"/>
      <c r="AI4" s="16"/>
      <c r="AJ4" s="16"/>
      <c r="AK4" s="16"/>
      <c r="AL4" s="16"/>
      <c r="AM4" s="16"/>
      <c r="AN4" s="16"/>
      <c r="AO4" s="16"/>
      <c r="AP4" s="16"/>
      <c r="AQ4" s="16"/>
      <c r="AR4" s="16"/>
      <c r="AS4" s="16"/>
      <c r="AT4" s="16"/>
    </row>
    <row r="5" spans="1:46" ht="21.75" customHeight="1">
      <c r="I5" s="26"/>
      <c r="J5" s="1048" t="s">
        <v>2430</v>
      </c>
      <c r="K5" s="1048"/>
      <c r="L5" s="1048"/>
      <c r="M5" s="1048"/>
      <c r="N5" s="1048"/>
      <c r="O5" s="1048"/>
      <c r="P5" s="1048"/>
      <c r="Q5" s="20"/>
      <c r="AB5" s="181"/>
      <c r="AC5" s="16"/>
      <c r="AD5" s="16"/>
      <c r="AE5" s="16"/>
      <c r="AF5" s="16"/>
      <c r="AG5" s="16"/>
      <c r="AH5" s="16"/>
      <c r="AI5" s="16"/>
      <c r="AJ5" s="16"/>
      <c r="AK5" s="16"/>
      <c r="AL5" s="16"/>
      <c r="AM5" s="16"/>
      <c r="AN5" s="16"/>
      <c r="AO5" s="16"/>
      <c r="AP5" s="16"/>
      <c r="AQ5" s="16"/>
      <c r="AR5" s="16"/>
      <c r="AS5" s="16"/>
      <c r="AT5" s="16"/>
    </row>
    <row r="6" spans="1:46" ht="97.5" customHeight="1" thickBot="1">
      <c r="I6" s="15"/>
      <c r="J6" s="542"/>
      <c r="K6" s="542"/>
      <c r="L6" s="542"/>
      <c r="M6" s="542"/>
      <c r="N6" s="542"/>
      <c r="O6" s="552"/>
      <c r="P6" s="552"/>
      <c r="Q6" s="548"/>
      <c r="AB6" s="181"/>
      <c r="AC6" s="16"/>
      <c r="AD6" s="16"/>
      <c r="AE6" s="16"/>
      <c r="AF6" s="16"/>
      <c r="AG6" s="16"/>
      <c r="AH6" s="16"/>
      <c r="AI6" s="16"/>
      <c r="AJ6" s="16"/>
      <c r="AK6" s="16"/>
      <c r="AL6" s="16"/>
      <c r="AM6" s="16"/>
      <c r="AN6" s="16"/>
      <c r="AO6" s="16"/>
      <c r="AP6" s="16"/>
      <c r="AQ6" s="16"/>
      <c r="AR6" s="16"/>
      <c r="AS6" s="16"/>
      <c r="AT6" s="16"/>
    </row>
    <row r="7" spans="1:46" ht="59.25" customHeight="1">
      <c r="A7" s="180"/>
      <c r="C7" s="1047" t="s">
        <v>2217</v>
      </c>
      <c r="D7" s="1047"/>
      <c r="E7" s="1047"/>
      <c r="F7" s="1047"/>
      <c r="G7" s="1047"/>
      <c r="H7" s="1047"/>
      <c r="I7" s="1047"/>
      <c r="J7" s="1047"/>
      <c r="K7" s="1047"/>
      <c r="L7" s="1047"/>
      <c r="M7" s="1047"/>
      <c r="N7" s="1047"/>
      <c r="O7" s="1047"/>
      <c r="P7" s="1047"/>
      <c r="Q7" s="1047"/>
      <c r="R7" s="1047"/>
      <c r="S7" s="1047"/>
      <c r="T7" s="1047"/>
      <c r="U7" s="1047"/>
      <c r="V7" s="1047"/>
      <c r="W7" s="1047"/>
      <c r="X7" s="1047"/>
      <c r="Y7" s="1047"/>
      <c r="Z7" s="1047"/>
      <c r="AB7" s="181"/>
      <c r="AC7" s="16"/>
      <c r="AD7" s="16"/>
      <c r="AE7" s="16"/>
      <c r="AF7" s="16"/>
      <c r="AG7" s="16"/>
      <c r="AH7" s="16"/>
      <c r="AI7" s="16"/>
      <c r="AJ7" s="16"/>
      <c r="AK7" s="16"/>
      <c r="AL7" s="16"/>
      <c r="AM7" s="16"/>
      <c r="AN7" s="16"/>
      <c r="AO7" s="16"/>
      <c r="AP7" s="16"/>
      <c r="AQ7" s="16"/>
      <c r="AR7" s="16"/>
      <c r="AS7" s="16"/>
      <c r="AT7" s="16"/>
    </row>
    <row r="8" spans="1:46" ht="15.65" customHeight="1">
      <c r="A8" s="180"/>
      <c r="C8" s="453"/>
      <c r="D8" s="453"/>
      <c r="E8" s="453"/>
      <c r="F8" s="453"/>
      <c r="G8" s="453"/>
      <c r="H8" s="453"/>
      <c r="I8" s="453"/>
      <c r="J8" s="453"/>
      <c r="K8" s="453"/>
      <c r="L8" s="453"/>
      <c r="M8" s="453"/>
      <c r="N8" s="453"/>
      <c r="O8" s="453"/>
      <c r="P8" s="453"/>
      <c r="Q8" s="453"/>
      <c r="R8" s="453"/>
      <c r="S8" s="453"/>
      <c r="T8" s="453"/>
      <c r="U8" s="453"/>
      <c r="V8" s="453"/>
      <c r="W8" s="453"/>
      <c r="X8" s="453"/>
      <c r="Y8" s="453"/>
      <c r="Z8" s="453"/>
      <c r="AB8" s="181"/>
      <c r="AC8" s="16"/>
      <c r="AD8" s="16"/>
      <c r="AE8" s="16"/>
      <c r="AF8" s="16"/>
      <c r="AG8" s="16"/>
      <c r="AH8" s="16"/>
      <c r="AI8" s="16"/>
      <c r="AJ8" s="16"/>
      <c r="AK8" s="16"/>
      <c r="AL8" s="16"/>
      <c r="AM8" s="16"/>
      <c r="AN8" s="16"/>
      <c r="AO8" s="16"/>
      <c r="AP8" s="16"/>
      <c r="AQ8" s="16"/>
      <c r="AR8" s="16"/>
      <c r="AS8" s="16"/>
      <c r="AT8" s="16"/>
    </row>
    <row r="9" spans="1:46" ht="15.65" customHeight="1">
      <c r="A9" s="180"/>
      <c r="C9" s="453"/>
      <c r="D9" s="391" t="s">
        <v>2228</v>
      </c>
      <c r="E9" s="453"/>
      <c r="F9" s="453"/>
      <c r="H9" s="453"/>
      <c r="I9" s="453"/>
      <c r="J9" s="453"/>
      <c r="K9" s="453"/>
      <c r="L9" s="453"/>
      <c r="M9" s="454" t="s">
        <v>2720</v>
      </c>
      <c r="N9" s="453"/>
      <c r="O9" s="453"/>
      <c r="P9" s="453"/>
      <c r="Q9" s="453"/>
      <c r="R9" s="453"/>
      <c r="S9" s="453"/>
      <c r="T9" s="453"/>
      <c r="U9" s="453"/>
      <c r="V9" s="453"/>
      <c r="W9" s="453"/>
      <c r="X9" s="453"/>
      <c r="Y9" s="453"/>
      <c r="Z9" s="453"/>
      <c r="AB9" s="181"/>
      <c r="AC9" s="16"/>
      <c r="AD9" s="16"/>
      <c r="AE9" s="16"/>
      <c r="AF9" s="16"/>
      <c r="AG9" s="16"/>
      <c r="AH9" s="16"/>
      <c r="AI9" s="16"/>
      <c r="AJ9" s="16"/>
      <c r="AK9" s="16"/>
      <c r="AL9" s="16"/>
      <c r="AM9" s="16"/>
      <c r="AN9" s="16"/>
      <c r="AO9" s="16"/>
      <c r="AP9" s="16"/>
      <c r="AQ9" s="16"/>
      <c r="AR9" s="16"/>
      <c r="AS9" s="16"/>
      <c r="AT9" s="16"/>
    </row>
    <row r="10" spans="1:46" ht="15.65" customHeight="1">
      <c r="A10" s="180"/>
      <c r="C10" s="453"/>
      <c r="D10" s="391" t="s">
        <v>2349</v>
      </c>
      <c r="E10" s="453"/>
      <c r="F10" s="453"/>
      <c r="H10" s="453"/>
      <c r="I10" s="453"/>
      <c r="J10" s="453"/>
      <c r="K10" s="453"/>
      <c r="L10" s="453"/>
      <c r="M10" s="581" t="s">
        <v>2721</v>
      </c>
      <c r="N10" s="453"/>
      <c r="O10" s="453"/>
      <c r="P10" s="453"/>
      <c r="Q10" s="453"/>
      <c r="R10" s="453"/>
      <c r="S10" s="453"/>
      <c r="T10" s="453"/>
      <c r="U10" s="453"/>
      <c r="V10" s="453"/>
      <c r="W10" s="453"/>
      <c r="X10" s="453"/>
      <c r="Y10" s="453"/>
      <c r="Z10" s="453"/>
      <c r="AB10" s="181"/>
      <c r="AC10" s="16"/>
      <c r="AD10" s="16"/>
      <c r="AE10" s="16"/>
      <c r="AF10" s="16"/>
      <c r="AG10" s="16"/>
      <c r="AH10" s="16"/>
      <c r="AI10" s="16"/>
      <c r="AJ10" s="16"/>
      <c r="AK10" s="16"/>
      <c r="AL10" s="16"/>
      <c r="AM10" s="16"/>
      <c r="AN10" s="16"/>
      <c r="AO10" s="16"/>
      <c r="AP10" s="16"/>
      <c r="AQ10" s="16"/>
      <c r="AR10" s="16"/>
      <c r="AS10" s="16"/>
      <c r="AT10" s="16"/>
    </row>
    <row r="11" spans="1:46" ht="15.65" customHeight="1">
      <c r="A11" s="180"/>
      <c r="C11" s="453"/>
      <c r="D11" s="454" t="s">
        <v>2172</v>
      </c>
      <c r="E11" s="453"/>
      <c r="F11" s="453"/>
      <c r="H11" s="453"/>
      <c r="I11" s="453"/>
      <c r="J11" s="453"/>
      <c r="K11" s="453"/>
      <c r="L11" s="453"/>
      <c r="M11" s="581" t="s">
        <v>2722</v>
      </c>
      <c r="N11" s="453"/>
      <c r="O11" s="453"/>
      <c r="P11" s="453"/>
      <c r="Q11" s="453"/>
      <c r="R11" s="453"/>
      <c r="S11" s="453"/>
      <c r="T11" s="453"/>
      <c r="U11" s="453"/>
      <c r="V11" s="453"/>
      <c r="W11" s="453"/>
      <c r="X11" s="453"/>
      <c r="Y11" s="453"/>
      <c r="Z11" s="453"/>
      <c r="AB11" s="181"/>
      <c r="AC11" s="16"/>
      <c r="AD11" s="16"/>
      <c r="AE11" s="16"/>
      <c r="AF11" s="16"/>
      <c r="AG11" s="16"/>
      <c r="AH11" s="16"/>
      <c r="AI11" s="16"/>
      <c r="AJ11" s="16"/>
      <c r="AK11" s="16"/>
      <c r="AL11" s="16"/>
      <c r="AM11" s="16"/>
      <c r="AN11" s="16"/>
      <c r="AO11" s="16"/>
      <c r="AP11" s="16"/>
      <c r="AQ11" s="16"/>
      <c r="AR11" s="16"/>
      <c r="AS11" s="16"/>
      <c r="AT11" s="16"/>
    </row>
    <row r="12" spans="1:46" ht="15.65" customHeight="1">
      <c r="A12" s="180"/>
      <c r="C12" s="453"/>
      <c r="D12" s="454" t="s">
        <v>994</v>
      </c>
      <c r="E12" s="453"/>
      <c r="F12" s="453"/>
      <c r="H12" s="453"/>
      <c r="I12" s="453"/>
      <c r="J12" s="453"/>
      <c r="K12" s="453"/>
      <c r="L12" s="453"/>
      <c r="M12" s="581" t="s">
        <v>2743</v>
      </c>
      <c r="N12" s="453"/>
      <c r="O12" s="453"/>
      <c r="P12" s="453"/>
      <c r="Q12" s="453"/>
      <c r="R12" s="453"/>
      <c r="S12" s="453"/>
      <c r="T12" s="453"/>
      <c r="U12" s="453"/>
      <c r="V12" s="453"/>
      <c r="W12" s="453"/>
      <c r="X12" s="453"/>
      <c r="Y12" s="453"/>
      <c r="Z12" s="453"/>
      <c r="AB12" s="181"/>
      <c r="AC12" s="16"/>
      <c r="AD12" s="16"/>
      <c r="AE12" s="16"/>
      <c r="AF12" s="16"/>
      <c r="AG12" s="16"/>
      <c r="AH12" s="16"/>
      <c r="AI12" s="16"/>
      <c r="AJ12" s="16"/>
      <c r="AK12" s="16"/>
      <c r="AL12" s="16"/>
      <c r="AM12" s="16"/>
      <c r="AN12" s="16"/>
      <c r="AO12" s="16"/>
      <c r="AP12" s="16"/>
      <c r="AQ12" s="16"/>
      <c r="AR12" s="16"/>
      <c r="AS12" s="16"/>
      <c r="AT12" s="16"/>
    </row>
    <row r="13" spans="1:46" ht="15.65" customHeight="1">
      <c r="A13" s="180"/>
      <c r="C13" s="453"/>
      <c r="D13" s="454" t="s">
        <v>995</v>
      </c>
      <c r="E13" s="453"/>
      <c r="F13" s="453"/>
      <c r="H13" s="453"/>
      <c r="I13" s="453"/>
      <c r="J13" s="453"/>
      <c r="K13" s="453"/>
      <c r="L13" s="453"/>
      <c r="M13" s="581" t="s">
        <v>2723</v>
      </c>
      <c r="N13" s="453"/>
      <c r="O13" s="453"/>
      <c r="P13" s="453"/>
      <c r="Q13" s="453"/>
      <c r="R13" s="453"/>
      <c r="S13" s="453"/>
      <c r="T13" s="453"/>
      <c r="U13" s="453"/>
      <c r="V13" s="453"/>
      <c r="W13" s="453"/>
      <c r="X13" s="453"/>
      <c r="Y13" s="453"/>
      <c r="Z13" s="453"/>
      <c r="AB13" s="181"/>
      <c r="AC13" s="16"/>
      <c r="AD13" s="16"/>
      <c r="AE13" s="16"/>
      <c r="AF13" s="16"/>
      <c r="AG13" s="16"/>
      <c r="AH13" s="16"/>
      <c r="AI13" s="16"/>
      <c r="AJ13" s="16"/>
      <c r="AK13" s="16"/>
      <c r="AL13" s="16"/>
      <c r="AM13" s="16"/>
      <c r="AN13" s="16"/>
      <c r="AO13" s="16"/>
      <c r="AP13" s="16"/>
      <c r="AQ13" s="16"/>
      <c r="AR13" s="16"/>
      <c r="AS13" s="16"/>
      <c r="AT13" s="16"/>
    </row>
    <row r="14" spans="1:46" ht="15.65" customHeight="1">
      <c r="A14" s="180"/>
      <c r="C14" s="453"/>
      <c r="D14" s="454" t="s">
        <v>1622</v>
      </c>
      <c r="E14" s="453"/>
      <c r="F14" s="453"/>
      <c r="H14" s="453"/>
      <c r="I14" s="453"/>
      <c r="J14" s="453"/>
      <c r="K14" s="453"/>
      <c r="L14" s="453"/>
      <c r="M14" s="581" t="s">
        <v>2724</v>
      </c>
      <c r="N14" s="453"/>
      <c r="O14" s="453"/>
      <c r="P14" s="453"/>
      <c r="Q14" s="453"/>
      <c r="R14" s="453"/>
      <c r="S14" s="453"/>
      <c r="T14" s="453"/>
      <c r="U14" s="453"/>
      <c r="V14" s="453"/>
      <c r="W14" s="453"/>
      <c r="X14" s="453"/>
      <c r="Y14" s="453"/>
      <c r="Z14" s="453"/>
      <c r="AB14" s="181"/>
      <c r="AC14" s="16"/>
      <c r="AD14" s="16"/>
      <c r="AE14" s="16"/>
      <c r="AF14" s="16"/>
      <c r="AG14" s="16"/>
      <c r="AH14" s="16"/>
      <c r="AI14" s="16"/>
      <c r="AJ14" s="16"/>
      <c r="AK14" s="16"/>
      <c r="AL14" s="16"/>
      <c r="AM14" s="16"/>
      <c r="AN14" s="16"/>
      <c r="AO14" s="16"/>
      <c r="AP14" s="16"/>
      <c r="AQ14" s="16"/>
      <c r="AR14" s="16"/>
      <c r="AS14" s="16"/>
      <c r="AT14" s="16"/>
    </row>
    <row r="15" spans="1:46" ht="15.65" customHeight="1">
      <c r="A15" s="180"/>
      <c r="C15" s="453"/>
      <c r="D15" s="581" t="s">
        <v>2218</v>
      </c>
      <c r="E15" s="453"/>
      <c r="F15" s="453"/>
      <c r="H15" s="453"/>
      <c r="I15" s="453"/>
      <c r="J15" s="453"/>
      <c r="K15" s="453"/>
      <c r="L15" s="453"/>
      <c r="M15" s="581" t="s">
        <v>2725</v>
      </c>
      <c r="N15" s="453"/>
      <c r="O15" s="453"/>
      <c r="P15" s="453"/>
      <c r="Q15" s="453"/>
      <c r="R15" s="453"/>
      <c r="S15" s="453"/>
      <c r="T15" s="453"/>
      <c r="U15" s="453"/>
      <c r="V15" s="453"/>
      <c r="W15" s="453"/>
      <c r="X15" s="453"/>
      <c r="Y15" s="453"/>
      <c r="Z15" s="453"/>
      <c r="AB15" s="181"/>
      <c r="AC15" s="16"/>
      <c r="AD15" s="16"/>
      <c r="AE15" s="16"/>
      <c r="AF15" s="16"/>
      <c r="AG15" s="16"/>
      <c r="AH15" s="16"/>
      <c r="AI15" s="16"/>
      <c r="AJ15" s="16"/>
      <c r="AK15" s="16"/>
      <c r="AL15" s="16"/>
      <c r="AM15" s="16"/>
      <c r="AN15" s="16"/>
      <c r="AO15" s="16"/>
      <c r="AP15" s="16"/>
      <c r="AQ15" s="16"/>
      <c r="AR15" s="16"/>
      <c r="AS15" s="16"/>
      <c r="AT15" s="16"/>
    </row>
    <row r="16" spans="1:46" ht="15.65" customHeight="1">
      <c r="A16" s="180"/>
      <c r="C16" s="453"/>
      <c r="D16" s="454" t="s">
        <v>2188</v>
      </c>
      <c r="E16" s="453"/>
      <c r="F16" s="453"/>
      <c r="H16" s="453"/>
      <c r="I16" s="453"/>
      <c r="J16" s="453"/>
      <c r="K16" s="453"/>
      <c r="L16" s="453"/>
      <c r="M16" s="581" t="s">
        <v>2726</v>
      </c>
      <c r="N16" s="453"/>
      <c r="O16" s="453"/>
      <c r="P16" s="453"/>
      <c r="Q16" s="453"/>
      <c r="R16" s="453"/>
      <c r="S16" s="453"/>
      <c r="T16" s="453"/>
      <c r="U16" s="453"/>
      <c r="V16" s="453"/>
      <c r="W16" s="453"/>
      <c r="X16" s="453"/>
      <c r="Y16" s="453"/>
      <c r="Z16" s="453"/>
      <c r="AB16" s="181"/>
      <c r="AC16" s="16"/>
      <c r="AD16" s="16"/>
      <c r="AE16" s="16"/>
      <c r="AF16" s="16"/>
      <c r="AG16" s="16"/>
      <c r="AH16" s="16"/>
      <c r="AI16" s="16"/>
      <c r="AJ16" s="16"/>
      <c r="AK16" s="16"/>
      <c r="AL16" s="16"/>
      <c r="AM16" s="16"/>
      <c r="AN16" s="16"/>
      <c r="AO16" s="16"/>
      <c r="AP16" s="16"/>
      <c r="AQ16" s="16"/>
      <c r="AR16" s="16"/>
      <c r="AS16" s="16"/>
      <c r="AT16" s="16"/>
    </row>
    <row r="17" spans="1:46" ht="15.65" customHeight="1">
      <c r="A17" s="180"/>
      <c r="C17" s="453"/>
      <c r="D17" s="454" t="s">
        <v>2082</v>
      </c>
      <c r="E17" s="453"/>
      <c r="F17" s="453"/>
      <c r="H17" s="453"/>
      <c r="I17" s="453"/>
      <c r="J17" s="453"/>
      <c r="K17" s="453"/>
      <c r="L17" s="453"/>
      <c r="M17" s="581" t="s">
        <v>2727</v>
      </c>
      <c r="N17" s="453"/>
      <c r="O17" s="453"/>
      <c r="P17" s="453"/>
      <c r="Q17" s="453"/>
      <c r="R17" s="453"/>
      <c r="S17" s="453"/>
      <c r="T17" s="453"/>
      <c r="U17" s="453"/>
      <c r="V17" s="453"/>
      <c r="W17" s="453"/>
      <c r="X17" s="453"/>
      <c r="Y17" s="453"/>
      <c r="Z17" s="453"/>
      <c r="AB17" s="181"/>
      <c r="AC17" s="16"/>
      <c r="AD17" s="16"/>
      <c r="AE17" s="16"/>
      <c r="AF17" s="16"/>
      <c r="AG17" s="16"/>
      <c r="AH17" s="16"/>
      <c r="AI17" s="16"/>
      <c r="AJ17" s="16"/>
      <c r="AK17" s="16"/>
      <c r="AL17" s="16"/>
      <c r="AM17" s="16"/>
      <c r="AN17" s="16"/>
      <c r="AO17" s="16"/>
      <c r="AP17" s="16"/>
      <c r="AQ17" s="16"/>
      <c r="AR17" s="16"/>
      <c r="AS17" s="16"/>
      <c r="AT17" s="16"/>
    </row>
    <row r="18" spans="1:46" ht="15.65" customHeight="1">
      <c r="A18" s="180"/>
      <c r="C18" s="453"/>
      <c r="D18" s="454" t="s">
        <v>2083</v>
      </c>
      <c r="E18" s="453"/>
      <c r="F18" s="453"/>
      <c r="H18" s="453"/>
      <c r="I18" s="453"/>
      <c r="J18" s="453"/>
      <c r="K18" s="453"/>
      <c r="L18" s="453"/>
      <c r="M18" s="581" t="s">
        <v>2728</v>
      </c>
      <c r="N18" s="453"/>
      <c r="O18" s="453"/>
      <c r="P18" s="453"/>
      <c r="Q18" s="453"/>
      <c r="R18" s="453"/>
      <c r="S18" s="453"/>
      <c r="T18" s="453"/>
      <c r="U18" s="453"/>
      <c r="V18" s="453"/>
      <c r="W18" s="453"/>
      <c r="X18" s="453"/>
      <c r="Y18" s="453"/>
      <c r="Z18" s="453"/>
      <c r="AB18" s="181"/>
      <c r="AC18" s="16"/>
      <c r="AD18" s="16"/>
      <c r="AE18" s="16"/>
      <c r="AF18" s="16"/>
      <c r="AG18" s="16"/>
      <c r="AH18" s="16"/>
      <c r="AI18" s="16"/>
      <c r="AJ18" s="16"/>
      <c r="AK18" s="16"/>
      <c r="AL18" s="16"/>
      <c r="AM18" s="16"/>
      <c r="AN18" s="16"/>
      <c r="AO18" s="16"/>
      <c r="AP18" s="16"/>
      <c r="AQ18" s="16"/>
      <c r="AR18" s="16"/>
      <c r="AS18" s="16"/>
      <c r="AT18" s="16"/>
    </row>
    <row r="19" spans="1:46" ht="15.65" customHeight="1">
      <c r="A19" s="180"/>
      <c r="C19" s="453"/>
      <c r="D19" s="581" t="s">
        <v>2168</v>
      </c>
      <c r="E19" s="453"/>
      <c r="F19" s="453"/>
      <c r="H19" s="453"/>
      <c r="I19" s="453"/>
      <c r="J19" s="453"/>
      <c r="K19" s="453"/>
      <c r="L19" s="453"/>
      <c r="M19" s="581" t="s">
        <v>2729</v>
      </c>
      <c r="N19" s="453"/>
      <c r="O19" s="453"/>
      <c r="P19" s="453"/>
      <c r="Q19" s="453"/>
      <c r="R19" s="453"/>
      <c r="S19" s="453"/>
      <c r="T19" s="453"/>
      <c r="U19" s="453"/>
      <c r="V19" s="453"/>
      <c r="W19" s="453"/>
      <c r="X19" s="453"/>
      <c r="Y19" s="453"/>
      <c r="Z19" s="453"/>
      <c r="AB19" s="181"/>
      <c r="AC19" s="16"/>
      <c r="AD19" s="16"/>
      <c r="AE19" s="16"/>
      <c r="AF19" s="16"/>
      <c r="AG19" s="16"/>
      <c r="AH19" s="16"/>
      <c r="AI19" s="16"/>
      <c r="AJ19" s="16"/>
      <c r="AK19" s="16"/>
      <c r="AL19" s="16"/>
      <c r="AM19" s="16"/>
      <c r="AN19" s="16"/>
      <c r="AO19" s="16"/>
      <c r="AP19" s="16"/>
      <c r="AQ19" s="16"/>
      <c r="AR19" s="16"/>
      <c r="AS19" s="16"/>
      <c r="AT19" s="16"/>
    </row>
    <row r="20" spans="1:46" ht="15.65" customHeight="1">
      <c r="A20" s="180"/>
      <c r="C20" s="453"/>
      <c r="D20" s="581" t="s">
        <v>2169</v>
      </c>
      <c r="E20" s="453"/>
      <c r="F20" s="453"/>
      <c r="H20" s="453"/>
      <c r="I20" s="453"/>
      <c r="J20" s="453"/>
      <c r="K20" s="453"/>
      <c r="L20" s="453"/>
      <c r="M20" s="581" t="s">
        <v>2730</v>
      </c>
      <c r="N20" s="453"/>
      <c r="O20" s="453"/>
      <c r="P20" s="453"/>
      <c r="Q20" s="453"/>
      <c r="R20" s="453"/>
      <c r="S20" s="453"/>
      <c r="T20" s="453"/>
      <c r="U20" s="453"/>
      <c r="V20" s="453"/>
      <c r="W20" s="453"/>
      <c r="X20" s="453"/>
      <c r="Y20" s="453"/>
      <c r="Z20" s="453"/>
      <c r="AB20" s="181"/>
      <c r="AC20" s="16"/>
      <c r="AD20" s="16"/>
      <c r="AE20" s="16"/>
      <c r="AF20" s="16"/>
      <c r="AG20" s="16"/>
      <c r="AH20" s="16"/>
      <c r="AI20" s="16"/>
      <c r="AJ20" s="16"/>
      <c r="AK20" s="16"/>
      <c r="AL20" s="16"/>
      <c r="AM20" s="16"/>
      <c r="AN20" s="16"/>
      <c r="AO20" s="16"/>
      <c r="AP20" s="16"/>
      <c r="AQ20" s="16"/>
      <c r="AR20" s="16"/>
      <c r="AS20" s="16"/>
      <c r="AT20" s="16"/>
    </row>
    <row r="21" spans="1:46" ht="15.65" customHeight="1">
      <c r="A21" s="180"/>
      <c r="C21" s="453"/>
      <c r="D21" s="454" t="s">
        <v>2084</v>
      </c>
      <c r="E21" s="453"/>
      <c r="F21" s="453"/>
      <c r="H21" s="453"/>
      <c r="I21" s="453"/>
      <c r="J21" s="453"/>
      <c r="K21" s="453"/>
      <c r="L21" s="453"/>
      <c r="M21" s="581" t="s">
        <v>2731</v>
      </c>
      <c r="N21" s="453"/>
      <c r="O21" s="453"/>
      <c r="P21" s="453"/>
      <c r="Q21" s="453"/>
      <c r="R21" s="453"/>
      <c r="S21" s="453"/>
      <c r="T21" s="453"/>
      <c r="U21" s="453"/>
      <c r="V21" s="453"/>
      <c r="W21" s="453"/>
      <c r="X21" s="453"/>
      <c r="Y21" s="453"/>
      <c r="Z21" s="453"/>
      <c r="AB21" s="181"/>
      <c r="AC21" s="16"/>
      <c r="AD21" s="16"/>
      <c r="AE21" s="16"/>
      <c r="AF21" s="16"/>
      <c r="AG21" s="16"/>
      <c r="AH21" s="16"/>
      <c r="AI21" s="16"/>
      <c r="AJ21" s="16"/>
      <c r="AK21" s="16"/>
      <c r="AL21" s="16"/>
      <c r="AM21" s="16"/>
      <c r="AN21" s="16"/>
      <c r="AO21" s="16"/>
      <c r="AP21" s="16"/>
      <c r="AQ21" s="16"/>
      <c r="AR21" s="16"/>
      <c r="AS21" s="16"/>
      <c r="AT21" s="16"/>
    </row>
    <row r="22" spans="1:46" ht="15.65" customHeight="1">
      <c r="A22" s="180"/>
      <c r="C22" s="453"/>
      <c r="D22" s="454" t="s">
        <v>2085</v>
      </c>
      <c r="E22" s="453"/>
      <c r="F22" s="453"/>
      <c r="H22" s="453"/>
      <c r="I22" s="453"/>
      <c r="J22" s="453"/>
      <c r="K22" s="453"/>
      <c r="L22" s="453"/>
      <c r="M22" s="581" t="s">
        <v>2732</v>
      </c>
      <c r="N22" s="453"/>
      <c r="O22" s="453"/>
      <c r="P22" s="453"/>
      <c r="Q22" s="453"/>
      <c r="R22" s="453"/>
      <c r="S22" s="453"/>
      <c r="T22" s="453"/>
      <c r="U22" s="453"/>
      <c r="V22" s="453"/>
      <c r="W22" s="453"/>
      <c r="X22" s="453"/>
      <c r="Y22" s="453"/>
      <c r="Z22" s="453"/>
      <c r="AB22" s="181"/>
      <c r="AC22" s="16"/>
      <c r="AD22" s="16"/>
      <c r="AE22" s="16"/>
      <c r="AF22" s="16"/>
      <c r="AG22" s="16"/>
      <c r="AH22" s="16"/>
      <c r="AI22" s="16"/>
      <c r="AJ22" s="16"/>
      <c r="AK22" s="16"/>
      <c r="AL22" s="16"/>
      <c r="AM22" s="16"/>
      <c r="AN22" s="16"/>
      <c r="AO22" s="16"/>
      <c r="AP22" s="16"/>
      <c r="AQ22" s="16"/>
      <c r="AR22" s="16"/>
      <c r="AS22" s="16"/>
      <c r="AT22" s="16"/>
    </row>
    <row r="23" spans="1:46" ht="15.65" customHeight="1">
      <c r="A23" s="180"/>
      <c r="C23" s="453"/>
      <c r="D23" s="454" t="s">
        <v>2515</v>
      </c>
      <c r="E23" s="453"/>
      <c r="F23" s="453"/>
      <c r="H23" s="453"/>
      <c r="I23" s="453"/>
      <c r="J23" s="453"/>
      <c r="K23" s="453"/>
      <c r="L23" s="453"/>
      <c r="M23" s="581" t="s">
        <v>2733</v>
      </c>
      <c r="N23" s="453"/>
      <c r="O23" s="453"/>
      <c r="P23" s="453"/>
      <c r="Q23" s="453"/>
      <c r="R23" s="453"/>
      <c r="S23" s="453"/>
      <c r="T23" s="453"/>
      <c r="U23" s="453"/>
      <c r="V23" s="453"/>
      <c r="W23" s="453"/>
      <c r="X23" s="453"/>
      <c r="Y23" s="453"/>
      <c r="Z23" s="453"/>
      <c r="AB23" s="181"/>
      <c r="AC23" s="16"/>
      <c r="AD23" s="16"/>
      <c r="AE23" s="16"/>
      <c r="AF23" s="16"/>
      <c r="AG23" s="16"/>
      <c r="AH23" s="16"/>
      <c r="AI23" s="16"/>
      <c r="AJ23" s="16"/>
      <c r="AK23" s="16"/>
      <c r="AL23" s="16"/>
      <c r="AM23" s="16"/>
      <c r="AN23" s="16"/>
      <c r="AO23" s="16"/>
      <c r="AP23" s="16"/>
      <c r="AQ23" s="16"/>
      <c r="AR23" s="16"/>
      <c r="AS23" s="16"/>
      <c r="AT23" s="16"/>
    </row>
    <row r="24" spans="1:46" ht="15.65" customHeight="1">
      <c r="A24" s="180"/>
      <c r="C24" s="453"/>
      <c r="D24" s="454" t="s">
        <v>2519</v>
      </c>
      <c r="E24" s="453"/>
      <c r="F24" s="453"/>
      <c r="H24" s="453"/>
      <c r="I24" s="453"/>
      <c r="J24" s="453"/>
      <c r="K24" s="453"/>
      <c r="L24" s="453"/>
      <c r="M24" s="581" t="s">
        <v>2734</v>
      </c>
      <c r="N24" s="453"/>
      <c r="O24" s="453"/>
      <c r="P24" s="453"/>
      <c r="Q24" s="453"/>
      <c r="R24" s="453"/>
      <c r="S24" s="453"/>
      <c r="T24" s="453"/>
      <c r="U24" s="453"/>
      <c r="V24" s="453"/>
      <c r="W24" s="453"/>
      <c r="X24" s="453"/>
      <c r="Y24" s="453"/>
      <c r="Z24" s="453"/>
      <c r="AB24" s="181"/>
      <c r="AC24" s="16"/>
      <c r="AD24" s="16"/>
      <c r="AE24" s="16"/>
      <c r="AF24" s="16"/>
      <c r="AG24" s="16"/>
      <c r="AH24" s="16"/>
      <c r="AI24" s="16"/>
      <c r="AJ24" s="16"/>
      <c r="AK24" s="16"/>
      <c r="AL24" s="16"/>
      <c r="AM24" s="16"/>
      <c r="AN24" s="16"/>
      <c r="AO24" s="16"/>
      <c r="AP24" s="16"/>
      <c r="AQ24" s="16"/>
      <c r="AR24" s="16"/>
      <c r="AS24" s="16"/>
      <c r="AT24" s="16"/>
    </row>
    <row r="25" spans="1:46" ht="15.65" customHeight="1">
      <c r="A25" s="180"/>
      <c r="C25" s="453"/>
      <c r="D25" s="581" t="s">
        <v>2520</v>
      </c>
      <c r="E25" s="453"/>
      <c r="F25" s="453"/>
      <c r="H25" s="453"/>
      <c r="I25" s="453"/>
      <c r="J25" s="453"/>
      <c r="K25" s="453"/>
      <c r="L25" s="453"/>
      <c r="M25" s="581" t="s">
        <v>2735</v>
      </c>
      <c r="N25" s="453"/>
      <c r="O25" s="453"/>
      <c r="P25" s="453"/>
      <c r="Q25" s="453"/>
      <c r="R25" s="453"/>
      <c r="S25" s="453"/>
      <c r="T25" s="453"/>
      <c r="U25" s="453"/>
      <c r="V25" s="453"/>
      <c r="W25" s="453"/>
      <c r="X25" s="453"/>
      <c r="Y25" s="453"/>
      <c r="Z25" s="453"/>
      <c r="AB25" s="181"/>
      <c r="AC25" s="16"/>
      <c r="AD25" s="16"/>
      <c r="AE25" s="16"/>
      <c r="AF25" s="16"/>
      <c r="AG25" s="16"/>
      <c r="AH25" s="16"/>
      <c r="AI25" s="16"/>
      <c r="AJ25" s="16"/>
      <c r="AK25" s="16"/>
      <c r="AL25" s="16"/>
      <c r="AM25" s="16"/>
      <c r="AN25" s="16"/>
      <c r="AO25" s="16"/>
      <c r="AP25" s="16"/>
      <c r="AQ25" s="16"/>
      <c r="AR25" s="16"/>
      <c r="AS25" s="16"/>
      <c r="AT25" s="16"/>
    </row>
    <row r="26" spans="1:46" ht="15.65" customHeight="1">
      <c r="A26" s="180"/>
      <c r="C26" s="453"/>
      <c r="D26" s="581" t="s">
        <v>2521</v>
      </c>
      <c r="E26" s="453"/>
      <c r="F26" s="453"/>
      <c r="H26" s="453"/>
      <c r="I26" s="453"/>
      <c r="J26" s="453"/>
      <c r="K26" s="453"/>
      <c r="L26" s="453"/>
      <c r="M26" s="581" t="s">
        <v>2736</v>
      </c>
      <c r="N26" s="453"/>
      <c r="O26" s="453"/>
      <c r="P26" s="453"/>
      <c r="Q26" s="453"/>
      <c r="R26" s="453"/>
      <c r="S26" s="453"/>
      <c r="T26" s="453"/>
      <c r="U26" s="453"/>
      <c r="V26" s="453"/>
      <c r="W26" s="453"/>
      <c r="X26" s="453"/>
      <c r="Y26" s="453"/>
      <c r="Z26" s="453"/>
      <c r="AB26" s="181"/>
      <c r="AC26" s="16"/>
      <c r="AD26" s="16"/>
      <c r="AE26" s="16"/>
      <c r="AF26" s="16"/>
      <c r="AG26" s="16"/>
      <c r="AH26" s="16"/>
      <c r="AI26" s="16"/>
      <c r="AJ26" s="16"/>
      <c r="AK26" s="16"/>
      <c r="AL26" s="16"/>
      <c r="AM26" s="16"/>
      <c r="AN26" s="16"/>
      <c r="AO26" s="16"/>
      <c r="AP26" s="16"/>
      <c r="AQ26" s="16"/>
      <c r="AR26" s="16"/>
      <c r="AS26" s="16"/>
      <c r="AT26" s="16"/>
    </row>
    <row r="27" spans="1:46" ht="15.65" customHeight="1">
      <c r="A27" s="180"/>
      <c r="C27" s="453"/>
      <c r="D27" s="581" t="s">
        <v>2522</v>
      </c>
      <c r="E27" s="453"/>
      <c r="F27" s="453"/>
      <c r="H27" s="453"/>
      <c r="I27" s="453"/>
      <c r="J27" s="453"/>
      <c r="K27" s="453"/>
      <c r="L27" s="453"/>
      <c r="M27" s="581" t="s">
        <v>2737</v>
      </c>
      <c r="N27" s="453"/>
      <c r="O27" s="453"/>
      <c r="P27" s="453"/>
      <c r="Q27" s="453"/>
      <c r="R27" s="453"/>
      <c r="S27" s="453"/>
      <c r="T27" s="453"/>
      <c r="U27" s="453"/>
      <c r="V27" s="453"/>
      <c r="W27" s="453"/>
      <c r="X27" s="453"/>
      <c r="Y27" s="453"/>
      <c r="Z27" s="453"/>
      <c r="AB27" s="181"/>
      <c r="AC27" s="16"/>
      <c r="AD27" s="16"/>
      <c r="AE27" s="16"/>
      <c r="AF27" s="16"/>
      <c r="AG27" s="16"/>
      <c r="AH27" s="16"/>
      <c r="AI27" s="16"/>
      <c r="AJ27" s="16"/>
      <c r="AK27" s="16"/>
      <c r="AL27" s="16"/>
      <c r="AM27" s="16"/>
      <c r="AN27" s="16"/>
      <c r="AO27" s="16"/>
      <c r="AP27" s="16"/>
      <c r="AQ27" s="16"/>
      <c r="AR27" s="16"/>
      <c r="AS27" s="16"/>
      <c r="AT27" s="16"/>
    </row>
    <row r="28" spans="1:46" ht="15.65" customHeight="1">
      <c r="A28" s="180"/>
      <c r="C28" s="453"/>
      <c r="D28" s="581" t="s">
        <v>2523</v>
      </c>
      <c r="E28" s="453"/>
      <c r="F28" s="453"/>
      <c r="H28" s="453"/>
      <c r="I28" s="453"/>
      <c r="J28" s="453"/>
      <c r="K28" s="453"/>
      <c r="L28" s="453"/>
      <c r="M28" s="454" t="s">
        <v>2738</v>
      </c>
      <c r="N28" s="454"/>
      <c r="O28" s="453"/>
      <c r="P28" s="453"/>
      <c r="Q28" s="453"/>
      <c r="R28" s="453"/>
      <c r="S28" s="453"/>
      <c r="T28" s="453"/>
      <c r="U28" s="453"/>
      <c r="V28" s="453"/>
      <c r="W28" s="453"/>
      <c r="X28" s="453"/>
      <c r="Y28" s="453"/>
      <c r="Z28" s="453"/>
      <c r="AB28" s="181"/>
      <c r="AC28" s="16"/>
      <c r="AD28" s="16"/>
      <c r="AE28" s="16"/>
      <c r="AF28" s="16"/>
      <c r="AG28" s="16"/>
      <c r="AH28" s="16"/>
      <c r="AI28" s="16"/>
      <c r="AJ28" s="16"/>
      <c r="AK28" s="16"/>
      <c r="AL28" s="16"/>
      <c r="AM28" s="16"/>
      <c r="AN28" s="16"/>
      <c r="AO28" s="16"/>
      <c r="AP28" s="16"/>
      <c r="AQ28" s="16"/>
      <c r="AR28" s="16"/>
      <c r="AS28" s="16"/>
      <c r="AT28" s="16"/>
    </row>
    <row r="29" spans="1:46" ht="15.65" customHeight="1">
      <c r="A29" s="180"/>
      <c r="C29" s="453"/>
      <c r="D29" s="454" t="s">
        <v>2524</v>
      </c>
      <c r="E29" s="453"/>
      <c r="F29" s="453"/>
      <c r="H29" s="453"/>
      <c r="I29" s="453"/>
      <c r="J29" s="453"/>
      <c r="K29" s="453"/>
      <c r="L29" s="453"/>
      <c r="M29" s="581" t="s">
        <v>2750</v>
      </c>
      <c r="N29" s="453"/>
      <c r="O29" s="453"/>
      <c r="P29" s="453"/>
      <c r="Q29" s="453"/>
      <c r="R29" s="453"/>
      <c r="S29" s="453"/>
      <c r="T29" s="453"/>
      <c r="U29" s="453"/>
      <c r="V29" s="453"/>
      <c r="W29" s="453"/>
      <c r="X29" s="453"/>
      <c r="Y29" s="453"/>
      <c r="Z29" s="453"/>
      <c r="AB29" s="181"/>
      <c r="AC29" s="16"/>
      <c r="AD29" s="16"/>
      <c r="AE29" s="16"/>
      <c r="AF29" s="16"/>
      <c r="AG29" s="16"/>
      <c r="AH29" s="16"/>
      <c r="AI29" s="16"/>
      <c r="AJ29" s="16"/>
      <c r="AK29" s="16"/>
      <c r="AL29" s="16"/>
      <c r="AM29" s="16"/>
      <c r="AN29" s="16"/>
      <c r="AO29" s="16"/>
      <c r="AP29" s="16"/>
      <c r="AQ29" s="16"/>
      <c r="AR29" s="16"/>
      <c r="AS29" s="16"/>
      <c r="AT29" s="16"/>
    </row>
    <row r="30" spans="1:46" ht="15.65" customHeight="1">
      <c r="A30" s="180"/>
      <c r="C30" s="453"/>
      <c r="D30" s="581" t="s">
        <v>2525</v>
      </c>
      <c r="E30" s="453"/>
      <c r="F30" s="455"/>
      <c r="H30" s="453"/>
      <c r="I30" s="453"/>
      <c r="J30" s="453"/>
      <c r="K30" s="453"/>
      <c r="L30" s="453"/>
      <c r="M30" s="581" t="s">
        <v>2751</v>
      </c>
      <c r="N30" s="453"/>
      <c r="O30" s="453"/>
      <c r="P30" s="453"/>
      <c r="Q30" s="453"/>
      <c r="R30" s="453"/>
      <c r="S30" s="453"/>
      <c r="T30" s="453"/>
      <c r="U30" s="453"/>
      <c r="V30" s="453"/>
      <c r="W30" s="453"/>
      <c r="X30" s="453"/>
      <c r="Y30" s="453"/>
      <c r="Z30" s="453"/>
      <c r="AB30" s="181"/>
      <c r="AC30" s="16"/>
      <c r="AD30" s="16"/>
      <c r="AE30" s="16"/>
      <c r="AF30" s="16"/>
      <c r="AG30" s="16"/>
      <c r="AH30" s="16"/>
      <c r="AI30" s="16"/>
      <c r="AJ30" s="16"/>
      <c r="AK30" s="16"/>
      <c r="AL30" s="16"/>
      <c r="AM30" s="16"/>
      <c r="AN30" s="16"/>
      <c r="AO30" s="16"/>
      <c r="AP30" s="16"/>
      <c r="AQ30" s="16"/>
      <c r="AR30" s="16"/>
      <c r="AS30" s="16"/>
      <c r="AT30" s="16"/>
    </row>
    <row r="31" spans="1:46" ht="15.65" customHeight="1">
      <c r="A31" s="180"/>
      <c r="C31" s="453"/>
      <c r="D31" s="454" t="s">
        <v>2749</v>
      </c>
      <c r="E31" s="453"/>
      <c r="F31" s="453"/>
      <c r="H31" s="453"/>
      <c r="I31" s="453"/>
      <c r="J31" s="453"/>
      <c r="K31" s="453"/>
      <c r="L31" s="453"/>
      <c r="M31" s="581" t="s">
        <v>2741</v>
      </c>
      <c r="N31" s="453"/>
      <c r="O31" s="453"/>
      <c r="P31" s="453"/>
      <c r="Q31" s="453"/>
      <c r="R31" s="453"/>
      <c r="S31" s="453"/>
      <c r="T31" s="453"/>
      <c r="U31" s="453"/>
      <c r="V31" s="453"/>
      <c r="W31" s="453"/>
      <c r="X31" s="453"/>
      <c r="Y31" s="453"/>
      <c r="Z31" s="453"/>
      <c r="AB31" s="181"/>
      <c r="AC31" s="16"/>
      <c r="AD31" s="16"/>
      <c r="AE31" s="16"/>
      <c r="AF31" s="16"/>
      <c r="AG31" s="16"/>
      <c r="AH31" s="16"/>
      <c r="AI31" s="16"/>
      <c r="AJ31" s="16"/>
      <c r="AK31" s="16"/>
      <c r="AL31" s="16"/>
      <c r="AM31" s="16"/>
      <c r="AN31" s="16"/>
      <c r="AO31" s="16"/>
      <c r="AP31" s="16"/>
      <c r="AQ31" s="16"/>
      <c r="AR31" s="16"/>
      <c r="AS31" s="16"/>
      <c r="AT31" s="16"/>
    </row>
    <row r="32" spans="1:46" ht="15.65" customHeight="1">
      <c r="A32" s="180"/>
      <c r="C32" s="453"/>
      <c r="D32" s="453"/>
      <c r="E32" s="453"/>
      <c r="F32" s="453"/>
      <c r="G32" s="453"/>
      <c r="H32" s="453"/>
      <c r="I32" s="453"/>
      <c r="J32" s="453"/>
      <c r="K32" s="453"/>
      <c r="L32" s="453"/>
      <c r="M32" s="453"/>
      <c r="N32" s="453"/>
      <c r="O32" s="453"/>
      <c r="P32" s="453"/>
      <c r="Q32" s="453"/>
      <c r="R32" s="453"/>
      <c r="S32" s="453"/>
      <c r="T32" s="453"/>
      <c r="U32" s="453"/>
      <c r="V32" s="453"/>
      <c r="W32" s="453"/>
      <c r="X32" s="453"/>
      <c r="Y32" s="453"/>
      <c r="Z32" s="453"/>
      <c r="AB32" s="181"/>
      <c r="AC32" s="16"/>
      <c r="AD32" s="16"/>
      <c r="AE32" s="16"/>
      <c r="AF32" s="16"/>
      <c r="AG32" s="16"/>
      <c r="AH32" s="16"/>
      <c r="AI32" s="16"/>
      <c r="AJ32" s="16"/>
      <c r="AK32" s="16"/>
      <c r="AL32" s="16"/>
      <c r="AM32" s="16"/>
      <c r="AN32" s="16"/>
      <c r="AO32" s="16"/>
      <c r="AP32" s="16"/>
      <c r="AQ32" s="16"/>
      <c r="AR32" s="16"/>
      <c r="AS32" s="16"/>
      <c r="AT32" s="16"/>
    </row>
    <row r="33" spans="1:46" ht="15.5">
      <c r="A33" s="180"/>
      <c r="C33" s="391" t="s">
        <v>2228</v>
      </c>
      <c r="D33" s="12"/>
      <c r="E33" s="28"/>
      <c r="F33" s="146"/>
      <c r="G33" s="12"/>
      <c r="L33" s="190"/>
      <c r="U33" s="28"/>
      <c r="W33" s="28"/>
      <c r="X33" s="12"/>
      <c r="Y33" s="12"/>
      <c r="Z33" s="12"/>
      <c r="AB33" s="181"/>
      <c r="AC33" s="16"/>
      <c r="AD33" s="16"/>
      <c r="AE33" s="16"/>
      <c r="AF33" s="16"/>
      <c r="AG33" s="16"/>
      <c r="AH33" s="16"/>
      <c r="AI33" s="16"/>
      <c r="AJ33" s="16"/>
      <c r="AK33" s="16"/>
      <c r="AL33" s="16"/>
      <c r="AM33" s="16"/>
      <c r="AN33" s="16"/>
      <c r="AO33" s="16"/>
      <c r="AP33" s="16"/>
      <c r="AQ33" s="16"/>
      <c r="AR33" s="16"/>
      <c r="AS33" s="16"/>
      <c r="AT33" s="16"/>
    </row>
    <row r="34" spans="1:46" ht="15.5">
      <c r="A34" s="180"/>
      <c r="C34" s="391"/>
      <c r="D34" s="12"/>
      <c r="E34" s="28"/>
      <c r="F34" s="146"/>
      <c r="G34" s="12"/>
      <c r="L34" s="190"/>
      <c r="U34" s="28"/>
      <c r="W34" s="28"/>
      <c r="X34" s="12"/>
      <c r="Y34" s="12"/>
      <c r="Z34" s="12"/>
      <c r="AB34" s="181"/>
      <c r="AC34" s="16"/>
      <c r="AD34" s="16"/>
      <c r="AE34" s="16"/>
      <c r="AF34" s="16"/>
      <c r="AG34" s="16"/>
      <c r="AH34" s="16"/>
      <c r="AI34" s="16"/>
      <c r="AJ34" s="16"/>
      <c r="AK34" s="16"/>
      <c r="AL34" s="16"/>
      <c r="AM34" s="16"/>
      <c r="AN34" s="16"/>
      <c r="AO34" s="16"/>
      <c r="AP34" s="16"/>
      <c r="AQ34" s="16"/>
      <c r="AR34" s="16"/>
      <c r="AS34" s="16"/>
      <c r="AT34" s="16"/>
    </row>
    <row r="35" spans="1:46" ht="92.25" customHeight="1">
      <c r="A35" s="180"/>
      <c r="C35" s="1021" t="s">
        <v>2348</v>
      </c>
      <c r="D35" s="1021"/>
      <c r="E35" s="1021"/>
      <c r="F35" s="1021"/>
      <c r="G35" s="1021"/>
      <c r="H35" s="1021"/>
      <c r="I35" s="1021"/>
      <c r="J35" s="1021"/>
      <c r="K35" s="1021"/>
      <c r="L35" s="1021"/>
      <c r="M35" s="1021"/>
      <c r="N35" s="1021"/>
      <c r="O35" s="1021"/>
      <c r="P35" s="1021"/>
      <c r="Q35" s="1021"/>
      <c r="R35" s="1021"/>
      <c r="S35" s="1021"/>
      <c r="T35" s="1021"/>
      <c r="U35" s="1021"/>
      <c r="V35" s="1021"/>
      <c r="W35" s="1021"/>
      <c r="X35" s="1021"/>
      <c r="Y35" s="1021"/>
      <c r="Z35" s="1021"/>
      <c r="AB35" s="181"/>
      <c r="AC35" s="16"/>
      <c r="AD35" s="16"/>
      <c r="AE35" s="16"/>
      <c r="AF35" s="16"/>
      <c r="AG35" s="16"/>
      <c r="AH35" s="16"/>
      <c r="AI35" s="16"/>
      <c r="AJ35" s="16"/>
      <c r="AK35" s="16"/>
      <c r="AL35" s="16"/>
      <c r="AM35" s="16"/>
      <c r="AN35" s="16"/>
      <c r="AO35" s="16"/>
      <c r="AP35" s="16"/>
      <c r="AQ35" s="16"/>
      <c r="AR35" s="16"/>
      <c r="AS35" s="16"/>
      <c r="AT35" s="16"/>
    </row>
    <row r="36" spans="1:46" ht="15.65" customHeight="1">
      <c r="A36" s="180"/>
      <c r="C36" s="233"/>
      <c r="D36" s="233"/>
      <c r="E36" s="233"/>
      <c r="F36" s="233"/>
      <c r="G36" s="233"/>
      <c r="H36" s="233"/>
      <c r="I36" s="233"/>
      <c r="J36" s="233"/>
      <c r="K36" s="233"/>
      <c r="L36" s="233"/>
      <c r="M36" s="233"/>
      <c r="N36" s="233"/>
      <c r="O36" s="233"/>
      <c r="P36" s="233"/>
      <c r="Q36" s="233"/>
      <c r="R36" s="233"/>
      <c r="S36" s="233"/>
      <c r="T36" s="233"/>
      <c r="U36" s="233"/>
      <c r="V36" s="233"/>
      <c r="W36" s="233"/>
      <c r="X36" s="233"/>
      <c r="Y36" s="233"/>
      <c r="Z36" s="233"/>
      <c r="AB36" s="181"/>
      <c r="AC36" s="16"/>
      <c r="AD36" s="16"/>
      <c r="AE36" s="16"/>
      <c r="AF36" s="16"/>
      <c r="AG36" s="16"/>
      <c r="AH36" s="16"/>
      <c r="AI36" s="16"/>
      <c r="AJ36" s="16"/>
      <c r="AK36" s="16"/>
      <c r="AL36" s="16"/>
      <c r="AM36" s="16"/>
      <c r="AN36" s="16"/>
      <c r="AO36" s="16"/>
      <c r="AP36" s="16"/>
      <c r="AQ36" s="16"/>
      <c r="AR36" s="16"/>
      <c r="AS36" s="16"/>
      <c r="AT36" s="16"/>
    </row>
    <row r="37" spans="1:46" ht="15.5">
      <c r="A37" s="180"/>
      <c r="C37" s="391" t="s">
        <v>2349</v>
      </c>
      <c r="D37" s="12"/>
      <c r="E37" s="28"/>
      <c r="F37" s="146"/>
      <c r="G37" s="12"/>
      <c r="J37" s="12"/>
      <c r="M37" s="28"/>
      <c r="N37" s="28"/>
      <c r="O37" s="28"/>
      <c r="P37" s="28"/>
      <c r="Q37" s="28"/>
      <c r="U37" s="28"/>
      <c r="W37" s="28"/>
      <c r="X37" s="12"/>
      <c r="Y37" s="12"/>
      <c r="Z37" s="12"/>
      <c r="AB37" s="181"/>
      <c r="AC37" s="16"/>
      <c r="AD37" s="16"/>
      <c r="AE37" s="16"/>
      <c r="AF37" s="16"/>
      <c r="AG37" s="16"/>
      <c r="AH37" s="16"/>
      <c r="AI37" s="16"/>
      <c r="AJ37" s="16"/>
      <c r="AK37" s="16"/>
      <c r="AL37" s="16"/>
      <c r="AM37" s="16"/>
      <c r="AN37" s="16"/>
      <c r="AO37" s="16"/>
      <c r="AP37" s="16"/>
      <c r="AQ37" s="16"/>
      <c r="AR37" s="16"/>
      <c r="AS37" s="16"/>
      <c r="AT37" s="16"/>
    </row>
    <row r="38" spans="1:46" ht="35.15" customHeight="1">
      <c r="A38" s="180"/>
      <c r="C38" s="456" t="s">
        <v>2365</v>
      </c>
      <c r="Q38" s="12"/>
      <c r="AB38" s="181"/>
      <c r="AC38" s="16"/>
      <c r="AD38" s="16"/>
      <c r="AE38" s="16"/>
      <c r="AF38" s="16"/>
      <c r="AG38" s="16"/>
      <c r="AH38" s="16"/>
      <c r="AI38" s="16"/>
      <c r="AJ38" s="16"/>
      <c r="AK38" s="16"/>
      <c r="AL38" s="16"/>
      <c r="AM38" s="16"/>
      <c r="AN38" s="16"/>
      <c r="AO38" s="16"/>
      <c r="AP38" s="16"/>
      <c r="AQ38" s="16"/>
      <c r="AR38" s="16"/>
      <c r="AS38" s="16"/>
      <c r="AT38" s="16"/>
    </row>
    <row r="39" spans="1:46" ht="90" customHeight="1">
      <c r="A39" s="180"/>
      <c r="C39" s="1021" t="s">
        <v>2351</v>
      </c>
      <c r="D39" s="1021"/>
      <c r="E39" s="1021"/>
      <c r="F39" s="1021"/>
      <c r="G39" s="1021"/>
      <c r="H39" s="1021"/>
      <c r="I39" s="1021"/>
      <c r="J39" s="1021"/>
      <c r="K39" s="1021"/>
      <c r="L39" s="1021"/>
      <c r="M39" s="1021"/>
      <c r="N39" s="1021"/>
      <c r="O39" s="1021"/>
      <c r="P39" s="1021"/>
      <c r="Q39" s="1021"/>
      <c r="R39" s="1021"/>
      <c r="S39" s="1021"/>
      <c r="T39" s="1021"/>
      <c r="U39" s="1021"/>
      <c r="V39" s="1021"/>
      <c r="W39" s="1021"/>
      <c r="X39" s="1021"/>
      <c r="Y39" s="1021"/>
      <c r="Z39" s="1021"/>
      <c r="AB39" s="181"/>
      <c r="AC39" s="16"/>
      <c r="AD39" s="16"/>
      <c r="AE39" s="16"/>
      <c r="AF39" s="16"/>
      <c r="AG39" s="16"/>
      <c r="AH39" s="16"/>
      <c r="AI39" s="16"/>
      <c r="AJ39" s="16"/>
      <c r="AK39" s="16"/>
      <c r="AL39" s="16"/>
      <c r="AM39" s="16"/>
      <c r="AN39" s="16"/>
      <c r="AO39" s="16"/>
      <c r="AP39" s="16"/>
      <c r="AQ39" s="16"/>
      <c r="AR39" s="16"/>
      <c r="AS39" s="16"/>
      <c r="AT39" s="16"/>
    </row>
    <row r="40" spans="1:46" ht="15.5">
      <c r="A40" s="180"/>
      <c r="C40" s="184"/>
      <c r="D40" s="158"/>
      <c r="E40" s="158"/>
      <c r="F40" s="158" t="s">
        <v>2229</v>
      </c>
      <c r="G40" s="158"/>
      <c r="H40" s="158"/>
      <c r="I40" s="158"/>
      <c r="J40" s="160"/>
      <c r="L40" s="457"/>
      <c r="M40" s="158"/>
      <c r="N40" s="158"/>
      <c r="O40" s="158" t="s">
        <v>2230</v>
      </c>
      <c r="P40" s="158"/>
      <c r="Q40" s="158"/>
      <c r="R40" s="158"/>
      <c r="S40" s="158"/>
      <c r="T40" s="187"/>
      <c r="U40" s="28"/>
      <c r="AB40" s="181"/>
      <c r="AC40" s="16"/>
      <c r="AD40" s="16"/>
      <c r="AE40" s="16"/>
      <c r="AF40" s="16"/>
      <c r="AG40" s="16"/>
      <c r="AH40" s="16"/>
      <c r="AI40" s="16"/>
      <c r="AJ40" s="16"/>
      <c r="AK40" s="16"/>
      <c r="AL40" s="16"/>
      <c r="AM40" s="16"/>
      <c r="AN40" s="16"/>
      <c r="AO40" s="16"/>
      <c r="AP40" s="16"/>
      <c r="AQ40" s="16"/>
      <c r="AR40" s="16"/>
      <c r="AS40" s="16"/>
      <c r="AT40" s="16"/>
    </row>
    <row r="41" spans="1:46" ht="14.5">
      <c r="A41" s="180"/>
      <c r="C41" s="189"/>
      <c r="J41" s="162"/>
      <c r="L41" s="458"/>
      <c r="M41" s="28"/>
      <c r="N41" s="28"/>
      <c r="O41" s="28"/>
      <c r="P41" s="28"/>
      <c r="Q41" s="28"/>
      <c r="T41" s="192"/>
      <c r="AB41" s="181"/>
      <c r="AC41" s="16"/>
      <c r="AD41" s="16"/>
      <c r="AE41" s="16"/>
      <c r="AF41" s="16"/>
      <c r="AG41" s="16"/>
      <c r="AH41" s="16"/>
      <c r="AI41" s="16"/>
      <c r="AJ41" s="16"/>
      <c r="AK41" s="16"/>
      <c r="AL41" s="16"/>
      <c r="AM41" s="16"/>
      <c r="AN41" s="16"/>
      <c r="AO41" s="16"/>
      <c r="AP41" s="16"/>
      <c r="AQ41" s="16"/>
      <c r="AR41" s="16"/>
      <c r="AS41" s="16"/>
      <c r="AT41" s="16"/>
    </row>
    <row r="42" spans="1:46" ht="14.5">
      <c r="A42" s="180"/>
      <c r="C42" s="189"/>
      <c r="J42" s="162"/>
      <c r="L42" s="189"/>
      <c r="M42" s="28"/>
      <c r="N42" s="28"/>
      <c r="O42" s="28"/>
      <c r="P42" s="28"/>
      <c r="Q42" s="28"/>
      <c r="T42" s="192"/>
      <c r="U42" s="28"/>
      <c r="V42" s="12"/>
      <c r="W42" s="12"/>
      <c r="AB42" s="181"/>
      <c r="AC42" s="16"/>
      <c r="AD42" s="16"/>
      <c r="AE42" s="16"/>
      <c r="AF42" s="16"/>
      <c r="AG42" s="16"/>
      <c r="AH42" s="16"/>
      <c r="AI42" s="16"/>
      <c r="AJ42" s="16"/>
      <c r="AK42" s="16"/>
      <c r="AL42" s="16"/>
      <c r="AM42" s="16"/>
      <c r="AN42" s="16"/>
      <c r="AO42" s="16"/>
      <c r="AP42" s="16"/>
      <c r="AQ42" s="16"/>
      <c r="AR42" s="16"/>
      <c r="AS42" s="16"/>
      <c r="AT42" s="16"/>
    </row>
    <row r="43" spans="1:46" ht="14.5">
      <c r="A43" s="180"/>
      <c r="C43" s="189"/>
      <c r="J43" s="162"/>
      <c r="L43" s="189"/>
      <c r="M43" s="28"/>
      <c r="N43" s="28"/>
      <c r="O43" s="28"/>
      <c r="P43" s="28"/>
      <c r="Q43" s="28"/>
      <c r="T43" s="199"/>
      <c r="U43" s="993"/>
      <c r="V43" s="993"/>
      <c r="W43" s="191"/>
      <c r="X43" s="191"/>
      <c r="Y43" s="191"/>
      <c r="AB43" s="181"/>
      <c r="AC43" s="16"/>
      <c r="AD43" s="16"/>
      <c r="AE43" s="16"/>
      <c r="AF43" s="16"/>
      <c r="AG43" s="16"/>
      <c r="AH43" s="16"/>
      <c r="AI43" s="16"/>
      <c r="AJ43" s="16"/>
      <c r="AK43" s="16"/>
      <c r="AL43" s="16"/>
      <c r="AM43" s="16"/>
      <c r="AN43" s="16"/>
      <c r="AO43" s="16"/>
      <c r="AP43" s="16"/>
      <c r="AQ43" s="16"/>
      <c r="AR43" s="16"/>
      <c r="AS43" s="16"/>
      <c r="AT43" s="16"/>
    </row>
    <row r="44" spans="1:46" ht="14.5">
      <c r="A44" s="180"/>
      <c r="C44" s="189"/>
      <c r="J44" s="162"/>
      <c r="L44" s="189"/>
      <c r="M44" s="28"/>
      <c r="N44" s="28"/>
      <c r="O44" s="28"/>
      <c r="P44" s="28"/>
      <c r="Q44" s="28"/>
      <c r="T44" s="192"/>
      <c r="AB44" s="181"/>
      <c r="AC44" s="16"/>
      <c r="AD44" s="16"/>
      <c r="AE44" s="16"/>
      <c r="AF44" s="16"/>
      <c r="AG44" s="16"/>
      <c r="AH44" s="16"/>
      <c r="AI44" s="16"/>
      <c r="AJ44" s="16"/>
      <c r="AK44" s="16"/>
      <c r="AL44" s="16"/>
      <c r="AM44" s="16"/>
      <c r="AN44" s="16"/>
      <c r="AO44" s="16"/>
      <c r="AP44" s="16"/>
      <c r="AQ44" s="16"/>
      <c r="AR44" s="16"/>
      <c r="AS44" s="16"/>
      <c r="AT44" s="16"/>
    </row>
    <row r="45" spans="1:46" ht="14.5">
      <c r="A45" s="180"/>
      <c r="C45" s="195"/>
      <c r="D45" s="163"/>
      <c r="E45" s="163"/>
      <c r="F45" s="163"/>
      <c r="G45" s="163"/>
      <c r="H45" s="163"/>
      <c r="I45" s="163"/>
      <c r="J45" s="164"/>
      <c r="L45" s="195"/>
      <c r="M45" s="200"/>
      <c r="N45" s="200"/>
      <c r="O45" s="200"/>
      <c r="P45" s="200"/>
      <c r="Q45" s="200"/>
      <c r="R45" s="163"/>
      <c r="S45" s="163"/>
      <c r="T45" s="459"/>
      <c r="U45" s="993"/>
      <c r="V45" s="993"/>
      <c r="W45" s="191"/>
      <c r="X45" s="191"/>
      <c r="Y45" s="191"/>
      <c r="AB45" s="181"/>
      <c r="AC45" s="16"/>
      <c r="AD45" s="16"/>
      <c r="AE45" s="16"/>
      <c r="AF45" s="16"/>
      <c r="AG45" s="16"/>
      <c r="AH45" s="16"/>
      <c r="AI45" s="16"/>
      <c r="AJ45" s="16"/>
      <c r="AK45" s="16"/>
      <c r="AL45" s="16"/>
      <c r="AM45" s="16"/>
      <c r="AN45" s="16"/>
      <c r="AO45" s="16"/>
      <c r="AP45" s="16"/>
      <c r="AQ45" s="16"/>
      <c r="AR45" s="16"/>
      <c r="AS45" s="16"/>
      <c r="AT45" s="16"/>
    </row>
    <row r="46" spans="1:46" ht="14.5">
      <c r="A46" s="180"/>
      <c r="M46" s="28"/>
      <c r="N46" s="28"/>
      <c r="O46" s="28"/>
      <c r="P46" s="28"/>
      <c r="Q46" s="28"/>
      <c r="T46" s="12"/>
      <c r="U46" s="28"/>
      <c r="AB46" s="181"/>
      <c r="AC46" s="16"/>
      <c r="AD46" s="16"/>
      <c r="AE46" s="16"/>
      <c r="AF46" s="16"/>
      <c r="AG46" s="16"/>
      <c r="AH46" s="16"/>
      <c r="AI46" s="16"/>
      <c r="AJ46" s="16"/>
      <c r="AK46" s="16"/>
      <c r="AL46" s="16"/>
      <c r="AM46" s="16"/>
      <c r="AN46" s="16"/>
      <c r="AO46" s="16"/>
      <c r="AP46" s="16"/>
      <c r="AQ46" s="16"/>
      <c r="AR46" s="16"/>
      <c r="AS46" s="16"/>
      <c r="AT46" s="16"/>
    </row>
    <row r="47" spans="1:46" ht="31" customHeight="1">
      <c r="A47" s="180"/>
      <c r="C47" s="1020" t="s">
        <v>2353</v>
      </c>
      <c r="D47" s="1020"/>
      <c r="E47" s="1020"/>
      <c r="F47" s="1020"/>
      <c r="G47" s="1020"/>
      <c r="H47" s="1020"/>
      <c r="I47" s="1020"/>
      <c r="J47" s="1020"/>
      <c r="K47" s="1020"/>
      <c r="L47" s="1020"/>
      <c r="M47" s="1020"/>
      <c r="N47" s="1020"/>
      <c r="O47" s="1020"/>
      <c r="P47" s="1020"/>
      <c r="Q47" s="1020"/>
      <c r="R47" s="1020"/>
      <c r="S47" s="1020"/>
      <c r="T47" s="1020"/>
      <c r="U47" s="1020"/>
      <c r="V47" s="1020"/>
      <c r="W47" s="1020"/>
      <c r="X47" s="1020"/>
      <c r="Y47" s="1020"/>
      <c r="Z47" s="1020"/>
      <c r="AB47" s="181"/>
      <c r="AC47" s="16"/>
      <c r="AD47" s="16"/>
      <c r="AE47" s="16"/>
      <c r="AF47" s="16"/>
      <c r="AG47" s="16"/>
      <c r="AH47" s="16"/>
      <c r="AI47" s="16"/>
      <c r="AJ47" s="16"/>
      <c r="AK47" s="16"/>
      <c r="AL47" s="16"/>
      <c r="AM47" s="16"/>
      <c r="AN47" s="16"/>
      <c r="AO47" s="16"/>
      <c r="AP47" s="16"/>
      <c r="AQ47" s="16"/>
      <c r="AR47" s="16"/>
      <c r="AS47" s="16"/>
      <c r="AT47" s="16"/>
    </row>
    <row r="48" spans="1:46" ht="35.15" customHeight="1">
      <c r="A48" s="180"/>
      <c r="C48" s="460" t="s">
        <v>2371</v>
      </c>
      <c r="D48" s="461"/>
      <c r="E48" s="461"/>
      <c r="F48" s="461"/>
      <c r="G48" s="461"/>
      <c r="H48" s="461"/>
      <c r="I48" s="461"/>
      <c r="J48" s="461"/>
      <c r="K48" s="461"/>
      <c r="L48" s="461"/>
      <c r="M48" s="462"/>
      <c r="N48" s="462"/>
      <c r="O48" s="462"/>
      <c r="P48" s="462"/>
      <c r="Q48" s="462"/>
      <c r="R48" s="461"/>
      <c r="S48" s="461"/>
      <c r="T48" s="463"/>
      <c r="U48" s="461"/>
      <c r="V48" s="461"/>
      <c r="W48" s="461"/>
      <c r="X48" s="461"/>
      <c r="Y48" s="461"/>
      <c r="Z48" s="461"/>
      <c r="AB48" s="181"/>
      <c r="AC48" s="16"/>
      <c r="AD48" s="16"/>
      <c r="AE48" s="16"/>
      <c r="AF48" s="16"/>
      <c r="AG48" s="16"/>
      <c r="AH48" s="16"/>
      <c r="AI48" s="16"/>
      <c r="AJ48" s="16"/>
      <c r="AK48" s="16"/>
      <c r="AL48" s="16"/>
      <c r="AM48" s="16"/>
      <c r="AN48" s="16"/>
      <c r="AO48" s="16"/>
      <c r="AP48" s="16"/>
      <c r="AQ48" s="16"/>
      <c r="AR48" s="16"/>
      <c r="AS48" s="16"/>
      <c r="AT48" s="16"/>
    </row>
    <row r="49" spans="1:46" ht="14.5">
      <c r="A49" s="180"/>
      <c r="C49" s="1021" t="s">
        <v>2436</v>
      </c>
      <c r="D49" s="1021"/>
      <c r="E49" s="1021"/>
      <c r="F49" s="1021"/>
      <c r="G49" s="1021"/>
      <c r="H49" s="1021"/>
      <c r="I49" s="1021"/>
      <c r="J49" s="1021"/>
      <c r="K49" s="1021"/>
      <c r="L49" s="1021"/>
      <c r="M49" s="1021"/>
      <c r="N49" s="1021"/>
      <c r="O49" s="1021"/>
      <c r="P49" s="1021"/>
      <c r="Q49" s="1021"/>
      <c r="R49" s="1021"/>
      <c r="S49" s="1021"/>
      <c r="T49" s="1021"/>
      <c r="U49" s="1021"/>
      <c r="V49" s="1021"/>
      <c r="W49" s="1021"/>
      <c r="X49" s="1021"/>
      <c r="Y49" s="1021"/>
      <c r="Z49" s="1021"/>
      <c r="AB49" s="181"/>
      <c r="AC49" s="16"/>
      <c r="AD49" s="16"/>
      <c r="AE49" s="16"/>
      <c r="AF49" s="16"/>
      <c r="AG49" s="16"/>
      <c r="AH49" s="16"/>
      <c r="AI49" s="16"/>
      <c r="AJ49" s="16"/>
      <c r="AK49" s="16"/>
      <c r="AL49" s="16"/>
      <c r="AM49" s="16"/>
      <c r="AN49" s="16"/>
      <c r="AO49" s="16"/>
      <c r="AP49" s="16"/>
      <c r="AQ49" s="16"/>
      <c r="AR49" s="16"/>
      <c r="AS49" s="16"/>
      <c r="AT49" s="16"/>
    </row>
    <row r="50" spans="1:46" ht="14.5">
      <c r="A50" s="180"/>
      <c r="C50" s="1021"/>
      <c r="D50" s="1021"/>
      <c r="E50" s="1021"/>
      <c r="F50" s="1021"/>
      <c r="G50" s="1021"/>
      <c r="H50" s="1021"/>
      <c r="I50" s="1021"/>
      <c r="J50" s="1021"/>
      <c r="K50" s="1021"/>
      <c r="L50" s="1021"/>
      <c r="M50" s="1021"/>
      <c r="N50" s="1021"/>
      <c r="O50" s="1021"/>
      <c r="P50" s="1021"/>
      <c r="Q50" s="1021"/>
      <c r="R50" s="1021"/>
      <c r="S50" s="1021"/>
      <c r="T50" s="1021"/>
      <c r="U50" s="1021"/>
      <c r="V50" s="1021"/>
      <c r="W50" s="1021"/>
      <c r="X50" s="1021"/>
      <c r="Y50" s="1021"/>
      <c r="Z50" s="1021"/>
      <c r="AB50" s="181"/>
      <c r="AC50" s="16"/>
      <c r="AD50" s="16"/>
      <c r="AE50" s="16"/>
      <c r="AF50" s="16"/>
      <c r="AG50" s="16"/>
      <c r="AH50" s="16"/>
      <c r="AI50" s="16"/>
      <c r="AJ50" s="16"/>
      <c r="AK50" s="16"/>
      <c r="AL50" s="16"/>
      <c r="AM50" s="16"/>
      <c r="AN50" s="16"/>
      <c r="AO50" s="16"/>
      <c r="AP50" s="16"/>
      <c r="AQ50" s="16"/>
      <c r="AR50" s="16"/>
      <c r="AS50" s="16"/>
      <c r="AT50" s="16"/>
    </row>
    <row r="51" spans="1:46" ht="61" customHeight="1">
      <c r="A51" s="180"/>
      <c r="C51" s="1021" t="s">
        <v>2435</v>
      </c>
      <c r="D51" s="1021"/>
      <c r="E51" s="1021"/>
      <c r="F51" s="1021"/>
      <c r="G51" s="1021"/>
      <c r="H51" s="1021"/>
      <c r="I51" s="1021"/>
      <c r="J51" s="1021"/>
      <c r="K51" s="1021"/>
      <c r="L51" s="1021"/>
      <c r="M51" s="1021"/>
      <c r="N51" s="1021"/>
      <c r="O51" s="1021"/>
      <c r="P51" s="1021"/>
      <c r="Q51" s="1021"/>
      <c r="R51" s="1021"/>
      <c r="S51" s="1021"/>
      <c r="T51" s="1021"/>
      <c r="U51" s="1021"/>
      <c r="V51" s="1021"/>
      <c r="W51" s="1021"/>
      <c r="X51" s="1021"/>
      <c r="Y51" s="1021"/>
      <c r="Z51" s="1021"/>
      <c r="AB51" s="181"/>
      <c r="AC51" s="16"/>
      <c r="AD51" s="16"/>
      <c r="AE51" s="16"/>
      <c r="AF51" s="16"/>
      <c r="AG51" s="16"/>
      <c r="AH51" s="16"/>
      <c r="AI51" s="16"/>
      <c r="AJ51" s="16"/>
      <c r="AK51" s="16"/>
      <c r="AL51" s="16"/>
      <c r="AM51" s="16"/>
      <c r="AN51" s="16"/>
      <c r="AO51" s="16"/>
      <c r="AP51" s="16"/>
      <c r="AQ51" s="16"/>
      <c r="AR51" s="16"/>
      <c r="AS51" s="16"/>
      <c r="AT51" s="16"/>
    </row>
    <row r="52" spans="1:46" ht="4" customHeight="1">
      <c r="A52" s="180"/>
      <c r="C52" s="461"/>
      <c r="D52" s="461"/>
      <c r="E52" s="461"/>
      <c r="F52" s="461"/>
      <c r="G52" s="461"/>
      <c r="H52" s="461"/>
      <c r="I52" s="461"/>
      <c r="J52" s="461"/>
      <c r="K52" s="461"/>
      <c r="L52" s="461"/>
      <c r="M52" s="462"/>
      <c r="N52" s="462"/>
      <c r="O52" s="462"/>
      <c r="P52" s="462"/>
      <c r="Q52" s="462"/>
      <c r="R52" s="461"/>
      <c r="S52" s="461"/>
      <c r="T52" s="463"/>
      <c r="U52" s="462"/>
      <c r="V52" s="218"/>
      <c r="W52" s="463"/>
      <c r="X52" s="461"/>
      <c r="Y52" s="461"/>
      <c r="Z52" s="461"/>
      <c r="AB52" s="181"/>
      <c r="AC52" s="16"/>
      <c r="AD52" s="16"/>
      <c r="AE52" s="16"/>
      <c r="AF52" s="16"/>
      <c r="AG52" s="16"/>
      <c r="AH52" s="16"/>
      <c r="AI52" s="16"/>
      <c r="AJ52" s="16"/>
      <c r="AK52" s="16"/>
      <c r="AL52" s="16"/>
      <c r="AM52" s="16"/>
      <c r="AN52" s="16"/>
      <c r="AO52" s="16"/>
      <c r="AP52" s="16"/>
      <c r="AQ52" s="16"/>
      <c r="AR52" s="16"/>
      <c r="AS52" s="16"/>
      <c r="AT52" s="16"/>
    </row>
    <row r="53" spans="1:46" ht="9.65" customHeight="1">
      <c r="A53" s="180"/>
      <c r="M53" s="28"/>
      <c r="N53" s="28"/>
      <c r="O53" s="28"/>
      <c r="P53" s="28"/>
      <c r="Q53" s="28"/>
      <c r="T53" s="12"/>
      <c r="U53" s="28"/>
      <c r="V53" s="146"/>
      <c r="W53" s="12"/>
      <c r="AB53" s="181"/>
      <c r="AC53" s="16"/>
      <c r="AD53" s="16"/>
      <c r="AE53" s="16"/>
      <c r="AF53" s="16"/>
      <c r="AG53" s="16"/>
      <c r="AH53" s="16"/>
      <c r="AI53" s="16"/>
      <c r="AJ53" s="16"/>
      <c r="AK53" s="16"/>
      <c r="AL53" s="16"/>
      <c r="AM53" s="16"/>
      <c r="AN53" s="16"/>
      <c r="AO53" s="16"/>
      <c r="AP53" s="16"/>
      <c r="AQ53" s="16"/>
      <c r="AR53" s="16"/>
      <c r="AS53" s="16"/>
      <c r="AT53" s="16"/>
    </row>
    <row r="54" spans="1:46" ht="29.15" customHeight="1">
      <c r="A54" s="180"/>
      <c r="C54" s="184"/>
      <c r="D54" s="158"/>
      <c r="E54" s="158"/>
      <c r="F54" s="158"/>
      <c r="G54" s="158"/>
      <c r="H54" s="160"/>
      <c r="I54" s="92"/>
      <c r="J54" s="1002" t="s">
        <v>2377</v>
      </c>
      <c r="K54" s="1002"/>
      <c r="L54" s="1002"/>
      <c r="M54" s="1002"/>
      <c r="N54" s="1002"/>
      <c r="O54" s="1002"/>
      <c r="P54" s="1002"/>
      <c r="Q54" s="1002"/>
      <c r="R54" s="1002"/>
      <c r="S54" s="1002"/>
      <c r="T54" s="1002"/>
      <c r="U54" s="1002"/>
      <c r="V54" s="1002"/>
      <c r="W54" s="1002"/>
      <c r="X54" s="1002"/>
      <c r="Y54" s="1002"/>
      <c r="Z54" s="1002"/>
      <c r="AB54" s="181"/>
      <c r="AC54" s="16"/>
      <c r="AD54" s="16"/>
      <c r="AE54" s="16"/>
      <c r="AF54" s="16"/>
      <c r="AG54" s="16"/>
      <c r="AH54" s="16"/>
      <c r="AI54" s="16"/>
      <c r="AJ54" s="16"/>
      <c r="AK54" s="16"/>
      <c r="AL54" s="16"/>
      <c r="AM54" s="16"/>
      <c r="AN54" s="16"/>
      <c r="AO54" s="16"/>
      <c r="AP54" s="16"/>
      <c r="AQ54" s="16"/>
      <c r="AR54" s="16"/>
      <c r="AS54" s="16"/>
      <c r="AT54" s="16"/>
    </row>
    <row r="55" spans="1:46" ht="14.5">
      <c r="A55" s="180"/>
      <c r="C55" s="189"/>
      <c r="H55" s="162"/>
      <c r="K55" s="464" t="s">
        <v>2350</v>
      </c>
      <c r="M55" s="28"/>
      <c r="N55" s="28"/>
      <c r="O55" s="28"/>
      <c r="P55" s="28"/>
      <c r="Q55" s="28"/>
      <c r="T55" s="12"/>
      <c r="U55" s="28"/>
      <c r="V55" s="146"/>
      <c r="W55" s="12"/>
      <c r="AB55" s="181"/>
      <c r="AC55" s="16"/>
      <c r="AD55" s="16"/>
      <c r="AE55" s="16"/>
      <c r="AF55" s="16"/>
      <c r="AG55" s="16"/>
      <c r="AH55" s="16"/>
      <c r="AI55" s="16"/>
      <c r="AJ55" s="16"/>
      <c r="AK55" s="16"/>
      <c r="AL55" s="16"/>
      <c r="AM55" s="16"/>
      <c r="AN55" s="16"/>
      <c r="AO55" s="16"/>
      <c r="AP55" s="16"/>
      <c r="AQ55" s="16"/>
      <c r="AR55" s="16"/>
      <c r="AS55" s="16"/>
      <c r="AT55" s="16"/>
    </row>
    <row r="56" spans="1:46" ht="14.5" customHeight="1">
      <c r="A56" s="180"/>
      <c r="C56" s="189"/>
      <c r="H56" s="162"/>
      <c r="I56" s="465"/>
      <c r="J56" s="1002" t="s">
        <v>2742</v>
      </c>
      <c r="K56" s="1002"/>
      <c r="L56" s="1002"/>
      <c r="M56" s="1002"/>
      <c r="N56" s="1002"/>
      <c r="O56" s="1002"/>
      <c r="P56" s="1002"/>
      <c r="Q56" s="1002"/>
      <c r="R56" s="1002"/>
      <c r="S56" s="1002"/>
      <c r="T56" s="1002"/>
      <c r="U56" s="1002"/>
      <c r="V56" s="1002"/>
      <c r="W56" s="1002"/>
      <c r="X56" s="1002"/>
      <c r="Y56" s="1002"/>
      <c r="Z56" s="1002"/>
      <c r="AB56" s="181"/>
      <c r="AC56" s="16"/>
      <c r="AD56" s="16"/>
      <c r="AE56" s="16"/>
      <c r="AF56" s="16"/>
      <c r="AG56" s="16"/>
      <c r="AH56" s="16"/>
      <c r="AI56" s="16"/>
      <c r="AJ56" s="16"/>
      <c r="AK56" s="16"/>
      <c r="AL56" s="16"/>
      <c r="AM56" s="16"/>
      <c r="AN56" s="16"/>
      <c r="AO56" s="16"/>
      <c r="AP56" s="16"/>
      <c r="AQ56" s="16"/>
      <c r="AR56" s="16"/>
      <c r="AS56" s="16"/>
      <c r="AT56" s="16"/>
    </row>
    <row r="57" spans="1:46" ht="14.5">
      <c r="A57" s="180"/>
      <c r="C57" s="189"/>
      <c r="H57" s="162"/>
      <c r="I57" s="465"/>
      <c r="J57" s="1002"/>
      <c r="K57" s="1002"/>
      <c r="L57" s="1002"/>
      <c r="M57" s="1002"/>
      <c r="N57" s="1002"/>
      <c r="O57" s="1002"/>
      <c r="P57" s="1002"/>
      <c r="Q57" s="1002"/>
      <c r="R57" s="1002"/>
      <c r="S57" s="1002"/>
      <c r="T57" s="1002"/>
      <c r="U57" s="1002"/>
      <c r="V57" s="1002"/>
      <c r="W57" s="1002"/>
      <c r="X57" s="1002"/>
      <c r="Y57" s="1002"/>
      <c r="Z57" s="1002"/>
      <c r="AB57" s="181"/>
      <c r="AC57" s="16"/>
      <c r="AD57" s="16"/>
      <c r="AE57" s="16"/>
      <c r="AF57" s="16"/>
      <c r="AG57" s="16"/>
      <c r="AH57" s="16"/>
      <c r="AI57" s="16"/>
      <c r="AJ57" s="16"/>
      <c r="AK57" s="16"/>
      <c r="AL57" s="16"/>
      <c r="AM57" s="16"/>
      <c r="AN57" s="16"/>
      <c r="AO57" s="16"/>
      <c r="AP57" s="16"/>
      <c r="AQ57" s="16"/>
      <c r="AR57" s="16"/>
      <c r="AS57" s="16"/>
      <c r="AT57" s="16"/>
    </row>
    <row r="58" spans="1:46" ht="15" customHeight="1">
      <c r="A58" s="180"/>
      <c r="C58" s="189"/>
      <c r="H58" s="162"/>
      <c r="I58" s="465"/>
      <c r="J58" s="1002"/>
      <c r="K58" s="1002"/>
      <c r="L58" s="1002"/>
      <c r="M58" s="1002"/>
      <c r="N58" s="1002"/>
      <c r="O58" s="1002"/>
      <c r="P58" s="1002"/>
      <c r="Q58" s="1002"/>
      <c r="R58" s="1002"/>
      <c r="S58" s="1002"/>
      <c r="T58" s="1002"/>
      <c r="U58" s="1002"/>
      <c r="V58" s="1002"/>
      <c r="W58" s="1002"/>
      <c r="X58" s="1002"/>
      <c r="Y58" s="1002"/>
      <c r="Z58" s="1002"/>
      <c r="AB58" s="181"/>
      <c r="AC58" s="16"/>
      <c r="AD58" s="16"/>
      <c r="AE58" s="16"/>
      <c r="AF58" s="16"/>
      <c r="AG58" s="16"/>
      <c r="AH58" s="16"/>
      <c r="AI58" s="16"/>
      <c r="AJ58" s="16"/>
      <c r="AK58" s="16"/>
      <c r="AL58" s="16"/>
      <c r="AM58" s="16"/>
      <c r="AN58" s="16"/>
      <c r="AO58" s="16"/>
      <c r="AP58" s="16"/>
      <c r="AQ58" s="16"/>
      <c r="AR58" s="16"/>
      <c r="AS58" s="16"/>
      <c r="AT58" s="16"/>
    </row>
    <row r="59" spans="1:46" ht="44.5" customHeight="1">
      <c r="A59" s="180"/>
      <c r="C59" s="195"/>
      <c r="D59" s="466"/>
      <c r="E59" s="163"/>
      <c r="F59" s="163"/>
      <c r="G59" s="163"/>
      <c r="H59" s="164"/>
      <c r="I59" s="465"/>
      <c r="J59" s="465"/>
      <c r="L59" s="558"/>
      <c r="M59" s="558"/>
      <c r="N59" s="558"/>
      <c r="O59" s="558"/>
      <c r="P59" s="558"/>
      <c r="Q59" s="558"/>
      <c r="R59" s="558"/>
      <c r="S59" s="558"/>
      <c r="T59" s="558"/>
      <c r="U59" s="558"/>
      <c r="V59" s="558"/>
      <c r="W59" s="558"/>
      <c r="X59" s="558"/>
      <c r="Y59" s="558"/>
      <c r="Z59" s="558"/>
      <c r="AB59" s="181"/>
      <c r="AC59" s="16"/>
      <c r="AD59" s="16"/>
      <c r="AE59" s="16"/>
      <c r="AF59" s="16"/>
      <c r="AG59" s="16"/>
      <c r="AH59" s="16"/>
      <c r="AI59" s="16"/>
      <c r="AJ59" s="16"/>
      <c r="AK59" s="16"/>
      <c r="AL59" s="16"/>
      <c r="AM59" s="16"/>
      <c r="AN59" s="16"/>
      <c r="AO59" s="16"/>
      <c r="AP59" s="16"/>
      <c r="AQ59" s="16"/>
      <c r="AR59" s="16"/>
      <c r="AS59" s="16"/>
      <c r="AT59" s="16"/>
    </row>
    <row r="60" spans="1:46" ht="44.5" customHeight="1">
      <c r="A60" s="180"/>
      <c r="D60" s="391"/>
      <c r="I60" s="465"/>
      <c r="J60" s="465"/>
      <c r="K60" s="1038" t="s">
        <v>2437</v>
      </c>
      <c r="L60" s="1039"/>
      <c r="M60" s="1039"/>
      <c r="N60" s="1039"/>
      <c r="O60" s="1039"/>
      <c r="P60" s="1039"/>
      <c r="Q60" s="1039"/>
      <c r="R60" s="1039"/>
      <c r="S60" s="1039"/>
      <c r="T60" s="1039"/>
      <c r="U60" s="1039"/>
      <c r="V60" s="1039"/>
      <c r="W60" s="1039"/>
      <c r="X60" s="1039"/>
      <c r="Y60" s="1039"/>
      <c r="Z60" s="1039"/>
      <c r="AB60" s="181"/>
      <c r="AC60" s="16"/>
      <c r="AD60" s="16"/>
      <c r="AE60" s="16"/>
      <c r="AF60" s="16"/>
      <c r="AG60" s="16"/>
      <c r="AH60" s="16"/>
      <c r="AI60" s="16"/>
      <c r="AJ60" s="16"/>
      <c r="AK60" s="16"/>
      <c r="AL60" s="16"/>
      <c r="AM60" s="16"/>
      <c r="AN60" s="16"/>
      <c r="AO60" s="16"/>
      <c r="AP60" s="16"/>
      <c r="AQ60" s="16"/>
      <c r="AR60" s="16"/>
      <c r="AS60" s="16"/>
      <c r="AT60" s="16"/>
    </row>
    <row r="61" spans="1:46" ht="35.15" customHeight="1">
      <c r="A61" s="180"/>
      <c r="C61" s="334" t="s">
        <v>2366</v>
      </c>
      <c r="D61" s="391"/>
      <c r="I61" s="465"/>
      <c r="J61" s="465"/>
      <c r="K61" s="464"/>
      <c r="L61" s="465"/>
      <c r="M61" s="465"/>
      <c r="N61" s="465"/>
      <c r="O61" s="465"/>
      <c r="P61" s="465"/>
      <c r="Q61" s="465"/>
      <c r="R61" s="465"/>
      <c r="S61" s="465"/>
      <c r="T61" s="465"/>
      <c r="U61" s="465"/>
      <c r="V61" s="465"/>
      <c r="W61" s="12"/>
      <c r="X61" s="12"/>
      <c r="Y61" s="12"/>
      <c r="Z61" s="12"/>
      <c r="AB61" s="181"/>
      <c r="AC61" s="16"/>
      <c r="AD61" s="16"/>
      <c r="AE61" s="16"/>
      <c r="AF61" s="16"/>
      <c r="AG61" s="16"/>
      <c r="AH61" s="16"/>
      <c r="AI61" s="16"/>
      <c r="AJ61" s="16"/>
      <c r="AK61" s="16"/>
      <c r="AL61" s="16"/>
      <c r="AM61" s="16"/>
      <c r="AN61" s="16"/>
      <c r="AO61" s="16"/>
      <c r="AP61" s="16"/>
      <c r="AQ61" s="16"/>
      <c r="AR61" s="16"/>
      <c r="AS61" s="16"/>
      <c r="AT61" s="16"/>
    </row>
    <row r="62" spans="1:46" ht="15.5">
      <c r="A62" s="180"/>
      <c r="C62" s="461" t="s">
        <v>2354</v>
      </c>
      <c r="D62" s="391"/>
      <c r="I62" s="467"/>
      <c r="J62" s="467"/>
      <c r="K62" s="467"/>
      <c r="L62" s="467"/>
      <c r="M62" s="467"/>
      <c r="N62" s="467"/>
      <c r="O62" s="467"/>
      <c r="P62" s="467"/>
      <c r="Q62" s="467"/>
      <c r="R62" s="467"/>
      <c r="S62" s="467"/>
      <c r="T62" s="467"/>
      <c r="U62" s="467"/>
      <c r="V62" s="467"/>
      <c r="W62" s="12"/>
      <c r="X62" s="12"/>
      <c r="Y62" s="12"/>
      <c r="Z62" s="12"/>
      <c r="AB62" s="181"/>
      <c r="AC62" s="16"/>
      <c r="AD62" s="16"/>
      <c r="AE62" s="16"/>
      <c r="AF62" s="16"/>
      <c r="AG62" s="16"/>
      <c r="AH62" s="16"/>
      <c r="AI62" s="16"/>
      <c r="AJ62" s="16"/>
      <c r="AK62" s="16"/>
      <c r="AL62" s="16"/>
      <c r="AM62" s="16"/>
      <c r="AN62" s="16"/>
      <c r="AO62" s="16"/>
      <c r="AP62" s="16"/>
      <c r="AQ62" s="16"/>
      <c r="AR62" s="16"/>
      <c r="AS62" s="16"/>
      <c r="AT62" s="16"/>
    </row>
    <row r="63" spans="1:46" ht="15.5">
      <c r="A63" s="180"/>
      <c r="C63" s="468" t="s">
        <v>2355</v>
      </c>
      <c r="D63" s="391"/>
      <c r="I63" s="467"/>
      <c r="J63" s="467"/>
      <c r="K63" s="467"/>
      <c r="L63" s="467"/>
      <c r="M63" s="467"/>
      <c r="N63" s="467"/>
      <c r="O63" s="467"/>
      <c r="P63" s="467"/>
      <c r="Q63" s="467"/>
      <c r="R63" s="467"/>
      <c r="S63" s="467"/>
      <c r="T63" s="467"/>
      <c r="U63" s="467"/>
      <c r="V63" s="467"/>
      <c r="W63" s="12"/>
      <c r="X63" s="12"/>
      <c r="Y63" s="12"/>
      <c r="Z63" s="12"/>
      <c r="AB63" s="181"/>
      <c r="AC63" s="16"/>
      <c r="AD63" s="16"/>
      <c r="AE63" s="16"/>
      <c r="AF63" s="16"/>
      <c r="AG63" s="16"/>
      <c r="AH63" s="16"/>
      <c r="AI63" s="16"/>
      <c r="AJ63" s="16"/>
      <c r="AK63" s="16"/>
      <c r="AL63" s="16"/>
      <c r="AM63" s="16"/>
      <c r="AN63" s="16"/>
      <c r="AO63" s="16"/>
      <c r="AP63" s="16"/>
      <c r="AQ63" s="16"/>
      <c r="AR63" s="16"/>
      <c r="AS63" s="16"/>
      <c r="AT63" s="16"/>
    </row>
    <row r="64" spans="1:46" ht="15.5">
      <c r="A64" s="180"/>
      <c r="C64" s="468" t="s">
        <v>2231</v>
      </c>
      <c r="D64" s="391"/>
      <c r="M64" s="28"/>
      <c r="N64" s="28"/>
      <c r="O64" s="28"/>
      <c r="P64" s="28"/>
      <c r="Q64" s="28"/>
      <c r="T64" s="12"/>
      <c r="U64" s="28"/>
      <c r="V64" s="12"/>
      <c r="W64" s="12"/>
      <c r="X64" s="12"/>
      <c r="Y64" s="12"/>
      <c r="Z64" s="12"/>
      <c r="AB64" s="181"/>
      <c r="AC64" s="16"/>
      <c r="AD64" s="16"/>
      <c r="AE64" s="16"/>
      <c r="AF64" s="16"/>
      <c r="AG64" s="16"/>
      <c r="AH64" s="16"/>
      <c r="AI64" s="16"/>
      <c r="AJ64" s="16"/>
      <c r="AK64" s="16"/>
      <c r="AL64" s="16"/>
      <c r="AM64" s="16"/>
      <c r="AN64" s="16"/>
      <c r="AO64" s="16"/>
      <c r="AP64" s="16"/>
      <c r="AQ64" s="16"/>
      <c r="AR64" s="16"/>
      <c r="AS64" s="16"/>
      <c r="AT64" s="16"/>
    </row>
    <row r="65" spans="1:46" ht="14.5">
      <c r="A65" s="180"/>
      <c r="C65" s="468" t="s">
        <v>2232</v>
      </c>
      <c r="D65" s="197"/>
      <c r="E65" s="28"/>
      <c r="F65" s="28"/>
      <c r="M65" s="28"/>
      <c r="N65" s="28"/>
      <c r="O65" s="28"/>
      <c r="P65" s="28"/>
      <c r="Q65" s="28"/>
      <c r="T65" s="12"/>
      <c r="U65" s="28"/>
      <c r="V65" s="12"/>
      <c r="W65" s="146"/>
      <c r="X65" s="146"/>
      <c r="Y65" s="12"/>
      <c r="Z65" s="12"/>
      <c r="AB65" s="181"/>
      <c r="AC65" s="16"/>
      <c r="AD65" s="16"/>
      <c r="AE65" s="16"/>
      <c r="AF65" s="16"/>
      <c r="AG65" s="16"/>
      <c r="AH65" s="16"/>
      <c r="AI65" s="16"/>
      <c r="AJ65" s="16"/>
      <c r="AK65" s="16"/>
      <c r="AL65" s="16"/>
      <c r="AM65" s="16"/>
      <c r="AN65" s="16"/>
      <c r="AO65" s="16"/>
      <c r="AP65" s="16"/>
      <c r="AQ65" s="16"/>
      <c r="AR65" s="16"/>
      <c r="AS65" s="16"/>
      <c r="AT65" s="16"/>
    </row>
    <row r="66" spans="1:46" ht="14.5">
      <c r="A66" s="180"/>
      <c r="C66" s="461"/>
      <c r="D66" s="12"/>
      <c r="E66" s="28"/>
      <c r="F66" s="28"/>
      <c r="M66" s="28"/>
      <c r="N66" s="28"/>
      <c r="O66" s="28"/>
      <c r="P66" s="28"/>
      <c r="Q66" s="28"/>
      <c r="U66" s="12"/>
      <c r="V66" s="12"/>
      <c r="W66" s="198"/>
      <c r="X66" s="198"/>
      <c r="Y66" s="12"/>
      <c r="Z66" s="12"/>
      <c r="AB66" s="181"/>
      <c r="AC66" s="16"/>
      <c r="AD66" s="16"/>
      <c r="AE66" s="16"/>
      <c r="AF66" s="16"/>
      <c r="AG66" s="16"/>
      <c r="AH66" s="16"/>
      <c r="AI66" s="16"/>
      <c r="AJ66" s="16"/>
      <c r="AK66" s="16"/>
      <c r="AL66" s="16"/>
      <c r="AM66" s="16"/>
      <c r="AN66" s="16"/>
      <c r="AO66" s="16"/>
      <c r="AP66" s="16"/>
      <c r="AQ66" s="16"/>
      <c r="AR66" s="16"/>
      <c r="AS66" s="16"/>
      <c r="AT66" s="16"/>
    </row>
    <row r="67" spans="1:46" ht="14.5">
      <c r="A67" s="180"/>
      <c r="C67" s="469" t="s">
        <v>2356</v>
      </c>
      <c r="D67" s="12"/>
      <c r="E67" s="28"/>
      <c r="F67" s="28"/>
      <c r="M67" s="28"/>
      <c r="N67" s="28"/>
      <c r="O67" s="28"/>
      <c r="P67" s="28"/>
      <c r="Q67" s="28"/>
      <c r="U67" s="12"/>
      <c r="V67" s="12"/>
      <c r="W67" s="198"/>
      <c r="X67" s="198"/>
      <c r="Y67" s="12"/>
      <c r="Z67" s="12"/>
      <c r="AB67" s="181"/>
      <c r="AC67" s="16"/>
      <c r="AD67" s="16"/>
      <c r="AE67" s="16"/>
      <c r="AF67" s="16"/>
      <c r="AG67" s="16"/>
      <c r="AH67" s="16"/>
      <c r="AI67" s="16"/>
      <c r="AJ67" s="16"/>
      <c r="AK67" s="16"/>
      <c r="AL67" s="16"/>
      <c r="AM67" s="16"/>
      <c r="AN67" s="16"/>
      <c r="AO67" s="16"/>
      <c r="AP67" s="16"/>
      <c r="AQ67" s="16"/>
      <c r="AR67" s="16"/>
      <c r="AS67" s="16"/>
      <c r="AT67" s="16"/>
    </row>
    <row r="68" spans="1:46" ht="15.5">
      <c r="A68" s="180"/>
      <c r="D68" s="12"/>
      <c r="E68" s="28"/>
      <c r="F68" s="28"/>
      <c r="M68" s="28"/>
      <c r="N68" s="28"/>
      <c r="O68" s="28"/>
      <c r="P68" s="28"/>
      <c r="Q68" s="28"/>
      <c r="T68" s="198"/>
      <c r="U68" s="205"/>
      <c r="V68" s="146"/>
      <c r="W68" s="198"/>
      <c r="X68" s="198"/>
      <c r="Y68" s="12"/>
      <c r="Z68" s="12"/>
      <c r="AB68" s="181"/>
      <c r="AC68" s="16"/>
      <c r="AD68" s="16"/>
      <c r="AE68" s="16"/>
      <c r="AF68" s="16"/>
      <c r="AG68" s="16"/>
      <c r="AH68" s="16"/>
      <c r="AI68" s="16"/>
      <c r="AJ68" s="16"/>
      <c r="AK68" s="16"/>
      <c r="AL68" s="16"/>
      <c r="AM68" s="16"/>
      <c r="AN68" s="16"/>
      <c r="AO68" s="16"/>
      <c r="AP68" s="16"/>
      <c r="AQ68" s="16"/>
      <c r="AR68" s="16"/>
      <c r="AS68" s="16"/>
      <c r="AT68" s="16"/>
    </row>
    <row r="69" spans="1:46" ht="15.5">
      <c r="A69" s="180"/>
      <c r="C69" s="391" t="s">
        <v>2172</v>
      </c>
      <c r="D69" s="12"/>
      <c r="E69" s="28"/>
      <c r="F69" s="146"/>
      <c r="G69" s="12"/>
      <c r="M69" s="28"/>
      <c r="N69" s="28"/>
      <c r="O69" s="28"/>
      <c r="P69" s="28"/>
      <c r="Q69" s="28"/>
      <c r="U69" s="28"/>
      <c r="W69" s="12"/>
      <c r="X69" s="12"/>
      <c r="Y69" s="12"/>
      <c r="Z69" s="12"/>
      <c r="AB69" s="181"/>
      <c r="AC69" s="16"/>
      <c r="AD69" s="16"/>
      <c r="AE69" s="16"/>
      <c r="AF69" s="16"/>
      <c r="AG69" s="16"/>
      <c r="AH69" s="16"/>
      <c r="AI69" s="16"/>
      <c r="AJ69" s="16"/>
      <c r="AK69" s="16"/>
      <c r="AL69" s="16"/>
      <c r="AM69" s="16"/>
      <c r="AN69" s="16"/>
      <c r="AO69" s="16"/>
      <c r="AP69" s="16"/>
      <c r="AQ69" s="16"/>
      <c r="AR69" s="16"/>
      <c r="AS69" s="16"/>
      <c r="AT69" s="16"/>
    </row>
    <row r="70" spans="1:46" ht="14.5">
      <c r="A70" s="180"/>
      <c r="C70" s="92"/>
      <c r="D70" s="12"/>
      <c r="E70" s="28"/>
      <c r="F70" s="146"/>
      <c r="G70" s="12"/>
      <c r="M70" s="28"/>
      <c r="N70" s="28"/>
      <c r="O70" s="28"/>
      <c r="P70" s="28"/>
      <c r="Q70" s="28"/>
      <c r="U70" s="28"/>
      <c r="W70" s="12"/>
      <c r="X70" s="12"/>
      <c r="Y70" s="12"/>
      <c r="Z70" s="12"/>
      <c r="AB70" s="181"/>
      <c r="AC70" s="16"/>
      <c r="AD70" s="16"/>
      <c r="AE70" s="16"/>
      <c r="AF70" s="16"/>
      <c r="AG70" s="16"/>
      <c r="AH70" s="16"/>
      <c r="AI70" s="16"/>
      <c r="AJ70" s="16"/>
      <c r="AK70" s="16"/>
      <c r="AL70" s="16"/>
      <c r="AM70" s="16"/>
      <c r="AN70" s="16"/>
      <c r="AO70" s="16"/>
      <c r="AP70" s="16"/>
      <c r="AQ70" s="16"/>
      <c r="AR70" s="16"/>
      <c r="AS70" s="16"/>
      <c r="AT70" s="16"/>
    </row>
    <row r="71" spans="1:46" ht="14.5">
      <c r="A71" s="180"/>
      <c r="C71" s="470" t="s">
        <v>2233</v>
      </c>
      <c r="D71" s="12"/>
      <c r="E71" s="28"/>
      <c r="F71" s="146"/>
      <c r="G71" s="12"/>
      <c r="L71" s="28"/>
      <c r="N71" s="28"/>
      <c r="O71" s="28"/>
      <c r="P71" s="28"/>
      <c r="Q71" s="28"/>
      <c r="U71" s="28"/>
      <c r="W71" s="12"/>
      <c r="X71" s="12"/>
      <c r="Y71" s="12"/>
      <c r="Z71" s="12"/>
      <c r="AB71" s="181"/>
      <c r="AC71" s="16"/>
      <c r="AD71" s="16"/>
      <c r="AE71" s="16"/>
      <c r="AF71" s="16"/>
      <c r="AG71" s="16"/>
      <c r="AH71" s="16"/>
      <c r="AI71" s="16"/>
      <c r="AJ71" s="16"/>
      <c r="AK71" s="16"/>
      <c r="AL71" s="16"/>
      <c r="AM71" s="16"/>
      <c r="AN71" s="16"/>
      <c r="AO71" s="16"/>
      <c r="AP71" s="16"/>
      <c r="AQ71" s="16"/>
      <c r="AR71" s="16"/>
      <c r="AS71" s="16"/>
      <c r="AT71" s="16"/>
    </row>
    <row r="72" spans="1:46" ht="14.5">
      <c r="A72" s="180"/>
      <c r="C72" s="998" t="s">
        <v>2357</v>
      </c>
      <c r="D72" s="998"/>
      <c r="E72" s="998"/>
      <c r="F72" s="998"/>
      <c r="G72" s="998"/>
      <c r="H72" s="998"/>
      <c r="I72" s="998"/>
      <c r="J72" s="998"/>
      <c r="K72" s="998"/>
      <c r="L72" s="998"/>
      <c r="M72" s="998"/>
      <c r="N72" s="998"/>
      <c r="O72" s="998"/>
      <c r="P72" s="998"/>
      <c r="Q72" s="998"/>
      <c r="R72" s="998"/>
      <c r="S72" s="998"/>
      <c r="T72" s="998"/>
      <c r="U72" s="998"/>
      <c r="V72" s="998"/>
      <c r="W72" s="998"/>
      <c r="X72" s="998"/>
      <c r="Y72" s="998"/>
      <c r="Z72" s="998"/>
      <c r="AB72" s="181"/>
      <c r="AC72" s="16"/>
      <c r="AD72" s="16"/>
      <c r="AE72" s="16"/>
      <c r="AF72" s="16"/>
      <c r="AG72" s="16"/>
      <c r="AH72" s="16"/>
      <c r="AI72" s="16"/>
      <c r="AJ72" s="16"/>
      <c r="AK72" s="16"/>
      <c r="AL72" s="16"/>
      <c r="AM72" s="16"/>
      <c r="AN72" s="16"/>
      <c r="AO72" s="16"/>
      <c r="AP72" s="16"/>
      <c r="AQ72" s="16"/>
      <c r="AR72" s="16"/>
      <c r="AS72" s="16"/>
      <c r="AT72" s="16"/>
    </row>
    <row r="73" spans="1:46" ht="15.65" customHeight="1">
      <c r="A73" s="180"/>
      <c r="C73" s="998"/>
      <c r="D73" s="998"/>
      <c r="E73" s="998"/>
      <c r="F73" s="998"/>
      <c r="G73" s="998"/>
      <c r="H73" s="998"/>
      <c r="I73" s="998"/>
      <c r="J73" s="998"/>
      <c r="K73" s="998"/>
      <c r="L73" s="998"/>
      <c r="M73" s="998"/>
      <c r="N73" s="998"/>
      <c r="O73" s="998"/>
      <c r="P73" s="998"/>
      <c r="Q73" s="998"/>
      <c r="R73" s="998"/>
      <c r="S73" s="998"/>
      <c r="T73" s="998"/>
      <c r="U73" s="998"/>
      <c r="V73" s="998"/>
      <c r="W73" s="998"/>
      <c r="X73" s="998"/>
      <c r="Y73" s="998"/>
      <c r="Z73" s="998"/>
      <c r="AB73" s="181"/>
      <c r="AC73" s="16"/>
      <c r="AD73" s="16"/>
      <c r="AE73" s="16"/>
      <c r="AF73" s="16"/>
      <c r="AG73" s="16"/>
      <c r="AH73" s="16"/>
      <c r="AI73" s="16"/>
      <c r="AJ73" s="16"/>
      <c r="AK73" s="16"/>
      <c r="AL73" s="16"/>
      <c r="AM73" s="16"/>
      <c r="AN73" s="16"/>
      <c r="AO73" s="16"/>
      <c r="AP73" s="16"/>
      <c r="AQ73" s="16"/>
      <c r="AR73" s="16"/>
      <c r="AS73" s="16"/>
      <c r="AT73" s="16"/>
    </row>
    <row r="74" spans="1:46" ht="14.5">
      <c r="A74" s="180"/>
      <c r="C74" s="471" t="s">
        <v>2173</v>
      </c>
      <c r="D74" s="12"/>
      <c r="E74" s="28"/>
      <c r="F74" s="146"/>
      <c r="G74" s="12"/>
      <c r="L74" s="197"/>
      <c r="M74" s="28"/>
      <c r="N74" s="28"/>
      <c r="O74" s="28"/>
      <c r="P74" s="28"/>
      <c r="Q74" s="28"/>
      <c r="U74" s="201"/>
      <c r="V74" s="12"/>
      <c r="W74" s="12"/>
      <c r="X74" s="12"/>
      <c r="Y74" s="12"/>
      <c r="Z74" s="12"/>
      <c r="AB74" s="181"/>
      <c r="AC74" s="16"/>
      <c r="AD74" s="16"/>
      <c r="AE74" s="16"/>
      <c r="AF74" s="16"/>
      <c r="AG74" s="16"/>
      <c r="AH74" s="16"/>
      <c r="AI74" s="16"/>
      <c r="AJ74" s="16"/>
      <c r="AK74" s="16"/>
      <c r="AL74" s="16"/>
      <c r="AM74" s="16"/>
      <c r="AN74" s="16"/>
      <c r="AO74" s="16"/>
      <c r="AP74" s="16"/>
      <c r="AQ74" s="16"/>
      <c r="AR74" s="16"/>
      <c r="AS74" s="16"/>
      <c r="AT74" s="16"/>
    </row>
    <row r="75" spans="1:46" ht="14.5">
      <c r="A75" s="180"/>
      <c r="C75" s="472" t="s">
        <v>2174</v>
      </c>
      <c r="D75" s="473"/>
      <c r="E75" s="28"/>
      <c r="F75" s="146"/>
      <c r="G75" s="12"/>
      <c r="M75" s="28"/>
      <c r="N75" s="28"/>
      <c r="O75" s="28"/>
      <c r="P75" s="28"/>
      <c r="Q75" s="28"/>
      <c r="U75" s="28"/>
      <c r="W75" s="28"/>
      <c r="X75" s="12"/>
      <c r="Y75" s="12"/>
      <c r="Z75" s="12"/>
      <c r="AB75" s="181"/>
      <c r="AC75" s="16"/>
      <c r="AD75" s="16"/>
      <c r="AE75" s="16"/>
      <c r="AF75" s="16"/>
      <c r="AG75" s="16"/>
      <c r="AH75" s="16"/>
      <c r="AI75" s="16"/>
      <c r="AJ75" s="16"/>
      <c r="AK75" s="16"/>
      <c r="AL75" s="16"/>
      <c r="AM75" s="16"/>
      <c r="AN75" s="16"/>
      <c r="AO75" s="16"/>
      <c r="AP75" s="16"/>
      <c r="AQ75" s="16"/>
      <c r="AR75" s="16"/>
      <c r="AS75" s="16"/>
      <c r="AT75" s="16"/>
    </row>
    <row r="76" spans="1:46" ht="14.5">
      <c r="A76" s="180"/>
      <c r="C76" s="472" t="s">
        <v>2175</v>
      </c>
      <c r="D76" s="473"/>
      <c r="E76" s="28"/>
      <c r="F76" s="146"/>
      <c r="G76" s="12"/>
      <c r="K76" s="146"/>
      <c r="Q76" s="12"/>
      <c r="U76" s="28"/>
      <c r="W76" s="28"/>
      <c r="X76" s="12"/>
      <c r="Y76" s="12"/>
      <c r="Z76" s="12"/>
      <c r="AB76" s="181"/>
      <c r="AC76" s="16"/>
      <c r="AD76" s="16"/>
      <c r="AE76" s="16"/>
      <c r="AF76" s="16"/>
      <c r="AG76" s="16"/>
      <c r="AH76" s="16"/>
      <c r="AI76" s="16"/>
      <c r="AJ76" s="16"/>
      <c r="AK76" s="16"/>
      <c r="AL76" s="16"/>
      <c r="AM76" s="16"/>
      <c r="AN76" s="16"/>
      <c r="AO76" s="16"/>
      <c r="AP76" s="16"/>
      <c r="AQ76" s="16"/>
      <c r="AR76" s="16"/>
      <c r="AS76" s="16"/>
      <c r="AT76" s="16"/>
    </row>
    <row r="77" spans="1:46" ht="15.5">
      <c r="A77" s="180"/>
      <c r="C77" s="472" t="s">
        <v>2176</v>
      </c>
      <c r="D77" s="473"/>
      <c r="E77" s="28"/>
      <c r="F77" s="146"/>
      <c r="G77" s="12"/>
      <c r="L77" s="391"/>
      <c r="U77" s="28"/>
      <c r="W77" s="28"/>
      <c r="X77" s="12"/>
      <c r="Y77" s="12"/>
      <c r="Z77" s="12"/>
      <c r="AB77" s="181"/>
      <c r="AC77" s="16"/>
      <c r="AD77" s="16"/>
      <c r="AE77" s="16"/>
      <c r="AF77" s="16"/>
      <c r="AG77" s="16"/>
      <c r="AH77" s="16"/>
      <c r="AI77" s="16"/>
      <c r="AJ77" s="16"/>
      <c r="AK77" s="16"/>
      <c r="AL77" s="16"/>
      <c r="AM77" s="16"/>
      <c r="AN77" s="16"/>
      <c r="AO77" s="16"/>
      <c r="AP77" s="16"/>
      <c r="AQ77" s="16"/>
      <c r="AR77" s="16"/>
      <c r="AS77" s="16"/>
      <c r="AT77" s="16"/>
    </row>
    <row r="78" spans="1:46" ht="14.5">
      <c r="A78" s="180"/>
      <c r="C78" s="472" t="s">
        <v>2177</v>
      </c>
      <c r="D78" s="473"/>
      <c r="E78" s="28"/>
      <c r="F78" s="146"/>
      <c r="G78" s="12"/>
      <c r="L78" s="190"/>
      <c r="U78" s="28"/>
      <c r="W78" s="28"/>
      <c r="X78" s="12"/>
      <c r="Y78" s="12"/>
      <c r="Z78" s="12"/>
      <c r="AB78" s="181"/>
      <c r="AC78" s="16"/>
      <c r="AD78" s="16"/>
      <c r="AE78" s="16"/>
      <c r="AF78" s="16"/>
      <c r="AG78" s="16"/>
      <c r="AH78" s="16"/>
      <c r="AI78" s="16"/>
      <c r="AJ78" s="16"/>
      <c r="AK78" s="16"/>
      <c r="AL78" s="16"/>
      <c r="AM78" s="16"/>
      <c r="AN78" s="16"/>
      <c r="AO78" s="16"/>
      <c r="AP78" s="16"/>
      <c r="AQ78" s="16"/>
      <c r="AR78" s="16"/>
      <c r="AS78" s="16"/>
      <c r="AT78" s="16"/>
    </row>
    <row r="79" spans="1:46" ht="14.5">
      <c r="A79" s="180"/>
      <c r="C79" s="472" t="s">
        <v>2358</v>
      </c>
      <c r="D79" s="473"/>
      <c r="E79" s="28"/>
      <c r="F79" s="146"/>
      <c r="G79" s="12"/>
      <c r="J79" s="12"/>
      <c r="L79" s="146"/>
      <c r="M79" s="146"/>
      <c r="N79" s="146"/>
      <c r="O79" s="146"/>
      <c r="Q79" s="28"/>
      <c r="U79" s="28"/>
      <c r="W79" s="28"/>
      <c r="X79" s="12"/>
      <c r="Y79" s="12"/>
      <c r="Z79" s="12"/>
      <c r="AB79" s="181"/>
      <c r="AC79" s="16"/>
      <c r="AD79" s="16"/>
      <c r="AE79" s="16"/>
      <c r="AF79" s="16"/>
      <c r="AG79" s="16"/>
      <c r="AH79" s="16"/>
      <c r="AI79" s="16"/>
      <c r="AJ79" s="16"/>
      <c r="AK79" s="16"/>
      <c r="AL79" s="16"/>
      <c r="AM79" s="16"/>
      <c r="AN79" s="16"/>
      <c r="AO79" s="16"/>
      <c r="AP79" s="16"/>
      <c r="AQ79" s="16"/>
      <c r="AR79" s="16"/>
      <c r="AS79" s="16"/>
      <c r="AT79" s="16"/>
    </row>
    <row r="80" spans="1:46" ht="14.5">
      <c r="A80" s="180"/>
      <c r="C80" s="472" t="s">
        <v>2178</v>
      </c>
      <c r="D80" s="473"/>
      <c r="E80" s="28"/>
      <c r="F80" s="146"/>
      <c r="G80" s="12"/>
      <c r="J80" s="12"/>
      <c r="M80" s="28"/>
      <c r="N80" s="28"/>
      <c r="O80" s="28"/>
      <c r="P80" s="28"/>
      <c r="Q80" s="28"/>
      <c r="U80" s="28"/>
      <c r="W80" s="28"/>
      <c r="X80" s="12"/>
      <c r="Y80" s="12"/>
      <c r="Z80" s="12"/>
      <c r="AB80" s="181"/>
      <c r="AC80" s="16"/>
      <c r="AD80" s="16"/>
      <c r="AE80" s="16"/>
      <c r="AF80" s="16"/>
      <c r="AG80" s="16"/>
      <c r="AH80" s="16"/>
      <c r="AI80" s="16"/>
      <c r="AJ80" s="16"/>
      <c r="AK80" s="16"/>
      <c r="AL80" s="16"/>
      <c r="AM80" s="16"/>
      <c r="AN80" s="16"/>
      <c r="AO80" s="16"/>
      <c r="AP80" s="16"/>
      <c r="AQ80" s="16"/>
      <c r="AR80" s="16"/>
      <c r="AS80" s="16"/>
      <c r="AT80" s="16"/>
    </row>
    <row r="81" spans="1:46" ht="14.5">
      <c r="A81" s="180"/>
      <c r="C81" s="472" t="s">
        <v>2179</v>
      </c>
      <c r="D81" s="473"/>
      <c r="E81" s="28"/>
      <c r="F81" s="146"/>
      <c r="G81" s="12"/>
      <c r="I81" s="12"/>
      <c r="J81" s="12"/>
      <c r="N81" s="28"/>
      <c r="O81" s="28"/>
      <c r="P81" s="28"/>
      <c r="Q81" s="28"/>
      <c r="U81" s="28"/>
      <c r="W81" s="28"/>
      <c r="X81" s="12"/>
      <c r="Y81" s="12"/>
      <c r="Z81" s="12"/>
      <c r="AB81" s="181"/>
      <c r="AC81" s="16"/>
      <c r="AD81" s="16"/>
      <c r="AE81" s="16"/>
      <c r="AF81" s="16"/>
      <c r="AG81" s="16"/>
      <c r="AH81" s="16"/>
      <c r="AI81" s="16"/>
      <c r="AJ81" s="16"/>
      <c r="AK81" s="16"/>
      <c r="AL81" s="16"/>
      <c r="AM81" s="16"/>
      <c r="AN81" s="16"/>
      <c r="AO81" s="16"/>
      <c r="AP81" s="16"/>
      <c r="AQ81" s="16"/>
      <c r="AR81" s="16"/>
      <c r="AS81" s="16"/>
      <c r="AT81" s="16"/>
    </row>
    <row r="82" spans="1:46" ht="14.5">
      <c r="A82" s="180"/>
      <c r="C82" s="472"/>
      <c r="D82" s="473"/>
      <c r="E82" s="28"/>
      <c r="F82" s="146"/>
      <c r="G82" s="12"/>
      <c r="I82" s="12"/>
      <c r="J82" s="12"/>
      <c r="N82" s="28"/>
      <c r="O82" s="28"/>
      <c r="P82" s="28"/>
      <c r="Q82" s="28"/>
      <c r="U82" s="28"/>
      <c r="W82" s="28"/>
      <c r="X82" s="12"/>
      <c r="Y82" s="12"/>
      <c r="Z82" s="12"/>
      <c r="AB82" s="181"/>
      <c r="AC82" s="16"/>
      <c r="AD82" s="16"/>
      <c r="AE82" s="16"/>
      <c r="AF82" s="16"/>
      <c r="AG82" s="16"/>
      <c r="AH82" s="16"/>
      <c r="AI82" s="16"/>
      <c r="AJ82" s="16"/>
      <c r="AK82" s="16"/>
      <c r="AL82" s="16"/>
      <c r="AM82" s="16"/>
      <c r="AN82" s="16"/>
      <c r="AO82" s="16"/>
      <c r="AP82" s="16"/>
      <c r="AQ82" s="16"/>
      <c r="AR82" s="16"/>
      <c r="AS82" s="16"/>
      <c r="AT82" s="16"/>
    </row>
    <row r="83" spans="1:46" ht="14.5">
      <c r="A83" s="180"/>
      <c r="C83" s="470" t="s">
        <v>2234</v>
      </c>
      <c r="D83" s="12"/>
      <c r="E83" s="12"/>
      <c r="F83" s="12"/>
      <c r="G83" s="12"/>
      <c r="I83" s="12"/>
      <c r="J83" s="12"/>
      <c r="K83" s="146"/>
      <c r="Q83" s="12"/>
      <c r="U83" s="12"/>
      <c r="V83" s="12"/>
      <c r="W83" s="12"/>
      <c r="X83" s="12"/>
      <c r="Y83" s="12"/>
      <c r="Z83" s="12"/>
      <c r="AB83" s="181"/>
      <c r="AC83" s="16"/>
      <c r="AD83" s="16"/>
      <c r="AE83" s="16"/>
      <c r="AF83" s="16"/>
      <c r="AG83" s="16"/>
      <c r="AH83" s="16"/>
      <c r="AI83" s="16"/>
      <c r="AJ83" s="16"/>
      <c r="AK83" s="16"/>
      <c r="AL83" s="16"/>
      <c r="AM83" s="16"/>
      <c r="AN83" s="16"/>
      <c r="AO83" s="16"/>
      <c r="AP83" s="16"/>
      <c r="AQ83" s="16"/>
      <c r="AR83" s="16"/>
      <c r="AS83" s="16"/>
      <c r="AT83" s="16"/>
    </row>
    <row r="84" spans="1:46" ht="15.65" customHeight="1">
      <c r="A84" s="180"/>
      <c r="C84" s="1037" t="s">
        <v>2238</v>
      </c>
      <c r="D84" s="1037"/>
      <c r="E84" s="1037"/>
      <c r="F84" s="1037"/>
      <c r="G84" s="1037"/>
      <c r="H84" s="1037"/>
      <c r="I84" s="1037"/>
      <c r="J84" s="1037"/>
      <c r="K84" s="1037"/>
      <c r="L84" s="1037"/>
      <c r="M84" s="1037"/>
      <c r="N84" s="1037"/>
      <c r="O84" s="1037"/>
      <c r="P84" s="1037"/>
      <c r="Q84" s="1037"/>
      <c r="R84" s="1037"/>
      <c r="S84" s="1037"/>
      <c r="T84" s="1037"/>
      <c r="U84" s="1037"/>
      <c r="V84" s="1037"/>
      <c r="W84" s="1037"/>
      <c r="X84" s="1037"/>
      <c r="Y84" s="1037"/>
      <c r="Z84" s="1037"/>
      <c r="AB84" s="181"/>
      <c r="AC84" s="16"/>
      <c r="AD84" s="16"/>
      <c r="AE84" s="16"/>
      <c r="AF84" s="16"/>
      <c r="AG84" s="16"/>
      <c r="AH84" s="16"/>
      <c r="AI84" s="16"/>
      <c r="AJ84" s="16"/>
      <c r="AK84" s="16"/>
      <c r="AL84" s="16"/>
      <c r="AM84" s="16"/>
      <c r="AN84" s="16"/>
      <c r="AO84" s="16"/>
      <c r="AP84" s="16"/>
      <c r="AQ84" s="16"/>
      <c r="AR84" s="16"/>
      <c r="AS84" s="16"/>
      <c r="AT84" s="16"/>
    </row>
    <row r="85" spans="1:46" ht="15.65" customHeight="1">
      <c r="A85" s="180"/>
      <c r="C85" s="1037"/>
      <c r="D85" s="1037"/>
      <c r="E85" s="1037"/>
      <c r="F85" s="1037"/>
      <c r="G85" s="1037"/>
      <c r="H85" s="1037"/>
      <c r="I85" s="1037"/>
      <c r="J85" s="1037"/>
      <c r="K85" s="1037"/>
      <c r="L85" s="1037"/>
      <c r="M85" s="1037"/>
      <c r="N85" s="1037"/>
      <c r="O85" s="1037"/>
      <c r="P85" s="1037"/>
      <c r="Q85" s="1037"/>
      <c r="R85" s="1037"/>
      <c r="S85" s="1037"/>
      <c r="T85" s="1037"/>
      <c r="U85" s="1037"/>
      <c r="V85" s="1037"/>
      <c r="W85" s="1037"/>
      <c r="X85" s="1037"/>
      <c r="Y85" s="1037"/>
      <c r="Z85" s="1037"/>
      <c r="AB85" s="181"/>
      <c r="AC85" s="16"/>
      <c r="AD85" s="16"/>
      <c r="AE85" s="16"/>
      <c r="AF85" s="16"/>
      <c r="AG85" s="16"/>
      <c r="AH85" s="16"/>
      <c r="AI85" s="16"/>
      <c r="AJ85" s="16"/>
      <c r="AK85" s="16"/>
      <c r="AL85" s="16"/>
      <c r="AM85" s="16"/>
      <c r="AN85" s="16"/>
      <c r="AO85" s="16"/>
      <c r="AP85" s="16"/>
      <c r="AQ85" s="16"/>
      <c r="AR85" s="16"/>
      <c r="AS85" s="16"/>
      <c r="AT85" s="16"/>
    </row>
    <row r="86" spans="1:46" ht="14.5">
      <c r="A86" s="180"/>
      <c r="C86" s="471"/>
      <c r="E86" s="12"/>
      <c r="F86" s="12"/>
      <c r="G86" s="12"/>
      <c r="I86" s="12"/>
      <c r="J86" s="12"/>
      <c r="M86" s="28"/>
      <c r="N86" s="28"/>
      <c r="O86" s="474"/>
      <c r="P86" s="28"/>
      <c r="Q86" s="28"/>
      <c r="T86" s="12"/>
      <c r="U86" s="191"/>
      <c r="V86" s="12"/>
      <c r="W86" s="12"/>
      <c r="X86" s="12"/>
      <c r="Y86" s="12"/>
      <c r="Z86" s="12"/>
      <c r="AB86" s="181"/>
      <c r="AC86" s="16"/>
      <c r="AD86" s="16"/>
      <c r="AE86" s="16"/>
      <c r="AF86" s="16"/>
      <c r="AG86" s="16"/>
      <c r="AH86" s="16"/>
      <c r="AI86" s="16"/>
      <c r="AJ86" s="16"/>
      <c r="AK86" s="16"/>
      <c r="AL86" s="16"/>
      <c r="AM86" s="16"/>
      <c r="AN86" s="16"/>
      <c r="AO86" s="16"/>
      <c r="AP86" s="16"/>
      <c r="AQ86" s="16"/>
      <c r="AR86" s="16"/>
      <c r="AS86" s="16"/>
      <c r="AT86" s="16"/>
    </row>
    <row r="87" spans="1:46" ht="15.5">
      <c r="A87" s="180"/>
      <c r="C87" s="470" t="s">
        <v>2235</v>
      </c>
      <c r="D87" s="391"/>
      <c r="M87" s="28"/>
      <c r="N87" s="28"/>
      <c r="O87" s="28"/>
      <c r="P87" s="28"/>
      <c r="Q87" s="28"/>
      <c r="T87" s="12"/>
      <c r="U87" s="28"/>
      <c r="V87" s="12"/>
      <c r="W87" s="12"/>
      <c r="X87" s="12"/>
      <c r="Y87" s="12"/>
      <c r="Z87" s="12"/>
      <c r="AB87" s="181"/>
      <c r="AC87" s="16"/>
      <c r="AD87" s="16"/>
      <c r="AE87" s="16"/>
      <c r="AF87" s="16"/>
      <c r="AG87" s="16"/>
      <c r="AH87" s="16"/>
      <c r="AI87" s="16"/>
      <c r="AJ87" s="16"/>
      <c r="AK87" s="16"/>
      <c r="AL87" s="16"/>
      <c r="AM87" s="16"/>
      <c r="AN87" s="16"/>
      <c r="AO87" s="16"/>
      <c r="AP87" s="16"/>
      <c r="AQ87" s="16"/>
      <c r="AR87" s="16"/>
      <c r="AS87" s="16"/>
      <c r="AT87" s="16"/>
    </row>
    <row r="88" spans="1:46" ht="14.5">
      <c r="A88" s="180"/>
      <c r="C88" s="475" t="s">
        <v>2402</v>
      </c>
      <c r="D88" s="197"/>
      <c r="E88" s="28"/>
      <c r="F88" s="28"/>
      <c r="M88" s="28"/>
      <c r="N88" s="28"/>
      <c r="O88" s="28"/>
      <c r="P88" s="28"/>
      <c r="Q88" s="28"/>
      <c r="T88" s="12"/>
      <c r="U88" s="28"/>
      <c r="V88" s="12"/>
      <c r="W88" s="146"/>
      <c r="X88" s="146"/>
      <c r="Y88" s="12"/>
      <c r="Z88" s="12"/>
      <c r="AB88" s="181"/>
      <c r="AC88" s="16"/>
      <c r="AD88" s="16"/>
      <c r="AE88" s="16"/>
      <c r="AF88" s="16"/>
      <c r="AG88" s="16"/>
      <c r="AH88" s="16"/>
      <c r="AI88" s="16"/>
      <c r="AJ88" s="16"/>
      <c r="AK88" s="16"/>
      <c r="AL88" s="16"/>
      <c r="AM88" s="16"/>
      <c r="AN88" s="16"/>
      <c r="AO88" s="16"/>
      <c r="AP88" s="16"/>
      <c r="AQ88" s="16"/>
      <c r="AR88" s="16"/>
      <c r="AS88" s="16"/>
      <c r="AT88" s="16"/>
    </row>
    <row r="89" spans="1:46" ht="15.5">
      <c r="A89" s="180"/>
      <c r="C89" s="391"/>
      <c r="D89" s="12"/>
      <c r="E89" s="28"/>
      <c r="F89" s="28"/>
      <c r="M89" s="28"/>
      <c r="N89" s="28"/>
      <c r="O89" s="28"/>
      <c r="P89" s="28"/>
      <c r="Q89" s="28"/>
      <c r="U89" s="12"/>
      <c r="V89" s="12"/>
      <c r="W89" s="198"/>
      <c r="X89" s="198"/>
      <c r="Y89" s="12"/>
      <c r="Z89" s="12"/>
      <c r="AB89" s="181"/>
      <c r="AC89" s="16"/>
      <c r="AD89" s="16"/>
      <c r="AE89" s="16"/>
      <c r="AF89" s="16"/>
      <c r="AG89" s="16"/>
      <c r="AH89" s="16"/>
      <c r="AI89" s="16"/>
      <c r="AJ89" s="16"/>
      <c r="AK89" s="16"/>
      <c r="AL89" s="16"/>
      <c r="AM89" s="16"/>
      <c r="AN89" s="16"/>
      <c r="AO89" s="16"/>
      <c r="AP89" s="16"/>
      <c r="AQ89" s="16"/>
      <c r="AR89" s="16"/>
      <c r="AS89" s="16"/>
      <c r="AT89" s="16"/>
    </row>
    <row r="90" spans="1:46" ht="15.5">
      <c r="A90" s="180"/>
      <c r="C90" s="391" t="s">
        <v>994</v>
      </c>
      <c r="D90" s="12"/>
      <c r="E90" s="28"/>
      <c r="F90" s="28"/>
      <c r="M90" s="28"/>
      <c r="N90" s="28"/>
      <c r="O90" s="28"/>
      <c r="P90" s="28"/>
      <c r="Q90" s="28"/>
      <c r="U90" s="12"/>
      <c r="V90" s="12"/>
      <c r="W90" s="198"/>
      <c r="X90" s="198"/>
      <c r="Y90" s="12"/>
      <c r="Z90" s="12"/>
      <c r="AB90" s="181"/>
      <c r="AC90" s="16"/>
      <c r="AD90" s="16"/>
      <c r="AE90" s="16"/>
      <c r="AF90" s="16"/>
      <c r="AG90" s="16"/>
      <c r="AH90" s="16"/>
      <c r="AI90" s="16"/>
      <c r="AJ90" s="16"/>
      <c r="AK90" s="16"/>
      <c r="AL90" s="16"/>
      <c r="AM90" s="16"/>
      <c r="AN90" s="16"/>
      <c r="AO90" s="16"/>
      <c r="AP90" s="16"/>
      <c r="AQ90" s="16"/>
      <c r="AR90" s="16"/>
      <c r="AS90" s="16"/>
      <c r="AT90" s="16"/>
    </row>
    <row r="91" spans="1:46" ht="15.5">
      <c r="A91" s="180"/>
      <c r="C91" s="391"/>
      <c r="D91" s="12"/>
      <c r="E91" s="28"/>
      <c r="F91" s="28"/>
      <c r="M91" s="28"/>
      <c r="N91" s="28"/>
      <c r="O91" s="28"/>
      <c r="P91" s="28"/>
      <c r="Q91" s="28"/>
      <c r="U91" s="12"/>
      <c r="V91" s="12"/>
      <c r="W91" s="198"/>
      <c r="X91" s="198"/>
      <c r="Y91" s="12"/>
      <c r="Z91" s="12"/>
      <c r="AB91" s="181"/>
      <c r="AC91" s="16"/>
      <c r="AD91" s="16"/>
      <c r="AE91" s="16"/>
      <c r="AF91" s="16"/>
      <c r="AG91" s="16"/>
      <c r="AH91" s="16"/>
      <c r="AI91" s="16"/>
      <c r="AJ91" s="16"/>
      <c r="AK91" s="16"/>
      <c r="AL91" s="16"/>
      <c r="AM91" s="16"/>
      <c r="AN91" s="16"/>
      <c r="AO91" s="16"/>
      <c r="AP91" s="16"/>
      <c r="AQ91" s="16"/>
      <c r="AR91" s="16"/>
      <c r="AS91" s="16"/>
      <c r="AT91" s="16"/>
    </row>
    <row r="92" spans="1:46" ht="31.5" customHeight="1">
      <c r="A92" s="180"/>
      <c r="C92" s="1021" t="s">
        <v>2236</v>
      </c>
      <c r="D92" s="1021"/>
      <c r="E92" s="1021"/>
      <c r="F92" s="1021"/>
      <c r="G92" s="1021"/>
      <c r="H92" s="1021"/>
      <c r="I92" s="1021"/>
      <c r="J92" s="1021"/>
      <c r="K92" s="1021"/>
      <c r="L92" s="1021"/>
      <c r="M92" s="1021"/>
      <c r="N92" s="1021"/>
      <c r="O92" s="1021"/>
      <c r="P92" s="1021"/>
      <c r="Q92" s="1021"/>
      <c r="R92" s="1021"/>
      <c r="S92" s="1021"/>
      <c r="T92" s="1021"/>
      <c r="U92" s="1021"/>
      <c r="V92" s="1021"/>
      <c r="W92" s="1021"/>
      <c r="X92" s="1021"/>
      <c r="Y92" s="1021"/>
      <c r="Z92" s="1021"/>
      <c r="AB92" s="181"/>
      <c r="AC92" s="16"/>
      <c r="AD92" s="16"/>
      <c r="AE92" s="16"/>
      <c r="AF92" s="16"/>
      <c r="AG92" s="16"/>
      <c r="AH92" s="16"/>
      <c r="AI92" s="16"/>
      <c r="AJ92" s="16"/>
      <c r="AK92" s="16"/>
      <c r="AL92" s="16"/>
      <c r="AM92" s="16"/>
      <c r="AN92" s="16"/>
      <c r="AO92" s="16"/>
      <c r="AP92" s="16"/>
      <c r="AQ92" s="16"/>
      <c r="AR92" s="16"/>
      <c r="AS92" s="16"/>
      <c r="AT92" s="16"/>
    </row>
    <row r="93" spans="1:46" ht="15.5">
      <c r="A93" s="180"/>
      <c r="C93" s="461" t="s">
        <v>2237</v>
      </c>
      <c r="D93" s="463"/>
      <c r="E93" s="462"/>
      <c r="F93" s="462"/>
      <c r="G93" s="461"/>
      <c r="H93" s="461"/>
      <c r="I93" s="461"/>
      <c r="J93" s="461"/>
      <c r="K93" s="461"/>
      <c r="L93" s="461"/>
      <c r="M93" s="462"/>
      <c r="N93" s="462"/>
      <c r="O93" s="462"/>
      <c r="P93" s="28"/>
      <c r="Q93" s="28"/>
      <c r="T93" s="198"/>
      <c r="U93" s="205"/>
      <c r="V93" s="146"/>
      <c r="W93" s="198"/>
      <c r="X93" s="198"/>
      <c r="Y93" s="12"/>
      <c r="Z93" s="12"/>
      <c r="AB93" s="181"/>
      <c r="AC93" s="16"/>
      <c r="AD93" s="16"/>
      <c r="AE93" s="16"/>
      <c r="AF93" s="16"/>
      <c r="AG93" s="16"/>
      <c r="AH93" s="16"/>
      <c r="AI93" s="16"/>
      <c r="AJ93" s="16"/>
      <c r="AK93" s="16"/>
      <c r="AL93" s="16"/>
      <c r="AM93" s="16"/>
      <c r="AN93" s="16"/>
      <c r="AO93" s="16"/>
      <c r="AP93" s="16"/>
      <c r="AQ93" s="16"/>
      <c r="AR93" s="16"/>
      <c r="AS93" s="16"/>
      <c r="AT93" s="16"/>
    </row>
    <row r="94" spans="1:46" s="16" customFormat="1" ht="15.65" customHeight="1">
      <c r="A94" s="180"/>
      <c r="B94"/>
      <c r="C94" s="476" t="s">
        <v>1059</v>
      </c>
      <c r="D94" s="461"/>
      <c r="E94" s="462"/>
      <c r="F94" s="462"/>
      <c r="G94" s="477"/>
      <c r="H94" s="477"/>
      <c r="I94" s="477"/>
      <c r="J94" s="461"/>
      <c r="K94" s="461"/>
      <c r="L94" s="461"/>
      <c r="M94" s="461"/>
      <c r="N94" s="461"/>
      <c r="O94" s="461"/>
      <c r="P94"/>
      <c r="Q94"/>
      <c r="R94"/>
      <c r="S94"/>
      <c r="T94"/>
      <c r="U94"/>
      <c r="V94"/>
      <c r="W94"/>
      <c r="X94"/>
      <c r="Y94"/>
      <c r="Z94"/>
      <c r="AA94"/>
      <c r="AB94" s="181"/>
    </row>
    <row r="95" spans="1:46" s="16" customFormat="1" ht="15.65" customHeight="1">
      <c r="A95" s="180"/>
      <c r="B95"/>
      <c r="C95" s="478" t="s">
        <v>1057</v>
      </c>
      <c r="D95" s="461"/>
      <c r="E95" s="461"/>
      <c r="F95" s="461"/>
      <c r="G95" s="477"/>
      <c r="H95" s="477"/>
      <c r="I95" s="461"/>
      <c r="J95" s="461"/>
      <c r="K95" s="461"/>
      <c r="L95" s="461"/>
      <c r="M95" s="461"/>
      <c r="N95" s="461"/>
      <c r="O95" s="461"/>
      <c r="P95"/>
      <c r="Q95"/>
      <c r="R95"/>
      <c r="S95"/>
      <c r="T95"/>
      <c r="U95"/>
      <c r="V95"/>
      <c r="W95"/>
      <c r="X95"/>
      <c r="Y95"/>
      <c r="Z95"/>
      <c r="AA95"/>
      <c r="AB95" s="181"/>
    </row>
    <row r="96" spans="1:46" s="16" customFormat="1" ht="15.65" customHeight="1">
      <c r="A96" s="180"/>
      <c r="B96"/>
      <c r="C96" s="478" t="s">
        <v>2180</v>
      </c>
      <c r="D96" s="461"/>
      <c r="E96" s="461"/>
      <c r="F96" s="461"/>
      <c r="G96" s="477"/>
      <c r="H96" s="477"/>
      <c r="I96" s="461"/>
      <c r="J96" s="461"/>
      <c r="K96" s="461"/>
      <c r="L96" s="461"/>
      <c r="M96" s="461"/>
      <c r="N96" s="461"/>
      <c r="O96" s="461"/>
      <c r="P96"/>
      <c r="Q96"/>
      <c r="R96"/>
      <c r="S96"/>
      <c r="T96"/>
      <c r="U96"/>
      <c r="V96"/>
      <c r="W96"/>
      <c r="X96"/>
      <c r="Y96"/>
      <c r="Z96"/>
      <c r="AA96"/>
      <c r="AB96" s="181"/>
    </row>
    <row r="97" spans="1:28" s="16" customFormat="1" ht="15.65" customHeight="1">
      <c r="A97" s="180"/>
      <c r="B97"/>
      <c r="C97" s="478" t="s">
        <v>2181</v>
      </c>
      <c r="D97" s="461"/>
      <c r="E97" s="461"/>
      <c r="F97" s="461"/>
      <c r="G97" s="477"/>
      <c r="H97" s="477"/>
      <c r="I97" s="461"/>
      <c r="J97" s="477"/>
      <c r="K97" s="461"/>
      <c r="L97" s="461"/>
      <c r="M97" s="461"/>
      <c r="N97" s="461"/>
      <c r="O97" s="461"/>
      <c r="P97"/>
      <c r="Q97"/>
      <c r="R97"/>
      <c r="S97"/>
      <c r="T97"/>
      <c r="U97"/>
      <c r="V97"/>
      <c r="W97"/>
      <c r="X97"/>
      <c r="Y97"/>
      <c r="Z97"/>
      <c r="AA97"/>
      <c r="AB97" s="181"/>
    </row>
    <row r="98" spans="1:28" s="16" customFormat="1" ht="15.65" customHeight="1">
      <c r="A98" s="180"/>
      <c r="B98"/>
      <c r="C98"/>
      <c r="D98"/>
      <c r="E98"/>
      <c r="F98"/>
      <c r="G98" s="135"/>
      <c r="H98" s="135"/>
      <c r="I98"/>
      <c r="J98"/>
      <c r="K98"/>
      <c r="L98"/>
      <c r="M98"/>
      <c r="N98"/>
      <c r="O98"/>
      <c r="P98"/>
      <c r="Q98"/>
      <c r="R98"/>
      <c r="S98"/>
      <c r="T98"/>
      <c r="U98"/>
      <c r="V98"/>
      <c r="W98"/>
      <c r="X98"/>
      <c r="Y98"/>
      <c r="Z98"/>
      <c r="AA98"/>
      <c r="AB98" s="181"/>
    </row>
    <row r="99" spans="1:28" s="16" customFormat="1" ht="15.65" customHeight="1">
      <c r="A99" s="180"/>
      <c r="B99"/>
      <c r="C99" s="461" t="s">
        <v>2310</v>
      </c>
      <c r="D99"/>
      <c r="E99"/>
      <c r="F99"/>
      <c r="G99" s="135"/>
      <c r="H99" s="135"/>
      <c r="I99"/>
      <c r="J99"/>
      <c r="K99"/>
      <c r="L99"/>
      <c r="M99"/>
      <c r="N99"/>
      <c r="O99"/>
      <c r="P99"/>
      <c r="Q99"/>
      <c r="R99"/>
      <c r="S99"/>
      <c r="T99"/>
      <c r="U99"/>
      <c r="V99"/>
      <c r="W99"/>
      <c r="X99"/>
      <c r="Y99"/>
      <c r="Z99"/>
      <c r="AA99"/>
      <c r="AB99" s="181"/>
    </row>
    <row r="100" spans="1:28" s="16" customFormat="1" ht="15.65" customHeight="1">
      <c r="A100" s="180"/>
      <c r="B100"/>
      <c r="C100"/>
      <c r="D100" s="479"/>
      <c r="E100" s="479"/>
      <c r="F100" s="479"/>
      <c r="G100" s="135"/>
      <c r="H100" s="479"/>
      <c r="I100" s="479"/>
      <c r="J100" s="479"/>
      <c r="K100" s="479"/>
      <c r="L100" s="479"/>
      <c r="M100"/>
      <c r="N100"/>
      <c r="O100"/>
      <c r="P100"/>
      <c r="Q100"/>
      <c r="R100"/>
      <c r="S100"/>
      <c r="T100"/>
      <c r="U100"/>
      <c r="V100"/>
      <c r="W100"/>
      <c r="X100"/>
      <c r="Y100"/>
      <c r="Z100"/>
      <c r="AA100"/>
      <c r="AB100" s="181"/>
    </row>
    <row r="101" spans="1:28" s="16" customFormat="1" ht="15.65" customHeight="1">
      <c r="A101" s="180"/>
      <c r="B101"/>
      <c r="C101" s="391" t="s">
        <v>995</v>
      </c>
      <c r="D101"/>
      <c r="E101" s="135"/>
      <c r="F101" s="135"/>
      <c r="G101"/>
      <c r="H101" s="480"/>
      <c r="I101" s="480"/>
      <c r="J101"/>
      <c r="K101" s="135"/>
      <c r="L101" s="135"/>
      <c r="M101"/>
      <c r="N101"/>
      <c r="O101"/>
      <c r="P101"/>
      <c r="Q101"/>
      <c r="R101"/>
      <c r="S101"/>
      <c r="T101"/>
      <c r="U101"/>
      <c r="V101"/>
      <c r="W101"/>
      <c r="X101"/>
      <c r="Y101"/>
      <c r="Z101"/>
      <c r="AA101"/>
      <c r="AB101" s="181"/>
    </row>
    <row r="102" spans="1:28" s="16" customFormat="1" ht="15.65" customHeight="1">
      <c r="A102" s="180"/>
      <c r="B102"/>
      <c r="C102" s="391"/>
      <c r="D102"/>
      <c r="E102" s="135"/>
      <c r="F102" s="135"/>
      <c r="G102"/>
      <c r="H102" s="480"/>
      <c r="I102" s="480"/>
      <c r="J102"/>
      <c r="K102" s="135"/>
      <c r="L102" s="135"/>
      <c r="M102"/>
      <c r="N102"/>
      <c r="O102"/>
      <c r="P102"/>
      <c r="Q102"/>
      <c r="R102"/>
      <c r="S102"/>
      <c r="T102"/>
      <c r="U102"/>
      <c r="V102"/>
      <c r="W102"/>
      <c r="X102"/>
      <c r="Y102"/>
      <c r="Z102"/>
      <c r="AA102"/>
      <c r="AB102" s="181"/>
    </row>
    <row r="103" spans="1:28" s="16" customFormat="1" ht="14.5">
      <c r="A103" s="180"/>
      <c r="B103"/>
      <c r="C103" s="1032" t="s">
        <v>2352</v>
      </c>
      <c r="D103" s="1032"/>
      <c r="E103" s="1032"/>
      <c r="F103" s="1032"/>
      <c r="G103" s="1032"/>
      <c r="H103" s="1032"/>
      <c r="I103" s="1032"/>
      <c r="J103" s="1032"/>
      <c r="K103" s="1032"/>
      <c r="L103" s="1032"/>
      <c r="M103" s="1032"/>
      <c r="N103" s="1032"/>
      <c r="O103" s="1032"/>
      <c r="P103" s="1032"/>
      <c r="Q103" s="1032"/>
      <c r="R103" s="1032"/>
      <c r="S103" s="1032"/>
      <c r="T103" s="1032"/>
      <c r="U103" s="1032"/>
      <c r="V103" s="1032"/>
      <c r="W103" s="1032"/>
      <c r="X103" s="1032"/>
      <c r="Y103"/>
      <c r="Z103"/>
      <c r="AA103"/>
      <c r="AB103" s="181"/>
    </row>
    <row r="104" spans="1:28" s="16" customFormat="1" ht="14.5">
      <c r="A104" s="180"/>
      <c r="B104"/>
      <c r="C104" s="481"/>
      <c r="D104" s="481"/>
      <c r="E104" s="481"/>
      <c r="F104" s="481"/>
      <c r="G104" s="481"/>
      <c r="H104" s="481"/>
      <c r="I104" s="481"/>
      <c r="J104" s="481"/>
      <c r="K104" s="481"/>
      <c r="L104" s="481"/>
      <c r="M104" s="481"/>
      <c r="N104" s="481"/>
      <c r="O104" s="481"/>
      <c r="P104" s="481"/>
      <c r="Q104" s="481"/>
      <c r="R104" s="481"/>
      <c r="S104" s="481"/>
      <c r="T104" s="481"/>
      <c r="U104" s="481"/>
      <c r="V104" s="481"/>
      <c r="W104" s="481"/>
      <c r="X104" s="481"/>
      <c r="Y104"/>
      <c r="Z104"/>
      <c r="AA104"/>
      <c r="AB104" s="181"/>
    </row>
    <row r="105" spans="1:28" s="16" customFormat="1" ht="15.65" customHeight="1">
      <c r="A105" s="180"/>
      <c r="B105"/>
      <c r="C105" s="470" t="s">
        <v>2182</v>
      </c>
      <c r="D105" s="93"/>
      <c r="E105" s="92"/>
      <c r="F105" s="92"/>
      <c r="G105" s="93"/>
      <c r="H105" s="92"/>
      <c r="I105" s="92"/>
      <c r="J105" s="93"/>
      <c r="K105" s="92"/>
      <c r="L105" s="92"/>
      <c r="M105"/>
      <c r="N105"/>
      <c r="O105"/>
      <c r="P105"/>
      <c r="Q105"/>
      <c r="R105"/>
      <c r="S105"/>
      <c r="T105"/>
      <c r="U105"/>
      <c r="V105"/>
      <c r="W105"/>
      <c r="X105"/>
      <c r="Y105"/>
      <c r="Z105"/>
      <c r="AA105"/>
      <c r="AB105" s="181"/>
    </row>
    <row r="106" spans="1:28" s="16" customFormat="1" ht="29.15" customHeight="1">
      <c r="A106" s="180"/>
      <c r="B106"/>
      <c r="C106" s="998" t="s">
        <v>2359</v>
      </c>
      <c r="D106" s="998"/>
      <c r="E106" s="998"/>
      <c r="F106" s="998"/>
      <c r="G106" s="998"/>
      <c r="H106" s="998"/>
      <c r="I106" s="998"/>
      <c r="J106" s="998"/>
      <c r="K106" s="998"/>
      <c r="L106" s="998"/>
      <c r="M106" s="998"/>
      <c r="N106" s="998"/>
      <c r="O106" s="998"/>
      <c r="P106" s="998"/>
      <c r="Q106" s="998"/>
      <c r="R106" s="998"/>
      <c r="S106" s="998"/>
      <c r="T106" s="998"/>
      <c r="U106" s="998"/>
      <c r="V106" s="998"/>
      <c r="W106" s="998"/>
      <c r="X106" s="998"/>
      <c r="Y106" s="998"/>
      <c r="Z106" s="998"/>
      <c r="AA106"/>
      <c r="AB106" s="181"/>
    </row>
    <row r="107" spans="1:28" s="16" customFormat="1" ht="14.5">
      <c r="A107" s="180"/>
      <c r="B107"/>
      <c r="C107" s="482"/>
      <c r="D107" s="482"/>
      <c r="E107" s="482"/>
      <c r="F107" s="482"/>
      <c r="G107" s="482"/>
      <c r="H107" s="482"/>
      <c r="I107" s="482"/>
      <c r="J107" s="482"/>
      <c r="K107" s="482"/>
      <c r="L107" s="482"/>
      <c r="M107" s="482"/>
      <c r="N107" s="482"/>
      <c r="O107" s="482"/>
      <c r="P107" s="482"/>
      <c r="Q107" s="482"/>
      <c r="R107" s="482"/>
      <c r="S107" s="482"/>
      <c r="T107" s="482"/>
      <c r="U107" s="482"/>
      <c r="V107" s="482"/>
      <c r="W107" s="482"/>
      <c r="X107" s="482"/>
      <c r="Y107" s="482"/>
      <c r="Z107" s="482"/>
      <c r="AA107"/>
      <c r="AB107" s="181"/>
    </row>
    <row r="108" spans="1:28" s="16" customFormat="1" ht="15.65" customHeight="1">
      <c r="A108" s="180"/>
      <c r="B108"/>
      <c r="C108" s="470" t="s">
        <v>2183</v>
      </c>
      <c r="D108"/>
      <c r="E108" s="12"/>
      <c r="F108" s="12"/>
      <c r="G108" s="12"/>
      <c r="H108" s="12"/>
      <c r="I108" s="12"/>
      <c r="J108" s="12"/>
      <c r="K108" s="146"/>
      <c r="L108"/>
      <c r="M108"/>
      <c r="N108"/>
      <c r="O108"/>
      <c r="P108"/>
      <c r="Q108"/>
      <c r="R108"/>
      <c r="S108"/>
      <c r="T108"/>
      <c r="U108"/>
      <c r="V108"/>
      <c r="W108"/>
      <c r="X108"/>
      <c r="Y108"/>
      <c r="Z108"/>
      <c r="AA108"/>
      <c r="AB108" s="181"/>
    </row>
    <row r="109" spans="1:28" s="16" customFormat="1" ht="14.5">
      <c r="A109" s="180"/>
      <c r="B109"/>
      <c r="C109" s="475" t="s">
        <v>2184</v>
      </c>
      <c r="D109"/>
      <c r="E109"/>
      <c r="F109"/>
      <c r="G109"/>
      <c r="H109"/>
      <c r="I109"/>
      <c r="J109" s="135"/>
      <c r="K109" s="135"/>
      <c r="L109" s="135"/>
      <c r="M109" s="135"/>
      <c r="N109" s="135"/>
      <c r="O109"/>
      <c r="P109"/>
      <c r="Q109" s="135"/>
      <c r="R109" s="135"/>
      <c r="S109" s="135"/>
      <c r="T109" s="135"/>
      <c r="U109" s="135"/>
      <c r="V109"/>
      <c r="W109"/>
      <c r="X109"/>
      <c r="Y109"/>
      <c r="Z109"/>
      <c r="AA109"/>
      <c r="AB109" s="181"/>
    </row>
    <row r="110" spans="1:28" s="16" customFormat="1" ht="14.5">
      <c r="A110" s="180"/>
      <c r="B110"/>
      <c r="C110" s="475"/>
      <c r="D110"/>
      <c r="E110"/>
      <c r="F110"/>
      <c r="G110"/>
      <c r="H110"/>
      <c r="I110"/>
      <c r="J110" s="135"/>
      <c r="K110" s="135"/>
      <c r="L110" s="135"/>
      <c r="M110" s="135"/>
      <c r="N110" s="135"/>
      <c r="O110"/>
      <c r="P110"/>
      <c r="Q110" s="135"/>
      <c r="R110" s="135"/>
      <c r="S110" s="135"/>
      <c r="T110" s="135"/>
      <c r="U110" s="135"/>
      <c r="V110"/>
      <c r="W110"/>
      <c r="X110"/>
      <c r="Y110"/>
      <c r="Z110"/>
      <c r="AA110"/>
      <c r="AB110" s="181"/>
    </row>
    <row r="111" spans="1:28" s="16" customFormat="1" ht="15.65" customHeight="1">
      <c r="A111" s="180"/>
      <c r="B111"/>
      <c r="C111" s="470" t="s">
        <v>2185</v>
      </c>
      <c r="D111"/>
      <c r="E111" s="28"/>
      <c r="F111" s="28"/>
      <c r="G111" s="135"/>
      <c r="H111" s="135"/>
      <c r="I111" s="135"/>
      <c r="J111"/>
      <c r="K111"/>
      <c r="L111"/>
      <c r="M111"/>
      <c r="N111"/>
      <c r="O111"/>
      <c r="P111"/>
      <c r="Q111"/>
      <c r="R111"/>
      <c r="S111"/>
      <c r="T111"/>
      <c r="U111"/>
      <c r="V111"/>
      <c r="W111"/>
      <c r="X111"/>
      <c r="Y111"/>
      <c r="Z111"/>
      <c r="AA111"/>
      <c r="AB111" s="181"/>
    </row>
    <row r="112" spans="1:28" s="16" customFormat="1" ht="15.65" customHeight="1">
      <c r="A112" s="180"/>
      <c r="B112"/>
      <c r="C112" s="475" t="s">
        <v>2239</v>
      </c>
      <c r="D112"/>
      <c r="E112" s="28"/>
      <c r="F112" s="28"/>
      <c r="G112" s="135"/>
      <c r="H112" s="135"/>
      <c r="I112" s="135"/>
      <c r="J112"/>
      <c r="K112"/>
      <c r="L112"/>
      <c r="M112"/>
      <c r="N112"/>
      <c r="O112"/>
      <c r="P112"/>
      <c r="Q112"/>
      <c r="R112"/>
      <c r="S112"/>
      <c r="T112"/>
      <c r="U112"/>
      <c r="V112"/>
      <c r="W112"/>
      <c r="X112"/>
      <c r="Y112"/>
      <c r="Z112"/>
      <c r="AA112"/>
      <c r="AB112" s="181"/>
    </row>
    <row r="113" spans="1:28" s="16" customFormat="1" ht="15.65" customHeight="1">
      <c r="A113" s="180"/>
      <c r="B113"/>
      <c r="C113" s="475"/>
      <c r="D113"/>
      <c r="E113" s="28"/>
      <c r="F113" s="28"/>
      <c r="G113" s="135"/>
      <c r="H113" s="135"/>
      <c r="I113" s="135"/>
      <c r="J113"/>
      <c r="K113"/>
      <c r="L113"/>
      <c r="M113"/>
      <c r="N113"/>
      <c r="O113"/>
      <c r="P113"/>
      <c r="Q113"/>
      <c r="R113"/>
      <c r="S113"/>
      <c r="T113"/>
      <c r="U113"/>
      <c r="V113"/>
      <c r="W113"/>
      <c r="X113"/>
      <c r="Y113"/>
      <c r="Z113"/>
      <c r="AA113"/>
      <c r="AB113" s="181"/>
    </row>
    <row r="114" spans="1:28" s="16" customFormat="1" ht="15.65" customHeight="1">
      <c r="A114" s="180"/>
      <c r="B114"/>
      <c r="C114" s="470" t="s">
        <v>2240</v>
      </c>
      <c r="D114"/>
      <c r="E114"/>
      <c r="F114"/>
      <c r="G114" s="135"/>
      <c r="H114" s="135"/>
      <c r="I114"/>
      <c r="J114"/>
      <c r="K114"/>
      <c r="L114"/>
      <c r="M114"/>
      <c r="N114"/>
      <c r="O114"/>
      <c r="P114"/>
      <c r="Q114"/>
      <c r="R114"/>
      <c r="S114"/>
      <c r="T114"/>
      <c r="U114"/>
      <c r="V114"/>
      <c r="W114"/>
      <c r="X114"/>
      <c r="Y114"/>
      <c r="Z114"/>
      <c r="AA114"/>
      <c r="AB114" s="181"/>
    </row>
    <row r="115" spans="1:28" s="16" customFormat="1" ht="30" customHeight="1">
      <c r="A115" s="180"/>
      <c r="B115"/>
      <c r="C115" s="998" t="s">
        <v>2405</v>
      </c>
      <c r="D115" s="998"/>
      <c r="E115" s="998"/>
      <c r="F115" s="998"/>
      <c r="G115" s="998"/>
      <c r="H115" s="998"/>
      <c r="I115" s="998"/>
      <c r="J115" s="998"/>
      <c r="K115" s="998"/>
      <c r="L115" s="998"/>
      <c r="M115" s="998"/>
      <c r="N115" s="998"/>
      <c r="O115" s="998"/>
      <c r="P115" s="998"/>
      <c r="Q115" s="998"/>
      <c r="R115" s="998"/>
      <c r="S115" s="998"/>
      <c r="T115" s="998"/>
      <c r="U115" s="998"/>
      <c r="V115" s="998"/>
      <c r="W115" s="998"/>
      <c r="X115" s="998"/>
      <c r="Y115" s="998"/>
      <c r="Z115" s="998"/>
      <c r="AA115"/>
      <c r="AB115" s="181"/>
    </row>
    <row r="116" spans="1:28" s="16" customFormat="1" ht="15.65" customHeight="1">
      <c r="A116" s="180"/>
      <c r="B116"/>
      <c r="C116"/>
      <c r="D116"/>
      <c r="E116"/>
      <c r="F116"/>
      <c r="G116" s="135"/>
      <c r="H116" s="135"/>
      <c r="I116"/>
      <c r="J116"/>
      <c r="K116"/>
      <c r="L116"/>
      <c r="M116"/>
      <c r="N116"/>
      <c r="O116"/>
      <c r="P116"/>
      <c r="Q116"/>
      <c r="R116"/>
      <c r="S116"/>
      <c r="T116"/>
      <c r="U116"/>
      <c r="V116"/>
      <c r="W116"/>
      <c r="X116"/>
      <c r="Y116"/>
      <c r="Z116"/>
      <c r="AA116"/>
      <c r="AB116" s="181"/>
    </row>
    <row r="117" spans="1:28" s="16" customFormat="1" ht="15.65" customHeight="1">
      <c r="A117" s="180"/>
      <c r="B117"/>
      <c r="C117" s="470" t="s">
        <v>2186</v>
      </c>
      <c r="D117"/>
      <c r="E117"/>
      <c r="F117"/>
      <c r="G117" s="135"/>
      <c r="H117" s="135"/>
      <c r="I117"/>
      <c r="J117" s="135"/>
      <c r="K117"/>
      <c r="L117"/>
      <c r="M117"/>
      <c r="N117"/>
      <c r="O117"/>
      <c r="P117"/>
      <c r="Q117"/>
      <c r="R117"/>
      <c r="S117"/>
      <c r="T117"/>
      <c r="U117"/>
      <c r="V117"/>
      <c r="W117"/>
      <c r="X117"/>
      <c r="Y117"/>
      <c r="Z117"/>
      <c r="AA117"/>
      <c r="AB117" s="181"/>
    </row>
    <row r="118" spans="1:28" s="16" customFormat="1" ht="15.65" customHeight="1">
      <c r="A118" s="180"/>
      <c r="B118"/>
      <c r="C118" s="475" t="s">
        <v>2339</v>
      </c>
      <c r="D118"/>
      <c r="E118"/>
      <c r="F118"/>
      <c r="G118" s="135"/>
      <c r="H118" s="135"/>
      <c r="I118"/>
      <c r="J118" s="135"/>
      <c r="K118"/>
      <c r="L118"/>
      <c r="M118"/>
      <c r="N118"/>
      <c r="O118"/>
      <c r="P118"/>
      <c r="Q118"/>
      <c r="R118" s="135"/>
      <c r="S118" s="135"/>
      <c r="T118" s="135"/>
      <c r="U118" s="135"/>
      <c r="V118"/>
      <c r="W118"/>
      <c r="X118"/>
      <c r="Y118"/>
      <c r="Z118"/>
      <c r="AA118"/>
      <c r="AB118" s="181"/>
    </row>
    <row r="119" spans="1:28" s="16" customFormat="1" ht="15.65" customHeight="1">
      <c r="A119" s="180"/>
      <c r="B119"/>
      <c r="C119" s="475"/>
      <c r="D119"/>
      <c r="E119"/>
      <c r="F119"/>
      <c r="G119" s="135"/>
      <c r="H119" s="135"/>
      <c r="I119"/>
      <c r="J119" s="135"/>
      <c r="K119"/>
      <c r="L119"/>
      <c r="M119"/>
      <c r="N119"/>
      <c r="O119"/>
      <c r="P119"/>
      <c r="Q119"/>
      <c r="R119" s="135"/>
      <c r="S119" s="135"/>
      <c r="T119" s="135"/>
      <c r="U119" s="135"/>
      <c r="V119"/>
      <c r="W119"/>
      <c r="X119"/>
      <c r="Y119"/>
      <c r="Z119"/>
      <c r="AA119"/>
      <c r="AB119" s="181"/>
    </row>
    <row r="120" spans="1:28" s="16" customFormat="1" ht="15.65" customHeight="1">
      <c r="A120" s="180"/>
      <c r="B120"/>
      <c r="C120" s="470" t="s">
        <v>2638</v>
      </c>
      <c r="D120"/>
      <c r="E120"/>
      <c r="F120"/>
      <c r="G120" s="135"/>
      <c r="H120" s="135"/>
      <c r="I120"/>
      <c r="J120" s="135"/>
      <c r="K120"/>
      <c r="L120"/>
      <c r="M120"/>
      <c r="N120"/>
      <c r="O120"/>
      <c r="P120"/>
      <c r="Q120"/>
      <c r="R120"/>
      <c r="S120"/>
      <c r="T120"/>
      <c r="U120"/>
      <c r="V120"/>
      <c r="W120"/>
      <c r="X120"/>
      <c r="Y120"/>
      <c r="Z120"/>
      <c r="AA120"/>
      <c r="AB120" s="181"/>
    </row>
    <row r="121" spans="1:28" s="16" customFormat="1" ht="15.65" customHeight="1">
      <c r="A121" s="180"/>
      <c r="B121"/>
      <c r="C121" s="475" t="s">
        <v>2639</v>
      </c>
      <c r="D121"/>
      <c r="E121"/>
      <c r="F121"/>
      <c r="G121" s="135"/>
      <c r="H121" s="135"/>
      <c r="I121"/>
      <c r="J121" s="135"/>
      <c r="K121"/>
      <c r="L121"/>
      <c r="M121"/>
      <c r="N121"/>
      <c r="O121"/>
      <c r="P121"/>
      <c r="Q121"/>
      <c r="R121" s="135"/>
      <c r="S121" s="135"/>
      <c r="T121" s="135"/>
      <c r="U121" s="135"/>
      <c r="V121"/>
      <c r="W121"/>
      <c r="X121"/>
      <c r="Y121"/>
      <c r="Z121"/>
      <c r="AA121"/>
      <c r="AB121" s="181"/>
    </row>
    <row r="122" spans="1:28" s="16" customFormat="1" ht="15.65" customHeight="1">
      <c r="A122" s="180"/>
      <c r="B122"/>
      <c r="C122" s="475" t="s">
        <v>2640</v>
      </c>
      <c r="D122"/>
      <c r="E122"/>
      <c r="F122"/>
      <c r="G122" s="135"/>
      <c r="H122" s="135"/>
      <c r="I122"/>
      <c r="J122" s="135"/>
      <c r="K122"/>
      <c r="L122"/>
      <c r="M122"/>
      <c r="N122"/>
      <c r="O122"/>
      <c r="P122"/>
      <c r="Q122"/>
      <c r="R122" s="135"/>
      <c r="S122" s="135"/>
      <c r="T122" s="135"/>
      <c r="U122" s="135"/>
      <c r="V122"/>
      <c r="W122"/>
      <c r="X122"/>
      <c r="Y122"/>
      <c r="Z122"/>
      <c r="AA122"/>
      <c r="AB122" s="181"/>
    </row>
    <row r="123" spans="1:28" s="16" customFormat="1" ht="15.65" customHeight="1">
      <c r="A123" s="180"/>
      <c r="B123"/>
      <c r="C123" s="475"/>
      <c r="D123"/>
      <c r="E123"/>
      <c r="F123"/>
      <c r="G123" s="135"/>
      <c r="H123" s="135"/>
      <c r="I123"/>
      <c r="J123" s="135"/>
      <c r="K123"/>
      <c r="L123"/>
      <c r="M123"/>
      <c r="N123"/>
      <c r="O123"/>
      <c r="P123"/>
      <c r="Q123"/>
      <c r="R123" s="135"/>
      <c r="S123" s="135"/>
      <c r="T123" s="135"/>
      <c r="U123" s="135"/>
      <c r="V123"/>
      <c r="W123"/>
      <c r="X123"/>
      <c r="Y123"/>
      <c r="Z123"/>
      <c r="AA123"/>
      <c r="AB123" s="181"/>
    </row>
    <row r="124" spans="1:28" s="16" customFormat="1" ht="15.65" customHeight="1">
      <c r="A124" s="180"/>
      <c r="B124"/>
      <c r="C124" s="475" t="s">
        <v>2709</v>
      </c>
      <c r="D124"/>
      <c r="E124"/>
      <c r="F124"/>
      <c r="G124" s="135"/>
      <c r="H124" s="135"/>
      <c r="I124"/>
      <c r="J124" s="135"/>
      <c r="K124"/>
      <c r="L124"/>
      <c r="M124"/>
      <c r="N124"/>
      <c r="O124"/>
      <c r="P124"/>
      <c r="Q124"/>
      <c r="R124" s="135"/>
      <c r="S124" s="135"/>
      <c r="T124" s="135"/>
      <c r="U124" s="135"/>
      <c r="V124"/>
      <c r="W124"/>
      <c r="X124"/>
      <c r="Y124"/>
      <c r="Z124"/>
      <c r="AA124"/>
      <c r="AB124" s="181"/>
    </row>
    <row r="125" spans="1:28" s="16" customFormat="1" ht="15.65" customHeight="1">
      <c r="A125" s="180"/>
      <c r="B125"/>
      <c r="C125" s="475"/>
      <c r="D125"/>
      <c r="E125"/>
      <c r="F125"/>
      <c r="G125" s="525" t="s">
        <v>2641</v>
      </c>
      <c r="H125" s="526"/>
      <c r="I125" s="527"/>
      <c r="J125" s="527"/>
      <c r="K125" s="526"/>
      <c r="L125" s="527"/>
      <c r="M125" s="527"/>
      <c r="N125" s="528"/>
      <c r="O125" s="528"/>
      <c r="P125" s="529"/>
      <c r="Q125" s="525" t="s">
        <v>2642</v>
      </c>
      <c r="R125" s="528"/>
      <c r="S125" s="528"/>
      <c r="T125" s="528"/>
      <c r="U125" s="528"/>
      <c r="V125" s="528"/>
      <c r="W125" s="528"/>
      <c r="X125" s="529"/>
      <c r="Y125"/>
      <c r="Z125"/>
      <c r="AA125"/>
      <c r="AB125" s="181"/>
    </row>
    <row r="126" spans="1:28" s="16" customFormat="1" ht="15.65" customHeight="1">
      <c r="A126" s="180"/>
      <c r="B126"/>
      <c r="C126" s="475"/>
      <c r="D126"/>
      <c r="E126"/>
      <c r="F126"/>
      <c r="G126" s="1003" t="s">
        <v>2643</v>
      </c>
      <c r="H126" s="1004"/>
      <c r="I126" s="1004"/>
      <c r="J126" s="1004"/>
      <c r="K126" s="1004"/>
      <c r="L126" s="1004"/>
      <c r="M126" s="1004"/>
      <c r="N126" s="1004"/>
      <c r="O126" s="1004"/>
      <c r="P126" s="1005"/>
      <c r="Q126" s="184" t="s">
        <v>2644</v>
      </c>
      <c r="R126" s="158"/>
      <c r="S126" s="158"/>
      <c r="T126" s="158"/>
      <c r="U126" s="158"/>
      <c r="V126" s="158"/>
      <c r="W126" s="158"/>
      <c r="X126" s="160"/>
      <c r="Y126"/>
      <c r="Z126"/>
      <c r="AA126"/>
      <c r="AB126" s="181"/>
    </row>
    <row r="127" spans="1:28" s="16" customFormat="1" ht="15.65" customHeight="1">
      <c r="A127" s="180"/>
      <c r="B127"/>
      <c r="C127" s="475"/>
      <c r="D127"/>
      <c r="E127"/>
      <c r="F127"/>
      <c r="G127" s="1006"/>
      <c r="H127" s="1007"/>
      <c r="I127" s="1007"/>
      <c r="J127" s="1007"/>
      <c r="K127" s="1007"/>
      <c r="L127" s="1007"/>
      <c r="M127" s="1007"/>
      <c r="N127" s="1007"/>
      <c r="O127" s="1007"/>
      <c r="P127" s="1008"/>
      <c r="Q127" s="189" t="s">
        <v>2645</v>
      </c>
      <c r="R127"/>
      <c r="S127"/>
      <c r="T127"/>
      <c r="U127"/>
      <c r="V127"/>
      <c r="W127"/>
      <c r="X127" s="162"/>
      <c r="Y127"/>
      <c r="Z127"/>
      <c r="AA127"/>
      <c r="AB127" s="181"/>
    </row>
    <row r="128" spans="1:28" s="16" customFormat="1" ht="15.65" customHeight="1">
      <c r="A128" s="180"/>
      <c r="B128"/>
      <c r="C128" s="475"/>
      <c r="D128"/>
      <c r="E128"/>
      <c r="F128"/>
      <c r="G128" s="1006"/>
      <c r="H128" s="1007"/>
      <c r="I128" s="1007"/>
      <c r="J128" s="1007"/>
      <c r="K128" s="1007"/>
      <c r="L128" s="1007"/>
      <c r="M128" s="1007"/>
      <c r="N128" s="1007"/>
      <c r="O128" s="1007"/>
      <c r="P128" s="1008"/>
      <c r="Q128" s="189" t="s">
        <v>2646</v>
      </c>
      <c r="R128"/>
      <c r="S128"/>
      <c r="T128"/>
      <c r="U128"/>
      <c r="V128"/>
      <c r="W128"/>
      <c r="X128" s="162"/>
      <c r="Y128"/>
      <c r="Z128"/>
      <c r="AA128"/>
      <c r="AB128" s="181"/>
    </row>
    <row r="129" spans="1:28" s="16" customFormat="1" ht="15.65" customHeight="1">
      <c r="A129" s="180"/>
      <c r="B129"/>
      <c r="C129" s="475"/>
      <c r="D129"/>
      <c r="E129"/>
      <c r="F129"/>
      <c r="G129" s="1009"/>
      <c r="H129" s="1010"/>
      <c r="I129" s="1010"/>
      <c r="J129" s="1010"/>
      <c r="K129" s="1010"/>
      <c r="L129" s="1010"/>
      <c r="M129" s="1010"/>
      <c r="N129" s="1010"/>
      <c r="O129" s="1010"/>
      <c r="P129" s="1011"/>
      <c r="Q129" s="195" t="s">
        <v>2647</v>
      </c>
      <c r="R129" s="163"/>
      <c r="S129" s="163"/>
      <c r="T129" s="163"/>
      <c r="U129" s="163"/>
      <c r="V129" s="163"/>
      <c r="W129" s="163"/>
      <c r="X129" s="164"/>
      <c r="Y129"/>
      <c r="Z129"/>
      <c r="AA129"/>
      <c r="AB129" s="181"/>
    </row>
    <row r="130" spans="1:28" s="16" customFormat="1" ht="15.65" customHeight="1">
      <c r="A130" s="180"/>
      <c r="B130"/>
      <c r="C130" s="475"/>
      <c r="D130"/>
      <c r="E130"/>
      <c r="F130"/>
      <c r="G130" s="1003" t="s">
        <v>2636</v>
      </c>
      <c r="H130" s="1004"/>
      <c r="I130" s="1004"/>
      <c r="J130" s="1004"/>
      <c r="K130" s="1004"/>
      <c r="L130" s="1004"/>
      <c r="M130" s="1004"/>
      <c r="N130" s="1004"/>
      <c r="O130" s="1004"/>
      <c r="P130" s="1005"/>
      <c r="Q130" s="1041" t="s">
        <v>2648</v>
      </c>
      <c r="R130" s="1042"/>
      <c r="S130" s="1042"/>
      <c r="T130" s="1042"/>
      <c r="U130" s="1042"/>
      <c r="V130" s="1042"/>
      <c r="W130" s="1042"/>
      <c r="X130" s="1043"/>
      <c r="Y130"/>
      <c r="Z130"/>
      <c r="AA130"/>
      <c r="AB130" s="181"/>
    </row>
    <row r="131" spans="1:28" s="16" customFormat="1" ht="15.65" customHeight="1">
      <c r="A131" s="180"/>
      <c r="B131"/>
      <c r="C131" s="475"/>
      <c r="D131"/>
      <c r="E131"/>
      <c r="F131"/>
      <c r="G131" s="1009"/>
      <c r="H131" s="1010"/>
      <c r="I131" s="1010"/>
      <c r="J131" s="1010"/>
      <c r="K131" s="1010"/>
      <c r="L131" s="1010"/>
      <c r="M131" s="1010"/>
      <c r="N131" s="1010"/>
      <c r="O131" s="1010"/>
      <c r="P131" s="1011"/>
      <c r="Q131" s="1044"/>
      <c r="R131" s="1045"/>
      <c r="S131" s="1045"/>
      <c r="T131" s="1045"/>
      <c r="U131" s="1045"/>
      <c r="V131" s="1045"/>
      <c r="W131" s="1045"/>
      <c r="X131" s="1046"/>
      <c r="Y131"/>
      <c r="Z131"/>
      <c r="AA131"/>
      <c r="AB131" s="181"/>
    </row>
    <row r="132" spans="1:28" s="16" customFormat="1" ht="15.65" customHeight="1">
      <c r="A132" s="180"/>
      <c r="B132"/>
      <c r="C132" s="475"/>
      <c r="D132"/>
      <c r="E132"/>
      <c r="F132"/>
      <c r="G132" s="1003" t="s">
        <v>2637</v>
      </c>
      <c r="H132" s="1004"/>
      <c r="I132" s="1004"/>
      <c r="J132" s="1004"/>
      <c r="K132" s="1004"/>
      <c r="L132" s="1004"/>
      <c r="M132" s="1004"/>
      <c r="N132" s="1004"/>
      <c r="O132" s="1004"/>
      <c r="P132" s="1005"/>
      <c r="Q132" s="594" t="s">
        <v>2649</v>
      </c>
      <c r="R132" s="185"/>
      <c r="S132" s="185"/>
      <c r="T132" s="185"/>
      <c r="U132" s="185"/>
      <c r="V132" s="185"/>
      <c r="W132" s="185"/>
      <c r="X132" s="187"/>
      <c r="Y132"/>
      <c r="Z132"/>
      <c r="AA132"/>
      <c r="AB132" s="181"/>
    </row>
    <row r="133" spans="1:28" s="16" customFormat="1" ht="15.65" customHeight="1">
      <c r="A133" s="180"/>
      <c r="B133"/>
      <c r="C133" s="475"/>
      <c r="D133"/>
      <c r="E133"/>
      <c r="F133"/>
      <c r="G133" s="1009"/>
      <c r="H133" s="1010"/>
      <c r="I133" s="1010"/>
      <c r="J133" s="1010"/>
      <c r="K133" s="1010"/>
      <c r="L133" s="1010"/>
      <c r="M133" s="1010"/>
      <c r="N133" s="1010"/>
      <c r="O133" s="1010"/>
      <c r="P133" s="1011"/>
      <c r="Q133" s="595" t="s">
        <v>2650</v>
      </c>
      <c r="R133" s="202"/>
      <c r="S133" s="202"/>
      <c r="T133" s="202"/>
      <c r="U133" s="202"/>
      <c r="V133" s="202"/>
      <c r="W133" s="202"/>
      <c r="X133" s="203"/>
      <c r="Y133"/>
      <c r="Z133"/>
      <c r="AA133"/>
      <c r="AB133" s="181"/>
    </row>
    <row r="134" spans="1:28" s="16" customFormat="1" ht="15.65" customHeight="1">
      <c r="A134" s="180"/>
      <c r="B134"/>
      <c r="C134" s="475"/>
      <c r="D134"/>
      <c r="E134"/>
      <c r="F134"/>
      <c r="G134" s="1003" t="s">
        <v>2651</v>
      </c>
      <c r="H134" s="1004"/>
      <c r="I134" s="1004"/>
      <c r="J134" s="1004"/>
      <c r="K134" s="1004"/>
      <c r="L134" s="1004"/>
      <c r="M134" s="1004"/>
      <c r="N134" s="1004"/>
      <c r="O134" s="1004"/>
      <c r="P134" s="1005"/>
      <c r="Q134" s="184" t="s">
        <v>2652</v>
      </c>
      <c r="R134" s="158"/>
      <c r="S134" s="158"/>
      <c r="T134" s="158"/>
      <c r="U134" s="158"/>
      <c r="V134" s="158"/>
      <c r="W134" s="158"/>
      <c r="X134" s="160"/>
      <c r="Y134"/>
      <c r="Z134"/>
      <c r="AA134"/>
      <c r="AB134" s="181"/>
    </row>
    <row r="135" spans="1:28" s="16" customFormat="1" ht="15.65" customHeight="1">
      <c r="A135" s="180"/>
      <c r="B135"/>
      <c r="C135" s="475"/>
      <c r="D135"/>
      <c r="E135"/>
      <c r="F135"/>
      <c r="G135" s="1006"/>
      <c r="H135" s="1007"/>
      <c r="I135" s="1007"/>
      <c r="J135" s="1007"/>
      <c r="K135" s="1007"/>
      <c r="L135" s="1007"/>
      <c r="M135" s="1007"/>
      <c r="N135" s="1007"/>
      <c r="O135" s="1007"/>
      <c r="P135" s="1008"/>
      <c r="Q135" s="189" t="s">
        <v>2653</v>
      </c>
      <c r="R135"/>
      <c r="S135"/>
      <c r="T135"/>
      <c r="U135"/>
      <c r="V135"/>
      <c r="W135"/>
      <c r="X135" s="162"/>
      <c r="Y135"/>
      <c r="Z135"/>
      <c r="AA135"/>
      <c r="AB135" s="181"/>
    </row>
    <row r="136" spans="1:28" s="16" customFormat="1" ht="15.65" customHeight="1">
      <c r="A136" s="180"/>
      <c r="B136"/>
      <c r="C136" s="475"/>
      <c r="D136"/>
      <c r="E136"/>
      <c r="F136"/>
      <c r="G136" s="1009"/>
      <c r="H136" s="1010"/>
      <c r="I136" s="1010"/>
      <c r="J136" s="1010"/>
      <c r="K136" s="1010"/>
      <c r="L136" s="1010"/>
      <c r="M136" s="1010"/>
      <c r="N136" s="1010"/>
      <c r="O136" s="1010"/>
      <c r="P136" s="1011"/>
      <c r="Q136" s="189" t="s">
        <v>2654</v>
      </c>
      <c r="R136"/>
      <c r="S136"/>
      <c r="T136"/>
      <c r="U136"/>
      <c r="V136"/>
      <c r="W136"/>
      <c r="X136" s="162"/>
      <c r="Y136"/>
      <c r="Z136"/>
      <c r="AA136"/>
      <c r="AB136" s="181"/>
    </row>
    <row r="137" spans="1:28" s="16" customFormat="1" ht="15.65" customHeight="1">
      <c r="A137" s="180"/>
      <c r="B137"/>
      <c r="C137" s="475"/>
      <c r="D137"/>
      <c r="E137"/>
      <c r="F137"/>
      <c r="G137" s="1003" t="s">
        <v>2655</v>
      </c>
      <c r="H137" s="1004"/>
      <c r="I137" s="1004"/>
      <c r="J137" s="1004"/>
      <c r="K137" s="1004"/>
      <c r="L137" s="1004"/>
      <c r="M137" s="1004"/>
      <c r="N137" s="1004"/>
      <c r="O137" s="1004"/>
      <c r="P137" s="1005"/>
      <c r="Q137" s="594" t="s">
        <v>2656</v>
      </c>
      <c r="R137" s="185"/>
      <c r="S137" s="185"/>
      <c r="T137" s="185"/>
      <c r="U137" s="185"/>
      <c r="V137" s="185"/>
      <c r="W137" s="185"/>
      <c r="X137" s="187"/>
      <c r="Y137"/>
      <c r="Z137"/>
      <c r="AA137"/>
      <c r="AB137" s="181"/>
    </row>
    <row r="138" spans="1:28" s="16" customFormat="1" ht="15.65" customHeight="1">
      <c r="A138" s="180"/>
      <c r="B138"/>
      <c r="C138" s="475"/>
      <c r="D138"/>
      <c r="E138"/>
      <c r="F138"/>
      <c r="G138" s="1009"/>
      <c r="H138" s="1010"/>
      <c r="I138" s="1010"/>
      <c r="J138" s="1010"/>
      <c r="K138" s="1010"/>
      <c r="L138" s="1010"/>
      <c r="M138" s="1010"/>
      <c r="N138" s="1010"/>
      <c r="O138" s="1010"/>
      <c r="P138" s="1011"/>
      <c r="Q138" s="595" t="s">
        <v>2657</v>
      </c>
      <c r="R138" s="202"/>
      <c r="S138" s="202"/>
      <c r="T138" s="202"/>
      <c r="U138" s="202"/>
      <c r="V138" s="202"/>
      <c r="W138" s="202"/>
      <c r="X138" s="203"/>
      <c r="Y138"/>
      <c r="Z138"/>
      <c r="AA138"/>
      <c r="AB138" s="181"/>
    </row>
    <row r="139" spans="1:28" s="16" customFormat="1" ht="15.65" customHeight="1">
      <c r="A139" s="180"/>
      <c r="B139"/>
      <c r="C139" s="475"/>
      <c r="D139"/>
      <c r="E139"/>
      <c r="F139"/>
      <c r="G139" s="1003" t="s">
        <v>2658</v>
      </c>
      <c r="H139" s="1004"/>
      <c r="I139" s="1004"/>
      <c r="J139" s="1004"/>
      <c r="K139" s="1004"/>
      <c r="L139" s="1004"/>
      <c r="M139" s="1004"/>
      <c r="N139" s="1004"/>
      <c r="O139" s="1004"/>
      <c r="P139" s="1005"/>
      <c r="Q139" s="594" t="s">
        <v>2659</v>
      </c>
      <c r="R139" s="185"/>
      <c r="S139" s="185"/>
      <c r="T139" s="185"/>
      <c r="U139" s="185"/>
      <c r="V139" s="185"/>
      <c r="W139" s="185"/>
      <c r="X139" s="187"/>
      <c r="Y139"/>
      <c r="Z139"/>
      <c r="AA139"/>
      <c r="AB139" s="181"/>
    </row>
    <row r="140" spans="1:28" s="16" customFormat="1" ht="15.65" customHeight="1">
      <c r="A140" s="180"/>
      <c r="B140"/>
      <c r="C140" s="475"/>
      <c r="D140"/>
      <c r="E140"/>
      <c r="F140"/>
      <c r="G140" s="1009"/>
      <c r="H140" s="1010"/>
      <c r="I140" s="1010"/>
      <c r="J140" s="1010"/>
      <c r="K140" s="1010"/>
      <c r="L140" s="1010"/>
      <c r="M140" s="1010"/>
      <c r="N140" s="1010"/>
      <c r="O140" s="1010"/>
      <c r="P140" s="1011"/>
      <c r="Q140" s="595" t="s">
        <v>2660</v>
      </c>
      <c r="R140" s="202"/>
      <c r="S140" s="202"/>
      <c r="T140" s="202"/>
      <c r="U140" s="202"/>
      <c r="V140" s="202"/>
      <c r="W140" s="202"/>
      <c r="X140" s="203"/>
      <c r="Y140"/>
      <c r="Z140"/>
      <c r="AA140"/>
      <c r="AB140" s="181"/>
    </row>
    <row r="141" spans="1:28" s="16" customFormat="1" ht="15.65" customHeight="1">
      <c r="A141" s="180"/>
      <c r="B141"/>
      <c r="C141" s="475"/>
      <c r="D141"/>
      <c r="E141"/>
      <c r="F141"/>
      <c r="G141" s="1003" t="s">
        <v>2661</v>
      </c>
      <c r="H141" s="1004"/>
      <c r="I141" s="1004"/>
      <c r="J141" s="1004"/>
      <c r="K141" s="1004"/>
      <c r="L141" s="1004"/>
      <c r="M141" s="1004"/>
      <c r="N141" s="1004"/>
      <c r="O141" s="1004"/>
      <c r="P141" s="1005"/>
      <c r="Q141" s="184" t="s">
        <v>2662</v>
      </c>
      <c r="R141" s="158"/>
      <c r="S141" s="158"/>
      <c r="T141" s="158"/>
      <c r="U141" s="158"/>
      <c r="V141" s="158"/>
      <c r="W141" s="158"/>
      <c r="X141" s="160"/>
      <c r="Y141"/>
      <c r="Z141"/>
      <c r="AA141"/>
      <c r="AB141" s="181"/>
    </row>
    <row r="142" spans="1:28" s="16" customFormat="1" ht="15.65" customHeight="1">
      <c r="A142" s="180"/>
      <c r="B142"/>
      <c r="C142" s="475"/>
      <c r="D142"/>
      <c r="E142"/>
      <c r="F142"/>
      <c r="G142" s="1006"/>
      <c r="H142" s="1007"/>
      <c r="I142" s="1007"/>
      <c r="J142" s="1007"/>
      <c r="K142" s="1007"/>
      <c r="L142" s="1007"/>
      <c r="M142" s="1007"/>
      <c r="N142" s="1007"/>
      <c r="O142" s="1007"/>
      <c r="P142" s="1008"/>
      <c r="Q142" s="189" t="s">
        <v>2663</v>
      </c>
      <c r="R142"/>
      <c r="S142"/>
      <c r="T142"/>
      <c r="U142"/>
      <c r="V142"/>
      <c r="W142"/>
      <c r="X142" s="162"/>
      <c r="Y142"/>
      <c r="Z142"/>
      <c r="AA142"/>
      <c r="AB142" s="181"/>
    </row>
    <row r="143" spans="1:28" s="16" customFormat="1" ht="15.65" customHeight="1">
      <c r="A143" s="180"/>
      <c r="B143"/>
      <c r="C143" s="475"/>
      <c r="D143"/>
      <c r="E143"/>
      <c r="F143"/>
      <c r="G143" s="1006"/>
      <c r="H143" s="1007"/>
      <c r="I143" s="1007"/>
      <c r="J143" s="1007"/>
      <c r="K143" s="1007"/>
      <c r="L143" s="1007"/>
      <c r="M143" s="1007"/>
      <c r="N143" s="1007"/>
      <c r="O143" s="1007"/>
      <c r="P143" s="1008"/>
      <c r="Q143" s="189" t="s">
        <v>2664</v>
      </c>
      <c r="R143"/>
      <c r="S143"/>
      <c r="T143"/>
      <c r="U143"/>
      <c r="V143"/>
      <c r="W143"/>
      <c r="X143" s="162"/>
      <c r="Y143"/>
      <c r="Z143"/>
      <c r="AA143"/>
      <c r="AB143" s="181"/>
    </row>
    <row r="144" spans="1:28" s="16" customFormat="1" ht="15.65" customHeight="1">
      <c r="A144" s="180"/>
      <c r="B144"/>
      <c r="C144" s="475"/>
      <c r="D144"/>
      <c r="E144"/>
      <c r="F144"/>
      <c r="G144" s="1006"/>
      <c r="H144" s="1007"/>
      <c r="I144" s="1007"/>
      <c r="J144" s="1007"/>
      <c r="K144" s="1007"/>
      <c r="L144" s="1007"/>
      <c r="M144" s="1007"/>
      <c r="N144" s="1007"/>
      <c r="O144" s="1007"/>
      <c r="P144" s="1008"/>
      <c r="Q144" s="189" t="s">
        <v>2666</v>
      </c>
      <c r="R144"/>
      <c r="S144"/>
      <c r="T144"/>
      <c r="U144"/>
      <c r="V144"/>
      <c r="W144"/>
      <c r="X144" s="162"/>
      <c r="Y144"/>
      <c r="Z144"/>
      <c r="AA144"/>
      <c r="AB144" s="181"/>
    </row>
    <row r="145" spans="1:28" s="16" customFormat="1" ht="15.65" customHeight="1">
      <c r="A145" s="180"/>
      <c r="B145"/>
      <c r="C145" s="475"/>
      <c r="D145"/>
      <c r="E145"/>
      <c r="F145"/>
      <c r="G145" s="1009"/>
      <c r="H145" s="1010"/>
      <c r="I145" s="1010"/>
      <c r="J145" s="1010"/>
      <c r="K145" s="1010"/>
      <c r="L145" s="1010"/>
      <c r="M145" s="1010"/>
      <c r="N145" s="1010"/>
      <c r="O145" s="1010"/>
      <c r="P145" s="1011"/>
      <c r="Q145" s="195" t="s">
        <v>2665</v>
      </c>
      <c r="R145" s="163"/>
      <c r="S145" s="163"/>
      <c r="T145" s="163"/>
      <c r="U145" s="163"/>
      <c r="V145" s="163"/>
      <c r="W145" s="163"/>
      <c r="X145" s="164"/>
      <c r="Y145"/>
      <c r="Z145"/>
      <c r="AA145"/>
      <c r="AB145" s="181"/>
    </row>
    <row r="146" spans="1:28" s="16" customFormat="1" ht="15.65" customHeight="1">
      <c r="A146" s="180"/>
      <c r="B146"/>
      <c r="C146" s="475"/>
      <c r="D146"/>
      <c r="E146"/>
      <c r="F146"/>
      <c r="G146" s="1003" t="s">
        <v>2667</v>
      </c>
      <c r="H146" s="1004"/>
      <c r="I146" s="1004"/>
      <c r="J146" s="1004"/>
      <c r="K146" s="1004"/>
      <c r="L146" s="1004"/>
      <c r="M146" s="1004"/>
      <c r="N146" s="1004"/>
      <c r="O146" s="1004"/>
      <c r="P146" s="1005"/>
      <c r="Q146" s="1041" t="s">
        <v>2668</v>
      </c>
      <c r="R146" s="1042"/>
      <c r="S146" s="1042"/>
      <c r="T146" s="1042"/>
      <c r="U146" s="1042"/>
      <c r="V146" s="1042"/>
      <c r="W146" s="1042"/>
      <c r="X146" s="1043"/>
      <c r="Y146"/>
      <c r="Z146"/>
      <c r="AA146"/>
      <c r="AB146" s="181"/>
    </row>
    <row r="147" spans="1:28" s="16" customFormat="1" ht="15.65" customHeight="1">
      <c r="A147" s="180"/>
      <c r="B147"/>
      <c r="C147" s="475"/>
      <c r="D147"/>
      <c r="E147"/>
      <c r="F147"/>
      <c r="G147" s="1009"/>
      <c r="H147" s="1010"/>
      <c r="I147" s="1010"/>
      <c r="J147" s="1010"/>
      <c r="K147" s="1010"/>
      <c r="L147" s="1010"/>
      <c r="M147" s="1010"/>
      <c r="N147" s="1010"/>
      <c r="O147" s="1010"/>
      <c r="P147" s="1011"/>
      <c r="Q147" s="1044"/>
      <c r="R147" s="1045"/>
      <c r="S147" s="1045"/>
      <c r="T147" s="1045"/>
      <c r="U147" s="1045"/>
      <c r="V147" s="1045"/>
      <c r="W147" s="1045"/>
      <c r="X147" s="1046"/>
      <c r="Y147"/>
      <c r="Z147"/>
      <c r="AA147"/>
      <c r="AB147" s="181"/>
    </row>
    <row r="148" spans="1:28" s="16" customFormat="1" ht="15.65" customHeight="1">
      <c r="A148" s="180"/>
      <c r="B148"/>
      <c r="C148" s="475"/>
      <c r="D148"/>
      <c r="E148"/>
      <c r="F148"/>
      <c r="G148" s="596"/>
      <c r="H148" s="596"/>
      <c r="I148" s="596"/>
      <c r="J148" s="596"/>
      <c r="K148" s="596"/>
      <c r="L148" s="596"/>
      <c r="M148" s="596"/>
      <c r="N148" s="596"/>
      <c r="O148" s="596"/>
      <c r="P148" s="596"/>
      <c r="Q148"/>
      <c r="R148"/>
      <c r="S148"/>
      <c r="T148"/>
      <c r="U148"/>
      <c r="V148"/>
      <c r="W148"/>
      <c r="X148"/>
      <c r="Y148"/>
      <c r="Z148"/>
      <c r="AA148"/>
      <c r="AB148" s="181"/>
    </row>
    <row r="149" spans="1:28" s="16" customFormat="1" ht="15.65" customHeight="1">
      <c r="A149" s="180"/>
      <c r="B149"/>
      <c r="C149" s="475"/>
      <c r="D149"/>
      <c r="E149"/>
      <c r="F149"/>
      <c r="G149" s="596"/>
      <c r="H149" s="596"/>
      <c r="I149" s="596"/>
      <c r="J149" s="596"/>
      <c r="K149" s="596"/>
      <c r="L149" s="596"/>
      <c r="M149" s="596"/>
      <c r="N149" s="596"/>
      <c r="O149" s="596"/>
      <c r="P149" s="596"/>
      <c r="Q149"/>
      <c r="R149"/>
      <c r="S149"/>
      <c r="T149"/>
      <c r="U149"/>
      <c r="V149"/>
      <c r="W149"/>
      <c r="X149"/>
      <c r="Y149"/>
      <c r="Z149"/>
      <c r="AA149"/>
      <c r="AB149" s="181"/>
    </row>
    <row r="150" spans="1:28" s="16" customFormat="1" ht="15.65" customHeight="1">
      <c r="A150" s="180"/>
      <c r="B150"/>
      <c r="C150" s="391" t="s">
        <v>1622</v>
      </c>
      <c r="D150"/>
      <c r="E150"/>
      <c r="F150"/>
      <c r="G150" s="135"/>
      <c r="H150" s="135"/>
      <c r="I150"/>
      <c r="J150"/>
      <c r="K150"/>
      <c r="L150"/>
      <c r="M150"/>
      <c r="N150"/>
      <c r="O150"/>
      <c r="P150"/>
      <c r="Q150"/>
      <c r="R150"/>
      <c r="S150"/>
      <c r="T150"/>
      <c r="U150"/>
      <c r="V150"/>
      <c r="W150"/>
      <c r="X150"/>
      <c r="Y150"/>
      <c r="Z150"/>
      <c r="AA150"/>
      <c r="AB150" s="181"/>
    </row>
    <row r="151" spans="1:28" s="16" customFormat="1" ht="15.65" customHeight="1">
      <c r="A151" s="180"/>
      <c r="B151"/>
      <c r="C151" s="391"/>
      <c r="D151"/>
      <c r="E151"/>
      <c r="F151"/>
      <c r="G151" s="135"/>
      <c r="H151" s="135"/>
      <c r="I151"/>
      <c r="J151"/>
      <c r="K151"/>
      <c r="L151"/>
      <c r="M151"/>
      <c r="N151"/>
      <c r="O151"/>
      <c r="P151"/>
      <c r="Q151"/>
      <c r="R151"/>
      <c r="S151"/>
      <c r="T151"/>
      <c r="U151"/>
      <c r="V151"/>
      <c r="W151"/>
      <c r="X151"/>
      <c r="Y151"/>
      <c r="Z151"/>
      <c r="AA151"/>
      <c r="AB151" s="181"/>
    </row>
    <row r="152" spans="1:28" s="16" customFormat="1" ht="15.65" customHeight="1">
      <c r="A152" s="180"/>
      <c r="B152"/>
      <c r="C152" s="483" t="s">
        <v>2293</v>
      </c>
      <c r="D152"/>
      <c r="E152"/>
      <c r="F152"/>
      <c r="G152" s="135"/>
      <c r="H152" s="135"/>
      <c r="I152"/>
      <c r="J152"/>
      <c r="K152"/>
      <c r="L152"/>
      <c r="M152"/>
      <c r="N152"/>
      <c r="O152"/>
      <c r="P152"/>
      <c r="Q152"/>
      <c r="R152"/>
      <c r="S152"/>
      <c r="T152"/>
      <c r="U152"/>
      <c r="V152"/>
      <c r="W152"/>
      <c r="X152"/>
      <c r="Y152"/>
      <c r="Z152"/>
      <c r="AA152"/>
      <c r="AB152" s="181"/>
    </row>
    <row r="153" spans="1:28" s="16" customFormat="1" ht="15.65" customHeight="1">
      <c r="A153" s="180"/>
      <c r="B153"/>
      <c r="C153" s="460"/>
      <c r="D153"/>
      <c r="E153"/>
      <c r="F153"/>
      <c r="G153" s="135"/>
      <c r="H153" s="135"/>
      <c r="I153"/>
      <c r="J153"/>
      <c r="K153"/>
      <c r="L153"/>
      <c r="M153"/>
      <c r="N153"/>
      <c r="O153"/>
      <c r="P153"/>
      <c r="Q153"/>
      <c r="R153"/>
      <c r="S153"/>
      <c r="T153"/>
      <c r="U153"/>
      <c r="V153"/>
      <c r="W153"/>
      <c r="X153"/>
      <c r="Y153"/>
      <c r="Z153"/>
      <c r="AA153"/>
      <c r="AB153" s="181"/>
    </row>
    <row r="154" spans="1:28" s="16" customFormat="1" ht="15.65" customHeight="1">
      <c r="A154" s="180"/>
      <c r="B154" s="220"/>
      <c r="C154" s="484" t="s">
        <v>2360</v>
      </c>
      <c r="D154" s="373"/>
      <c r="E154" s="373"/>
      <c r="F154" s="373"/>
      <c r="G154" s="480"/>
      <c r="H154" s="480"/>
      <c r="I154" s="373"/>
      <c r="J154" s="373"/>
      <c r="K154" s="373"/>
      <c r="L154" s="373"/>
      <c r="M154" s="373"/>
      <c r="N154" s="373"/>
      <c r="O154" s="373"/>
      <c r="P154"/>
      <c r="Q154"/>
      <c r="R154"/>
      <c r="S154"/>
      <c r="T154"/>
      <c r="U154"/>
      <c r="V154"/>
      <c r="W154"/>
      <c r="X154"/>
      <c r="Y154"/>
      <c r="Z154"/>
      <c r="AA154"/>
      <c r="AB154" s="181"/>
    </row>
    <row r="155" spans="1:28" s="16" customFormat="1" ht="15.65" customHeight="1">
      <c r="A155" s="180"/>
      <c r="B155" s="220"/>
      <c r="C155" s="485" t="s">
        <v>2406</v>
      </c>
      <c r="D155" s="373"/>
      <c r="E155" s="373"/>
      <c r="F155" s="373"/>
      <c r="G155" s="480"/>
      <c r="H155" s="480"/>
      <c r="I155" s="373"/>
      <c r="J155" s="373"/>
      <c r="K155" s="373"/>
      <c r="L155" s="373"/>
      <c r="M155" s="373"/>
      <c r="N155" s="373"/>
      <c r="O155" s="373"/>
      <c r="P155"/>
      <c r="Q155"/>
      <c r="R155"/>
      <c r="S155"/>
      <c r="T155"/>
      <c r="U155"/>
      <c r="V155"/>
      <c r="W155"/>
      <c r="X155"/>
      <c r="Y155"/>
      <c r="Z155"/>
      <c r="AA155"/>
      <c r="AB155" s="181"/>
    </row>
    <row r="156" spans="1:28" s="16" customFormat="1" ht="15.65" customHeight="1">
      <c r="A156" s="180"/>
      <c r="B156" s="220"/>
      <c r="C156" s="485" t="s">
        <v>2378</v>
      </c>
      <c r="D156" s="373"/>
      <c r="E156" s="373"/>
      <c r="F156" s="373"/>
      <c r="G156" s="480"/>
      <c r="H156" s="480"/>
      <c r="I156" s="373"/>
      <c r="J156" s="373"/>
      <c r="K156" s="373"/>
      <c r="L156" s="373"/>
      <c r="M156" s="373"/>
      <c r="N156" s="373"/>
      <c r="O156" s="373"/>
      <c r="P156"/>
      <c r="Q156"/>
      <c r="R156"/>
      <c r="S156"/>
      <c r="T156"/>
      <c r="U156"/>
      <c r="V156"/>
      <c r="W156"/>
      <c r="X156"/>
      <c r="Y156"/>
      <c r="Z156"/>
      <c r="AA156"/>
      <c r="AB156" s="181"/>
    </row>
    <row r="157" spans="1:28" s="16" customFormat="1" ht="15.65" customHeight="1">
      <c r="A157" s="180"/>
      <c r="B157" s="220"/>
      <c r="C157" s="1049" t="s">
        <v>2364</v>
      </c>
      <c r="D157" s="1049"/>
      <c r="E157" s="1049"/>
      <c r="F157" s="1049"/>
      <c r="G157" s="1049"/>
      <c r="H157" s="1049"/>
      <c r="I157" s="1049"/>
      <c r="J157" s="1049"/>
      <c r="K157" s="1049"/>
      <c r="L157" s="1049"/>
      <c r="M157" s="1049"/>
      <c r="N157" s="1049"/>
      <c r="O157" s="1049"/>
      <c r="P157" s="1049"/>
      <c r="Q157" s="1049"/>
      <c r="R157" s="1049"/>
      <c r="S157" s="1049"/>
      <c r="T157" s="1049"/>
      <c r="U157" s="1049"/>
      <c r="V157" s="1049"/>
      <c r="W157" s="1049"/>
      <c r="X157" s="1049"/>
      <c r="Y157" s="1049"/>
      <c r="Z157" s="1049"/>
      <c r="AA157"/>
      <c r="AB157" s="181"/>
    </row>
    <row r="158" spans="1:28" s="16" customFormat="1" ht="15.65" customHeight="1">
      <c r="A158" s="180"/>
      <c r="B158" s="220"/>
      <c r="C158" s="486" t="s">
        <v>2290</v>
      </c>
      <c r="D158"/>
      <c r="E158"/>
      <c r="F158"/>
      <c r="G158" s="135"/>
      <c r="H158" s="135"/>
      <c r="I158"/>
      <c r="J158"/>
      <c r="K158"/>
      <c r="L158"/>
      <c r="M158"/>
      <c r="N158"/>
      <c r="O158"/>
      <c r="P158"/>
      <c r="Q158"/>
      <c r="R158"/>
      <c r="S158"/>
      <c r="T158"/>
      <c r="U158"/>
      <c r="V158"/>
      <c r="W158"/>
      <c r="X158"/>
      <c r="Y158"/>
      <c r="Z158"/>
      <c r="AA158"/>
      <c r="AB158" s="181"/>
    </row>
    <row r="159" spans="1:28" s="16" customFormat="1" ht="15.65" customHeight="1">
      <c r="A159" s="180"/>
      <c r="B159" s="220"/>
      <c r="C159"/>
      <c r="D159" s="947" t="s">
        <v>2291</v>
      </c>
      <c r="E159" s="947"/>
      <c r="F159" s="947"/>
      <c r="G159" s="947"/>
      <c r="H159" s="947"/>
      <c r="I159" s="947"/>
      <c r="J159" s="947"/>
      <c r="K159" s="947"/>
      <c r="L159" s="947"/>
      <c r="M159" s="947"/>
      <c r="N159" s="947"/>
      <c r="O159" s="947"/>
      <c r="P159" s="947"/>
      <c r="Q159" s="947"/>
      <c r="R159" s="947"/>
      <c r="S159" s="947"/>
      <c r="T159" s="947"/>
      <c r="U159" s="947"/>
      <c r="V159" s="947"/>
      <c r="W159" s="947"/>
      <c r="X159" s="947"/>
      <c r="Y159" s="947"/>
      <c r="Z159" s="947"/>
      <c r="AA159"/>
      <c r="AB159" s="181"/>
    </row>
    <row r="160" spans="1:28" s="16" customFormat="1" ht="15.65" customHeight="1">
      <c r="A160" s="180"/>
      <c r="B160" s="220"/>
      <c r="C160"/>
      <c r="D160" t="s">
        <v>2292</v>
      </c>
      <c r="E160"/>
      <c r="F160"/>
      <c r="G160" s="135"/>
      <c r="H160" s="135"/>
      <c r="I160"/>
      <c r="J160"/>
      <c r="K160"/>
      <c r="L160"/>
      <c r="M160"/>
      <c r="N160"/>
      <c r="O160"/>
      <c r="P160"/>
      <c r="Q160"/>
      <c r="R160"/>
      <c r="S160"/>
      <c r="T160"/>
      <c r="U160"/>
      <c r="V160"/>
      <c r="W160"/>
      <c r="X160"/>
      <c r="Y160"/>
      <c r="Z160"/>
      <c r="AA160"/>
      <c r="AB160" s="181"/>
    </row>
    <row r="161" spans="1:28" s="16" customFormat="1" ht="14.5">
      <c r="A161" s="180"/>
      <c r="B161" s="220"/>
      <c r="C161" s="1024" t="s">
        <v>2397</v>
      </c>
      <c r="D161" s="1024"/>
      <c r="E161" s="1024"/>
      <c r="F161" s="1024"/>
      <c r="G161" s="1024"/>
      <c r="H161" s="1024"/>
      <c r="I161" s="1024"/>
      <c r="J161" s="1024"/>
      <c r="K161" s="1024"/>
      <c r="L161" s="1024"/>
      <c r="M161" s="1024"/>
      <c r="N161" s="1024"/>
      <c r="O161" s="1024"/>
      <c r="P161" s="1024"/>
      <c r="Q161" s="1024"/>
      <c r="R161" s="1024"/>
      <c r="S161" s="1024"/>
      <c r="T161" s="1024"/>
      <c r="U161" s="1024"/>
      <c r="V161" s="1024"/>
      <c r="W161" s="1024"/>
      <c r="X161" s="1024"/>
      <c r="Y161" s="1024"/>
      <c r="Z161" s="1024"/>
      <c r="AA161"/>
      <c r="AB161" s="181"/>
    </row>
    <row r="162" spans="1:28" s="490" customFormat="1" ht="51" customHeight="1">
      <c r="A162" s="487"/>
      <c r="B162" s="488"/>
      <c r="C162" s="1024" t="s">
        <v>2294</v>
      </c>
      <c r="D162" s="1024"/>
      <c r="E162" s="1024"/>
      <c r="F162" s="1024"/>
      <c r="G162" s="1024"/>
      <c r="H162" s="1024"/>
      <c r="I162" s="1024"/>
      <c r="J162" s="1024"/>
      <c r="K162" s="1024"/>
      <c r="L162" s="1024"/>
      <c r="M162" s="1024"/>
      <c r="N162" s="1024"/>
      <c r="O162" s="1024"/>
      <c r="P162" s="1024"/>
      <c r="Q162" s="1024"/>
      <c r="R162" s="1024"/>
      <c r="S162" s="1024"/>
      <c r="T162" s="1024"/>
      <c r="U162" s="1024"/>
      <c r="V162" s="1024"/>
      <c r="W162" s="1024"/>
      <c r="X162" s="1024"/>
      <c r="Y162" s="1024"/>
      <c r="Z162" s="1024"/>
      <c r="AA162" s="471"/>
      <c r="AB162" s="489"/>
    </row>
    <row r="163" spans="1:28" s="490" customFormat="1" ht="14.5">
      <c r="A163" s="487"/>
      <c r="B163" s="488"/>
      <c r="C163" s="491" t="s">
        <v>2295</v>
      </c>
      <c r="D163" s="492"/>
      <c r="E163" s="492"/>
      <c r="F163" s="492"/>
      <c r="G163" s="492"/>
      <c r="H163" s="492"/>
      <c r="I163" s="492"/>
      <c r="J163" s="492"/>
      <c r="K163" s="492"/>
      <c r="L163" s="492"/>
      <c r="M163" s="492"/>
      <c r="N163" s="492"/>
      <c r="O163" s="492"/>
      <c r="P163" s="492"/>
      <c r="Q163" s="492"/>
      <c r="R163" s="492"/>
      <c r="S163" s="492"/>
      <c r="T163" s="492"/>
      <c r="U163" s="492"/>
      <c r="V163" s="492"/>
      <c r="W163" s="492"/>
      <c r="X163" s="492"/>
      <c r="Y163" s="492"/>
      <c r="Z163" s="492"/>
      <c r="AA163" s="471"/>
      <c r="AB163" s="489"/>
    </row>
    <row r="164" spans="1:28" s="16" customFormat="1" ht="15.65" customHeight="1">
      <c r="A164" s="180"/>
      <c r="B164" s="220"/>
      <c r="C164" s="493" t="s">
        <v>2296</v>
      </c>
      <c r="D164" s="373"/>
      <c r="E164" s="373"/>
      <c r="F164" s="373"/>
      <c r="G164" s="480"/>
      <c r="H164" s="480"/>
      <c r="I164" s="373"/>
      <c r="J164" s="373"/>
      <c r="K164" s="373"/>
      <c r="L164" s="373"/>
      <c r="M164" s="373"/>
      <c r="N164" s="373"/>
      <c r="O164" s="373"/>
      <c r="P164" s="373"/>
      <c r="Q164" s="373"/>
      <c r="R164" s="373"/>
      <c r="S164" s="373"/>
      <c r="T164" s="373"/>
      <c r="U164" s="373"/>
      <c r="V164" s="373"/>
      <c r="W164" s="373"/>
      <c r="X164" s="373"/>
      <c r="Y164" s="373"/>
      <c r="Z164" s="373"/>
      <c r="AA164"/>
      <c r="AB164" s="181"/>
    </row>
    <row r="165" spans="1:28" s="16" customFormat="1" ht="28.5" customHeight="1">
      <c r="A165" s="180"/>
      <c r="B165" s="220"/>
      <c r="C165" s="1034" t="s">
        <v>2379</v>
      </c>
      <c r="D165" s="1034"/>
      <c r="E165" s="1034"/>
      <c r="F165" s="1034"/>
      <c r="G165" s="1034"/>
      <c r="H165" s="1034"/>
      <c r="I165" s="1034"/>
      <c r="J165" s="1034"/>
      <c r="K165" s="1034"/>
      <c r="L165" s="1034"/>
      <c r="M165" s="1034"/>
      <c r="N165" s="1034"/>
      <c r="O165" s="1034"/>
      <c r="P165" s="1034"/>
      <c r="Q165" s="1034"/>
      <c r="R165" s="1034"/>
      <c r="S165" s="1034"/>
      <c r="T165" s="1034"/>
      <c r="U165" s="1034"/>
      <c r="V165" s="1034"/>
      <c r="W165" s="1034"/>
      <c r="X165" s="1034"/>
      <c r="Y165" s="1034"/>
      <c r="Z165" s="1034"/>
      <c r="AA165"/>
      <c r="AB165" s="181"/>
    </row>
    <row r="166" spans="1:28" s="16" customFormat="1" ht="15.65" customHeight="1">
      <c r="A166" s="180"/>
      <c r="B166" s="220"/>
      <c r="C166" s="485" t="s">
        <v>2380</v>
      </c>
      <c r="D166" s="494"/>
      <c r="E166" s="373"/>
      <c r="F166" s="373"/>
      <c r="G166" s="480"/>
      <c r="H166" s="480"/>
      <c r="I166" s="373"/>
      <c r="J166" s="373"/>
      <c r="K166" s="373"/>
      <c r="L166" s="373"/>
      <c r="M166" s="373"/>
      <c r="N166" s="373"/>
      <c r="O166" s="373"/>
      <c r="P166" s="373"/>
      <c r="Q166" s="373"/>
      <c r="R166" s="373"/>
      <c r="S166" s="373"/>
      <c r="T166" s="373"/>
      <c r="U166" s="373"/>
      <c r="V166" s="373"/>
      <c r="W166" s="373"/>
      <c r="X166" s="373"/>
      <c r="Y166" s="373"/>
      <c r="Z166" s="373"/>
      <c r="AA166"/>
      <c r="AB166" s="181"/>
    </row>
    <row r="167" spans="1:28" s="16" customFormat="1" ht="43" customHeight="1">
      <c r="A167" s="180"/>
      <c r="B167" s="220"/>
      <c r="C167" s="1033" t="s">
        <v>2381</v>
      </c>
      <c r="D167" s="1033"/>
      <c r="E167" s="1033"/>
      <c r="F167" s="1033"/>
      <c r="G167" s="1033"/>
      <c r="H167" s="1033"/>
      <c r="I167" s="1033"/>
      <c r="J167" s="1033"/>
      <c r="K167" s="1033"/>
      <c r="L167" s="1033"/>
      <c r="M167" s="1033"/>
      <c r="N167" s="1033"/>
      <c r="O167" s="1033"/>
      <c r="P167" s="1033"/>
      <c r="Q167" s="1033"/>
      <c r="R167" s="1033"/>
      <c r="S167" s="1033"/>
      <c r="T167" s="1033"/>
      <c r="U167" s="1033"/>
      <c r="V167" s="1033"/>
      <c r="W167" s="1033"/>
      <c r="X167" s="1033"/>
      <c r="Y167" s="1033"/>
      <c r="Z167" s="1033"/>
      <c r="AA167"/>
      <c r="AB167" s="181"/>
    </row>
    <row r="168" spans="1:28" s="16" customFormat="1" ht="15.65" customHeight="1">
      <c r="A168" s="180"/>
      <c r="B168" s="220"/>
      <c r="C168" s="493" t="s">
        <v>2382</v>
      </c>
      <c r="D168" s="373"/>
      <c r="E168" s="373"/>
      <c r="F168" s="373"/>
      <c r="G168" s="480"/>
      <c r="H168" s="480"/>
      <c r="I168" s="373"/>
      <c r="J168" s="373"/>
      <c r="K168" s="373"/>
      <c r="L168" s="373"/>
      <c r="M168" s="373"/>
      <c r="N168" s="373"/>
      <c r="O168" s="373"/>
      <c r="P168" s="373"/>
      <c r="Q168" s="373"/>
      <c r="R168" s="373"/>
      <c r="S168" s="373"/>
      <c r="T168" s="373"/>
      <c r="U168" s="373"/>
      <c r="V168" s="373"/>
      <c r="W168" s="373"/>
      <c r="X168" s="373"/>
      <c r="Y168" s="373"/>
      <c r="Z168" s="373"/>
      <c r="AA168"/>
      <c r="AB168" s="181"/>
    </row>
    <row r="169" spans="1:28" s="16" customFormat="1" ht="15.65" customHeight="1">
      <c r="A169" s="180"/>
      <c r="B169" s="220"/>
      <c r="C169" s="650" t="s">
        <v>2419</v>
      </c>
      <c r="D169" s="1035"/>
      <c r="E169" s="1035"/>
      <c r="F169" s="1035"/>
      <c r="G169" s="1035"/>
      <c r="H169" s="1035"/>
      <c r="I169" s="1035"/>
      <c r="J169" s="1035"/>
      <c r="K169" s="1035"/>
      <c r="L169" s="1035"/>
      <c r="M169" s="1035"/>
      <c r="N169" s="1035"/>
      <c r="O169" s="1035"/>
      <c r="P169" s="1035"/>
      <c r="Q169" s="1035"/>
      <c r="R169" s="1035"/>
      <c r="S169" s="1035"/>
      <c r="T169" s="1035"/>
      <c r="U169" s="1035"/>
      <c r="V169" s="1035"/>
      <c r="W169" s="1035"/>
      <c r="X169" s="1035"/>
      <c r="Y169" s="1035"/>
      <c r="Z169" s="1035"/>
      <c r="AA169"/>
      <c r="AB169" s="181"/>
    </row>
    <row r="170" spans="1:28" s="16" customFormat="1" ht="15.65" customHeight="1">
      <c r="A170" s="180"/>
      <c r="B170" s="220"/>
      <c r="C170" s="1035"/>
      <c r="D170" s="1035"/>
      <c r="E170" s="1035"/>
      <c r="F170" s="1035"/>
      <c r="G170" s="1035"/>
      <c r="H170" s="1035"/>
      <c r="I170" s="1035"/>
      <c r="J170" s="1035"/>
      <c r="K170" s="1035"/>
      <c r="L170" s="1035"/>
      <c r="M170" s="1035"/>
      <c r="N170" s="1035"/>
      <c r="O170" s="1035"/>
      <c r="P170" s="1035"/>
      <c r="Q170" s="1035"/>
      <c r="R170" s="1035"/>
      <c r="S170" s="1035"/>
      <c r="T170" s="1035"/>
      <c r="U170" s="1035"/>
      <c r="V170" s="1035"/>
      <c r="W170" s="1035"/>
      <c r="X170" s="1035"/>
      <c r="Y170" s="1035"/>
      <c r="Z170" s="1035"/>
      <c r="AA170"/>
      <c r="AB170" s="181"/>
    </row>
    <row r="171" spans="1:28" s="16" customFormat="1" ht="15.65" customHeight="1">
      <c r="A171" s="180"/>
      <c r="B171" s="220"/>
      <c r="C171" s="373"/>
      <c r="D171" s="373"/>
      <c r="E171" s="373"/>
      <c r="F171" s="373"/>
      <c r="G171" s="480"/>
      <c r="H171" s="480"/>
      <c r="I171" s="373"/>
      <c r="J171" s="373"/>
      <c r="K171" s="373"/>
      <c r="L171" s="373"/>
      <c r="M171" s="373"/>
      <c r="N171" s="373"/>
      <c r="O171" s="373"/>
      <c r="P171" s="373"/>
      <c r="Q171" s="373"/>
      <c r="R171" s="373"/>
      <c r="S171" s="373"/>
      <c r="T171" s="373"/>
      <c r="U171" s="373"/>
      <c r="V171" s="373"/>
      <c r="W171" s="373"/>
      <c r="X171" s="373"/>
      <c r="Y171" s="373"/>
      <c r="Z171" s="373"/>
      <c r="AA171"/>
      <c r="AB171" s="181"/>
    </row>
    <row r="172" spans="1:28" s="16" customFormat="1" ht="30" customHeight="1">
      <c r="A172" s="180"/>
      <c r="B172" s="220"/>
      <c r="C172" s="1031" t="s">
        <v>2383</v>
      </c>
      <c r="D172" s="1031"/>
      <c r="E172" s="1031"/>
      <c r="F172" s="1031"/>
      <c r="G172" s="1031"/>
      <c r="H172" s="1031"/>
      <c r="I172" s="1031"/>
      <c r="J172" s="1031"/>
      <c r="K172" s="1031"/>
      <c r="L172" s="1031"/>
      <c r="M172" s="1031"/>
      <c r="N172" s="1031"/>
      <c r="O172" s="1031"/>
      <c r="P172" s="1031"/>
      <c r="Q172" s="1031"/>
      <c r="R172" s="1031"/>
      <c r="S172" s="1031"/>
      <c r="T172" s="1031"/>
      <c r="U172" s="1031"/>
      <c r="V172" s="1031"/>
      <c r="W172" s="1031"/>
      <c r="X172" s="1031"/>
      <c r="Y172" s="1031"/>
      <c r="Z172" s="1031"/>
      <c r="AA172"/>
      <c r="AB172" s="181"/>
    </row>
    <row r="173" spans="1:28" s="16" customFormat="1" ht="30" customHeight="1">
      <c r="A173" s="180"/>
      <c r="B173" s="220"/>
      <c r="C173" s="495"/>
      <c r="D173" s="495"/>
      <c r="E173" s="495"/>
      <c r="F173" s="495"/>
      <c r="G173" s="495"/>
      <c r="H173" s="495"/>
      <c r="I173" s="495"/>
      <c r="J173" s="495"/>
      <c r="K173" s="495"/>
      <c r="L173" s="495"/>
      <c r="M173" s="495"/>
      <c r="N173" s="495"/>
      <c r="O173" s="495"/>
      <c r="P173" s="495"/>
      <c r="Q173" s="495"/>
      <c r="R173" s="495"/>
      <c r="S173" s="495"/>
      <c r="T173" s="495"/>
      <c r="U173" s="495"/>
      <c r="V173" s="495"/>
      <c r="W173" s="495"/>
      <c r="X173" s="495"/>
      <c r="Y173" s="495"/>
      <c r="Z173" s="495"/>
      <c r="AA173"/>
      <c r="AB173" s="181"/>
    </row>
    <row r="174" spans="1:28" s="16" customFormat="1" ht="15.65" customHeight="1">
      <c r="A174" s="180"/>
      <c r="B174" s="220"/>
      <c r="C174" s="483" t="s">
        <v>2299</v>
      </c>
      <c r="D174"/>
      <c r="E174"/>
      <c r="F174"/>
      <c r="G174" s="135"/>
      <c r="H174" s="135"/>
      <c r="I174"/>
      <c r="J174"/>
      <c r="K174"/>
      <c r="L174"/>
      <c r="M174"/>
      <c r="N174"/>
      <c r="O174"/>
      <c r="P174"/>
      <c r="Q174"/>
      <c r="R174"/>
      <c r="S174"/>
      <c r="T174"/>
      <c r="U174"/>
      <c r="V174"/>
      <c r="W174"/>
      <c r="X174"/>
      <c r="Y174"/>
      <c r="Z174"/>
      <c r="AA174"/>
      <c r="AB174" s="181"/>
    </row>
    <row r="175" spans="1:28" s="16" customFormat="1" ht="15.65" customHeight="1">
      <c r="A175" s="180"/>
      <c r="B175" s="220"/>
      <c r="C175" s="483"/>
      <c r="D175"/>
      <c r="E175"/>
      <c r="F175"/>
      <c r="G175" s="135"/>
      <c r="H175" s="135"/>
      <c r="I175"/>
      <c r="J175"/>
      <c r="K175"/>
      <c r="L175"/>
      <c r="M175"/>
      <c r="N175"/>
      <c r="O175"/>
      <c r="P175"/>
      <c r="Q175"/>
      <c r="R175"/>
      <c r="S175"/>
      <c r="T175"/>
      <c r="U175"/>
      <c r="V175"/>
      <c r="W175"/>
      <c r="X175"/>
      <c r="Y175"/>
      <c r="Z175"/>
      <c r="AA175"/>
      <c r="AB175" s="181"/>
    </row>
    <row r="176" spans="1:28" s="16" customFormat="1" ht="15.65" customHeight="1">
      <c r="A176" s="180"/>
      <c r="B176" s="220"/>
      <c r="C176" s="475" t="s">
        <v>2376</v>
      </c>
      <c r="D176"/>
      <c r="E176"/>
      <c r="F176"/>
      <c r="G176" s="135"/>
      <c r="H176" s="135"/>
      <c r="I176"/>
      <c r="J176"/>
      <c r="K176"/>
      <c r="L176"/>
      <c r="M176"/>
      <c r="N176"/>
      <c r="O176"/>
      <c r="P176"/>
      <c r="Q176"/>
      <c r="R176"/>
      <c r="S176"/>
      <c r="T176"/>
      <c r="U176"/>
      <c r="V176"/>
      <c r="W176"/>
      <c r="X176"/>
      <c r="Y176"/>
      <c r="Z176"/>
      <c r="AA176"/>
      <c r="AB176" s="181"/>
    </row>
    <row r="177" spans="1:28" s="16" customFormat="1" ht="15.65" customHeight="1">
      <c r="A177" s="180"/>
      <c r="B177" s="220"/>
      <c r="C177" s="486" t="s">
        <v>2300</v>
      </c>
      <c r="D177"/>
      <c r="E177"/>
      <c r="F177"/>
      <c r="G177" s="135"/>
      <c r="H177" s="135"/>
      <c r="I177"/>
      <c r="J177"/>
      <c r="K177"/>
      <c r="L177"/>
      <c r="M177"/>
      <c r="N177"/>
      <c r="O177"/>
      <c r="P177"/>
      <c r="Q177"/>
      <c r="R177"/>
      <c r="S177"/>
      <c r="T177"/>
      <c r="U177"/>
      <c r="V177"/>
      <c r="W177"/>
      <c r="X177"/>
      <c r="Y177"/>
      <c r="Z177"/>
      <c r="AA177"/>
      <c r="AB177" s="181"/>
    </row>
    <row r="178" spans="1:28" s="16" customFormat="1" ht="15.65" customHeight="1">
      <c r="A178" s="180"/>
      <c r="B178" s="220"/>
      <c r="C178" s="486" t="s">
        <v>2301</v>
      </c>
      <c r="D178"/>
      <c r="E178"/>
      <c r="F178"/>
      <c r="G178" s="135"/>
      <c r="H178" s="135"/>
      <c r="I178"/>
      <c r="J178"/>
      <c r="K178"/>
      <c r="L178"/>
      <c r="M178"/>
      <c r="N178"/>
      <c r="O178"/>
      <c r="P178"/>
      <c r="Q178"/>
      <c r="R178"/>
      <c r="S178"/>
      <c r="T178"/>
      <c r="U178"/>
      <c r="V178"/>
      <c r="W178"/>
      <c r="X178"/>
      <c r="Y178"/>
      <c r="Z178"/>
      <c r="AA178"/>
      <c r="AB178" s="181"/>
    </row>
    <row r="179" spans="1:28" s="16" customFormat="1" ht="15.65" customHeight="1">
      <c r="A179" s="180"/>
      <c r="B179" s="220"/>
      <c r="C179" s="486"/>
      <c r="D179"/>
      <c r="E179"/>
      <c r="F179"/>
      <c r="G179" s="135"/>
      <c r="H179" s="135"/>
      <c r="I179"/>
      <c r="J179"/>
      <c r="K179"/>
      <c r="L179"/>
      <c r="M179"/>
      <c r="N179"/>
      <c r="O179"/>
      <c r="P179"/>
      <c r="Q179"/>
      <c r="R179"/>
      <c r="S179"/>
      <c r="T179"/>
      <c r="U179"/>
      <c r="V179"/>
      <c r="W179"/>
      <c r="X179"/>
      <c r="Y179"/>
      <c r="Z179"/>
      <c r="AA179"/>
      <c r="AB179" s="181"/>
    </row>
    <row r="180" spans="1:28" s="16" customFormat="1" ht="15.65" customHeight="1">
      <c r="A180" s="180"/>
      <c r="B180" s="220"/>
      <c r="C180" s="496" t="s">
        <v>2302</v>
      </c>
      <c r="D180"/>
      <c r="E180"/>
      <c r="F180"/>
      <c r="G180" s="135"/>
      <c r="H180" s="135"/>
      <c r="I180"/>
      <c r="J180"/>
      <c r="K180"/>
      <c r="L180"/>
      <c r="M180"/>
      <c r="N180"/>
      <c r="O180"/>
      <c r="P180"/>
      <c r="Q180"/>
      <c r="R180"/>
      <c r="S180"/>
      <c r="T180"/>
      <c r="U180"/>
      <c r="V180"/>
      <c r="W180"/>
      <c r="X180"/>
      <c r="Y180"/>
      <c r="Z180"/>
      <c r="AA180"/>
      <c r="AB180" s="181"/>
    </row>
    <row r="181" spans="1:28" s="16" customFormat="1" ht="15.65" customHeight="1">
      <c r="A181" s="180"/>
      <c r="B181" s="220"/>
      <c r="C181" s="496"/>
      <c r="D181"/>
      <c r="E181"/>
      <c r="F181"/>
      <c r="G181" s="135"/>
      <c r="H181" s="135"/>
      <c r="I181"/>
      <c r="J181"/>
      <c r="K181"/>
      <c r="L181"/>
      <c r="M181"/>
      <c r="N181"/>
      <c r="O181"/>
      <c r="P181"/>
      <c r="Q181"/>
      <c r="R181"/>
      <c r="S181"/>
      <c r="T181"/>
      <c r="U181"/>
      <c r="V181"/>
      <c r="W181"/>
      <c r="X181"/>
      <c r="Y181"/>
      <c r="Z181"/>
      <c r="AA181"/>
      <c r="AB181" s="181"/>
    </row>
    <row r="182" spans="1:28" s="16" customFormat="1" ht="15.65" customHeight="1">
      <c r="A182" s="180"/>
      <c r="B182" s="220"/>
      <c r="C182" s="493" t="s">
        <v>2303</v>
      </c>
      <c r="D182" s="497"/>
      <c r="E182" s="497"/>
      <c r="F182" s="497"/>
      <c r="G182" s="498"/>
      <c r="H182" s="498"/>
      <c r="I182" s="497"/>
      <c r="J182" s="497"/>
      <c r="K182" s="497"/>
      <c r="L182" s="497"/>
      <c r="M182" s="497"/>
      <c r="N182" s="497"/>
      <c r="O182" s="497"/>
      <c r="P182" s="497"/>
      <c r="Q182" s="497"/>
      <c r="R182" s="497"/>
      <c r="S182" s="497"/>
      <c r="T182" s="497"/>
      <c r="U182" s="497"/>
      <c r="V182" s="497"/>
      <c r="W182" s="497"/>
      <c r="X182" s="497"/>
      <c r="Y182" s="497"/>
      <c r="Z182" s="497"/>
      <c r="AA182"/>
      <c r="AB182" s="181"/>
    </row>
    <row r="183" spans="1:28" s="16" customFormat="1" ht="15.65" customHeight="1">
      <c r="A183" s="180"/>
      <c r="B183" s="220"/>
      <c r="C183" s="485" t="s">
        <v>2406</v>
      </c>
      <c r="D183" s="497"/>
      <c r="E183" s="497"/>
      <c r="F183" s="497"/>
      <c r="G183" s="498"/>
      <c r="H183" s="498"/>
      <c r="I183" s="497"/>
      <c r="J183" s="497"/>
      <c r="K183" s="497"/>
      <c r="L183" s="497"/>
      <c r="M183" s="497"/>
      <c r="N183" s="497"/>
      <c r="O183" s="497"/>
      <c r="P183" s="497"/>
      <c r="Q183" s="497"/>
      <c r="R183" s="497"/>
      <c r="S183" s="497"/>
      <c r="T183" s="497"/>
      <c r="U183" s="497"/>
      <c r="V183" s="497"/>
      <c r="W183" s="497"/>
      <c r="X183" s="497"/>
      <c r="Y183" s="497"/>
      <c r="Z183" s="497"/>
      <c r="AA183"/>
      <c r="AB183" s="181"/>
    </row>
    <row r="184" spans="1:28" s="16" customFormat="1" ht="15.65" customHeight="1">
      <c r="A184" s="180"/>
      <c r="B184" s="220"/>
      <c r="C184" s="485" t="s">
        <v>2378</v>
      </c>
      <c r="D184" s="497"/>
      <c r="E184" s="497"/>
      <c r="F184" s="497"/>
      <c r="G184" s="498"/>
      <c r="H184" s="498"/>
      <c r="I184" s="497"/>
      <c r="J184" s="497"/>
      <c r="K184" s="497"/>
      <c r="L184" s="497"/>
      <c r="M184" s="497"/>
      <c r="N184" s="497"/>
      <c r="O184" s="497"/>
      <c r="P184" s="497"/>
      <c r="Q184" s="497"/>
      <c r="R184" s="497"/>
      <c r="S184" s="497"/>
      <c r="T184" s="497"/>
      <c r="U184" s="497"/>
      <c r="V184" s="497"/>
      <c r="W184" s="497"/>
      <c r="X184" s="497"/>
      <c r="Y184" s="497"/>
      <c r="Z184" s="497"/>
      <c r="AA184"/>
      <c r="AB184" s="181"/>
    </row>
    <row r="185" spans="1:28" s="16" customFormat="1" ht="15.65" customHeight="1">
      <c r="A185" s="180"/>
      <c r="B185" s="220"/>
      <c r="C185" s="1034" t="s">
        <v>2384</v>
      </c>
      <c r="D185" s="1034"/>
      <c r="E185" s="1034"/>
      <c r="F185" s="1034"/>
      <c r="G185" s="1034"/>
      <c r="H185" s="1034"/>
      <c r="I185" s="1034"/>
      <c r="J185" s="1034"/>
      <c r="K185" s="1034"/>
      <c r="L185" s="1034"/>
      <c r="M185" s="1034"/>
      <c r="N185" s="1034"/>
      <c r="O185" s="1034"/>
      <c r="P185" s="1034"/>
      <c r="Q185" s="1034"/>
      <c r="R185" s="1034"/>
      <c r="S185" s="1034"/>
      <c r="T185" s="1034"/>
      <c r="U185" s="1034"/>
      <c r="V185" s="1034"/>
      <c r="W185" s="1034"/>
      <c r="X185" s="1034"/>
      <c r="Y185" s="1034"/>
      <c r="Z185" s="1034"/>
      <c r="AA185"/>
      <c r="AB185" s="181"/>
    </row>
    <row r="186" spans="1:28" s="16" customFormat="1" ht="15.65" customHeight="1">
      <c r="A186" s="180"/>
      <c r="B186" s="220"/>
      <c r="C186" s="499" t="s">
        <v>2290</v>
      </c>
      <c r="D186" s="497"/>
      <c r="E186" s="497"/>
      <c r="F186" s="497"/>
      <c r="G186" s="498"/>
      <c r="H186" s="498"/>
      <c r="I186" s="497"/>
      <c r="J186" s="497"/>
      <c r="K186" s="497"/>
      <c r="L186" s="497"/>
      <c r="M186" s="497"/>
      <c r="N186" s="497"/>
      <c r="O186" s="497"/>
      <c r="P186" s="497"/>
      <c r="Q186" s="497"/>
      <c r="R186" s="497"/>
      <c r="S186" s="497"/>
      <c r="T186" s="497"/>
      <c r="U186" s="497"/>
      <c r="V186" s="497"/>
      <c r="W186" s="497"/>
      <c r="X186" s="497"/>
      <c r="Y186" s="497"/>
      <c r="Z186" s="497"/>
      <c r="AA186"/>
      <c r="AB186" s="181"/>
    </row>
    <row r="187" spans="1:28" s="16" customFormat="1" ht="15.65" customHeight="1">
      <c r="A187" s="180"/>
      <c r="B187" s="220"/>
      <c r="C187" s="497"/>
      <c r="D187" s="1036" t="s">
        <v>2291</v>
      </c>
      <c r="E187" s="1036"/>
      <c r="F187" s="1036"/>
      <c r="G187" s="1036"/>
      <c r="H187" s="1036"/>
      <c r="I187" s="1036"/>
      <c r="J187" s="1036"/>
      <c r="K187" s="1036"/>
      <c r="L187" s="1036"/>
      <c r="M187" s="1036"/>
      <c r="N187" s="1036"/>
      <c r="O187" s="1036"/>
      <c r="P187" s="1036"/>
      <c r="Q187" s="1036"/>
      <c r="R187" s="1036"/>
      <c r="S187" s="1036"/>
      <c r="T187" s="1036"/>
      <c r="U187" s="1036"/>
      <c r="V187" s="1036"/>
      <c r="W187" s="1036"/>
      <c r="X187" s="1036"/>
      <c r="Y187" s="1036"/>
      <c r="Z187" s="1036"/>
      <c r="AA187"/>
      <c r="AB187" s="181"/>
    </row>
    <row r="188" spans="1:28" s="16" customFormat="1" ht="15.65" customHeight="1">
      <c r="A188" s="180"/>
      <c r="B188" s="220"/>
      <c r="C188" s="497"/>
      <c r="D188" s="497" t="s">
        <v>2292</v>
      </c>
      <c r="E188" s="497"/>
      <c r="F188" s="497"/>
      <c r="G188" s="498"/>
      <c r="H188" s="498"/>
      <c r="I188" s="497"/>
      <c r="J188" s="497"/>
      <c r="K188" s="497"/>
      <c r="L188" s="497"/>
      <c r="M188" s="497"/>
      <c r="N188" s="497"/>
      <c r="O188" s="497"/>
      <c r="P188" s="497"/>
      <c r="Q188" s="497"/>
      <c r="R188" s="497"/>
      <c r="S188" s="497"/>
      <c r="T188" s="497"/>
      <c r="U188" s="497"/>
      <c r="V188" s="497"/>
      <c r="W188" s="497"/>
      <c r="X188" s="497"/>
      <c r="Y188" s="497"/>
      <c r="Z188" s="497"/>
      <c r="AA188"/>
      <c r="AB188" s="181"/>
    </row>
    <row r="189" spans="1:28" s="16" customFormat="1" ht="32.15" customHeight="1">
      <c r="A189" s="180"/>
      <c r="B189" s="220"/>
      <c r="C189" s="1034" t="s">
        <v>2398</v>
      </c>
      <c r="D189" s="1034"/>
      <c r="E189" s="1034"/>
      <c r="F189" s="1034"/>
      <c r="G189" s="1034"/>
      <c r="H189" s="1034"/>
      <c r="I189" s="1034"/>
      <c r="J189" s="1034"/>
      <c r="K189" s="1034"/>
      <c r="L189" s="1034"/>
      <c r="M189" s="1034"/>
      <c r="N189" s="1034"/>
      <c r="O189" s="1034"/>
      <c r="P189" s="1034"/>
      <c r="Q189" s="1034"/>
      <c r="R189" s="1034"/>
      <c r="S189" s="1034"/>
      <c r="T189" s="1034"/>
      <c r="U189" s="1034"/>
      <c r="V189" s="1034"/>
      <c r="W189" s="1034"/>
      <c r="X189" s="1034"/>
      <c r="Y189" s="1034"/>
      <c r="Z189" s="1034"/>
      <c r="AA189"/>
      <c r="AB189" s="181"/>
    </row>
    <row r="190" spans="1:28" s="16" customFormat="1" ht="43.5" customHeight="1">
      <c r="A190" s="180"/>
      <c r="B190" s="220"/>
      <c r="C190" s="1040" t="s">
        <v>2385</v>
      </c>
      <c r="D190" s="1040"/>
      <c r="E190" s="1040"/>
      <c r="F190" s="1040"/>
      <c r="G190" s="1040"/>
      <c r="H190" s="1040"/>
      <c r="I190" s="1040"/>
      <c r="J190" s="1040"/>
      <c r="K190" s="1040"/>
      <c r="L190" s="1040"/>
      <c r="M190" s="1040"/>
      <c r="N190" s="1040"/>
      <c r="O190" s="1040"/>
      <c r="P190" s="1040"/>
      <c r="Q190" s="1040"/>
      <c r="R190" s="1040"/>
      <c r="S190" s="1040"/>
      <c r="T190" s="1040"/>
      <c r="U190" s="1040"/>
      <c r="V190" s="1040"/>
      <c r="W190" s="1040"/>
      <c r="X190" s="1040"/>
      <c r="Y190" s="1040"/>
      <c r="Z190" s="1040"/>
      <c r="AA190"/>
      <c r="AB190" s="181"/>
    </row>
    <row r="191" spans="1:28" s="16" customFormat="1" ht="28.5" customHeight="1">
      <c r="A191" s="180"/>
      <c r="B191" s="220"/>
      <c r="C191" s="1040" t="s">
        <v>2386</v>
      </c>
      <c r="D191" s="1040"/>
      <c r="E191" s="1040"/>
      <c r="F191" s="1040"/>
      <c r="G191" s="1040"/>
      <c r="H191" s="1040"/>
      <c r="I191" s="1040"/>
      <c r="J191" s="1040"/>
      <c r="K191" s="1040"/>
      <c r="L191" s="1040"/>
      <c r="M191" s="1040"/>
      <c r="N191" s="1040"/>
      <c r="O191" s="1040"/>
      <c r="P191" s="1040"/>
      <c r="Q191" s="1040"/>
      <c r="R191" s="1040"/>
      <c r="S191" s="1040"/>
      <c r="T191" s="1040"/>
      <c r="U191" s="1040"/>
      <c r="V191" s="1040"/>
      <c r="W191" s="1040"/>
      <c r="X191" s="1040"/>
      <c r="Y191" s="1040"/>
      <c r="Z191" s="1040"/>
      <c r="AA191"/>
      <c r="AB191" s="181"/>
    </row>
    <row r="192" spans="1:28" s="16" customFormat="1" ht="15.65" customHeight="1">
      <c r="A192" s="180"/>
      <c r="B192" s="220"/>
      <c r="C192" s="500" t="s">
        <v>2387</v>
      </c>
      <c r="D192" s="501"/>
      <c r="E192" s="501"/>
      <c r="F192" s="501"/>
      <c r="G192" s="501"/>
      <c r="H192" s="501"/>
      <c r="I192" s="501"/>
      <c r="J192" s="501"/>
      <c r="K192" s="501"/>
      <c r="L192" s="501"/>
      <c r="M192" s="501"/>
      <c r="N192" s="501"/>
      <c r="O192" s="501"/>
      <c r="P192" s="501"/>
      <c r="Q192" s="501"/>
      <c r="R192" s="501"/>
      <c r="S192" s="501"/>
      <c r="T192" s="501"/>
      <c r="U192" s="501"/>
      <c r="V192" s="501"/>
      <c r="W192" s="501"/>
      <c r="X192" s="501"/>
      <c r="Y192" s="501"/>
      <c r="Z192" s="501"/>
      <c r="AA192"/>
      <c r="AB192" s="181"/>
    </row>
    <row r="193" spans="1:28" s="16" customFormat="1" ht="15.65" customHeight="1">
      <c r="A193" s="180"/>
      <c r="B193" s="220"/>
      <c r="C193" s="485" t="s">
        <v>2296</v>
      </c>
      <c r="D193" s="497"/>
      <c r="E193" s="497"/>
      <c r="F193" s="497"/>
      <c r="G193" s="498"/>
      <c r="H193" s="498"/>
      <c r="I193" s="497"/>
      <c r="J193" s="497"/>
      <c r="K193" s="497"/>
      <c r="L193" s="497"/>
      <c r="M193" s="497"/>
      <c r="N193" s="497"/>
      <c r="O193" s="497"/>
      <c r="P193" s="497"/>
      <c r="Q193" s="497"/>
      <c r="R193" s="497"/>
      <c r="S193" s="497"/>
      <c r="T193" s="497"/>
      <c r="U193" s="497"/>
      <c r="V193" s="497"/>
      <c r="W193" s="497"/>
      <c r="X193" s="497"/>
      <c r="Y193" s="497"/>
      <c r="Z193" s="497"/>
      <c r="AA193"/>
      <c r="AB193" s="181"/>
    </row>
    <row r="194" spans="1:28" s="16" customFormat="1" ht="15.65" customHeight="1">
      <c r="A194" s="180"/>
      <c r="B194" s="220"/>
      <c r="C194" s="1034" t="s">
        <v>2388</v>
      </c>
      <c r="D194" s="1034"/>
      <c r="E194" s="1034"/>
      <c r="F194" s="1034"/>
      <c r="G194" s="1034"/>
      <c r="H194" s="1034"/>
      <c r="I194" s="1034"/>
      <c r="J194" s="1034"/>
      <c r="K194" s="1034"/>
      <c r="L194" s="1034"/>
      <c r="M194" s="1034"/>
      <c r="N194" s="1034"/>
      <c r="O194" s="1034"/>
      <c r="P194" s="1034"/>
      <c r="Q194" s="1034"/>
      <c r="R194" s="1034"/>
      <c r="S194" s="1034"/>
      <c r="T194" s="1034"/>
      <c r="U194" s="1034"/>
      <c r="V194" s="1034"/>
      <c r="W194" s="1034"/>
      <c r="X194" s="1034"/>
      <c r="Y194" s="1034"/>
      <c r="Z194" s="1034"/>
      <c r="AA194"/>
      <c r="AB194" s="181"/>
    </row>
    <row r="195" spans="1:28" s="16" customFormat="1" ht="15.65" customHeight="1">
      <c r="A195" s="180"/>
      <c r="B195" s="220"/>
      <c r="C195" s="485" t="s">
        <v>2380</v>
      </c>
      <c r="D195" s="502"/>
      <c r="E195" s="497"/>
      <c r="F195" s="497"/>
      <c r="G195" s="498"/>
      <c r="H195" s="498"/>
      <c r="I195" s="497"/>
      <c r="J195" s="497"/>
      <c r="K195" s="497"/>
      <c r="L195" s="497"/>
      <c r="M195" s="497"/>
      <c r="N195" s="497"/>
      <c r="O195" s="497"/>
      <c r="P195" s="497"/>
      <c r="Q195" s="497"/>
      <c r="R195" s="497"/>
      <c r="S195" s="497"/>
      <c r="T195" s="497"/>
      <c r="U195" s="497"/>
      <c r="V195" s="497"/>
      <c r="W195" s="497"/>
      <c r="X195" s="497"/>
      <c r="Y195" s="497"/>
      <c r="Z195" s="497"/>
      <c r="AA195"/>
      <c r="AB195" s="181"/>
    </row>
    <row r="196" spans="1:28" s="16" customFormat="1" ht="45" customHeight="1">
      <c r="A196" s="180"/>
      <c r="B196" s="220"/>
      <c r="C196" s="1034" t="s">
        <v>2389</v>
      </c>
      <c r="D196" s="1034"/>
      <c r="E196" s="1034"/>
      <c r="F196" s="1034"/>
      <c r="G196" s="1034"/>
      <c r="H196" s="1034"/>
      <c r="I196" s="1034"/>
      <c r="J196" s="1034"/>
      <c r="K196" s="1034"/>
      <c r="L196" s="1034"/>
      <c r="M196" s="1034"/>
      <c r="N196" s="1034"/>
      <c r="O196" s="1034"/>
      <c r="P196" s="1034"/>
      <c r="Q196" s="1034"/>
      <c r="R196" s="1034"/>
      <c r="S196" s="1034"/>
      <c r="T196" s="1034"/>
      <c r="U196" s="1034"/>
      <c r="V196" s="1034"/>
      <c r="W196" s="1034"/>
      <c r="X196" s="1034"/>
      <c r="Y196" s="1034"/>
      <c r="Z196" s="1034"/>
      <c r="AA196"/>
      <c r="AB196" s="181"/>
    </row>
    <row r="197" spans="1:28" s="16" customFormat="1" ht="15.65" customHeight="1">
      <c r="A197" s="180"/>
      <c r="B197" s="220"/>
      <c r="C197" s="485" t="s">
        <v>2382</v>
      </c>
      <c r="D197" s="497"/>
      <c r="E197" s="497"/>
      <c r="F197" s="497"/>
      <c r="G197" s="498"/>
      <c r="H197" s="498"/>
      <c r="I197" s="497"/>
      <c r="J197" s="497"/>
      <c r="K197" s="497"/>
      <c r="L197" s="497"/>
      <c r="M197" s="497"/>
      <c r="N197" s="497"/>
      <c r="O197" s="497"/>
      <c r="P197" s="497"/>
      <c r="Q197" s="497"/>
      <c r="R197" s="497"/>
      <c r="S197" s="497"/>
      <c r="T197" s="497"/>
      <c r="U197" s="497"/>
      <c r="V197" s="497"/>
      <c r="W197" s="497"/>
      <c r="X197" s="497"/>
      <c r="Y197" s="497"/>
      <c r="Z197" s="497"/>
      <c r="AA197"/>
      <c r="AB197" s="181"/>
    </row>
    <row r="198" spans="1:28" s="16" customFormat="1" ht="15.65" customHeight="1">
      <c r="A198" s="180"/>
      <c r="B198" s="220"/>
      <c r="C198" s="650" t="s">
        <v>2420</v>
      </c>
      <c r="D198" s="1035"/>
      <c r="E198" s="1035"/>
      <c r="F198" s="1035"/>
      <c r="G198" s="1035"/>
      <c r="H198" s="1035"/>
      <c r="I198" s="1035"/>
      <c r="J198" s="1035"/>
      <c r="K198" s="1035"/>
      <c r="L198" s="1035"/>
      <c r="M198" s="1035"/>
      <c r="N198" s="1035"/>
      <c r="O198" s="1035"/>
      <c r="P198" s="1035"/>
      <c r="Q198" s="1035"/>
      <c r="R198" s="1035"/>
      <c r="S198" s="1035"/>
      <c r="T198" s="1035"/>
      <c r="U198" s="1035"/>
      <c r="V198" s="1035"/>
      <c r="W198" s="1035"/>
      <c r="X198" s="1035"/>
      <c r="Y198" s="1035"/>
      <c r="Z198" s="1035"/>
      <c r="AA198"/>
      <c r="AB198" s="181"/>
    </row>
    <row r="199" spans="1:28" s="16" customFormat="1" ht="15.65" customHeight="1">
      <c r="A199" s="180"/>
      <c r="B199" s="220"/>
      <c r="C199" s="1035"/>
      <c r="D199" s="1035"/>
      <c r="E199" s="1035"/>
      <c r="F199" s="1035"/>
      <c r="G199" s="1035"/>
      <c r="H199" s="1035"/>
      <c r="I199" s="1035"/>
      <c r="J199" s="1035"/>
      <c r="K199" s="1035"/>
      <c r="L199" s="1035"/>
      <c r="M199" s="1035"/>
      <c r="N199" s="1035"/>
      <c r="O199" s="1035"/>
      <c r="P199" s="1035"/>
      <c r="Q199" s="1035"/>
      <c r="R199" s="1035"/>
      <c r="S199" s="1035"/>
      <c r="T199" s="1035"/>
      <c r="U199" s="1035"/>
      <c r="V199" s="1035"/>
      <c r="W199" s="1035"/>
      <c r="X199" s="1035"/>
      <c r="Y199" s="1035"/>
      <c r="Z199" s="1035"/>
      <c r="AA199"/>
      <c r="AB199" s="181"/>
    </row>
    <row r="200" spans="1:28" s="16" customFormat="1" ht="15.65" customHeight="1">
      <c r="A200" s="180"/>
      <c r="B200" s="220"/>
      <c r="C200" s="497"/>
      <c r="D200" s="497"/>
      <c r="E200" s="497"/>
      <c r="F200" s="497"/>
      <c r="G200" s="498"/>
      <c r="H200" s="498"/>
      <c r="I200" s="497"/>
      <c r="J200" s="497"/>
      <c r="K200" s="497"/>
      <c r="L200" s="497"/>
      <c r="M200" s="497"/>
      <c r="N200" s="497"/>
      <c r="O200" s="497"/>
      <c r="P200" s="497"/>
      <c r="Q200" s="497"/>
      <c r="R200" s="497"/>
      <c r="S200" s="497"/>
      <c r="T200" s="497"/>
      <c r="U200" s="497"/>
      <c r="V200" s="497"/>
      <c r="W200" s="497"/>
      <c r="X200" s="497"/>
      <c r="Y200" s="497"/>
      <c r="Z200" s="497"/>
      <c r="AA200"/>
      <c r="AB200" s="181"/>
    </row>
    <row r="201" spans="1:28" s="16" customFormat="1" ht="30" customHeight="1">
      <c r="A201" s="180"/>
      <c r="B201" s="220"/>
      <c r="C201" s="1031" t="s">
        <v>2383</v>
      </c>
      <c r="D201" s="1031"/>
      <c r="E201" s="1031"/>
      <c r="F201" s="1031"/>
      <c r="G201" s="1031"/>
      <c r="H201" s="1031"/>
      <c r="I201" s="1031"/>
      <c r="J201" s="1031"/>
      <c r="K201" s="1031"/>
      <c r="L201" s="1031"/>
      <c r="M201" s="1031"/>
      <c r="N201" s="1031"/>
      <c r="O201" s="1031"/>
      <c r="P201" s="1031"/>
      <c r="Q201" s="1031"/>
      <c r="R201" s="1031"/>
      <c r="S201" s="1031"/>
      <c r="T201" s="1031"/>
      <c r="U201" s="1031"/>
      <c r="V201" s="1031"/>
      <c r="W201" s="1031"/>
      <c r="X201" s="1031"/>
      <c r="Y201" s="1031"/>
      <c r="Z201" s="1031"/>
      <c r="AA201"/>
      <c r="AB201" s="181"/>
    </row>
    <row r="202" spans="1:28" s="16" customFormat="1" ht="15.65" customHeight="1">
      <c r="A202" s="180"/>
      <c r="B202" s="220"/>
      <c r="C202" s="492"/>
      <c r="D202" s="492"/>
      <c r="E202" s="492"/>
      <c r="F202" s="492"/>
      <c r="G202" s="492"/>
      <c r="H202" s="492"/>
      <c r="I202" s="492"/>
      <c r="J202" s="492"/>
      <c r="K202" s="492"/>
      <c r="L202" s="492"/>
      <c r="M202" s="492"/>
      <c r="N202" s="492"/>
      <c r="O202" s="492"/>
      <c r="P202" s="492"/>
      <c r="Q202" s="492"/>
      <c r="R202" s="492"/>
      <c r="S202" s="492"/>
      <c r="T202" s="492"/>
      <c r="U202" s="492"/>
      <c r="V202" s="492"/>
      <c r="W202" s="492"/>
      <c r="X202" s="492"/>
      <c r="Y202" s="492"/>
      <c r="Z202" s="492"/>
      <c r="AA202"/>
      <c r="AB202" s="181"/>
    </row>
    <row r="203" spans="1:28" s="16" customFormat="1" ht="15.65" customHeight="1">
      <c r="A203" s="180"/>
      <c r="B203" s="220"/>
      <c r="C203" s="496" t="s">
        <v>2304</v>
      </c>
      <c r="D203"/>
      <c r="E203"/>
      <c r="F203"/>
      <c r="G203" s="135"/>
      <c r="H203" s="135"/>
      <c r="I203"/>
      <c r="J203"/>
      <c r="K203"/>
      <c r="L203"/>
      <c r="M203"/>
      <c r="N203"/>
      <c r="O203"/>
      <c r="P203"/>
      <c r="Q203"/>
      <c r="R203"/>
      <c r="S203"/>
      <c r="T203"/>
      <c r="U203"/>
      <c r="V203"/>
      <c r="W203"/>
      <c r="X203"/>
      <c r="Y203"/>
      <c r="Z203"/>
      <c r="AA203"/>
      <c r="AB203" s="181"/>
    </row>
    <row r="204" spans="1:28" s="16" customFormat="1" ht="15.65" customHeight="1">
      <c r="A204" s="180"/>
      <c r="B204" s="220"/>
      <c r="C204" s="496"/>
      <c r="D204"/>
      <c r="E204"/>
      <c r="F204"/>
      <c r="G204" s="135"/>
      <c r="H204" s="135"/>
      <c r="I204"/>
      <c r="J204"/>
      <c r="K204"/>
      <c r="L204"/>
      <c r="M204"/>
      <c r="N204"/>
      <c r="O204"/>
      <c r="P204"/>
      <c r="Q204"/>
      <c r="R204"/>
      <c r="S204"/>
      <c r="T204"/>
      <c r="U204"/>
      <c r="V204"/>
      <c r="W204"/>
      <c r="X204"/>
      <c r="Y204"/>
      <c r="Z204"/>
      <c r="AA204"/>
      <c r="AB204" s="181"/>
    </row>
    <row r="205" spans="1:28" s="16" customFormat="1" ht="15.65" customHeight="1">
      <c r="A205" s="180"/>
      <c r="B205" s="220"/>
      <c r="C205" s="503" t="s">
        <v>2407</v>
      </c>
      <c r="D205"/>
      <c r="E205"/>
      <c r="F205"/>
      <c r="G205" s="135"/>
      <c r="H205" s="135"/>
      <c r="I205"/>
      <c r="J205"/>
      <c r="K205"/>
      <c r="L205"/>
      <c r="M205"/>
      <c r="N205"/>
      <c r="O205"/>
      <c r="P205"/>
      <c r="Q205"/>
      <c r="R205"/>
      <c r="S205"/>
      <c r="T205"/>
      <c r="U205"/>
      <c r="V205"/>
      <c r="W205"/>
      <c r="X205"/>
      <c r="Y205"/>
      <c r="Z205"/>
      <c r="AA205"/>
      <c r="AB205" s="181"/>
    </row>
    <row r="206" spans="1:28" s="16" customFormat="1" ht="15.65" customHeight="1">
      <c r="A206" s="180"/>
      <c r="B206" s="220"/>
      <c r="C206" s="471" t="s">
        <v>2305</v>
      </c>
      <c r="D206"/>
      <c r="E206"/>
      <c r="F206"/>
      <c r="G206" s="135"/>
      <c r="H206" s="135"/>
      <c r="I206"/>
      <c r="J206" s="504"/>
      <c r="K206" s="504"/>
      <c r="L206"/>
      <c r="M206"/>
      <c r="N206"/>
      <c r="O206"/>
      <c r="P206"/>
      <c r="Q206"/>
      <c r="R206"/>
      <c r="S206"/>
      <c r="T206"/>
      <c r="U206"/>
      <c r="V206"/>
      <c r="W206"/>
      <c r="X206"/>
      <c r="Y206"/>
      <c r="Z206"/>
      <c r="AA206"/>
      <c r="AB206" s="181"/>
    </row>
    <row r="207" spans="1:28" s="16" customFormat="1" ht="15.65" customHeight="1">
      <c r="A207" s="180"/>
      <c r="B207" s="220"/>
      <c r="C207" s="485" t="s">
        <v>2390</v>
      </c>
      <c r="D207" s="461"/>
      <c r="E207" s="461"/>
      <c r="F207" s="461"/>
      <c r="G207" s="477"/>
      <c r="H207" s="477"/>
      <c r="I207" s="461"/>
      <c r="J207" s="461"/>
      <c r="K207" s="461"/>
      <c r="L207" s="461"/>
      <c r="M207" s="461"/>
      <c r="N207" s="461"/>
      <c r="O207" s="461"/>
      <c r="P207" s="461"/>
      <c r="Q207" s="461"/>
      <c r="R207" s="461"/>
      <c r="S207" s="461"/>
      <c r="T207" s="461"/>
      <c r="U207" s="461"/>
      <c r="V207" s="461"/>
      <c r="W207" s="461"/>
      <c r="X207" s="461"/>
      <c r="Y207" s="461"/>
      <c r="Z207" s="461"/>
      <c r="AA207"/>
      <c r="AB207" s="181"/>
    </row>
    <row r="208" spans="1:28" s="16" customFormat="1" ht="15.65" customHeight="1">
      <c r="A208" s="180"/>
      <c r="B208" s="220"/>
      <c r="C208" s="486" t="s">
        <v>2395</v>
      </c>
      <c r="D208" s="461"/>
      <c r="E208" s="461"/>
      <c r="F208" s="461"/>
      <c r="G208" s="477"/>
      <c r="H208" s="477"/>
      <c r="I208" s="461"/>
      <c r="J208" s="461"/>
      <c r="K208" s="461"/>
      <c r="L208" s="461"/>
      <c r="M208" s="461"/>
      <c r="N208" s="461"/>
      <c r="O208" s="461"/>
      <c r="P208" s="461"/>
      <c r="Q208" s="461"/>
      <c r="R208" s="461"/>
      <c r="S208" s="461"/>
      <c r="T208" s="461"/>
      <c r="U208" s="461"/>
      <c r="V208" s="461"/>
      <c r="W208" s="461"/>
      <c r="X208" s="461"/>
      <c r="Y208" s="461"/>
      <c r="Z208" s="461"/>
      <c r="AA208"/>
      <c r="AB208" s="181"/>
    </row>
    <row r="209" spans="1:28" s="16" customFormat="1" ht="15.65" customHeight="1">
      <c r="A209" s="180"/>
      <c r="B209" s="220"/>
      <c r="C209" s="1027" t="s">
        <v>2364</v>
      </c>
      <c r="D209" s="1027"/>
      <c r="E209" s="1027"/>
      <c r="F209" s="1027"/>
      <c r="G209" s="1027"/>
      <c r="H209" s="1027"/>
      <c r="I209" s="1027"/>
      <c r="J209" s="1027"/>
      <c r="K209" s="1027"/>
      <c r="L209" s="1027"/>
      <c r="M209" s="1027"/>
      <c r="N209" s="1027"/>
      <c r="O209" s="1027"/>
      <c r="P209" s="1027"/>
      <c r="Q209" s="1027"/>
      <c r="R209" s="1027"/>
      <c r="S209" s="1027"/>
      <c r="T209" s="1027"/>
      <c r="U209" s="1027"/>
      <c r="V209" s="1027"/>
      <c r="W209" s="1027"/>
      <c r="X209" s="1027"/>
      <c r="Y209" s="1027"/>
      <c r="Z209" s="1027"/>
      <c r="AA209"/>
      <c r="AB209" s="181"/>
    </row>
    <row r="210" spans="1:28" s="16" customFormat="1" ht="15.65" customHeight="1">
      <c r="A210" s="180"/>
      <c r="B210" s="220"/>
      <c r="C210" s="472" t="s">
        <v>2290</v>
      </c>
      <c r="D210" s="461"/>
      <c r="E210" s="461"/>
      <c r="F210" s="461"/>
      <c r="G210" s="477"/>
      <c r="H210" s="477"/>
      <c r="I210" s="461"/>
      <c r="J210" s="461"/>
      <c r="K210" s="461"/>
      <c r="L210" s="461"/>
      <c r="M210" s="461"/>
      <c r="N210" s="461"/>
      <c r="O210" s="461"/>
      <c r="P210" s="461"/>
      <c r="Q210" s="461"/>
      <c r="R210" s="461"/>
      <c r="S210" s="461"/>
      <c r="T210" s="461"/>
      <c r="U210" s="461"/>
      <c r="V210" s="461"/>
      <c r="W210" s="461"/>
      <c r="X210" s="461"/>
      <c r="Y210" s="461"/>
      <c r="Z210" s="461"/>
      <c r="AA210"/>
      <c r="AB210" s="181"/>
    </row>
    <row r="211" spans="1:28" s="16" customFormat="1" ht="15.65" customHeight="1">
      <c r="A211" s="180"/>
      <c r="B211" s="220"/>
      <c r="C211" s="461"/>
      <c r="D211" s="1032" t="s">
        <v>2291</v>
      </c>
      <c r="E211" s="1032"/>
      <c r="F211" s="1032"/>
      <c r="G211" s="1032"/>
      <c r="H211" s="1032"/>
      <c r="I211" s="1032"/>
      <c r="J211" s="1032"/>
      <c r="K211" s="1032"/>
      <c r="L211" s="1032"/>
      <c r="M211" s="1032"/>
      <c r="N211" s="1032"/>
      <c r="O211" s="1032"/>
      <c r="P211" s="1032"/>
      <c r="Q211" s="1032"/>
      <c r="R211" s="1032"/>
      <c r="S211" s="1032"/>
      <c r="T211" s="1032"/>
      <c r="U211" s="1032"/>
      <c r="V211" s="1032"/>
      <c r="W211" s="1032"/>
      <c r="X211" s="1032"/>
      <c r="Y211" s="1032"/>
      <c r="Z211" s="1032"/>
      <c r="AA211"/>
      <c r="AB211" s="181"/>
    </row>
    <row r="212" spans="1:28" s="16" customFormat="1" ht="15.65" customHeight="1">
      <c r="A212" s="180"/>
      <c r="B212" s="220"/>
      <c r="C212" s="461"/>
      <c r="D212" s="461" t="s">
        <v>2292</v>
      </c>
      <c r="E212" s="461"/>
      <c r="F212" s="461"/>
      <c r="G212" s="477"/>
      <c r="H212" s="477"/>
      <c r="I212" s="461"/>
      <c r="J212" s="461"/>
      <c r="K212" s="461"/>
      <c r="L212" s="461"/>
      <c r="M212" s="461"/>
      <c r="N212" s="461"/>
      <c r="O212" s="461"/>
      <c r="P212" s="461"/>
      <c r="Q212" s="461"/>
      <c r="R212" s="461"/>
      <c r="S212" s="461"/>
      <c r="T212" s="461"/>
      <c r="U212" s="461"/>
      <c r="V212" s="461"/>
      <c r="W212" s="461"/>
      <c r="X212" s="461"/>
      <c r="Y212" s="461"/>
      <c r="Z212" s="461"/>
      <c r="AA212"/>
      <c r="AB212" s="181"/>
    </row>
    <row r="213" spans="1:28" s="16" customFormat="1" ht="34.5" customHeight="1">
      <c r="A213" s="180"/>
      <c r="B213" s="220"/>
      <c r="C213" s="1033" t="s">
        <v>2399</v>
      </c>
      <c r="D213" s="1033"/>
      <c r="E213" s="1033"/>
      <c r="F213" s="1033"/>
      <c r="G213" s="1033"/>
      <c r="H213" s="1033"/>
      <c r="I213" s="1033"/>
      <c r="J213" s="1033"/>
      <c r="K213" s="1033"/>
      <c r="L213" s="1033"/>
      <c r="M213" s="1033"/>
      <c r="N213" s="1033"/>
      <c r="O213" s="1033"/>
      <c r="P213" s="1033"/>
      <c r="Q213" s="1033"/>
      <c r="R213" s="1033"/>
      <c r="S213" s="1033"/>
      <c r="T213" s="1033"/>
      <c r="U213" s="1033"/>
      <c r="V213" s="1033"/>
      <c r="W213" s="1033"/>
      <c r="X213" s="1033"/>
      <c r="Y213" s="1033"/>
      <c r="Z213" s="1033"/>
      <c r="AA213"/>
      <c r="AB213" s="181"/>
    </row>
    <row r="214" spans="1:28" s="16" customFormat="1" ht="15.65" customHeight="1">
      <c r="A214" s="180"/>
      <c r="B214" s="220"/>
      <c r="C214" s="505" t="s">
        <v>2295</v>
      </c>
      <c r="D214" s="506"/>
      <c r="E214" s="506"/>
      <c r="F214" s="506"/>
      <c r="G214" s="506"/>
      <c r="H214" s="506"/>
      <c r="I214" s="506"/>
      <c r="J214" s="506"/>
      <c r="K214" s="506"/>
      <c r="L214" s="506"/>
      <c r="M214" s="506"/>
      <c r="N214" s="506"/>
      <c r="O214" s="506"/>
      <c r="P214" s="506"/>
      <c r="Q214" s="506"/>
      <c r="R214" s="506"/>
      <c r="S214" s="506"/>
      <c r="T214" s="506"/>
      <c r="U214" s="506"/>
      <c r="V214" s="506"/>
      <c r="W214" s="506"/>
      <c r="X214" s="506"/>
      <c r="Y214" s="506"/>
      <c r="Z214" s="506"/>
      <c r="AA214"/>
      <c r="AB214" s="181"/>
    </row>
    <row r="215" spans="1:28" s="16" customFormat="1" ht="15.65" customHeight="1">
      <c r="A215" s="180"/>
      <c r="B215" s="220"/>
      <c r="C215" s="486" t="s">
        <v>2296</v>
      </c>
      <c r="D215" s="461"/>
      <c r="E215" s="461"/>
      <c r="F215" s="461"/>
      <c r="G215" s="477"/>
      <c r="H215" s="477"/>
      <c r="I215" s="461"/>
      <c r="J215" s="461"/>
      <c r="K215" s="461"/>
      <c r="L215" s="461"/>
      <c r="M215" s="461"/>
      <c r="N215" s="461"/>
      <c r="O215" s="461"/>
      <c r="P215" s="461"/>
      <c r="Q215" s="461"/>
      <c r="R215" s="461"/>
      <c r="S215" s="461"/>
      <c r="T215" s="461"/>
      <c r="U215" s="461"/>
      <c r="V215" s="461"/>
      <c r="W215" s="461"/>
      <c r="X215" s="461"/>
      <c r="Y215" s="461"/>
      <c r="Z215" s="461"/>
      <c r="AA215"/>
      <c r="AB215" s="181"/>
    </row>
    <row r="216" spans="1:28" s="16" customFormat="1" ht="15.65" customHeight="1">
      <c r="A216" s="180"/>
      <c r="B216" s="220"/>
      <c r="C216" s="1034" t="s">
        <v>2388</v>
      </c>
      <c r="D216" s="1034"/>
      <c r="E216" s="1034"/>
      <c r="F216" s="1034"/>
      <c r="G216" s="1034"/>
      <c r="H216" s="1034"/>
      <c r="I216" s="1034"/>
      <c r="J216" s="1034"/>
      <c r="K216" s="1034"/>
      <c r="L216" s="1034"/>
      <c r="M216" s="1034"/>
      <c r="N216" s="1034"/>
      <c r="O216" s="1034"/>
      <c r="P216" s="1034"/>
      <c r="Q216" s="1034"/>
      <c r="R216" s="1034"/>
      <c r="S216" s="1034"/>
      <c r="T216" s="1034"/>
      <c r="U216" s="1034"/>
      <c r="V216" s="1034"/>
      <c r="W216" s="1034"/>
      <c r="X216" s="1034"/>
      <c r="Y216" s="1034"/>
      <c r="Z216" s="1034"/>
      <c r="AA216"/>
      <c r="AB216" s="181"/>
    </row>
    <row r="217" spans="1:28" s="16" customFormat="1" ht="15.65" customHeight="1">
      <c r="A217" s="180"/>
      <c r="B217" s="220"/>
      <c r="C217" s="485" t="s">
        <v>2380</v>
      </c>
      <c r="D217" s="462"/>
      <c r="E217" s="461"/>
      <c r="F217" s="461"/>
      <c r="G217" s="477"/>
      <c r="H217" s="477"/>
      <c r="I217" s="461"/>
      <c r="J217" s="461"/>
      <c r="K217" s="461"/>
      <c r="L217" s="461"/>
      <c r="M217" s="461"/>
      <c r="N217" s="461"/>
      <c r="O217" s="461"/>
      <c r="P217" s="461"/>
      <c r="Q217" s="461"/>
      <c r="R217" s="461"/>
      <c r="S217" s="461"/>
      <c r="T217" s="461"/>
      <c r="U217" s="461"/>
      <c r="V217" s="461"/>
      <c r="W217" s="461"/>
      <c r="X217" s="461"/>
      <c r="Y217" s="461"/>
      <c r="Z217" s="461"/>
      <c r="AA217"/>
      <c r="AB217" s="181"/>
    </row>
    <row r="218" spans="1:28" s="16" customFormat="1" ht="15.65" customHeight="1">
      <c r="A218" s="180"/>
      <c r="B218" s="220"/>
      <c r="C218" s="1027" t="s">
        <v>2297</v>
      </c>
      <c r="D218" s="1027"/>
      <c r="E218" s="1027"/>
      <c r="F218" s="1027"/>
      <c r="G218" s="1027"/>
      <c r="H218" s="1027"/>
      <c r="I218" s="1027"/>
      <c r="J218" s="1027"/>
      <c r="K218" s="1027"/>
      <c r="L218" s="1027"/>
      <c r="M218" s="1027"/>
      <c r="N218" s="1027"/>
      <c r="O218" s="1027"/>
      <c r="P218" s="1027"/>
      <c r="Q218" s="1027"/>
      <c r="R218" s="1027"/>
      <c r="S218" s="1027"/>
      <c r="T218" s="1027"/>
      <c r="U218" s="1027"/>
      <c r="V218" s="1027"/>
      <c r="W218" s="1027"/>
      <c r="X218" s="1027"/>
      <c r="Y218" s="1027"/>
      <c r="Z218" s="1027"/>
      <c r="AA218"/>
      <c r="AB218" s="181"/>
    </row>
    <row r="219" spans="1:28" s="16" customFormat="1" ht="15.65" customHeight="1">
      <c r="A219" s="180"/>
      <c r="B219" s="220"/>
      <c r="C219" s="486" t="s">
        <v>2298</v>
      </c>
      <c r="D219" s="461"/>
      <c r="E219" s="461"/>
      <c r="F219" s="461"/>
      <c r="G219" s="477"/>
      <c r="H219" s="477"/>
      <c r="I219" s="461"/>
      <c r="J219" s="461"/>
      <c r="K219" s="461"/>
      <c r="L219" s="461"/>
      <c r="M219" s="461"/>
      <c r="N219" s="461"/>
      <c r="O219" s="461"/>
      <c r="P219" s="461"/>
      <c r="Q219" s="461"/>
      <c r="R219" s="461"/>
      <c r="S219" s="461"/>
      <c r="T219" s="461"/>
      <c r="U219" s="461"/>
      <c r="V219" s="461"/>
      <c r="W219" s="461"/>
      <c r="X219" s="461"/>
      <c r="Y219" s="461"/>
      <c r="Z219" s="461"/>
      <c r="AA219"/>
      <c r="AB219" s="181"/>
    </row>
    <row r="220" spans="1:28" s="16" customFormat="1" ht="15.65" customHeight="1">
      <c r="A220" s="180"/>
      <c r="B220" s="220"/>
      <c r="C220" s="867" t="s">
        <v>2421</v>
      </c>
      <c r="D220" s="733"/>
      <c r="E220" s="733"/>
      <c r="F220" s="733"/>
      <c r="G220" s="733"/>
      <c r="H220" s="733"/>
      <c r="I220" s="733"/>
      <c r="J220" s="733"/>
      <c r="K220" s="733"/>
      <c r="L220" s="733"/>
      <c r="M220" s="733"/>
      <c r="N220" s="733"/>
      <c r="O220" s="733"/>
      <c r="P220" s="733"/>
      <c r="Q220" s="733"/>
      <c r="R220" s="733"/>
      <c r="S220" s="733"/>
      <c r="T220" s="733"/>
      <c r="U220" s="733"/>
      <c r="V220" s="733"/>
      <c r="W220" s="733"/>
      <c r="X220" s="733"/>
      <c r="Y220" s="733"/>
      <c r="Z220" s="733"/>
      <c r="AA220"/>
      <c r="AB220" s="181"/>
    </row>
    <row r="221" spans="1:28" s="16" customFormat="1" ht="15.65" customHeight="1">
      <c r="A221" s="180"/>
      <c r="B221" s="220"/>
      <c r="C221" s="733"/>
      <c r="D221" s="733"/>
      <c r="E221" s="733"/>
      <c r="F221" s="733"/>
      <c r="G221" s="733"/>
      <c r="H221" s="733"/>
      <c r="I221" s="733"/>
      <c r="J221" s="733"/>
      <c r="K221" s="733"/>
      <c r="L221" s="733"/>
      <c r="M221" s="733"/>
      <c r="N221" s="733"/>
      <c r="O221" s="733"/>
      <c r="P221" s="733"/>
      <c r="Q221" s="733"/>
      <c r="R221" s="733"/>
      <c r="S221" s="733"/>
      <c r="T221" s="733"/>
      <c r="U221" s="733"/>
      <c r="V221" s="733"/>
      <c r="W221" s="733"/>
      <c r="X221" s="733"/>
      <c r="Y221" s="733"/>
      <c r="Z221" s="733"/>
      <c r="AA221"/>
      <c r="AB221" s="181"/>
    </row>
    <row r="222" spans="1:28" s="16" customFormat="1" ht="15.65" customHeight="1">
      <c r="A222" s="180"/>
      <c r="B222" s="220"/>
      <c r="C222" s="461"/>
      <c r="D222" s="461"/>
      <c r="E222" s="461"/>
      <c r="F222" s="461"/>
      <c r="G222" s="477"/>
      <c r="H222" s="477"/>
      <c r="I222" s="461"/>
      <c r="J222" s="461"/>
      <c r="K222" s="461"/>
      <c r="L222" s="461"/>
      <c r="M222" s="461"/>
      <c r="N222" s="461"/>
      <c r="O222" s="461"/>
      <c r="P222" s="461"/>
      <c r="Q222" s="461"/>
      <c r="R222" s="461"/>
      <c r="S222" s="461"/>
      <c r="T222" s="461"/>
      <c r="U222" s="461"/>
      <c r="V222" s="461"/>
      <c r="W222" s="461"/>
      <c r="X222" s="461"/>
      <c r="Y222" s="461"/>
      <c r="Z222" s="461"/>
      <c r="AA222"/>
      <c r="AB222" s="181"/>
    </row>
    <row r="223" spans="1:28" s="16" customFormat="1" ht="31" customHeight="1">
      <c r="A223" s="180"/>
      <c r="B223" s="220"/>
      <c r="C223" s="1031" t="s">
        <v>2383</v>
      </c>
      <c r="D223" s="1031"/>
      <c r="E223" s="1031"/>
      <c r="F223" s="1031"/>
      <c r="G223" s="1031"/>
      <c r="H223" s="1031"/>
      <c r="I223" s="1031"/>
      <c r="J223" s="1031"/>
      <c r="K223" s="1031"/>
      <c r="L223" s="1031"/>
      <c r="M223" s="1031"/>
      <c r="N223" s="1031"/>
      <c r="O223" s="1031"/>
      <c r="P223" s="1031"/>
      <c r="Q223" s="1031"/>
      <c r="R223" s="1031"/>
      <c r="S223" s="1031"/>
      <c r="T223" s="1031"/>
      <c r="U223" s="1031"/>
      <c r="V223" s="1031"/>
      <c r="W223" s="1031"/>
      <c r="X223" s="1031"/>
      <c r="Y223" s="1031"/>
      <c r="Z223" s="1031"/>
      <c r="AA223"/>
      <c r="AB223" s="181"/>
    </row>
    <row r="224" spans="1:28" s="16" customFormat="1" ht="15.65" customHeight="1">
      <c r="A224" s="180"/>
      <c r="B224" s="220"/>
      <c r="C224"/>
      <c r="D224"/>
      <c r="E224"/>
      <c r="F224"/>
      <c r="G224" s="135"/>
      <c r="H224" s="135"/>
      <c r="I224"/>
      <c r="J224"/>
      <c r="K224"/>
      <c r="L224"/>
      <c r="M224"/>
      <c r="N224"/>
      <c r="O224"/>
      <c r="P224"/>
      <c r="Q224"/>
      <c r="R224"/>
      <c r="S224"/>
      <c r="T224"/>
      <c r="U224"/>
      <c r="V224"/>
      <c r="W224"/>
      <c r="X224"/>
      <c r="Y224"/>
      <c r="Z224"/>
      <c r="AA224"/>
      <c r="AB224" s="181"/>
    </row>
    <row r="225" spans="1:28" s="16" customFormat="1" ht="15.65" customHeight="1">
      <c r="A225" s="180"/>
      <c r="B225" s="220"/>
      <c r="C225"/>
      <c r="D225" t="s">
        <v>2308</v>
      </c>
      <c r="E225"/>
      <c r="F225"/>
      <c r="G225" s="135"/>
      <c r="H225" s="135"/>
      <c r="I225"/>
      <c r="J225"/>
      <c r="K225"/>
      <c r="L225"/>
      <c r="M225"/>
      <c r="N225"/>
      <c r="O225"/>
      <c r="P225"/>
      <c r="Q225"/>
      <c r="R225"/>
      <c r="S225"/>
      <c r="T225"/>
      <c r="U225"/>
      <c r="V225"/>
      <c r="W225"/>
      <c r="X225"/>
      <c r="Y225"/>
      <c r="Z225"/>
      <c r="AA225"/>
      <c r="AB225" s="181"/>
    </row>
    <row r="226" spans="1:28" s="16" customFormat="1" ht="15.65" customHeight="1">
      <c r="A226" s="180"/>
      <c r="B226" s="220"/>
      <c r="C226" s="373"/>
      <c r="D226" s="507" t="s">
        <v>2391</v>
      </c>
      <c r="E226"/>
      <c r="F226"/>
      <c r="G226" s="135"/>
      <c r="H226" s="135"/>
      <c r="I226"/>
      <c r="J226"/>
      <c r="K226"/>
      <c r="L226"/>
      <c r="M226"/>
      <c r="N226"/>
      <c r="O226"/>
      <c r="P226"/>
      <c r="Q226"/>
      <c r="R226"/>
      <c r="S226"/>
      <c r="T226"/>
      <c r="U226"/>
      <c r="V226"/>
      <c r="W226"/>
      <c r="X226"/>
      <c r="Y226"/>
      <c r="Z226"/>
      <c r="AA226"/>
      <c r="AB226" s="181"/>
    </row>
    <row r="227" spans="1:28" s="16" customFormat="1" ht="15.65" customHeight="1">
      <c r="A227" s="180"/>
      <c r="B227" s="220"/>
      <c r="C227"/>
      <c r="D227" s="475" t="s">
        <v>2306</v>
      </c>
      <c r="E227"/>
      <c r="F227"/>
      <c r="G227" s="135"/>
      <c r="H227" s="135"/>
      <c r="I227"/>
      <c r="J227"/>
      <c r="K227"/>
      <c r="L227"/>
      <c r="M227"/>
      <c r="N227"/>
      <c r="O227"/>
      <c r="P227"/>
      <c r="Q227"/>
      <c r="R227"/>
      <c r="S227"/>
      <c r="T227"/>
      <c r="U227"/>
      <c r="V227"/>
      <c r="W227"/>
      <c r="X227"/>
      <c r="Y227"/>
      <c r="Z227"/>
      <c r="AA227"/>
      <c r="AB227" s="181"/>
    </row>
    <row r="228" spans="1:28" s="16" customFormat="1" ht="15.65" customHeight="1">
      <c r="A228" s="180"/>
      <c r="B228" s="220"/>
      <c r="C228"/>
      <c r="D228" s="475" t="s">
        <v>2307</v>
      </c>
      <c r="E228"/>
      <c r="F228"/>
      <c r="G228" s="135"/>
      <c r="H228" s="135"/>
      <c r="I228"/>
      <c r="J228"/>
      <c r="K228"/>
      <c r="L228"/>
      <c r="M228"/>
      <c r="N228"/>
      <c r="O228"/>
      <c r="P228"/>
      <c r="Q228"/>
      <c r="R228"/>
      <c r="S228"/>
      <c r="T228"/>
      <c r="U228"/>
      <c r="V228"/>
      <c r="W228"/>
      <c r="X228"/>
      <c r="Y228"/>
      <c r="Z228"/>
      <c r="AA228"/>
      <c r="AB228" s="181"/>
    </row>
    <row r="229" spans="1:28" s="16" customFormat="1" ht="15.65" customHeight="1">
      <c r="A229" s="180"/>
      <c r="B229" s="220"/>
      <c r="C229"/>
      <c r="D229"/>
      <c r="E229"/>
      <c r="F229"/>
      <c r="G229" s="135"/>
      <c r="H229" s="135"/>
      <c r="I229"/>
      <c r="J229"/>
      <c r="K229"/>
      <c r="L229"/>
      <c r="M229"/>
      <c r="N229"/>
      <c r="O229"/>
      <c r="P229"/>
      <c r="Q229"/>
      <c r="R229"/>
      <c r="S229"/>
      <c r="T229"/>
      <c r="U229"/>
      <c r="V229"/>
      <c r="W229"/>
      <c r="X229"/>
      <c r="Y229"/>
      <c r="Z229"/>
      <c r="AA229"/>
      <c r="AB229" s="181"/>
    </row>
    <row r="230" spans="1:28" s="16" customFormat="1" ht="45.65" customHeight="1">
      <c r="A230" s="180"/>
      <c r="B230" s="220"/>
      <c r="C230"/>
      <c r="D230" s="867" t="s">
        <v>2361</v>
      </c>
      <c r="E230" s="867"/>
      <c r="F230" s="867"/>
      <c r="G230" s="867"/>
      <c r="H230" s="867"/>
      <c r="I230" s="867"/>
      <c r="J230" s="867"/>
      <c r="K230" s="867"/>
      <c r="L230" s="867"/>
      <c r="M230" s="867"/>
      <c r="N230" s="867"/>
      <c r="O230" s="867"/>
      <c r="P230" s="867"/>
      <c r="Q230" s="867"/>
      <c r="R230" s="867"/>
      <c r="S230" s="867"/>
      <c r="T230" s="867"/>
      <c r="U230" s="867"/>
      <c r="V230" s="867"/>
      <c r="W230" s="867"/>
      <c r="X230" s="867"/>
      <c r="Y230" s="867"/>
      <c r="Z230" s="867"/>
      <c r="AA230"/>
      <c r="AB230" s="181"/>
    </row>
    <row r="231" spans="1:28" s="16" customFormat="1" ht="15.65" customHeight="1">
      <c r="A231" s="180"/>
      <c r="B231" s="220"/>
      <c r="C231"/>
      <c r="D231"/>
      <c r="E231"/>
      <c r="F231"/>
      <c r="G231" s="135"/>
      <c r="H231" s="135"/>
      <c r="I231"/>
      <c r="J231"/>
      <c r="K231"/>
      <c r="L231"/>
      <c r="M231"/>
      <c r="N231"/>
      <c r="O231"/>
      <c r="P231"/>
      <c r="Q231"/>
      <c r="R231"/>
      <c r="S231"/>
      <c r="T231"/>
      <c r="U231"/>
      <c r="V231"/>
      <c r="W231"/>
      <c r="X231"/>
      <c r="Y231"/>
      <c r="Z231"/>
      <c r="AA231"/>
      <c r="AB231" s="181"/>
    </row>
    <row r="232" spans="1:28" s="16" customFormat="1" ht="15.65" customHeight="1">
      <c r="A232" s="180"/>
      <c r="B232" s="220"/>
      <c r="C232"/>
      <c r="D232" s="867" t="s">
        <v>2422</v>
      </c>
      <c r="E232" s="733"/>
      <c r="F232" s="733"/>
      <c r="G232" s="733"/>
      <c r="H232" s="733"/>
      <c r="I232" s="733"/>
      <c r="J232" s="733"/>
      <c r="K232" s="733"/>
      <c r="L232" s="733"/>
      <c r="M232" s="733"/>
      <c r="N232" s="733"/>
      <c r="O232" s="733"/>
      <c r="P232" s="733"/>
      <c r="Q232" s="733"/>
      <c r="R232" s="733"/>
      <c r="S232" s="733"/>
      <c r="T232" s="733"/>
      <c r="U232" s="733"/>
      <c r="V232" s="733"/>
      <c r="W232" s="733"/>
      <c r="X232" s="733"/>
      <c r="Y232" s="733"/>
      <c r="Z232" s="733"/>
      <c r="AA232"/>
      <c r="AB232" s="181"/>
    </row>
    <row r="233" spans="1:28" s="16" customFormat="1" ht="15.65" customHeight="1">
      <c r="A233" s="180"/>
      <c r="B233" s="220"/>
      <c r="C233"/>
      <c r="D233" s="733"/>
      <c r="E233" s="733"/>
      <c r="F233" s="733"/>
      <c r="G233" s="733"/>
      <c r="H233" s="733"/>
      <c r="I233" s="733"/>
      <c r="J233" s="733"/>
      <c r="K233" s="733"/>
      <c r="L233" s="733"/>
      <c r="M233" s="733"/>
      <c r="N233" s="733"/>
      <c r="O233" s="733"/>
      <c r="P233" s="733"/>
      <c r="Q233" s="733"/>
      <c r="R233" s="733"/>
      <c r="S233" s="733"/>
      <c r="T233" s="733"/>
      <c r="U233" s="733"/>
      <c r="V233" s="733"/>
      <c r="W233" s="733"/>
      <c r="X233" s="733"/>
      <c r="Y233" s="733"/>
      <c r="Z233" s="733"/>
      <c r="AA233"/>
      <c r="AB233" s="181"/>
    </row>
    <row r="234" spans="1:28" s="16" customFormat="1" ht="15.65" customHeight="1">
      <c r="A234" s="180"/>
      <c r="B234" s="220"/>
      <c r="C234"/>
      <c r="D234" t="s">
        <v>2362</v>
      </c>
      <c r="E234"/>
      <c r="F234"/>
      <c r="G234" s="135"/>
      <c r="H234" s="135"/>
      <c r="I234"/>
      <c r="J234"/>
      <c r="K234"/>
      <c r="L234"/>
      <c r="M234"/>
      <c r="N234"/>
      <c r="O234"/>
      <c r="P234"/>
      <c r="Q234"/>
      <c r="R234"/>
      <c r="S234"/>
      <c r="T234"/>
      <c r="U234"/>
      <c r="V234"/>
      <c r="W234"/>
      <c r="X234"/>
      <c r="Y234"/>
      <c r="Z234"/>
      <c r="AA234"/>
      <c r="AB234" s="181"/>
    </row>
    <row r="235" spans="1:28" s="16" customFormat="1" ht="15.65" customHeight="1">
      <c r="A235" s="180"/>
      <c r="B235" s="220"/>
      <c r="C235"/>
      <c r="D235" t="s">
        <v>2309</v>
      </c>
      <c r="E235"/>
      <c r="F235"/>
      <c r="G235" s="135"/>
      <c r="H235" s="135"/>
      <c r="I235"/>
      <c r="J235"/>
      <c r="K235"/>
      <c r="L235"/>
      <c r="M235"/>
      <c r="N235"/>
      <c r="O235"/>
      <c r="P235"/>
      <c r="Q235"/>
      <c r="R235"/>
      <c r="S235"/>
      <c r="T235"/>
      <c r="U235"/>
      <c r="V235"/>
      <c r="W235"/>
      <c r="X235"/>
      <c r="Y235"/>
      <c r="Z235"/>
      <c r="AA235"/>
      <c r="AB235" s="181"/>
    </row>
    <row r="236" spans="1:28" s="16" customFormat="1" ht="15.65" customHeight="1">
      <c r="A236" s="180"/>
      <c r="B236" s="220"/>
      <c r="C236"/>
      <c r="D236" s="92" t="s">
        <v>2314</v>
      </c>
      <c r="E236"/>
      <c r="F236"/>
      <c r="G236" s="135"/>
      <c r="H236" s="135"/>
      <c r="I236"/>
      <c r="J236"/>
      <c r="K236"/>
      <c r="L236"/>
      <c r="M236"/>
      <c r="N236"/>
      <c r="O236"/>
      <c r="P236"/>
      <c r="Q236"/>
      <c r="R236"/>
      <c r="S236"/>
      <c r="T236"/>
      <c r="U236"/>
      <c r="V236"/>
      <c r="W236"/>
      <c r="X236"/>
      <c r="Y236"/>
      <c r="Z236"/>
      <c r="AA236"/>
      <c r="AB236" s="181"/>
    </row>
    <row r="237" spans="1:28" s="16" customFormat="1" ht="15.65" customHeight="1">
      <c r="A237" s="180"/>
      <c r="B237" s="220"/>
      <c r="C237"/>
      <c r="D237" s="373" t="s">
        <v>2392</v>
      </c>
      <c r="E237"/>
      <c r="F237"/>
      <c r="G237" s="135"/>
      <c r="H237" s="135"/>
      <c r="I237"/>
      <c r="J237"/>
      <c r="K237"/>
      <c r="L237"/>
      <c r="M237"/>
      <c r="N237"/>
      <c r="O237"/>
      <c r="P237"/>
      <c r="Q237"/>
      <c r="R237"/>
      <c r="S237"/>
      <c r="T237"/>
      <c r="U237"/>
      <c r="V237"/>
      <c r="W237"/>
      <c r="X237"/>
      <c r="Y237"/>
      <c r="Z237"/>
      <c r="AA237"/>
      <c r="AB237" s="181"/>
    </row>
    <row r="238" spans="1:28" s="16" customFormat="1" ht="15.65" customHeight="1">
      <c r="A238" s="180"/>
      <c r="B238" s="220"/>
      <c r="C238" s="1030" t="s">
        <v>2364</v>
      </c>
      <c r="D238" s="1030"/>
      <c r="E238" s="1030"/>
      <c r="F238" s="1030"/>
      <c r="G238" s="1030"/>
      <c r="H238" s="1030"/>
      <c r="I238" s="1030"/>
      <c r="J238" s="1030"/>
      <c r="K238" s="1030"/>
      <c r="L238" s="1030"/>
      <c r="M238" s="1030"/>
      <c r="N238" s="1030"/>
      <c r="O238" s="1030"/>
      <c r="P238" s="1030"/>
      <c r="Q238" s="1030"/>
      <c r="R238" s="1030"/>
      <c r="S238" s="1030"/>
      <c r="T238" s="1030"/>
      <c r="U238" s="1030"/>
      <c r="V238" s="1030"/>
      <c r="W238" s="1030"/>
      <c r="X238" s="1030"/>
      <c r="Y238" s="1030"/>
      <c r="Z238" s="1030"/>
      <c r="AA238"/>
      <c r="AB238" s="181"/>
    </row>
    <row r="239" spans="1:28" s="16" customFormat="1" ht="15.65" customHeight="1">
      <c r="A239" s="180"/>
      <c r="B239" s="220"/>
      <c r="C239" s="508" t="s">
        <v>2290</v>
      </c>
      <c r="D239" s="471"/>
      <c r="E239" s="471"/>
      <c r="F239" s="471"/>
      <c r="G239" s="509"/>
      <c r="H239" s="509"/>
      <c r="I239" s="471"/>
      <c r="J239" s="471"/>
      <c r="K239" s="471"/>
      <c r="L239" s="471"/>
      <c r="M239" s="471"/>
      <c r="N239" s="471"/>
      <c r="O239" s="471"/>
      <c r="P239" s="471"/>
      <c r="Q239" s="471"/>
      <c r="R239" s="471"/>
      <c r="S239" s="471"/>
      <c r="T239" s="471"/>
      <c r="U239" s="471"/>
      <c r="V239" s="471"/>
      <c r="W239" s="471"/>
      <c r="X239" s="471"/>
      <c r="Y239" s="471"/>
      <c r="Z239" s="471"/>
      <c r="AA239"/>
      <c r="AB239" s="181"/>
    </row>
    <row r="240" spans="1:28" s="16" customFormat="1" ht="15.65" customHeight="1">
      <c r="A240" s="180"/>
      <c r="B240" s="220"/>
      <c r="C240" s="471"/>
      <c r="D240" s="1001" t="s">
        <v>2291</v>
      </c>
      <c r="E240" s="1001"/>
      <c r="F240" s="1001"/>
      <c r="G240" s="1001"/>
      <c r="H240" s="1001"/>
      <c r="I240" s="1001"/>
      <c r="J240" s="1001"/>
      <c r="K240" s="1001"/>
      <c r="L240" s="1001"/>
      <c r="M240" s="1001"/>
      <c r="N240" s="1001"/>
      <c r="O240" s="1001"/>
      <c r="P240" s="1001"/>
      <c r="Q240" s="1001"/>
      <c r="R240" s="1001"/>
      <c r="S240" s="1001"/>
      <c r="T240" s="1001"/>
      <c r="U240" s="1001"/>
      <c r="V240" s="1001"/>
      <c r="W240" s="1001"/>
      <c r="X240" s="1001"/>
      <c r="Y240" s="1001"/>
      <c r="Z240" s="1001"/>
      <c r="AA240"/>
      <c r="AB240" s="181"/>
    </row>
    <row r="241" spans="1:28" s="16" customFormat="1" ht="15.65" customHeight="1">
      <c r="A241" s="180"/>
      <c r="B241" s="220"/>
      <c r="C241" s="471"/>
      <c r="D241" s="471" t="s">
        <v>2292</v>
      </c>
      <c r="E241" s="471"/>
      <c r="F241" s="471"/>
      <c r="G241" s="509"/>
      <c r="H241" s="509"/>
      <c r="I241" s="471"/>
      <c r="J241" s="471"/>
      <c r="K241" s="471"/>
      <c r="L241" s="471"/>
      <c r="M241" s="471"/>
      <c r="N241" s="471"/>
      <c r="O241" s="471"/>
      <c r="P241" s="471"/>
      <c r="Q241" s="471"/>
      <c r="R241" s="471"/>
      <c r="S241" s="471"/>
      <c r="T241" s="471"/>
      <c r="U241" s="471"/>
      <c r="V241" s="471"/>
      <c r="W241" s="471"/>
      <c r="X241" s="471"/>
      <c r="Y241" s="471"/>
      <c r="Z241" s="471"/>
      <c r="AA241"/>
      <c r="AB241" s="181"/>
    </row>
    <row r="242" spans="1:28" s="16" customFormat="1" ht="15.65" customHeight="1">
      <c r="A242" s="180"/>
      <c r="B242" s="220"/>
      <c r="C242" s="510" t="s">
        <v>2295</v>
      </c>
      <c r="D242" s="511"/>
      <c r="E242" s="511"/>
      <c r="F242" s="511"/>
      <c r="G242" s="511"/>
      <c r="H242" s="511"/>
      <c r="I242" s="511"/>
      <c r="J242" s="511"/>
      <c r="K242" s="511"/>
      <c r="L242" s="511"/>
      <c r="M242" s="511"/>
      <c r="N242" s="511"/>
      <c r="O242" s="511"/>
      <c r="P242" s="511"/>
      <c r="Q242" s="511"/>
      <c r="R242" s="511"/>
      <c r="S242" s="511"/>
      <c r="T242" s="511"/>
      <c r="U242" s="511"/>
      <c r="V242" s="511"/>
      <c r="W242" s="511"/>
      <c r="X242" s="511"/>
      <c r="Y242" s="511"/>
      <c r="Z242" s="511"/>
      <c r="AA242"/>
      <c r="AB242" s="181"/>
    </row>
    <row r="243" spans="1:28" s="16" customFormat="1" ht="15.65" customHeight="1">
      <c r="A243" s="180"/>
      <c r="B243" s="220"/>
      <c r="C243" s="867" t="s">
        <v>2423</v>
      </c>
      <c r="D243" s="733"/>
      <c r="E243" s="733"/>
      <c r="F243" s="733"/>
      <c r="G243" s="733"/>
      <c r="H243" s="733"/>
      <c r="I243" s="733"/>
      <c r="J243" s="733"/>
      <c r="K243" s="733"/>
      <c r="L243" s="733"/>
      <c r="M243" s="733"/>
      <c r="N243" s="733"/>
      <c r="O243" s="733"/>
      <c r="P243" s="733"/>
      <c r="Q243" s="733"/>
      <c r="R243" s="733"/>
      <c r="S243" s="733"/>
      <c r="T243" s="733"/>
      <c r="U243" s="733"/>
      <c r="V243" s="733"/>
      <c r="W243" s="733"/>
      <c r="X243" s="733"/>
      <c r="Y243" s="733"/>
      <c r="Z243" s="733"/>
      <c r="AA243"/>
      <c r="AB243" s="181"/>
    </row>
    <row r="244" spans="1:28" s="16" customFormat="1" ht="15.65" customHeight="1">
      <c r="A244" s="180"/>
      <c r="B244" s="220"/>
      <c r="C244" s="733"/>
      <c r="D244" s="733"/>
      <c r="E244" s="733"/>
      <c r="F244" s="733"/>
      <c r="G244" s="733"/>
      <c r="H244" s="733"/>
      <c r="I244" s="733"/>
      <c r="J244" s="733"/>
      <c r="K244" s="733"/>
      <c r="L244" s="733"/>
      <c r="M244" s="733"/>
      <c r="N244" s="733"/>
      <c r="O244" s="733"/>
      <c r="P244" s="733"/>
      <c r="Q244" s="733"/>
      <c r="R244" s="733"/>
      <c r="S244" s="733"/>
      <c r="T244" s="733"/>
      <c r="U244" s="733"/>
      <c r="V244" s="733"/>
      <c r="W244" s="733"/>
      <c r="X244" s="733"/>
      <c r="Y244" s="733"/>
      <c r="Z244" s="733"/>
      <c r="AA244"/>
      <c r="AB244" s="181"/>
    </row>
    <row r="245" spans="1:28" s="16" customFormat="1" ht="15.65" customHeight="1">
      <c r="A245" s="180"/>
      <c r="B245" s="220"/>
      <c r="C245" s="1028" t="s">
        <v>2388</v>
      </c>
      <c r="D245" s="1028"/>
      <c r="E245" s="1028"/>
      <c r="F245" s="1028"/>
      <c r="G245" s="1028"/>
      <c r="H245" s="1028"/>
      <c r="I245" s="1028"/>
      <c r="J245" s="1028"/>
      <c r="K245" s="1028"/>
      <c r="L245" s="1028"/>
      <c r="M245" s="1028"/>
      <c r="N245" s="1028"/>
      <c r="O245" s="1028"/>
      <c r="P245" s="1028"/>
      <c r="Q245" s="1028"/>
      <c r="R245" s="1028"/>
      <c r="S245" s="1028"/>
      <c r="T245" s="1028"/>
      <c r="U245" s="1028"/>
      <c r="V245" s="1028"/>
      <c r="W245" s="1028"/>
      <c r="X245" s="1028"/>
      <c r="Y245" s="1028"/>
      <c r="Z245" s="1028"/>
      <c r="AA245"/>
      <c r="AB245" s="181"/>
    </row>
    <row r="246" spans="1:28" s="16" customFormat="1" ht="15.65" customHeight="1">
      <c r="A246" s="180"/>
      <c r="B246" s="220"/>
      <c r="C246" s="512" t="s">
        <v>2393</v>
      </c>
      <c r="D246" s="513"/>
      <c r="E246" s="486"/>
      <c r="F246" s="486"/>
      <c r="G246" s="514"/>
      <c r="H246" s="514"/>
      <c r="I246" s="486"/>
      <c r="J246" s="486"/>
      <c r="K246" s="486"/>
      <c r="L246" s="486"/>
      <c r="M246" s="486"/>
      <c r="N246" s="486"/>
      <c r="O246" s="486"/>
      <c r="P246" s="486"/>
      <c r="Q246" s="486"/>
      <c r="R246" s="486"/>
      <c r="S246" s="486"/>
      <c r="T246" s="486"/>
      <c r="U246" s="486"/>
      <c r="V246" s="486"/>
      <c r="W246" s="486"/>
      <c r="X246" s="486"/>
      <c r="Y246" s="486"/>
      <c r="Z246" s="486"/>
      <c r="AA246"/>
      <c r="AB246" s="181"/>
    </row>
    <row r="247" spans="1:28" s="16" customFormat="1" ht="15.65" customHeight="1">
      <c r="A247" s="180"/>
      <c r="B247" s="220"/>
      <c r="C247" s="1029" t="s">
        <v>2297</v>
      </c>
      <c r="D247" s="1029"/>
      <c r="E247" s="1029"/>
      <c r="F247" s="1029"/>
      <c r="G247" s="1029"/>
      <c r="H247" s="1029"/>
      <c r="I247" s="1029"/>
      <c r="J247" s="1029"/>
      <c r="K247" s="1029"/>
      <c r="L247" s="1029"/>
      <c r="M247" s="1029"/>
      <c r="N247" s="1029"/>
      <c r="O247" s="1029"/>
      <c r="P247" s="1029"/>
      <c r="Q247" s="1029"/>
      <c r="R247" s="1029"/>
      <c r="S247" s="1029"/>
      <c r="T247" s="1029"/>
      <c r="U247" s="1029"/>
      <c r="V247" s="1029"/>
      <c r="W247" s="1029"/>
      <c r="X247" s="1029"/>
      <c r="Y247" s="1029"/>
      <c r="Z247" s="1029"/>
      <c r="AA247"/>
      <c r="AB247" s="181"/>
    </row>
    <row r="248" spans="1:28" s="16" customFormat="1" ht="15.65" customHeight="1">
      <c r="A248" s="180"/>
      <c r="B248" s="220"/>
      <c r="C248" s="508" t="s">
        <v>2298</v>
      </c>
      <c r="D248" s="486"/>
      <c r="E248" s="486"/>
      <c r="F248" s="486"/>
      <c r="G248" s="514"/>
      <c r="H248" s="514"/>
      <c r="I248" s="486"/>
      <c r="J248" s="486"/>
      <c r="K248" s="486"/>
      <c r="L248" s="486"/>
      <c r="M248" s="486"/>
      <c r="N248" s="486"/>
      <c r="O248" s="486"/>
      <c r="P248" s="486"/>
      <c r="Q248" s="486"/>
      <c r="R248" s="486"/>
      <c r="S248" s="486"/>
      <c r="T248" s="486"/>
      <c r="U248" s="486"/>
      <c r="V248" s="486"/>
      <c r="W248" s="486"/>
      <c r="X248" s="486"/>
      <c r="Y248" s="486"/>
      <c r="Z248" s="486"/>
      <c r="AA248"/>
      <c r="AB248" s="181"/>
    </row>
    <row r="249" spans="1:28" s="16" customFormat="1" ht="15.65" customHeight="1">
      <c r="A249" s="180"/>
      <c r="B249" s="220"/>
      <c r="C249" s="867" t="s">
        <v>2424</v>
      </c>
      <c r="D249" s="733"/>
      <c r="E249" s="733"/>
      <c r="F249" s="733"/>
      <c r="G249" s="733"/>
      <c r="H249" s="733"/>
      <c r="I249" s="733"/>
      <c r="J249" s="733"/>
      <c r="K249" s="733"/>
      <c r="L249" s="733"/>
      <c r="M249" s="733"/>
      <c r="N249" s="733"/>
      <c r="O249" s="733"/>
      <c r="P249" s="733"/>
      <c r="Q249" s="733"/>
      <c r="R249" s="733"/>
      <c r="S249" s="733"/>
      <c r="T249" s="733"/>
      <c r="U249" s="733"/>
      <c r="V249" s="733"/>
      <c r="W249" s="733"/>
      <c r="X249" s="733"/>
      <c r="Y249" s="733"/>
      <c r="Z249" s="733"/>
      <c r="AA249"/>
      <c r="AB249" s="181"/>
    </row>
    <row r="250" spans="1:28" s="16" customFormat="1" ht="15.65" customHeight="1">
      <c r="A250" s="180"/>
      <c r="B250" s="220"/>
      <c r="C250" s="733"/>
      <c r="D250" s="733"/>
      <c r="E250" s="733"/>
      <c r="F250" s="733"/>
      <c r="G250" s="733"/>
      <c r="H250" s="733"/>
      <c r="I250" s="733"/>
      <c r="J250" s="733"/>
      <c r="K250" s="733"/>
      <c r="L250" s="733"/>
      <c r="M250" s="733"/>
      <c r="N250" s="733"/>
      <c r="O250" s="733"/>
      <c r="P250" s="733"/>
      <c r="Q250" s="733"/>
      <c r="R250" s="733"/>
      <c r="S250" s="733"/>
      <c r="T250" s="733"/>
      <c r="U250" s="733"/>
      <c r="V250" s="733"/>
      <c r="W250" s="733"/>
      <c r="X250" s="733"/>
      <c r="Y250" s="733"/>
      <c r="Z250" s="733"/>
      <c r="AA250"/>
      <c r="AB250" s="181"/>
    </row>
    <row r="251" spans="1:28" s="16" customFormat="1" ht="47.5" customHeight="1">
      <c r="A251" s="180"/>
      <c r="B251" s="220"/>
      <c r="C251" s="1025" t="s">
        <v>2294</v>
      </c>
      <c r="D251" s="1025"/>
      <c r="E251" s="1025"/>
      <c r="F251" s="1025"/>
      <c r="G251" s="1025"/>
      <c r="H251" s="1025"/>
      <c r="I251" s="1025"/>
      <c r="J251" s="1025"/>
      <c r="K251" s="1025"/>
      <c r="L251" s="1025"/>
      <c r="M251" s="1025"/>
      <c r="N251" s="1025"/>
      <c r="O251" s="1025"/>
      <c r="P251" s="1025"/>
      <c r="Q251" s="1025"/>
      <c r="R251" s="1025"/>
      <c r="S251" s="1025"/>
      <c r="T251" s="1025"/>
      <c r="U251" s="1025"/>
      <c r="V251" s="1025"/>
      <c r="W251" s="1025"/>
      <c r="X251" s="1025"/>
      <c r="Y251" s="1025"/>
      <c r="Z251" s="1025"/>
      <c r="AA251"/>
      <c r="AB251" s="181"/>
    </row>
    <row r="252" spans="1:28" s="16" customFormat="1" ht="17.149999999999999" customHeight="1">
      <c r="A252" s="180"/>
      <c r="B252" s="220"/>
      <c r="C252" s="1030" t="s">
        <v>2400</v>
      </c>
      <c r="D252" s="1030"/>
      <c r="E252" s="1030"/>
      <c r="F252" s="1030"/>
      <c r="G252" s="1030"/>
      <c r="H252" s="1030"/>
      <c r="I252" s="1030"/>
      <c r="J252" s="1030"/>
      <c r="K252" s="1030"/>
      <c r="L252" s="1030"/>
      <c r="M252" s="1030"/>
      <c r="N252" s="1030"/>
      <c r="O252" s="1030"/>
      <c r="P252" s="1030"/>
      <c r="Q252" s="1030"/>
      <c r="R252" s="1030"/>
      <c r="S252" s="1030"/>
      <c r="T252" s="1030"/>
      <c r="U252" s="1030"/>
      <c r="V252" s="1030"/>
      <c r="W252" s="1030"/>
      <c r="X252" s="1030"/>
      <c r="Y252" s="1030"/>
      <c r="Z252" s="1030"/>
      <c r="AA252"/>
      <c r="AB252" s="181"/>
    </row>
    <row r="253" spans="1:28" s="16" customFormat="1" ht="35.15" customHeight="1">
      <c r="A253" s="180"/>
      <c r="B253" s="220"/>
      <c r="C253" s="1025" t="s">
        <v>2394</v>
      </c>
      <c r="D253" s="1025"/>
      <c r="E253" s="1025"/>
      <c r="F253" s="1025"/>
      <c r="G253" s="1025"/>
      <c r="H253" s="1025"/>
      <c r="I253" s="1025"/>
      <c r="J253" s="1025"/>
      <c r="K253" s="1025"/>
      <c r="L253" s="1025"/>
      <c r="M253" s="1025"/>
      <c r="N253" s="1025"/>
      <c r="O253" s="1025"/>
      <c r="P253" s="1025"/>
      <c r="Q253" s="1025"/>
      <c r="R253" s="1025"/>
      <c r="S253" s="1025"/>
      <c r="T253" s="1025"/>
      <c r="U253" s="1025"/>
      <c r="V253" s="1025"/>
      <c r="W253" s="1025"/>
      <c r="X253" s="1025"/>
      <c r="Y253" s="1025"/>
      <c r="Z253" s="1025"/>
      <c r="AA253"/>
      <c r="AB253" s="181"/>
    </row>
    <row r="254" spans="1:28" s="16" customFormat="1" ht="15.65" customHeight="1">
      <c r="A254" s="180"/>
      <c r="B254" s="220"/>
      <c r="C254"/>
      <c r="D254"/>
      <c r="E254"/>
      <c r="F254"/>
      <c r="G254" s="135"/>
      <c r="H254" s="135"/>
      <c r="I254"/>
      <c r="J254"/>
      <c r="K254"/>
      <c r="L254"/>
      <c r="M254"/>
      <c r="N254"/>
      <c r="O254"/>
      <c r="P254"/>
      <c r="Q254"/>
      <c r="R254"/>
      <c r="S254"/>
      <c r="T254"/>
      <c r="U254"/>
      <c r="V254"/>
      <c r="W254"/>
      <c r="X254"/>
      <c r="Y254"/>
      <c r="Z254"/>
      <c r="AA254"/>
      <c r="AB254" s="181"/>
    </row>
    <row r="255" spans="1:28" s="16" customFormat="1" ht="15.65" customHeight="1">
      <c r="A255" s="180"/>
      <c r="B255" s="220"/>
      <c r="C255" s="515" t="s">
        <v>2375</v>
      </c>
      <c r="D255"/>
      <c r="E255"/>
      <c r="F255"/>
      <c r="G255" s="135"/>
      <c r="H255" s="135"/>
      <c r="I255"/>
      <c r="J255"/>
      <c r="K255"/>
      <c r="L255"/>
      <c r="M255"/>
      <c r="N255"/>
      <c r="O255"/>
      <c r="P255"/>
      <c r="Q255"/>
      <c r="R255"/>
      <c r="S255"/>
      <c r="T255"/>
      <c r="U255"/>
      <c r="V255"/>
      <c r="W255"/>
      <c r="X255"/>
      <c r="Y255"/>
      <c r="Z255"/>
      <c r="AA255"/>
      <c r="AB255" s="181"/>
    </row>
    <row r="256" spans="1:28" s="16" customFormat="1" ht="15.65" customHeight="1">
      <c r="A256" s="180"/>
      <c r="B256" s="220"/>
      <c r="C256"/>
      <c r="D256"/>
      <c r="E256"/>
      <c r="F256"/>
      <c r="G256" s="135"/>
      <c r="H256" s="135"/>
      <c r="I256"/>
      <c r="J256"/>
      <c r="K256"/>
      <c r="L256"/>
      <c r="M256"/>
      <c r="N256"/>
      <c r="O256"/>
      <c r="P256"/>
      <c r="Q256"/>
      <c r="R256"/>
      <c r="S256"/>
      <c r="T256"/>
      <c r="U256"/>
      <c r="V256"/>
      <c r="W256"/>
      <c r="X256"/>
      <c r="Y256"/>
      <c r="Z256"/>
      <c r="AA256"/>
      <c r="AB256" s="181"/>
    </row>
    <row r="257" spans="1:28" s="16" customFormat="1" ht="15.65" customHeight="1">
      <c r="A257" s="180"/>
      <c r="B257" s="220"/>
      <c r="C257" s="486" t="s">
        <v>2374</v>
      </c>
      <c r="D257"/>
      <c r="E257"/>
      <c r="F257"/>
      <c r="G257" s="135"/>
      <c r="H257" s="135"/>
      <c r="I257"/>
      <c r="J257"/>
      <c r="K257"/>
      <c r="L257"/>
      <c r="M257"/>
      <c r="N257"/>
      <c r="O257"/>
      <c r="P257"/>
      <c r="Q257"/>
      <c r="R257"/>
      <c r="S257"/>
      <c r="T257"/>
      <c r="U257"/>
      <c r="V257"/>
      <c r="W257"/>
      <c r="X257"/>
      <c r="Y257"/>
      <c r="Z257"/>
      <c r="AA257"/>
      <c r="AB257" s="181"/>
    </row>
    <row r="258" spans="1:28" s="16" customFormat="1" ht="15.65" customHeight="1">
      <c r="A258" s="180"/>
      <c r="B258" s="220"/>
      <c r="C258"/>
      <c r="D258"/>
      <c r="E258"/>
      <c r="F258"/>
      <c r="G258" s="135"/>
      <c r="H258" s="135"/>
      <c r="I258"/>
      <c r="J258"/>
      <c r="K258"/>
      <c r="L258"/>
      <c r="M258"/>
      <c r="N258"/>
      <c r="O258"/>
      <c r="P258"/>
      <c r="Q258"/>
      <c r="R258"/>
      <c r="S258"/>
      <c r="T258"/>
      <c r="U258"/>
      <c r="V258"/>
      <c r="W258"/>
      <c r="X258"/>
      <c r="Y258"/>
      <c r="Z258"/>
      <c r="AA258"/>
      <c r="AB258" s="181"/>
    </row>
    <row r="259" spans="1:28" s="16" customFormat="1" ht="15.65" customHeight="1">
      <c r="A259" s="180"/>
      <c r="B259" s="220"/>
      <c r="C259"/>
      <c r="D259"/>
      <c r="E259"/>
      <c r="F259"/>
      <c r="G259" s="135"/>
      <c r="H259" s="135"/>
      <c r="I259"/>
      <c r="J259"/>
      <c r="K259"/>
      <c r="L259"/>
      <c r="M259"/>
      <c r="N259"/>
      <c r="O259"/>
      <c r="P259"/>
      <c r="Q259"/>
      <c r="R259"/>
      <c r="S259"/>
      <c r="T259"/>
      <c r="U259"/>
      <c r="V259"/>
      <c r="W259"/>
      <c r="X259"/>
      <c r="Y259"/>
      <c r="Z259"/>
      <c r="AA259"/>
      <c r="AB259" s="181"/>
    </row>
    <row r="260" spans="1:28" s="16" customFormat="1" ht="15.65" customHeight="1">
      <c r="A260" s="180"/>
      <c r="B260" s="220"/>
      <c r="C260" s="391" t="s">
        <v>2188</v>
      </c>
      <c r="D260"/>
      <c r="E260"/>
      <c r="F260"/>
      <c r="G260" s="135"/>
      <c r="H260" s="135"/>
      <c r="I260"/>
      <c r="J260"/>
      <c r="K260"/>
      <c r="L260"/>
      <c r="M260"/>
      <c r="N260"/>
      <c r="O260"/>
      <c r="P260"/>
      <c r="Q260"/>
      <c r="R260"/>
      <c r="S260"/>
      <c r="T260"/>
      <c r="U260"/>
      <c r="V260"/>
      <c r="W260"/>
      <c r="X260"/>
      <c r="Y260"/>
      <c r="Z260"/>
      <c r="AA260"/>
      <c r="AB260" s="181"/>
    </row>
    <row r="261" spans="1:28" s="16" customFormat="1" ht="15.65" customHeight="1">
      <c r="A261" s="180"/>
      <c r="B261" s="220"/>
      <c r="C261" s="391"/>
      <c r="D261"/>
      <c r="E261"/>
      <c r="F261"/>
      <c r="G261" s="135"/>
      <c r="H261" s="135"/>
      <c r="I261"/>
      <c r="J261"/>
      <c r="K261"/>
      <c r="L261"/>
      <c r="M261"/>
      <c r="N261"/>
      <c r="O261"/>
      <c r="P261"/>
      <c r="Q261"/>
      <c r="R261"/>
      <c r="S261"/>
      <c r="T261"/>
      <c r="U261"/>
      <c r="V261"/>
      <c r="W261"/>
      <c r="X261"/>
      <c r="Y261"/>
      <c r="Z261"/>
      <c r="AA261"/>
      <c r="AB261" s="181"/>
    </row>
    <row r="262" spans="1:28" s="16" customFormat="1" ht="15.65" customHeight="1">
      <c r="A262" s="180"/>
      <c r="B262" s="220"/>
      <c r="C262" s="391"/>
      <c r="D262" s="867" t="s">
        <v>2433</v>
      </c>
      <c r="E262" s="733"/>
      <c r="F262" s="733"/>
      <c r="G262" s="733"/>
      <c r="H262" s="733"/>
      <c r="I262" s="733"/>
      <c r="J262" s="733"/>
      <c r="K262" s="733"/>
      <c r="L262" s="733"/>
      <c r="M262" s="733"/>
      <c r="N262" s="733"/>
      <c r="O262" s="733"/>
      <c r="P262" s="733"/>
      <c r="Q262" s="733"/>
      <c r="R262" s="733"/>
      <c r="S262" s="733"/>
      <c r="T262" s="733"/>
      <c r="U262" s="733"/>
      <c r="V262" s="733"/>
      <c r="W262" s="733"/>
      <c r="X262" s="733"/>
      <c r="Y262" s="733"/>
      <c r="Z262" s="733"/>
      <c r="AA262"/>
      <c r="AB262" s="181"/>
    </row>
    <row r="263" spans="1:28" s="16" customFormat="1" ht="15.65" customHeight="1">
      <c r="A263" s="180"/>
      <c r="B263"/>
      <c r="C263" s="253"/>
      <c r="D263" s="733"/>
      <c r="E263" s="733"/>
      <c r="F263" s="733"/>
      <c r="G263" s="733"/>
      <c r="H263" s="733"/>
      <c r="I263" s="733"/>
      <c r="J263" s="733"/>
      <c r="K263" s="733"/>
      <c r="L263" s="733"/>
      <c r="M263" s="733"/>
      <c r="N263" s="733"/>
      <c r="O263" s="733"/>
      <c r="P263" s="733"/>
      <c r="Q263" s="733"/>
      <c r="R263" s="733"/>
      <c r="S263" s="733"/>
      <c r="T263" s="733"/>
      <c r="U263" s="733"/>
      <c r="V263" s="733"/>
      <c r="W263" s="733"/>
      <c r="X263" s="733"/>
      <c r="Y263" s="733"/>
      <c r="Z263" s="733"/>
      <c r="AA263"/>
      <c r="AB263" s="181"/>
    </row>
    <row r="264" spans="1:28" s="16" customFormat="1" ht="15.65" customHeight="1">
      <c r="A264" s="180"/>
      <c r="B264"/>
      <c r="C264" s="253"/>
      <c r="D264" s="323"/>
      <c r="E264" s="323"/>
      <c r="F264" s="323"/>
      <c r="G264" s="323"/>
      <c r="H264" s="323"/>
      <c r="I264" s="323"/>
      <c r="J264" s="323"/>
      <c r="K264" s="323"/>
      <c r="L264" s="323"/>
      <c r="M264" s="323"/>
      <c r="N264" s="323"/>
      <c r="O264" s="323"/>
      <c r="P264" s="323"/>
      <c r="Q264" s="323"/>
      <c r="R264" s="323"/>
      <c r="S264" s="323"/>
      <c r="T264" s="323"/>
      <c r="U264" s="323"/>
      <c r="V264" s="323"/>
      <c r="W264" s="323"/>
      <c r="X264" s="323"/>
      <c r="Y264" s="323"/>
      <c r="Z264" s="323"/>
      <c r="AA264"/>
      <c r="AB264" s="181"/>
    </row>
    <row r="265" spans="1:28" s="16" customFormat="1" ht="15.65" customHeight="1">
      <c r="A265" s="180"/>
      <c r="B265"/>
      <c r="C265" s="516" t="s">
        <v>2241</v>
      </c>
      <c r="D265"/>
      <c r="E265"/>
      <c r="F265"/>
      <c r="G265" s="135"/>
      <c r="H265" s="135"/>
      <c r="I265"/>
      <c r="J265"/>
      <c r="K265"/>
      <c r="L265"/>
      <c r="M265"/>
      <c r="N265"/>
      <c r="O265"/>
      <c r="P265"/>
      <c r="Q265"/>
      <c r="R265"/>
      <c r="S265"/>
      <c r="T265"/>
      <c r="U265"/>
      <c r="V265"/>
      <c r="W265"/>
      <c r="X265"/>
      <c r="Y265"/>
      <c r="Z265"/>
      <c r="AA265"/>
      <c r="AB265" s="181"/>
    </row>
    <row r="266" spans="1:28" s="16" customFormat="1" ht="31" customHeight="1">
      <c r="A266" s="180"/>
      <c r="B266"/>
      <c r="C266" s="1026" t="s">
        <v>2311</v>
      </c>
      <c r="D266" s="1026"/>
      <c r="E266" s="1026"/>
      <c r="F266" s="1026"/>
      <c r="G266" s="1026"/>
      <c r="H266" s="1026"/>
      <c r="I266" s="1026"/>
      <c r="J266" s="1026"/>
      <c r="K266" s="1026"/>
      <c r="L266" s="1026"/>
      <c r="M266" s="1026"/>
      <c r="N266" s="1026"/>
      <c r="O266" s="1026"/>
      <c r="P266" s="1026"/>
      <c r="Q266" s="1026"/>
      <c r="R266" s="1026"/>
      <c r="S266" s="1026"/>
      <c r="T266" s="1026"/>
      <c r="U266" s="1026"/>
      <c r="V266" s="1026"/>
      <c r="W266" s="1026"/>
      <c r="X266" s="1026"/>
      <c r="Y266" s="1026"/>
      <c r="Z266" s="1026"/>
      <c r="AA266"/>
      <c r="AB266" s="181"/>
    </row>
    <row r="267" spans="1:28" s="16" customFormat="1" ht="60" customHeight="1">
      <c r="A267" s="180"/>
      <c r="B267"/>
      <c r="C267" s="1027" t="s">
        <v>2312</v>
      </c>
      <c r="D267" s="1027"/>
      <c r="E267" s="1027"/>
      <c r="F267" s="1027"/>
      <c r="G267" s="1027"/>
      <c r="H267" s="1027"/>
      <c r="I267" s="1027"/>
      <c r="J267" s="1027"/>
      <c r="K267" s="1027"/>
      <c r="L267" s="1027"/>
      <c r="M267" s="1027"/>
      <c r="N267" s="1027"/>
      <c r="O267" s="1027"/>
      <c r="P267" s="1027"/>
      <c r="Q267" s="1027"/>
      <c r="R267" s="1027"/>
      <c r="S267" s="1027"/>
      <c r="T267" s="1027"/>
      <c r="U267" s="1027"/>
      <c r="V267" s="1027"/>
      <c r="W267" s="1027"/>
      <c r="X267" s="1027"/>
      <c r="Y267" s="1027"/>
      <c r="Z267" s="1027"/>
      <c r="AA267"/>
      <c r="AB267" s="181"/>
    </row>
    <row r="268" spans="1:28" s="16" customFormat="1" ht="14.5">
      <c r="A268" s="180"/>
      <c r="B268"/>
      <c r="C268" s="517"/>
      <c r="D268" s="517"/>
      <c r="E268" s="517"/>
      <c r="F268" s="517"/>
      <c r="G268" s="517"/>
      <c r="H268" s="517"/>
      <c r="I268" s="517"/>
      <c r="J268" s="517"/>
      <c r="K268" s="517"/>
      <c r="L268" s="517"/>
      <c r="M268" s="517"/>
      <c r="N268" s="517"/>
      <c r="O268" s="517"/>
      <c r="P268" s="517"/>
      <c r="Q268" s="517"/>
      <c r="R268" s="517"/>
      <c r="S268" s="517"/>
      <c r="T268" s="517"/>
      <c r="U268" s="517"/>
      <c r="V268" s="517"/>
      <c r="W268" s="517"/>
      <c r="X268" s="517"/>
      <c r="Y268" s="517"/>
      <c r="Z268" s="517"/>
      <c r="AA268"/>
      <c r="AB268" s="181"/>
    </row>
    <row r="269" spans="1:28" s="16" customFormat="1" ht="15.65" customHeight="1">
      <c r="A269" s="180"/>
      <c r="B269"/>
      <c r="C269" s="516" t="s">
        <v>2243</v>
      </c>
      <c r="D269"/>
      <c r="E269"/>
      <c r="F269"/>
      <c r="G269" s="135"/>
      <c r="H269" s="135"/>
      <c r="I269"/>
      <c r="J269"/>
      <c r="K269"/>
      <c r="L269"/>
      <c r="M269"/>
      <c r="N269"/>
      <c r="O269"/>
      <c r="P269"/>
      <c r="Q269"/>
      <c r="R269"/>
      <c r="S269"/>
      <c r="T269"/>
      <c r="U269"/>
      <c r="V269"/>
      <c r="W269"/>
      <c r="X269"/>
      <c r="Y269"/>
      <c r="Z269"/>
      <c r="AA269"/>
      <c r="AB269" s="181"/>
    </row>
    <row r="270" spans="1:28" s="16" customFormat="1" ht="30.65" customHeight="1">
      <c r="A270" s="180"/>
      <c r="B270"/>
      <c r="C270" s="1026" t="s">
        <v>2189</v>
      </c>
      <c r="D270" s="1026"/>
      <c r="E270" s="1026"/>
      <c r="F270" s="1026"/>
      <c r="G270" s="1026"/>
      <c r="H270" s="1026"/>
      <c r="I270" s="1026"/>
      <c r="J270" s="1026"/>
      <c r="K270" s="1026"/>
      <c r="L270" s="1026"/>
      <c r="M270" s="1026"/>
      <c r="N270" s="1026"/>
      <c r="O270" s="1026"/>
      <c r="P270" s="1026"/>
      <c r="Q270" s="1026"/>
      <c r="R270" s="1026"/>
      <c r="S270" s="1026"/>
      <c r="T270" s="1026"/>
      <c r="U270" s="1026"/>
      <c r="V270" s="1026"/>
      <c r="W270" s="1026"/>
      <c r="X270" s="1026"/>
      <c r="Y270" s="1026"/>
      <c r="Z270" s="1026"/>
      <c r="AA270"/>
      <c r="AB270" s="181"/>
    </row>
    <row r="271" spans="1:28" s="16" customFormat="1" ht="14.5">
      <c r="A271" s="180"/>
      <c r="B271"/>
      <c r="C271" s="517"/>
      <c r="D271" s="517"/>
      <c r="E271" s="517"/>
      <c r="F271" s="517"/>
      <c r="G271" s="517"/>
      <c r="H271" s="517"/>
      <c r="I271" s="517"/>
      <c r="J271" s="517"/>
      <c r="K271" s="517"/>
      <c r="L271" s="517"/>
      <c r="M271" s="517"/>
      <c r="N271" s="517"/>
      <c r="O271" s="517"/>
      <c r="P271" s="517"/>
      <c r="Q271" s="517"/>
      <c r="R271" s="517"/>
      <c r="S271" s="517"/>
      <c r="T271" s="517"/>
      <c r="U271" s="517"/>
      <c r="V271" s="517"/>
      <c r="W271" s="517"/>
      <c r="X271" s="517"/>
      <c r="Y271" s="517"/>
      <c r="Z271" s="517"/>
      <c r="AA271"/>
      <c r="AB271" s="181"/>
    </row>
    <row r="272" spans="1:28" s="16" customFormat="1" ht="15.65" customHeight="1">
      <c r="A272" s="180"/>
      <c r="B272"/>
      <c r="C272" s="516" t="s">
        <v>2259</v>
      </c>
      <c r="D272"/>
      <c r="E272"/>
      <c r="F272"/>
      <c r="G272" s="135"/>
      <c r="H272" s="135"/>
      <c r="I272"/>
      <c r="J272"/>
      <c r="K272"/>
      <c r="L272"/>
      <c r="M272"/>
      <c r="N272"/>
      <c r="O272"/>
      <c r="P272"/>
      <c r="Q272"/>
      <c r="R272"/>
      <c r="S272"/>
      <c r="T272"/>
      <c r="U272"/>
      <c r="V272"/>
      <c r="W272"/>
      <c r="X272"/>
      <c r="Y272"/>
      <c r="Z272"/>
      <c r="AA272"/>
      <c r="AB272" s="181"/>
    </row>
    <row r="273" spans="1:28" s="16" customFormat="1" ht="62.25" customHeight="1">
      <c r="A273" s="180"/>
      <c r="B273"/>
      <c r="C273" s="998" t="s">
        <v>2260</v>
      </c>
      <c r="D273" s="998"/>
      <c r="E273" s="998"/>
      <c r="F273" s="998"/>
      <c r="G273" s="998"/>
      <c r="H273" s="998"/>
      <c r="I273" s="998"/>
      <c r="J273" s="998"/>
      <c r="K273" s="998"/>
      <c r="L273" s="998"/>
      <c r="M273" s="998"/>
      <c r="N273" s="998"/>
      <c r="O273" s="998"/>
      <c r="P273" s="998"/>
      <c r="Q273" s="998"/>
      <c r="R273" s="998"/>
      <c r="S273" s="998"/>
      <c r="T273" s="998"/>
      <c r="U273" s="998"/>
      <c r="V273" s="998"/>
      <c r="W273" s="998"/>
      <c r="X273" s="998"/>
      <c r="Y273" s="998"/>
      <c r="Z273" s="998"/>
      <c r="AA273"/>
      <c r="AB273" s="181"/>
    </row>
    <row r="274" spans="1:28" s="16" customFormat="1" ht="35.5" customHeight="1">
      <c r="A274" s="180"/>
      <c r="B274"/>
      <c r="C274" s="1026" t="s">
        <v>2190</v>
      </c>
      <c r="D274" s="1026"/>
      <c r="E274" s="1026"/>
      <c r="F274" s="1026"/>
      <c r="G274" s="1026"/>
      <c r="H274" s="1026"/>
      <c r="I274" s="1026"/>
      <c r="J274" s="1026"/>
      <c r="K274" s="1026"/>
      <c r="L274" s="1026"/>
      <c r="M274" s="1026"/>
      <c r="N274" s="1026"/>
      <c r="O274" s="1026"/>
      <c r="P274" s="1026"/>
      <c r="Q274" s="1026"/>
      <c r="R274" s="1026"/>
      <c r="S274" s="1026"/>
      <c r="T274" s="1026"/>
      <c r="U274" s="1026"/>
      <c r="V274" s="1026"/>
      <c r="W274" s="1026"/>
      <c r="X274" s="1026"/>
      <c r="Y274" s="1026"/>
      <c r="Z274" s="1026"/>
      <c r="AA274"/>
      <c r="AB274" s="181"/>
    </row>
    <row r="275" spans="1:28" s="16" customFormat="1" ht="15.65" customHeight="1">
      <c r="A275" s="180"/>
      <c r="B275"/>
      <c r="C275" s="518" t="s">
        <v>2262</v>
      </c>
      <c r="D275" s="461"/>
      <c r="E275"/>
      <c r="F275"/>
      <c r="G275" s="135"/>
      <c r="H275" s="135"/>
      <c r="I275"/>
      <c r="J275"/>
      <c r="K275"/>
      <c r="L275"/>
      <c r="M275"/>
      <c r="N275"/>
      <c r="O275"/>
      <c r="P275"/>
      <c r="Q275"/>
      <c r="R275"/>
      <c r="S275"/>
      <c r="T275"/>
      <c r="U275"/>
      <c r="V275"/>
      <c r="W275"/>
      <c r="X275"/>
      <c r="Y275"/>
      <c r="Z275"/>
      <c r="AA275"/>
      <c r="AB275" s="181"/>
    </row>
    <row r="276" spans="1:28" s="16" customFormat="1" ht="15.65" customHeight="1">
      <c r="A276" s="180"/>
      <c r="B276"/>
      <c r="C276" s="518" t="s">
        <v>2263</v>
      </c>
      <c r="D276" s="305"/>
      <c r="E276"/>
      <c r="F276"/>
      <c r="G276" s="135"/>
      <c r="H276" s="135"/>
      <c r="I276"/>
      <c r="J276"/>
      <c r="K276"/>
      <c r="L276"/>
      <c r="M276"/>
      <c r="N276"/>
      <c r="O276"/>
      <c r="P276"/>
      <c r="Q276"/>
      <c r="R276"/>
      <c r="S276"/>
      <c r="T276"/>
      <c r="U276"/>
      <c r="V276"/>
      <c r="W276"/>
      <c r="X276"/>
      <c r="Y276"/>
      <c r="Z276"/>
      <c r="AA276"/>
      <c r="AB276" s="181"/>
    </row>
    <row r="277" spans="1:28" s="16" customFormat="1" ht="15.65" customHeight="1">
      <c r="A277" s="180"/>
      <c r="B277"/>
      <c r="C277" s="518" t="s">
        <v>2264</v>
      </c>
      <c r="D277" s="461"/>
      <c r="E277"/>
      <c r="F277"/>
      <c r="G277" s="135"/>
      <c r="H277" s="135"/>
      <c r="I277"/>
      <c r="J277"/>
      <c r="K277"/>
      <c r="L277"/>
      <c r="M277"/>
      <c r="N277"/>
      <c r="O277"/>
      <c r="P277"/>
      <c r="Q277"/>
      <c r="R277"/>
      <c r="S277"/>
      <c r="T277"/>
      <c r="U277"/>
      <c r="V277"/>
      <c r="W277"/>
      <c r="X277"/>
      <c r="Y277"/>
      <c r="Z277"/>
      <c r="AA277"/>
      <c r="AB277" s="181"/>
    </row>
    <row r="278" spans="1:28" s="16" customFormat="1" ht="15.65" customHeight="1">
      <c r="A278" s="180"/>
      <c r="B278"/>
      <c r="C278" s="518" t="s">
        <v>2265</v>
      </c>
      <c r="D278" s="516"/>
      <c r="E278" s="253"/>
      <c r="F278" s="253"/>
      <c r="G278" s="253"/>
      <c r="H278" s="253"/>
      <c r="I278" s="253"/>
      <c r="J278" s="253"/>
      <c r="K278" s="253"/>
      <c r="L278" s="253"/>
      <c r="M278"/>
      <c r="N278"/>
      <c r="O278"/>
      <c r="P278"/>
      <c r="Q278"/>
      <c r="R278"/>
      <c r="S278"/>
      <c r="T278"/>
      <c r="U278"/>
      <c r="V278"/>
      <c r="W278"/>
      <c r="X278"/>
      <c r="Y278"/>
      <c r="Z278"/>
      <c r="AA278"/>
      <c r="AB278" s="181"/>
    </row>
    <row r="279" spans="1:28" s="16" customFormat="1" ht="15.65" customHeight="1">
      <c r="A279" s="180"/>
      <c r="B279"/>
      <c r="C279" s="519" t="s">
        <v>2261</v>
      </c>
      <c r="D279" s="520"/>
      <c r="E279" s="479"/>
      <c r="F279" s="479"/>
      <c r="G279" s="135"/>
      <c r="H279" s="479"/>
      <c r="I279" s="479"/>
      <c r="J279" s="479"/>
      <c r="K279" s="479"/>
      <c r="L279" s="479"/>
      <c r="M279"/>
      <c r="N279"/>
      <c r="O279"/>
      <c r="P279"/>
      <c r="Q279"/>
      <c r="R279"/>
      <c r="S279"/>
      <c r="T279"/>
      <c r="U279"/>
      <c r="V279"/>
      <c r="W279"/>
      <c r="X279"/>
      <c r="Y279"/>
      <c r="Z279"/>
      <c r="AA279"/>
      <c r="AB279" s="181"/>
    </row>
    <row r="280" spans="1:28" s="16" customFormat="1" ht="15.65" customHeight="1">
      <c r="A280" s="180"/>
      <c r="B280"/>
      <c r="C280" s="519"/>
      <c r="D280" s="520"/>
      <c r="E280" s="479"/>
      <c r="F280" s="479"/>
      <c r="G280" s="135"/>
      <c r="H280" s="479"/>
      <c r="I280" s="479"/>
      <c r="J280" s="479"/>
      <c r="K280" s="479"/>
      <c r="L280" s="479"/>
      <c r="M280"/>
      <c r="N280"/>
      <c r="O280"/>
      <c r="P280"/>
      <c r="Q280"/>
      <c r="R280"/>
      <c r="S280"/>
      <c r="T280"/>
      <c r="U280"/>
      <c r="V280"/>
      <c r="W280"/>
      <c r="X280"/>
      <c r="Y280"/>
      <c r="Z280"/>
      <c r="AA280"/>
      <c r="AB280" s="181"/>
    </row>
    <row r="281" spans="1:28" s="16" customFormat="1" ht="15.65" customHeight="1">
      <c r="A281" s="180"/>
      <c r="B281"/>
      <c r="C281" s="516" t="s">
        <v>2266</v>
      </c>
      <c r="D281"/>
      <c r="E281" s="135"/>
      <c r="F281" s="135"/>
      <c r="G281"/>
      <c r="H281" s="480"/>
      <c r="I281" s="480"/>
      <c r="J281"/>
      <c r="K281" s="135"/>
      <c r="L281" s="135"/>
      <c r="M281"/>
      <c r="N281"/>
      <c r="O281"/>
      <c r="P281"/>
      <c r="Q281"/>
      <c r="R281"/>
      <c r="S281"/>
      <c r="T281"/>
      <c r="U281"/>
      <c r="V281"/>
      <c r="W281"/>
      <c r="X281"/>
      <c r="Y281"/>
      <c r="Z281"/>
      <c r="AA281"/>
      <c r="AB281" s="181"/>
    </row>
    <row r="282" spans="1:28" s="16" customFormat="1" ht="15.65" customHeight="1">
      <c r="A282" s="180"/>
      <c r="B282"/>
      <c r="C282" s="473" t="s">
        <v>2191</v>
      </c>
      <c r="D282" s="93"/>
      <c r="E282" s="92"/>
      <c r="F282" s="92"/>
      <c r="G282" s="93"/>
      <c r="H282" s="92"/>
      <c r="I282" s="92"/>
      <c r="J282" s="93"/>
      <c r="K282" s="92"/>
      <c r="L282" s="92"/>
      <c r="M282"/>
      <c r="N282"/>
      <c r="O282"/>
      <c r="P282"/>
      <c r="Q282"/>
      <c r="R282"/>
      <c r="S282"/>
      <c r="T282"/>
      <c r="U282"/>
      <c r="V282"/>
      <c r="W282"/>
      <c r="X282"/>
      <c r="Y282"/>
      <c r="Z282"/>
      <c r="AA282"/>
      <c r="AB282" s="181"/>
    </row>
    <row r="283" spans="1:28" s="16" customFormat="1" ht="15.65" customHeight="1">
      <c r="A283" s="180"/>
      <c r="B283"/>
      <c r="C283" s="463"/>
      <c r="D283" s="93"/>
      <c r="E283" s="92"/>
      <c r="F283" s="92"/>
      <c r="G283" s="93"/>
      <c r="H283" s="92"/>
      <c r="I283" s="92"/>
      <c r="J283" s="93"/>
      <c r="K283" s="92"/>
      <c r="L283" s="92"/>
      <c r="M283"/>
      <c r="N283"/>
      <c r="O283"/>
      <c r="P283"/>
      <c r="Q283"/>
      <c r="R283"/>
      <c r="S283"/>
      <c r="T283"/>
      <c r="U283"/>
      <c r="V283"/>
      <c r="W283"/>
      <c r="X283"/>
      <c r="Y283"/>
      <c r="Z283"/>
      <c r="AA283"/>
      <c r="AB283" s="181"/>
    </row>
    <row r="284" spans="1:28" s="16" customFormat="1" ht="15.65" customHeight="1">
      <c r="A284" s="180"/>
      <c r="B284"/>
      <c r="C284" s="516" t="s">
        <v>2267</v>
      </c>
      <c r="D284" s="93"/>
      <c r="E284" s="92"/>
      <c r="F284" s="92"/>
      <c r="G284" s="93"/>
      <c r="H284" s="92"/>
      <c r="I284" s="92"/>
      <c r="J284" s="93"/>
      <c r="K284" s="92"/>
      <c r="L284" s="92"/>
      <c r="M284"/>
      <c r="N284"/>
      <c r="O284"/>
      <c r="P284"/>
      <c r="Q284"/>
      <c r="R284"/>
      <c r="S284"/>
      <c r="T284"/>
      <c r="U284"/>
      <c r="V284"/>
      <c r="W284"/>
      <c r="X284"/>
      <c r="Y284"/>
      <c r="Z284"/>
      <c r="AA284"/>
      <c r="AB284" s="181"/>
    </row>
    <row r="285" spans="1:28" s="16" customFormat="1" ht="15" customHeight="1">
      <c r="A285" s="180"/>
      <c r="B285"/>
      <c r="C285" s="867" t="s">
        <v>2425</v>
      </c>
      <c r="D285" s="733"/>
      <c r="E285" s="733"/>
      <c r="F285" s="733"/>
      <c r="G285" s="733"/>
      <c r="H285" s="733"/>
      <c r="I285" s="733"/>
      <c r="J285" s="733"/>
      <c r="K285" s="733"/>
      <c r="L285" s="733"/>
      <c r="M285" s="733"/>
      <c r="N285" s="733"/>
      <c r="O285" s="733"/>
      <c r="P285" s="733"/>
      <c r="Q285" s="733"/>
      <c r="R285" s="733"/>
      <c r="S285" s="733"/>
      <c r="T285" s="733"/>
      <c r="U285" s="733"/>
      <c r="V285" s="733"/>
      <c r="W285" s="733"/>
      <c r="X285" s="733"/>
      <c r="Y285" s="733"/>
      <c r="Z285" s="733"/>
      <c r="AA285"/>
      <c r="AB285" s="181"/>
    </row>
    <row r="286" spans="1:28" s="16" customFormat="1" ht="15" customHeight="1">
      <c r="A286" s="180"/>
      <c r="B286"/>
      <c r="C286" s="733"/>
      <c r="D286" s="733"/>
      <c r="E286" s="733"/>
      <c r="F286" s="733"/>
      <c r="G286" s="733"/>
      <c r="H286" s="733"/>
      <c r="I286" s="733"/>
      <c r="J286" s="733"/>
      <c r="K286" s="733"/>
      <c r="L286" s="733"/>
      <c r="M286" s="733"/>
      <c r="N286" s="733"/>
      <c r="O286" s="733"/>
      <c r="P286" s="733"/>
      <c r="Q286" s="733"/>
      <c r="R286" s="733"/>
      <c r="S286" s="733"/>
      <c r="T286" s="733"/>
      <c r="U286" s="733"/>
      <c r="V286" s="733"/>
      <c r="W286" s="733"/>
      <c r="X286" s="733"/>
      <c r="Y286" s="733"/>
      <c r="Z286" s="733"/>
      <c r="AA286"/>
      <c r="AB286" s="181"/>
    </row>
    <row r="287" spans="1:28" s="16" customFormat="1" ht="30" customHeight="1">
      <c r="A287" s="180"/>
      <c r="B287"/>
      <c r="C287" s="998" t="s">
        <v>2242</v>
      </c>
      <c r="D287" s="998"/>
      <c r="E287" s="998"/>
      <c r="F287" s="998"/>
      <c r="G287" s="998"/>
      <c r="H287" s="998"/>
      <c r="I287" s="998"/>
      <c r="J287" s="998"/>
      <c r="K287" s="998"/>
      <c r="L287" s="998"/>
      <c r="M287" s="998"/>
      <c r="N287" s="998"/>
      <c r="O287" s="998"/>
      <c r="P287" s="998"/>
      <c r="Q287" s="998"/>
      <c r="R287" s="998"/>
      <c r="S287" s="998"/>
      <c r="T287" s="998"/>
      <c r="U287" s="998"/>
      <c r="V287" s="998"/>
      <c r="W287" s="998"/>
      <c r="X287" s="998"/>
      <c r="Y287" s="998"/>
      <c r="Z287" s="998"/>
      <c r="AA287"/>
      <c r="AB287" s="181"/>
    </row>
    <row r="288" spans="1:28" s="16" customFormat="1" ht="15.65" customHeight="1">
      <c r="A288" s="180"/>
      <c r="B288"/>
      <c r="C288" s="463"/>
      <c r="D288" s="93"/>
      <c r="E288" s="92"/>
      <c r="F288" s="92"/>
      <c r="G288" s="93"/>
      <c r="H288" s="92"/>
      <c r="I288" s="92"/>
      <c r="J288" s="93"/>
      <c r="K288" s="92"/>
      <c r="L288" s="92"/>
      <c r="M288"/>
      <c r="N288"/>
      <c r="O288"/>
      <c r="P288"/>
      <c r="Q288"/>
      <c r="R288"/>
      <c r="S288"/>
      <c r="T288"/>
      <c r="U288"/>
      <c r="V288"/>
      <c r="W288"/>
      <c r="X288"/>
      <c r="Y288"/>
      <c r="Z288"/>
      <c r="AA288"/>
      <c r="AB288" s="181"/>
    </row>
    <row r="289" spans="1:28" s="16" customFormat="1" ht="15" customHeight="1">
      <c r="A289" s="180"/>
      <c r="B289"/>
      <c r="C289" s="1002" t="s">
        <v>2426</v>
      </c>
      <c r="D289" s="1022"/>
      <c r="E289" s="1022"/>
      <c r="F289" s="1022"/>
      <c r="G289" s="1022"/>
      <c r="H289" s="1022"/>
      <c r="I289" s="1022"/>
      <c r="J289" s="1022"/>
      <c r="K289" s="1022"/>
      <c r="L289" s="1022"/>
      <c r="M289" s="1022"/>
      <c r="N289" s="1022"/>
      <c r="O289" s="1022"/>
      <c r="P289" s="1022"/>
      <c r="Q289" s="1022"/>
      <c r="R289" s="1022"/>
      <c r="S289" s="1022"/>
      <c r="T289" s="1022"/>
      <c r="U289" s="1022"/>
      <c r="V289" s="1022"/>
      <c r="W289" s="1022"/>
      <c r="X289" s="1022"/>
      <c r="Y289" s="1022"/>
      <c r="Z289" s="463"/>
      <c r="AA289"/>
      <c r="AB289" s="181"/>
    </row>
    <row r="290" spans="1:28" s="16" customFormat="1" ht="19.5" customHeight="1">
      <c r="A290" s="180"/>
      <c r="B290"/>
      <c r="C290" s="1022"/>
      <c r="D290" s="1022"/>
      <c r="E290" s="1022"/>
      <c r="F290" s="1022"/>
      <c r="G290" s="1022"/>
      <c r="H290" s="1022"/>
      <c r="I290" s="1022"/>
      <c r="J290" s="1022"/>
      <c r="K290" s="1022"/>
      <c r="L290" s="1022"/>
      <c r="M290" s="1022"/>
      <c r="N290" s="1022"/>
      <c r="O290" s="1022"/>
      <c r="P290" s="1022"/>
      <c r="Q290" s="1022"/>
      <c r="R290" s="1022"/>
      <c r="S290" s="1022"/>
      <c r="T290" s="1022"/>
      <c r="U290" s="1022"/>
      <c r="V290" s="1022"/>
      <c r="W290" s="1022"/>
      <c r="X290" s="1022"/>
      <c r="Y290" s="1022"/>
      <c r="Z290" s="463"/>
      <c r="AA290"/>
      <c r="AB290" s="181"/>
    </row>
    <row r="291" spans="1:28" s="16" customFormat="1" ht="19.5" customHeight="1">
      <c r="A291" s="180"/>
      <c r="B291"/>
      <c r="C291" s="521" t="s">
        <v>2313</v>
      </c>
      <c r="D291" s="218"/>
      <c r="E291" s="516"/>
      <c r="F291" s="516"/>
      <c r="G291" s="218"/>
      <c r="H291" s="516"/>
      <c r="I291" s="516"/>
      <c r="J291" s="218"/>
      <c r="K291" s="516"/>
      <c r="L291" s="516"/>
      <c r="M291" s="463"/>
      <c r="N291" s="463"/>
      <c r="O291" s="463"/>
      <c r="P291" s="463"/>
      <c r="Q291" s="463"/>
      <c r="R291" s="463"/>
      <c r="S291" s="463"/>
      <c r="T291" s="463"/>
      <c r="U291" s="463"/>
      <c r="V291" s="463"/>
      <c r="W291" s="463"/>
      <c r="X291" s="463"/>
      <c r="Y291" s="463"/>
      <c r="Z291" s="463"/>
      <c r="AA291"/>
      <c r="AB291" s="181"/>
    </row>
    <row r="292" spans="1:28" s="16" customFormat="1" ht="30.65" customHeight="1">
      <c r="A292" s="180"/>
      <c r="B292"/>
      <c r="C292" s="1023" t="s">
        <v>2244</v>
      </c>
      <c r="D292" s="1023"/>
      <c r="E292" s="1023"/>
      <c r="F292" s="1023"/>
      <c r="G292" s="1023"/>
      <c r="H292" s="1023"/>
      <c r="I292" s="1023"/>
      <c r="J292" s="1023"/>
      <c r="K292" s="1023"/>
      <c r="L292" s="1023"/>
      <c r="M292" s="1023"/>
      <c r="N292" s="1023"/>
      <c r="O292" s="1023"/>
      <c r="P292" s="1023"/>
      <c r="Q292" s="1023"/>
      <c r="R292" s="1023"/>
      <c r="S292" s="1023"/>
      <c r="T292" s="1023"/>
      <c r="U292" s="1023"/>
      <c r="V292" s="1023"/>
      <c r="W292" s="1023"/>
      <c r="X292" s="1023"/>
      <c r="Y292" s="1023"/>
      <c r="Z292" s="1023"/>
      <c r="AA292"/>
      <c r="AB292" s="181"/>
    </row>
    <row r="293" spans="1:28" s="16" customFormat="1" ht="15.65" customHeight="1">
      <c r="A293" s="180"/>
      <c r="B293"/>
      <c r="C293" s="522" t="s">
        <v>2245</v>
      </c>
      <c r="D293" s="93"/>
      <c r="E293" s="92"/>
      <c r="F293" s="92"/>
      <c r="G293" s="93"/>
      <c r="H293" s="92"/>
      <c r="I293" s="92"/>
      <c r="J293" s="93"/>
      <c r="K293" s="92"/>
      <c r="L293" s="92"/>
      <c r="M293"/>
      <c r="N293"/>
      <c r="O293"/>
      <c r="P293"/>
      <c r="Q293"/>
      <c r="R293"/>
      <c r="S293"/>
      <c r="T293"/>
      <c r="U293"/>
      <c r="V293"/>
      <c r="W293"/>
      <c r="X293"/>
      <c r="Y293"/>
      <c r="Z293"/>
      <c r="AA293"/>
      <c r="AB293" s="181"/>
    </row>
    <row r="294" spans="1:28" s="16" customFormat="1" ht="15.65" customHeight="1">
      <c r="A294" s="180"/>
      <c r="B294"/>
      <c r="C294" s="522" t="s">
        <v>2246</v>
      </c>
      <c r="D294" s="93"/>
      <c r="E294" s="92"/>
      <c r="F294" s="92"/>
      <c r="G294" s="93"/>
      <c r="H294" s="92"/>
      <c r="I294" s="92"/>
      <c r="J294" s="93"/>
      <c r="K294" s="92"/>
      <c r="L294" s="92"/>
      <c r="M294"/>
      <c r="N294"/>
      <c r="O294"/>
      <c r="P294"/>
      <c r="Q294"/>
      <c r="R294"/>
      <c r="S294"/>
      <c r="T294"/>
      <c r="U294"/>
      <c r="V294"/>
      <c r="W294"/>
      <c r="X294"/>
      <c r="Y294"/>
      <c r="Z294"/>
      <c r="AA294"/>
      <c r="AB294" s="181"/>
    </row>
    <row r="295" spans="1:28" s="16" customFormat="1" ht="15.65" customHeight="1">
      <c r="A295" s="180"/>
      <c r="B295"/>
      <c r="C295" s="523" t="s">
        <v>2247</v>
      </c>
      <c r="D295" s="93"/>
      <c r="E295" s="92"/>
      <c r="F295" s="92"/>
      <c r="G295" s="93"/>
      <c r="H295" s="92"/>
      <c r="I295" s="92"/>
      <c r="J295" s="93"/>
      <c r="K295" s="92"/>
      <c r="L295" s="92"/>
      <c r="M295"/>
      <c r="N295"/>
      <c r="O295"/>
      <c r="P295"/>
      <c r="Q295"/>
      <c r="R295"/>
      <c r="S295"/>
      <c r="T295"/>
      <c r="U295"/>
      <c r="V295"/>
      <c r="W295"/>
      <c r="X295"/>
      <c r="Y295"/>
      <c r="Z295"/>
      <c r="AA295"/>
      <c r="AB295" s="181"/>
    </row>
    <row r="296" spans="1:28" s="16" customFormat="1" ht="15.65" customHeight="1">
      <c r="A296" s="180"/>
      <c r="B296"/>
      <c r="C296" s="523" t="s">
        <v>2248</v>
      </c>
      <c r="D296" s="93"/>
      <c r="E296" s="92"/>
      <c r="F296" s="92"/>
      <c r="G296" s="93"/>
      <c r="H296" s="92"/>
      <c r="I296" s="92"/>
      <c r="J296" s="93"/>
      <c r="K296" s="92"/>
      <c r="L296" s="92"/>
      <c r="M296"/>
      <c r="N296"/>
      <c r="O296"/>
      <c r="P296"/>
      <c r="Q296"/>
      <c r="R296"/>
      <c r="S296"/>
      <c r="T296"/>
      <c r="U296"/>
      <c r="V296"/>
      <c r="W296"/>
      <c r="X296"/>
      <c r="Y296"/>
      <c r="Z296"/>
      <c r="AA296"/>
      <c r="AB296" s="181"/>
    </row>
    <row r="297" spans="1:28" s="16" customFormat="1" ht="15.65" customHeight="1">
      <c r="A297" s="180"/>
      <c r="B297"/>
      <c r="C297" s="523" t="s">
        <v>2249</v>
      </c>
      <c r="D297" s="93"/>
      <c r="E297" s="92"/>
      <c r="F297" s="92"/>
      <c r="G297" s="93"/>
      <c r="H297" s="92"/>
      <c r="I297" s="92"/>
      <c r="J297" s="93"/>
      <c r="K297" s="92"/>
      <c r="L297" s="92"/>
      <c r="M297"/>
      <c r="N297"/>
      <c r="O297"/>
      <c r="P297"/>
      <c r="Q297"/>
      <c r="R297"/>
      <c r="S297"/>
      <c r="T297"/>
      <c r="U297"/>
      <c r="V297"/>
      <c r="W297"/>
      <c r="X297"/>
      <c r="Y297"/>
      <c r="Z297"/>
      <c r="AA297"/>
      <c r="AB297" s="181"/>
    </row>
    <row r="298" spans="1:28" s="16" customFormat="1" ht="15.65" customHeight="1">
      <c r="A298" s="180"/>
      <c r="B298"/>
      <c r="C298" s="523" t="s">
        <v>2250</v>
      </c>
      <c r="D298" s="93"/>
      <c r="E298" s="92"/>
      <c r="F298" s="92"/>
      <c r="G298" s="93"/>
      <c r="H298" s="92"/>
      <c r="I298" s="92"/>
      <c r="J298" s="93"/>
      <c r="K298" s="92"/>
      <c r="L298" s="92"/>
      <c r="M298"/>
      <c r="N298"/>
      <c r="O298"/>
      <c r="P298"/>
      <c r="Q298"/>
      <c r="R298"/>
      <c r="S298"/>
      <c r="T298"/>
      <c r="U298"/>
      <c r="V298"/>
      <c r="W298"/>
      <c r="X298"/>
      <c r="Y298"/>
      <c r="Z298"/>
      <c r="AA298"/>
      <c r="AB298" s="181"/>
    </row>
    <row r="299" spans="1:28" s="16" customFormat="1" ht="15.65" customHeight="1">
      <c r="A299" s="180"/>
      <c r="B299"/>
      <c r="C299" s="523" t="s">
        <v>2251</v>
      </c>
      <c r="D299" s="93"/>
      <c r="E299" s="92"/>
      <c r="F299" s="92"/>
      <c r="G299" s="93"/>
      <c r="H299" s="92"/>
      <c r="I299" s="92"/>
      <c r="J299" s="93"/>
      <c r="K299" s="92"/>
      <c r="L299" s="92"/>
      <c r="M299"/>
      <c r="N299"/>
      <c r="O299"/>
      <c r="P299"/>
      <c r="Q299"/>
      <c r="R299"/>
      <c r="S299"/>
      <c r="T299"/>
      <c r="U299"/>
      <c r="V299"/>
      <c r="W299"/>
      <c r="X299"/>
      <c r="Y299"/>
      <c r="Z299"/>
      <c r="AA299"/>
      <c r="AB299" s="181"/>
    </row>
    <row r="300" spans="1:28" s="16" customFormat="1" ht="15.65" customHeight="1">
      <c r="A300" s="180"/>
      <c r="B300"/>
      <c r="C300" s="523"/>
      <c r="D300" s="93"/>
      <c r="E300" s="92"/>
      <c r="F300" s="92"/>
      <c r="G300" s="93"/>
      <c r="H300" s="92"/>
      <c r="I300" s="92"/>
      <c r="J300" s="93"/>
      <c r="K300" s="92"/>
      <c r="L300" s="92"/>
      <c r="M300"/>
      <c r="N300"/>
      <c r="O300"/>
      <c r="P300"/>
      <c r="Q300"/>
      <c r="R300"/>
      <c r="S300"/>
      <c r="T300"/>
      <c r="U300"/>
      <c r="V300"/>
      <c r="W300"/>
      <c r="X300"/>
      <c r="Y300"/>
      <c r="Z300"/>
      <c r="AA300"/>
      <c r="AB300" s="181"/>
    </row>
    <row r="301" spans="1:28" s="16" customFormat="1" ht="15.65" customHeight="1">
      <c r="A301" s="180"/>
      <c r="B301"/>
      <c r="C301" s="522" t="s">
        <v>2268</v>
      </c>
      <c r="D301" s="93"/>
      <c r="E301" s="92"/>
      <c r="F301" s="92"/>
      <c r="G301" s="93"/>
      <c r="H301" s="92"/>
      <c r="I301" s="92"/>
      <c r="J301" s="93"/>
      <c r="K301" s="92"/>
      <c r="L301" s="92"/>
      <c r="M301"/>
      <c r="N301"/>
      <c r="O301"/>
      <c r="P301"/>
      <c r="Q301"/>
      <c r="R301"/>
      <c r="S301"/>
      <c r="T301"/>
      <c r="U301"/>
      <c r="V301"/>
      <c r="W301"/>
      <c r="X301"/>
      <c r="Y301"/>
      <c r="Z301"/>
      <c r="AA301"/>
      <c r="AB301" s="181"/>
    </row>
    <row r="302" spans="1:28" s="16" customFormat="1" ht="15.65" customHeight="1">
      <c r="A302" s="180"/>
      <c r="B302"/>
      <c r="C302" s="523" t="s">
        <v>2252</v>
      </c>
      <c r="D302" s="93"/>
      <c r="E302" s="92"/>
      <c r="F302" s="92"/>
      <c r="G302" s="93"/>
      <c r="H302" s="92"/>
      <c r="I302" s="92"/>
      <c r="J302" s="93"/>
      <c r="K302" s="92"/>
      <c r="L302" s="92"/>
      <c r="M302"/>
      <c r="N302"/>
      <c r="O302"/>
      <c r="P302"/>
      <c r="Q302"/>
      <c r="R302"/>
      <c r="S302"/>
      <c r="T302"/>
      <c r="U302"/>
      <c r="V302"/>
      <c r="W302"/>
      <c r="X302"/>
      <c r="Y302"/>
      <c r="Z302"/>
      <c r="AA302"/>
      <c r="AB302" s="181"/>
    </row>
    <row r="303" spans="1:28" s="16" customFormat="1" ht="15.65" customHeight="1">
      <c r="A303" s="180"/>
      <c r="B303"/>
      <c r="C303" s="523" t="s">
        <v>2253</v>
      </c>
      <c r="D303" s="93"/>
      <c r="E303" s="92"/>
      <c r="F303" s="92"/>
      <c r="G303" s="93"/>
      <c r="H303" s="92"/>
      <c r="I303" s="92"/>
      <c r="J303" s="93"/>
      <c r="K303" s="92"/>
      <c r="L303" s="92"/>
      <c r="M303"/>
      <c r="N303"/>
      <c r="O303"/>
      <c r="P303"/>
      <c r="Q303"/>
      <c r="R303"/>
      <c r="S303"/>
      <c r="T303"/>
      <c r="U303"/>
      <c r="V303"/>
      <c r="W303"/>
      <c r="X303"/>
      <c r="Y303"/>
      <c r="Z303"/>
      <c r="AA303"/>
      <c r="AB303" s="181"/>
    </row>
    <row r="304" spans="1:28" s="16" customFormat="1" ht="15.65" customHeight="1">
      <c r="A304" s="180"/>
      <c r="B304"/>
      <c r="C304" s="523" t="s">
        <v>2254</v>
      </c>
      <c r="D304" s="93"/>
      <c r="E304" s="92"/>
      <c r="F304" s="92"/>
      <c r="G304" s="93"/>
      <c r="H304" s="92"/>
      <c r="I304" s="92"/>
      <c r="J304" s="93"/>
      <c r="K304" s="92"/>
      <c r="L304" s="92"/>
      <c r="M304"/>
      <c r="N304"/>
      <c r="O304"/>
      <c r="P304"/>
      <c r="Q304"/>
      <c r="R304"/>
      <c r="S304"/>
      <c r="T304"/>
      <c r="U304"/>
      <c r="V304"/>
      <c r="W304"/>
      <c r="X304"/>
      <c r="Y304"/>
      <c r="Z304"/>
      <c r="AA304"/>
      <c r="AB304" s="181"/>
    </row>
    <row r="305" spans="1:28" s="16" customFormat="1" ht="15.65" customHeight="1">
      <c r="A305" s="180"/>
      <c r="B305"/>
      <c r="C305" s="523" t="s">
        <v>2255</v>
      </c>
      <c r="D305" s="93"/>
      <c r="E305" s="92"/>
      <c r="F305" s="92"/>
      <c r="G305" s="93"/>
      <c r="H305" s="92"/>
      <c r="I305" s="92"/>
      <c r="J305" s="93"/>
      <c r="K305" s="92"/>
      <c r="L305" s="92"/>
      <c r="M305"/>
      <c r="N305"/>
      <c r="O305"/>
      <c r="P305"/>
      <c r="Q305"/>
      <c r="R305"/>
      <c r="S305"/>
      <c r="T305"/>
      <c r="U305"/>
      <c r="V305"/>
      <c r="W305"/>
      <c r="X305"/>
      <c r="Y305"/>
      <c r="Z305"/>
      <c r="AA305"/>
      <c r="AB305" s="181"/>
    </row>
    <row r="306" spans="1:28" s="16" customFormat="1" ht="15.65" customHeight="1">
      <c r="A306" s="180"/>
      <c r="B306"/>
      <c r="C306" s="522" t="s">
        <v>1625</v>
      </c>
      <c r="D306" s="93"/>
      <c r="E306" s="92"/>
      <c r="F306" s="92"/>
      <c r="G306" s="93"/>
      <c r="H306" s="92"/>
      <c r="I306" s="92"/>
      <c r="J306" s="93"/>
      <c r="K306" s="92"/>
      <c r="L306" s="92"/>
      <c r="M306"/>
      <c r="N306"/>
      <c r="O306"/>
      <c r="P306"/>
      <c r="Q306"/>
      <c r="R306"/>
      <c r="S306"/>
      <c r="T306"/>
      <c r="U306"/>
      <c r="V306"/>
      <c r="W306"/>
      <c r="X306"/>
      <c r="Y306"/>
      <c r="Z306"/>
      <c r="AA306"/>
      <c r="AB306" s="181"/>
    </row>
    <row r="307" spans="1:28" s="16" customFormat="1" ht="15.65" customHeight="1">
      <c r="A307" s="180"/>
      <c r="B307"/>
      <c r="C307" s="463"/>
      <c r="D307" s="93"/>
      <c r="E307" s="92"/>
      <c r="F307" s="92"/>
      <c r="G307" s="93"/>
      <c r="H307" s="92"/>
      <c r="I307" s="92"/>
      <c r="J307" s="93"/>
      <c r="K307" s="92"/>
      <c r="L307" s="92"/>
      <c r="M307"/>
      <c r="N307"/>
      <c r="O307"/>
      <c r="P307"/>
      <c r="Q307"/>
      <c r="R307"/>
      <c r="S307"/>
      <c r="T307"/>
      <c r="U307"/>
      <c r="V307"/>
      <c r="W307"/>
      <c r="X307"/>
      <c r="Y307"/>
      <c r="Z307"/>
      <c r="AA307"/>
      <c r="AB307" s="181"/>
    </row>
    <row r="308" spans="1:28" s="16" customFormat="1" ht="15.65" customHeight="1">
      <c r="A308" s="180"/>
      <c r="B308"/>
      <c r="C308" s="516" t="s">
        <v>2269</v>
      </c>
      <c r="D308" s="93"/>
      <c r="E308" s="92"/>
      <c r="F308" s="92"/>
      <c r="G308" s="93"/>
      <c r="H308" s="92"/>
      <c r="I308" s="92"/>
      <c r="J308" s="93"/>
      <c r="K308" s="92"/>
      <c r="L308" s="92"/>
      <c r="M308"/>
      <c r="N308"/>
      <c r="O308"/>
      <c r="P308"/>
      <c r="Q308"/>
      <c r="R308"/>
      <c r="S308"/>
      <c r="T308"/>
      <c r="U308"/>
      <c r="V308"/>
      <c r="W308"/>
      <c r="X308"/>
      <c r="Y308"/>
      <c r="Z308"/>
      <c r="AA308"/>
      <c r="AB308" s="181"/>
    </row>
    <row r="309" spans="1:28" s="16" customFormat="1" ht="15.65" customHeight="1">
      <c r="A309" s="180"/>
      <c r="B309"/>
      <c r="C309" s="516"/>
      <c r="D309" s="93"/>
      <c r="E309" s="92"/>
      <c r="F309" s="92"/>
      <c r="G309" s="93"/>
      <c r="H309" s="92"/>
      <c r="I309" s="92"/>
      <c r="J309" s="93"/>
      <c r="K309" s="92"/>
      <c r="L309" s="92"/>
      <c r="M309"/>
      <c r="N309"/>
      <c r="O309"/>
      <c r="P309"/>
      <c r="Q309"/>
      <c r="R309"/>
      <c r="S309"/>
      <c r="T309"/>
      <c r="U309"/>
      <c r="V309"/>
      <c r="W309"/>
      <c r="X309"/>
      <c r="Y309"/>
      <c r="Z309"/>
      <c r="AA309"/>
      <c r="AB309" s="181"/>
    </row>
    <row r="310" spans="1:28" s="16" customFormat="1" ht="15.65" customHeight="1">
      <c r="A310" s="180"/>
      <c r="B310"/>
      <c r="C310" s="473" t="s">
        <v>2192</v>
      </c>
      <c r="D310" s="93"/>
      <c r="E310" s="92"/>
      <c r="F310" s="92"/>
      <c r="G310" s="93"/>
      <c r="H310" s="92"/>
      <c r="I310" s="92"/>
      <c r="J310" s="93"/>
      <c r="K310" s="92"/>
      <c r="L310" s="92"/>
      <c r="M310"/>
      <c r="N310"/>
      <c r="O310"/>
      <c r="P310"/>
      <c r="Q310"/>
      <c r="R310"/>
      <c r="S310"/>
      <c r="T310"/>
      <c r="U310"/>
      <c r="V310"/>
      <c r="W310"/>
      <c r="X310"/>
      <c r="Y310"/>
      <c r="Z310"/>
      <c r="AA310"/>
      <c r="AB310" s="181"/>
    </row>
    <row r="311" spans="1:28" s="16" customFormat="1" ht="15.65" customHeight="1">
      <c r="A311" s="180"/>
      <c r="B311"/>
      <c r="C311" s="463"/>
      <c r="D311" s="93"/>
      <c r="E311" s="92"/>
      <c r="F311" s="92"/>
      <c r="G311" s="93"/>
      <c r="H311" s="92"/>
      <c r="I311" s="92"/>
      <c r="J311" s="93"/>
      <c r="K311" s="92"/>
      <c r="L311" s="92"/>
      <c r="M311"/>
      <c r="N311"/>
      <c r="O311"/>
      <c r="P311"/>
      <c r="Q311"/>
      <c r="R311"/>
      <c r="S311"/>
      <c r="T311"/>
      <c r="U311"/>
      <c r="V311"/>
      <c r="W311"/>
      <c r="X311"/>
      <c r="Y311"/>
      <c r="Z311"/>
      <c r="AA311"/>
      <c r="AB311" s="181"/>
    </row>
    <row r="312" spans="1:28" s="16" customFormat="1" ht="30" customHeight="1">
      <c r="A312" s="180"/>
      <c r="B312"/>
      <c r="C312" s="1024" t="s">
        <v>2256</v>
      </c>
      <c r="D312" s="1024"/>
      <c r="E312" s="1024"/>
      <c r="F312" s="1024"/>
      <c r="G312" s="1024"/>
      <c r="H312" s="1024"/>
      <c r="I312" s="1024"/>
      <c r="J312" s="1024"/>
      <c r="K312" s="1024"/>
      <c r="L312" s="1024"/>
      <c r="M312" s="1024"/>
      <c r="N312" s="1024"/>
      <c r="O312" s="1024"/>
      <c r="P312" s="1024"/>
      <c r="Q312" s="1024"/>
      <c r="R312" s="1024"/>
      <c r="S312" s="1024"/>
      <c r="T312" s="1024"/>
      <c r="U312" s="1024"/>
      <c r="V312" s="1024"/>
      <c r="W312" s="1024"/>
      <c r="X312" s="1024"/>
      <c r="Y312" s="1024"/>
      <c r="Z312" s="1024"/>
      <c r="AA312"/>
      <c r="AB312" s="181"/>
    </row>
    <row r="313" spans="1:28" s="16" customFormat="1" ht="30.65" customHeight="1">
      <c r="A313" s="180"/>
      <c r="B313"/>
      <c r="C313" s="1024" t="s">
        <v>2257</v>
      </c>
      <c r="D313" s="1024"/>
      <c r="E313" s="1024"/>
      <c r="F313" s="1024"/>
      <c r="G313" s="1024"/>
      <c r="H313" s="1024"/>
      <c r="I313" s="1024"/>
      <c r="J313" s="1024"/>
      <c r="K313" s="1024"/>
      <c r="L313" s="1024"/>
      <c r="M313" s="1024"/>
      <c r="N313" s="1024"/>
      <c r="O313" s="1024"/>
      <c r="P313" s="1024"/>
      <c r="Q313" s="1024"/>
      <c r="R313" s="1024"/>
      <c r="S313" s="1024"/>
      <c r="T313" s="1024"/>
      <c r="U313" s="1024"/>
      <c r="V313" s="1024"/>
      <c r="W313" s="1024"/>
      <c r="X313" s="1024"/>
      <c r="Y313" s="1024"/>
      <c r="Z313" s="1024"/>
      <c r="AA313"/>
      <c r="AB313" s="181"/>
    </row>
    <row r="314" spans="1:28" s="16" customFormat="1" ht="30.65" customHeight="1">
      <c r="A314" s="180"/>
      <c r="B314"/>
      <c r="C314" s="867" t="s">
        <v>2625</v>
      </c>
      <c r="D314" s="867"/>
      <c r="E314" s="867"/>
      <c r="F314" s="867"/>
      <c r="G314" s="867"/>
      <c r="H314" s="867"/>
      <c r="I314" s="867"/>
      <c r="J314" s="867"/>
      <c r="K314" s="867"/>
      <c r="L314" s="867"/>
      <c r="M314" s="867"/>
      <c r="N314" s="867"/>
      <c r="O314" s="867"/>
      <c r="P314" s="867"/>
      <c r="Q314" s="867"/>
      <c r="R314" s="867"/>
      <c r="S314" s="867"/>
      <c r="T314" s="867"/>
      <c r="U314" s="867"/>
      <c r="V314" s="867"/>
      <c r="W314" s="867"/>
      <c r="X314" s="867"/>
      <c r="Y314" s="867"/>
      <c r="Z314" s="867"/>
      <c r="AA314"/>
      <c r="AB314" s="181"/>
    </row>
    <row r="315" spans="1:28" s="16" customFormat="1" ht="30.65" customHeight="1">
      <c r="A315" s="180"/>
      <c r="B315"/>
      <c r="C315" s="867"/>
      <c r="D315" s="867"/>
      <c r="E315" s="867"/>
      <c r="F315" s="867"/>
      <c r="G315" s="867"/>
      <c r="H315" s="867"/>
      <c r="I315" s="867"/>
      <c r="J315" s="867"/>
      <c r="K315" s="867"/>
      <c r="L315" s="867"/>
      <c r="M315" s="867"/>
      <c r="N315" s="867"/>
      <c r="O315" s="867"/>
      <c r="P315" s="867"/>
      <c r="Q315" s="867"/>
      <c r="R315" s="867"/>
      <c r="S315" s="867"/>
      <c r="T315" s="867"/>
      <c r="U315" s="867"/>
      <c r="V315" s="867"/>
      <c r="W315" s="867"/>
      <c r="X315" s="867"/>
      <c r="Y315" s="867"/>
      <c r="Z315" s="867"/>
      <c r="AA315"/>
      <c r="AB315" s="181"/>
    </row>
    <row r="316" spans="1:28" s="16" customFormat="1" ht="30.65" customHeight="1">
      <c r="A316" s="180"/>
      <c r="B316"/>
      <c r="C316" s="867"/>
      <c r="D316" s="867"/>
      <c r="E316" s="867"/>
      <c r="F316" s="867"/>
      <c r="G316" s="867"/>
      <c r="H316" s="867"/>
      <c r="I316" s="867"/>
      <c r="J316" s="867"/>
      <c r="K316" s="867"/>
      <c r="L316" s="867"/>
      <c r="M316" s="867"/>
      <c r="N316" s="867"/>
      <c r="O316" s="867"/>
      <c r="P316" s="867"/>
      <c r="Q316" s="867"/>
      <c r="R316" s="867"/>
      <c r="S316" s="867"/>
      <c r="T316" s="867"/>
      <c r="U316" s="867"/>
      <c r="V316" s="867"/>
      <c r="W316" s="867"/>
      <c r="X316" s="867"/>
      <c r="Y316" s="867"/>
      <c r="Z316" s="867"/>
      <c r="AA316"/>
      <c r="AB316" s="181"/>
    </row>
    <row r="317" spans="1:28" s="16" customFormat="1" ht="30.65" customHeight="1">
      <c r="A317" s="180"/>
      <c r="B317"/>
      <c r="C317" s="867"/>
      <c r="D317" s="867"/>
      <c r="E317" s="867"/>
      <c r="F317" s="867"/>
      <c r="G317" s="867"/>
      <c r="H317" s="867"/>
      <c r="I317" s="867"/>
      <c r="J317" s="867"/>
      <c r="K317" s="867"/>
      <c r="L317" s="867"/>
      <c r="M317" s="867"/>
      <c r="N317" s="867"/>
      <c r="O317" s="867"/>
      <c r="P317" s="867"/>
      <c r="Q317" s="867"/>
      <c r="R317" s="867"/>
      <c r="S317" s="867"/>
      <c r="T317" s="867"/>
      <c r="U317" s="867"/>
      <c r="V317" s="867"/>
      <c r="W317" s="867"/>
      <c r="X317" s="867"/>
      <c r="Y317" s="867"/>
      <c r="Z317" s="867"/>
      <c r="AA317"/>
      <c r="AB317" s="181"/>
    </row>
    <row r="318" spans="1:28" s="16" customFormat="1" ht="30.65" customHeight="1">
      <c r="A318" s="180"/>
      <c r="B318"/>
      <c r="C318" s="867"/>
      <c r="D318" s="867"/>
      <c r="E318" s="867"/>
      <c r="F318" s="867"/>
      <c r="G318" s="867"/>
      <c r="H318" s="867"/>
      <c r="I318" s="867"/>
      <c r="J318" s="867"/>
      <c r="K318" s="867"/>
      <c r="L318" s="867"/>
      <c r="M318" s="867"/>
      <c r="N318" s="867"/>
      <c r="O318" s="867"/>
      <c r="P318" s="867"/>
      <c r="Q318" s="867"/>
      <c r="R318" s="867"/>
      <c r="S318" s="867"/>
      <c r="T318" s="867"/>
      <c r="U318" s="867"/>
      <c r="V318" s="867"/>
      <c r="W318" s="867"/>
      <c r="X318" s="867"/>
      <c r="Y318" s="867"/>
      <c r="Z318" s="867"/>
      <c r="AA318"/>
      <c r="AB318" s="181"/>
    </row>
    <row r="319" spans="1:28" s="16" customFormat="1" ht="30.65" customHeight="1">
      <c r="A319" s="180"/>
      <c r="B319"/>
      <c r="C319" s="867"/>
      <c r="D319" s="867"/>
      <c r="E319" s="867"/>
      <c r="F319" s="867"/>
      <c r="G319" s="867"/>
      <c r="H319" s="867"/>
      <c r="I319" s="867"/>
      <c r="J319" s="867"/>
      <c r="K319" s="867"/>
      <c r="L319" s="867"/>
      <c r="M319" s="867"/>
      <c r="N319" s="867"/>
      <c r="O319" s="867"/>
      <c r="P319" s="867"/>
      <c r="Q319" s="867"/>
      <c r="R319" s="867"/>
      <c r="S319" s="867"/>
      <c r="T319" s="867"/>
      <c r="U319" s="867"/>
      <c r="V319" s="867"/>
      <c r="W319" s="867"/>
      <c r="X319" s="867"/>
      <c r="Y319" s="867"/>
      <c r="Z319" s="867"/>
      <c r="AA319"/>
      <c r="AB319" s="181"/>
    </row>
    <row r="320" spans="1:28" s="16" customFormat="1" ht="30.65" customHeight="1">
      <c r="A320" s="180"/>
      <c r="B320"/>
      <c r="C320" s="867"/>
      <c r="D320" s="867"/>
      <c r="E320" s="867"/>
      <c r="F320" s="867"/>
      <c r="G320" s="867"/>
      <c r="H320" s="867"/>
      <c r="I320" s="867"/>
      <c r="J320" s="867"/>
      <c r="K320" s="867"/>
      <c r="L320" s="867"/>
      <c r="M320" s="867"/>
      <c r="N320" s="867"/>
      <c r="O320" s="867"/>
      <c r="P320" s="867"/>
      <c r="Q320" s="867"/>
      <c r="R320" s="867"/>
      <c r="S320" s="867"/>
      <c r="T320" s="867"/>
      <c r="U320" s="867"/>
      <c r="V320" s="867"/>
      <c r="W320" s="867"/>
      <c r="X320" s="867"/>
      <c r="Y320" s="867"/>
      <c r="Z320" s="867"/>
      <c r="AA320"/>
      <c r="AB320" s="181"/>
    </row>
    <row r="321" spans="1:28" s="16" customFormat="1" ht="15.65" customHeight="1">
      <c r="A321" s="180"/>
      <c r="B321"/>
      <c r="C321" s="521" t="s">
        <v>2258</v>
      </c>
      <c r="D321" s="93"/>
      <c r="E321" s="92"/>
      <c r="F321" s="92"/>
      <c r="G321" s="93"/>
      <c r="H321" s="92"/>
      <c r="I321" s="92"/>
      <c r="J321" s="93"/>
      <c r="K321" s="92"/>
      <c r="L321" s="92"/>
      <c r="M321"/>
      <c r="N321"/>
      <c r="O321"/>
      <c r="P321"/>
      <c r="Q321"/>
      <c r="R321"/>
      <c r="S321"/>
      <c r="T321"/>
      <c r="U321"/>
      <c r="V321"/>
      <c r="W321"/>
      <c r="X321"/>
      <c r="Y321"/>
      <c r="Z321"/>
      <c r="AA321"/>
      <c r="AB321" s="181"/>
    </row>
    <row r="322" spans="1:28" s="16" customFormat="1" ht="15.65" customHeight="1">
      <c r="A322" s="180"/>
      <c r="B322"/>
      <c r="C322" s="12"/>
      <c r="D322" s="93"/>
      <c r="E322" s="92"/>
      <c r="F322" s="92"/>
      <c r="G322" s="93"/>
      <c r="H322" s="92"/>
      <c r="I322" s="92"/>
      <c r="J322" s="93"/>
      <c r="K322" s="92"/>
      <c r="L322" s="92"/>
      <c r="M322"/>
      <c r="N322"/>
      <c r="O322"/>
      <c r="P322"/>
      <c r="Q322"/>
      <c r="R322"/>
      <c r="S322"/>
      <c r="T322"/>
      <c r="U322"/>
      <c r="V322"/>
      <c r="W322"/>
      <c r="X322"/>
      <c r="Y322"/>
      <c r="Z322"/>
      <c r="AA322"/>
      <c r="AB322" s="181"/>
    </row>
    <row r="323" spans="1:28" s="16" customFormat="1" ht="15.65" customHeight="1">
      <c r="A323" s="180"/>
      <c r="B323"/>
      <c r="C323" s="391" t="s">
        <v>2082</v>
      </c>
      <c r="D323" s="93"/>
      <c r="E323" s="92"/>
      <c r="F323" s="92"/>
      <c r="G323" s="93"/>
      <c r="H323" s="92"/>
      <c r="I323" s="92"/>
      <c r="J323" s="93"/>
      <c r="K323" s="92"/>
      <c r="L323" s="92"/>
      <c r="M323"/>
      <c r="N323"/>
      <c r="O323"/>
      <c r="P323"/>
      <c r="Q323"/>
      <c r="R323"/>
      <c r="S323"/>
      <c r="T323"/>
      <c r="U323"/>
      <c r="V323"/>
      <c r="W323"/>
      <c r="X323"/>
      <c r="Y323"/>
      <c r="Z323"/>
      <c r="AA323"/>
      <c r="AB323" s="181"/>
    </row>
    <row r="324" spans="1:28" s="16" customFormat="1" ht="15.65" customHeight="1">
      <c r="A324" s="180"/>
      <c r="B324"/>
      <c r="C324" s="12"/>
      <c r="D324" s="93"/>
      <c r="E324" s="92"/>
      <c r="F324" s="92"/>
      <c r="G324" s="93"/>
      <c r="H324" s="92"/>
      <c r="I324" s="92"/>
      <c r="J324" s="93"/>
      <c r="K324" s="92"/>
      <c r="L324" s="92"/>
      <c r="M324"/>
      <c r="N324"/>
      <c r="O324"/>
      <c r="P324"/>
      <c r="Q324"/>
      <c r="R324"/>
      <c r="S324"/>
      <c r="T324"/>
      <c r="U324"/>
      <c r="V324"/>
      <c r="W324"/>
      <c r="X324"/>
      <c r="Y324"/>
      <c r="Z324"/>
      <c r="AA324"/>
      <c r="AB324" s="181"/>
    </row>
    <row r="325" spans="1:28" s="16" customFormat="1" ht="60.65" customHeight="1">
      <c r="A325" s="180"/>
      <c r="B325"/>
      <c r="C325" s="1020" t="s">
        <v>2363</v>
      </c>
      <c r="D325" s="1020"/>
      <c r="E325" s="1020"/>
      <c r="F325" s="1020"/>
      <c r="G325" s="1020"/>
      <c r="H325" s="1020"/>
      <c r="I325" s="1020"/>
      <c r="J325" s="1020"/>
      <c r="K325" s="1020"/>
      <c r="L325" s="1020"/>
      <c r="M325" s="1020"/>
      <c r="N325" s="1020"/>
      <c r="O325" s="1020"/>
      <c r="P325" s="1020"/>
      <c r="Q325" s="1020"/>
      <c r="R325" s="1020"/>
      <c r="S325" s="1020"/>
      <c r="T325" s="1020"/>
      <c r="U325" s="1020"/>
      <c r="V325" s="1020"/>
      <c r="W325" s="1020"/>
      <c r="X325" s="1020"/>
      <c r="Y325" s="1020"/>
      <c r="Z325" s="1020"/>
      <c r="AA325"/>
      <c r="AB325" s="181"/>
    </row>
    <row r="326" spans="1:28" s="16" customFormat="1" ht="15.65" customHeight="1">
      <c r="A326" s="180"/>
      <c r="B326"/>
      <c r="C326"/>
      <c r="D326" s="93"/>
      <c r="E326" s="92"/>
      <c r="F326" s="92"/>
      <c r="G326" s="93"/>
      <c r="H326" s="92"/>
      <c r="I326" s="92"/>
      <c r="J326" s="93"/>
      <c r="K326" s="92"/>
      <c r="L326" s="92"/>
      <c r="M326"/>
      <c r="N326"/>
      <c r="O326"/>
      <c r="P326"/>
      <c r="Q326"/>
      <c r="R326"/>
      <c r="S326"/>
      <c r="T326"/>
      <c r="U326"/>
      <c r="V326"/>
      <c r="W326"/>
      <c r="X326"/>
      <c r="Y326"/>
      <c r="Z326"/>
      <c r="AA326"/>
      <c r="AB326" s="181"/>
    </row>
    <row r="327" spans="1:28" s="16" customFormat="1" ht="15.65" customHeight="1">
      <c r="A327" s="180"/>
      <c r="B327"/>
      <c r="C327" s="391" t="s">
        <v>2083</v>
      </c>
      <c r="D327" s="93"/>
      <c r="E327" s="92"/>
      <c r="F327" s="92"/>
      <c r="G327" s="93"/>
      <c r="H327" s="92"/>
      <c r="I327" s="92"/>
      <c r="J327" s="93"/>
      <c r="K327" s="92"/>
      <c r="L327" s="92"/>
      <c r="M327"/>
      <c r="N327"/>
      <c r="O327"/>
      <c r="P327"/>
      <c r="Q327"/>
      <c r="R327"/>
      <c r="S327"/>
      <c r="T327"/>
      <c r="U327"/>
      <c r="V327"/>
      <c r="W327"/>
      <c r="X327"/>
      <c r="Y327"/>
      <c r="Z327"/>
      <c r="AA327"/>
      <c r="AB327" s="181"/>
    </row>
    <row r="328" spans="1:28" s="16" customFormat="1" ht="15.65" customHeight="1">
      <c r="A328" s="180"/>
      <c r="B328"/>
      <c r="C328" s="391"/>
      <c r="D328" s="93"/>
      <c r="E328" s="92"/>
      <c r="F328" s="92"/>
      <c r="G328" s="93"/>
      <c r="H328" s="92"/>
      <c r="I328" s="92"/>
      <c r="J328" s="93"/>
      <c r="K328" s="92"/>
      <c r="L328" s="92"/>
      <c r="M328"/>
      <c r="N328"/>
      <c r="O328"/>
      <c r="P328"/>
      <c r="Q328"/>
      <c r="R328"/>
      <c r="S328"/>
      <c r="T328"/>
      <c r="U328"/>
      <c r="V328"/>
      <c r="W328"/>
      <c r="X328"/>
      <c r="Y328"/>
      <c r="Z328"/>
      <c r="AA328"/>
      <c r="AB328" s="181"/>
    </row>
    <row r="329" spans="1:28" s="16" customFormat="1" ht="30" customHeight="1">
      <c r="A329" s="180"/>
      <c r="B329"/>
      <c r="C329" s="1021" t="s">
        <v>2270</v>
      </c>
      <c r="D329" s="1021"/>
      <c r="E329" s="1021"/>
      <c r="F329" s="1021"/>
      <c r="G329" s="1021"/>
      <c r="H329" s="1021"/>
      <c r="I329" s="1021"/>
      <c r="J329" s="1021"/>
      <c r="K329" s="1021"/>
      <c r="L329" s="1021"/>
      <c r="M329" s="1021"/>
      <c r="N329" s="1021"/>
      <c r="O329" s="1021"/>
      <c r="P329" s="1021"/>
      <c r="Q329" s="1021"/>
      <c r="R329" s="1021"/>
      <c r="S329" s="1021"/>
      <c r="T329" s="1021"/>
      <c r="U329" s="1021"/>
      <c r="V329" s="1021"/>
      <c r="W329" s="1021"/>
      <c r="X329" s="1021"/>
      <c r="Y329" s="1021"/>
      <c r="Z329" s="1021"/>
      <c r="AA329"/>
      <c r="AB329" s="181"/>
    </row>
    <row r="330" spans="1:28" s="16" customFormat="1" ht="14.5">
      <c r="A330" s="180"/>
      <c r="B330"/>
      <c r="C330" s="233"/>
      <c r="D330" s="233"/>
      <c r="E330" s="233"/>
      <c r="F330" s="233"/>
      <c r="G330" s="233"/>
      <c r="H330" s="233"/>
      <c r="I330" s="233"/>
      <c r="J330" s="233"/>
      <c r="K330" s="233"/>
      <c r="L330" s="233"/>
      <c r="M330" s="233"/>
      <c r="N330" s="233"/>
      <c r="O330" s="233"/>
      <c r="P330" s="233"/>
      <c r="Q330" s="233"/>
      <c r="R330" s="233"/>
      <c r="S330" s="233"/>
      <c r="T330" s="233"/>
      <c r="U330" s="233"/>
      <c r="V330" s="233"/>
      <c r="W330" s="233"/>
      <c r="X330" s="233"/>
      <c r="Y330" s="233"/>
      <c r="Z330" s="233"/>
      <c r="AA330"/>
      <c r="AB330" s="181"/>
    </row>
    <row r="331" spans="1:28" s="16" customFormat="1" ht="14.5">
      <c r="A331" s="180"/>
      <c r="B331"/>
      <c r="C331" s="524" t="s">
        <v>2168</v>
      </c>
      <c r="D331" s="233"/>
      <c r="E331" s="233"/>
      <c r="F331" s="233"/>
      <c r="G331" s="233"/>
      <c r="H331" s="233"/>
      <c r="I331" s="233"/>
      <c r="J331" s="233"/>
      <c r="K331" s="233"/>
      <c r="L331" s="233"/>
      <c r="M331" s="233"/>
      <c r="N331" s="233"/>
      <c r="O331" s="233"/>
      <c r="P331" s="233"/>
      <c r="Q331" s="233"/>
      <c r="R331" s="233"/>
      <c r="S331" s="233"/>
      <c r="T331" s="233"/>
      <c r="U331" s="233"/>
      <c r="V331" s="233"/>
      <c r="W331" s="233"/>
      <c r="X331" s="233"/>
      <c r="Y331" s="233"/>
      <c r="Z331" s="233"/>
      <c r="AA331"/>
      <c r="AB331" s="181"/>
    </row>
    <row r="332" spans="1:28" s="16" customFormat="1" ht="14.5">
      <c r="A332" s="180"/>
      <c r="B332"/>
      <c r="C332" s="524"/>
      <c r="D332" s="233"/>
      <c r="E332" s="233"/>
      <c r="F332" s="233"/>
      <c r="G332" s="233"/>
      <c r="H332" s="233"/>
      <c r="I332" s="233"/>
      <c r="J332" s="233"/>
      <c r="K332" s="233"/>
      <c r="L332" s="233"/>
      <c r="M332" s="233"/>
      <c r="N332" s="233"/>
      <c r="O332" s="233"/>
      <c r="P332" s="233"/>
      <c r="Q332" s="233"/>
      <c r="R332" s="233"/>
      <c r="S332" s="233"/>
      <c r="T332" s="233"/>
      <c r="U332" s="233"/>
      <c r="V332" s="233"/>
      <c r="W332" s="233"/>
      <c r="X332" s="233"/>
      <c r="Y332" s="233"/>
      <c r="Z332" s="233"/>
      <c r="AA332"/>
      <c r="AB332" s="181"/>
    </row>
    <row r="333" spans="1:28" s="16" customFormat="1" ht="102.65" customHeight="1">
      <c r="A333" s="180"/>
      <c r="B333"/>
      <c r="C333" s="1021" t="s">
        <v>2271</v>
      </c>
      <c r="D333" s="1021"/>
      <c r="E333" s="1021"/>
      <c r="F333" s="1021"/>
      <c r="G333" s="1021"/>
      <c r="H333" s="1021"/>
      <c r="I333" s="1021"/>
      <c r="J333" s="1021"/>
      <c r="K333" s="1021"/>
      <c r="L333" s="1021"/>
      <c r="M333" s="1021"/>
      <c r="N333" s="1021"/>
      <c r="O333" s="1021"/>
      <c r="P333" s="1021"/>
      <c r="Q333" s="1021"/>
      <c r="R333" s="1021"/>
      <c r="S333" s="1021"/>
      <c r="T333" s="1021"/>
      <c r="U333" s="1021"/>
      <c r="V333" s="1021"/>
      <c r="W333" s="1021"/>
      <c r="X333" s="1021"/>
      <c r="Y333" s="1021"/>
      <c r="Z333" s="1021"/>
      <c r="AA333"/>
      <c r="AB333" s="181"/>
    </row>
    <row r="334" spans="1:28" s="16" customFormat="1" ht="14.5">
      <c r="A334" s="180"/>
      <c r="B334"/>
      <c r="C334" s="233"/>
      <c r="D334" s="233"/>
      <c r="E334" s="233"/>
      <c r="F334" s="233"/>
      <c r="G334" s="233"/>
      <c r="H334" s="233"/>
      <c r="I334" s="233"/>
      <c r="J334" s="233"/>
      <c r="K334" s="233"/>
      <c r="L334" s="233"/>
      <c r="M334" s="233"/>
      <c r="N334" s="233"/>
      <c r="O334" s="233"/>
      <c r="P334" s="233"/>
      <c r="Q334" s="233"/>
      <c r="R334" s="233"/>
      <c r="S334" s="233"/>
      <c r="T334" s="233"/>
      <c r="U334" s="233"/>
      <c r="V334" s="233"/>
      <c r="W334" s="233"/>
      <c r="X334" s="233"/>
      <c r="Y334" s="233"/>
      <c r="Z334" s="233"/>
      <c r="AA334"/>
      <c r="AB334" s="181"/>
    </row>
    <row r="335" spans="1:28" s="16" customFormat="1" ht="14.5">
      <c r="A335" s="180"/>
      <c r="B335"/>
      <c r="C335" s="524" t="s">
        <v>2169</v>
      </c>
      <c r="D335" s="233"/>
      <c r="E335" s="233"/>
      <c r="F335" s="233"/>
      <c r="G335" s="233"/>
      <c r="H335" s="233"/>
      <c r="I335" s="233"/>
      <c r="J335" s="233"/>
      <c r="K335" s="233"/>
      <c r="L335" s="233"/>
      <c r="M335" s="233"/>
      <c r="N335" s="233"/>
      <c r="O335" s="233"/>
      <c r="P335" s="233"/>
      <c r="Q335" s="233"/>
      <c r="R335" s="233"/>
      <c r="S335" s="233"/>
      <c r="T335" s="233"/>
      <c r="U335" s="233"/>
      <c r="V335" s="233"/>
      <c r="W335" s="233"/>
      <c r="X335" s="233"/>
      <c r="Y335" s="233"/>
      <c r="Z335" s="233"/>
      <c r="AA335"/>
      <c r="AB335" s="181"/>
    </row>
    <row r="336" spans="1:28" s="16" customFormat="1" ht="14.5">
      <c r="A336" s="180"/>
      <c r="B336"/>
      <c r="C336" s="524"/>
      <c r="D336" s="233"/>
      <c r="E336" s="233"/>
      <c r="F336" s="233"/>
      <c r="G336" s="233"/>
      <c r="H336" s="233"/>
      <c r="I336" s="233"/>
      <c r="J336" s="233"/>
      <c r="K336" s="233"/>
      <c r="L336" s="233"/>
      <c r="M336" s="233"/>
      <c r="N336" s="233"/>
      <c r="O336" s="233"/>
      <c r="P336" s="233"/>
      <c r="Q336" s="233"/>
      <c r="R336" s="233"/>
      <c r="S336" s="233"/>
      <c r="T336" s="233"/>
      <c r="U336" s="233"/>
      <c r="V336" s="233"/>
      <c r="W336" s="233"/>
      <c r="X336" s="233"/>
      <c r="Y336" s="233"/>
      <c r="Z336" s="233"/>
      <c r="AA336"/>
      <c r="AB336" s="181"/>
    </row>
    <row r="337" spans="1:28" s="16" customFormat="1" ht="135" customHeight="1">
      <c r="A337" s="180"/>
      <c r="B337"/>
      <c r="C337" s="1021" t="s">
        <v>2372</v>
      </c>
      <c r="D337" s="1021"/>
      <c r="E337" s="1021"/>
      <c r="F337" s="1021"/>
      <c r="G337" s="1021"/>
      <c r="H337" s="1021"/>
      <c r="I337" s="1021"/>
      <c r="J337" s="1021"/>
      <c r="K337" s="1021"/>
      <c r="L337" s="1021"/>
      <c r="M337" s="1021"/>
      <c r="N337" s="1021"/>
      <c r="O337" s="1021"/>
      <c r="P337" s="1021"/>
      <c r="Q337" s="1021"/>
      <c r="R337" s="1021"/>
      <c r="S337" s="1021"/>
      <c r="T337" s="1021"/>
      <c r="U337" s="1021"/>
      <c r="V337" s="1021"/>
      <c r="W337" s="1021"/>
      <c r="X337" s="1021"/>
      <c r="Y337" s="1021"/>
      <c r="Z337" s="1021"/>
      <c r="AA337"/>
      <c r="AB337" s="181"/>
    </row>
    <row r="338" spans="1:28" s="16" customFormat="1" ht="14.5">
      <c r="A338" s="180"/>
      <c r="B338"/>
      <c r="C338" s="233"/>
      <c r="D338" s="233"/>
      <c r="E338" s="233"/>
      <c r="F338" s="233"/>
      <c r="G338" s="233"/>
      <c r="H338" s="233"/>
      <c r="I338" s="233"/>
      <c r="J338" s="233"/>
      <c r="K338" s="233"/>
      <c r="L338" s="233"/>
      <c r="M338" s="233"/>
      <c r="N338" s="233"/>
      <c r="O338" s="233"/>
      <c r="P338" s="233"/>
      <c r="Q338" s="233"/>
      <c r="R338" s="233"/>
      <c r="S338" s="233"/>
      <c r="T338" s="233"/>
      <c r="U338" s="233"/>
      <c r="V338" s="233"/>
      <c r="W338" s="233"/>
      <c r="X338" s="233"/>
      <c r="Y338" s="233"/>
      <c r="Z338" s="233"/>
      <c r="AA338"/>
      <c r="AB338" s="181"/>
    </row>
    <row r="339" spans="1:28" s="16" customFormat="1" ht="14.5">
      <c r="A339" s="180"/>
      <c r="B339"/>
      <c r="C339" s="233"/>
      <c r="D339" s="233"/>
      <c r="E339" s="233"/>
      <c r="F339" s="233"/>
      <c r="G339" s="233"/>
      <c r="H339" s="233"/>
      <c r="I339" s="233"/>
      <c r="J339" s="233"/>
      <c r="K339" s="233"/>
      <c r="L339" s="233"/>
      <c r="M339" s="233"/>
      <c r="N339" s="233"/>
      <c r="O339" s="233"/>
      <c r="P339" s="233"/>
      <c r="Q339" s="233"/>
      <c r="R339" s="233"/>
      <c r="S339" s="233"/>
      <c r="T339" s="233"/>
      <c r="U339" s="233"/>
      <c r="V339" s="233"/>
      <c r="W339" s="233"/>
      <c r="X339" s="233"/>
      <c r="Y339" s="233"/>
      <c r="Z339" s="233"/>
      <c r="AA339"/>
      <c r="AB339" s="181"/>
    </row>
    <row r="340" spans="1:28" s="16" customFormat="1" ht="15.65" customHeight="1">
      <c r="A340" s="180"/>
      <c r="B340"/>
      <c r="C340" s="391" t="s">
        <v>2084</v>
      </c>
      <c r="D340" s="93"/>
      <c r="E340" s="92"/>
      <c r="F340" s="92"/>
      <c r="G340" s="93"/>
      <c r="H340" s="92"/>
      <c r="I340" s="92"/>
      <c r="J340" s="93"/>
      <c r="K340" s="92"/>
      <c r="L340" s="92"/>
      <c r="M340"/>
      <c r="N340"/>
      <c r="O340"/>
      <c r="P340"/>
      <c r="Q340"/>
      <c r="R340"/>
      <c r="S340"/>
      <c r="T340"/>
      <c r="U340"/>
      <c r="V340"/>
      <c r="W340"/>
      <c r="X340"/>
      <c r="Y340"/>
      <c r="Z340"/>
      <c r="AA340"/>
      <c r="AB340" s="181"/>
    </row>
    <row r="341" spans="1:28" s="16" customFormat="1" ht="15.65" customHeight="1">
      <c r="A341" s="180"/>
      <c r="B341"/>
      <c r="C341"/>
      <c r="D341" s="93"/>
      <c r="E341" s="92"/>
      <c r="F341" s="92"/>
      <c r="G341" s="93"/>
      <c r="H341" s="92"/>
      <c r="I341" s="92"/>
      <c r="J341" s="93"/>
      <c r="K341" s="92"/>
      <c r="L341" s="92"/>
      <c r="M341"/>
      <c r="N341"/>
      <c r="O341"/>
      <c r="P341"/>
      <c r="Q341"/>
      <c r="R341"/>
      <c r="S341"/>
      <c r="T341"/>
      <c r="U341"/>
      <c r="V341"/>
      <c r="W341"/>
      <c r="X341"/>
      <c r="Y341"/>
      <c r="Z341"/>
      <c r="AA341"/>
      <c r="AB341" s="181"/>
    </row>
    <row r="342" spans="1:28" s="16" customFormat="1" ht="90" customHeight="1">
      <c r="A342" s="180"/>
      <c r="B342"/>
      <c r="C342" s="1021" t="s">
        <v>2272</v>
      </c>
      <c r="D342" s="1021"/>
      <c r="E342" s="1021"/>
      <c r="F342" s="1021"/>
      <c r="G342" s="1021"/>
      <c r="H342" s="1021"/>
      <c r="I342" s="1021"/>
      <c r="J342" s="1021"/>
      <c r="K342" s="1021"/>
      <c r="L342" s="1021"/>
      <c r="M342" s="1021"/>
      <c r="N342" s="1021"/>
      <c r="O342" s="1021"/>
      <c r="P342" s="1021"/>
      <c r="Q342" s="1021"/>
      <c r="R342" s="1021"/>
      <c r="S342" s="1021"/>
      <c r="T342" s="1021"/>
      <c r="U342" s="1021"/>
      <c r="V342" s="1021"/>
      <c r="W342" s="1021"/>
      <c r="X342" s="1021"/>
      <c r="Y342" s="1021"/>
      <c r="Z342" s="1021"/>
      <c r="AA342"/>
      <c r="AB342" s="181"/>
    </row>
    <row r="343" spans="1:28" s="16" customFormat="1" ht="15.65" customHeight="1">
      <c r="A343" s="180"/>
      <c r="B343"/>
      <c r="C343"/>
      <c r="D343" s="93"/>
      <c r="E343" s="92"/>
      <c r="F343" s="92"/>
      <c r="G343" s="93"/>
      <c r="H343" s="92"/>
      <c r="I343" s="92"/>
      <c r="J343" s="93"/>
      <c r="K343" s="92"/>
      <c r="L343" s="92"/>
      <c r="M343"/>
      <c r="N343"/>
      <c r="O343"/>
      <c r="P343"/>
      <c r="Q343"/>
      <c r="R343"/>
      <c r="S343"/>
      <c r="T343"/>
      <c r="U343"/>
      <c r="V343"/>
      <c r="W343"/>
      <c r="X343"/>
      <c r="Y343"/>
      <c r="Z343"/>
      <c r="AA343"/>
      <c r="AB343" s="181"/>
    </row>
    <row r="344" spans="1:28" s="16" customFormat="1" ht="15.65" customHeight="1">
      <c r="A344" s="180"/>
      <c r="B344"/>
      <c r="C344" s="391" t="s">
        <v>2085</v>
      </c>
      <c r="D344" s="93"/>
      <c r="E344" s="92"/>
      <c r="F344" s="92"/>
      <c r="G344" s="93"/>
      <c r="H344" s="92"/>
      <c r="I344" s="92"/>
      <c r="J344" s="93"/>
      <c r="K344" s="92"/>
      <c r="L344" s="92"/>
      <c r="M344"/>
      <c r="N344"/>
      <c r="O344"/>
      <c r="P344"/>
      <c r="Q344"/>
      <c r="R344"/>
      <c r="S344"/>
      <c r="T344"/>
      <c r="U344"/>
      <c r="V344"/>
      <c r="W344"/>
      <c r="X344"/>
      <c r="Y344"/>
      <c r="Z344"/>
      <c r="AA344"/>
      <c r="AB344" s="181"/>
    </row>
    <row r="345" spans="1:28" s="16" customFormat="1" ht="15.65" customHeight="1">
      <c r="A345" s="180"/>
      <c r="B345"/>
      <c r="C345"/>
      <c r="D345" s="93"/>
      <c r="E345" s="92"/>
      <c r="F345" s="92"/>
      <c r="G345" s="93"/>
      <c r="H345" s="92"/>
      <c r="I345" s="92"/>
      <c r="J345" s="93"/>
      <c r="K345" s="92"/>
      <c r="L345" s="92"/>
      <c r="M345"/>
      <c r="N345"/>
      <c r="O345"/>
      <c r="P345"/>
      <c r="Q345"/>
      <c r="R345"/>
      <c r="S345"/>
      <c r="T345"/>
      <c r="U345"/>
      <c r="V345"/>
      <c r="W345"/>
      <c r="X345"/>
      <c r="Y345"/>
      <c r="Z345"/>
      <c r="AA345"/>
      <c r="AB345" s="181"/>
    </row>
    <row r="346" spans="1:28" s="16" customFormat="1" ht="42.65" customHeight="1">
      <c r="A346" s="180"/>
      <c r="B346"/>
      <c r="C346" s="1021" t="s">
        <v>2526</v>
      </c>
      <c r="D346" s="1021"/>
      <c r="E346" s="1021"/>
      <c r="F346" s="1021"/>
      <c r="G346" s="1021"/>
      <c r="H346" s="1021"/>
      <c r="I346" s="1021"/>
      <c r="J346" s="1021"/>
      <c r="K346" s="1021"/>
      <c r="L346" s="1021"/>
      <c r="M346" s="1021"/>
      <c r="N346" s="1021"/>
      <c r="O346" s="1021"/>
      <c r="P346" s="1021"/>
      <c r="Q346" s="1021"/>
      <c r="R346" s="1021"/>
      <c r="S346" s="1021"/>
      <c r="T346" s="1021"/>
      <c r="U346" s="1021"/>
      <c r="V346" s="1021"/>
      <c r="W346" s="1021"/>
      <c r="X346" s="1021"/>
      <c r="Y346" s="1021"/>
      <c r="Z346" s="1021"/>
      <c r="AA346"/>
      <c r="AB346" s="181"/>
    </row>
    <row r="347" spans="1:28" s="16" customFormat="1" ht="15" customHeight="1">
      <c r="A347" s="180"/>
      <c r="B347"/>
      <c r="C347" s="391" t="s">
        <v>2515</v>
      </c>
      <c r="D347" s="93"/>
      <c r="E347" s="92"/>
      <c r="F347" s="92"/>
      <c r="G347" s="93"/>
      <c r="H347" s="92"/>
      <c r="I347" s="92"/>
      <c r="J347" s="93"/>
      <c r="K347" s="92"/>
      <c r="L347" s="92"/>
      <c r="M347"/>
      <c r="N347"/>
      <c r="O347"/>
      <c r="P347"/>
      <c r="Q347"/>
      <c r="R347"/>
      <c r="S347"/>
      <c r="T347"/>
      <c r="U347"/>
      <c r="V347"/>
      <c r="W347"/>
      <c r="X347"/>
      <c r="Y347"/>
      <c r="Z347"/>
      <c r="AA347"/>
      <c r="AB347" s="181"/>
    </row>
    <row r="348" spans="1:28" s="16" customFormat="1" ht="15" customHeight="1">
      <c r="A348" s="180"/>
      <c r="B348"/>
      <c r="C348" s="391"/>
      <c r="D348" s="93"/>
      <c r="E348" s="92"/>
      <c r="F348" s="92"/>
      <c r="G348" s="93"/>
      <c r="H348" s="92"/>
      <c r="I348" s="92"/>
      <c r="J348" s="93"/>
      <c r="K348" s="92"/>
      <c r="L348" s="92"/>
      <c r="M348"/>
      <c r="N348"/>
      <c r="O348"/>
      <c r="P348"/>
      <c r="Q348"/>
      <c r="R348"/>
      <c r="S348"/>
      <c r="T348"/>
      <c r="U348"/>
      <c r="V348"/>
      <c r="W348"/>
      <c r="X348"/>
      <c r="Y348"/>
      <c r="Z348"/>
      <c r="AA348"/>
      <c r="AB348" s="181"/>
    </row>
    <row r="349" spans="1:28" s="16" customFormat="1" ht="15" customHeight="1">
      <c r="A349" s="180"/>
      <c r="B349"/>
      <c r="C349" s="867" t="s">
        <v>2529</v>
      </c>
      <c r="D349" s="867"/>
      <c r="E349" s="867"/>
      <c r="F349" s="867"/>
      <c r="G349" s="867"/>
      <c r="H349" s="867"/>
      <c r="I349" s="867"/>
      <c r="J349" s="867"/>
      <c r="K349" s="867"/>
      <c r="L349" s="867"/>
      <c r="M349" s="867"/>
      <c r="N349" s="867"/>
      <c r="O349" s="867"/>
      <c r="P349" s="867"/>
      <c r="Q349" s="867"/>
      <c r="R349" s="867"/>
      <c r="S349" s="867"/>
      <c r="T349" s="867"/>
      <c r="U349" s="867"/>
      <c r="V349" s="867"/>
      <c r="W349" s="867"/>
      <c r="X349" s="867"/>
      <c r="Y349" s="2"/>
      <c r="Z349" s="2"/>
      <c r="AA349" s="2"/>
      <c r="AB349" s="181"/>
    </row>
    <row r="350" spans="1:28" s="16" customFormat="1" ht="15" customHeight="1">
      <c r="A350" s="180"/>
      <c r="B350"/>
      <c r="C350" s="867"/>
      <c r="D350" s="867"/>
      <c r="E350" s="867"/>
      <c r="F350" s="867"/>
      <c r="G350" s="867"/>
      <c r="H350" s="867"/>
      <c r="I350" s="867"/>
      <c r="J350" s="867"/>
      <c r="K350" s="867"/>
      <c r="L350" s="867"/>
      <c r="M350" s="867"/>
      <c r="N350" s="867"/>
      <c r="O350" s="867"/>
      <c r="P350" s="867"/>
      <c r="Q350" s="867"/>
      <c r="R350" s="867"/>
      <c r="S350" s="867"/>
      <c r="T350" s="867"/>
      <c r="U350" s="867"/>
      <c r="V350" s="867"/>
      <c r="W350" s="867"/>
      <c r="X350" s="867"/>
      <c r="Y350" s="2"/>
      <c r="Z350" s="2"/>
      <c r="AA350" s="2"/>
      <c r="AB350" s="181"/>
    </row>
    <row r="351" spans="1:28" s="16" customFormat="1" ht="15" customHeight="1">
      <c r="A351" s="180"/>
      <c r="B351"/>
      <c r="C351" s="867"/>
      <c r="D351" s="867"/>
      <c r="E351" s="867"/>
      <c r="F351" s="867"/>
      <c r="G351" s="867"/>
      <c r="H351" s="867"/>
      <c r="I351" s="867"/>
      <c r="J351" s="867"/>
      <c r="K351" s="867"/>
      <c r="L351" s="867"/>
      <c r="M351" s="867"/>
      <c r="N351" s="867"/>
      <c r="O351" s="867"/>
      <c r="P351" s="867"/>
      <c r="Q351" s="867"/>
      <c r="R351" s="867"/>
      <c r="S351" s="867"/>
      <c r="T351" s="867"/>
      <c r="U351" s="867"/>
      <c r="V351" s="867"/>
      <c r="W351" s="867"/>
      <c r="X351" s="867"/>
      <c r="Y351" s="2"/>
      <c r="Z351" s="2"/>
      <c r="AA351" s="2"/>
      <c r="AB351" s="181"/>
    </row>
    <row r="352" spans="1:28" s="16" customFormat="1" ht="15" customHeight="1">
      <c r="A352" s="180"/>
      <c r="B352"/>
      <c r="C352" s="867"/>
      <c r="D352" s="867"/>
      <c r="E352" s="867"/>
      <c r="F352" s="867"/>
      <c r="G352" s="867"/>
      <c r="H352" s="867"/>
      <c r="I352" s="867"/>
      <c r="J352" s="867"/>
      <c r="K352" s="867"/>
      <c r="L352" s="867"/>
      <c r="M352" s="867"/>
      <c r="N352" s="867"/>
      <c r="O352" s="867"/>
      <c r="P352" s="867"/>
      <c r="Q352" s="867"/>
      <c r="R352" s="867"/>
      <c r="S352" s="867"/>
      <c r="T352" s="867"/>
      <c r="U352" s="867"/>
      <c r="V352" s="867"/>
      <c r="W352" s="867"/>
      <c r="X352" s="867"/>
      <c r="Y352" s="2"/>
      <c r="Z352" s="2"/>
      <c r="AA352" s="2"/>
      <c r="AB352" s="181"/>
    </row>
    <row r="353" spans="1:28" s="16" customFormat="1" ht="15" customHeight="1">
      <c r="A353" s="180"/>
      <c r="B353"/>
      <c r="C353" s="867"/>
      <c r="D353" s="867"/>
      <c r="E353" s="867"/>
      <c r="F353" s="867"/>
      <c r="G353" s="867"/>
      <c r="H353" s="867"/>
      <c r="I353" s="867"/>
      <c r="J353" s="867"/>
      <c r="K353" s="867"/>
      <c r="L353" s="867"/>
      <c r="M353" s="867"/>
      <c r="N353" s="867"/>
      <c r="O353" s="867"/>
      <c r="P353" s="867"/>
      <c r="Q353" s="867"/>
      <c r="R353" s="867"/>
      <c r="S353" s="867"/>
      <c r="T353" s="867"/>
      <c r="U353" s="867"/>
      <c r="V353" s="867"/>
      <c r="W353" s="867"/>
      <c r="X353" s="867"/>
      <c r="Y353" s="2"/>
      <c r="Z353" s="2"/>
      <c r="AA353" s="2"/>
      <c r="AB353" s="181"/>
    </row>
    <row r="354" spans="1:28" s="16" customFormat="1" ht="15" customHeight="1">
      <c r="A354" s="180"/>
      <c r="B354"/>
      <c r="C354" s="867"/>
      <c r="D354" s="867"/>
      <c r="E354" s="867"/>
      <c r="F354" s="867"/>
      <c r="G354" s="867"/>
      <c r="H354" s="867"/>
      <c r="I354" s="867"/>
      <c r="J354" s="867"/>
      <c r="K354" s="867"/>
      <c r="L354" s="867"/>
      <c r="M354" s="867"/>
      <c r="N354" s="867"/>
      <c r="O354" s="867"/>
      <c r="P354" s="867"/>
      <c r="Q354" s="867"/>
      <c r="R354" s="867"/>
      <c r="S354" s="867"/>
      <c r="T354" s="867"/>
      <c r="U354" s="867"/>
      <c r="V354" s="867"/>
      <c r="W354" s="867"/>
      <c r="X354" s="867"/>
      <c r="Y354" s="2"/>
      <c r="Z354" s="2"/>
      <c r="AA354" s="2"/>
      <c r="AB354" s="181"/>
    </row>
    <row r="355" spans="1:28" s="16" customFormat="1" ht="15" customHeight="1">
      <c r="A355" s="180"/>
      <c r="B355"/>
      <c r="C355" s="867"/>
      <c r="D355" s="867"/>
      <c r="E355" s="867"/>
      <c r="F355" s="867"/>
      <c r="G355" s="867"/>
      <c r="H355" s="867"/>
      <c r="I355" s="867"/>
      <c r="J355" s="867"/>
      <c r="K355" s="867"/>
      <c r="L355" s="867"/>
      <c r="M355" s="867"/>
      <c r="N355" s="867"/>
      <c r="O355" s="867"/>
      <c r="P355" s="867"/>
      <c r="Q355" s="867"/>
      <c r="R355" s="867"/>
      <c r="S355" s="867"/>
      <c r="T355" s="867"/>
      <c r="U355" s="867"/>
      <c r="V355" s="867"/>
      <c r="W355" s="867"/>
      <c r="X355" s="867"/>
      <c r="Y355" s="2"/>
      <c r="Z355" s="2"/>
      <c r="AA355" s="582"/>
      <c r="AB355" s="181"/>
    </row>
    <row r="356" spans="1:28" s="16" customFormat="1" ht="15.65" customHeight="1">
      <c r="A356" s="180"/>
      <c r="B356"/>
      <c r="C356" s="391" t="s">
        <v>2519</v>
      </c>
      <c r="D356" s="93"/>
      <c r="E356" s="92"/>
      <c r="F356" s="92"/>
      <c r="G356" s="93"/>
      <c r="H356" s="92"/>
      <c r="I356" s="92"/>
      <c r="J356" s="93"/>
      <c r="K356" s="92"/>
      <c r="L356" s="92"/>
      <c r="M356"/>
      <c r="N356"/>
      <c r="O356"/>
      <c r="P356"/>
      <c r="Q356"/>
      <c r="R356"/>
      <c r="S356"/>
      <c r="T356"/>
      <c r="U356"/>
      <c r="V356"/>
      <c r="W356"/>
      <c r="X356"/>
      <c r="Y356"/>
      <c r="Z356"/>
      <c r="AA356"/>
      <c r="AB356" s="181"/>
    </row>
    <row r="357" spans="1:28" s="16" customFormat="1" ht="15.65" customHeight="1">
      <c r="A357" s="180"/>
      <c r="B357"/>
      <c r="C357" s="391"/>
      <c r="D357" s="93"/>
      <c r="E357" s="92"/>
      <c r="F357" s="92"/>
      <c r="G357" s="93"/>
      <c r="H357" s="92"/>
      <c r="I357" s="92"/>
      <c r="J357" s="93"/>
      <c r="K357" s="92"/>
      <c r="L357" s="92"/>
      <c r="M357"/>
      <c r="N357"/>
      <c r="O357"/>
      <c r="P357"/>
      <c r="Q357"/>
      <c r="R357"/>
      <c r="S357"/>
      <c r="T357"/>
      <c r="U357"/>
      <c r="V357"/>
      <c r="W357"/>
      <c r="X357"/>
      <c r="Y357"/>
      <c r="Z357"/>
      <c r="AA357"/>
      <c r="AB357" s="181"/>
    </row>
    <row r="358" spans="1:28" s="16" customFormat="1" ht="15.65" customHeight="1">
      <c r="A358" s="180"/>
      <c r="B358"/>
      <c r="C358" s="461" t="s">
        <v>2281</v>
      </c>
      <c r="D358" s="93"/>
      <c r="E358" s="92"/>
      <c r="F358" s="92"/>
      <c r="G358" s="93"/>
      <c r="H358" s="92"/>
      <c r="I358" s="92"/>
      <c r="J358" s="93"/>
      <c r="K358" s="92"/>
      <c r="L358" s="92"/>
      <c r="M358"/>
      <c r="N358"/>
      <c r="O358"/>
      <c r="P358"/>
      <c r="Q358"/>
      <c r="R358"/>
      <c r="S358"/>
      <c r="T358"/>
      <c r="U358"/>
      <c r="V358"/>
      <c r="W358"/>
      <c r="X358"/>
      <c r="Y358"/>
      <c r="Z358"/>
      <c r="AA358"/>
      <c r="AB358" s="181"/>
    </row>
    <row r="359" spans="1:28" s="16" customFormat="1" ht="15.65" customHeight="1">
      <c r="A359" s="180"/>
      <c r="B359"/>
      <c r="C359"/>
      <c r="D359" s="93"/>
      <c r="E359" s="92"/>
      <c r="F359" s="92"/>
      <c r="G359" s="93"/>
      <c r="H359" s="92"/>
      <c r="I359" s="92"/>
      <c r="J359" s="93"/>
      <c r="K359" s="92"/>
      <c r="L359" s="92"/>
      <c r="M359"/>
      <c r="N359"/>
      <c r="O359"/>
      <c r="P359"/>
      <c r="Q359"/>
      <c r="R359"/>
      <c r="S359"/>
      <c r="T359"/>
      <c r="U359"/>
      <c r="V359"/>
      <c r="W359"/>
      <c r="X359"/>
      <c r="Y359"/>
      <c r="Z359"/>
      <c r="AA359"/>
      <c r="AB359" s="181"/>
    </row>
    <row r="360" spans="1:28" s="16" customFormat="1" ht="15.65" customHeight="1">
      <c r="A360" s="180"/>
      <c r="B360"/>
      <c r="C360" s="470" t="s">
        <v>2520</v>
      </c>
      <c r="D360" s="93"/>
      <c r="E360" s="92"/>
      <c r="F360" s="92"/>
      <c r="G360" s="93"/>
      <c r="H360" s="92"/>
      <c r="I360" s="92"/>
      <c r="J360" s="93"/>
      <c r="K360" s="92"/>
      <c r="L360" s="92"/>
      <c r="M360"/>
      <c r="N360"/>
      <c r="O360"/>
      <c r="P360"/>
      <c r="Q360"/>
      <c r="R360"/>
      <c r="S360"/>
      <c r="T360"/>
      <c r="U360"/>
      <c r="V360"/>
      <c r="W360"/>
      <c r="X360"/>
      <c r="Y360"/>
      <c r="Z360"/>
      <c r="AA360"/>
      <c r="AB360" s="181"/>
    </row>
    <row r="361" spans="1:28" s="16" customFormat="1" ht="15.65" customHeight="1">
      <c r="A361" s="180"/>
      <c r="B361"/>
      <c r="C361"/>
      <c r="D361" s="93"/>
      <c r="E361" s="92"/>
      <c r="F361" s="92"/>
      <c r="G361" s="93"/>
      <c r="H361" s="92"/>
      <c r="I361" s="92"/>
      <c r="J361" s="93"/>
      <c r="K361" s="92"/>
      <c r="L361" s="92"/>
      <c r="M361"/>
      <c r="N361"/>
      <c r="O361"/>
      <c r="P361"/>
      <c r="Q361"/>
      <c r="R361"/>
      <c r="S361"/>
      <c r="T361"/>
      <c r="U361"/>
      <c r="V361"/>
      <c r="W361"/>
      <c r="X361"/>
      <c r="Y361"/>
      <c r="Z361"/>
      <c r="AA361"/>
      <c r="AB361" s="181"/>
    </row>
    <row r="362" spans="1:28" s="16" customFormat="1" ht="15.65" customHeight="1">
      <c r="A362" s="180"/>
      <c r="B362"/>
      <c r="C362"/>
      <c r="D362" s="92" t="s">
        <v>999</v>
      </c>
      <c r="E362" s="2"/>
      <c r="F362" s="2"/>
      <c r="G362" s="867" t="s">
        <v>2273</v>
      </c>
      <c r="H362" s="867"/>
      <c r="I362" s="867"/>
      <c r="J362" s="867"/>
      <c r="K362" s="867"/>
      <c r="L362" s="867"/>
      <c r="M362" s="867"/>
      <c r="N362" s="867"/>
      <c r="O362" s="867"/>
      <c r="P362" s="867"/>
      <c r="Q362" s="867"/>
      <c r="R362" s="867"/>
      <c r="S362" s="867"/>
      <c r="T362" s="867"/>
      <c r="U362" s="867"/>
      <c r="V362" s="867"/>
      <c r="W362" s="867"/>
      <c r="X362" s="867"/>
      <c r="Y362" s="867"/>
      <c r="Z362" s="867"/>
      <c r="AA362"/>
      <c r="AB362" s="181"/>
    </row>
    <row r="363" spans="1:28" s="16" customFormat="1" ht="14.15" customHeight="1">
      <c r="A363" s="180"/>
      <c r="B363"/>
      <c r="C363"/>
      <c r="D363"/>
      <c r="E363" s="2"/>
      <c r="F363" s="2"/>
      <c r="G363" s="867"/>
      <c r="H363" s="867"/>
      <c r="I363" s="867"/>
      <c r="J363" s="867"/>
      <c r="K363" s="867"/>
      <c r="L363" s="867"/>
      <c r="M363" s="867"/>
      <c r="N363" s="867"/>
      <c r="O363" s="867"/>
      <c r="P363" s="867"/>
      <c r="Q363" s="867"/>
      <c r="R363" s="867"/>
      <c r="S363" s="867"/>
      <c r="T363" s="867"/>
      <c r="U363" s="867"/>
      <c r="V363" s="867"/>
      <c r="W363" s="867"/>
      <c r="X363" s="867"/>
      <c r="Y363" s="867"/>
      <c r="Z363" s="867"/>
      <c r="AA363"/>
      <c r="AB363" s="181"/>
    </row>
    <row r="364" spans="1:28" s="16" customFormat="1" ht="15.65" customHeight="1">
      <c r="A364" s="180"/>
      <c r="B364"/>
      <c r="C364"/>
      <c r="D364" s="93"/>
      <c r="E364" s="92"/>
      <c r="F364" s="92"/>
      <c r="G364" s="93"/>
      <c r="H364" s="92"/>
      <c r="I364" s="92"/>
      <c r="J364" s="93"/>
      <c r="K364" s="92"/>
      <c r="L364" s="92"/>
      <c r="M364"/>
      <c r="N364"/>
      <c r="O364"/>
      <c r="P364"/>
      <c r="Q364"/>
      <c r="R364"/>
      <c r="S364"/>
      <c r="T364"/>
      <c r="U364"/>
      <c r="V364"/>
      <c r="W364"/>
      <c r="X364"/>
      <c r="Y364"/>
      <c r="Z364"/>
      <c r="AA364"/>
      <c r="AB364" s="181"/>
    </row>
    <row r="365" spans="1:28" s="16" customFormat="1" ht="15.65" customHeight="1">
      <c r="A365" s="180"/>
      <c r="B365"/>
      <c r="C365"/>
      <c r="D365" s="92" t="s">
        <v>1167</v>
      </c>
      <c r="E365" s="93"/>
      <c r="F365" s="92"/>
      <c r="G365" t="s">
        <v>2404</v>
      </c>
      <c r="H365" s="93"/>
      <c r="I365" s="92"/>
      <c r="J365" s="92"/>
      <c r="K365" s="93"/>
      <c r="L365" s="92"/>
      <c r="M365" s="92"/>
      <c r="N365"/>
      <c r="O365"/>
      <c r="P365"/>
      <c r="Q365"/>
      <c r="R365"/>
      <c r="S365"/>
      <c r="T365"/>
      <c r="U365"/>
      <c r="V365"/>
      <c r="W365"/>
      <c r="X365"/>
      <c r="Y365"/>
      <c r="Z365"/>
      <c r="AA365"/>
      <c r="AB365" s="181"/>
    </row>
    <row r="366" spans="1:28" s="16" customFormat="1" ht="15.65" customHeight="1">
      <c r="A366" s="180"/>
      <c r="B366"/>
      <c r="C366"/>
      <c r="D366"/>
      <c r="E366" s="93"/>
      <c r="F366" s="92"/>
      <c r="G366" s="92"/>
      <c r="H366" s="93"/>
      <c r="I366" s="92"/>
      <c r="J366" s="92"/>
      <c r="K366" s="93"/>
      <c r="L366" s="92"/>
      <c r="M366" s="92"/>
      <c r="N366"/>
      <c r="O366"/>
      <c r="P366"/>
      <c r="Q366"/>
      <c r="R366"/>
      <c r="S366"/>
      <c r="T366"/>
      <c r="U366"/>
      <c r="V366"/>
      <c r="W366"/>
      <c r="X366"/>
      <c r="Y366"/>
      <c r="Z366"/>
      <c r="AA366"/>
      <c r="AB366" s="181"/>
    </row>
    <row r="367" spans="1:28" s="16" customFormat="1" ht="15.65" customHeight="1">
      <c r="A367" s="180"/>
      <c r="B367"/>
      <c r="C367"/>
      <c r="D367" s="93"/>
      <c r="E367" s="92"/>
      <c r="F367" s="92"/>
      <c r="G367" s="93"/>
      <c r="H367" s="92"/>
      <c r="I367" s="92"/>
      <c r="J367" s="93"/>
      <c r="K367" s="92"/>
      <c r="L367" s="92"/>
      <c r="M367"/>
      <c r="N367"/>
      <c r="O367"/>
      <c r="P367"/>
      <c r="Q367"/>
      <c r="R367"/>
      <c r="S367"/>
      <c r="T367"/>
      <c r="U367"/>
      <c r="V367"/>
      <c r="W367"/>
      <c r="X367"/>
      <c r="Y367"/>
      <c r="Z367"/>
      <c r="AA367"/>
      <c r="AB367" s="181"/>
    </row>
    <row r="368" spans="1:28" s="16" customFormat="1" ht="15.65" customHeight="1">
      <c r="A368" s="180"/>
      <c r="B368"/>
      <c r="C368"/>
      <c r="D368" s="92" t="s">
        <v>2367</v>
      </c>
      <c r="E368" s="92"/>
      <c r="F368" s="92"/>
      <c r="G368" s="867" t="s">
        <v>2373</v>
      </c>
      <c r="H368" s="867"/>
      <c r="I368" s="867"/>
      <c r="J368" s="867"/>
      <c r="K368" s="867"/>
      <c r="L368" s="867"/>
      <c r="M368" s="867"/>
      <c r="N368" s="867"/>
      <c r="O368" s="867"/>
      <c r="P368" s="867"/>
      <c r="Q368" s="867"/>
      <c r="R368" s="867"/>
      <c r="S368" s="867"/>
      <c r="T368" s="867"/>
      <c r="U368" s="867"/>
      <c r="V368" s="867"/>
      <c r="W368" s="867"/>
      <c r="X368" s="867"/>
      <c r="Y368" s="867"/>
      <c r="Z368" s="867"/>
      <c r="AA368"/>
      <c r="AB368" s="181"/>
    </row>
    <row r="369" spans="1:28" s="16" customFormat="1" ht="15.65" customHeight="1">
      <c r="A369" s="180"/>
      <c r="B369"/>
      <c r="C369"/>
      <c r="D369" s="93"/>
      <c r="E369" s="92"/>
      <c r="F369" s="92"/>
      <c r="G369" s="867"/>
      <c r="H369" s="867"/>
      <c r="I369" s="867"/>
      <c r="J369" s="867"/>
      <c r="K369" s="867"/>
      <c r="L369" s="867"/>
      <c r="M369" s="867"/>
      <c r="N369" s="867"/>
      <c r="O369" s="867"/>
      <c r="P369" s="867"/>
      <c r="Q369" s="867"/>
      <c r="R369" s="867"/>
      <c r="S369" s="867"/>
      <c r="T369" s="867"/>
      <c r="U369" s="867"/>
      <c r="V369" s="867"/>
      <c r="W369" s="867"/>
      <c r="X369" s="867"/>
      <c r="Y369" s="867"/>
      <c r="Z369" s="867"/>
      <c r="AA369"/>
      <c r="AB369" s="181"/>
    </row>
    <row r="370" spans="1:28" s="16" customFormat="1" ht="15.65" customHeight="1">
      <c r="A370" s="180"/>
      <c r="B370"/>
      <c r="C370"/>
      <c r="D370" s="217"/>
      <c r="E370" s="92"/>
      <c r="F370" s="92"/>
      <c r="G370" s="867"/>
      <c r="H370" s="867"/>
      <c r="I370" s="867"/>
      <c r="J370" s="867"/>
      <c r="K370" s="867"/>
      <c r="L370" s="867"/>
      <c r="M370" s="867"/>
      <c r="N370" s="867"/>
      <c r="O370" s="867"/>
      <c r="P370" s="867"/>
      <c r="Q370" s="867"/>
      <c r="R370" s="867"/>
      <c r="S370" s="867"/>
      <c r="T370" s="867"/>
      <c r="U370" s="867"/>
      <c r="V370" s="867"/>
      <c r="W370" s="867"/>
      <c r="X370" s="867"/>
      <c r="Y370" s="867"/>
      <c r="Z370" s="867"/>
      <c r="AA370"/>
      <c r="AB370" s="181"/>
    </row>
    <row r="371" spans="1:28" s="16" customFormat="1" ht="15.65" customHeight="1">
      <c r="A371" s="180"/>
      <c r="B371"/>
      <c r="C371"/>
      <c r="D371" s="217"/>
      <c r="E371" s="92"/>
      <c r="F371" s="92"/>
      <c r="G371" s="867"/>
      <c r="H371" s="867"/>
      <c r="I371" s="867"/>
      <c r="J371" s="867"/>
      <c r="K371" s="867"/>
      <c r="L371" s="867"/>
      <c r="M371" s="867"/>
      <c r="N371" s="867"/>
      <c r="O371" s="867"/>
      <c r="P371" s="867"/>
      <c r="Q371" s="867"/>
      <c r="R371" s="867"/>
      <c r="S371" s="867"/>
      <c r="T371" s="867"/>
      <c r="U371" s="867"/>
      <c r="V371" s="867"/>
      <c r="W371" s="867"/>
      <c r="X371" s="867"/>
      <c r="Y371" s="867"/>
      <c r="Z371" s="867"/>
      <c r="AA371"/>
      <c r="AB371" s="181"/>
    </row>
    <row r="372" spans="1:28" s="16" customFormat="1" ht="15.65" customHeight="1">
      <c r="A372" s="180"/>
      <c r="B372"/>
      <c r="C372"/>
      <c r="D372" s="217"/>
      <c r="E372" s="92"/>
      <c r="F372" s="92"/>
      <c r="G372" s="867"/>
      <c r="H372" s="867"/>
      <c r="I372" s="867"/>
      <c r="J372" s="867"/>
      <c r="K372" s="867"/>
      <c r="L372" s="867"/>
      <c r="M372" s="867"/>
      <c r="N372" s="867"/>
      <c r="O372" s="867"/>
      <c r="P372" s="867"/>
      <c r="Q372" s="867"/>
      <c r="R372" s="867"/>
      <c r="S372" s="867"/>
      <c r="T372" s="867"/>
      <c r="U372" s="867"/>
      <c r="V372" s="867"/>
      <c r="W372" s="867"/>
      <c r="X372" s="867"/>
      <c r="Y372" s="867"/>
      <c r="Z372" s="867"/>
      <c r="AA372"/>
      <c r="AB372" s="181"/>
    </row>
    <row r="373" spans="1:28" s="16" customFormat="1" ht="125.15" customHeight="1">
      <c r="A373" s="180"/>
      <c r="B373"/>
      <c r="C373"/>
      <c r="D373" s="217"/>
      <c r="E373" s="92"/>
      <c r="F373" s="92"/>
      <c r="G373" s="867"/>
      <c r="H373" s="867"/>
      <c r="I373" s="867"/>
      <c r="J373" s="867"/>
      <c r="K373" s="867"/>
      <c r="L373" s="867"/>
      <c r="M373" s="867"/>
      <c r="N373" s="867"/>
      <c r="O373" s="867"/>
      <c r="P373" s="867"/>
      <c r="Q373" s="867"/>
      <c r="R373" s="867"/>
      <c r="S373" s="867"/>
      <c r="T373" s="867"/>
      <c r="U373" s="867"/>
      <c r="V373" s="867"/>
      <c r="W373" s="867"/>
      <c r="X373" s="867"/>
      <c r="Y373" s="867"/>
      <c r="Z373" s="867"/>
      <c r="AA373"/>
      <c r="AB373" s="181"/>
    </row>
    <row r="374" spans="1:28" s="16" customFormat="1" ht="15.65" customHeight="1">
      <c r="A374" s="180"/>
      <c r="B374"/>
      <c r="C374"/>
      <c r="D374" s="93"/>
      <c r="E374" s="92"/>
      <c r="F374" s="92"/>
      <c r="G374" s="93"/>
      <c r="H374" s="92"/>
      <c r="I374" s="92"/>
      <c r="J374" s="93"/>
      <c r="K374" s="92"/>
      <c r="L374" s="92"/>
      <c r="M374"/>
      <c r="N374"/>
      <c r="O374"/>
      <c r="P374"/>
      <c r="Q374"/>
      <c r="R374"/>
      <c r="S374"/>
      <c r="T374"/>
      <c r="U374"/>
      <c r="V374"/>
      <c r="W374"/>
      <c r="X374"/>
      <c r="Y374"/>
      <c r="Z374"/>
      <c r="AA374"/>
      <c r="AB374" s="181"/>
    </row>
    <row r="375" spans="1:28" s="16" customFormat="1" ht="15.65" customHeight="1">
      <c r="A375" s="180"/>
      <c r="B375"/>
      <c r="C375" s="470" t="s">
        <v>2521</v>
      </c>
      <c r="D375" s="93"/>
      <c r="E375" s="92"/>
      <c r="F375" s="92"/>
      <c r="G375" s="93"/>
      <c r="H375" s="92"/>
      <c r="I375" s="92"/>
      <c r="J375" s="93"/>
      <c r="K375" s="92"/>
      <c r="L375" s="92"/>
      <c r="M375"/>
      <c r="N375"/>
      <c r="O375"/>
      <c r="P375"/>
      <c r="Q375"/>
      <c r="R375"/>
      <c r="S375"/>
      <c r="T375"/>
      <c r="U375"/>
      <c r="V375"/>
      <c r="W375"/>
      <c r="X375"/>
      <c r="Y375"/>
      <c r="Z375"/>
      <c r="AA375"/>
      <c r="AB375" s="181"/>
    </row>
    <row r="376" spans="1:28" s="16" customFormat="1" ht="15.65" customHeight="1">
      <c r="A376" s="180"/>
      <c r="B376"/>
      <c r="C376" s="470"/>
      <c r="D376" s="93"/>
      <c r="E376" s="92"/>
      <c r="F376" s="92"/>
      <c r="G376" s="93"/>
      <c r="H376" s="92"/>
      <c r="I376" s="92"/>
      <c r="J376" s="93"/>
      <c r="K376" s="92"/>
      <c r="L376" s="92"/>
      <c r="M376"/>
      <c r="N376"/>
      <c r="O376"/>
      <c r="P376"/>
      <c r="Q376"/>
      <c r="R376"/>
      <c r="S376"/>
      <c r="T376"/>
      <c r="U376"/>
      <c r="V376"/>
      <c r="W376"/>
      <c r="X376"/>
      <c r="Y376"/>
      <c r="Z376"/>
      <c r="AA376"/>
      <c r="AB376" s="181"/>
    </row>
    <row r="377" spans="1:28" s="16" customFormat="1" ht="15.65" customHeight="1">
      <c r="A377" s="180"/>
      <c r="B377"/>
      <c r="C377" s="28"/>
      <c r="D377" s="219" t="s">
        <v>2197</v>
      </c>
      <c r="E377" s="465"/>
      <c r="F377" s="2"/>
      <c r="G377" s="867" t="s">
        <v>2368</v>
      </c>
      <c r="H377" s="867"/>
      <c r="I377" s="867"/>
      <c r="J377" s="867"/>
      <c r="K377" s="867"/>
      <c r="L377" s="867"/>
      <c r="M377" s="867"/>
      <c r="N377" s="867"/>
      <c r="O377" s="867"/>
      <c r="P377" s="867"/>
      <c r="Q377" s="867"/>
      <c r="R377" s="867"/>
      <c r="S377" s="867"/>
      <c r="T377" s="867"/>
      <c r="U377" s="867"/>
      <c r="V377" s="867"/>
      <c r="W377" s="867"/>
      <c r="X377" s="867"/>
      <c r="Y377" s="867"/>
      <c r="Z377" s="867"/>
      <c r="AA377"/>
      <c r="AB377" s="181"/>
    </row>
    <row r="378" spans="1:28" s="16" customFormat="1" ht="43.5" customHeight="1">
      <c r="A378" s="180"/>
      <c r="B378"/>
      <c r="C378" s="470"/>
      <c r="D378" s="465"/>
      <c r="E378" s="465"/>
      <c r="F378" s="2"/>
      <c r="G378" s="867"/>
      <c r="H378" s="867"/>
      <c r="I378" s="867"/>
      <c r="J378" s="867"/>
      <c r="K378" s="867"/>
      <c r="L378" s="867"/>
      <c r="M378" s="867"/>
      <c r="N378" s="867"/>
      <c r="O378" s="867"/>
      <c r="P378" s="867"/>
      <c r="Q378" s="867"/>
      <c r="R378" s="867"/>
      <c r="S378" s="867"/>
      <c r="T378" s="867"/>
      <c r="U378" s="867"/>
      <c r="V378" s="867"/>
      <c r="W378" s="867"/>
      <c r="X378" s="867"/>
      <c r="Y378" s="867"/>
      <c r="Z378" s="867"/>
      <c r="AA378"/>
      <c r="AB378" s="181"/>
    </row>
    <row r="379" spans="1:28" s="16" customFormat="1" ht="15.65" customHeight="1">
      <c r="A379" s="180"/>
      <c r="B379"/>
      <c r="C379" s="470"/>
      <c r="D379" s="93"/>
      <c r="E379" s="92"/>
      <c r="F379" s="92"/>
      <c r="G379" s="525" t="s">
        <v>2274</v>
      </c>
      <c r="H379" s="526"/>
      <c r="I379" s="527"/>
      <c r="J379" s="527"/>
      <c r="K379" s="526"/>
      <c r="L379" s="527"/>
      <c r="M379" s="527"/>
      <c r="N379" s="528"/>
      <c r="O379" s="528"/>
      <c r="P379" s="529"/>
      <c r="Q379" s="530" t="s">
        <v>1299</v>
      </c>
      <c r="R379" s="528"/>
      <c r="S379" s="528"/>
      <c r="T379" s="528"/>
      <c r="U379" s="528"/>
      <c r="V379" s="528"/>
      <c r="W379" s="528"/>
      <c r="X379" s="529"/>
      <c r="Y379"/>
      <c r="Z379"/>
      <c r="AA379"/>
      <c r="AB379" s="181"/>
    </row>
    <row r="380" spans="1:28" s="16" customFormat="1" ht="15.65" customHeight="1">
      <c r="A380" s="180"/>
      <c r="B380"/>
      <c r="C380" s="470"/>
      <c r="D380" s="93"/>
      <c r="E380" s="92"/>
      <c r="F380" s="92"/>
      <c r="G380" s="1003" t="s">
        <v>2275</v>
      </c>
      <c r="H380" s="1004"/>
      <c r="I380" s="1004"/>
      <c r="J380" s="1004"/>
      <c r="K380" s="1004"/>
      <c r="L380" s="1004"/>
      <c r="M380" s="1004"/>
      <c r="N380" s="1004"/>
      <c r="O380" s="1004"/>
      <c r="P380" s="1005"/>
      <c r="Q380" s="184" t="s">
        <v>2198</v>
      </c>
      <c r="R380" s="158"/>
      <c r="S380" s="158"/>
      <c r="T380" s="158"/>
      <c r="U380" s="158"/>
      <c r="V380" s="158"/>
      <c r="W380" s="158"/>
      <c r="X380" s="160"/>
      <c r="Y380"/>
      <c r="Z380"/>
      <c r="AA380"/>
      <c r="AB380" s="181"/>
    </row>
    <row r="381" spans="1:28" s="16" customFormat="1" ht="15.65" customHeight="1">
      <c r="A381" s="180"/>
      <c r="B381"/>
      <c r="C381" s="470"/>
      <c r="D381" s="93"/>
      <c r="E381" s="92"/>
      <c r="F381" s="92"/>
      <c r="G381" s="1006"/>
      <c r="H381" s="1007"/>
      <c r="I381" s="1007"/>
      <c r="J381" s="1007"/>
      <c r="K381" s="1007"/>
      <c r="L381" s="1007"/>
      <c r="M381" s="1007"/>
      <c r="N381" s="1007"/>
      <c r="O381" s="1007"/>
      <c r="P381" s="1008"/>
      <c r="Q381" s="189" t="s">
        <v>2199</v>
      </c>
      <c r="R381"/>
      <c r="S381"/>
      <c r="T381"/>
      <c r="U381"/>
      <c r="V381"/>
      <c r="W381"/>
      <c r="X381" s="162"/>
      <c r="Y381"/>
      <c r="Z381"/>
      <c r="AA381"/>
      <c r="AB381" s="181"/>
    </row>
    <row r="382" spans="1:28" s="16" customFormat="1" ht="15.65" customHeight="1">
      <c r="A382" s="180"/>
      <c r="B382"/>
      <c r="C382" s="470"/>
      <c r="D382" s="93"/>
      <c r="E382" s="92"/>
      <c r="F382" s="92"/>
      <c r="G382" s="1009"/>
      <c r="H382" s="1010"/>
      <c r="I382" s="1010"/>
      <c r="J382" s="1010"/>
      <c r="K382" s="1010"/>
      <c r="L382" s="1010"/>
      <c r="M382" s="1010"/>
      <c r="N382" s="1010"/>
      <c r="O382" s="1010"/>
      <c r="P382" s="1011"/>
      <c r="Q382" s="195" t="s">
        <v>2200</v>
      </c>
      <c r="R382" s="163"/>
      <c r="S382" s="163"/>
      <c r="T382" s="163"/>
      <c r="U382" s="163"/>
      <c r="V382" s="163"/>
      <c r="W382" s="163"/>
      <c r="X382" s="164"/>
      <c r="Y382"/>
      <c r="Z382"/>
      <c r="AA382"/>
      <c r="AB382" s="181"/>
    </row>
    <row r="383" spans="1:28" s="16" customFormat="1" ht="15.65" customHeight="1">
      <c r="A383" s="180"/>
      <c r="B383"/>
      <c r="C383" s="470"/>
      <c r="D383" s="93"/>
      <c r="E383" s="92"/>
      <c r="F383" s="92"/>
      <c r="G383" s="1003" t="s">
        <v>2369</v>
      </c>
      <c r="H383" s="1004"/>
      <c r="I383" s="1004"/>
      <c r="J383" s="1004"/>
      <c r="K383" s="1004"/>
      <c r="L383" s="1004"/>
      <c r="M383" s="1004"/>
      <c r="N383" s="1004"/>
      <c r="O383" s="1004"/>
      <c r="P383" s="1005"/>
      <c r="Q383" s="184" t="s">
        <v>2198</v>
      </c>
      <c r="R383" s="158"/>
      <c r="S383" s="158"/>
      <c r="T383" s="158" t="s">
        <v>2205</v>
      </c>
      <c r="U383" s="158"/>
      <c r="V383" s="158"/>
      <c r="W383" s="158"/>
      <c r="X383" s="160"/>
      <c r="Y383"/>
      <c r="Z383"/>
      <c r="AA383"/>
      <c r="AB383" s="181"/>
    </row>
    <row r="384" spans="1:28" s="16" customFormat="1" ht="15.65" customHeight="1">
      <c r="A384" s="180"/>
      <c r="B384"/>
      <c r="C384" s="470"/>
      <c r="D384" s="93"/>
      <c r="E384" s="92"/>
      <c r="F384" s="92"/>
      <c r="G384" s="1006"/>
      <c r="H384" s="1007"/>
      <c r="I384" s="1007"/>
      <c r="J384" s="1007"/>
      <c r="K384" s="1007"/>
      <c r="L384" s="1007"/>
      <c r="M384" s="1007"/>
      <c r="N384" s="1007"/>
      <c r="O384" s="1007"/>
      <c r="P384" s="1008"/>
      <c r="Q384" s="189" t="s">
        <v>2201</v>
      </c>
      <c r="R384"/>
      <c r="S384"/>
      <c r="T384" t="s">
        <v>2206</v>
      </c>
      <c r="U384"/>
      <c r="V384"/>
      <c r="W384"/>
      <c r="X384" s="162"/>
      <c r="Y384"/>
      <c r="Z384"/>
      <c r="AA384"/>
      <c r="AB384" s="181"/>
    </row>
    <row r="385" spans="1:28" s="16" customFormat="1" ht="15.65" customHeight="1">
      <c r="A385" s="180"/>
      <c r="B385"/>
      <c r="C385" s="470"/>
      <c r="D385" s="93"/>
      <c r="E385" s="92"/>
      <c r="F385" s="92"/>
      <c r="G385" s="1006"/>
      <c r="H385" s="1007"/>
      <c r="I385" s="1007"/>
      <c r="J385" s="1007"/>
      <c r="K385" s="1007"/>
      <c r="L385" s="1007"/>
      <c r="M385" s="1007"/>
      <c r="N385" s="1007"/>
      <c r="O385" s="1007"/>
      <c r="P385" s="1008"/>
      <c r="Q385" s="189" t="s">
        <v>2202</v>
      </c>
      <c r="R385"/>
      <c r="S385"/>
      <c r="T385" t="s">
        <v>2207</v>
      </c>
      <c r="U385"/>
      <c r="V385"/>
      <c r="W385"/>
      <c r="X385" s="162"/>
      <c r="Y385"/>
      <c r="Z385"/>
      <c r="AA385"/>
      <c r="AB385" s="181"/>
    </row>
    <row r="386" spans="1:28" s="16" customFormat="1" ht="15.65" customHeight="1">
      <c r="A386" s="180"/>
      <c r="B386"/>
      <c r="C386" s="470"/>
      <c r="D386" s="93"/>
      <c r="E386" s="92"/>
      <c r="F386" s="92"/>
      <c r="G386" s="1006"/>
      <c r="H386" s="1007"/>
      <c r="I386" s="1007"/>
      <c r="J386" s="1007"/>
      <c r="K386" s="1007"/>
      <c r="L386" s="1007"/>
      <c r="M386" s="1007"/>
      <c r="N386" s="1007"/>
      <c r="O386" s="1007"/>
      <c r="P386" s="1008"/>
      <c r="Q386" s="189" t="s">
        <v>2203</v>
      </c>
      <c r="R386"/>
      <c r="S386"/>
      <c r="T386" t="s">
        <v>2200</v>
      </c>
      <c r="U386"/>
      <c r="V386"/>
      <c r="W386"/>
      <c r="X386" s="162"/>
      <c r="Y386"/>
      <c r="Z386"/>
      <c r="AA386"/>
      <c r="AB386" s="181"/>
    </row>
    <row r="387" spans="1:28" s="16" customFormat="1" ht="15.65" customHeight="1">
      <c r="A387" s="180"/>
      <c r="B387"/>
      <c r="C387" s="470"/>
      <c r="D387" s="93"/>
      <c r="E387" s="92"/>
      <c r="F387" s="92"/>
      <c r="G387" s="1009"/>
      <c r="H387" s="1010"/>
      <c r="I387" s="1010"/>
      <c r="J387" s="1010"/>
      <c r="K387" s="1010"/>
      <c r="L387" s="1010"/>
      <c r="M387" s="1010"/>
      <c r="N387" s="1010"/>
      <c r="O387" s="1010"/>
      <c r="P387" s="1011"/>
      <c r="Q387" s="195" t="s">
        <v>2204</v>
      </c>
      <c r="R387" s="163"/>
      <c r="S387" s="163"/>
      <c r="T387" s="163"/>
      <c r="U387" s="163"/>
      <c r="V387" s="163"/>
      <c r="W387" s="163"/>
      <c r="X387" s="164"/>
      <c r="Y387"/>
      <c r="Z387"/>
      <c r="AA387"/>
      <c r="AB387" s="181"/>
    </row>
    <row r="388" spans="1:28" s="16" customFormat="1" ht="15.65" customHeight="1">
      <c r="A388" s="180"/>
      <c r="B388"/>
      <c r="C388" s="470"/>
      <c r="D388" s="93"/>
      <c r="E388" s="92"/>
      <c r="F388" s="92"/>
      <c r="G388" s="1003" t="s">
        <v>2276</v>
      </c>
      <c r="H388" s="1012"/>
      <c r="I388" s="1012"/>
      <c r="J388" s="1012"/>
      <c r="K388" s="1012"/>
      <c r="L388" s="1012"/>
      <c r="M388" s="1012"/>
      <c r="N388" s="1012"/>
      <c r="O388" s="1012"/>
      <c r="P388" s="1013"/>
      <c r="Q388" s="184" t="s">
        <v>2198</v>
      </c>
      <c r="R388" s="158"/>
      <c r="S388" s="158"/>
      <c r="T388" s="158" t="s">
        <v>2204</v>
      </c>
      <c r="U388" s="158"/>
      <c r="V388" s="158"/>
      <c r="W388" s="158"/>
      <c r="X388" s="162"/>
      <c r="Y388"/>
      <c r="Z388"/>
      <c r="AA388"/>
      <c r="AB388" s="181"/>
    </row>
    <row r="389" spans="1:28" s="16" customFormat="1" ht="15.65" customHeight="1">
      <c r="A389" s="180"/>
      <c r="B389"/>
      <c r="C389" s="470"/>
      <c r="D389" s="93"/>
      <c r="E389" s="92"/>
      <c r="F389" s="92"/>
      <c r="G389" s="1014"/>
      <c r="H389" s="1015"/>
      <c r="I389" s="1015"/>
      <c r="J389" s="1015"/>
      <c r="K389" s="1015"/>
      <c r="L389" s="1015"/>
      <c r="M389" s="1015"/>
      <c r="N389" s="1015"/>
      <c r="O389" s="1015"/>
      <c r="P389" s="1016"/>
      <c r="Q389" s="189" t="s">
        <v>2199</v>
      </c>
      <c r="R389"/>
      <c r="S389"/>
      <c r="T389" t="s">
        <v>2205</v>
      </c>
      <c r="U389"/>
      <c r="V389"/>
      <c r="W389"/>
      <c r="X389" s="162"/>
      <c r="Y389"/>
      <c r="Z389"/>
      <c r="AA389"/>
      <c r="AB389" s="181"/>
    </row>
    <row r="390" spans="1:28" s="16" customFormat="1" ht="15.65" customHeight="1">
      <c r="A390" s="180"/>
      <c r="B390"/>
      <c r="C390" s="470"/>
      <c r="D390" s="93"/>
      <c r="E390" s="92"/>
      <c r="F390" s="92"/>
      <c r="G390" s="1014"/>
      <c r="H390" s="1015"/>
      <c r="I390" s="1015"/>
      <c r="J390" s="1015"/>
      <c r="K390" s="1015"/>
      <c r="L390" s="1015"/>
      <c r="M390" s="1015"/>
      <c r="N390" s="1015"/>
      <c r="O390" s="1015"/>
      <c r="P390" s="1016"/>
      <c r="Q390" s="189" t="s">
        <v>2201</v>
      </c>
      <c r="R390"/>
      <c r="S390"/>
      <c r="T390" t="s">
        <v>2206</v>
      </c>
      <c r="U390"/>
      <c r="V390"/>
      <c r="W390"/>
      <c r="X390" s="162"/>
      <c r="Y390"/>
      <c r="Z390"/>
      <c r="AA390"/>
      <c r="AB390" s="181"/>
    </row>
    <row r="391" spans="1:28" s="16" customFormat="1" ht="15.65" customHeight="1">
      <c r="A391" s="180"/>
      <c r="B391"/>
      <c r="C391" s="470"/>
      <c r="D391" s="93"/>
      <c r="E391" s="92"/>
      <c r="F391" s="92"/>
      <c r="G391" s="1014"/>
      <c r="H391" s="1015"/>
      <c r="I391" s="1015"/>
      <c r="J391" s="1015"/>
      <c r="K391" s="1015"/>
      <c r="L391" s="1015"/>
      <c r="M391" s="1015"/>
      <c r="N391" s="1015"/>
      <c r="O391" s="1015"/>
      <c r="P391" s="1016"/>
      <c r="Q391" s="189" t="s">
        <v>2202</v>
      </c>
      <c r="R391"/>
      <c r="S391"/>
      <c r="T391" t="s">
        <v>2207</v>
      </c>
      <c r="U391"/>
      <c r="V391"/>
      <c r="W391"/>
      <c r="X391" s="162"/>
      <c r="Y391"/>
      <c r="Z391"/>
      <c r="AA391"/>
      <c r="AB391" s="181"/>
    </row>
    <row r="392" spans="1:28" s="16" customFormat="1" ht="15.65" customHeight="1">
      <c r="A392" s="180"/>
      <c r="B392"/>
      <c r="C392" s="470"/>
      <c r="D392" s="93"/>
      <c r="E392" s="92"/>
      <c r="F392" s="92"/>
      <c r="G392" s="1017"/>
      <c r="H392" s="1018"/>
      <c r="I392" s="1018"/>
      <c r="J392" s="1018"/>
      <c r="K392" s="1018"/>
      <c r="L392" s="1018"/>
      <c r="M392" s="1018"/>
      <c r="N392" s="1018"/>
      <c r="O392" s="1018"/>
      <c r="P392" s="1019"/>
      <c r="Q392" s="195" t="s">
        <v>2203</v>
      </c>
      <c r="R392" s="163"/>
      <c r="S392" s="163"/>
      <c r="T392" s="163" t="s">
        <v>2200</v>
      </c>
      <c r="U392" s="163"/>
      <c r="V392" s="163"/>
      <c r="W392" s="163"/>
      <c r="X392" s="164"/>
      <c r="Y392"/>
      <c r="Z392"/>
      <c r="AA392"/>
      <c r="AB392" s="181"/>
    </row>
    <row r="393" spans="1:28" s="16" customFormat="1" ht="15.65" customHeight="1">
      <c r="A393" s="180"/>
      <c r="B393"/>
      <c r="C393" s="470"/>
      <c r="D393" s="93"/>
      <c r="E393" s="92"/>
      <c r="F393" s="92"/>
      <c r="G393" s="93"/>
      <c r="H393" s="92"/>
      <c r="I393" s="92"/>
      <c r="J393" s="93"/>
      <c r="K393" s="92"/>
      <c r="L393" s="92"/>
      <c r="M393"/>
      <c r="N393"/>
      <c r="O393"/>
      <c r="P393"/>
      <c r="Q393"/>
      <c r="R393"/>
      <c r="S393"/>
      <c r="T393"/>
      <c r="U393"/>
      <c r="V393"/>
      <c r="W393"/>
      <c r="X393"/>
      <c r="Y393"/>
      <c r="Z393"/>
      <c r="AA393"/>
      <c r="AB393" s="181"/>
    </row>
    <row r="394" spans="1:28" s="16" customFormat="1" ht="15.65" customHeight="1">
      <c r="A394" s="180"/>
      <c r="B394"/>
      <c r="C394"/>
      <c r="D394" s="93"/>
      <c r="E394" s="92"/>
      <c r="F394" s="92"/>
      <c r="G394" s="93"/>
      <c r="H394" s="92"/>
      <c r="I394" s="92"/>
      <c r="J394" s="93"/>
      <c r="K394" s="92"/>
      <c r="L394" s="92"/>
      <c r="M394"/>
      <c r="N394"/>
      <c r="O394"/>
      <c r="P394"/>
      <c r="Q394"/>
      <c r="R394"/>
      <c r="S394"/>
      <c r="T394"/>
      <c r="U394"/>
      <c r="V394"/>
      <c r="W394"/>
      <c r="X394"/>
      <c r="Y394"/>
      <c r="Z394"/>
      <c r="AA394"/>
      <c r="AB394" s="181"/>
    </row>
    <row r="395" spans="1:28" s="16" customFormat="1" ht="48" customHeight="1">
      <c r="A395" s="180"/>
      <c r="B395"/>
      <c r="C395" s="28"/>
      <c r="D395" s="1002" t="s">
        <v>2277</v>
      </c>
      <c r="E395" s="1002"/>
      <c r="F395" s="1002"/>
      <c r="G395" s="867" t="s">
        <v>2195</v>
      </c>
      <c r="H395" s="867"/>
      <c r="I395" s="867"/>
      <c r="J395" s="867"/>
      <c r="K395" s="867"/>
      <c r="L395" s="867"/>
      <c r="M395" s="867"/>
      <c r="N395" s="867"/>
      <c r="O395" s="867"/>
      <c r="P395" s="867"/>
      <c r="Q395" s="867"/>
      <c r="R395" s="867"/>
      <c r="S395" s="867"/>
      <c r="T395" s="867"/>
      <c r="U395" s="867"/>
      <c r="V395" s="867"/>
      <c r="W395" s="867"/>
      <c r="X395" s="867"/>
      <c r="Y395" s="867"/>
      <c r="Z395" s="867"/>
      <c r="AA395"/>
      <c r="AB395" s="181"/>
    </row>
    <row r="396" spans="1:28" s="16" customFormat="1" ht="15.65" customHeight="1">
      <c r="A396" s="180"/>
      <c r="B396"/>
      <c r="C396"/>
      <c r="D396" s="93"/>
      <c r="E396" s="92"/>
      <c r="F396" s="92"/>
      <c r="G396" s="93"/>
      <c r="H396" s="92"/>
      <c r="I396" s="92"/>
      <c r="J396" s="93"/>
      <c r="K396" s="92"/>
      <c r="L396" s="92"/>
      <c r="M396"/>
      <c r="N396"/>
      <c r="O396"/>
      <c r="P396"/>
      <c r="Q396"/>
      <c r="R396"/>
      <c r="S396"/>
      <c r="T396"/>
      <c r="U396"/>
      <c r="V396"/>
      <c r="W396"/>
      <c r="X396"/>
      <c r="Y396"/>
      <c r="Z396"/>
      <c r="AA396"/>
      <c r="AB396" s="181"/>
    </row>
    <row r="397" spans="1:28" s="16" customFormat="1" ht="15.65" customHeight="1">
      <c r="A397" s="180"/>
      <c r="B397"/>
      <c r="C397" s="28"/>
      <c r="D397" s="219" t="s">
        <v>2193</v>
      </c>
      <c r="E397" s="92"/>
      <c r="F397" s="92"/>
      <c r="G397" s="867" t="s">
        <v>2194</v>
      </c>
      <c r="H397" s="867"/>
      <c r="I397" s="867"/>
      <c r="J397" s="867"/>
      <c r="K397" s="867"/>
      <c r="L397" s="867"/>
      <c r="M397" s="867"/>
      <c r="N397" s="867"/>
      <c r="O397" s="867"/>
      <c r="P397" s="867"/>
      <c r="Q397" s="867"/>
      <c r="R397" s="867"/>
      <c r="S397" s="867"/>
      <c r="T397" s="867"/>
      <c r="U397" s="867"/>
      <c r="V397" s="867"/>
      <c r="W397" s="867"/>
      <c r="X397" s="867"/>
      <c r="Y397" s="867"/>
      <c r="Z397" s="867"/>
      <c r="AA397"/>
      <c r="AB397" s="181"/>
    </row>
    <row r="398" spans="1:28" s="16" customFormat="1" ht="15.65" customHeight="1">
      <c r="A398" s="180"/>
      <c r="B398"/>
      <c r="C398" s="28"/>
      <c r="D398" s="219"/>
      <c r="E398" s="92"/>
      <c r="F398" s="92"/>
      <c r="G398" s="867"/>
      <c r="H398" s="867"/>
      <c r="I398" s="867"/>
      <c r="J398" s="867"/>
      <c r="K398" s="867"/>
      <c r="L398" s="867"/>
      <c r="M398" s="867"/>
      <c r="N398" s="867"/>
      <c r="O398" s="867"/>
      <c r="P398" s="867"/>
      <c r="Q398" s="867"/>
      <c r="R398" s="867"/>
      <c r="S398" s="867"/>
      <c r="T398" s="867"/>
      <c r="U398" s="867"/>
      <c r="V398" s="867"/>
      <c r="W398" s="867"/>
      <c r="X398" s="867"/>
      <c r="Y398" s="867"/>
      <c r="Z398" s="867"/>
      <c r="AA398"/>
      <c r="AB398" s="181"/>
    </row>
    <row r="399" spans="1:28" s="16" customFormat="1" ht="15.65" customHeight="1">
      <c r="A399" s="180"/>
      <c r="B399"/>
      <c r="C399"/>
      <c r="D399" s="92"/>
      <c r="E399" s="92"/>
      <c r="F399" s="92"/>
      <c r="G399" s="93"/>
      <c r="H399" s="92"/>
      <c r="I399" s="92"/>
      <c r="J399" s="93"/>
      <c r="K399" s="92"/>
      <c r="L399" s="92"/>
      <c r="M399"/>
      <c r="N399"/>
      <c r="O399"/>
      <c r="P399"/>
      <c r="Q399"/>
      <c r="R399"/>
      <c r="S399"/>
      <c r="T399"/>
      <c r="U399"/>
      <c r="V399"/>
      <c r="W399"/>
      <c r="X399"/>
      <c r="Y399"/>
      <c r="Z399"/>
      <c r="AA399"/>
      <c r="AB399" s="181"/>
    </row>
    <row r="400" spans="1:28" s="16" customFormat="1" ht="29.5" customHeight="1">
      <c r="A400" s="180"/>
      <c r="B400"/>
      <c r="C400"/>
      <c r="D400" s="219" t="s">
        <v>2208</v>
      </c>
      <c r="E400" s="92"/>
      <c r="F400" s="92"/>
      <c r="G400" s="867" t="s">
        <v>2278</v>
      </c>
      <c r="H400" s="867"/>
      <c r="I400" s="867"/>
      <c r="J400" s="867"/>
      <c r="K400" s="867"/>
      <c r="L400" s="867"/>
      <c r="M400" s="867"/>
      <c r="N400" s="867"/>
      <c r="O400" s="867"/>
      <c r="P400" s="867"/>
      <c r="Q400" s="867"/>
      <c r="R400" s="867"/>
      <c r="S400" s="867"/>
      <c r="T400" s="867"/>
      <c r="U400" s="867"/>
      <c r="V400" s="867"/>
      <c r="W400" s="867"/>
      <c r="X400" s="867"/>
      <c r="Y400" s="867"/>
      <c r="Z400" s="867"/>
      <c r="AA400"/>
      <c r="AB400" s="181"/>
    </row>
    <row r="401" spans="1:28" s="16" customFormat="1" ht="15.65" customHeight="1">
      <c r="A401" s="180"/>
      <c r="B401"/>
      <c r="C401"/>
      <c r="D401" s="92"/>
      <c r="E401" s="92"/>
      <c r="F401" s="92"/>
      <c r="G401" s="93"/>
      <c r="H401" s="92"/>
      <c r="I401" s="92"/>
      <c r="J401" s="93"/>
      <c r="K401" s="92"/>
      <c r="L401" s="92"/>
      <c r="M401"/>
      <c r="N401"/>
      <c r="O401"/>
      <c r="P401"/>
      <c r="Q401"/>
      <c r="R401"/>
      <c r="S401"/>
      <c r="T401"/>
      <c r="U401"/>
      <c r="V401"/>
      <c r="W401"/>
      <c r="X401"/>
      <c r="Y401"/>
      <c r="Z401"/>
      <c r="AA401"/>
      <c r="AB401" s="181"/>
    </row>
    <row r="402" spans="1:28" s="16" customFormat="1" ht="15.65" customHeight="1">
      <c r="A402" s="180"/>
      <c r="B402"/>
      <c r="C402"/>
      <c r="D402" s="92" t="s">
        <v>2209</v>
      </c>
      <c r="E402" s="92"/>
      <c r="F402" s="92"/>
      <c r="G402" s="947" t="s">
        <v>2427</v>
      </c>
      <c r="H402" s="947"/>
      <c r="I402" s="947"/>
      <c r="J402" s="947"/>
      <c r="K402" s="947"/>
      <c r="L402" s="947"/>
      <c r="M402" s="947"/>
      <c r="N402" s="947"/>
      <c r="O402" s="947"/>
      <c r="P402" s="947"/>
      <c r="Q402" s="947"/>
      <c r="R402" s="947"/>
      <c r="S402" s="947"/>
      <c r="T402" s="947"/>
      <c r="U402" s="947"/>
      <c r="V402" s="947"/>
      <c r="W402" s="947"/>
      <c r="X402" s="947"/>
      <c r="Y402" s="947"/>
      <c r="Z402" s="947"/>
      <c r="AA402"/>
      <c r="AB402" s="181"/>
    </row>
    <row r="403" spans="1:28" s="16" customFormat="1" ht="15.65" customHeight="1">
      <c r="A403" s="180"/>
      <c r="B403"/>
      <c r="C403"/>
      <c r="D403" s="92"/>
      <c r="E403" s="92"/>
      <c r="F403" s="92"/>
      <c r="G403" s="947"/>
      <c r="H403" s="947"/>
      <c r="I403" s="947"/>
      <c r="J403" s="947"/>
      <c r="K403" s="947"/>
      <c r="L403" s="947"/>
      <c r="M403" s="947"/>
      <c r="N403" s="947"/>
      <c r="O403" s="947"/>
      <c r="P403" s="947"/>
      <c r="Q403" s="947"/>
      <c r="R403" s="947"/>
      <c r="S403" s="947"/>
      <c r="T403" s="947"/>
      <c r="U403" s="947"/>
      <c r="V403" s="947"/>
      <c r="W403" s="947"/>
      <c r="X403" s="947"/>
      <c r="Y403" s="947"/>
      <c r="Z403" s="947"/>
      <c r="AA403"/>
      <c r="AB403" s="181"/>
    </row>
    <row r="404" spans="1:28" s="16" customFormat="1" ht="15.65" customHeight="1">
      <c r="A404" s="180"/>
      <c r="B404"/>
      <c r="C404"/>
      <c r="D404" s="93"/>
      <c r="E404" s="92"/>
      <c r="F404" s="92"/>
      <c r="G404" s="93"/>
      <c r="H404" s="92"/>
      <c r="I404" s="92"/>
      <c r="J404" s="93"/>
      <c r="K404" s="92"/>
      <c r="L404" s="92"/>
      <c r="M404"/>
      <c r="N404"/>
      <c r="O404"/>
      <c r="P404"/>
      <c r="Q404"/>
      <c r="R404"/>
      <c r="S404"/>
      <c r="T404"/>
      <c r="U404"/>
      <c r="V404"/>
      <c r="W404"/>
      <c r="X404"/>
      <c r="Y404"/>
      <c r="Z404"/>
      <c r="AA404"/>
      <c r="AB404" s="181"/>
    </row>
    <row r="405" spans="1:28" s="16" customFormat="1" ht="34.5" customHeight="1">
      <c r="A405" s="180"/>
      <c r="B405"/>
      <c r="C405" s="28"/>
      <c r="D405" s="1002" t="s">
        <v>2210</v>
      </c>
      <c r="E405" s="1002"/>
      <c r="F405" s="1002"/>
      <c r="G405" s="867" t="s">
        <v>2211</v>
      </c>
      <c r="H405" s="867"/>
      <c r="I405" s="867"/>
      <c r="J405" s="867"/>
      <c r="K405" s="867"/>
      <c r="L405" s="867"/>
      <c r="M405" s="867"/>
      <c r="N405" s="867"/>
      <c r="O405" s="867"/>
      <c r="P405" s="867"/>
      <c r="Q405" s="867"/>
      <c r="R405" s="867"/>
      <c r="S405" s="867"/>
      <c r="T405" s="867"/>
      <c r="U405" s="867"/>
      <c r="V405" s="867"/>
      <c r="W405" s="867"/>
      <c r="X405" s="867"/>
      <c r="Y405" s="867"/>
      <c r="Z405" s="867"/>
      <c r="AA405"/>
      <c r="AB405" s="181"/>
    </row>
    <row r="406" spans="1:28" s="16" customFormat="1" ht="5.15" customHeight="1">
      <c r="A406" s="180"/>
      <c r="B406"/>
      <c r="C406"/>
      <c r="D406" s="93"/>
      <c r="E406" s="92"/>
      <c r="F406" s="531"/>
      <c r="G406" s="531"/>
      <c r="H406" s="531"/>
      <c r="I406" s="531"/>
      <c r="J406" s="531"/>
      <c r="K406" s="531"/>
      <c r="L406" s="531"/>
      <c r="M406" s="531"/>
      <c r="N406" s="531"/>
      <c r="O406" s="531"/>
      <c r="P406" s="531"/>
      <c r="Q406" s="531"/>
      <c r="R406" s="531"/>
      <c r="S406" s="531"/>
      <c r="T406" s="531"/>
      <c r="U406" s="531"/>
      <c r="V406" s="531"/>
      <c r="W406" s="531"/>
      <c r="X406" s="531"/>
      <c r="Y406" s="531"/>
      <c r="Z406"/>
      <c r="AA406"/>
      <c r="AB406" s="181"/>
    </row>
    <row r="407" spans="1:28" s="16" customFormat="1" ht="15.65" customHeight="1">
      <c r="A407" s="180"/>
      <c r="B407"/>
      <c r="C407"/>
      <c r="D407" s="93"/>
      <c r="E407" s="92"/>
      <c r="F407" s="92"/>
      <c r="G407" t="s">
        <v>2279</v>
      </c>
      <c r="H407" s="92"/>
      <c r="I407" s="92"/>
      <c r="J407" s="93"/>
      <c r="K407" s="92"/>
      <c r="L407" s="92"/>
      <c r="M407"/>
      <c r="N407"/>
      <c r="O407"/>
      <c r="P407"/>
      <c r="Q407"/>
      <c r="R407"/>
      <c r="S407"/>
      <c r="T407"/>
      <c r="U407"/>
      <c r="V407"/>
      <c r="W407"/>
      <c r="X407"/>
      <c r="Y407"/>
      <c r="Z407"/>
      <c r="AA407"/>
      <c r="AB407" s="181"/>
    </row>
    <row r="408" spans="1:28" s="16" customFormat="1" ht="5.15" customHeight="1">
      <c r="A408" s="180"/>
      <c r="B408"/>
      <c r="C408"/>
      <c r="D408" s="93"/>
      <c r="E408" s="92"/>
      <c r="F408" s="92"/>
      <c r="G408" s="92"/>
      <c r="H408" s="92"/>
      <c r="I408" s="92"/>
      <c r="J408" s="93"/>
      <c r="K408" s="92"/>
      <c r="L408" s="92"/>
      <c r="M408"/>
      <c r="N408"/>
      <c r="O408"/>
      <c r="P408"/>
      <c r="Q408"/>
      <c r="R408"/>
      <c r="S408"/>
      <c r="T408"/>
      <c r="U408"/>
      <c r="V408"/>
      <c r="W408"/>
      <c r="X408"/>
      <c r="Y408"/>
      <c r="Z408"/>
      <c r="AA408"/>
      <c r="AB408" s="181"/>
    </row>
    <row r="409" spans="1:28" s="16" customFormat="1" ht="15.65" customHeight="1">
      <c r="A409" s="180"/>
      <c r="B409"/>
      <c r="C409"/>
      <c r="D409" s="93"/>
      <c r="E409" s="92"/>
      <c r="F409" s="92"/>
      <c r="G409" t="s">
        <v>2212</v>
      </c>
      <c r="H409" s="93"/>
      <c r="I409" s="92"/>
      <c r="J409" s="92"/>
      <c r="K409" s="93"/>
      <c r="L409" s="92"/>
      <c r="M409"/>
      <c r="N409"/>
      <c r="O409"/>
      <c r="P409"/>
      <c r="Q409"/>
      <c r="R409"/>
      <c r="S409"/>
      <c r="T409"/>
      <c r="U409"/>
      <c r="V409"/>
      <c r="W409"/>
      <c r="X409"/>
      <c r="Y409"/>
      <c r="Z409"/>
      <c r="AA409"/>
      <c r="AB409" s="181"/>
    </row>
    <row r="410" spans="1:28" s="16" customFormat="1" ht="15.65" customHeight="1">
      <c r="A410" s="180"/>
      <c r="B410"/>
      <c r="C410"/>
      <c r="D410" s="93"/>
      <c r="E410" s="92"/>
      <c r="F410" s="92"/>
      <c r="G410" s="530" t="s">
        <v>2214</v>
      </c>
      <c r="H410" s="526"/>
      <c r="I410" s="527"/>
      <c r="J410" s="527"/>
      <c r="K410" s="532"/>
      <c r="L410" s="92"/>
      <c r="M410"/>
      <c r="N410"/>
      <c r="O410"/>
      <c r="P410"/>
      <c r="Q410"/>
      <c r="R410"/>
      <c r="S410"/>
      <c r="T410"/>
      <c r="U410"/>
      <c r="V410"/>
      <c r="W410"/>
      <c r="X410"/>
      <c r="Y410"/>
      <c r="Z410"/>
      <c r="AA410"/>
      <c r="AB410" s="181"/>
    </row>
    <row r="411" spans="1:28" s="16" customFormat="1" ht="15.65" customHeight="1">
      <c r="A411" s="180"/>
      <c r="B411"/>
      <c r="C411"/>
      <c r="D411" s="93"/>
      <c r="E411" s="92"/>
      <c r="F411" s="92"/>
      <c r="G411" s="530" t="s">
        <v>2213</v>
      </c>
      <c r="H411" s="526"/>
      <c r="I411" s="527"/>
      <c r="J411" s="527"/>
      <c r="K411" s="532"/>
      <c r="L411" s="92"/>
      <c r="M411"/>
      <c r="N411"/>
      <c r="O411"/>
      <c r="P411" s="92"/>
      <c r="Q411" s="93"/>
      <c r="R411" s="92"/>
      <c r="S411" s="92"/>
      <c r="T411" s="93"/>
      <c r="U411"/>
      <c r="V411"/>
      <c r="W411"/>
      <c r="X411"/>
      <c r="Y411"/>
      <c r="Z411"/>
      <c r="AA411"/>
      <c r="AB411" s="181"/>
    </row>
    <row r="412" spans="1:28" s="16" customFormat="1" ht="15.65" customHeight="1">
      <c r="A412" s="180"/>
      <c r="B412"/>
      <c r="C412"/>
      <c r="D412" s="93"/>
      <c r="E412" s="92"/>
      <c r="F412" s="92"/>
      <c r="G412" s="530" t="s">
        <v>957</v>
      </c>
      <c r="H412" s="526"/>
      <c r="I412" s="527"/>
      <c r="J412" s="527"/>
      <c r="K412" s="532"/>
      <c r="L412" s="92"/>
      <c r="M412"/>
      <c r="N412"/>
      <c r="O412"/>
      <c r="P412" s="92"/>
      <c r="Q412" s="93"/>
      <c r="R412" s="92"/>
      <c r="S412" s="92"/>
      <c r="T412" s="93"/>
      <c r="U412"/>
      <c r="V412"/>
      <c r="W412"/>
      <c r="X412"/>
      <c r="Y412"/>
      <c r="Z412"/>
      <c r="AA412"/>
      <c r="AB412" s="181"/>
    </row>
    <row r="413" spans="1:28" s="16" customFormat="1" ht="15.65" customHeight="1">
      <c r="A413" s="180"/>
      <c r="B413"/>
      <c r="C413"/>
      <c r="D413" s="93"/>
      <c r="E413" s="92"/>
      <c r="F413" s="92"/>
      <c r="G413" s="93"/>
      <c r="H413" s="92"/>
      <c r="I413" s="92"/>
      <c r="J413" s="93"/>
      <c r="K413" s="92"/>
      <c r="L413" s="92"/>
      <c r="M413"/>
      <c r="N413"/>
      <c r="O413"/>
      <c r="P413" s="92"/>
      <c r="Q413" s="93"/>
      <c r="R413" s="92"/>
      <c r="S413" s="92"/>
      <c r="T413" s="93"/>
      <c r="U413"/>
      <c r="V413"/>
      <c r="W413"/>
      <c r="X413"/>
      <c r="Y413"/>
      <c r="Z413"/>
      <c r="AA413"/>
      <c r="AB413" s="181"/>
    </row>
    <row r="414" spans="1:28" s="16" customFormat="1" ht="30" customHeight="1">
      <c r="A414" s="180"/>
      <c r="B414"/>
      <c r="C414"/>
      <c r="D414" s="93"/>
      <c r="E414" s="92"/>
      <c r="F414" s="92"/>
      <c r="G414" s="867" t="s">
        <v>2403</v>
      </c>
      <c r="H414" s="867"/>
      <c r="I414" s="867"/>
      <c r="J414" s="867"/>
      <c r="K414" s="867"/>
      <c r="L414" s="867"/>
      <c r="M414" s="867"/>
      <c r="N414" s="867"/>
      <c r="O414" s="867"/>
      <c r="P414" s="867"/>
      <c r="Q414" s="867"/>
      <c r="R414" s="867"/>
      <c r="S414" s="867"/>
      <c r="T414" s="867"/>
      <c r="U414" s="867"/>
      <c r="V414" s="867"/>
      <c r="W414" s="867"/>
      <c r="X414" s="867"/>
      <c r="Y414"/>
      <c r="Z414"/>
      <c r="AA414"/>
      <c r="AB414" s="181"/>
    </row>
    <row r="415" spans="1:28" s="16" customFormat="1" ht="15.65" customHeight="1">
      <c r="A415" s="180"/>
      <c r="B415"/>
      <c r="C415"/>
      <c r="D415" s="93"/>
      <c r="E415" s="92"/>
      <c r="F415" s="92"/>
      <c r="G415" s="93"/>
      <c r="H415" s="92"/>
      <c r="I415" s="92"/>
      <c r="J415" s="93"/>
      <c r="K415" s="92"/>
      <c r="L415" s="92"/>
      <c r="M415"/>
      <c r="N415"/>
      <c r="O415"/>
      <c r="P415"/>
      <c r="Q415"/>
      <c r="R415"/>
      <c r="S415"/>
      <c r="T415"/>
      <c r="U415"/>
      <c r="V415"/>
      <c r="W415"/>
      <c r="X415"/>
      <c r="Y415"/>
      <c r="Z415"/>
      <c r="AA415"/>
      <c r="AB415" s="181"/>
    </row>
    <row r="416" spans="1:28" s="16" customFormat="1" ht="15.65" customHeight="1">
      <c r="A416" s="180"/>
      <c r="B416"/>
      <c r="C416"/>
      <c r="D416" s="92" t="s">
        <v>2215</v>
      </c>
      <c r="E416" s="92"/>
      <c r="F416" s="92"/>
      <c r="G416" t="s">
        <v>2216</v>
      </c>
      <c r="H416" s="92"/>
      <c r="I416" s="92"/>
      <c r="J416" s="93"/>
      <c r="K416" s="92"/>
      <c r="L416" s="92"/>
      <c r="M416"/>
      <c r="N416"/>
      <c r="O416"/>
      <c r="P416"/>
      <c r="Q416"/>
      <c r="R416"/>
      <c r="S416"/>
      <c r="T416"/>
      <c r="U416"/>
      <c r="V416"/>
      <c r="W416"/>
      <c r="X416"/>
      <c r="Y416"/>
      <c r="Z416"/>
      <c r="AA416"/>
      <c r="AB416" s="181"/>
    </row>
    <row r="417" spans="1:28" s="16" customFormat="1" ht="15.65" customHeight="1">
      <c r="A417" s="180"/>
      <c r="B417"/>
      <c r="C417"/>
      <c r="D417" s="93"/>
      <c r="E417" s="92"/>
      <c r="F417" s="92"/>
      <c r="G417" s="93"/>
      <c r="H417" s="92"/>
      <c r="I417" s="92"/>
      <c r="J417" s="93"/>
      <c r="K417" s="92"/>
      <c r="L417" s="92"/>
      <c r="M417"/>
      <c r="N417"/>
      <c r="O417"/>
      <c r="P417"/>
      <c r="Q417"/>
      <c r="R417"/>
      <c r="S417"/>
      <c r="T417"/>
      <c r="U417"/>
      <c r="V417"/>
      <c r="W417"/>
      <c r="X417"/>
      <c r="Y417"/>
      <c r="Z417"/>
      <c r="AA417"/>
      <c r="AB417" s="181"/>
    </row>
    <row r="418" spans="1:28" s="16" customFormat="1" ht="15.65" customHeight="1">
      <c r="A418" s="180"/>
      <c r="B418"/>
      <c r="C418" s="470" t="s">
        <v>2522</v>
      </c>
      <c r="D418" s="93"/>
      <c r="E418" s="92"/>
      <c r="F418" s="92"/>
      <c r="G418" s="93"/>
      <c r="H418" s="92"/>
      <c r="I418" s="92"/>
      <c r="J418" s="93"/>
      <c r="K418" s="92"/>
      <c r="L418" s="92"/>
      <c r="M418"/>
      <c r="N418"/>
      <c r="O418"/>
      <c r="P418"/>
      <c r="Q418"/>
      <c r="R418"/>
      <c r="S418"/>
      <c r="T418"/>
      <c r="U418"/>
      <c r="V418"/>
      <c r="W418"/>
      <c r="X418"/>
      <c r="Y418"/>
      <c r="Z418"/>
      <c r="AA418"/>
      <c r="AB418" s="181"/>
    </row>
    <row r="419" spans="1:28" s="16" customFormat="1" ht="15.65" customHeight="1">
      <c r="A419" s="180"/>
      <c r="B419"/>
      <c r="C419"/>
      <c r="D419" s="93"/>
      <c r="E419" s="92"/>
      <c r="F419" s="92"/>
      <c r="G419" s="93"/>
      <c r="H419" s="92"/>
      <c r="I419" s="92"/>
      <c r="J419" s="93"/>
      <c r="K419" s="92"/>
      <c r="L419" s="92"/>
      <c r="M419"/>
      <c r="N419"/>
      <c r="O419"/>
      <c r="P419"/>
      <c r="Q419"/>
      <c r="R419"/>
      <c r="S419"/>
      <c r="T419"/>
      <c r="U419"/>
      <c r="V419"/>
      <c r="W419"/>
      <c r="X419"/>
      <c r="Y419"/>
      <c r="Z419"/>
      <c r="AA419"/>
      <c r="AB419" s="181"/>
    </row>
    <row r="420" spans="1:28" s="16" customFormat="1" ht="32.15" customHeight="1">
      <c r="A420" s="180"/>
      <c r="B420"/>
      <c r="C420" s="998" t="s">
        <v>2280</v>
      </c>
      <c r="D420" s="998"/>
      <c r="E420" s="998"/>
      <c r="F420" s="998"/>
      <c r="G420" s="998"/>
      <c r="H420" s="998"/>
      <c r="I420" s="998"/>
      <c r="J420" s="998"/>
      <c r="K420" s="998"/>
      <c r="L420" s="998"/>
      <c r="M420" s="998"/>
      <c r="N420" s="998"/>
      <c r="O420" s="998"/>
      <c r="P420" s="998"/>
      <c r="Q420" s="998"/>
      <c r="R420" s="998"/>
      <c r="S420" s="998"/>
      <c r="T420" s="998"/>
      <c r="U420" s="998"/>
      <c r="V420" s="998"/>
      <c r="W420" s="998"/>
      <c r="X420" s="998"/>
      <c r="Y420" s="998"/>
      <c r="Z420" s="998"/>
      <c r="AA420"/>
      <c r="AB420" s="181"/>
    </row>
    <row r="421" spans="1:28" s="16" customFormat="1" ht="15.65" customHeight="1">
      <c r="A421" s="180"/>
      <c r="B421"/>
      <c r="C421" s="475"/>
      <c r="D421" s="93"/>
      <c r="E421" s="92"/>
      <c r="F421" s="92"/>
      <c r="G421" s="93"/>
      <c r="H421" s="92"/>
      <c r="I421" s="92"/>
      <c r="J421" s="93"/>
      <c r="K421" s="92"/>
      <c r="L421" s="92"/>
      <c r="M421"/>
      <c r="N421"/>
      <c r="O421"/>
      <c r="P421"/>
      <c r="Q421"/>
      <c r="R421"/>
      <c r="S421"/>
      <c r="T421"/>
      <c r="U421"/>
      <c r="V421"/>
      <c r="W421"/>
      <c r="X421"/>
      <c r="Y421"/>
      <c r="Z421"/>
      <c r="AA421"/>
      <c r="AB421" s="181"/>
    </row>
    <row r="422" spans="1:28" s="16" customFormat="1" ht="15.65" customHeight="1">
      <c r="A422" s="180"/>
      <c r="B422"/>
      <c r="C422" s="475" t="s">
        <v>2370</v>
      </c>
      <c r="D422" s="93"/>
      <c r="E422" s="92"/>
      <c r="F422" s="92"/>
      <c r="G422" s="93"/>
      <c r="H422" s="92"/>
      <c r="I422" s="92"/>
      <c r="J422" s="93"/>
      <c r="K422" s="92"/>
      <c r="L422" s="92"/>
      <c r="M422"/>
      <c r="N422"/>
      <c r="O422"/>
      <c r="P422"/>
      <c r="Q422"/>
      <c r="R422"/>
      <c r="S422"/>
      <c r="T422"/>
      <c r="U422"/>
      <c r="V422"/>
      <c r="W422"/>
      <c r="X422"/>
      <c r="Y422"/>
      <c r="Z422"/>
      <c r="AA422"/>
      <c r="AB422" s="181"/>
    </row>
    <row r="423" spans="1:28" s="16" customFormat="1" ht="15.65" customHeight="1">
      <c r="A423" s="180"/>
      <c r="B423"/>
      <c r="C423" s="475"/>
      <c r="D423" s="93"/>
      <c r="E423" s="92"/>
      <c r="F423" s="92"/>
      <c r="G423" s="93"/>
      <c r="H423" s="92"/>
      <c r="I423" s="92"/>
      <c r="J423" s="93"/>
      <c r="K423" s="92"/>
      <c r="L423" s="92"/>
      <c r="M423"/>
      <c r="N423"/>
      <c r="O423"/>
      <c r="P423"/>
      <c r="Q423"/>
      <c r="R423"/>
      <c r="S423"/>
      <c r="T423"/>
      <c r="U423"/>
      <c r="V423"/>
      <c r="W423"/>
      <c r="X423"/>
      <c r="Y423"/>
      <c r="Z423"/>
      <c r="AA423"/>
      <c r="AB423" s="181"/>
    </row>
    <row r="424" spans="1:28" s="16" customFormat="1" ht="15.65" customHeight="1">
      <c r="A424" s="180"/>
      <c r="B424"/>
      <c r="C424" s="470" t="s">
        <v>2523</v>
      </c>
      <c r="D424" s="93"/>
      <c r="E424" s="92"/>
      <c r="F424" s="92"/>
      <c r="G424" s="93"/>
      <c r="H424" s="92"/>
      <c r="I424" s="92"/>
      <c r="J424" s="93"/>
      <c r="K424" s="92"/>
      <c r="L424" s="92"/>
      <c r="M424"/>
      <c r="N424"/>
      <c r="O424"/>
      <c r="P424"/>
      <c r="Q424"/>
      <c r="R424"/>
      <c r="S424"/>
      <c r="T424"/>
      <c r="U424"/>
      <c r="V424"/>
      <c r="W424"/>
      <c r="X424"/>
      <c r="Y424"/>
      <c r="Z424"/>
      <c r="AA424"/>
      <c r="AB424" s="181"/>
    </row>
    <row r="425" spans="1:28" s="16" customFormat="1" ht="15.65" customHeight="1">
      <c r="A425" s="180"/>
      <c r="B425"/>
      <c r="C425" s="475"/>
      <c r="D425" s="93"/>
      <c r="E425" s="92"/>
      <c r="F425" s="92"/>
      <c r="G425" s="93"/>
      <c r="H425" s="92"/>
      <c r="I425" s="92"/>
      <c r="J425" s="93"/>
      <c r="K425" s="92"/>
      <c r="L425" s="92"/>
      <c r="M425"/>
      <c r="N425"/>
      <c r="O425"/>
      <c r="P425"/>
      <c r="Q425"/>
      <c r="R425"/>
      <c r="S425"/>
      <c r="T425"/>
      <c r="U425"/>
      <c r="V425"/>
      <c r="W425"/>
      <c r="X425"/>
      <c r="Y425"/>
      <c r="Z425"/>
      <c r="AA425"/>
      <c r="AB425" s="181"/>
    </row>
    <row r="426" spans="1:28" s="16" customFormat="1" ht="32.15" customHeight="1">
      <c r="A426" s="180"/>
      <c r="B426"/>
      <c r="C426" s="998" t="s">
        <v>2401</v>
      </c>
      <c r="D426" s="998"/>
      <c r="E426" s="998"/>
      <c r="F426" s="998"/>
      <c r="G426" s="998"/>
      <c r="H426" s="998"/>
      <c r="I426" s="998"/>
      <c r="J426" s="998"/>
      <c r="K426" s="998"/>
      <c r="L426" s="998"/>
      <c r="M426" s="998"/>
      <c r="N426" s="998"/>
      <c r="O426" s="998"/>
      <c r="P426" s="998"/>
      <c r="Q426" s="998"/>
      <c r="R426" s="998"/>
      <c r="S426" s="998"/>
      <c r="T426" s="998"/>
      <c r="U426" s="998"/>
      <c r="V426" s="998"/>
      <c r="W426" s="998"/>
      <c r="X426" s="998"/>
      <c r="Y426" s="998"/>
      <c r="Z426" s="998"/>
      <c r="AA426"/>
      <c r="AB426" s="181"/>
    </row>
    <row r="427" spans="1:28" s="16" customFormat="1" ht="15.65" customHeight="1">
      <c r="A427" s="180"/>
      <c r="B427"/>
      <c r="C427"/>
      <c r="D427" s="93"/>
      <c r="E427" s="92"/>
      <c r="F427" s="92"/>
      <c r="G427" s="93"/>
      <c r="H427" s="92"/>
      <c r="I427" s="92"/>
      <c r="J427" s="93"/>
      <c r="K427" s="92"/>
      <c r="L427" s="92"/>
      <c r="M427"/>
      <c r="N427"/>
      <c r="O427"/>
      <c r="P427"/>
      <c r="Q427"/>
      <c r="R427"/>
      <c r="S427"/>
      <c r="T427"/>
      <c r="U427"/>
      <c r="V427"/>
      <c r="W427"/>
      <c r="X427"/>
      <c r="Y427"/>
      <c r="Z427"/>
      <c r="AA427"/>
      <c r="AB427" s="181"/>
    </row>
    <row r="428" spans="1:28" s="16" customFormat="1" ht="15.65" customHeight="1">
      <c r="A428" s="180"/>
      <c r="B428"/>
      <c r="C428" s="391" t="s">
        <v>2524</v>
      </c>
      <c r="D428" s="453"/>
      <c r="E428" s="453"/>
      <c r="F428" s="453"/>
      <c r="G428" s="453"/>
      <c r="H428" s="453"/>
      <c r="I428" s="92"/>
      <c r="J428" s="93"/>
      <c r="K428" s="92"/>
      <c r="L428" s="92"/>
      <c r="M428"/>
      <c r="N428"/>
      <c r="O428"/>
      <c r="P428"/>
      <c r="Q428"/>
      <c r="R428"/>
      <c r="S428"/>
      <c r="T428"/>
      <c r="U428"/>
      <c r="V428"/>
      <c r="W428"/>
      <c r="X428"/>
      <c r="Y428"/>
      <c r="Z428"/>
      <c r="AA428"/>
      <c r="AB428" s="181"/>
    </row>
    <row r="429" spans="1:28" s="16" customFormat="1" ht="15.65" customHeight="1">
      <c r="A429" s="180"/>
      <c r="B429"/>
      <c r="C429" s="391"/>
      <c r="D429" s="453"/>
      <c r="E429" s="453"/>
      <c r="F429" s="453"/>
      <c r="G429" s="453"/>
      <c r="H429" s="453"/>
      <c r="I429" s="92"/>
      <c r="J429" s="93"/>
      <c r="K429" s="92"/>
      <c r="L429" s="92"/>
      <c r="M429"/>
      <c r="N429"/>
      <c r="O429"/>
      <c r="P429"/>
      <c r="Q429"/>
      <c r="R429"/>
      <c r="S429"/>
      <c r="T429"/>
      <c r="U429"/>
      <c r="V429"/>
      <c r="W429"/>
      <c r="X429"/>
      <c r="Y429"/>
      <c r="Z429"/>
      <c r="AA429"/>
      <c r="AB429" s="181"/>
    </row>
    <row r="430" spans="1:28" s="16" customFormat="1" ht="15.65" customHeight="1">
      <c r="A430" s="180"/>
      <c r="B430"/>
      <c r="C430" s="470" t="s">
        <v>2525</v>
      </c>
      <c r="D430" s="453"/>
      <c r="E430" s="453"/>
      <c r="F430" s="453"/>
      <c r="G430" s="453"/>
      <c r="H430" s="453"/>
      <c r="I430" s="92"/>
      <c r="J430" s="93"/>
      <c r="K430" s="92"/>
      <c r="L430" s="92"/>
      <c r="M430"/>
      <c r="N430"/>
      <c r="O430"/>
      <c r="P430"/>
      <c r="Q430"/>
      <c r="R430"/>
      <c r="S430"/>
      <c r="T430"/>
      <c r="U430"/>
      <c r="V430"/>
      <c r="W430"/>
      <c r="X430"/>
      <c r="Y430"/>
      <c r="Z430"/>
      <c r="AA430"/>
      <c r="AB430" s="181"/>
    </row>
    <row r="431" spans="1:28" s="16" customFormat="1" ht="15.65" customHeight="1">
      <c r="A431" s="180"/>
      <c r="B431"/>
      <c r="C431" s="478"/>
      <c r="D431" s="453"/>
      <c r="E431" s="453"/>
      <c r="F431" s="453"/>
      <c r="G431" s="453"/>
      <c r="H431" s="453"/>
      <c r="I431" s="92"/>
      <c r="J431" s="93"/>
      <c r="K431" s="92"/>
      <c r="L431" s="92"/>
      <c r="M431"/>
      <c r="N431"/>
      <c r="O431"/>
      <c r="P431"/>
      <c r="Q431"/>
      <c r="R431"/>
      <c r="S431"/>
      <c r="T431"/>
      <c r="U431"/>
      <c r="V431"/>
      <c r="W431"/>
      <c r="X431"/>
      <c r="Y431"/>
      <c r="Z431"/>
      <c r="AA431"/>
      <c r="AB431" s="181"/>
    </row>
    <row r="432" spans="1:28" s="16" customFormat="1" ht="15.65" customHeight="1">
      <c r="A432" s="180"/>
      <c r="B432"/>
      <c r="C432"/>
      <c r="D432" s="92" t="s">
        <v>999</v>
      </c>
      <c r="E432" s="2"/>
      <c r="F432" s="2"/>
      <c r="G432" s="867" t="s">
        <v>2273</v>
      </c>
      <c r="H432" s="867"/>
      <c r="I432" s="867"/>
      <c r="J432" s="867"/>
      <c r="K432" s="867"/>
      <c r="L432" s="867"/>
      <c r="M432" s="867"/>
      <c r="N432" s="867"/>
      <c r="O432" s="867"/>
      <c r="P432" s="867"/>
      <c r="Q432" s="867"/>
      <c r="R432" s="867"/>
      <c r="S432" s="867"/>
      <c r="T432" s="867"/>
      <c r="U432" s="867"/>
      <c r="V432" s="867"/>
      <c r="W432" s="867"/>
      <c r="X432" s="867"/>
      <c r="Y432" s="867"/>
      <c r="Z432" s="867"/>
      <c r="AA432"/>
      <c r="AB432" s="181"/>
    </row>
    <row r="433" spans="1:28" s="16" customFormat="1" ht="15.65" customHeight="1">
      <c r="A433" s="180"/>
      <c r="B433"/>
      <c r="C433"/>
      <c r="D433"/>
      <c r="E433" s="2"/>
      <c r="F433" s="2"/>
      <c r="G433" s="867"/>
      <c r="H433" s="867"/>
      <c r="I433" s="867"/>
      <c r="J433" s="867"/>
      <c r="K433" s="867"/>
      <c r="L433" s="867"/>
      <c r="M433" s="867"/>
      <c r="N433" s="867"/>
      <c r="O433" s="867"/>
      <c r="P433" s="867"/>
      <c r="Q433" s="867"/>
      <c r="R433" s="867"/>
      <c r="S433" s="867"/>
      <c r="T433" s="867"/>
      <c r="U433" s="867"/>
      <c r="V433" s="867"/>
      <c r="W433" s="867"/>
      <c r="X433" s="867"/>
      <c r="Y433" s="867"/>
      <c r="Z433" s="867"/>
      <c r="AA433"/>
      <c r="AB433" s="181"/>
    </row>
    <row r="434" spans="1:28" s="16" customFormat="1" ht="15.65" customHeight="1">
      <c r="A434" s="180"/>
      <c r="B434"/>
      <c r="C434"/>
      <c r="D434" s="93"/>
      <c r="E434" s="92"/>
      <c r="F434" s="92"/>
      <c r="G434" s="93"/>
      <c r="H434" s="92"/>
      <c r="I434" s="92"/>
      <c r="J434" s="93"/>
      <c r="K434" s="92"/>
      <c r="L434" s="92"/>
      <c r="M434"/>
      <c r="N434"/>
      <c r="O434"/>
      <c r="P434"/>
      <c r="Q434"/>
      <c r="R434"/>
      <c r="S434"/>
      <c r="T434"/>
      <c r="U434"/>
      <c r="V434"/>
      <c r="W434"/>
      <c r="X434"/>
      <c r="Y434"/>
      <c r="Z434"/>
      <c r="AA434"/>
      <c r="AB434" s="181"/>
    </row>
    <row r="435" spans="1:28" s="16" customFormat="1" ht="15.65" customHeight="1">
      <c r="A435" s="180"/>
      <c r="B435"/>
      <c r="C435"/>
      <c r="D435" s="92" t="s">
        <v>1167</v>
      </c>
      <c r="E435" s="93"/>
      <c r="F435" s="92"/>
      <c r="G435" t="s">
        <v>2408</v>
      </c>
      <c r="H435" s="93"/>
      <c r="I435" s="92"/>
      <c r="J435" s="92"/>
      <c r="K435" s="93"/>
      <c r="L435" s="92"/>
      <c r="M435" s="92"/>
      <c r="N435"/>
      <c r="O435"/>
      <c r="P435"/>
      <c r="Q435"/>
      <c r="R435"/>
      <c r="S435"/>
      <c r="T435"/>
      <c r="U435"/>
      <c r="V435"/>
      <c r="W435"/>
      <c r="X435"/>
      <c r="Y435"/>
      <c r="Z435"/>
      <c r="AA435"/>
      <c r="AB435" s="181"/>
    </row>
    <row r="436" spans="1:28" s="16" customFormat="1" ht="15.65" customHeight="1">
      <c r="A436" s="180"/>
      <c r="B436"/>
      <c r="C436"/>
      <c r="D436"/>
      <c r="E436" s="93"/>
      <c r="F436" s="92"/>
      <c r="G436" s="92"/>
      <c r="H436" s="93"/>
      <c r="I436" s="92"/>
      <c r="J436" s="92"/>
      <c r="K436" s="93"/>
      <c r="L436" s="92"/>
      <c r="M436" s="92"/>
      <c r="N436"/>
      <c r="O436"/>
      <c r="P436"/>
      <c r="Q436"/>
      <c r="R436"/>
      <c r="S436"/>
      <c r="T436"/>
      <c r="U436"/>
      <c r="V436"/>
      <c r="W436"/>
      <c r="X436"/>
      <c r="Y436"/>
      <c r="Z436"/>
      <c r="AA436"/>
      <c r="AB436" s="181"/>
    </row>
    <row r="437" spans="1:28" s="16" customFormat="1" ht="15.65" customHeight="1">
      <c r="A437" s="180"/>
      <c r="B437"/>
      <c r="C437" s="470" t="s">
        <v>2527</v>
      </c>
      <c r="D437" s="93"/>
      <c r="E437" s="92"/>
      <c r="F437" s="92"/>
      <c r="G437" s="93"/>
      <c r="H437" s="92"/>
      <c r="I437" s="92"/>
      <c r="J437" s="93"/>
      <c r="K437" s="92"/>
      <c r="L437" s="92"/>
      <c r="M437"/>
      <c r="N437"/>
      <c r="O437"/>
      <c r="P437"/>
      <c r="Q437"/>
      <c r="R437"/>
      <c r="S437"/>
      <c r="T437"/>
      <c r="U437"/>
      <c r="V437"/>
      <c r="W437"/>
      <c r="X437"/>
      <c r="Y437"/>
      <c r="Z437"/>
      <c r="AA437"/>
      <c r="AB437" s="181"/>
    </row>
    <row r="438" spans="1:28" s="16" customFormat="1" ht="15.65" customHeight="1">
      <c r="A438" s="180"/>
      <c r="B438"/>
      <c r="C438" s="478"/>
      <c r="D438" s="453"/>
      <c r="E438" s="453"/>
      <c r="F438" s="453"/>
      <c r="G438" s="453"/>
      <c r="H438" s="453"/>
      <c r="I438" s="92"/>
      <c r="J438" s="93"/>
      <c r="K438" s="92"/>
      <c r="L438" s="92"/>
      <c r="M438"/>
      <c r="N438"/>
      <c r="O438"/>
      <c r="P438"/>
      <c r="Q438"/>
      <c r="R438"/>
      <c r="S438"/>
      <c r="T438"/>
      <c r="U438"/>
      <c r="V438"/>
      <c r="W438"/>
      <c r="X438"/>
      <c r="Y438"/>
      <c r="Z438"/>
      <c r="AA438"/>
      <c r="AB438" s="181"/>
    </row>
    <row r="439" spans="1:28" s="16" customFormat="1" ht="33" customHeight="1">
      <c r="A439" s="180"/>
      <c r="B439"/>
      <c r="C439" s="998" t="s">
        <v>2280</v>
      </c>
      <c r="D439" s="998"/>
      <c r="E439" s="998"/>
      <c r="F439" s="998"/>
      <c r="G439" s="998"/>
      <c r="H439" s="998"/>
      <c r="I439" s="998"/>
      <c r="J439" s="998"/>
      <c r="K439" s="998"/>
      <c r="L439" s="998"/>
      <c r="M439" s="998"/>
      <c r="N439" s="998"/>
      <c r="O439" s="998"/>
      <c r="P439" s="998"/>
      <c r="Q439" s="998"/>
      <c r="R439" s="998"/>
      <c r="S439" s="998"/>
      <c r="T439" s="998"/>
      <c r="U439" s="998"/>
      <c r="V439" s="998"/>
      <c r="W439" s="998"/>
      <c r="X439" s="998"/>
      <c r="Y439" s="998"/>
      <c r="Z439" s="998"/>
      <c r="AA439"/>
      <c r="AB439" s="181"/>
    </row>
    <row r="440" spans="1:28" s="16" customFormat="1" ht="17.25" customHeight="1">
      <c r="A440" s="180"/>
      <c r="B440"/>
      <c r="C440" s="475" t="s">
        <v>2370</v>
      </c>
      <c r="D440" s="453"/>
      <c r="E440" s="453"/>
      <c r="F440" s="453"/>
      <c r="G440" s="453"/>
      <c r="H440" s="453"/>
      <c r="I440" s="92"/>
      <c r="J440" s="93"/>
      <c r="K440" s="92"/>
      <c r="L440" s="92"/>
      <c r="M440"/>
      <c r="N440"/>
      <c r="O440"/>
      <c r="P440"/>
      <c r="Q440"/>
      <c r="R440"/>
      <c r="S440"/>
      <c r="T440"/>
      <c r="U440"/>
      <c r="V440"/>
      <c r="W440"/>
      <c r="X440"/>
      <c r="Y440"/>
      <c r="Z440"/>
      <c r="AA440"/>
      <c r="AB440" s="181"/>
    </row>
    <row r="441" spans="1:28" s="16" customFormat="1" ht="15.75" customHeight="1">
      <c r="A441" s="180"/>
      <c r="B441"/>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c r="AB441" s="181"/>
    </row>
    <row r="442" spans="1:28" s="16" customFormat="1" ht="15.65" customHeight="1">
      <c r="A442" s="180"/>
      <c r="B442"/>
      <c r="C442" s="391" t="s">
        <v>2748</v>
      </c>
      <c r="D442" s="93"/>
      <c r="E442" s="92"/>
      <c r="F442" s="92"/>
      <c r="G442" s="93"/>
      <c r="H442" s="92"/>
      <c r="I442" s="92"/>
      <c r="J442" s="93"/>
      <c r="K442" s="92"/>
      <c r="L442" s="92"/>
      <c r="M442"/>
      <c r="N442"/>
      <c r="O442"/>
      <c r="P442"/>
      <c r="Q442"/>
      <c r="R442"/>
      <c r="S442"/>
      <c r="T442"/>
      <c r="U442"/>
      <c r="V442"/>
      <c r="W442"/>
      <c r="X442"/>
      <c r="Y442"/>
      <c r="Z442"/>
      <c r="AA442"/>
      <c r="AB442" s="181"/>
    </row>
    <row r="443" spans="1:28" s="16" customFormat="1" ht="15.65" customHeight="1">
      <c r="A443" s="180"/>
      <c r="B443"/>
      <c r="C443" s="475"/>
      <c r="D443" s="92" t="s">
        <v>999</v>
      </c>
      <c r="E443" s="92"/>
      <c r="F443" s="92"/>
      <c r="G443" s="867" t="s">
        <v>2273</v>
      </c>
      <c r="H443" s="867"/>
      <c r="I443" s="867"/>
      <c r="J443" s="867"/>
      <c r="K443" s="867"/>
      <c r="L443" s="867"/>
      <c r="M443" s="867"/>
      <c r="N443" s="867"/>
      <c r="O443" s="867"/>
      <c r="P443" s="867"/>
      <c r="Q443" s="867"/>
      <c r="R443" s="867"/>
      <c r="S443" s="867"/>
      <c r="T443" s="867"/>
      <c r="U443" s="867"/>
      <c r="V443" s="867"/>
      <c r="W443" s="867"/>
      <c r="X443" s="867"/>
      <c r="Y443" s="867"/>
      <c r="Z443" s="867"/>
      <c r="AA443"/>
      <c r="AB443" s="181"/>
    </row>
    <row r="444" spans="1:28" s="16" customFormat="1" ht="15.65" customHeight="1">
      <c r="A444" s="180"/>
      <c r="B444"/>
      <c r="C444" s="475"/>
      <c r="D444" s="93"/>
      <c r="E444" s="92"/>
      <c r="F444" s="92"/>
      <c r="G444" s="867"/>
      <c r="H444" s="867"/>
      <c r="I444" s="867"/>
      <c r="J444" s="867"/>
      <c r="K444" s="867"/>
      <c r="L444" s="867"/>
      <c r="M444" s="867"/>
      <c r="N444" s="867"/>
      <c r="O444" s="867"/>
      <c r="P444" s="867"/>
      <c r="Q444" s="867"/>
      <c r="R444" s="867"/>
      <c r="S444" s="867"/>
      <c r="T444" s="867"/>
      <c r="U444" s="867"/>
      <c r="V444" s="867"/>
      <c r="W444" s="867"/>
      <c r="X444" s="867"/>
      <c r="Y444" s="867"/>
      <c r="Z444" s="867"/>
      <c r="AA444"/>
      <c r="AB444" s="181"/>
    </row>
    <row r="445" spans="1:28" s="16" customFormat="1" ht="15.65" customHeight="1">
      <c r="A445" s="180"/>
      <c r="B445"/>
      <c r="C445" s="391" t="s">
        <v>2720</v>
      </c>
      <c r="D445" s="453"/>
      <c r="E445" s="453"/>
      <c r="F445" s="453"/>
      <c r="G445" s="453"/>
      <c r="H445" s="453"/>
      <c r="I445" s="92"/>
      <c r="J445" s="93"/>
      <c r="K445" s="92"/>
      <c r="L445" s="92"/>
      <c r="M445"/>
      <c r="N445"/>
      <c r="O445"/>
      <c r="P445"/>
      <c r="Q445"/>
      <c r="R445"/>
      <c r="S445"/>
      <c r="T445"/>
      <c r="U445"/>
      <c r="V445"/>
      <c r="W445"/>
      <c r="X445"/>
      <c r="Y445"/>
      <c r="Z445"/>
      <c r="AA445"/>
      <c r="AB445" s="181"/>
    </row>
    <row r="446" spans="1:28" s="16" customFormat="1" ht="15.65" customHeight="1">
      <c r="A446" s="180"/>
      <c r="B446"/>
      <c r="C446" s="391"/>
      <c r="D446" s="453"/>
      <c r="E446" s="453"/>
      <c r="F446" s="453"/>
      <c r="G446" s="453"/>
      <c r="H446" s="453"/>
      <c r="I446" s="92"/>
      <c r="J446" s="93"/>
      <c r="K446" s="92"/>
      <c r="L446" s="92"/>
      <c r="M446"/>
      <c r="N446"/>
      <c r="O446"/>
      <c r="P446"/>
      <c r="Q446"/>
      <c r="R446"/>
      <c r="S446"/>
      <c r="T446"/>
      <c r="U446"/>
      <c r="V446"/>
      <c r="W446"/>
      <c r="X446"/>
      <c r="Y446"/>
      <c r="Z446"/>
      <c r="AA446"/>
      <c r="AB446" s="181"/>
    </row>
    <row r="447" spans="1:28" s="16" customFormat="1" ht="15.65" customHeight="1">
      <c r="A447" s="180"/>
      <c r="B447"/>
      <c r="C447" s="470" t="s">
        <v>2721</v>
      </c>
      <c r="D447" s="453"/>
      <c r="E447" s="453"/>
      <c r="F447" s="453"/>
      <c r="G447" s="453"/>
      <c r="H447" s="453"/>
      <c r="I447" s="92"/>
      <c r="J447" s="93"/>
      <c r="K447" s="92"/>
      <c r="L447" s="92"/>
      <c r="M447"/>
      <c r="N447"/>
      <c r="O447"/>
      <c r="P447"/>
      <c r="Q447"/>
      <c r="R447"/>
      <c r="S447"/>
      <c r="T447"/>
      <c r="U447"/>
      <c r="V447"/>
      <c r="W447"/>
      <c r="X447"/>
      <c r="Y447"/>
      <c r="Z447"/>
      <c r="AA447"/>
      <c r="AB447" s="181"/>
    </row>
    <row r="448" spans="1:28" s="16" customFormat="1" ht="15.65" customHeight="1">
      <c r="A448" s="180"/>
      <c r="B448"/>
      <c r="C448" s="478"/>
      <c r="D448" s="453"/>
      <c r="E448" s="453"/>
      <c r="F448" s="453"/>
      <c r="G448" s="453"/>
      <c r="H448" s="453"/>
      <c r="I448" s="92"/>
      <c r="J448" s="93"/>
      <c r="K448" s="92"/>
      <c r="L448" s="92"/>
      <c r="M448"/>
      <c r="N448"/>
      <c r="O448"/>
      <c r="P448"/>
      <c r="Q448"/>
      <c r="R448"/>
      <c r="S448"/>
      <c r="T448"/>
      <c r="U448"/>
      <c r="V448"/>
      <c r="W448"/>
      <c r="X448"/>
      <c r="Y448"/>
      <c r="Z448"/>
      <c r="AA448"/>
      <c r="AB448" s="181"/>
    </row>
    <row r="449" spans="1:28" s="16" customFormat="1" ht="30" customHeight="1">
      <c r="A449" s="180"/>
      <c r="B449"/>
      <c r="C449" s="998" t="s">
        <v>2396</v>
      </c>
      <c r="D449" s="998"/>
      <c r="E449" s="998"/>
      <c r="F449" s="998"/>
      <c r="G449" s="998"/>
      <c r="H449" s="998"/>
      <c r="I449" s="998"/>
      <c r="J449" s="998"/>
      <c r="K449" s="998"/>
      <c r="L449" s="998"/>
      <c r="M449" s="998"/>
      <c r="N449" s="998"/>
      <c r="O449" s="998"/>
      <c r="P449" s="998"/>
      <c r="Q449" s="998"/>
      <c r="R449" s="998"/>
      <c r="S449" s="998"/>
      <c r="T449" s="998"/>
      <c r="U449" s="998"/>
      <c r="V449" s="998"/>
      <c r="W449" s="998"/>
      <c r="X449" s="998"/>
      <c r="Y449" s="998"/>
      <c r="Z449" s="998"/>
      <c r="AA449"/>
      <c r="AB449" s="181"/>
    </row>
    <row r="450" spans="1:28" s="16" customFormat="1" ht="15.65" customHeight="1">
      <c r="A450" s="180"/>
      <c r="B450"/>
      <c r="C450" s="478"/>
      <c r="D450" s="453"/>
      <c r="E450" s="453"/>
      <c r="F450" s="453"/>
      <c r="G450" s="453"/>
      <c r="H450" s="453"/>
      <c r="I450" s="92"/>
      <c r="J450" s="93"/>
      <c r="K450" s="92"/>
      <c r="L450" s="92"/>
      <c r="M450"/>
      <c r="N450"/>
      <c r="O450"/>
      <c r="P450"/>
      <c r="Q450"/>
      <c r="R450"/>
      <c r="S450"/>
      <c r="T450"/>
      <c r="U450"/>
      <c r="V450"/>
      <c r="W450"/>
      <c r="X450"/>
      <c r="Y450"/>
      <c r="Z450"/>
      <c r="AA450"/>
      <c r="AB450" s="181"/>
    </row>
    <row r="451" spans="1:28" s="16" customFormat="1" ht="15.65" customHeight="1">
      <c r="A451" s="180"/>
      <c r="B451"/>
      <c r="C451" s="470" t="s">
        <v>2722</v>
      </c>
      <c r="D451" s="453"/>
      <c r="E451" s="453"/>
      <c r="F451" s="453"/>
      <c r="G451" s="453"/>
      <c r="H451" s="453"/>
      <c r="I451" s="92"/>
      <c r="J451" s="93"/>
      <c r="K451" s="92"/>
      <c r="L451" s="92"/>
      <c r="M451"/>
      <c r="N451"/>
      <c r="O451"/>
      <c r="P451"/>
      <c r="Q451"/>
      <c r="R451"/>
      <c r="S451"/>
      <c r="T451"/>
      <c r="U451"/>
      <c r="V451"/>
      <c r="W451"/>
      <c r="X451"/>
      <c r="Y451"/>
      <c r="Z451"/>
      <c r="AA451"/>
      <c r="AB451" s="181"/>
    </row>
    <row r="452" spans="1:28" s="16" customFormat="1" ht="15.65" customHeight="1">
      <c r="A452" s="180"/>
      <c r="B452"/>
      <c r="C452" s="478"/>
      <c r="D452" s="453"/>
      <c r="E452" s="453"/>
      <c r="F452" s="453"/>
      <c r="G452" s="453"/>
      <c r="H452" s="453"/>
      <c r="I452" s="92"/>
      <c r="J452" s="93"/>
      <c r="K452" s="92"/>
      <c r="L452" s="92"/>
      <c r="M452"/>
      <c r="N452"/>
      <c r="O452"/>
      <c r="P452"/>
      <c r="Q452"/>
      <c r="R452"/>
      <c r="S452"/>
      <c r="T452"/>
      <c r="U452"/>
      <c r="V452"/>
      <c r="W452"/>
      <c r="X452"/>
      <c r="Y452"/>
      <c r="Z452"/>
      <c r="AA452"/>
      <c r="AB452" s="181"/>
    </row>
    <row r="453" spans="1:28" s="16" customFormat="1" ht="28.5" customHeight="1">
      <c r="A453" s="180"/>
      <c r="B453"/>
      <c r="C453" s="998" t="s">
        <v>2282</v>
      </c>
      <c r="D453" s="998"/>
      <c r="E453" s="998"/>
      <c r="F453" s="998"/>
      <c r="G453" s="998"/>
      <c r="H453" s="998"/>
      <c r="I453" s="998"/>
      <c r="J453" s="998"/>
      <c r="K453" s="998"/>
      <c r="L453" s="998"/>
      <c r="M453" s="998"/>
      <c r="N453" s="998"/>
      <c r="O453" s="998"/>
      <c r="P453" s="998"/>
      <c r="Q453" s="998"/>
      <c r="R453" s="998"/>
      <c r="S453" s="998"/>
      <c r="T453" s="998"/>
      <c r="U453" s="998"/>
      <c r="V453" s="998"/>
      <c r="W453" s="998"/>
      <c r="X453" s="998"/>
      <c r="Y453" s="998"/>
      <c r="Z453" s="998"/>
      <c r="AA453"/>
      <c r="AB453" s="181"/>
    </row>
    <row r="454" spans="1:28" s="16" customFormat="1" ht="15.65" customHeight="1">
      <c r="A454" s="180"/>
      <c r="B454"/>
      <c r="C454" s="2"/>
      <c r="D454" s="2"/>
      <c r="E454" s="2"/>
      <c r="F454" s="2"/>
      <c r="G454" s="2"/>
      <c r="H454" s="2"/>
      <c r="I454" s="2"/>
      <c r="J454" s="2"/>
      <c r="K454" s="2"/>
      <c r="L454" s="2"/>
      <c r="M454" s="2"/>
      <c r="N454" s="2"/>
      <c r="O454" s="2"/>
      <c r="P454" s="2"/>
      <c r="Q454" s="2"/>
      <c r="R454" s="2"/>
      <c r="S454" s="2"/>
      <c r="T454" s="2"/>
      <c r="U454" s="2"/>
      <c r="V454" s="2"/>
      <c r="W454" s="2"/>
      <c r="X454" s="2"/>
      <c r="Y454" s="2"/>
      <c r="Z454" s="2"/>
      <c r="AA454"/>
      <c r="AB454" s="181"/>
    </row>
    <row r="455" spans="1:28" s="16" customFormat="1" ht="15.65" customHeight="1">
      <c r="A455" s="180"/>
      <c r="B455"/>
      <c r="C455" s="470" t="s">
        <v>2743</v>
      </c>
      <c r="D455" s="453"/>
      <c r="E455" s="453"/>
      <c r="F455" s="453"/>
      <c r="G455" s="453"/>
      <c r="H455" s="453"/>
      <c r="I455" s="92"/>
      <c r="J455" s="93"/>
      <c r="K455" s="92"/>
      <c r="L455" s="92"/>
      <c r="M455"/>
      <c r="N455"/>
      <c r="O455"/>
      <c r="P455"/>
      <c r="Q455"/>
      <c r="R455"/>
      <c r="S455"/>
      <c r="T455"/>
      <c r="U455"/>
      <c r="V455"/>
      <c r="W455"/>
      <c r="X455"/>
      <c r="Y455"/>
      <c r="Z455"/>
      <c r="AA455"/>
      <c r="AB455" s="181"/>
    </row>
    <row r="456" spans="1:28" s="16" customFormat="1" ht="15.65" customHeight="1">
      <c r="A456" s="180"/>
      <c r="B456"/>
      <c r="C456" s="478"/>
      <c r="D456" s="453"/>
      <c r="E456" s="453"/>
      <c r="F456" s="453"/>
      <c r="G456" s="453"/>
      <c r="H456" s="453"/>
      <c r="I456" s="92"/>
      <c r="J456" s="93"/>
      <c r="K456" s="92"/>
      <c r="L456" s="92"/>
      <c r="M456"/>
      <c r="N456"/>
      <c r="O456"/>
      <c r="P456"/>
      <c r="Q456"/>
      <c r="R456"/>
      <c r="S456"/>
      <c r="T456"/>
      <c r="U456"/>
      <c r="V456"/>
      <c r="W456"/>
      <c r="X456"/>
      <c r="Y456"/>
      <c r="Z456"/>
      <c r="AA456"/>
      <c r="AB456" s="181"/>
    </row>
    <row r="457" spans="1:28" s="16" customFormat="1" ht="15.65" customHeight="1">
      <c r="A457" s="180"/>
      <c r="B457"/>
      <c r="C457" s="1001" t="s">
        <v>2429</v>
      </c>
      <c r="D457" s="1001"/>
      <c r="E457" s="1001"/>
      <c r="F457" s="1001"/>
      <c r="G457" s="1001"/>
      <c r="H457" s="1001"/>
      <c r="I457" s="1001"/>
      <c r="J457" s="1001"/>
      <c r="K457" s="1001"/>
      <c r="L457" s="1001"/>
      <c r="M457" s="1001"/>
      <c r="N457" s="1001"/>
      <c r="O457" s="1001"/>
      <c r="P457" s="1001"/>
      <c r="Q457" s="1001"/>
      <c r="R457" s="1001"/>
      <c r="S457" s="1001"/>
      <c r="T457" s="1001"/>
      <c r="U457" s="1001"/>
      <c r="V457" s="1001"/>
      <c r="W457" s="1001"/>
      <c r="X457" s="1001"/>
      <c r="Y457" s="1001"/>
      <c r="Z457" s="1001"/>
      <c r="AA457"/>
      <c r="AB457" s="181"/>
    </row>
    <row r="458" spans="1:28" s="16" customFormat="1" ht="15.65" customHeight="1">
      <c r="A458" s="180"/>
      <c r="B458"/>
      <c r="C458" s="1001"/>
      <c r="D458" s="1001"/>
      <c r="E458" s="1001"/>
      <c r="F458" s="1001"/>
      <c r="G458" s="1001"/>
      <c r="H458" s="1001"/>
      <c r="I458" s="1001"/>
      <c r="J458" s="1001"/>
      <c r="K458" s="1001"/>
      <c r="L458" s="1001"/>
      <c r="M458" s="1001"/>
      <c r="N458" s="1001"/>
      <c r="O458" s="1001"/>
      <c r="P458" s="1001"/>
      <c r="Q458" s="1001"/>
      <c r="R458" s="1001"/>
      <c r="S458" s="1001"/>
      <c r="T458" s="1001"/>
      <c r="U458" s="1001"/>
      <c r="V458" s="1001"/>
      <c r="W458" s="1001"/>
      <c r="X458" s="1001"/>
      <c r="Y458" s="1001"/>
      <c r="Z458" s="1001"/>
      <c r="AA458"/>
      <c r="AB458" s="181"/>
    </row>
    <row r="459" spans="1:28" s="16" customFormat="1" ht="15.65" customHeight="1">
      <c r="A459" s="180"/>
      <c r="B459"/>
      <c r="C459" s="478"/>
      <c r="D459" s="453"/>
      <c r="E459" s="453"/>
      <c r="F459" s="453"/>
      <c r="G459" s="453"/>
      <c r="H459" s="453"/>
      <c r="I459" s="92"/>
      <c r="J459" s="93"/>
      <c r="K459" s="92"/>
      <c r="L459" s="92"/>
      <c r="M459"/>
      <c r="N459"/>
      <c r="O459"/>
      <c r="P459"/>
      <c r="Q459"/>
      <c r="R459"/>
      <c r="S459"/>
      <c r="T459"/>
      <c r="U459"/>
      <c r="V459"/>
      <c r="W459"/>
      <c r="X459"/>
      <c r="Y459"/>
      <c r="Z459"/>
      <c r="AA459"/>
      <c r="AB459" s="181"/>
    </row>
    <row r="460" spans="1:28" s="16" customFormat="1" ht="15.65" customHeight="1">
      <c r="A460" s="180"/>
      <c r="B460"/>
      <c r="C460" s="470" t="s">
        <v>2723</v>
      </c>
      <c r="D460" s="453"/>
      <c r="E460" s="453"/>
      <c r="F460" s="453"/>
      <c r="G460" s="453"/>
      <c r="H460" s="453"/>
      <c r="I460" s="92"/>
      <c r="J460" s="93"/>
      <c r="K460" s="92"/>
      <c r="L460" s="92"/>
      <c r="M460"/>
      <c r="N460"/>
      <c r="O460"/>
      <c r="P460"/>
      <c r="Q460"/>
      <c r="R460"/>
      <c r="S460"/>
      <c r="T460"/>
      <c r="U460"/>
      <c r="V460"/>
      <c r="W460"/>
      <c r="X460"/>
      <c r="Y460"/>
      <c r="Z460"/>
      <c r="AA460"/>
      <c r="AB460" s="181"/>
    </row>
    <row r="461" spans="1:28" s="16" customFormat="1" ht="15.65" customHeight="1">
      <c r="A461" s="180"/>
      <c r="B461"/>
      <c r="C461" s="478"/>
      <c r="D461" s="453"/>
      <c r="E461" s="453"/>
      <c r="F461" s="453"/>
      <c r="G461" s="453"/>
      <c r="H461" s="453"/>
      <c r="I461" s="92"/>
      <c r="J461" s="93"/>
      <c r="K461" s="92"/>
      <c r="L461" s="92"/>
      <c r="M461"/>
      <c r="N461"/>
      <c r="O461"/>
      <c r="P461"/>
      <c r="Q461"/>
      <c r="R461"/>
      <c r="S461"/>
      <c r="T461"/>
      <c r="U461"/>
      <c r="V461"/>
      <c r="W461"/>
      <c r="X461"/>
      <c r="Y461"/>
      <c r="Z461"/>
      <c r="AA461"/>
      <c r="AB461" s="181"/>
    </row>
    <row r="462" spans="1:28" s="16" customFormat="1" ht="30" customHeight="1">
      <c r="A462" s="180"/>
      <c r="B462"/>
      <c r="C462" s="998" t="s">
        <v>2283</v>
      </c>
      <c r="D462" s="998"/>
      <c r="E462" s="998"/>
      <c r="F462" s="998"/>
      <c r="G462" s="998"/>
      <c r="H462" s="998"/>
      <c r="I462" s="998"/>
      <c r="J462" s="998"/>
      <c r="K462" s="998"/>
      <c r="L462" s="998"/>
      <c r="M462" s="998"/>
      <c r="N462" s="998"/>
      <c r="O462" s="998"/>
      <c r="P462" s="998"/>
      <c r="Q462" s="998"/>
      <c r="R462" s="998"/>
      <c r="S462" s="998"/>
      <c r="T462" s="998"/>
      <c r="U462" s="998"/>
      <c r="V462" s="998"/>
      <c r="W462" s="998"/>
      <c r="X462" s="998"/>
      <c r="Y462" s="998"/>
      <c r="Z462" s="998"/>
      <c r="AA462"/>
      <c r="AB462" s="181"/>
    </row>
    <row r="463" spans="1:28" s="16" customFormat="1" ht="15.65" customHeight="1">
      <c r="A463" s="180"/>
      <c r="B463"/>
      <c r="C463" s="478"/>
      <c r="D463" s="453"/>
      <c r="E463" s="453"/>
      <c r="F463" s="453"/>
      <c r="G463" s="453"/>
      <c r="H463" s="453"/>
      <c r="I463" s="92"/>
      <c r="J463" s="93"/>
      <c r="K463" s="92"/>
      <c r="L463" s="92"/>
      <c r="M463"/>
      <c r="N463"/>
      <c r="O463"/>
      <c r="P463"/>
      <c r="Q463"/>
      <c r="R463"/>
      <c r="S463"/>
      <c r="T463"/>
      <c r="U463"/>
      <c r="V463"/>
      <c r="W463"/>
      <c r="X463"/>
      <c r="Y463"/>
      <c r="Z463"/>
      <c r="AA463"/>
      <c r="AB463" s="181"/>
    </row>
    <row r="464" spans="1:28" s="16" customFormat="1" ht="15.65" customHeight="1">
      <c r="A464" s="180"/>
      <c r="B464"/>
      <c r="C464" s="470" t="s">
        <v>2724</v>
      </c>
      <c r="D464" s="453"/>
      <c r="E464" s="453"/>
      <c r="F464" s="453"/>
      <c r="G464" s="453"/>
      <c r="H464" s="453"/>
      <c r="I464" s="92"/>
      <c r="J464" s="93"/>
      <c r="K464" s="92"/>
      <c r="L464" s="92"/>
      <c r="M464"/>
      <c r="N464"/>
      <c r="O464"/>
      <c r="P464"/>
      <c r="Q464"/>
      <c r="R464"/>
      <c r="S464"/>
      <c r="T464"/>
      <c r="U464"/>
      <c r="V464"/>
      <c r="W464"/>
      <c r="X464"/>
      <c r="Y464"/>
      <c r="Z464"/>
      <c r="AA464"/>
      <c r="AB464" s="181"/>
    </row>
    <row r="465" spans="1:28" s="16" customFormat="1" ht="15.65" customHeight="1">
      <c r="A465" s="180"/>
      <c r="B465"/>
      <c r="C465" s="478"/>
      <c r="D465" s="453"/>
      <c r="E465" s="453"/>
      <c r="F465" s="453"/>
      <c r="G465" s="453"/>
      <c r="H465" s="453"/>
      <c r="I465" s="92"/>
      <c r="J465" s="93"/>
      <c r="K465" s="92"/>
      <c r="L465" s="92"/>
      <c r="M465"/>
      <c r="N465"/>
      <c r="O465"/>
      <c r="P465"/>
      <c r="Q465"/>
      <c r="R465"/>
      <c r="S465"/>
      <c r="T465"/>
      <c r="U465"/>
      <c r="V465"/>
      <c r="W465"/>
      <c r="X465"/>
      <c r="Y465"/>
      <c r="Z465"/>
      <c r="AA465"/>
      <c r="AB465" s="181"/>
    </row>
    <row r="466" spans="1:28" s="16" customFormat="1" ht="29.5" customHeight="1">
      <c r="A466" s="180"/>
      <c r="B466"/>
      <c r="C466" s="998" t="s">
        <v>2284</v>
      </c>
      <c r="D466" s="998"/>
      <c r="E466" s="998"/>
      <c r="F466" s="998"/>
      <c r="G466" s="998"/>
      <c r="H466" s="998"/>
      <c r="I466" s="998"/>
      <c r="J466" s="998"/>
      <c r="K466" s="998"/>
      <c r="L466" s="998"/>
      <c r="M466" s="998"/>
      <c r="N466" s="998"/>
      <c r="O466" s="998"/>
      <c r="P466" s="998"/>
      <c r="Q466" s="998"/>
      <c r="R466" s="998"/>
      <c r="S466" s="998"/>
      <c r="T466" s="998"/>
      <c r="U466" s="998"/>
      <c r="V466" s="998"/>
      <c r="W466" s="998"/>
      <c r="X466" s="998"/>
      <c r="Y466" s="998"/>
      <c r="Z466" s="998"/>
      <c r="AA466"/>
      <c r="AB466" s="181"/>
    </row>
    <row r="467" spans="1:28" s="16" customFormat="1" ht="15.65" customHeight="1">
      <c r="A467" s="180"/>
      <c r="B467"/>
      <c r="C467" s="478"/>
      <c r="D467" s="453"/>
      <c r="E467" s="453"/>
      <c r="F467" s="453"/>
      <c r="G467" s="453"/>
      <c r="H467" s="453"/>
      <c r="I467" s="92"/>
      <c r="J467" s="93"/>
      <c r="K467" s="92"/>
      <c r="L467" s="92"/>
      <c r="M467"/>
      <c r="N467"/>
      <c r="O467"/>
      <c r="P467"/>
      <c r="Q467"/>
      <c r="R467"/>
      <c r="S467"/>
      <c r="T467"/>
      <c r="U467"/>
      <c r="V467"/>
      <c r="W467"/>
      <c r="X467"/>
      <c r="Y467"/>
      <c r="Z467"/>
      <c r="AA467"/>
      <c r="AB467" s="181"/>
    </row>
    <row r="468" spans="1:28" s="16" customFormat="1" ht="15.65" customHeight="1">
      <c r="A468" s="180"/>
      <c r="B468"/>
      <c r="C468" s="470" t="s">
        <v>2725</v>
      </c>
      <c r="D468" s="453"/>
      <c r="E468" s="453"/>
      <c r="F468" s="453"/>
      <c r="G468" s="453"/>
      <c r="H468" s="453"/>
      <c r="I468" s="92"/>
      <c r="J468" s="93"/>
      <c r="K468" s="92"/>
      <c r="L468" s="92"/>
      <c r="M468"/>
      <c r="N468"/>
      <c r="O468"/>
      <c r="P468"/>
      <c r="Q468"/>
      <c r="R468"/>
      <c r="S468"/>
      <c r="T468"/>
      <c r="U468"/>
      <c r="V468"/>
      <c r="W468"/>
      <c r="X468"/>
      <c r="Y468"/>
      <c r="Z468"/>
      <c r="AA468"/>
      <c r="AB468" s="181"/>
    </row>
    <row r="469" spans="1:28" s="16" customFormat="1" ht="15.65" customHeight="1">
      <c r="A469" s="180"/>
      <c r="B469"/>
      <c r="C469" s="478"/>
      <c r="D469" s="453"/>
      <c r="E469" s="453"/>
      <c r="F469" s="453"/>
      <c r="G469" s="453"/>
      <c r="H469" s="453"/>
      <c r="I469" s="92"/>
      <c r="J469" s="93"/>
      <c r="K469" s="92"/>
      <c r="L469" s="92"/>
      <c r="M469"/>
      <c r="N469"/>
      <c r="O469"/>
      <c r="P469"/>
      <c r="Q469"/>
      <c r="R469"/>
      <c r="S469"/>
      <c r="T469"/>
      <c r="U469"/>
      <c r="V469"/>
      <c r="W469"/>
      <c r="X469"/>
      <c r="Y469"/>
      <c r="Z469"/>
      <c r="AA469"/>
      <c r="AB469" s="181"/>
    </row>
    <row r="470" spans="1:28" s="16" customFormat="1" ht="45" customHeight="1">
      <c r="A470" s="180"/>
      <c r="B470"/>
      <c r="C470" s="998" t="s">
        <v>2285</v>
      </c>
      <c r="D470" s="998"/>
      <c r="E470" s="998"/>
      <c r="F470" s="998"/>
      <c r="G470" s="998"/>
      <c r="H470" s="998"/>
      <c r="I470" s="998"/>
      <c r="J470" s="998"/>
      <c r="K470" s="998"/>
      <c r="L470" s="998"/>
      <c r="M470" s="998"/>
      <c r="N470" s="998"/>
      <c r="O470" s="998"/>
      <c r="P470" s="998"/>
      <c r="Q470" s="998"/>
      <c r="R470" s="998"/>
      <c r="S470" s="998"/>
      <c r="T470" s="998"/>
      <c r="U470" s="998"/>
      <c r="V470" s="998"/>
      <c r="W470" s="998"/>
      <c r="X470" s="998"/>
      <c r="Y470" s="998"/>
      <c r="Z470" s="998"/>
      <c r="AA470"/>
      <c r="AB470" s="181"/>
    </row>
    <row r="471" spans="1:28" s="16" customFormat="1" ht="15.65" customHeight="1">
      <c r="A471" s="180"/>
      <c r="B471"/>
      <c r="C471" s="478"/>
      <c r="D471" s="453"/>
      <c r="E471" s="453"/>
      <c r="F471" s="453"/>
      <c r="G471" s="453"/>
      <c r="H471" s="453"/>
      <c r="I471" s="92"/>
      <c r="J471" s="93"/>
      <c r="K471" s="92"/>
      <c r="L471" s="92"/>
      <c r="M471"/>
      <c r="N471"/>
      <c r="O471"/>
      <c r="P471"/>
      <c r="Q471"/>
      <c r="R471"/>
      <c r="S471"/>
      <c r="T471"/>
      <c r="U471"/>
      <c r="V471"/>
      <c r="W471"/>
      <c r="X471"/>
      <c r="Y471"/>
      <c r="Z471"/>
      <c r="AA471"/>
      <c r="AB471" s="181"/>
    </row>
    <row r="472" spans="1:28" s="16" customFormat="1" ht="15.65" customHeight="1">
      <c r="A472" s="180"/>
      <c r="B472"/>
      <c r="C472" s="470" t="s">
        <v>2726</v>
      </c>
      <c r="D472" s="453"/>
      <c r="E472" s="453"/>
      <c r="F472" s="453"/>
      <c r="G472" s="453"/>
      <c r="H472" s="453"/>
      <c r="I472" s="92"/>
      <c r="J472" s="93"/>
      <c r="K472" s="92"/>
      <c r="L472" s="92"/>
      <c r="M472"/>
      <c r="N472"/>
      <c r="O472"/>
      <c r="P472"/>
      <c r="Q472"/>
      <c r="R472"/>
      <c r="S472"/>
      <c r="T472"/>
      <c r="U472"/>
      <c r="V472"/>
      <c r="W472"/>
      <c r="X472"/>
      <c r="Y472"/>
      <c r="Z472"/>
      <c r="AA472"/>
      <c r="AB472" s="181"/>
    </row>
    <row r="473" spans="1:28" s="16" customFormat="1" ht="15.65" customHeight="1">
      <c r="A473" s="180"/>
      <c r="B473"/>
      <c r="C473" s="478"/>
      <c r="D473" s="453"/>
      <c r="E473" s="453"/>
      <c r="F473" s="453"/>
      <c r="G473" s="453"/>
      <c r="H473" s="453"/>
      <c r="I473" s="92"/>
      <c r="J473" s="93"/>
      <c r="K473" s="92"/>
      <c r="L473" s="92"/>
      <c r="M473"/>
      <c r="N473"/>
      <c r="O473"/>
      <c r="P473"/>
      <c r="Q473"/>
      <c r="R473"/>
      <c r="S473"/>
      <c r="T473"/>
      <c r="U473"/>
      <c r="V473"/>
      <c r="W473"/>
      <c r="X473"/>
      <c r="Y473"/>
      <c r="Z473"/>
      <c r="AA473"/>
      <c r="AB473" s="181"/>
    </row>
    <row r="474" spans="1:28" s="16" customFormat="1" ht="32.15" customHeight="1">
      <c r="A474" s="180"/>
      <c r="B474"/>
      <c r="C474" s="998" t="s">
        <v>2340</v>
      </c>
      <c r="D474" s="998"/>
      <c r="E474" s="998"/>
      <c r="F474" s="998"/>
      <c r="G474" s="998"/>
      <c r="H474" s="998"/>
      <c r="I474" s="998"/>
      <c r="J474" s="998"/>
      <c r="K474" s="998"/>
      <c r="L474" s="998"/>
      <c r="M474" s="998"/>
      <c r="N474" s="998"/>
      <c r="O474" s="998"/>
      <c r="P474" s="998"/>
      <c r="Q474" s="998"/>
      <c r="R474" s="998"/>
      <c r="S474" s="998"/>
      <c r="T474" s="998"/>
      <c r="U474" s="998"/>
      <c r="V474" s="998"/>
      <c r="W474" s="998"/>
      <c r="X474" s="998"/>
      <c r="Y474" s="998"/>
      <c r="Z474" s="998"/>
      <c r="AA474"/>
      <c r="AB474" s="181"/>
    </row>
    <row r="475" spans="1:28" s="16" customFormat="1" ht="15.65" customHeight="1">
      <c r="A475" s="180"/>
      <c r="B475"/>
      <c r="C475" s="478"/>
      <c r="D475" s="453"/>
      <c r="E475" s="453"/>
      <c r="F475" s="453"/>
      <c r="G475" s="453"/>
      <c r="H475" s="453"/>
      <c r="I475" s="92"/>
      <c r="J475" s="93"/>
      <c r="K475" s="92"/>
      <c r="L475" s="92"/>
      <c r="M475"/>
      <c r="N475"/>
      <c r="O475"/>
      <c r="P475"/>
      <c r="Q475"/>
      <c r="R475"/>
      <c r="S475"/>
      <c r="T475"/>
      <c r="U475"/>
      <c r="V475"/>
      <c r="W475"/>
      <c r="X475"/>
      <c r="Y475"/>
      <c r="Z475"/>
      <c r="AA475"/>
      <c r="AB475" s="181"/>
    </row>
    <row r="476" spans="1:28" s="16" customFormat="1" ht="15.65" customHeight="1">
      <c r="A476" s="180"/>
      <c r="B476"/>
      <c r="C476" s="470" t="s">
        <v>2727</v>
      </c>
      <c r="D476" s="453"/>
      <c r="E476" s="453"/>
      <c r="F476" s="453"/>
      <c r="G476" s="453"/>
      <c r="H476" s="453"/>
      <c r="I476" s="92"/>
      <c r="J476" s="93"/>
      <c r="K476" s="92"/>
      <c r="L476" s="92"/>
      <c r="M476"/>
      <c r="N476"/>
      <c r="O476"/>
      <c r="P476"/>
      <c r="Q476"/>
      <c r="R476"/>
      <c r="S476"/>
      <c r="T476"/>
      <c r="U476"/>
      <c r="V476"/>
      <c r="W476"/>
      <c r="X476"/>
      <c r="Y476"/>
      <c r="Z476"/>
      <c r="AA476"/>
      <c r="AB476" s="181"/>
    </row>
    <row r="477" spans="1:28" s="16" customFormat="1" ht="15.65" customHeight="1">
      <c r="A477" s="180"/>
      <c r="B477"/>
      <c r="C477" s="478"/>
      <c r="D477" s="453"/>
      <c r="E477" s="453"/>
      <c r="F477" s="453"/>
      <c r="G477" s="453"/>
      <c r="H477" s="453"/>
      <c r="I477" s="92"/>
      <c r="J477" s="93"/>
      <c r="K477" s="92"/>
      <c r="L477" s="92"/>
      <c r="M477"/>
      <c r="N477"/>
      <c r="O477"/>
      <c r="P477"/>
      <c r="Q477"/>
      <c r="R477"/>
      <c r="S477"/>
      <c r="T477"/>
      <c r="U477"/>
      <c r="V477"/>
      <c r="W477"/>
      <c r="X477"/>
      <c r="Y477"/>
      <c r="Z477"/>
      <c r="AA477"/>
      <c r="AB477" s="181"/>
    </row>
    <row r="478" spans="1:28" s="16" customFormat="1" ht="28.5" customHeight="1">
      <c r="A478" s="180"/>
      <c r="B478"/>
      <c r="C478" s="998" t="s">
        <v>2341</v>
      </c>
      <c r="D478" s="998"/>
      <c r="E478" s="998"/>
      <c r="F478" s="998"/>
      <c r="G478" s="998"/>
      <c r="H478" s="998"/>
      <c r="I478" s="998"/>
      <c r="J478" s="998"/>
      <c r="K478" s="998"/>
      <c r="L478" s="998"/>
      <c r="M478" s="998"/>
      <c r="N478" s="998"/>
      <c r="O478" s="998"/>
      <c r="P478" s="998"/>
      <c r="Q478" s="998"/>
      <c r="R478" s="998"/>
      <c r="S478" s="998"/>
      <c r="T478" s="998"/>
      <c r="U478" s="998"/>
      <c r="V478" s="998"/>
      <c r="W478" s="998"/>
      <c r="X478" s="998"/>
      <c r="Y478" s="998"/>
      <c r="Z478" s="998"/>
      <c r="AA478"/>
      <c r="AB478" s="181"/>
    </row>
    <row r="479" spans="1:28" s="16" customFormat="1" ht="15.65" customHeight="1">
      <c r="A479" s="180"/>
      <c r="B479"/>
      <c r="C479" s="478"/>
      <c r="D479" s="453"/>
      <c r="E479" s="453"/>
      <c r="F479" s="453"/>
      <c r="G479" s="453"/>
      <c r="H479" s="453"/>
      <c r="I479" s="92"/>
      <c r="J479" s="93"/>
      <c r="K479" s="92"/>
      <c r="L479" s="92"/>
      <c r="M479"/>
      <c r="N479"/>
      <c r="O479"/>
      <c r="P479"/>
      <c r="Q479"/>
      <c r="R479"/>
      <c r="S479"/>
      <c r="T479"/>
      <c r="U479"/>
      <c r="V479"/>
      <c r="W479"/>
      <c r="X479"/>
      <c r="Y479"/>
      <c r="Z479"/>
      <c r="AA479"/>
      <c r="AB479" s="181"/>
    </row>
    <row r="480" spans="1:28" s="16" customFormat="1" ht="15.65" customHeight="1">
      <c r="A480" s="180"/>
      <c r="B480"/>
      <c r="C480" s="470" t="s">
        <v>2728</v>
      </c>
      <c r="D480" s="453"/>
      <c r="E480" s="453"/>
      <c r="F480" s="453"/>
      <c r="G480" s="453"/>
      <c r="H480" s="453"/>
      <c r="I480" s="92"/>
      <c r="J480" s="93"/>
      <c r="K480" s="92"/>
      <c r="L480" s="92"/>
      <c r="M480"/>
      <c r="N480"/>
      <c r="O480"/>
      <c r="P480"/>
      <c r="Q480"/>
      <c r="R480"/>
      <c r="S480"/>
      <c r="T480"/>
      <c r="U480"/>
      <c r="V480"/>
      <c r="W480"/>
      <c r="X480"/>
      <c r="Y480"/>
      <c r="Z480"/>
      <c r="AA480"/>
      <c r="AB480" s="181"/>
    </row>
    <row r="481" spans="1:28" s="16" customFormat="1" ht="15.65" customHeight="1">
      <c r="A481" s="180"/>
      <c r="B481"/>
      <c r="C481" s="478"/>
      <c r="D481" s="453"/>
      <c r="E481" s="453"/>
      <c r="F481" s="453"/>
      <c r="G481" s="453"/>
      <c r="H481" s="453"/>
      <c r="I481" s="92"/>
      <c r="J481" s="93"/>
      <c r="K481" s="92"/>
      <c r="L481" s="92"/>
      <c r="M481"/>
      <c r="N481"/>
      <c r="O481"/>
      <c r="P481"/>
      <c r="Q481"/>
      <c r="R481"/>
      <c r="S481"/>
      <c r="T481"/>
      <c r="U481"/>
      <c r="V481"/>
      <c r="W481"/>
      <c r="X481"/>
      <c r="Y481"/>
      <c r="Z481"/>
      <c r="AA481"/>
      <c r="AB481" s="181"/>
    </row>
    <row r="482" spans="1:28" s="16" customFormat="1" ht="30" customHeight="1">
      <c r="A482" s="180"/>
      <c r="B482"/>
      <c r="C482" s="998" t="s">
        <v>2342</v>
      </c>
      <c r="D482" s="998"/>
      <c r="E482" s="998"/>
      <c r="F482" s="998"/>
      <c r="G482" s="998"/>
      <c r="H482" s="998"/>
      <c r="I482" s="998"/>
      <c r="J482" s="998"/>
      <c r="K482" s="998"/>
      <c r="L482" s="998"/>
      <c r="M482" s="998"/>
      <c r="N482" s="998"/>
      <c r="O482" s="998"/>
      <c r="P482" s="998"/>
      <c r="Q482" s="998"/>
      <c r="R482" s="998"/>
      <c r="S482" s="998"/>
      <c r="T482" s="998"/>
      <c r="U482" s="998"/>
      <c r="V482" s="998"/>
      <c r="W482" s="998"/>
      <c r="X482" s="998"/>
      <c r="Y482" s="998"/>
      <c r="Z482" s="998"/>
      <c r="AA482"/>
      <c r="AB482" s="181"/>
    </row>
    <row r="483" spans="1:28" s="16" customFormat="1" ht="15.65" customHeight="1">
      <c r="A483" s="180"/>
      <c r="B483"/>
      <c r="C483" s="478"/>
      <c r="D483" s="453"/>
      <c r="E483" s="453"/>
      <c r="F483" s="453"/>
      <c r="G483" s="453"/>
      <c r="H483" s="453"/>
      <c r="I483" s="92"/>
      <c r="J483" s="93"/>
      <c r="K483" s="92"/>
      <c r="L483" s="92"/>
      <c r="M483"/>
      <c r="N483"/>
      <c r="O483"/>
      <c r="P483"/>
      <c r="Q483"/>
      <c r="R483"/>
      <c r="S483"/>
      <c r="T483"/>
      <c r="U483"/>
      <c r="V483"/>
      <c r="W483"/>
      <c r="X483"/>
      <c r="Y483"/>
      <c r="Z483"/>
      <c r="AA483"/>
      <c r="AB483" s="181"/>
    </row>
    <row r="484" spans="1:28" s="16" customFormat="1" ht="15.65" customHeight="1">
      <c r="A484" s="180"/>
      <c r="B484"/>
      <c r="C484" s="470" t="s">
        <v>2729</v>
      </c>
      <c r="D484" s="453"/>
      <c r="E484" s="453"/>
      <c r="F484" s="453"/>
      <c r="G484" s="453"/>
      <c r="H484" s="453"/>
      <c r="I484" s="92"/>
      <c r="J484" s="93"/>
      <c r="K484" s="92"/>
      <c r="L484" s="92"/>
      <c r="M484"/>
      <c r="N484"/>
      <c r="O484"/>
      <c r="P484"/>
      <c r="Q484"/>
      <c r="R484"/>
      <c r="S484"/>
      <c r="T484"/>
      <c r="U484"/>
      <c r="V484"/>
      <c r="W484"/>
      <c r="X484"/>
      <c r="Y484"/>
      <c r="Z484"/>
      <c r="AA484"/>
      <c r="AB484" s="181"/>
    </row>
    <row r="485" spans="1:28" s="16" customFormat="1" ht="15.65" customHeight="1">
      <c r="A485" s="180"/>
      <c r="B485"/>
      <c r="C485" s="478"/>
      <c r="D485" s="453"/>
      <c r="E485" s="453"/>
      <c r="F485" s="453"/>
      <c r="G485" s="453"/>
      <c r="H485" s="453"/>
      <c r="I485" s="92"/>
      <c r="J485" s="93"/>
      <c r="K485" s="92"/>
      <c r="L485" s="92"/>
      <c r="M485"/>
      <c r="N485"/>
      <c r="O485"/>
      <c r="P485"/>
      <c r="Q485"/>
      <c r="R485"/>
      <c r="S485"/>
      <c r="T485"/>
      <c r="U485"/>
      <c r="V485"/>
      <c r="W485"/>
      <c r="X485"/>
      <c r="Y485"/>
      <c r="Z485"/>
      <c r="AA485"/>
      <c r="AB485" s="181"/>
    </row>
    <row r="486" spans="1:28" s="16" customFormat="1" ht="75" customHeight="1">
      <c r="A486" s="180"/>
      <c r="B486"/>
      <c r="C486" s="998" t="s">
        <v>2343</v>
      </c>
      <c r="D486" s="998"/>
      <c r="E486" s="998"/>
      <c r="F486" s="998"/>
      <c r="G486" s="998"/>
      <c r="H486" s="998"/>
      <c r="I486" s="998"/>
      <c r="J486" s="998"/>
      <c r="K486" s="998"/>
      <c r="L486" s="998"/>
      <c r="M486" s="998"/>
      <c r="N486" s="998"/>
      <c r="O486" s="998"/>
      <c r="P486" s="998"/>
      <c r="Q486" s="998"/>
      <c r="R486" s="998"/>
      <c r="S486" s="998"/>
      <c r="T486" s="998"/>
      <c r="U486" s="998"/>
      <c r="V486" s="998"/>
      <c r="W486" s="998"/>
      <c r="X486" s="998"/>
      <c r="Y486" s="998"/>
      <c r="Z486" s="998"/>
      <c r="AA486"/>
      <c r="AB486" s="181"/>
    </row>
    <row r="487" spans="1:28" s="16" customFormat="1" ht="15.65" customHeight="1">
      <c r="A487" s="180"/>
      <c r="B487"/>
      <c r="C487" s="478"/>
      <c r="D487" s="453"/>
      <c r="E487" s="453"/>
      <c r="F487" s="453"/>
      <c r="G487" s="453"/>
      <c r="H487" s="453"/>
      <c r="I487" s="92"/>
      <c r="J487" s="93"/>
      <c r="K487" s="92"/>
      <c r="L487" s="92"/>
      <c r="M487"/>
      <c r="N487"/>
      <c r="O487"/>
      <c r="P487"/>
      <c r="Q487"/>
      <c r="R487"/>
      <c r="S487"/>
      <c r="T487"/>
      <c r="U487"/>
      <c r="V487"/>
      <c r="W487"/>
      <c r="X487"/>
      <c r="Y487"/>
      <c r="Z487"/>
      <c r="AA487"/>
      <c r="AB487" s="181"/>
    </row>
    <row r="488" spans="1:28" s="16" customFormat="1" ht="15.65" customHeight="1">
      <c r="A488" s="180"/>
      <c r="B488"/>
      <c r="C488" s="470" t="s">
        <v>2730</v>
      </c>
      <c r="D488" s="453"/>
      <c r="E488" s="453"/>
      <c r="F488" s="453"/>
      <c r="G488" s="453"/>
      <c r="H488" s="453"/>
      <c r="I488" s="92"/>
      <c r="J488" s="93"/>
      <c r="K488" s="92"/>
      <c r="L488" s="92"/>
      <c r="M488"/>
      <c r="N488"/>
      <c r="O488"/>
      <c r="P488"/>
      <c r="Q488"/>
      <c r="R488"/>
      <c r="S488"/>
      <c r="T488"/>
      <c r="U488"/>
      <c r="V488"/>
      <c r="W488"/>
      <c r="X488"/>
      <c r="Y488"/>
      <c r="Z488"/>
      <c r="AA488"/>
      <c r="AB488" s="181"/>
    </row>
    <row r="489" spans="1:28" s="16" customFormat="1" ht="15.65" customHeight="1">
      <c r="A489" s="180"/>
      <c r="B489"/>
      <c r="C489" s="478"/>
      <c r="D489" s="453"/>
      <c r="E489" s="453"/>
      <c r="F489" s="453"/>
      <c r="G489" s="453"/>
      <c r="H489" s="453"/>
      <c r="I489" s="92"/>
      <c r="J489" s="93"/>
      <c r="K489" s="92"/>
      <c r="L489" s="92"/>
      <c r="M489"/>
      <c r="N489"/>
      <c r="O489"/>
      <c r="P489"/>
      <c r="Q489"/>
      <c r="R489"/>
      <c r="S489"/>
      <c r="T489"/>
      <c r="U489"/>
      <c r="V489"/>
      <c r="W489"/>
      <c r="X489"/>
      <c r="Y489"/>
      <c r="Z489"/>
      <c r="AA489"/>
      <c r="AB489" s="181"/>
    </row>
    <row r="490" spans="1:28" s="16" customFormat="1" ht="75" customHeight="1">
      <c r="A490" s="180"/>
      <c r="B490"/>
      <c r="C490" s="998" t="s">
        <v>2344</v>
      </c>
      <c r="D490" s="998"/>
      <c r="E490" s="998"/>
      <c r="F490" s="998"/>
      <c r="G490" s="998"/>
      <c r="H490" s="998"/>
      <c r="I490" s="998"/>
      <c r="J490" s="998"/>
      <c r="K490" s="998"/>
      <c r="L490" s="998"/>
      <c r="M490" s="998"/>
      <c r="N490" s="998"/>
      <c r="O490" s="998"/>
      <c r="P490" s="998"/>
      <c r="Q490" s="998"/>
      <c r="R490" s="998"/>
      <c r="S490" s="998"/>
      <c r="T490" s="998"/>
      <c r="U490" s="998"/>
      <c r="V490" s="998"/>
      <c r="W490" s="998"/>
      <c r="X490" s="998"/>
      <c r="Y490" s="998"/>
      <c r="Z490" s="998"/>
      <c r="AA490"/>
      <c r="AB490" s="181"/>
    </row>
    <row r="491" spans="1:28" s="16" customFormat="1" ht="15.65" customHeight="1">
      <c r="A491" s="180"/>
      <c r="B491"/>
      <c r="C491" s="478"/>
      <c r="D491" s="453"/>
      <c r="E491" s="453"/>
      <c r="F491" s="453"/>
      <c r="G491" s="453"/>
      <c r="H491" s="453"/>
      <c r="I491" s="92"/>
      <c r="J491" s="93"/>
      <c r="K491" s="92"/>
      <c r="L491" s="92"/>
      <c r="M491"/>
      <c r="N491"/>
      <c r="O491"/>
      <c r="P491"/>
      <c r="Q491"/>
      <c r="R491"/>
      <c r="S491"/>
      <c r="T491"/>
      <c r="U491"/>
      <c r="V491"/>
      <c r="W491"/>
      <c r="X491"/>
      <c r="Y491"/>
      <c r="Z491"/>
      <c r="AA491"/>
      <c r="AB491" s="181"/>
    </row>
    <row r="492" spans="1:28" s="16" customFormat="1" ht="15.65" customHeight="1">
      <c r="A492" s="180"/>
      <c r="B492"/>
      <c r="C492" s="470" t="s">
        <v>2731</v>
      </c>
      <c r="D492" s="453"/>
      <c r="E492" s="453"/>
      <c r="F492" s="453"/>
      <c r="G492" s="453"/>
      <c r="H492" s="453"/>
      <c r="I492" s="92"/>
      <c r="J492" s="93"/>
      <c r="K492" s="92"/>
      <c r="L492" s="92"/>
      <c r="M492"/>
      <c r="N492"/>
      <c r="O492"/>
      <c r="P492"/>
      <c r="Q492"/>
      <c r="R492"/>
      <c r="S492"/>
      <c r="T492"/>
      <c r="U492"/>
      <c r="V492"/>
      <c r="W492"/>
      <c r="X492"/>
      <c r="Y492"/>
      <c r="Z492"/>
      <c r="AA492"/>
      <c r="AB492" s="181"/>
    </row>
    <row r="493" spans="1:28" s="16" customFormat="1" ht="15.65" customHeight="1">
      <c r="A493" s="180"/>
      <c r="B493"/>
      <c r="C493" s="478"/>
      <c r="D493" s="453"/>
      <c r="E493" s="453"/>
      <c r="F493" s="453"/>
      <c r="G493" s="453"/>
      <c r="H493" s="453"/>
      <c r="I493" s="92"/>
      <c r="J493" s="93"/>
      <c r="K493" s="92"/>
      <c r="L493" s="92"/>
      <c r="M493"/>
      <c r="N493"/>
      <c r="O493"/>
      <c r="P493"/>
      <c r="Q493"/>
      <c r="R493"/>
      <c r="S493"/>
      <c r="T493"/>
      <c r="U493"/>
      <c r="V493"/>
      <c r="W493"/>
      <c r="X493"/>
      <c r="Y493"/>
      <c r="Z493"/>
      <c r="AA493"/>
      <c r="AB493" s="181"/>
    </row>
    <row r="494" spans="1:28" s="16" customFormat="1" ht="120" customHeight="1">
      <c r="A494" s="180"/>
      <c r="B494"/>
      <c r="C494" s="998" t="s">
        <v>2345</v>
      </c>
      <c r="D494" s="998"/>
      <c r="E494" s="998"/>
      <c r="F494" s="998"/>
      <c r="G494" s="998"/>
      <c r="H494" s="998"/>
      <c r="I494" s="998"/>
      <c r="J494" s="998"/>
      <c r="K494" s="998"/>
      <c r="L494" s="998"/>
      <c r="M494" s="998"/>
      <c r="N494" s="998"/>
      <c r="O494" s="998"/>
      <c r="P494" s="998"/>
      <c r="Q494" s="998"/>
      <c r="R494" s="998"/>
      <c r="S494" s="998"/>
      <c r="T494" s="998"/>
      <c r="U494" s="998"/>
      <c r="V494" s="998"/>
      <c r="W494" s="998"/>
      <c r="X494" s="998"/>
      <c r="Y494" s="998"/>
      <c r="Z494" s="998"/>
      <c r="AA494"/>
      <c r="AB494" s="181"/>
    </row>
    <row r="495" spans="1:28" s="16" customFormat="1" ht="15.65" customHeight="1">
      <c r="A495" s="180"/>
      <c r="B495"/>
      <c r="C495" s="478"/>
      <c r="D495" s="453"/>
      <c r="E495" s="453"/>
      <c r="F495" s="453"/>
      <c r="G495" s="453"/>
      <c r="H495" s="453"/>
      <c r="I495" s="92"/>
      <c r="J495" s="93"/>
      <c r="K495" s="92"/>
      <c r="L495" s="92"/>
      <c r="M495"/>
      <c r="N495"/>
      <c r="O495"/>
      <c r="P495"/>
      <c r="Q495"/>
      <c r="R495"/>
      <c r="S495"/>
      <c r="T495"/>
      <c r="U495"/>
      <c r="V495"/>
      <c r="W495"/>
      <c r="X495"/>
      <c r="Y495"/>
      <c r="Z495"/>
      <c r="AA495"/>
      <c r="AB495" s="181"/>
    </row>
    <row r="496" spans="1:28" s="16" customFormat="1" ht="15.65" customHeight="1">
      <c r="A496" s="180"/>
      <c r="B496"/>
      <c r="C496" s="470" t="s">
        <v>2732</v>
      </c>
      <c r="D496" s="453"/>
      <c r="E496" s="453"/>
      <c r="F496" s="453"/>
      <c r="G496" s="453"/>
      <c r="H496" s="453"/>
      <c r="I496" s="92"/>
      <c r="J496" s="93"/>
      <c r="K496" s="92"/>
      <c r="L496" s="92"/>
      <c r="M496"/>
      <c r="N496"/>
      <c r="O496"/>
      <c r="P496"/>
      <c r="Q496"/>
      <c r="R496"/>
      <c r="S496"/>
      <c r="T496"/>
      <c r="U496"/>
      <c r="V496"/>
      <c r="W496"/>
      <c r="X496"/>
      <c r="Y496"/>
      <c r="Z496"/>
      <c r="AA496"/>
      <c r="AB496" s="181"/>
    </row>
    <row r="497" spans="1:28" s="16" customFormat="1" ht="15.65" customHeight="1">
      <c r="A497" s="180"/>
      <c r="B497"/>
      <c r="C497" s="478"/>
      <c r="D497" s="453"/>
      <c r="E497" s="453"/>
      <c r="F497" s="453"/>
      <c r="G497" s="453"/>
      <c r="H497" s="453"/>
      <c r="I497" s="92"/>
      <c r="J497" s="93"/>
      <c r="K497" s="92"/>
      <c r="L497" s="92"/>
      <c r="M497"/>
      <c r="N497"/>
      <c r="O497"/>
      <c r="P497"/>
      <c r="Q497"/>
      <c r="R497"/>
      <c r="S497"/>
      <c r="T497"/>
      <c r="U497"/>
      <c r="V497"/>
      <c r="W497"/>
      <c r="X497"/>
      <c r="Y497"/>
      <c r="Z497"/>
      <c r="AA497"/>
      <c r="AB497" s="181"/>
    </row>
    <row r="498" spans="1:28" s="16" customFormat="1" ht="15.65" customHeight="1">
      <c r="A498" s="180"/>
      <c r="B498"/>
      <c r="C498" s="1000" t="s">
        <v>2346</v>
      </c>
      <c r="D498" s="1000"/>
      <c r="E498" s="1000"/>
      <c r="F498" s="1000"/>
      <c r="G498" s="1000"/>
      <c r="H498" s="1000"/>
      <c r="I498" s="1000"/>
      <c r="J498" s="1000"/>
      <c r="K498" s="1000"/>
      <c r="L498" s="1000"/>
      <c r="M498" s="1000"/>
      <c r="N498" s="1000"/>
      <c r="O498" s="1000"/>
      <c r="P498" s="1000"/>
      <c r="Q498" s="1000"/>
      <c r="R498" s="1000"/>
      <c r="S498" s="1000"/>
      <c r="T498" s="1000"/>
      <c r="U498" s="1000"/>
      <c r="V498" s="1000"/>
      <c r="W498" s="1000"/>
      <c r="X498" s="1000"/>
      <c r="Y498" s="1000"/>
      <c r="Z498" s="1000"/>
      <c r="AA498"/>
      <c r="AB498" s="181"/>
    </row>
    <row r="499" spans="1:28" s="16" customFormat="1" ht="15.65" customHeight="1">
      <c r="A499" s="180"/>
      <c r="B499"/>
      <c r="C499" s="475"/>
      <c r="D499" s="453"/>
      <c r="E499" s="453"/>
      <c r="F499" s="453"/>
      <c r="G499" s="453"/>
      <c r="H499" s="453"/>
      <c r="I499" s="92"/>
      <c r="J499" s="93"/>
      <c r="K499" s="92"/>
      <c r="L499" s="92"/>
      <c r="M499"/>
      <c r="N499"/>
      <c r="O499"/>
      <c r="P499"/>
      <c r="Q499"/>
      <c r="R499"/>
      <c r="S499"/>
      <c r="T499"/>
      <c r="U499"/>
      <c r="V499"/>
      <c r="W499"/>
      <c r="X499"/>
      <c r="Y499"/>
      <c r="Z499"/>
      <c r="AA499"/>
      <c r="AB499" s="181"/>
    </row>
    <row r="500" spans="1:28" s="16" customFormat="1" ht="15.65" customHeight="1">
      <c r="A500" s="180"/>
      <c r="B500"/>
      <c r="C500" s="470" t="s">
        <v>2733</v>
      </c>
      <c r="D500" s="453"/>
      <c r="E500" s="453"/>
      <c r="F500" s="453"/>
      <c r="G500" s="453"/>
      <c r="H500" s="453"/>
      <c r="I500" s="92"/>
      <c r="J500" s="93"/>
      <c r="K500" s="92"/>
      <c r="L500" s="92"/>
      <c r="M500"/>
      <c r="N500"/>
      <c r="O500"/>
      <c r="P500"/>
      <c r="Q500"/>
      <c r="R500"/>
      <c r="S500"/>
      <c r="T500"/>
      <c r="U500"/>
      <c r="V500"/>
      <c r="W500"/>
      <c r="X500"/>
      <c r="Y500"/>
      <c r="Z500"/>
      <c r="AA500"/>
      <c r="AB500" s="181"/>
    </row>
    <row r="501" spans="1:28" s="16" customFormat="1" ht="15.65" customHeight="1">
      <c r="A501" s="180"/>
      <c r="B501"/>
      <c r="C501" s="475"/>
      <c r="D501" s="453"/>
      <c r="E501" s="453"/>
      <c r="F501" s="453"/>
      <c r="G501" s="453"/>
      <c r="H501" s="453"/>
      <c r="I501" s="92"/>
      <c r="J501" s="93"/>
      <c r="K501" s="92"/>
      <c r="L501" s="92"/>
      <c r="M501"/>
      <c r="N501"/>
      <c r="O501"/>
      <c r="P501"/>
      <c r="Q501"/>
      <c r="R501"/>
      <c r="S501"/>
      <c r="T501"/>
      <c r="U501"/>
      <c r="V501"/>
      <c r="W501"/>
      <c r="X501"/>
      <c r="Y501"/>
      <c r="Z501"/>
      <c r="AA501"/>
      <c r="AB501" s="181"/>
    </row>
    <row r="502" spans="1:28" s="16" customFormat="1" ht="15.65" customHeight="1">
      <c r="A502" s="180"/>
      <c r="B502"/>
      <c r="C502" s="997" t="s">
        <v>2219</v>
      </c>
      <c r="D502" s="997"/>
      <c r="E502" s="997"/>
      <c r="F502" s="997"/>
      <c r="G502" s="997"/>
      <c r="H502" s="997"/>
      <c r="I502" s="997"/>
      <c r="J502" s="997"/>
      <c r="K502" s="997"/>
      <c r="L502" s="997"/>
      <c r="M502" s="997"/>
      <c r="N502" s="997"/>
      <c r="O502" s="997"/>
      <c r="P502" s="997"/>
      <c r="Q502" s="997"/>
      <c r="R502" s="997"/>
      <c r="S502" s="997"/>
      <c r="T502" s="997"/>
      <c r="U502" s="997"/>
      <c r="V502" s="997"/>
      <c r="W502" s="997"/>
      <c r="X502" s="997"/>
      <c r="Y502" s="997"/>
      <c r="Z502" s="997"/>
      <c r="AA502"/>
      <c r="AB502" s="181"/>
    </row>
    <row r="503" spans="1:28" s="16" customFormat="1" ht="15.65" customHeight="1">
      <c r="A503" s="180"/>
      <c r="B503"/>
      <c r="C503" s="475"/>
      <c r="D503" s="453"/>
      <c r="E503" s="453"/>
      <c r="F503" s="453"/>
      <c r="G503" s="453"/>
      <c r="H503" s="453"/>
      <c r="I503" s="92"/>
      <c r="J503" s="93"/>
      <c r="K503" s="92"/>
      <c r="L503" s="92"/>
      <c r="M503"/>
      <c r="N503"/>
      <c r="O503"/>
      <c r="P503"/>
      <c r="Q503"/>
      <c r="R503"/>
      <c r="S503"/>
      <c r="T503"/>
      <c r="U503"/>
      <c r="V503"/>
      <c r="W503"/>
      <c r="X503"/>
      <c r="Y503"/>
      <c r="Z503"/>
      <c r="AA503"/>
      <c r="AB503" s="181"/>
    </row>
    <row r="504" spans="1:28" s="16" customFormat="1" ht="15.65" customHeight="1">
      <c r="A504" s="180"/>
      <c r="B504"/>
      <c r="C504" s="470" t="s">
        <v>2734</v>
      </c>
      <c r="D504" s="453"/>
      <c r="E504" s="453"/>
      <c r="F504" s="453"/>
      <c r="G504" s="453"/>
      <c r="H504" s="453"/>
      <c r="I504" s="92"/>
      <c r="J504" s="93"/>
      <c r="K504" s="92"/>
      <c r="L504" s="92"/>
      <c r="M504"/>
      <c r="N504"/>
      <c r="O504"/>
      <c r="P504"/>
      <c r="Q504"/>
      <c r="R504"/>
      <c r="S504"/>
      <c r="T504"/>
      <c r="U504"/>
      <c r="V504"/>
      <c r="W504"/>
      <c r="X504"/>
      <c r="Y504"/>
      <c r="Z504"/>
      <c r="AA504"/>
      <c r="AB504" s="181"/>
    </row>
    <row r="505" spans="1:28" s="16" customFormat="1" ht="15.65" customHeight="1">
      <c r="A505" s="180"/>
      <c r="B505"/>
      <c r="C505" s="478"/>
      <c r="D505" s="453"/>
      <c r="E505" s="453"/>
      <c r="F505" s="453"/>
      <c r="G505" s="453"/>
      <c r="H505" s="453"/>
      <c r="I505" s="92"/>
      <c r="J505" s="93"/>
      <c r="K505" s="92"/>
      <c r="L505" s="92"/>
      <c r="M505"/>
      <c r="N505"/>
      <c r="O505"/>
      <c r="P505"/>
      <c r="Q505"/>
      <c r="R505"/>
      <c r="S505"/>
      <c r="T505"/>
      <c r="U505"/>
      <c r="V505"/>
      <c r="W505"/>
      <c r="X505"/>
      <c r="Y505"/>
      <c r="Z505"/>
      <c r="AA505"/>
      <c r="AB505" s="181"/>
    </row>
    <row r="506" spans="1:28" s="16" customFormat="1" ht="15.65" customHeight="1">
      <c r="A506" s="180"/>
      <c r="B506"/>
      <c r="C506" s="475" t="s">
        <v>2286</v>
      </c>
      <c r="D506" s="453"/>
      <c r="E506" s="453"/>
      <c r="F506" s="453"/>
      <c r="G506" s="453"/>
      <c r="H506" s="453"/>
      <c r="I506" s="92"/>
      <c r="J506" s="93"/>
      <c r="K506" s="92"/>
      <c r="L506" s="92"/>
      <c r="M506"/>
      <c r="N506"/>
      <c r="O506"/>
      <c r="P506"/>
      <c r="Q506"/>
      <c r="R506"/>
      <c r="S506"/>
      <c r="T506"/>
      <c r="U506"/>
      <c r="V506"/>
      <c r="W506"/>
      <c r="X506"/>
      <c r="Y506"/>
      <c r="Z506"/>
      <c r="AA506"/>
      <c r="AB506" s="181"/>
    </row>
    <row r="507" spans="1:28" s="16" customFormat="1" ht="15.65" customHeight="1">
      <c r="A507" s="180"/>
      <c r="B507"/>
      <c r="C507" s="478"/>
      <c r="D507" s="453"/>
      <c r="E507" s="453"/>
      <c r="F507" s="453"/>
      <c r="G507" s="453"/>
      <c r="H507" s="453"/>
      <c r="I507" s="92"/>
      <c r="J507" s="93"/>
      <c r="K507" s="92"/>
      <c r="L507" s="92"/>
      <c r="M507"/>
      <c r="N507"/>
      <c r="O507"/>
      <c r="P507"/>
      <c r="Q507"/>
      <c r="R507"/>
      <c r="S507"/>
      <c r="T507"/>
      <c r="U507"/>
      <c r="V507"/>
      <c r="W507"/>
      <c r="X507"/>
      <c r="Y507"/>
      <c r="Z507"/>
      <c r="AA507"/>
      <c r="AB507" s="181"/>
    </row>
    <row r="508" spans="1:28" s="16" customFormat="1" ht="15.65" customHeight="1">
      <c r="A508" s="180"/>
      <c r="B508"/>
      <c r="C508" s="470" t="s">
        <v>2735</v>
      </c>
      <c r="D508" s="453"/>
      <c r="E508" s="453"/>
      <c r="F508" s="453"/>
      <c r="G508" s="453"/>
      <c r="H508" s="453"/>
      <c r="I508" s="92"/>
      <c r="J508" s="93"/>
      <c r="K508" s="92"/>
      <c r="L508" s="92"/>
      <c r="M508"/>
      <c r="N508"/>
      <c r="O508"/>
      <c r="P508"/>
      <c r="Q508"/>
      <c r="R508"/>
      <c r="S508"/>
      <c r="T508"/>
      <c r="U508"/>
      <c r="V508"/>
      <c r="W508"/>
      <c r="X508"/>
      <c r="Y508"/>
      <c r="Z508"/>
      <c r="AA508"/>
      <c r="AB508" s="181"/>
    </row>
    <row r="509" spans="1:28" s="16" customFormat="1" ht="15.65" customHeight="1">
      <c r="A509" s="180"/>
      <c r="B509"/>
      <c r="C509" s="478"/>
      <c r="D509" s="453"/>
      <c r="E509" s="453"/>
      <c r="F509" s="453"/>
      <c r="G509" s="453"/>
      <c r="H509" s="453"/>
      <c r="I509" s="92"/>
      <c r="J509" s="93"/>
      <c r="K509" s="92"/>
      <c r="L509" s="92"/>
      <c r="M509"/>
      <c r="N509"/>
      <c r="O509"/>
      <c r="P509"/>
      <c r="Q509"/>
      <c r="R509"/>
      <c r="S509"/>
      <c r="T509"/>
      <c r="U509"/>
      <c r="V509"/>
      <c r="W509"/>
      <c r="X509"/>
      <c r="Y509"/>
      <c r="Z509"/>
      <c r="AA509"/>
      <c r="AB509" s="181"/>
    </row>
    <row r="510" spans="1:28" s="16" customFormat="1" ht="28.5" customHeight="1">
      <c r="A510" s="180"/>
      <c r="B510"/>
      <c r="C510" s="998" t="s">
        <v>2347</v>
      </c>
      <c r="D510" s="998"/>
      <c r="E510" s="998"/>
      <c r="F510" s="998"/>
      <c r="G510" s="998"/>
      <c r="H510" s="998"/>
      <c r="I510" s="998"/>
      <c r="J510" s="998"/>
      <c r="K510" s="998"/>
      <c r="L510" s="998"/>
      <c r="M510" s="998"/>
      <c r="N510" s="998"/>
      <c r="O510" s="998"/>
      <c r="P510" s="998"/>
      <c r="Q510" s="998"/>
      <c r="R510" s="998"/>
      <c r="S510" s="998"/>
      <c r="T510" s="998"/>
      <c r="U510" s="998"/>
      <c r="V510" s="998"/>
      <c r="W510" s="998"/>
      <c r="X510" s="998"/>
      <c r="Y510" s="998"/>
      <c r="Z510" s="998"/>
      <c r="AA510"/>
      <c r="AB510" s="181"/>
    </row>
    <row r="511" spans="1:28" s="16" customFormat="1" ht="15.65" customHeight="1">
      <c r="A511" s="180"/>
      <c r="B511"/>
      <c r="C511" s="478"/>
      <c r="D511" s="453"/>
      <c r="E511" s="453"/>
      <c r="F511" s="453"/>
      <c r="G511" s="453"/>
      <c r="H511" s="453"/>
      <c r="I511" s="92"/>
      <c r="J511" s="93"/>
      <c r="K511" s="92"/>
      <c r="L511" s="92"/>
      <c r="M511"/>
      <c r="N511"/>
      <c r="O511"/>
      <c r="P511"/>
      <c r="Q511"/>
      <c r="R511"/>
      <c r="S511"/>
      <c r="T511"/>
      <c r="U511"/>
      <c r="V511"/>
      <c r="W511"/>
      <c r="X511"/>
      <c r="Y511"/>
      <c r="Z511"/>
      <c r="AA511"/>
      <c r="AB511" s="181"/>
    </row>
    <row r="512" spans="1:28" s="16" customFormat="1" ht="15.65" customHeight="1">
      <c r="A512" s="180"/>
      <c r="B512"/>
      <c r="C512" s="470" t="s">
        <v>2736</v>
      </c>
      <c r="D512" s="453"/>
      <c r="E512" s="453"/>
      <c r="F512" s="453"/>
      <c r="G512" s="453"/>
      <c r="H512" s="453"/>
      <c r="I512" s="92"/>
      <c r="J512" s="93"/>
      <c r="K512" s="92"/>
      <c r="L512" s="92"/>
      <c r="M512"/>
      <c r="N512"/>
      <c r="O512"/>
      <c r="P512"/>
      <c r="Q512"/>
      <c r="R512"/>
      <c r="S512"/>
      <c r="T512"/>
      <c r="U512"/>
      <c r="V512"/>
      <c r="W512"/>
      <c r="X512"/>
      <c r="Y512"/>
      <c r="Z512"/>
      <c r="AA512"/>
      <c r="AB512" s="181"/>
    </row>
    <row r="513" spans="1:28" s="16" customFormat="1" ht="15.65" customHeight="1">
      <c r="A513" s="180"/>
      <c r="B513"/>
      <c r="C513" s="478"/>
      <c r="D513" s="453"/>
      <c r="E513" s="453"/>
      <c r="F513" s="453"/>
      <c r="G513" s="453"/>
      <c r="H513" s="453"/>
      <c r="I513" s="92"/>
      <c r="J513" s="93"/>
      <c r="K513" s="92"/>
      <c r="L513" s="92"/>
      <c r="M513"/>
      <c r="N513"/>
      <c r="O513"/>
      <c r="P513"/>
      <c r="Q513"/>
      <c r="R513"/>
      <c r="S513"/>
      <c r="T513"/>
      <c r="U513"/>
      <c r="V513"/>
      <c r="W513"/>
      <c r="X513"/>
      <c r="Y513"/>
      <c r="Z513"/>
      <c r="AA513"/>
      <c r="AB513" s="181"/>
    </row>
    <row r="514" spans="1:28" s="16" customFormat="1" ht="30" customHeight="1">
      <c r="A514" s="180"/>
      <c r="B514"/>
      <c r="C514" s="998" t="s">
        <v>2287</v>
      </c>
      <c r="D514" s="998"/>
      <c r="E514" s="998"/>
      <c r="F514" s="998"/>
      <c r="G514" s="998"/>
      <c r="H514" s="998"/>
      <c r="I514" s="998"/>
      <c r="J514" s="998"/>
      <c r="K514" s="998"/>
      <c r="L514" s="998"/>
      <c r="M514" s="998"/>
      <c r="N514" s="998"/>
      <c r="O514" s="998"/>
      <c r="P514" s="998"/>
      <c r="Q514" s="998"/>
      <c r="R514" s="998"/>
      <c r="S514" s="998"/>
      <c r="T514" s="998"/>
      <c r="U514" s="998"/>
      <c r="V514" s="998"/>
      <c r="W514" s="998"/>
      <c r="X514" s="998"/>
      <c r="Y514" s="998"/>
      <c r="Z514" s="998"/>
      <c r="AA514"/>
      <c r="AB514" s="181"/>
    </row>
    <row r="515" spans="1:28" s="16" customFormat="1" ht="15.65" customHeight="1">
      <c r="A515" s="180"/>
      <c r="B515"/>
      <c r="C515" s="475"/>
      <c r="D515" s="533"/>
      <c r="E515" s="453"/>
      <c r="F515" s="453"/>
      <c r="G515" s="453"/>
      <c r="H515" s="453"/>
      <c r="I515" s="92"/>
      <c r="J515" s="93"/>
      <c r="K515" s="92"/>
      <c r="L515" s="92"/>
      <c r="M515"/>
      <c r="N515"/>
      <c r="O515"/>
      <c r="P515"/>
      <c r="Q515"/>
      <c r="R515"/>
      <c r="S515"/>
      <c r="T515"/>
      <c r="U515"/>
      <c r="V515"/>
      <c r="W515"/>
      <c r="X515"/>
      <c r="Y515"/>
      <c r="Z515"/>
      <c r="AA515"/>
      <c r="AB515" s="181"/>
    </row>
    <row r="516" spans="1:28" s="16" customFormat="1" ht="15.65" customHeight="1">
      <c r="A516" s="180"/>
      <c r="B516"/>
      <c r="C516" s="475"/>
      <c r="D516" s="534">
        <v>0</v>
      </c>
      <c r="E516" s="535" t="s">
        <v>2092</v>
      </c>
      <c r="F516" s="536"/>
      <c r="G516" s="536"/>
      <c r="H516" s="536"/>
      <c r="I516" s="527"/>
      <c r="J516" s="526"/>
      <c r="K516" s="527"/>
      <c r="L516" s="527"/>
      <c r="M516" s="528"/>
      <c r="N516" s="528"/>
      <c r="O516" s="528"/>
      <c r="P516" s="529"/>
      <c r="Q516"/>
      <c r="R516"/>
      <c r="S516"/>
      <c r="T516"/>
      <c r="U516"/>
      <c r="V516"/>
      <c r="W516"/>
      <c r="X516"/>
      <c r="Y516"/>
      <c r="Z516"/>
      <c r="AA516"/>
      <c r="AB516" s="181"/>
    </row>
    <row r="517" spans="1:28" s="16" customFormat="1" ht="15.65" customHeight="1">
      <c r="A517" s="180"/>
      <c r="B517"/>
      <c r="C517" s="475"/>
      <c r="D517" s="534">
        <v>1</v>
      </c>
      <c r="E517" s="535" t="s">
        <v>2220</v>
      </c>
      <c r="F517" s="536"/>
      <c r="G517" s="536"/>
      <c r="H517" s="536"/>
      <c r="I517" s="527"/>
      <c r="J517" s="526"/>
      <c r="K517" s="527"/>
      <c r="L517" s="527"/>
      <c r="M517" s="528"/>
      <c r="N517" s="528"/>
      <c r="O517" s="528"/>
      <c r="P517" s="529"/>
      <c r="Q517"/>
      <c r="R517"/>
      <c r="S517"/>
      <c r="T517"/>
      <c r="U517"/>
      <c r="V517"/>
      <c r="W517"/>
      <c r="X517"/>
      <c r="Y517"/>
      <c r="Z517"/>
      <c r="AA517"/>
      <c r="AB517" s="181"/>
    </row>
    <row r="518" spans="1:28" s="16" customFormat="1" ht="15.65" customHeight="1">
      <c r="A518" s="180"/>
      <c r="B518"/>
      <c r="C518" s="475"/>
      <c r="D518" s="534">
        <v>2</v>
      </c>
      <c r="E518" s="535" t="s">
        <v>2221</v>
      </c>
      <c r="F518" s="536"/>
      <c r="G518" s="536"/>
      <c r="H518" s="536"/>
      <c r="I518" s="527"/>
      <c r="J518" s="526"/>
      <c r="K518" s="527"/>
      <c r="L518" s="527"/>
      <c r="M518" s="528"/>
      <c r="N518" s="528"/>
      <c r="O518" s="528"/>
      <c r="P518" s="529"/>
      <c r="Q518"/>
      <c r="R518"/>
      <c r="S518"/>
      <c r="T518"/>
      <c r="U518"/>
      <c r="V518"/>
      <c r="W518"/>
      <c r="X518"/>
      <c r="Y518"/>
      <c r="Z518"/>
      <c r="AA518"/>
      <c r="AB518" s="181"/>
    </row>
    <row r="519" spans="1:28" s="16" customFormat="1" ht="15.65" customHeight="1">
      <c r="A519" s="180"/>
      <c r="B519"/>
      <c r="C519" s="475"/>
      <c r="D519" s="534">
        <v>3</v>
      </c>
      <c r="E519" s="535" t="s">
        <v>2222</v>
      </c>
      <c r="F519" s="536"/>
      <c r="G519" s="536"/>
      <c r="H519" s="536"/>
      <c r="I519" s="527"/>
      <c r="J519" s="526"/>
      <c r="K519" s="527"/>
      <c r="L519" s="527"/>
      <c r="M519" s="528"/>
      <c r="N519" s="528"/>
      <c r="O519" s="528"/>
      <c r="P519" s="529"/>
      <c r="Q519"/>
      <c r="R519"/>
      <c r="S519"/>
      <c r="T519"/>
      <c r="U519"/>
      <c r="V519"/>
      <c r="W519"/>
      <c r="X519"/>
      <c r="Y519"/>
      <c r="Z519"/>
      <c r="AA519"/>
      <c r="AB519" s="181"/>
    </row>
    <row r="520" spans="1:28" s="16" customFormat="1" ht="15.65" customHeight="1">
      <c r="A520" s="180"/>
      <c r="B520"/>
      <c r="C520" s="475"/>
      <c r="D520" s="534">
        <v>4</v>
      </c>
      <c r="E520" s="535" t="s">
        <v>2223</v>
      </c>
      <c r="F520" s="536"/>
      <c r="G520" s="536"/>
      <c r="H520" s="536"/>
      <c r="I520" s="527"/>
      <c r="J520" s="526"/>
      <c r="K520" s="527"/>
      <c r="L520" s="527"/>
      <c r="M520" s="528"/>
      <c r="N520" s="528"/>
      <c r="O520" s="528"/>
      <c r="P520" s="529"/>
      <c r="Q520"/>
      <c r="R520"/>
      <c r="S520"/>
      <c r="T520"/>
      <c r="U520"/>
      <c r="V520"/>
      <c r="W520"/>
      <c r="X520"/>
      <c r="Y520"/>
      <c r="Z520"/>
      <c r="AA520"/>
      <c r="AB520" s="181"/>
    </row>
    <row r="521" spans="1:28" s="16" customFormat="1" ht="15.65" customHeight="1">
      <c r="A521" s="180"/>
      <c r="B521"/>
      <c r="C521" s="475"/>
      <c r="D521" s="534">
        <v>5</v>
      </c>
      <c r="E521" s="535" t="s">
        <v>2224</v>
      </c>
      <c r="F521" s="536"/>
      <c r="G521" s="536"/>
      <c r="H521" s="536"/>
      <c r="I521" s="527"/>
      <c r="J521" s="526"/>
      <c r="K521" s="527"/>
      <c r="L521" s="527"/>
      <c r="M521" s="528"/>
      <c r="N521" s="528"/>
      <c r="O521" s="528"/>
      <c r="P521" s="529"/>
      <c r="Q521"/>
      <c r="R521"/>
      <c r="S521"/>
      <c r="T521"/>
      <c r="U521"/>
      <c r="V521"/>
      <c r="W521"/>
      <c r="X521"/>
      <c r="Y521"/>
      <c r="Z521"/>
      <c r="AA521"/>
      <c r="AB521" s="181"/>
    </row>
    <row r="522" spans="1:28" s="16" customFormat="1" ht="15.65" customHeight="1">
      <c r="A522" s="180"/>
      <c r="B522"/>
      <c r="C522" s="475"/>
      <c r="D522" s="534">
        <v>6</v>
      </c>
      <c r="E522" s="535" t="s">
        <v>2225</v>
      </c>
      <c r="F522" s="536"/>
      <c r="G522" s="536"/>
      <c r="H522" s="536"/>
      <c r="I522" s="527"/>
      <c r="J522" s="526"/>
      <c r="K522" s="527"/>
      <c r="L522" s="527"/>
      <c r="M522" s="528"/>
      <c r="N522" s="528"/>
      <c r="O522" s="528"/>
      <c r="P522" s="529"/>
      <c r="Q522"/>
      <c r="R522"/>
      <c r="S522"/>
      <c r="T522"/>
      <c r="U522"/>
      <c r="V522"/>
      <c r="W522"/>
      <c r="X522"/>
      <c r="Y522"/>
      <c r="Z522"/>
      <c r="AA522"/>
      <c r="AB522" s="181"/>
    </row>
    <row r="523" spans="1:28" s="16" customFormat="1" ht="15.65" customHeight="1">
      <c r="A523" s="180"/>
      <c r="B523"/>
      <c r="C523" s="475"/>
      <c r="D523" s="534">
        <v>7</v>
      </c>
      <c r="E523" s="535" t="s">
        <v>2226</v>
      </c>
      <c r="F523" s="536"/>
      <c r="G523" s="536"/>
      <c r="H523" s="536"/>
      <c r="I523" s="527"/>
      <c r="J523" s="526"/>
      <c r="K523" s="527"/>
      <c r="L523" s="527"/>
      <c r="M523" s="528"/>
      <c r="N523" s="528"/>
      <c r="O523" s="528"/>
      <c r="P523" s="529"/>
      <c r="Q523"/>
      <c r="R523"/>
      <c r="S523"/>
      <c r="T523"/>
      <c r="U523"/>
      <c r="V523"/>
      <c r="W523"/>
      <c r="X523"/>
      <c r="Y523"/>
      <c r="Z523"/>
      <c r="AA523"/>
      <c r="AB523" s="181"/>
    </row>
    <row r="524" spans="1:28" s="16" customFormat="1" ht="15.65" customHeight="1">
      <c r="A524" s="180"/>
      <c r="B524"/>
      <c r="C524" s="475"/>
      <c r="D524" s="533"/>
      <c r="E524" s="475"/>
      <c r="F524" s="453"/>
      <c r="G524" s="453"/>
      <c r="H524" s="453"/>
      <c r="I524" s="92"/>
      <c r="J524" s="93"/>
      <c r="K524" s="92"/>
      <c r="L524" s="92"/>
      <c r="M524"/>
      <c r="N524"/>
      <c r="O524"/>
      <c r="P524"/>
      <c r="Q524"/>
      <c r="R524"/>
      <c r="S524"/>
      <c r="T524"/>
      <c r="U524"/>
      <c r="V524"/>
      <c r="W524"/>
      <c r="X524"/>
      <c r="Y524"/>
      <c r="Z524"/>
      <c r="AA524"/>
      <c r="AB524" s="181"/>
    </row>
    <row r="525" spans="1:28" s="16" customFormat="1" ht="15.65" customHeight="1">
      <c r="A525" s="180"/>
      <c r="B525"/>
      <c r="C525" s="537" t="s">
        <v>2227</v>
      </c>
      <c r="D525" s="538"/>
      <c r="E525" s="538"/>
      <c r="F525" s="538"/>
      <c r="G525" s="538"/>
      <c r="H525" s="538"/>
      <c r="I525" s="539"/>
      <c r="J525" s="540"/>
      <c r="K525" s="539"/>
      <c r="L525" s="539"/>
      <c r="M525" s="413"/>
      <c r="N525" s="413"/>
      <c r="O525" s="413"/>
      <c r="P525" s="413"/>
      <c r="Q525" s="413"/>
      <c r="R525" s="413"/>
      <c r="S525" s="413"/>
      <c r="T525" s="413"/>
      <c r="U525" s="413"/>
      <c r="V525" s="413"/>
      <c r="W525" s="413"/>
      <c r="X525" s="413"/>
      <c r="Y525" s="413"/>
      <c r="Z525" s="413"/>
      <c r="AA525"/>
      <c r="AB525" s="181"/>
    </row>
    <row r="526" spans="1:28" s="16" customFormat="1" ht="44.15" customHeight="1">
      <c r="A526" s="180"/>
      <c r="B526"/>
      <c r="C526" s="999" t="s">
        <v>2288</v>
      </c>
      <c r="D526" s="999"/>
      <c r="E526" s="999"/>
      <c r="F526" s="999"/>
      <c r="G526" s="999"/>
      <c r="H526" s="999"/>
      <c r="I526" s="999"/>
      <c r="J526" s="999"/>
      <c r="K526" s="999"/>
      <c r="L526" s="999"/>
      <c r="M526" s="999"/>
      <c r="N526" s="999"/>
      <c r="O526" s="999"/>
      <c r="P526" s="999"/>
      <c r="Q526" s="999"/>
      <c r="R526" s="999"/>
      <c r="S526" s="999"/>
      <c r="T526" s="999"/>
      <c r="U526" s="999"/>
      <c r="V526" s="999"/>
      <c r="W526" s="999"/>
      <c r="X526" s="999"/>
      <c r="Y526" s="999"/>
      <c r="Z526" s="999"/>
      <c r="AA526"/>
      <c r="AB526" s="181"/>
    </row>
    <row r="527" spans="1:28" s="16" customFormat="1" ht="15.65" customHeight="1">
      <c r="A527" s="180"/>
      <c r="B527"/>
      <c r="C527" s="478"/>
      <c r="D527" s="453"/>
      <c r="E527" s="453"/>
      <c r="F527" s="453"/>
      <c r="G527" s="453"/>
      <c r="H527" s="453"/>
      <c r="I527" s="92"/>
      <c r="J527" s="93"/>
      <c r="K527" s="92"/>
      <c r="L527" s="92"/>
      <c r="M527"/>
      <c r="N527"/>
      <c r="O527"/>
      <c r="P527"/>
      <c r="Q527"/>
      <c r="R527"/>
      <c r="S527"/>
      <c r="T527"/>
      <c r="U527"/>
      <c r="V527"/>
      <c r="W527"/>
      <c r="X527"/>
      <c r="Y527"/>
      <c r="Z527"/>
      <c r="AA527"/>
      <c r="AB527" s="181"/>
    </row>
    <row r="528" spans="1:28" s="16" customFormat="1" ht="15.65" customHeight="1">
      <c r="A528" s="180"/>
      <c r="B528"/>
      <c r="C528" s="470" t="s">
        <v>2737</v>
      </c>
      <c r="D528" s="453"/>
      <c r="E528" s="453"/>
      <c r="F528" s="453"/>
      <c r="G528" s="453"/>
      <c r="H528" s="453"/>
      <c r="I528" s="92"/>
      <c r="J528" s="93"/>
      <c r="K528" s="92"/>
      <c r="L528" s="92"/>
      <c r="M528"/>
      <c r="N528"/>
      <c r="O528"/>
      <c r="P528"/>
      <c r="Q528"/>
      <c r="R528"/>
      <c r="S528"/>
      <c r="T528"/>
      <c r="U528"/>
      <c r="V528"/>
      <c r="W528"/>
      <c r="X528"/>
      <c r="Y528"/>
      <c r="Z528"/>
      <c r="AA528"/>
      <c r="AB528" s="181"/>
    </row>
    <row r="529" spans="1:28" s="16" customFormat="1" ht="15.65" customHeight="1">
      <c r="A529" s="180"/>
      <c r="B529"/>
      <c r="C529" s="478"/>
      <c r="D529" s="453"/>
      <c r="E529" s="453"/>
      <c r="F529" s="453"/>
      <c r="G529" s="453"/>
      <c r="H529" s="453"/>
      <c r="I529" s="92"/>
      <c r="J529" s="93"/>
      <c r="K529" s="92"/>
      <c r="L529" s="92"/>
      <c r="M529"/>
      <c r="N529"/>
      <c r="O529"/>
      <c r="P529"/>
      <c r="Q529"/>
      <c r="R529"/>
      <c r="S529"/>
      <c r="T529"/>
      <c r="U529"/>
      <c r="V529"/>
      <c r="W529"/>
      <c r="X529"/>
      <c r="Y529"/>
      <c r="Z529"/>
      <c r="AA529"/>
      <c r="AB529" s="181"/>
    </row>
    <row r="530" spans="1:28" s="16" customFormat="1" ht="42.65" customHeight="1">
      <c r="A530" s="180"/>
      <c r="B530"/>
      <c r="C530" s="998" t="s">
        <v>2289</v>
      </c>
      <c r="D530" s="998"/>
      <c r="E530" s="998"/>
      <c r="F530" s="998"/>
      <c r="G530" s="998"/>
      <c r="H530" s="998"/>
      <c r="I530" s="998"/>
      <c r="J530" s="998"/>
      <c r="K530" s="998"/>
      <c r="L530" s="998"/>
      <c r="M530" s="998"/>
      <c r="N530" s="998"/>
      <c r="O530" s="998"/>
      <c r="P530" s="998"/>
      <c r="Q530" s="998"/>
      <c r="R530" s="998"/>
      <c r="S530" s="998"/>
      <c r="T530" s="998"/>
      <c r="U530" s="998"/>
      <c r="V530" s="998"/>
      <c r="W530" s="998"/>
      <c r="X530" s="998"/>
      <c r="Y530" s="998"/>
      <c r="Z530" s="998"/>
      <c r="AA530"/>
      <c r="AB530" s="181"/>
    </row>
    <row r="531" spans="1:28" s="16" customFormat="1" ht="15.65" customHeight="1">
      <c r="A531" s="180"/>
      <c r="B531"/>
      <c r="C531" s="478"/>
      <c r="D531" s="453"/>
      <c r="E531" s="453"/>
      <c r="F531" s="453"/>
      <c r="G531" s="453"/>
      <c r="H531" s="453"/>
      <c r="I531" s="92"/>
      <c r="J531" s="93"/>
      <c r="K531" s="92"/>
      <c r="L531" s="92"/>
      <c r="M531"/>
      <c r="N531"/>
      <c r="O531"/>
      <c r="P531"/>
      <c r="Q531"/>
      <c r="R531"/>
      <c r="S531"/>
      <c r="T531"/>
      <c r="U531"/>
      <c r="V531"/>
      <c r="W531"/>
      <c r="X531"/>
      <c r="Y531"/>
      <c r="Z531"/>
      <c r="AA531"/>
      <c r="AB531" s="181"/>
    </row>
    <row r="532" spans="1:28" s="16" customFormat="1" ht="15.65" customHeight="1">
      <c r="A532" s="180"/>
      <c r="B532"/>
      <c r="C532" s="391" t="s">
        <v>2738</v>
      </c>
      <c r="D532" s="453"/>
      <c r="E532" s="453"/>
      <c r="F532" s="453"/>
      <c r="G532" s="453"/>
      <c r="H532" s="453"/>
      <c r="I532" s="92"/>
      <c r="J532" s="93"/>
      <c r="K532" s="92"/>
      <c r="L532" s="92"/>
      <c r="M532"/>
      <c r="N532"/>
      <c r="O532"/>
      <c r="P532"/>
      <c r="Q532"/>
      <c r="R532"/>
      <c r="S532"/>
      <c r="T532"/>
      <c r="U532"/>
      <c r="V532"/>
      <c r="W532"/>
      <c r="X532"/>
      <c r="Y532"/>
      <c r="Z532"/>
      <c r="AA532"/>
      <c r="AB532" s="181"/>
    </row>
    <row r="533" spans="1:28" s="16" customFormat="1" ht="15.65" customHeight="1">
      <c r="A533" s="180"/>
      <c r="B533"/>
      <c r="C533" s="391"/>
      <c r="D533" s="453"/>
      <c r="E533" s="453"/>
      <c r="F533" s="453"/>
      <c r="G533" s="453"/>
      <c r="H533" s="453"/>
      <c r="I533" s="92"/>
      <c r="J533" s="93"/>
      <c r="K533" s="92"/>
      <c r="L533" s="92"/>
      <c r="M533"/>
      <c r="N533"/>
      <c r="O533"/>
      <c r="P533"/>
      <c r="Q533"/>
      <c r="R533"/>
      <c r="S533"/>
      <c r="T533"/>
      <c r="U533"/>
      <c r="V533"/>
      <c r="W533"/>
      <c r="X533"/>
      <c r="Y533"/>
      <c r="Z533"/>
      <c r="AA533"/>
      <c r="AB533" s="181"/>
    </row>
    <row r="537" spans="1:28" s="16" customFormat="1" ht="15.65" customHeight="1">
      <c r="A537" s="180"/>
      <c r="B537"/>
      <c r="C537" s="478"/>
      <c r="D537" s="453"/>
      <c r="E537" s="453"/>
      <c r="F537" s="453"/>
      <c r="G537" s="453"/>
      <c r="H537" s="453"/>
      <c r="I537" s="92"/>
      <c r="J537" s="93"/>
      <c r="K537" s="92"/>
      <c r="L537" s="92"/>
      <c r="M537"/>
      <c r="N537"/>
      <c r="O537"/>
      <c r="P537"/>
      <c r="Q537"/>
      <c r="R537"/>
      <c r="S537"/>
      <c r="T537"/>
      <c r="U537"/>
      <c r="V537"/>
      <c r="W537"/>
      <c r="X537"/>
      <c r="Y537"/>
      <c r="Z537"/>
      <c r="AA537"/>
      <c r="AB537" s="181"/>
    </row>
    <row r="538" spans="1:28" s="16" customFormat="1" ht="15.65" customHeight="1">
      <c r="A538" s="180"/>
      <c r="B538"/>
      <c r="C538" s="478" t="s">
        <v>2739</v>
      </c>
      <c r="D538" s="453"/>
      <c r="E538" s="453"/>
      <c r="F538" s="453"/>
      <c r="G538" s="453"/>
      <c r="H538" s="453"/>
      <c r="I538" s="92"/>
      <c r="J538" s="93"/>
      <c r="K538" s="92"/>
      <c r="L538" s="92"/>
      <c r="M538"/>
      <c r="N538"/>
      <c r="O538"/>
      <c r="P538"/>
      <c r="Q538"/>
      <c r="R538"/>
      <c r="S538"/>
      <c r="T538"/>
      <c r="U538"/>
      <c r="V538"/>
      <c r="W538"/>
      <c r="X538"/>
      <c r="Y538"/>
      <c r="Z538"/>
      <c r="AA538"/>
      <c r="AB538" s="181"/>
    </row>
    <row r="539" spans="1:28" s="16" customFormat="1" ht="15.65" customHeight="1">
      <c r="A539" s="180"/>
      <c r="B539"/>
      <c r="C539" s="475"/>
      <c r="D539" s="453"/>
      <c r="E539" s="453"/>
      <c r="F539" s="453"/>
      <c r="G539" s="453"/>
      <c r="H539" s="453"/>
      <c r="I539" s="92"/>
      <c r="J539" s="93"/>
      <c r="K539" s="92"/>
      <c r="L539" s="92"/>
      <c r="M539"/>
      <c r="N539"/>
      <c r="O539"/>
      <c r="P539"/>
      <c r="Q539"/>
      <c r="R539"/>
      <c r="S539"/>
      <c r="T539"/>
      <c r="U539"/>
      <c r="V539"/>
      <c r="W539"/>
      <c r="X539"/>
      <c r="Y539"/>
      <c r="Z539"/>
      <c r="AA539"/>
      <c r="AB539" s="181"/>
    </row>
    <row r="540" spans="1:28" s="16" customFormat="1" ht="15.65" customHeight="1">
      <c r="A540" s="180"/>
      <c r="B540"/>
      <c r="C540" s="947" t="s">
        <v>2428</v>
      </c>
      <c r="D540" s="947"/>
      <c r="E540" s="947"/>
      <c r="F540" s="947"/>
      <c r="G540" s="947"/>
      <c r="H540" s="947"/>
      <c r="I540" s="947"/>
      <c r="J540" s="947"/>
      <c r="K540" s="947"/>
      <c r="L540" s="947"/>
      <c r="M540" s="947"/>
      <c r="N540" s="947"/>
      <c r="O540" s="947"/>
      <c r="P540" s="947"/>
      <c r="Q540" s="947"/>
      <c r="R540" s="947"/>
      <c r="S540" s="947"/>
      <c r="T540" s="947"/>
      <c r="U540" s="947"/>
      <c r="V540" s="947"/>
      <c r="W540" s="947"/>
      <c r="X540" s="947"/>
      <c r="Y540" s="947"/>
      <c r="Z540" s="947"/>
      <c r="AA540"/>
      <c r="AB540" s="181"/>
    </row>
    <row r="541" spans="1:28" s="16" customFormat="1" ht="15.65" customHeight="1">
      <c r="A541" s="180"/>
      <c r="B541"/>
      <c r="C541" s="947"/>
      <c r="D541" s="947"/>
      <c r="E541" s="947"/>
      <c r="F541" s="947"/>
      <c r="G541" s="947"/>
      <c r="H541" s="947"/>
      <c r="I541" s="947"/>
      <c r="J541" s="947"/>
      <c r="K541" s="947"/>
      <c r="L541" s="947"/>
      <c r="M541" s="947"/>
      <c r="N541" s="947"/>
      <c r="O541" s="947"/>
      <c r="P541" s="947"/>
      <c r="Q541" s="947"/>
      <c r="R541" s="947"/>
      <c r="S541" s="947"/>
      <c r="T541" s="947"/>
      <c r="U541" s="947"/>
      <c r="V541" s="947"/>
      <c r="W541" s="947"/>
      <c r="X541" s="947"/>
      <c r="Y541" s="947"/>
      <c r="Z541" s="947"/>
      <c r="AA541"/>
      <c r="AB541" s="181"/>
    </row>
    <row r="542" spans="1:28" s="16" customFormat="1" ht="15.65" customHeight="1">
      <c r="A542" s="180"/>
      <c r="B542"/>
      <c r="C542" s="475"/>
      <c r="D542" s="453"/>
      <c r="E542" s="453"/>
      <c r="F542" s="453"/>
      <c r="G542" s="453"/>
      <c r="H542" s="453"/>
      <c r="I542" s="92"/>
      <c r="J542" s="93"/>
      <c r="K542" s="92"/>
      <c r="L542" s="92"/>
      <c r="M542"/>
      <c r="N542"/>
      <c r="O542"/>
      <c r="P542"/>
      <c r="Q542"/>
      <c r="R542"/>
      <c r="S542"/>
      <c r="T542"/>
      <c r="U542"/>
      <c r="V542"/>
      <c r="W542"/>
      <c r="X542"/>
      <c r="Y542"/>
      <c r="Z542"/>
      <c r="AA542"/>
      <c r="AB542" s="181"/>
    </row>
    <row r="543" spans="1:28" s="16" customFormat="1" ht="15.65" customHeight="1">
      <c r="A543" s="180"/>
      <c r="B543"/>
      <c r="C543" s="478" t="s">
        <v>2740</v>
      </c>
      <c r="D543" s="453"/>
      <c r="E543" s="453"/>
      <c r="F543" s="453"/>
      <c r="G543" s="453"/>
      <c r="H543" s="453"/>
      <c r="I543" s="92"/>
      <c r="J543" s="93"/>
      <c r="K543" s="92"/>
      <c r="L543" s="92"/>
      <c r="M543"/>
      <c r="N543"/>
      <c r="O543"/>
      <c r="P543"/>
      <c r="Q543"/>
      <c r="R543"/>
      <c r="S543"/>
      <c r="T543"/>
      <c r="U543"/>
      <c r="V543"/>
      <c r="W543"/>
      <c r="X543"/>
      <c r="Y543"/>
      <c r="Z543"/>
      <c r="AA543"/>
      <c r="AB543" s="181"/>
    </row>
    <row r="544" spans="1:28" s="16" customFormat="1" ht="15.65" customHeight="1">
      <c r="A544" s="180"/>
      <c r="B544"/>
      <c r="C544" s="478"/>
      <c r="D544" s="453"/>
      <c r="E544" s="453"/>
      <c r="F544" s="453"/>
      <c r="G544" s="453"/>
      <c r="H544" s="453"/>
      <c r="I544" s="92"/>
      <c r="J544" s="93"/>
      <c r="K544" s="92"/>
      <c r="L544" s="92"/>
      <c r="M544"/>
      <c r="N544"/>
      <c r="O544"/>
      <c r="P544"/>
      <c r="Q544"/>
      <c r="R544"/>
      <c r="S544"/>
      <c r="T544"/>
      <c r="U544"/>
      <c r="V544"/>
      <c r="W544"/>
      <c r="X544"/>
      <c r="Y544"/>
      <c r="Z544"/>
      <c r="AA544"/>
      <c r="AB544" s="181"/>
    </row>
    <row r="545" spans="1:46" s="16" customFormat="1" ht="15.65" customHeight="1">
      <c r="A545" s="180"/>
      <c r="B545"/>
      <c r="C545" s="475" t="s">
        <v>2418</v>
      </c>
      <c r="D545" s="453"/>
      <c r="E545" s="453"/>
      <c r="F545" s="453"/>
      <c r="G545" s="453"/>
      <c r="H545" s="453"/>
      <c r="I545" s="92"/>
      <c r="J545" s="93"/>
      <c r="K545" s="92"/>
      <c r="L545" s="92"/>
      <c r="M545"/>
      <c r="N545"/>
      <c r="O545"/>
      <c r="P545"/>
      <c r="Q545"/>
      <c r="R545"/>
      <c r="S545"/>
      <c r="T545"/>
      <c r="U545"/>
      <c r="V545"/>
      <c r="W545"/>
      <c r="X545"/>
      <c r="Y545"/>
      <c r="Z545"/>
      <c r="AA545"/>
      <c r="AB545" s="181"/>
    </row>
    <row r="546" spans="1:46" s="16" customFormat="1" ht="15.65" customHeight="1">
      <c r="A546" s="180"/>
      <c r="B546"/>
      <c r="C546" s="475"/>
      <c r="D546" s="453"/>
      <c r="E546" s="453"/>
      <c r="F546" s="453"/>
      <c r="G546" s="453"/>
      <c r="H546" s="453"/>
      <c r="I546" s="92"/>
      <c r="J546" s="93"/>
      <c r="K546" s="92"/>
      <c r="L546" s="92"/>
      <c r="M546"/>
      <c r="N546"/>
      <c r="O546"/>
      <c r="P546"/>
      <c r="Q546"/>
      <c r="R546"/>
      <c r="S546"/>
      <c r="T546"/>
      <c r="U546"/>
      <c r="V546"/>
      <c r="W546"/>
      <c r="X546"/>
      <c r="Y546"/>
      <c r="Z546"/>
      <c r="AA546"/>
      <c r="AB546" s="181"/>
    </row>
    <row r="547" spans="1:46" s="16" customFormat="1" ht="15.65" customHeight="1">
      <c r="A547" s="180"/>
      <c r="B547"/>
      <c r="C547" s="478" t="s">
        <v>2741</v>
      </c>
      <c r="D547" s="453"/>
      <c r="E547" s="453"/>
      <c r="F547" s="453"/>
      <c r="G547" s="453"/>
      <c r="H547" s="453"/>
      <c r="I547" s="92"/>
      <c r="J547" s="93"/>
      <c r="K547" s="92"/>
      <c r="L547" s="92"/>
      <c r="M547"/>
      <c r="N547"/>
      <c r="O547"/>
      <c r="P547"/>
      <c r="Q547"/>
      <c r="R547"/>
      <c r="S547"/>
      <c r="T547"/>
      <c r="U547"/>
      <c r="V547"/>
      <c r="W547"/>
      <c r="X547"/>
      <c r="Y547"/>
      <c r="Z547"/>
      <c r="AA547"/>
      <c r="AB547" s="181"/>
    </row>
    <row r="548" spans="1:46" s="16" customFormat="1" ht="15.65" customHeight="1">
      <c r="A548" s="180"/>
      <c r="B548"/>
      <c r="C548" s="524"/>
      <c r="D548" s="233"/>
      <c r="E548" s="233"/>
      <c r="F548" s="233"/>
      <c r="G548" s="233"/>
      <c r="H548" s="233"/>
      <c r="I548" s="233"/>
      <c r="J548" s="233"/>
      <c r="K548" s="233"/>
      <c r="L548" s="233"/>
      <c r="M548" s="233"/>
      <c r="N548" s="233"/>
      <c r="O548" s="233"/>
      <c r="P548" s="233"/>
      <c r="Q548" s="233"/>
      <c r="R548" s="233"/>
      <c r="S548" s="233"/>
      <c r="T548" s="233"/>
      <c r="U548"/>
      <c r="V548"/>
      <c r="W548"/>
      <c r="X548"/>
      <c r="Y548"/>
      <c r="Z548"/>
      <c r="AA548"/>
      <c r="AB548" s="181"/>
    </row>
    <row r="549" spans="1:46" s="16" customFormat="1" ht="15.65" customHeight="1">
      <c r="A549" s="180"/>
      <c r="B549"/>
      <c r="C549" s="998" t="s">
        <v>2503</v>
      </c>
      <c r="D549" s="997"/>
      <c r="E549" s="997"/>
      <c r="F549" s="997"/>
      <c r="G549" s="997"/>
      <c r="H549" s="997"/>
      <c r="I549" s="997"/>
      <c r="J549" s="997"/>
      <c r="K549" s="997"/>
      <c r="L549" s="997"/>
      <c r="M549" s="997"/>
      <c r="N549" s="997"/>
      <c r="O549" s="997"/>
      <c r="P549" s="997"/>
      <c r="Q549" s="997"/>
      <c r="R549" s="997"/>
      <c r="S549" s="997"/>
      <c r="T549" s="997"/>
      <c r="U549" s="997"/>
      <c r="V549" s="997"/>
      <c r="W549" s="997"/>
      <c r="X549" s="997"/>
      <c r="Y549" s="997"/>
      <c r="Z549" s="997"/>
      <c r="AA549"/>
      <c r="AB549" s="181"/>
    </row>
    <row r="550" spans="1:46" s="16" customFormat="1" ht="15.65" customHeight="1">
      <c r="A550" s="180"/>
      <c r="B550"/>
      <c r="C550" s="997"/>
      <c r="D550" s="997"/>
      <c r="E550" s="997"/>
      <c r="F550" s="997"/>
      <c r="G550" s="997"/>
      <c r="H550" s="997"/>
      <c r="I550" s="997"/>
      <c r="J550" s="997"/>
      <c r="K550" s="997"/>
      <c r="L550" s="997"/>
      <c r="M550" s="997"/>
      <c r="N550" s="997"/>
      <c r="O550" s="997"/>
      <c r="P550" s="997"/>
      <c r="Q550" s="997"/>
      <c r="R550" s="997"/>
      <c r="S550" s="997"/>
      <c r="T550" s="997"/>
      <c r="U550" s="997"/>
      <c r="V550" s="997"/>
      <c r="W550" s="997"/>
      <c r="X550" s="997"/>
      <c r="Y550" s="997"/>
      <c r="Z550" s="997"/>
      <c r="AA550"/>
      <c r="AB550" s="181"/>
    </row>
    <row r="551" spans="1:46" s="16" customFormat="1" ht="15.65" customHeight="1">
      <c r="A551" s="180"/>
      <c r="B551"/>
      <c r="C551" s="997"/>
      <c r="D551" s="997"/>
      <c r="E551" s="997"/>
      <c r="F551" s="997"/>
      <c r="G551" s="997"/>
      <c r="H551" s="997"/>
      <c r="I551" s="997"/>
      <c r="J551" s="997"/>
      <c r="K551" s="997"/>
      <c r="L551" s="997"/>
      <c r="M551" s="997"/>
      <c r="N551" s="997"/>
      <c r="O551" s="997"/>
      <c r="P551" s="997"/>
      <c r="Q551" s="997"/>
      <c r="R551" s="997"/>
      <c r="S551" s="997"/>
      <c r="T551" s="997"/>
      <c r="U551" s="997"/>
      <c r="V551" s="997"/>
      <c r="W551" s="997"/>
      <c r="X551" s="997"/>
      <c r="Y551" s="997"/>
      <c r="Z551" s="997"/>
      <c r="AA551"/>
      <c r="AB551" s="181"/>
    </row>
    <row r="552" spans="1:46" s="16" customFormat="1" ht="15.65" customHeight="1">
      <c r="A552" s="180"/>
      <c r="B552"/>
      <c r="C552" s="997"/>
      <c r="D552" s="997"/>
      <c r="E552" s="997"/>
      <c r="F552" s="997"/>
      <c r="G552" s="997"/>
      <c r="H552" s="997"/>
      <c r="I552" s="997"/>
      <c r="J552" s="997"/>
      <c r="K552" s="997"/>
      <c r="L552" s="997"/>
      <c r="M552" s="997"/>
      <c r="N552" s="997"/>
      <c r="O552" s="997"/>
      <c r="P552" s="997"/>
      <c r="Q552" s="997"/>
      <c r="R552" s="997"/>
      <c r="S552" s="997"/>
      <c r="T552" s="997"/>
      <c r="U552" s="997"/>
      <c r="V552" s="997"/>
      <c r="W552" s="997"/>
      <c r="X552" s="997"/>
      <c r="Y552" s="997"/>
      <c r="Z552" s="997"/>
      <c r="AA552"/>
      <c r="AB552" s="181"/>
    </row>
    <row r="553" spans="1:46" s="16" customFormat="1" ht="15.65" customHeight="1">
      <c r="A553" s="180"/>
      <c r="B553"/>
      <c r="C553" s="997"/>
      <c r="D553" s="997"/>
      <c r="E553" s="997"/>
      <c r="F553" s="997"/>
      <c r="G553" s="997"/>
      <c r="H553" s="997"/>
      <c r="I553" s="997"/>
      <c r="J553" s="997"/>
      <c r="K553" s="997"/>
      <c r="L553" s="997"/>
      <c r="M553" s="997"/>
      <c r="N553" s="997"/>
      <c r="O553" s="997"/>
      <c r="P553" s="997"/>
      <c r="Q553" s="997"/>
      <c r="R553" s="997"/>
      <c r="S553" s="997"/>
      <c r="T553" s="997"/>
      <c r="U553" s="997"/>
      <c r="V553" s="997"/>
      <c r="W553" s="997"/>
      <c r="X553" s="997"/>
      <c r="Y553" s="997"/>
      <c r="Z553" s="997"/>
      <c r="AA553"/>
      <c r="AB553" s="181"/>
    </row>
    <row r="554" spans="1:46" s="16" customFormat="1" ht="15.65" customHeight="1">
      <c r="A554" s="180"/>
      <c r="B554"/>
      <c r="C554" s="461"/>
      <c r="D554" s="233"/>
      <c r="E554" s="233"/>
      <c r="F554" s="233"/>
      <c r="G554" s="233"/>
      <c r="H554" s="233"/>
      <c r="I554" s="233"/>
      <c r="J554" s="233"/>
      <c r="K554" s="233"/>
      <c r="L554" s="233"/>
      <c r="M554" s="233"/>
      <c r="N554" s="233"/>
      <c r="O554" s="233"/>
      <c r="P554" s="233"/>
      <c r="Q554" s="233"/>
      <c r="R554" s="233"/>
      <c r="S554" s="233"/>
      <c r="T554" s="233"/>
      <c r="U554"/>
      <c r="V554"/>
      <c r="W554"/>
      <c r="X554"/>
      <c r="Y554"/>
      <c r="Z554"/>
      <c r="AA554"/>
      <c r="AB554" s="181"/>
    </row>
    <row r="555" spans="1:46" s="16" customFormat="1" ht="15.65" customHeight="1">
      <c r="A555" s="180"/>
      <c r="B555"/>
      <c r="C555" s="475"/>
      <c r="D555" s="453"/>
      <c r="E555" s="453"/>
      <c r="F555" s="453"/>
      <c r="G555" s="453"/>
      <c r="H555" s="453"/>
      <c r="I555" s="92"/>
      <c r="J555" s="93"/>
      <c r="K555" s="92"/>
      <c r="L555" s="92"/>
      <c r="M555"/>
      <c r="N555"/>
      <c r="O555"/>
      <c r="P555"/>
      <c r="Q555"/>
      <c r="R555"/>
      <c r="S555"/>
      <c r="T555"/>
      <c r="U555"/>
      <c r="V555"/>
      <c r="W555"/>
      <c r="X555"/>
      <c r="Y555"/>
      <c r="Z555"/>
      <c r="AA555"/>
      <c r="AB555" s="181"/>
    </row>
    <row r="556" spans="1:46" s="16" customFormat="1" ht="15.65" customHeight="1">
      <c r="A556" s="180"/>
      <c r="B556"/>
      <c r="C556" s="475"/>
      <c r="D556" s="453"/>
      <c r="E556" s="453"/>
      <c r="F556" s="453"/>
      <c r="G556" s="453"/>
      <c r="H556" s="453"/>
      <c r="I556" s="92"/>
      <c r="J556" s="93"/>
      <c r="K556" s="92"/>
      <c r="L556" s="92"/>
      <c r="M556"/>
      <c r="N556"/>
      <c r="O556"/>
      <c r="P556"/>
      <c r="Q556"/>
      <c r="R556"/>
      <c r="S556"/>
      <c r="T556"/>
      <c r="U556"/>
      <c r="V556"/>
      <c r="W556"/>
      <c r="X556"/>
      <c r="Y556"/>
      <c r="Z556"/>
      <c r="AA556"/>
      <c r="AB556" s="181"/>
    </row>
    <row r="557" spans="1:46" s="16" customFormat="1" ht="15.65" customHeight="1">
      <c r="A557" s="180"/>
      <c r="B557"/>
      <c r="C557" s="478"/>
      <c r="D557" s="453"/>
      <c r="E557" s="453"/>
      <c r="F557" s="453"/>
      <c r="G557" s="453"/>
      <c r="H557" s="453"/>
      <c r="I557" s="92"/>
      <c r="J557" s="93"/>
      <c r="K557" s="92"/>
      <c r="L557" s="92"/>
      <c r="M557"/>
      <c r="N557"/>
      <c r="O557"/>
      <c r="P557"/>
      <c r="Q557"/>
      <c r="R557"/>
      <c r="S557"/>
      <c r="T557"/>
      <c r="U557"/>
      <c r="V557"/>
      <c r="W557"/>
      <c r="X557"/>
      <c r="Y557"/>
      <c r="Z557"/>
      <c r="AA557"/>
      <c r="AB557" s="181"/>
    </row>
    <row r="558" spans="1:46" s="16" customFormat="1" ht="15.65" customHeight="1" thickBot="1">
      <c r="A558" s="541"/>
      <c r="B558" s="542"/>
      <c r="C558" s="543"/>
      <c r="D558" s="544"/>
      <c r="E558" s="544"/>
      <c r="F558" s="544"/>
      <c r="G558" s="544"/>
      <c r="H558" s="544"/>
      <c r="I558" s="545"/>
      <c r="J558" s="545"/>
      <c r="K558" s="546"/>
      <c r="L558" s="542"/>
      <c r="M558" s="542"/>
      <c r="N558" s="542"/>
      <c r="O558" s="542"/>
      <c r="P558" s="542"/>
      <c r="Q558" s="542"/>
      <c r="R558" s="542"/>
      <c r="S558" s="542"/>
      <c r="T558" s="542"/>
      <c r="U558" s="542"/>
      <c r="V558" s="542"/>
      <c r="W558" s="542"/>
      <c r="X558" s="542"/>
      <c r="Y558" s="542"/>
      <c r="Z558" s="542"/>
      <c r="AA558" s="542"/>
      <c r="AB558" s="547"/>
    </row>
    <row r="559" spans="1:46" ht="14.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row>
    <row r="560" spans="1:46" ht="14.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row>
    <row r="561" spans="1:46" ht="14.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row>
    <row r="562" spans="1:46" ht="14.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row>
    <row r="563" spans="1:46" ht="14.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row>
    <row r="564" spans="1:46" ht="14.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row>
    <row r="565" spans="1:46" ht="14.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row>
    <row r="566" spans="1:46" ht="14.5" hidden="1" customHeight="1">
      <c r="A566" s="27"/>
      <c r="AB566" s="23"/>
      <c r="AC566" s="16"/>
      <c r="AD566" s="16"/>
      <c r="AE566" s="16"/>
      <c r="AF566" s="16"/>
      <c r="AG566" s="16"/>
      <c r="AH566" s="16"/>
      <c r="AI566" s="16"/>
      <c r="AJ566" s="16"/>
      <c r="AK566" s="16"/>
      <c r="AL566" s="16"/>
      <c r="AM566" s="16"/>
      <c r="AN566" s="16"/>
      <c r="AO566" s="16"/>
      <c r="AP566" s="16"/>
      <c r="AQ566" s="16"/>
      <c r="AR566" s="16"/>
      <c r="AS566" s="16"/>
      <c r="AT566" s="16"/>
    </row>
    <row r="567" spans="1:46" ht="14.5" hidden="1" customHeight="1">
      <c r="A567" s="27"/>
      <c r="AB567" s="23"/>
      <c r="AC567" s="16"/>
      <c r="AD567" s="16"/>
      <c r="AE567" s="16"/>
      <c r="AF567" s="16"/>
      <c r="AG567" s="16"/>
      <c r="AH567" s="16"/>
      <c r="AI567" s="16"/>
      <c r="AJ567" s="16"/>
      <c r="AK567" s="16"/>
      <c r="AL567" s="16"/>
      <c r="AM567" s="16"/>
      <c r="AN567" s="16"/>
      <c r="AO567" s="16"/>
      <c r="AP567" s="16"/>
      <c r="AQ567" s="16"/>
      <c r="AR567" s="16"/>
      <c r="AS567" s="16"/>
      <c r="AT567" s="16"/>
    </row>
    <row r="568" spans="1:46" ht="14.5" hidden="1" customHeight="1">
      <c r="A568" s="27"/>
      <c r="AB568" s="23"/>
      <c r="AC568" s="16"/>
      <c r="AD568" s="16"/>
      <c r="AE568" s="16"/>
      <c r="AF568" s="16"/>
      <c r="AG568" s="16"/>
      <c r="AH568" s="16"/>
      <c r="AI568" s="16"/>
      <c r="AJ568" s="16"/>
      <c r="AK568" s="16"/>
      <c r="AL568" s="16"/>
      <c r="AM568" s="16"/>
      <c r="AN568" s="16"/>
      <c r="AO568" s="16"/>
      <c r="AP568" s="16"/>
      <c r="AQ568" s="16"/>
      <c r="AR568" s="16"/>
      <c r="AS568" s="16"/>
      <c r="AT568" s="16"/>
    </row>
    <row r="569" spans="1:46" ht="14.5" hidden="1" customHeight="1">
      <c r="A569" s="27"/>
      <c r="AB569" s="23"/>
      <c r="AC569" s="16"/>
      <c r="AD569" s="16"/>
      <c r="AE569" s="16"/>
      <c r="AF569" s="16"/>
      <c r="AG569" s="16"/>
      <c r="AH569" s="16"/>
      <c r="AI569" s="16"/>
      <c r="AJ569" s="16"/>
      <c r="AK569" s="16"/>
      <c r="AL569" s="16"/>
      <c r="AM569" s="16"/>
      <c r="AN569" s="16"/>
      <c r="AO569" s="16"/>
      <c r="AP569" s="16"/>
      <c r="AQ569" s="16"/>
      <c r="AR569" s="16"/>
      <c r="AS569" s="16"/>
      <c r="AT569" s="16"/>
    </row>
    <row r="570" spans="1:46" ht="14.5" hidden="1" customHeight="1">
      <c r="A570" s="27"/>
      <c r="AB570" s="23"/>
      <c r="AC570" s="16"/>
      <c r="AD570" s="16"/>
      <c r="AE570" s="16"/>
      <c r="AF570" s="16"/>
      <c r="AG570" s="16"/>
      <c r="AH570" s="16"/>
      <c r="AI570" s="16"/>
      <c r="AJ570" s="16"/>
      <c r="AK570" s="16"/>
      <c r="AL570" s="16"/>
      <c r="AM570" s="16"/>
      <c r="AN570" s="16"/>
      <c r="AO570" s="16"/>
      <c r="AP570" s="16"/>
      <c r="AQ570" s="16"/>
      <c r="AR570" s="16"/>
      <c r="AS570" s="16"/>
      <c r="AT570" s="16"/>
    </row>
    <row r="571" spans="1:46" ht="14.5" hidden="1" customHeight="1">
      <c r="A571" s="27"/>
      <c r="AB571" s="23"/>
      <c r="AC571" s="16"/>
      <c r="AD571" s="16"/>
      <c r="AE571" s="16"/>
      <c r="AF571" s="16"/>
      <c r="AG571" s="16"/>
      <c r="AH571" s="16"/>
      <c r="AI571" s="16"/>
      <c r="AJ571" s="16"/>
      <c r="AK571" s="16"/>
      <c r="AL571" s="16"/>
      <c r="AM571" s="16"/>
      <c r="AN571" s="16"/>
      <c r="AO571" s="16"/>
      <c r="AP571" s="16"/>
      <c r="AQ571" s="16"/>
      <c r="AR571" s="16"/>
      <c r="AS571" s="16"/>
      <c r="AT571" s="16"/>
    </row>
    <row r="572" spans="1:46" ht="14.5" hidden="1" customHeight="1">
      <c r="A572" s="27"/>
      <c r="AB572" s="23"/>
      <c r="AC572" s="16"/>
      <c r="AD572" s="16"/>
      <c r="AE572" s="16"/>
      <c r="AF572" s="16"/>
      <c r="AG572" s="16"/>
      <c r="AH572" s="16"/>
      <c r="AI572" s="16"/>
      <c r="AJ572" s="16"/>
      <c r="AK572" s="16"/>
      <c r="AL572" s="16"/>
      <c r="AM572" s="16"/>
      <c r="AN572" s="16"/>
      <c r="AO572" s="16"/>
      <c r="AP572" s="16"/>
      <c r="AQ572" s="16"/>
      <c r="AR572" s="16"/>
      <c r="AS572" s="16"/>
      <c r="AT572" s="16"/>
    </row>
    <row r="573" spans="1:46" ht="14.5" hidden="1" customHeight="1">
      <c r="A573" s="27"/>
      <c r="AB573" s="23"/>
      <c r="AC573" s="16"/>
      <c r="AD573" s="16"/>
      <c r="AE573" s="16"/>
      <c r="AF573" s="16"/>
      <c r="AG573" s="16"/>
      <c r="AH573" s="16"/>
      <c r="AI573" s="16"/>
      <c r="AJ573" s="16"/>
      <c r="AK573" s="16"/>
      <c r="AL573" s="16"/>
      <c r="AM573" s="16"/>
      <c r="AN573" s="16"/>
      <c r="AO573" s="16"/>
      <c r="AP573" s="16"/>
      <c r="AQ573" s="16"/>
      <c r="AR573" s="16"/>
      <c r="AS573" s="16"/>
      <c r="AT573" s="16"/>
    </row>
    <row r="574" spans="1:46" ht="14.5" hidden="1" customHeight="1">
      <c r="A574" s="27"/>
      <c r="AB574" s="23"/>
      <c r="AC574" s="16"/>
      <c r="AD574" s="16"/>
      <c r="AE574" s="16"/>
      <c r="AF574" s="16"/>
      <c r="AG574" s="16"/>
      <c r="AH574" s="16"/>
      <c r="AI574" s="16"/>
      <c r="AJ574" s="16"/>
      <c r="AK574" s="16"/>
      <c r="AL574" s="16"/>
      <c r="AM574" s="16"/>
      <c r="AN574" s="16"/>
      <c r="AO574" s="16"/>
      <c r="AP574" s="16"/>
      <c r="AQ574" s="16"/>
      <c r="AR574" s="16"/>
      <c r="AS574" s="16"/>
      <c r="AT574" s="16"/>
    </row>
    <row r="575" spans="1:46" ht="14.5" hidden="1" customHeight="1">
      <c r="A575" s="27"/>
      <c r="AB575" s="23"/>
      <c r="AC575" s="16"/>
      <c r="AD575" s="16"/>
      <c r="AE575" s="16"/>
      <c r="AF575" s="16"/>
      <c r="AG575" s="16"/>
      <c r="AH575" s="16"/>
      <c r="AI575" s="16"/>
      <c r="AJ575" s="16"/>
      <c r="AK575" s="16"/>
      <c r="AL575" s="16"/>
      <c r="AM575" s="16"/>
      <c r="AN575" s="16"/>
      <c r="AO575" s="16"/>
      <c r="AP575" s="16"/>
      <c r="AQ575" s="16"/>
      <c r="AR575" s="16"/>
      <c r="AS575" s="16"/>
      <c r="AT575" s="16"/>
    </row>
    <row r="576" spans="1:46" ht="14.5" hidden="1" customHeight="1">
      <c r="A576" s="27"/>
      <c r="AB576" s="23"/>
      <c r="AC576" s="16"/>
      <c r="AD576" s="16"/>
      <c r="AE576" s="16"/>
      <c r="AF576" s="16"/>
      <c r="AG576" s="16"/>
      <c r="AH576" s="16"/>
      <c r="AI576" s="16"/>
      <c r="AJ576" s="16"/>
      <c r="AK576" s="16"/>
      <c r="AL576" s="16"/>
      <c r="AM576" s="16"/>
      <c r="AN576" s="16"/>
      <c r="AO576" s="16"/>
      <c r="AP576" s="16"/>
      <c r="AQ576" s="16"/>
      <c r="AR576" s="16"/>
      <c r="AS576" s="16"/>
      <c r="AT576" s="16"/>
    </row>
    <row r="577" spans="1:46" ht="14.5" hidden="1" customHeight="1">
      <c r="A577" s="27"/>
      <c r="AB577" s="23"/>
      <c r="AC577" s="16"/>
      <c r="AD577" s="16"/>
      <c r="AE577" s="16"/>
      <c r="AF577" s="16"/>
      <c r="AG577" s="16"/>
      <c r="AH577" s="16"/>
      <c r="AI577" s="16"/>
      <c r="AJ577" s="16"/>
      <c r="AK577" s="16"/>
      <c r="AL577" s="16"/>
      <c r="AM577" s="16"/>
      <c r="AN577" s="16"/>
      <c r="AO577" s="16"/>
      <c r="AP577" s="16"/>
      <c r="AQ577" s="16"/>
      <c r="AR577" s="16"/>
      <c r="AS577" s="16"/>
      <c r="AT577" s="16"/>
    </row>
    <row r="578" spans="1:46" ht="14.5" hidden="1" customHeight="1">
      <c r="A578" s="27"/>
      <c r="AB578" s="23"/>
      <c r="AC578" s="16"/>
      <c r="AD578" s="16"/>
      <c r="AE578" s="16"/>
      <c r="AF578" s="16"/>
      <c r="AG578" s="16"/>
      <c r="AH578" s="16"/>
      <c r="AI578" s="16"/>
      <c r="AJ578" s="16"/>
      <c r="AK578" s="16"/>
      <c r="AL578" s="16"/>
      <c r="AM578" s="16"/>
      <c r="AN578" s="16"/>
      <c r="AO578" s="16"/>
      <c r="AP578" s="16"/>
      <c r="AQ578" s="16"/>
      <c r="AR578" s="16"/>
      <c r="AS578" s="16"/>
      <c r="AT578" s="16"/>
    </row>
    <row r="579" spans="1:46" ht="14.5" hidden="1" customHeight="1">
      <c r="A579" s="27"/>
      <c r="AB579" s="23"/>
      <c r="AC579" s="16"/>
      <c r="AD579" s="16"/>
      <c r="AE579" s="16"/>
      <c r="AF579" s="16"/>
      <c r="AG579" s="16"/>
      <c r="AH579" s="16"/>
      <c r="AI579" s="16"/>
      <c r="AJ579" s="16"/>
      <c r="AK579" s="16"/>
      <c r="AL579" s="16"/>
      <c r="AM579" s="16"/>
      <c r="AN579" s="16"/>
      <c r="AO579" s="16"/>
      <c r="AP579" s="16"/>
      <c r="AQ579" s="16"/>
      <c r="AR579" s="16"/>
      <c r="AS579" s="16"/>
      <c r="AT579" s="16"/>
    </row>
    <row r="580" spans="1:46" ht="14.5" hidden="1" customHeight="1">
      <c r="A580" s="27"/>
      <c r="AB580" s="23"/>
      <c r="AC580" s="16"/>
      <c r="AD580" s="16"/>
      <c r="AE580" s="16"/>
      <c r="AF580" s="16"/>
      <c r="AG580" s="16"/>
      <c r="AH580" s="16"/>
      <c r="AI580" s="16"/>
      <c r="AJ580" s="16"/>
      <c r="AK580" s="16"/>
      <c r="AL580" s="16"/>
      <c r="AM580" s="16"/>
      <c r="AN580" s="16"/>
      <c r="AO580" s="16"/>
      <c r="AP580" s="16"/>
      <c r="AQ580" s="16"/>
      <c r="AR580" s="16"/>
      <c r="AS580" s="16"/>
      <c r="AT580" s="16"/>
    </row>
    <row r="581" spans="1:46" ht="14.5" hidden="1" customHeight="1">
      <c r="A581" s="27"/>
      <c r="AB581" s="23"/>
      <c r="AC581" s="16"/>
      <c r="AD581" s="16"/>
      <c r="AE581" s="16"/>
      <c r="AF581" s="16"/>
      <c r="AG581" s="16"/>
      <c r="AH581" s="16"/>
      <c r="AI581" s="16"/>
      <c r="AJ581" s="16"/>
      <c r="AK581" s="16"/>
      <c r="AL581" s="16"/>
      <c r="AM581" s="16"/>
      <c r="AN581" s="16"/>
      <c r="AO581" s="16"/>
      <c r="AP581" s="16"/>
      <c r="AQ581" s="16"/>
      <c r="AR581" s="16"/>
      <c r="AS581" s="16"/>
      <c r="AT581" s="16"/>
    </row>
    <row r="582" spans="1:46" ht="14.5" hidden="1" customHeight="1">
      <c r="A582" s="27"/>
      <c r="AB582" s="23"/>
      <c r="AC582" s="16"/>
      <c r="AD582" s="16"/>
      <c r="AE582" s="16"/>
      <c r="AF582" s="16"/>
      <c r="AG582" s="16"/>
      <c r="AH582" s="16"/>
      <c r="AI582" s="16"/>
      <c r="AJ582" s="16"/>
      <c r="AK582" s="16"/>
      <c r="AL582" s="16"/>
      <c r="AM582" s="16"/>
      <c r="AN582" s="16"/>
      <c r="AO582" s="16"/>
      <c r="AP582" s="16"/>
      <c r="AQ582" s="16"/>
      <c r="AR582" s="16"/>
      <c r="AS582" s="16"/>
      <c r="AT582" s="16"/>
    </row>
    <row r="583" spans="1:46" ht="14.5" hidden="1" customHeight="1">
      <c r="A583" s="27"/>
      <c r="AB583" s="23"/>
      <c r="AC583" s="16"/>
      <c r="AD583" s="16"/>
      <c r="AE583" s="16"/>
      <c r="AF583" s="16"/>
      <c r="AG583" s="16"/>
      <c r="AH583" s="16"/>
      <c r="AI583" s="16"/>
      <c r="AJ583" s="16"/>
      <c r="AK583" s="16"/>
      <c r="AL583" s="16"/>
      <c r="AM583" s="16"/>
      <c r="AN583" s="16"/>
      <c r="AO583" s="16"/>
      <c r="AP583" s="16"/>
      <c r="AQ583" s="16"/>
      <c r="AR583" s="16"/>
      <c r="AS583" s="16"/>
      <c r="AT583" s="16"/>
    </row>
    <row r="584" spans="1:46" ht="14.5" hidden="1" customHeight="1">
      <c r="A584" s="27"/>
      <c r="AB584" s="23"/>
      <c r="AC584" s="16"/>
      <c r="AD584" s="16"/>
      <c r="AE584" s="16"/>
      <c r="AF584" s="16"/>
      <c r="AG584" s="16"/>
      <c r="AH584" s="16"/>
      <c r="AI584" s="16"/>
      <c r="AJ584" s="16"/>
      <c r="AK584" s="16"/>
      <c r="AL584" s="16"/>
      <c r="AM584" s="16"/>
      <c r="AN584" s="16"/>
      <c r="AO584" s="16"/>
      <c r="AP584" s="16"/>
      <c r="AQ584" s="16"/>
      <c r="AR584" s="16"/>
      <c r="AS584" s="16"/>
      <c r="AT584" s="16"/>
    </row>
    <row r="585" spans="1:46" ht="14.5" hidden="1" customHeight="1">
      <c r="A585" s="27"/>
      <c r="AB585" s="23"/>
      <c r="AC585" s="16"/>
      <c r="AD585" s="16"/>
      <c r="AE585" s="16"/>
      <c r="AF585" s="16"/>
      <c r="AG585" s="16"/>
      <c r="AH585" s="16"/>
      <c r="AI585" s="16"/>
      <c r="AJ585" s="16"/>
      <c r="AK585" s="16"/>
      <c r="AL585" s="16"/>
      <c r="AM585" s="16"/>
      <c r="AN585" s="16"/>
      <c r="AO585" s="16"/>
      <c r="AP585" s="16"/>
      <c r="AQ585" s="16"/>
      <c r="AR585" s="16"/>
      <c r="AS585" s="16"/>
      <c r="AT585" s="16"/>
    </row>
    <row r="586" spans="1:46" ht="14.5" hidden="1" customHeight="1">
      <c r="A586" s="27"/>
      <c r="AB586" s="23"/>
      <c r="AC586" s="16"/>
      <c r="AD586" s="16"/>
      <c r="AE586" s="16"/>
      <c r="AF586" s="16"/>
      <c r="AG586" s="16"/>
      <c r="AH586" s="16"/>
      <c r="AI586" s="16"/>
      <c r="AJ586" s="16"/>
      <c r="AK586" s="16"/>
      <c r="AL586" s="16"/>
      <c r="AM586" s="16"/>
      <c r="AN586" s="16"/>
      <c r="AO586" s="16"/>
      <c r="AP586" s="16"/>
      <c r="AQ586" s="16"/>
      <c r="AR586" s="16"/>
      <c r="AS586" s="16"/>
      <c r="AT586" s="16"/>
    </row>
    <row r="587" spans="1:46" ht="14.5" hidden="1" customHeight="1">
      <c r="A587" s="27"/>
      <c r="AB587" s="23"/>
      <c r="AC587" s="16"/>
      <c r="AD587" s="16"/>
      <c r="AE587" s="16"/>
      <c r="AF587" s="16"/>
      <c r="AG587" s="16"/>
      <c r="AH587" s="16"/>
      <c r="AI587" s="16"/>
      <c r="AJ587" s="16"/>
      <c r="AK587" s="16"/>
      <c r="AL587" s="16"/>
      <c r="AM587" s="16"/>
      <c r="AN587" s="16"/>
      <c r="AO587" s="16"/>
      <c r="AP587" s="16"/>
      <c r="AQ587" s="16"/>
      <c r="AR587" s="16"/>
      <c r="AS587" s="16"/>
      <c r="AT587" s="16"/>
    </row>
    <row r="588" spans="1:46" ht="14.5" hidden="1" customHeight="1">
      <c r="A588" s="27"/>
      <c r="AB588" s="23"/>
      <c r="AC588" s="16"/>
      <c r="AD588" s="16"/>
      <c r="AE588" s="16"/>
      <c r="AF588" s="16"/>
      <c r="AG588" s="16"/>
      <c r="AH588" s="16"/>
      <c r="AI588" s="16"/>
      <c r="AJ588" s="16"/>
      <c r="AK588" s="16"/>
      <c r="AL588" s="16"/>
      <c r="AM588" s="16"/>
      <c r="AN588" s="16"/>
      <c r="AO588" s="16"/>
      <c r="AP588" s="16"/>
      <c r="AQ588" s="16"/>
      <c r="AR588" s="16"/>
      <c r="AS588" s="16"/>
      <c r="AT588" s="16"/>
    </row>
    <row r="589" spans="1:46" ht="14.5" hidden="1">
      <c r="A589" s="27"/>
      <c r="AB589" s="23"/>
      <c r="AC589" s="16"/>
      <c r="AD589" s="16"/>
      <c r="AE589" s="16"/>
      <c r="AF589" s="16"/>
      <c r="AG589" s="16"/>
      <c r="AH589" s="16"/>
      <c r="AI589" s="16"/>
      <c r="AJ589" s="16"/>
      <c r="AK589" s="16"/>
      <c r="AL589" s="16"/>
      <c r="AM589" s="16"/>
      <c r="AN589" s="16"/>
      <c r="AO589" s="16"/>
      <c r="AP589" s="16"/>
      <c r="AQ589" s="16"/>
      <c r="AR589" s="16"/>
      <c r="AS589" s="16"/>
      <c r="AT589" s="16"/>
    </row>
    <row r="590" spans="1:46" ht="14.5" hidden="1">
      <c r="A590" s="27"/>
      <c r="AB590" s="23"/>
      <c r="AC590" s="16"/>
      <c r="AD590" s="16"/>
      <c r="AE590" s="16"/>
      <c r="AF590" s="16"/>
      <c r="AG590" s="16"/>
      <c r="AH590" s="16"/>
      <c r="AI590" s="16"/>
      <c r="AJ590" s="16"/>
      <c r="AK590" s="16"/>
      <c r="AL590" s="16"/>
      <c r="AM590" s="16"/>
      <c r="AN590" s="16"/>
      <c r="AO590" s="16"/>
      <c r="AP590" s="16"/>
      <c r="AQ590" s="16"/>
      <c r="AR590" s="16"/>
      <c r="AS590" s="16"/>
      <c r="AT590" s="16"/>
    </row>
    <row r="591" spans="1:46" ht="14.5" hidden="1">
      <c r="A591" s="27"/>
      <c r="AB591" s="23"/>
      <c r="AC591" s="16"/>
      <c r="AD591" s="16"/>
      <c r="AE591" s="16"/>
      <c r="AF591" s="16"/>
      <c r="AG591" s="16"/>
      <c r="AH591" s="16"/>
      <c r="AI591" s="16"/>
      <c r="AJ591" s="16"/>
      <c r="AK591" s="16"/>
      <c r="AL591" s="16"/>
      <c r="AM591" s="16"/>
      <c r="AN591" s="16"/>
      <c r="AO591" s="16"/>
      <c r="AP591" s="16"/>
      <c r="AQ591" s="16"/>
      <c r="AR591" s="16"/>
      <c r="AS591" s="16"/>
      <c r="AT591" s="16"/>
    </row>
    <row r="592" spans="1:46" ht="14.5" hidden="1">
      <c r="A592" s="27"/>
      <c r="AB592" s="23"/>
      <c r="AC592" s="16"/>
      <c r="AD592" s="16"/>
      <c r="AE592" s="16"/>
      <c r="AF592" s="16"/>
      <c r="AG592" s="16"/>
      <c r="AH592" s="16"/>
      <c r="AI592" s="16"/>
      <c r="AJ592" s="16"/>
      <c r="AK592" s="16"/>
      <c r="AL592" s="16"/>
      <c r="AM592" s="16"/>
      <c r="AN592" s="16"/>
      <c r="AO592" s="16"/>
      <c r="AP592" s="16"/>
      <c r="AQ592" s="16"/>
      <c r="AR592" s="16"/>
      <c r="AS592" s="16"/>
      <c r="AT592" s="16"/>
    </row>
    <row r="593" spans="1:46" ht="14.5" hidden="1">
      <c r="A593" s="27"/>
      <c r="AB593" s="23"/>
      <c r="AC593" s="16"/>
      <c r="AD593" s="16"/>
      <c r="AE593" s="16"/>
      <c r="AF593" s="16"/>
      <c r="AG593" s="16"/>
      <c r="AH593" s="16"/>
      <c r="AI593" s="16"/>
      <c r="AJ593" s="16"/>
      <c r="AK593" s="16"/>
      <c r="AL593" s="16"/>
      <c r="AM593" s="16"/>
      <c r="AN593" s="16"/>
      <c r="AO593" s="16"/>
      <c r="AP593" s="16"/>
      <c r="AQ593" s="16"/>
      <c r="AR593" s="16"/>
      <c r="AS593" s="16"/>
      <c r="AT593" s="16"/>
    </row>
    <row r="594" spans="1:46" ht="14.5" hidden="1">
      <c r="A594" s="27"/>
      <c r="AB594" s="23"/>
      <c r="AC594" s="16"/>
      <c r="AD594" s="16"/>
      <c r="AE594" s="16"/>
      <c r="AF594" s="16"/>
      <c r="AG594" s="16"/>
      <c r="AH594" s="16"/>
      <c r="AI594" s="16"/>
      <c r="AJ594" s="16"/>
      <c r="AK594" s="16"/>
      <c r="AL594" s="16"/>
      <c r="AM594" s="16"/>
      <c r="AN594" s="16"/>
      <c r="AO594" s="16"/>
      <c r="AP594" s="16"/>
      <c r="AQ594" s="16"/>
      <c r="AR594" s="16"/>
      <c r="AS594" s="16"/>
      <c r="AT594" s="16"/>
    </row>
    <row r="595" spans="1:46" ht="14.5" hidden="1">
      <c r="A595" s="27"/>
      <c r="AB595" s="23"/>
      <c r="AC595" s="16"/>
      <c r="AD595" s="16"/>
      <c r="AE595" s="16"/>
      <c r="AF595" s="16"/>
      <c r="AG595" s="16"/>
      <c r="AH595" s="16"/>
      <c r="AI595" s="16"/>
      <c r="AJ595" s="16"/>
      <c r="AK595" s="16"/>
      <c r="AL595" s="16"/>
      <c r="AM595" s="16"/>
      <c r="AN595" s="16"/>
      <c r="AO595" s="16"/>
      <c r="AP595" s="16"/>
      <c r="AQ595" s="16"/>
      <c r="AR595" s="16"/>
      <c r="AS595" s="16"/>
      <c r="AT595" s="16"/>
    </row>
    <row r="596" spans="1:46" ht="14.5" hidden="1">
      <c r="A596" s="27"/>
      <c r="AB596" s="23"/>
      <c r="AC596" s="16"/>
      <c r="AD596" s="16"/>
      <c r="AE596" s="16"/>
      <c r="AF596" s="16"/>
      <c r="AG596" s="16"/>
      <c r="AH596" s="16"/>
      <c r="AI596" s="16"/>
      <c r="AJ596" s="16"/>
      <c r="AK596" s="16"/>
      <c r="AL596" s="16"/>
      <c r="AM596" s="16"/>
      <c r="AN596" s="16"/>
      <c r="AO596" s="16"/>
      <c r="AP596" s="16"/>
      <c r="AQ596" s="16"/>
      <c r="AR596" s="16"/>
      <c r="AS596" s="16"/>
      <c r="AT596" s="16"/>
    </row>
    <row r="597" spans="1:46" ht="14.5" hidden="1">
      <c r="A597" s="27"/>
      <c r="AB597" s="23"/>
      <c r="AC597" s="16"/>
      <c r="AD597" s="16"/>
      <c r="AE597" s="16"/>
      <c r="AF597" s="16"/>
      <c r="AG597" s="16"/>
      <c r="AH597" s="16"/>
      <c r="AI597" s="16"/>
      <c r="AJ597" s="16"/>
      <c r="AK597" s="16"/>
      <c r="AL597" s="16"/>
      <c r="AM597" s="16"/>
      <c r="AN597" s="16"/>
      <c r="AO597" s="16"/>
      <c r="AP597" s="16"/>
      <c r="AQ597" s="16"/>
      <c r="AR597" s="16"/>
      <c r="AS597" s="16"/>
      <c r="AT597" s="16"/>
    </row>
    <row r="598" spans="1:46" ht="14.5" hidden="1">
      <c r="A598" s="27"/>
      <c r="AB598" s="23"/>
      <c r="AC598" s="16"/>
      <c r="AD598" s="16"/>
      <c r="AE598" s="16"/>
      <c r="AF598" s="16"/>
      <c r="AG598" s="16"/>
      <c r="AH598" s="16"/>
      <c r="AI598" s="16"/>
      <c r="AJ598" s="16"/>
      <c r="AK598" s="16"/>
      <c r="AL598" s="16"/>
      <c r="AM598" s="16"/>
      <c r="AN598" s="16"/>
      <c r="AO598" s="16"/>
      <c r="AP598" s="16"/>
      <c r="AQ598" s="16"/>
      <c r="AR598" s="16"/>
      <c r="AS598" s="16"/>
      <c r="AT598" s="16"/>
    </row>
    <row r="599" spans="1:46" ht="14.5" hidden="1">
      <c r="A599" s="27"/>
      <c r="AB599" s="23"/>
      <c r="AC599" s="16"/>
      <c r="AD599" s="16"/>
      <c r="AE599" s="16"/>
      <c r="AF599" s="16"/>
      <c r="AG599" s="16"/>
      <c r="AH599" s="16"/>
      <c r="AI599" s="16"/>
      <c r="AJ599" s="16"/>
      <c r="AK599" s="16"/>
      <c r="AL599" s="16"/>
      <c r="AM599" s="16"/>
      <c r="AN599" s="16"/>
      <c r="AO599" s="16"/>
      <c r="AP599" s="16"/>
      <c r="AQ599" s="16"/>
      <c r="AR599" s="16"/>
      <c r="AS599" s="16"/>
      <c r="AT599" s="16"/>
    </row>
    <row r="600" spans="1:46" ht="14.5" hidden="1">
      <c r="A600" s="27"/>
      <c r="AB600" s="23"/>
      <c r="AC600" s="16"/>
      <c r="AD600" s="16"/>
      <c r="AE600" s="16"/>
      <c r="AF600" s="16"/>
      <c r="AG600" s="16"/>
      <c r="AH600" s="16"/>
      <c r="AI600" s="16"/>
      <c r="AJ600" s="16"/>
      <c r="AK600" s="16"/>
      <c r="AL600" s="16"/>
      <c r="AM600" s="16"/>
      <c r="AN600" s="16"/>
      <c r="AO600" s="16"/>
      <c r="AP600" s="16"/>
      <c r="AQ600" s="16"/>
      <c r="AR600" s="16"/>
      <c r="AS600" s="16"/>
      <c r="AT600" s="16"/>
    </row>
    <row r="601" spans="1:46" ht="14.5" hidden="1">
      <c r="A601" s="27"/>
      <c r="AB601" s="23"/>
      <c r="AC601" s="16"/>
      <c r="AD601" s="16"/>
      <c r="AE601" s="16"/>
      <c r="AF601" s="16"/>
      <c r="AG601" s="16"/>
      <c r="AH601" s="16"/>
      <c r="AI601" s="16"/>
      <c r="AJ601" s="16"/>
      <c r="AK601" s="16"/>
      <c r="AL601" s="16"/>
      <c r="AM601" s="16"/>
      <c r="AN601" s="16"/>
      <c r="AO601" s="16"/>
      <c r="AP601" s="16"/>
      <c r="AQ601" s="16"/>
      <c r="AR601" s="16"/>
      <c r="AS601" s="16"/>
      <c r="AT601" s="16"/>
    </row>
    <row r="602" spans="1:46" ht="14.5" hidden="1">
      <c r="A602" s="27"/>
      <c r="AB602" s="23"/>
      <c r="AC602" s="16"/>
      <c r="AD602" s="16"/>
      <c r="AE602" s="16"/>
      <c r="AF602" s="16"/>
      <c r="AG602" s="16"/>
      <c r="AH602" s="16"/>
      <c r="AI602" s="16"/>
      <c r="AJ602" s="16"/>
      <c r="AK602" s="16"/>
      <c r="AL602" s="16"/>
      <c r="AM602" s="16"/>
      <c r="AN602" s="16"/>
      <c r="AO602" s="16"/>
      <c r="AP602" s="16"/>
      <c r="AQ602" s="16"/>
      <c r="AR602" s="16"/>
      <c r="AS602" s="16"/>
      <c r="AT602" s="16"/>
    </row>
    <row r="603" spans="1:46" ht="14.5" hidden="1">
      <c r="A603" s="27"/>
      <c r="AB603" s="23"/>
      <c r="AC603" s="16"/>
      <c r="AD603" s="16"/>
      <c r="AE603" s="16"/>
      <c r="AF603" s="16"/>
      <c r="AG603" s="16"/>
      <c r="AH603" s="16"/>
      <c r="AI603" s="16"/>
      <c r="AJ603" s="16"/>
      <c r="AK603" s="16"/>
      <c r="AL603" s="16"/>
      <c r="AM603" s="16"/>
      <c r="AN603" s="16"/>
      <c r="AO603" s="16"/>
      <c r="AP603" s="16"/>
      <c r="AQ603" s="16"/>
      <c r="AR603" s="16"/>
      <c r="AS603" s="16"/>
      <c r="AT603" s="16"/>
    </row>
    <row r="604" spans="1:46" ht="14.5" hidden="1">
      <c r="A604" s="27"/>
      <c r="AB604" s="23"/>
      <c r="AC604" s="16"/>
      <c r="AD604" s="16"/>
      <c r="AE604" s="16"/>
      <c r="AF604" s="16"/>
      <c r="AG604" s="16"/>
      <c r="AH604" s="16"/>
      <c r="AI604" s="16"/>
      <c r="AJ604" s="16"/>
      <c r="AK604" s="16"/>
      <c r="AL604" s="16"/>
      <c r="AM604" s="16"/>
      <c r="AN604" s="16"/>
      <c r="AO604" s="16"/>
      <c r="AP604" s="16"/>
      <c r="AQ604" s="16"/>
      <c r="AR604" s="16"/>
      <c r="AS604" s="16"/>
      <c r="AT604" s="16"/>
    </row>
    <row r="605" spans="1:46" ht="14.5" hidden="1">
      <c r="A605" s="27"/>
      <c r="AB605" s="23"/>
      <c r="AC605" s="16"/>
      <c r="AD605" s="16"/>
      <c r="AE605" s="16"/>
      <c r="AF605" s="16"/>
      <c r="AG605" s="16"/>
      <c r="AH605" s="16"/>
      <c r="AI605" s="16"/>
      <c r="AJ605" s="16"/>
      <c r="AK605" s="16"/>
      <c r="AL605" s="16"/>
      <c r="AM605" s="16"/>
      <c r="AN605" s="16"/>
      <c r="AO605" s="16"/>
      <c r="AP605" s="16"/>
      <c r="AQ605" s="16"/>
      <c r="AR605" s="16"/>
      <c r="AS605" s="16"/>
      <c r="AT605" s="16"/>
    </row>
    <row r="606" spans="1:46" ht="14.5" hidden="1">
      <c r="A606" s="27"/>
      <c r="AB606" s="23"/>
      <c r="AC606" s="16"/>
      <c r="AD606" s="16"/>
      <c r="AE606" s="16"/>
      <c r="AF606" s="16"/>
      <c r="AG606" s="16"/>
      <c r="AH606" s="16"/>
      <c r="AI606" s="16"/>
      <c r="AJ606" s="16"/>
      <c r="AK606" s="16"/>
      <c r="AL606" s="16"/>
      <c r="AM606" s="16"/>
      <c r="AN606" s="16"/>
      <c r="AO606" s="16"/>
      <c r="AP606" s="16"/>
      <c r="AQ606" s="16"/>
      <c r="AR606" s="16"/>
      <c r="AS606" s="16"/>
      <c r="AT606" s="16"/>
    </row>
    <row r="607" spans="1:46" ht="14.5" hidden="1">
      <c r="A607" s="27"/>
      <c r="AB607" s="23"/>
      <c r="AC607" s="16"/>
      <c r="AD607" s="16"/>
      <c r="AE607" s="16"/>
      <c r="AF607" s="16"/>
      <c r="AG607" s="16"/>
      <c r="AH607" s="16"/>
      <c r="AI607" s="16"/>
      <c r="AJ607" s="16"/>
      <c r="AK607" s="16"/>
      <c r="AL607" s="16"/>
      <c r="AM607" s="16"/>
      <c r="AN607" s="16"/>
      <c r="AO607" s="16"/>
      <c r="AP607" s="16"/>
      <c r="AQ607" s="16"/>
      <c r="AR607" s="16"/>
      <c r="AS607" s="16"/>
      <c r="AT607" s="16"/>
    </row>
    <row r="608" spans="1:46" ht="14.5" hidden="1">
      <c r="A608" s="27"/>
      <c r="AB608" s="23"/>
      <c r="AC608" s="16"/>
      <c r="AD608" s="16"/>
      <c r="AE608" s="16"/>
      <c r="AF608" s="16"/>
      <c r="AG608" s="16"/>
      <c r="AH608" s="16"/>
      <c r="AI608" s="16"/>
      <c r="AJ608" s="16"/>
      <c r="AK608" s="16"/>
      <c r="AL608" s="16"/>
      <c r="AM608" s="16"/>
      <c r="AN608" s="16"/>
      <c r="AO608" s="16"/>
      <c r="AP608" s="16"/>
      <c r="AQ608" s="16"/>
      <c r="AR608" s="16"/>
      <c r="AS608" s="16"/>
      <c r="AT608" s="16"/>
    </row>
    <row r="609" spans="1:46" ht="14.5" hidden="1">
      <c r="A609" s="27"/>
      <c r="AB609" s="23"/>
      <c r="AC609" s="16"/>
      <c r="AD609" s="16"/>
      <c r="AE609" s="16"/>
      <c r="AF609" s="16"/>
      <c r="AG609" s="16"/>
      <c r="AH609" s="16"/>
      <c r="AI609" s="16"/>
      <c r="AJ609" s="16"/>
      <c r="AK609" s="16"/>
      <c r="AL609" s="16"/>
      <c r="AM609" s="16"/>
      <c r="AN609" s="16"/>
      <c r="AO609" s="16"/>
      <c r="AP609" s="16"/>
      <c r="AQ609" s="16"/>
      <c r="AR609" s="16"/>
      <c r="AS609" s="16"/>
      <c r="AT609" s="16"/>
    </row>
    <row r="610" spans="1:46" ht="14.5" hidden="1">
      <c r="A610" s="27"/>
      <c r="AB610" s="23"/>
      <c r="AC610" s="16"/>
      <c r="AD610" s="16"/>
      <c r="AE610" s="16"/>
      <c r="AF610" s="16"/>
      <c r="AG610" s="16"/>
      <c r="AH610" s="16"/>
      <c r="AI610" s="16"/>
      <c r="AJ610" s="16"/>
      <c r="AK610" s="16"/>
      <c r="AL610" s="16"/>
      <c r="AM610" s="16"/>
      <c r="AN610" s="16"/>
      <c r="AO610" s="16"/>
      <c r="AP610" s="16"/>
      <c r="AQ610" s="16"/>
      <c r="AR610" s="16"/>
      <c r="AS610" s="16"/>
      <c r="AT610" s="16"/>
    </row>
    <row r="611" spans="1:46" ht="14.5" hidden="1">
      <c r="A611" s="27"/>
      <c r="AB611" s="23"/>
      <c r="AC611" s="16"/>
      <c r="AD611" s="16"/>
      <c r="AE611" s="16"/>
      <c r="AF611" s="16"/>
      <c r="AG611" s="16"/>
      <c r="AH611" s="16"/>
      <c r="AI611" s="16"/>
      <c r="AJ611" s="16"/>
      <c r="AK611" s="16"/>
      <c r="AL611" s="16"/>
      <c r="AM611" s="16"/>
      <c r="AN611" s="16"/>
      <c r="AO611" s="16"/>
      <c r="AP611" s="16"/>
      <c r="AQ611" s="16"/>
      <c r="AR611" s="16"/>
      <c r="AS611" s="16"/>
      <c r="AT611" s="16"/>
    </row>
    <row r="612" spans="1:46" ht="14.5" hidden="1">
      <c r="A612" s="27"/>
      <c r="AB612" s="23"/>
      <c r="AC612" s="16"/>
      <c r="AD612" s="16"/>
      <c r="AE612" s="16"/>
      <c r="AF612" s="16"/>
      <c r="AG612" s="16"/>
      <c r="AH612" s="16"/>
      <c r="AI612" s="16"/>
      <c r="AJ612" s="16"/>
      <c r="AK612" s="16"/>
      <c r="AL612" s="16"/>
      <c r="AM612" s="16"/>
      <c r="AN612" s="16"/>
      <c r="AO612" s="16"/>
      <c r="AP612" s="16"/>
      <c r="AQ612" s="16"/>
      <c r="AR612" s="16"/>
      <c r="AS612" s="16"/>
      <c r="AT612" s="16"/>
    </row>
    <row r="613" spans="1:46" ht="14.5" hidden="1">
      <c r="A613" s="27"/>
      <c r="AB613" s="23"/>
      <c r="AC613" s="16"/>
      <c r="AD613" s="16"/>
      <c r="AE613" s="16"/>
      <c r="AF613" s="16"/>
      <c r="AG613" s="16"/>
      <c r="AH613" s="16"/>
      <c r="AI613" s="16"/>
      <c r="AJ613" s="16"/>
      <c r="AK613" s="16"/>
      <c r="AL613" s="16"/>
      <c r="AM613" s="16"/>
      <c r="AN613" s="16"/>
      <c r="AO613" s="16"/>
      <c r="AP613" s="16"/>
      <c r="AQ613" s="16"/>
      <c r="AR613" s="16"/>
      <c r="AS613" s="16"/>
      <c r="AT613" s="16"/>
    </row>
    <row r="614" spans="1:46" ht="14.5" hidden="1">
      <c r="A614" s="27"/>
      <c r="AB614" s="23"/>
      <c r="AC614" s="16"/>
      <c r="AD614" s="16"/>
      <c r="AE614" s="16"/>
      <c r="AF614" s="16"/>
      <c r="AG614" s="16"/>
      <c r="AH614" s="16"/>
      <c r="AI614" s="16"/>
      <c r="AJ614" s="16"/>
      <c r="AK614" s="16"/>
      <c r="AL614" s="16"/>
      <c r="AM614" s="16"/>
      <c r="AN614" s="16"/>
      <c r="AO614" s="16"/>
      <c r="AP614" s="16"/>
      <c r="AQ614" s="16"/>
      <c r="AR614" s="16"/>
      <c r="AS614" s="16"/>
      <c r="AT614" s="16"/>
    </row>
    <row r="615" spans="1:46" ht="14.5" hidden="1">
      <c r="A615" s="27"/>
      <c r="AB615" s="23"/>
      <c r="AC615" s="16"/>
      <c r="AD615" s="16"/>
      <c r="AE615" s="16"/>
      <c r="AF615" s="16"/>
      <c r="AG615" s="16"/>
      <c r="AH615" s="16"/>
      <c r="AI615" s="16"/>
      <c r="AJ615" s="16"/>
      <c r="AK615" s="16"/>
      <c r="AL615" s="16"/>
      <c r="AM615" s="16"/>
      <c r="AN615" s="16"/>
      <c r="AO615" s="16"/>
      <c r="AP615" s="16"/>
      <c r="AQ615" s="16"/>
      <c r="AR615" s="16"/>
      <c r="AS615" s="16"/>
      <c r="AT615" s="16"/>
    </row>
    <row r="616" spans="1:46" ht="14.5" hidden="1">
      <c r="A616" s="27"/>
      <c r="AB616" s="23"/>
      <c r="AC616" s="16"/>
      <c r="AD616" s="16"/>
      <c r="AE616" s="16"/>
      <c r="AF616" s="16"/>
      <c r="AG616" s="16"/>
      <c r="AH616" s="16"/>
      <c r="AI616" s="16"/>
      <c r="AJ616" s="16"/>
      <c r="AK616" s="16"/>
      <c r="AL616" s="16"/>
      <c r="AM616" s="16"/>
      <c r="AN616" s="16"/>
      <c r="AO616" s="16"/>
      <c r="AP616" s="16"/>
      <c r="AQ616" s="16"/>
      <c r="AR616" s="16"/>
      <c r="AS616" s="16"/>
      <c r="AT616" s="16"/>
    </row>
    <row r="617" spans="1:46" ht="14.5" hidden="1">
      <c r="A617" s="27"/>
      <c r="AB617" s="23"/>
      <c r="AC617" s="16"/>
      <c r="AD617" s="16"/>
      <c r="AE617" s="16"/>
      <c r="AF617" s="16"/>
      <c r="AG617" s="16"/>
      <c r="AH617" s="16"/>
      <c r="AI617" s="16"/>
      <c r="AJ617" s="16"/>
      <c r="AK617" s="16"/>
      <c r="AL617" s="16"/>
      <c r="AM617" s="16"/>
      <c r="AN617" s="16"/>
      <c r="AO617" s="16"/>
      <c r="AP617" s="16"/>
      <c r="AQ617" s="16"/>
      <c r="AR617" s="16"/>
      <c r="AS617" s="16"/>
      <c r="AT617" s="16"/>
    </row>
    <row r="618" spans="1:46" ht="14.5" hidden="1">
      <c r="A618" s="27"/>
      <c r="AB618" s="23"/>
      <c r="AC618" s="16"/>
      <c r="AD618" s="16"/>
      <c r="AE618" s="16"/>
      <c r="AF618" s="16"/>
      <c r="AG618" s="16"/>
      <c r="AH618" s="16"/>
      <c r="AI618" s="16"/>
      <c r="AJ618" s="16"/>
      <c r="AK618" s="16"/>
      <c r="AL618" s="16"/>
      <c r="AM618" s="16"/>
      <c r="AN618" s="16"/>
      <c r="AO618" s="16"/>
      <c r="AP618" s="16"/>
      <c r="AQ618" s="16"/>
      <c r="AR618" s="16"/>
      <c r="AS618" s="16"/>
      <c r="AT618" s="16"/>
    </row>
    <row r="619" spans="1:46" ht="14.5" hidden="1">
      <c r="A619" s="27"/>
      <c r="AB619" s="23"/>
      <c r="AC619" s="16"/>
      <c r="AD619" s="16"/>
      <c r="AE619" s="16"/>
      <c r="AF619" s="16"/>
      <c r="AG619" s="16"/>
      <c r="AH619" s="16"/>
      <c r="AI619" s="16"/>
      <c r="AJ619" s="16"/>
      <c r="AK619" s="16"/>
      <c r="AL619" s="16"/>
      <c r="AM619" s="16"/>
      <c r="AN619" s="16"/>
      <c r="AO619" s="16"/>
      <c r="AP619" s="16"/>
      <c r="AQ619" s="16"/>
      <c r="AR619" s="16"/>
      <c r="AS619" s="16"/>
      <c r="AT619" s="16"/>
    </row>
    <row r="620" spans="1:46" ht="14.5" hidden="1">
      <c r="A620" s="27"/>
      <c r="AB620" s="23"/>
      <c r="AC620" s="16"/>
      <c r="AD620" s="16"/>
      <c r="AE620" s="16"/>
      <c r="AF620" s="16"/>
      <c r="AG620" s="16"/>
      <c r="AH620" s="16"/>
      <c r="AI620" s="16"/>
      <c r="AJ620" s="16"/>
      <c r="AK620" s="16"/>
      <c r="AL620" s="16"/>
      <c r="AM620" s="16"/>
      <c r="AN620" s="16"/>
      <c r="AO620" s="16"/>
      <c r="AP620" s="16"/>
      <c r="AQ620" s="16"/>
      <c r="AR620" s="16"/>
      <c r="AS620" s="16"/>
      <c r="AT620" s="16"/>
    </row>
    <row r="621" spans="1:46" ht="14.5" hidden="1">
      <c r="A621" s="27"/>
      <c r="AB621" s="23"/>
      <c r="AC621" s="16"/>
      <c r="AD621" s="16"/>
      <c r="AE621" s="16"/>
      <c r="AF621" s="16"/>
      <c r="AG621" s="16"/>
      <c r="AH621" s="16"/>
      <c r="AI621" s="16"/>
      <c r="AJ621" s="16"/>
      <c r="AK621" s="16"/>
      <c r="AL621" s="16"/>
      <c r="AM621" s="16"/>
      <c r="AN621" s="16"/>
      <c r="AO621" s="16"/>
      <c r="AP621" s="16"/>
      <c r="AQ621" s="16"/>
      <c r="AR621" s="16"/>
      <c r="AS621" s="16"/>
      <c r="AT621" s="16"/>
    </row>
    <row r="622" spans="1:46" ht="14.5" hidden="1">
      <c r="A622" s="27"/>
      <c r="AB622" s="23"/>
      <c r="AC622" s="16"/>
      <c r="AD622" s="16"/>
      <c r="AE622" s="16"/>
      <c r="AF622" s="16"/>
      <c r="AG622" s="16"/>
      <c r="AH622" s="16"/>
      <c r="AI622" s="16"/>
      <c r="AJ622" s="16"/>
      <c r="AK622" s="16"/>
      <c r="AL622" s="16"/>
      <c r="AM622" s="16"/>
      <c r="AN622" s="16"/>
      <c r="AO622" s="16"/>
      <c r="AP622" s="16"/>
      <c r="AQ622" s="16"/>
      <c r="AR622" s="16"/>
      <c r="AS622" s="16"/>
      <c r="AT622" s="16"/>
    </row>
    <row r="623" spans="1:46" ht="14.5" hidden="1">
      <c r="A623" s="27"/>
      <c r="AB623" s="23"/>
      <c r="AC623" s="16"/>
      <c r="AD623" s="16"/>
      <c r="AE623" s="16"/>
      <c r="AF623" s="16"/>
      <c r="AG623" s="16"/>
      <c r="AH623" s="16"/>
      <c r="AI623" s="16"/>
      <c r="AJ623" s="16"/>
      <c r="AK623" s="16"/>
      <c r="AL623" s="16"/>
      <c r="AM623" s="16"/>
      <c r="AN623" s="16"/>
      <c r="AO623" s="16"/>
      <c r="AP623" s="16"/>
      <c r="AQ623" s="16"/>
      <c r="AR623" s="16"/>
      <c r="AS623" s="16"/>
      <c r="AT623" s="16"/>
    </row>
    <row r="624" spans="1:46" ht="14.5" hidden="1">
      <c r="A624" s="27"/>
      <c r="AB624" s="23"/>
      <c r="AC624" s="16"/>
      <c r="AD624" s="16"/>
      <c r="AE624" s="16"/>
      <c r="AF624" s="16"/>
      <c r="AG624" s="16"/>
      <c r="AH624" s="16"/>
      <c r="AI624" s="16"/>
      <c r="AJ624" s="16"/>
      <c r="AK624" s="16"/>
      <c r="AL624" s="16"/>
      <c r="AM624" s="16"/>
      <c r="AN624" s="16"/>
      <c r="AO624" s="16"/>
      <c r="AP624" s="16"/>
      <c r="AQ624" s="16"/>
      <c r="AR624" s="16"/>
      <c r="AS624" s="16"/>
      <c r="AT624" s="16"/>
    </row>
    <row r="625" spans="1:46" ht="14.5" hidden="1">
      <c r="A625" s="27"/>
      <c r="AB625" s="23"/>
      <c r="AC625" s="16"/>
      <c r="AD625" s="16"/>
      <c r="AE625" s="16"/>
      <c r="AF625" s="16"/>
      <c r="AG625" s="16"/>
      <c r="AH625" s="16"/>
      <c r="AI625" s="16"/>
      <c r="AJ625" s="16"/>
      <c r="AK625" s="16"/>
      <c r="AL625" s="16"/>
      <c r="AM625" s="16"/>
      <c r="AN625" s="16"/>
      <c r="AO625" s="16"/>
      <c r="AP625" s="16"/>
      <c r="AQ625" s="16"/>
      <c r="AR625" s="16"/>
      <c r="AS625" s="16"/>
      <c r="AT625" s="16"/>
    </row>
    <row r="626" spans="1:46" ht="14.5" hidden="1">
      <c r="A626" s="27"/>
      <c r="AB626" s="23"/>
      <c r="AC626" s="16"/>
      <c r="AD626" s="16"/>
      <c r="AE626" s="16"/>
      <c r="AF626" s="16"/>
      <c r="AG626" s="16"/>
      <c r="AH626" s="16"/>
      <c r="AI626" s="16"/>
      <c r="AJ626" s="16"/>
      <c r="AK626" s="16"/>
      <c r="AL626" s="16"/>
      <c r="AM626" s="16"/>
      <c r="AN626" s="16"/>
      <c r="AO626" s="16"/>
      <c r="AP626" s="16"/>
      <c r="AQ626" s="16"/>
      <c r="AR626" s="16"/>
      <c r="AS626" s="16"/>
      <c r="AT626" s="16"/>
    </row>
    <row r="627" spans="1:46" ht="14.5" hidden="1">
      <c r="A627" s="27"/>
      <c r="AB627" s="23"/>
      <c r="AC627" s="16"/>
      <c r="AD627" s="16"/>
      <c r="AE627" s="16"/>
      <c r="AF627" s="16"/>
      <c r="AG627" s="16"/>
      <c r="AH627" s="16"/>
      <c r="AI627" s="16"/>
      <c r="AJ627" s="16"/>
      <c r="AK627" s="16"/>
      <c r="AL627" s="16"/>
      <c r="AM627" s="16"/>
      <c r="AN627" s="16"/>
      <c r="AO627" s="16"/>
      <c r="AP627" s="16"/>
      <c r="AQ627" s="16"/>
      <c r="AR627" s="16"/>
      <c r="AS627" s="16"/>
      <c r="AT627" s="16"/>
    </row>
    <row r="628" spans="1:46" ht="14.5" hidden="1">
      <c r="A628" s="27"/>
      <c r="AB628" s="23"/>
      <c r="AC628" s="16"/>
      <c r="AD628" s="16"/>
      <c r="AE628" s="16"/>
      <c r="AF628" s="16"/>
      <c r="AG628" s="16"/>
      <c r="AH628" s="16"/>
      <c r="AI628" s="16"/>
      <c r="AJ628" s="16"/>
      <c r="AK628" s="16"/>
      <c r="AL628" s="16"/>
      <c r="AM628" s="16"/>
      <c r="AN628" s="16"/>
      <c r="AO628" s="16"/>
      <c r="AP628" s="16"/>
      <c r="AQ628" s="16"/>
      <c r="AR628" s="16"/>
      <c r="AS628" s="16"/>
      <c r="AT628" s="16"/>
    </row>
    <row r="629" spans="1:46" ht="14.5" hidden="1">
      <c r="A629" s="27"/>
      <c r="AB629" s="23"/>
      <c r="AC629" s="16"/>
      <c r="AD629" s="16"/>
      <c r="AE629" s="16"/>
      <c r="AF629" s="16"/>
      <c r="AG629" s="16"/>
      <c r="AH629" s="16"/>
      <c r="AI629" s="16"/>
      <c r="AJ629" s="16"/>
      <c r="AK629" s="16"/>
      <c r="AL629" s="16"/>
      <c r="AM629" s="16"/>
      <c r="AN629" s="16"/>
      <c r="AO629" s="16"/>
      <c r="AP629" s="16"/>
      <c r="AQ629" s="16"/>
      <c r="AR629" s="16"/>
      <c r="AS629" s="16"/>
      <c r="AT629" s="16"/>
    </row>
    <row r="630" spans="1:46" ht="14.5" hidden="1">
      <c r="A630" s="27"/>
      <c r="AB630" s="23"/>
      <c r="AC630" s="16"/>
      <c r="AD630" s="16"/>
      <c r="AE630" s="16"/>
      <c r="AF630" s="16"/>
      <c r="AG630" s="16"/>
      <c r="AH630" s="16"/>
      <c r="AI630" s="16"/>
      <c r="AJ630" s="16"/>
      <c r="AK630" s="16"/>
      <c r="AL630" s="16"/>
      <c r="AM630" s="16"/>
      <c r="AN630" s="16"/>
      <c r="AO630" s="16"/>
      <c r="AP630" s="16"/>
      <c r="AQ630" s="16"/>
      <c r="AR630" s="16"/>
      <c r="AS630" s="16"/>
      <c r="AT630" s="16"/>
    </row>
    <row r="631" spans="1:46" ht="14.5" hidden="1">
      <c r="A631" s="27"/>
      <c r="AB631" s="23"/>
      <c r="AC631" s="16"/>
      <c r="AD631" s="16"/>
      <c r="AE631" s="16"/>
      <c r="AF631" s="16"/>
      <c r="AG631" s="16"/>
      <c r="AH631" s="16"/>
      <c r="AI631" s="16"/>
      <c r="AJ631" s="16"/>
      <c r="AK631" s="16"/>
      <c r="AL631" s="16"/>
      <c r="AM631" s="16"/>
      <c r="AN631" s="16"/>
      <c r="AO631" s="16"/>
      <c r="AP631" s="16"/>
      <c r="AQ631" s="16"/>
      <c r="AR631" s="16"/>
      <c r="AS631" s="16"/>
      <c r="AT631" s="16"/>
    </row>
    <row r="632" spans="1:46" ht="14.5" hidden="1">
      <c r="A632" s="27"/>
      <c r="AB632" s="23"/>
      <c r="AC632" s="16"/>
      <c r="AD632" s="16"/>
      <c r="AE632" s="16"/>
      <c r="AF632" s="16"/>
      <c r="AG632" s="16"/>
      <c r="AH632" s="16"/>
      <c r="AI632" s="16"/>
      <c r="AJ632" s="16"/>
      <c r="AK632" s="16"/>
      <c r="AL632" s="16"/>
      <c r="AM632" s="16"/>
      <c r="AN632" s="16"/>
      <c r="AO632" s="16"/>
      <c r="AP632" s="16"/>
      <c r="AQ632" s="16"/>
      <c r="AR632" s="16"/>
      <c r="AS632" s="16"/>
      <c r="AT632" s="16"/>
    </row>
    <row r="633" spans="1:46" ht="14.5" hidden="1">
      <c r="A633" s="27"/>
      <c r="AB633" s="23"/>
      <c r="AC633" s="16"/>
      <c r="AD633" s="16"/>
      <c r="AE633" s="16"/>
      <c r="AF633" s="16"/>
      <c r="AG633" s="16"/>
      <c r="AH633" s="16"/>
      <c r="AI633" s="16"/>
      <c r="AJ633" s="16"/>
      <c r="AK633" s="16"/>
      <c r="AL633" s="16"/>
      <c r="AM633" s="16"/>
      <c r="AN633" s="16"/>
      <c r="AO633" s="16"/>
      <c r="AP633" s="16"/>
      <c r="AQ633" s="16"/>
      <c r="AR633" s="16"/>
      <c r="AS633" s="16"/>
      <c r="AT633" s="16"/>
    </row>
    <row r="634" spans="1:46" ht="14.5" hidden="1">
      <c r="A634" s="27"/>
      <c r="AB634" s="23"/>
      <c r="AC634" s="16"/>
      <c r="AD634" s="16"/>
      <c r="AE634" s="16"/>
      <c r="AF634" s="16"/>
      <c r="AG634" s="16"/>
      <c r="AH634" s="16"/>
      <c r="AI634" s="16"/>
      <c r="AJ634" s="16"/>
      <c r="AK634" s="16"/>
      <c r="AL634" s="16"/>
      <c r="AM634" s="16"/>
      <c r="AN634" s="16"/>
      <c r="AO634" s="16"/>
      <c r="AP634" s="16"/>
      <c r="AQ634" s="16"/>
      <c r="AR634" s="16"/>
      <c r="AS634" s="16"/>
      <c r="AT634" s="16"/>
    </row>
    <row r="635" spans="1:46" ht="14.5" hidden="1">
      <c r="A635" s="27"/>
      <c r="AB635" s="23"/>
      <c r="AC635" s="16"/>
      <c r="AD635" s="16"/>
      <c r="AE635" s="16"/>
      <c r="AF635" s="16"/>
      <c r="AG635" s="16"/>
      <c r="AH635" s="16"/>
      <c r="AI635" s="16"/>
      <c r="AJ635" s="16"/>
      <c r="AK635" s="16"/>
      <c r="AL635" s="16"/>
      <c r="AM635" s="16"/>
      <c r="AN635" s="16"/>
      <c r="AO635" s="16"/>
      <c r="AP635" s="16"/>
      <c r="AQ635" s="16"/>
      <c r="AR635" s="16"/>
      <c r="AS635" s="16"/>
      <c r="AT635" s="16"/>
    </row>
    <row r="636" spans="1:46" ht="14.5" hidden="1">
      <c r="A636" s="27"/>
      <c r="AB636" s="23"/>
      <c r="AC636" s="16"/>
      <c r="AD636" s="16"/>
      <c r="AE636" s="16"/>
      <c r="AF636" s="16"/>
      <c r="AG636" s="16"/>
      <c r="AH636" s="16"/>
      <c r="AI636" s="16"/>
      <c r="AJ636" s="16"/>
      <c r="AK636" s="16"/>
      <c r="AL636" s="16"/>
      <c r="AM636" s="16"/>
      <c r="AN636" s="16"/>
      <c r="AO636" s="16"/>
      <c r="AP636" s="16"/>
      <c r="AQ636" s="16"/>
      <c r="AR636" s="16"/>
      <c r="AS636" s="16"/>
      <c r="AT636" s="16"/>
    </row>
    <row r="637" spans="1:46" ht="14.5" hidden="1">
      <c r="A637" s="27"/>
      <c r="AB637" s="23"/>
      <c r="AC637" s="16"/>
      <c r="AD637" s="16"/>
      <c r="AE637" s="16"/>
      <c r="AF637" s="16"/>
      <c r="AG637" s="16"/>
      <c r="AH637" s="16"/>
      <c r="AI637" s="16"/>
      <c r="AJ637" s="16"/>
      <c r="AK637" s="16"/>
      <c r="AL637" s="16"/>
      <c r="AM637" s="16"/>
      <c r="AN637" s="16"/>
      <c r="AO637" s="16"/>
      <c r="AP637" s="16"/>
      <c r="AQ637" s="16"/>
      <c r="AR637" s="16"/>
      <c r="AS637" s="16"/>
      <c r="AT637" s="16"/>
    </row>
    <row r="638" spans="1:46" ht="14.5" hidden="1">
      <c r="A638" s="27"/>
      <c r="AB638" s="23"/>
      <c r="AC638" s="16"/>
      <c r="AD638" s="16"/>
      <c r="AE638" s="16"/>
      <c r="AF638" s="16"/>
      <c r="AG638" s="16"/>
      <c r="AH638" s="16"/>
      <c r="AI638" s="16"/>
      <c r="AJ638" s="16"/>
      <c r="AK638" s="16"/>
      <c r="AL638" s="16"/>
      <c r="AM638" s="16"/>
      <c r="AN638" s="16"/>
      <c r="AO638" s="16"/>
      <c r="AP638" s="16"/>
      <c r="AQ638" s="16"/>
      <c r="AR638" s="16"/>
      <c r="AS638" s="16"/>
      <c r="AT638" s="16"/>
    </row>
    <row r="639" spans="1:46" ht="14.5" hidden="1">
      <c r="A639" s="27"/>
      <c r="AB639" s="23"/>
      <c r="AC639" s="16"/>
      <c r="AD639" s="16"/>
      <c r="AE639" s="16"/>
      <c r="AF639" s="16"/>
      <c r="AG639" s="16"/>
      <c r="AH639" s="16"/>
      <c r="AI639" s="16"/>
      <c r="AJ639" s="16"/>
      <c r="AK639" s="16"/>
      <c r="AL639" s="16"/>
      <c r="AM639" s="16"/>
      <c r="AN639" s="16"/>
      <c r="AO639" s="16"/>
      <c r="AP639" s="16"/>
      <c r="AQ639" s="16"/>
      <c r="AR639" s="16"/>
      <c r="AS639" s="16"/>
      <c r="AT639" s="16"/>
    </row>
    <row r="640" spans="1:46" ht="14.5" hidden="1">
      <c r="A640" s="27"/>
      <c r="AB640" s="23"/>
      <c r="AC640" s="16"/>
      <c r="AD640" s="16"/>
      <c r="AE640" s="16"/>
      <c r="AF640" s="16"/>
      <c r="AG640" s="16"/>
      <c r="AH640" s="16"/>
      <c r="AI640" s="16"/>
      <c r="AJ640" s="16"/>
      <c r="AK640" s="16"/>
      <c r="AL640" s="16"/>
      <c r="AM640" s="16"/>
      <c r="AN640" s="16"/>
      <c r="AO640" s="16"/>
      <c r="AP640" s="16"/>
      <c r="AQ640" s="16"/>
      <c r="AR640" s="16"/>
      <c r="AS640" s="16"/>
      <c r="AT640" s="16"/>
    </row>
    <row r="641" spans="1:46" ht="14.5" hidden="1">
      <c r="A641" s="27"/>
      <c r="AB641" s="23"/>
      <c r="AC641" s="16"/>
      <c r="AD641" s="16"/>
      <c r="AE641" s="16"/>
      <c r="AF641" s="16"/>
      <c r="AG641" s="16"/>
      <c r="AH641" s="16"/>
      <c r="AI641" s="16"/>
      <c r="AJ641" s="16"/>
      <c r="AK641" s="16"/>
      <c r="AL641" s="16"/>
      <c r="AM641" s="16"/>
      <c r="AN641" s="16"/>
      <c r="AO641" s="16"/>
      <c r="AP641" s="16"/>
      <c r="AQ641" s="16"/>
      <c r="AR641" s="16"/>
      <c r="AS641" s="16"/>
      <c r="AT641" s="16"/>
    </row>
    <row r="642" spans="1:46" ht="14.5" hidden="1">
      <c r="A642" s="27"/>
      <c r="AB642" s="23"/>
      <c r="AC642" s="16"/>
      <c r="AD642" s="16"/>
      <c r="AE642" s="16"/>
      <c r="AF642" s="16"/>
      <c r="AG642" s="16"/>
      <c r="AH642" s="16"/>
      <c r="AI642" s="16"/>
      <c r="AJ642" s="16"/>
      <c r="AK642" s="16"/>
      <c r="AL642" s="16"/>
      <c r="AM642" s="16"/>
      <c r="AN642" s="16"/>
      <c r="AO642" s="16"/>
      <c r="AP642" s="16"/>
      <c r="AQ642" s="16"/>
      <c r="AR642" s="16"/>
      <c r="AS642" s="16"/>
      <c r="AT642" s="16"/>
    </row>
    <row r="643" spans="1:46" ht="14.5" hidden="1">
      <c r="A643" s="27"/>
      <c r="AB643" s="23"/>
      <c r="AC643" s="16"/>
      <c r="AD643" s="16"/>
      <c r="AE643" s="16"/>
      <c r="AF643" s="16"/>
      <c r="AG643" s="16"/>
      <c r="AH643" s="16"/>
      <c r="AI643" s="16"/>
      <c r="AJ643" s="16"/>
      <c r="AK643" s="16"/>
      <c r="AL643" s="16"/>
      <c r="AM643" s="16"/>
      <c r="AN643" s="16"/>
      <c r="AO643" s="16"/>
      <c r="AP643" s="16"/>
      <c r="AQ643" s="16"/>
      <c r="AR643" s="16"/>
      <c r="AS643" s="16"/>
      <c r="AT643" s="16"/>
    </row>
    <row r="644" spans="1:46" ht="14.5" hidden="1">
      <c r="A644" s="27"/>
      <c r="AB644" s="23"/>
      <c r="AC644" s="16"/>
      <c r="AD644" s="16"/>
      <c r="AE644" s="16"/>
      <c r="AF644" s="16"/>
      <c r="AG644" s="16"/>
      <c r="AH644" s="16"/>
      <c r="AI644" s="16"/>
      <c r="AJ644" s="16"/>
      <c r="AK644" s="16"/>
      <c r="AL644" s="16"/>
      <c r="AM644" s="16"/>
      <c r="AN644" s="16"/>
      <c r="AO644" s="16"/>
      <c r="AP644" s="16"/>
      <c r="AQ644" s="16"/>
      <c r="AR644" s="16"/>
      <c r="AS644" s="16"/>
      <c r="AT644" s="16"/>
    </row>
    <row r="645" spans="1:46" ht="14.5" hidden="1">
      <c r="A645" s="27"/>
      <c r="AB645" s="23"/>
      <c r="AC645" s="16"/>
      <c r="AD645" s="16"/>
      <c r="AE645" s="16"/>
      <c r="AF645" s="16"/>
      <c r="AG645" s="16"/>
      <c r="AH645" s="16"/>
      <c r="AI645" s="16"/>
      <c r="AJ645" s="16"/>
      <c r="AK645" s="16"/>
      <c r="AL645" s="16"/>
      <c r="AM645" s="16"/>
      <c r="AN645" s="16"/>
      <c r="AO645" s="16"/>
      <c r="AP645" s="16"/>
      <c r="AQ645" s="16"/>
      <c r="AR645" s="16"/>
      <c r="AS645" s="16"/>
      <c r="AT645" s="16"/>
    </row>
    <row r="646" spans="1:46" ht="14.5" hidden="1">
      <c r="A646" s="27"/>
      <c r="AB646" s="23"/>
      <c r="AC646" s="16"/>
      <c r="AD646" s="16"/>
      <c r="AE646" s="16"/>
      <c r="AF646" s="16"/>
      <c r="AG646" s="16"/>
      <c r="AH646" s="16"/>
      <c r="AI646" s="16"/>
      <c r="AJ646" s="16"/>
      <c r="AK646" s="16"/>
      <c r="AL646" s="16"/>
      <c r="AM646" s="16"/>
      <c r="AN646" s="16"/>
      <c r="AO646" s="16"/>
      <c r="AP646" s="16"/>
      <c r="AQ646" s="16"/>
      <c r="AR646" s="16"/>
      <c r="AS646" s="16"/>
      <c r="AT646" s="16"/>
    </row>
    <row r="647" spans="1:46" ht="14.5" hidden="1">
      <c r="A647" s="27"/>
      <c r="AB647" s="23"/>
      <c r="AC647" s="16"/>
      <c r="AD647" s="16"/>
      <c r="AE647" s="16"/>
      <c r="AF647" s="16"/>
      <c r="AG647" s="16"/>
      <c r="AH647" s="16"/>
      <c r="AI647" s="16"/>
      <c r="AJ647" s="16"/>
      <c r="AK647" s="16"/>
      <c r="AL647" s="16"/>
      <c r="AM647" s="16"/>
      <c r="AN647" s="16"/>
      <c r="AO647" s="16"/>
      <c r="AP647" s="16"/>
      <c r="AQ647" s="16"/>
      <c r="AR647" s="16"/>
      <c r="AS647" s="16"/>
      <c r="AT647" s="16"/>
    </row>
    <row r="648" spans="1:46" ht="14.5" hidden="1">
      <c r="A648" s="27"/>
      <c r="AB648" s="23"/>
      <c r="AC648" s="16"/>
      <c r="AD648" s="16"/>
      <c r="AE648" s="16"/>
      <c r="AF648" s="16"/>
      <c r="AG648" s="16"/>
      <c r="AH648" s="16"/>
      <c r="AI648" s="16"/>
      <c r="AJ648" s="16"/>
      <c r="AK648" s="16"/>
      <c r="AL648" s="16"/>
      <c r="AM648" s="16"/>
      <c r="AN648" s="16"/>
      <c r="AO648" s="16"/>
      <c r="AP648" s="16"/>
      <c r="AQ648" s="16"/>
      <c r="AR648" s="16"/>
      <c r="AS648" s="16"/>
      <c r="AT648" s="16"/>
    </row>
    <row r="649" spans="1:46" ht="14.5" hidden="1">
      <c r="A649" s="27"/>
      <c r="AB649" s="23"/>
      <c r="AC649" s="16"/>
      <c r="AD649" s="16"/>
      <c r="AE649" s="16"/>
      <c r="AF649" s="16"/>
      <c r="AG649" s="16"/>
      <c r="AH649" s="16"/>
      <c r="AI649" s="16"/>
      <c r="AJ649" s="16"/>
      <c r="AK649" s="16"/>
      <c r="AL649" s="16"/>
      <c r="AM649" s="16"/>
      <c r="AN649" s="16"/>
      <c r="AO649" s="16"/>
      <c r="AP649" s="16"/>
      <c r="AQ649" s="16"/>
      <c r="AR649" s="16"/>
      <c r="AS649" s="16"/>
      <c r="AT649" s="16"/>
    </row>
    <row r="650" spans="1:46" ht="14.5" hidden="1">
      <c r="A650" s="27"/>
      <c r="AB650" s="23"/>
      <c r="AC650" s="16"/>
      <c r="AD650" s="16"/>
      <c r="AE650" s="16"/>
      <c r="AF650" s="16"/>
      <c r="AG650" s="16"/>
      <c r="AH650" s="16"/>
      <c r="AI650" s="16"/>
      <c r="AJ650" s="16"/>
      <c r="AK650" s="16"/>
      <c r="AL650" s="16"/>
      <c r="AM650" s="16"/>
      <c r="AN650" s="16"/>
      <c r="AO650" s="16"/>
      <c r="AP650" s="16"/>
      <c r="AQ650" s="16"/>
      <c r="AR650" s="16"/>
      <c r="AS650" s="16"/>
      <c r="AT650" s="16"/>
    </row>
    <row r="651" spans="1:46" ht="14.5" hidden="1">
      <c r="A651" s="27"/>
      <c r="AB651" s="23"/>
      <c r="AC651" s="16"/>
      <c r="AD651" s="16"/>
      <c r="AE651" s="16"/>
      <c r="AF651" s="16"/>
      <c r="AG651" s="16"/>
      <c r="AH651" s="16"/>
      <c r="AI651" s="16"/>
      <c r="AJ651" s="16"/>
      <c r="AK651" s="16"/>
      <c r="AL651" s="16"/>
      <c r="AM651" s="16"/>
      <c r="AN651" s="16"/>
      <c r="AO651" s="16"/>
      <c r="AP651" s="16"/>
      <c r="AQ651" s="16"/>
      <c r="AR651" s="16"/>
      <c r="AS651" s="16"/>
      <c r="AT651" s="16"/>
    </row>
    <row r="652" spans="1:46" ht="14.5" hidden="1">
      <c r="A652" s="27"/>
      <c r="AB652" s="23"/>
      <c r="AC652" s="16"/>
      <c r="AD652" s="16"/>
      <c r="AE652" s="16"/>
      <c r="AF652" s="16"/>
      <c r="AG652" s="16"/>
      <c r="AH652" s="16"/>
      <c r="AI652" s="16"/>
      <c r="AJ652" s="16"/>
      <c r="AK652" s="16"/>
      <c r="AL652" s="16"/>
      <c r="AM652" s="16"/>
      <c r="AN652" s="16"/>
      <c r="AO652" s="16"/>
      <c r="AP652" s="16"/>
      <c r="AQ652" s="16"/>
      <c r="AR652" s="16"/>
      <c r="AS652" s="16"/>
      <c r="AT652" s="16"/>
    </row>
    <row r="653" spans="1:46" ht="14.5" hidden="1">
      <c r="A653" s="27"/>
      <c r="AB653" s="23"/>
      <c r="AC653" s="16"/>
      <c r="AD653" s="16"/>
      <c r="AE653" s="16"/>
      <c r="AF653" s="16"/>
      <c r="AG653" s="16"/>
      <c r="AH653" s="16"/>
      <c r="AI653" s="16"/>
      <c r="AJ653" s="16"/>
      <c r="AK653" s="16"/>
      <c r="AL653" s="16"/>
      <c r="AM653" s="16"/>
      <c r="AN653" s="16"/>
      <c r="AO653" s="16"/>
      <c r="AP653" s="16"/>
      <c r="AQ653" s="16"/>
      <c r="AR653" s="16"/>
      <c r="AS653" s="16"/>
      <c r="AT653" s="16"/>
    </row>
    <row r="654" spans="1:46" ht="14.5" hidden="1">
      <c r="A654" s="27"/>
      <c r="AB654" s="23"/>
      <c r="AC654" s="16"/>
      <c r="AD654" s="16"/>
      <c r="AE654" s="16"/>
      <c r="AF654" s="16"/>
      <c r="AG654" s="16"/>
      <c r="AH654" s="16"/>
      <c r="AI654" s="16"/>
      <c r="AJ654" s="16"/>
      <c r="AK654" s="16"/>
      <c r="AL654" s="16"/>
      <c r="AM654" s="16"/>
      <c r="AN654" s="16"/>
      <c r="AO654" s="16"/>
      <c r="AP654" s="16"/>
      <c r="AQ654" s="16"/>
      <c r="AR654" s="16"/>
      <c r="AS654" s="16"/>
      <c r="AT654" s="16"/>
    </row>
    <row r="655" spans="1:46" ht="14.5" hidden="1">
      <c r="A655" s="27"/>
      <c r="AB655" s="23"/>
      <c r="AC655" s="16"/>
      <c r="AD655" s="16"/>
      <c r="AE655" s="16"/>
      <c r="AF655" s="16"/>
      <c r="AG655" s="16"/>
      <c r="AH655" s="16"/>
      <c r="AI655" s="16"/>
      <c r="AJ655" s="16"/>
      <c r="AK655" s="16"/>
      <c r="AL655" s="16"/>
      <c r="AM655" s="16"/>
      <c r="AN655" s="16"/>
      <c r="AO655" s="16"/>
      <c r="AP655" s="16"/>
      <c r="AQ655" s="16"/>
      <c r="AR655" s="16"/>
      <c r="AS655" s="16"/>
      <c r="AT655" s="16"/>
    </row>
    <row r="656" spans="1:46" ht="14.5" hidden="1">
      <c r="A656" s="27"/>
      <c r="AB656" s="23"/>
      <c r="AC656" s="16"/>
      <c r="AD656" s="16"/>
      <c r="AE656" s="16"/>
      <c r="AF656" s="16"/>
      <c r="AG656" s="16"/>
      <c r="AH656" s="16"/>
      <c r="AI656" s="16"/>
      <c r="AJ656" s="16"/>
      <c r="AK656" s="16"/>
      <c r="AL656" s="16"/>
      <c r="AM656" s="16"/>
      <c r="AN656" s="16"/>
      <c r="AO656" s="16"/>
      <c r="AP656" s="16"/>
      <c r="AQ656" s="16"/>
      <c r="AR656" s="16"/>
      <c r="AS656" s="16"/>
      <c r="AT656" s="16"/>
    </row>
    <row r="657" spans="1:46" ht="14.5" hidden="1">
      <c r="A657" s="27"/>
      <c r="AB657" s="23"/>
      <c r="AC657" s="16"/>
      <c r="AD657" s="16"/>
      <c r="AE657" s="16"/>
      <c r="AF657" s="16"/>
      <c r="AG657" s="16"/>
      <c r="AH657" s="16"/>
      <c r="AI657" s="16"/>
      <c r="AJ657" s="16"/>
      <c r="AK657" s="16"/>
      <c r="AL657" s="16"/>
      <c r="AM657" s="16"/>
      <c r="AN657" s="16"/>
      <c r="AO657" s="16"/>
      <c r="AP657" s="16"/>
      <c r="AQ657" s="16"/>
      <c r="AR657" s="16"/>
      <c r="AS657" s="16"/>
      <c r="AT657" s="16"/>
    </row>
    <row r="658" spans="1:46" ht="14.5" hidden="1">
      <c r="A658" s="27"/>
      <c r="AB658" s="23"/>
      <c r="AC658" s="16"/>
      <c r="AD658" s="16"/>
      <c r="AE658" s="16"/>
      <c r="AF658" s="16"/>
      <c r="AG658" s="16"/>
      <c r="AH658" s="16"/>
      <c r="AI658" s="16"/>
      <c r="AJ658" s="16"/>
      <c r="AK658" s="16"/>
      <c r="AL658" s="16"/>
      <c r="AM658" s="16"/>
      <c r="AN658" s="16"/>
      <c r="AO658" s="16"/>
      <c r="AP658" s="16"/>
      <c r="AQ658" s="16"/>
      <c r="AR658" s="16"/>
      <c r="AS658" s="16"/>
      <c r="AT658" s="16"/>
    </row>
    <row r="659" spans="1:46" ht="14.5" hidden="1">
      <c r="A659" s="27"/>
      <c r="AB659" s="23"/>
      <c r="AC659" s="16"/>
      <c r="AD659" s="16"/>
      <c r="AE659" s="16"/>
      <c r="AF659" s="16"/>
      <c r="AG659" s="16"/>
      <c r="AH659" s="16"/>
      <c r="AI659" s="16"/>
      <c r="AJ659" s="16"/>
      <c r="AK659" s="16"/>
      <c r="AL659" s="16"/>
      <c r="AM659" s="16"/>
      <c r="AN659" s="16"/>
      <c r="AO659" s="16"/>
      <c r="AP659" s="16"/>
      <c r="AQ659" s="16"/>
      <c r="AR659" s="16"/>
      <c r="AS659" s="16"/>
      <c r="AT659" s="16"/>
    </row>
    <row r="660" spans="1:46" ht="14.5" hidden="1">
      <c r="A660" s="27"/>
      <c r="AB660" s="23"/>
      <c r="AC660" s="16"/>
      <c r="AD660" s="16"/>
      <c r="AE660" s="16"/>
      <c r="AF660" s="16"/>
      <c r="AG660" s="16"/>
      <c r="AH660" s="16"/>
      <c r="AI660" s="16"/>
      <c r="AJ660" s="16"/>
      <c r="AK660" s="16"/>
      <c r="AL660" s="16"/>
      <c r="AM660" s="16"/>
      <c r="AN660" s="16"/>
      <c r="AO660" s="16"/>
      <c r="AP660" s="16"/>
      <c r="AQ660" s="16"/>
      <c r="AR660" s="16"/>
      <c r="AS660" s="16"/>
      <c r="AT660" s="16"/>
    </row>
    <row r="661" spans="1:46" ht="14.5" hidden="1">
      <c r="A661" s="27"/>
      <c r="AB661" s="23"/>
      <c r="AC661" s="16"/>
      <c r="AD661" s="16"/>
      <c r="AE661" s="16"/>
      <c r="AF661" s="16"/>
      <c r="AG661" s="16"/>
      <c r="AH661" s="16"/>
      <c r="AI661" s="16"/>
      <c r="AJ661" s="16"/>
      <c r="AK661" s="16"/>
      <c r="AL661" s="16"/>
      <c r="AM661" s="16"/>
      <c r="AN661" s="16"/>
      <c r="AO661" s="16"/>
      <c r="AP661" s="16"/>
      <c r="AQ661" s="16"/>
      <c r="AR661" s="16"/>
      <c r="AS661" s="16"/>
      <c r="AT661" s="16"/>
    </row>
    <row r="662" spans="1:46" ht="14.5" hidden="1">
      <c r="A662" s="27"/>
      <c r="AB662" s="23"/>
      <c r="AC662" s="16"/>
      <c r="AD662" s="16"/>
      <c r="AE662" s="16"/>
      <c r="AF662" s="16"/>
      <c r="AG662" s="16"/>
      <c r="AH662" s="16"/>
      <c r="AI662" s="16"/>
      <c r="AJ662" s="16"/>
      <c r="AK662" s="16"/>
      <c r="AL662" s="16"/>
      <c r="AM662" s="16"/>
      <c r="AN662" s="16"/>
      <c r="AO662" s="16"/>
      <c r="AP662" s="16"/>
      <c r="AQ662" s="16"/>
      <c r="AR662" s="16"/>
      <c r="AS662" s="16"/>
      <c r="AT662" s="16"/>
    </row>
    <row r="663" spans="1:46" ht="14.5" hidden="1">
      <c r="A663" s="27"/>
      <c r="AB663" s="23"/>
      <c r="AC663" s="16"/>
      <c r="AD663" s="16"/>
      <c r="AE663" s="16"/>
      <c r="AF663" s="16"/>
      <c r="AG663" s="16"/>
      <c r="AH663" s="16"/>
      <c r="AI663" s="16"/>
      <c r="AJ663" s="16"/>
      <c r="AK663" s="16"/>
      <c r="AL663" s="16"/>
      <c r="AM663" s="16"/>
      <c r="AN663" s="16"/>
      <c r="AO663" s="16"/>
      <c r="AP663" s="16"/>
      <c r="AQ663" s="16"/>
      <c r="AR663" s="16"/>
      <c r="AS663" s="16"/>
      <c r="AT663" s="16"/>
    </row>
    <row r="664" spans="1:46" ht="14.5" hidden="1">
      <c r="A664" s="27"/>
      <c r="AB664" s="23"/>
      <c r="AC664" s="16"/>
      <c r="AD664" s="16"/>
      <c r="AE664" s="16"/>
      <c r="AF664" s="16"/>
      <c r="AG664" s="16"/>
      <c r="AH664" s="16"/>
      <c r="AI664" s="16"/>
      <c r="AJ664" s="16"/>
      <c r="AK664" s="16"/>
      <c r="AL664" s="16"/>
      <c r="AM664" s="16"/>
      <c r="AN664" s="16"/>
      <c r="AO664" s="16"/>
      <c r="AP664" s="16"/>
      <c r="AQ664" s="16"/>
      <c r="AR664" s="16"/>
      <c r="AS664" s="16"/>
      <c r="AT664" s="16"/>
    </row>
    <row r="665" spans="1:46" ht="14.5" hidden="1">
      <c r="A665" s="27"/>
      <c r="AB665" s="23"/>
      <c r="AC665" s="16"/>
      <c r="AD665" s="16"/>
      <c r="AE665" s="16"/>
      <c r="AF665" s="16"/>
      <c r="AG665" s="16"/>
      <c r="AH665" s="16"/>
      <c r="AI665" s="16"/>
      <c r="AJ665" s="16"/>
      <c r="AK665" s="16"/>
      <c r="AL665" s="16"/>
      <c r="AM665" s="16"/>
      <c r="AN665" s="16"/>
      <c r="AO665" s="16"/>
      <c r="AP665" s="16"/>
      <c r="AQ665" s="16"/>
      <c r="AR665" s="16"/>
      <c r="AS665" s="16"/>
      <c r="AT665" s="16"/>
    </row>
    <row r="666" spans="1:46" ht="14.5" hidden="1">
      <c r="A666" s="27"/>
      <c r="AB666" s="23"/>
      <c r="AC666" s="16"/>
      <c r="AD666" s="16"/>
      <c r="AE666" s="16"/>
      <c r="AF666" s="16"/>
      <c r="AG666" s="16"/>
      <c r="AH666" s="16"/>
      <c r="AI666" s="16"/>
      <c r="AJ666" s="16"/>
      <c r="AK666" s="16"/>
      <c r="AL666" s="16"/>
      <c r="AM666" s="16"/>
      <c r="AN666" s="16"/>
      <c r="AO666" s="16"/>
      <c r="AP666" s="16"/>
      <c r="AQ666" s="16"/>
      <c r="AR666" s="16"/>
      <c r="AS666" s="16"/>
      <c r="AT666" s="16"/>
    </row>
    <row r="667" spans="1:46" ht="14.5" hidden="1">
      <c r="A667" s="27"/>
      <c r="AB667" s="23"/>
      <c r="AC667" s="16"/>
      <c r="AD667" s="16"/>
      <c r="AE667" s="16"/>
      <c r="AF667" s="16"/>
      <c r="AG667" s="16"/>
      <c r="AH667" s="16"/>
      <c r="AI667" s="16"/>
      <c r="AJ667" s="16"/>
      <c r="AK667" s="16"/>
      <c r="AL667" s="16"/>
      <c r="AM667" s="16"/>
      <c r="AN667" s="16"/>
      <c r="AO667" s="16"/>
      <c r="AP667" s="16"/>
      <c r="AQ667" s="16"/>
      <c r="AR667" s="16"/>
      <c r="AS667" s="16"/>
      <c r="AT667" s="16"/>
    </row>
    <row r="668" spans="1:46" ht="14.5" hidden="1">
      <c r="A668" s="27"/>
      <c r="AB668" s="23"/>
      <c r="AC668" s="16"/>
      <c r="AD668" s="16"/>
      <c r="AE668" s="16"/>
      <c r="AF668" s="16"/>
      <c r="AG668" s="16"/>
      <c r="AH668" s="16"/>
      <c r="AI668" s="16"/>
      <c r="AJ668" s="16"/>
      <c r="AK668" s="16"/>
      <c r="AL668" s="16"/>
      <c r="AM668" s="16"/>
      <c r="AN668" s="16"/>
      <c r="AO668" s="16"/>
      <c r="AP668" s="16"/>
      <c r="AQ668" s="16"/>
      <c r="AR668" s="16"/>
      <c r="AS668" s="16"/>
      <c r="AT668" s="16"/>
    </row>
    <row r="669" spans="1:46" ht="14.5" hidden="1">
      <c r="A669" s="27"/>
      <c r="AB669" s="23"/>
      <c r="AC669" s="16"/>
      <c r="AD669" s="16"/>
      <c r="AE669" s="16"/>
      <c r="AF669" s="16"/>
      <c r="AG669" s="16"/>
      <c r="AH669" s="16"/>
      <c r="AI669" s="16"/>
      <c r="AJ669" s="16"/>
      <c r="AK669" s="16"/>
      <c r="AL669" s="16"/>
      <c r="AM669" s="16"/>
      <c r="AN669" s="16"/>
      <c r="AO669" s="16"/>
      <c r="AP669" s="16"/>
      <c r="AQ669" s="16"/>
      <c r="AR669" s="16"/>
      <c r="AS669" s="16"/>
      <c r="AT669" s="16"/>
    </row>
    <row r="670" spans="1:46" ht="14.5" hidden="1">
      <c r="A670" s="27"/>
      <c r="AB670" s="23"/>
      <c r="AC670" s="16"/>
      <c r="AD670" s="16"/>
      <c r="AE670" s="16"/>
      <c r="AF670" s="16"/>
      <c r="AG670" s="16"/>
      <c r="AH670" s="16"/>
      <c r="AI670" s="16"/>
      <c r="AJ670" s="16"/>
      <c r="AK670" s="16"/>
      <c r="AL670" s="16"/>
      <c r="AM670" s="16"/>
      <c r="AN670" s="16"/>
      <c r="AO670" s="16"/>
      <c r="AP670" s="16"/>
      <c r="AQ670" s="16"/>
      <c r="AR670" s="16"/>
      <c r="AS670" s="16"/>
      <c r="AT670" s="16"/>
    </row>
    <row r="671" spans="1:46" ht="14.5" hidden="1">
      <c r="A671" s="27"/>
      <c r="AB671" s="23"/>
      <c r="AC671" s="16"/>
      <c r="AD671" s="16"/>
      <c r="AE671" s="16"/>
      <c r="AF671" s="16"/>
      <c r="AG671" s="16"/>
      <c r="AH671" s="16"/>
      <c r="AI671" s="16"/>
      <c r="AJ671" s="16"/>
      <c r="AK671" s="16"/>
      <c r="AL671" s="16"/>
      <c r="AM671" s="16"/>
      <c r="AN671" s="16"/>
      <c r="AO671" s="16"/>
      <c r="AP671" s="16"/>
      <c r="AQ671" s="16"/>
      <c r="AR671" s="16"/>
      <c r="AS671" s="16"/>
      <c r="AT671" s="16"/>
    </row>
    <row r="672" spans="1:46" ht="14.5" hidden="1">
      <c r="A672" s="27"/>
      <c r="AB672" s="23"/>
      <c r="AC672" s="16"/>
      <c r="AD672" s="16"/>
      <c r="AE672" s="16"/>
      <c r="AF672" s="16"/>
      <c r="AG672" s="16"/>
      <c r="AH672" s="16"/>
      <c r="AI672" s="16"/>
      <c r="AJ672" s="16"/>
      <c r="AK672" s="16"/>
      <c r="AL672" s="16"/>
      <c r="AM672" s="16"/>
      <c r="AN672" s="16"/>
      <c r="AO672" s="16"/>
      <c r="AP672" s="16"/>
      <c r="AQ672" s="16"/>
      <c r="AR672" s="16"/>
      <c r="AS672" s="16"/>
      <c r="AT672" s="16"/>
    </row>
    <row r="673" spans="1:46" ht="14.5" hidden="1">
      <c r="A673" s="27"/>
      <c r="AB673" s="23"/>
      <c r="AC673" s="16"/>
      <c r="AD673" s="16"/>
      <c r="AE673" s="16"/>
      <c r="AF673" s="16"/>
      <c r="AG673" s="16"/>
      <c r="AH673" s="16"/>
      <c r="AI673" s="16"/>
      <c r="AJ673" s="16"/>
      <c r="AK673" s="16"/>
      <c r="AL673" s="16"/>
      <c r="AM673" s="16"/>
      <c r="AN673" s="16"/>
      <c r="AO673" s="16"/>
      <c r="AP673" s="16"/>
      <c r="AQ673" s="16"/>
      <c r="AR673" s="16"/>
      <c r="AS673" s="16"/>
      <c r="AT673" s="16"/>
    </row>
    <row r="674" spans="1:46" ht="14.5" hidden="1">
      <c r="A674" s="27"/>
      <c r="AB674" s="23"/>
      <c r="AC674" s="16"/>
      <c r="AD674" s="16"/>
      <c r="AE674" s="16"/>
      <c r="AF674" s="16"/>
      <c r="AG674" s="16"/>
      <c r="AH674" s="16"/>
      <c r="AI674" s="16"/>
      <c r="AJ674" s="16"/>
      <c r="AK674" s="16"/>
      <c r="AL674" s="16"/>
      <c r="AM674" s="16"/>
      <c r="AN674" s="16"/>
      <c r="AO674" s="16"/>
      <c r="AP674" s="16"/>
      <c r="AQ674" s="16"/>
      <c r="AR674" s="16"/>
      <c r="AS674" s="16"/>
      <c r="AT674" s="16"/>
    </row>
    <row r="675" spans="1:46" ht="14.5" hidden="1">
      <c r="A675" s="27"/>
      <c r="AB675" s="23"/>
      <c r="AC675" s="16"/>
      <c r="AD675" s="16"/>
      <c r="AE675" s="16"/>
      <c r="AF675" s="16"/>
      <c r="AG675" s="16"/>
      <c r="AH675" s="16"/>
      <c r="AI675" s="16"/>
      <c r="AJ675" s="16"/>
      <c r="AK675" s="16"/>
      <c r="AL675" s="16"/>
      <c r="AM675" s="16"/>
      <c r="AN675" s="16"/>
      <c r="AO675" s="16"/>
      <c r="AP675" s="16"/>
      <c r="AQ675" s="16"/>
      <c r="AR675" s="16"/>
      <c r="AS675" s="16"/>
      <c r="AT675" s="16"/>
    </row>
    <row r="676" spans="1:46" ht="14.5" hidden="1">
      <c r="A676" s="27"/>
      <c r="AB676" s="23"/>
      <c r="AC676" s="16"/>
      <c r="AD676" s="16"/>
      <c r="AE676" s="16"/>
      <c r="AF676" s="16"/>
      <c r="AG676" s="16"/>
      <c r="AH676" s="16"/>
      <c r="AI676" s="16"/>
      <c r="AJ676" s="16"/>
      <c r="AK676" s="16"/>
      <c r="AL676" s="16"/>
      <c r="AM676" s="16"/>
      <c r="AN676" s="16"/>
      <c r="AO676" s="16"/>
      <c r="AP676" s="16"/>
      <c r="AQ676" s="16"/>
      <c r="AR676" s="16"/>
      <c r="AS676" s="16"/>
      <c r="AT676" s="16"/>
    </row>
    <row r="677" spans="1:46" ht="14.5" hidden="1">
      <c r="A677" s="27"/>
      <c r="AB677" s="23"/>
      <c r="AC677" s="16"/>
      <c r="AD677" s="16"/>
      <c r="AE677" s="16"/>
      <c r="AF677" s="16"/>
      <c r="AG677" s="16"/>
      <c r="AH677" s="16"/>
      <c r="AI677" s="16"/>
      <c r="AJ677" s="16"/>
      <c r="AK677" s="16"/>
      <c r="AL677" s="16"/>
      <c r="AM677" s="16"/>
      <c r="AN677" s="16"/>
      <c r="AO677" s="16"/>
      <c r="AP677" s="16"/>
      <c r="AQ677" s="16"/>
      <c r="AR677" s="16"/>
      <c r="AS677" s="16"/>
      <c r="AT677" s="16"/>
    </row>
    <row r="678" spans="1:46" ht="14.5" hidden="1">
      <c r="A678" s="27"/>
      <c r="AB678" s="23"/>
      <c r="AC678" s="16"/>
      <c r="AD678" s="16"/>
      <c r="AE678" s="16"/>
      <c r="AF678" s="16"/>
      <c r="AG678" s="16"/>
      <c r="AH678" s="16"/>
      <c r="AI678" s="16"/>
      <c r="AJ678" s="16"/>
      <c r="AK678" s="16"/>
      <c r="AL678" s="16"/>
      <c r="AM678" s="16"/>
      <c r="AN678" s="16"/>
      <c r="AO678" s="16"/>
      <c r="AP678" s="16"/>
      <c r="AQ678" s="16"/>
      <c r="AR678" s="16"/>
      <c r="AS678" s="16"/>
      <c r="AT678" s="16"/>
    </row>
    <row r="679" spans="1:46" ht="14.5" hidden="1">
      <c r="A679" s="27"/>
      <c r="AB679" s="23"/>
      <c r="AC679" s="16"/>
      <c r="AD679" s="16"/>
      <c r="AE679" s="16"/>
      <c r="AF679" s="16"/>
      <c r="AG679" s="16"/>
      <c r="AH679" s="16"/>
      <c r="AI679" s="16"/>
      <c r="AJ679" s="16"/>
      <c r="AK679" s="16"/>
      <c r="AL679" s="16"/>
      <c r="AM679" s="16"/>
      <c r="AN679" s="16"/>
      <c r="AO679" s="16"/>
      <c r="AP679" s="16"/>
      <c r="AQ679" s="16"/>
      <c r="AR679" s="16"/>
      <c r="AS679" s="16"/>
      <c r="AT679" s="16"/>
    </row>
    <row r="680" spans="1:46" ht="14.5" hidden="1">
      <c r="A680" s="27"/>
      <c r="AB680" s="23"/>
      <c r="AC680" s="16"/>
      <c r="AD680" s="16"/>
      <c r="AE680" s="16"/>
      <c r="AF680" s="16"/>
      <c r="AG680" s="16"/>
      <c r="AH680" s="16"/>
      <c r="AI680" s="16"/>
      <c r="AJ680" s="16"/>
      <c r="AK680" s="16"/>
      <c r="AL680" s="16"/>
      <c r="AM680" s="16"/>
      <c r="AN680" s="16"/>
      <c r="AO680" s="16"/>
      <c r="AP680" s="16"/>
      <c r="AQ680" s="16"/>
      <c r="AR680" s="16"/>
      <c r="AS680" s="16"/>
      <c r="AT680" s="16"/>
    </row>
    <row r="681" spans="1:46" ht="14.5" hidden="1">
      <c r="A681" s="27"/>
      <c r="AB681" s="23"/>
      <c r="AC681" s="16"/>
      <c r="AD681" s="16"/>
      <c r="AE681" s="16"/>
      <c r="AF681" s="16"/>
      <c r="AG681" s="16"/>
      <c r="AH681" s="16"/>
      <c r="AI681" s="16"/>
      <c r="AJ681" s="16"/>
      <c r="AK681" s="16"/>
      <c r="AL681" s="16"/>
      <c r="AM681" s="16"/>
      <c r="AN681" s="16"/>
      <c r="AO681" s="16"/>
      <c r="AP681" s="16"/>
      <c r="AQ681" s="16"/>
      <c r="AR681" s="16"/>
      <c r="AS681" s="16"/>
      <c r="AT681" s="16"/>
    </row>
    <row r="682" spans="1:46" ht="14.5" hidden="1">
      <c r="A682" s="27"/>
      <c r="AB682" s="23"/>
      <c r="AC682" s="16"/>
      <c r="AD682" s="16"/>
      <c r="AE682" s="16"/>
      <c r="AF682" s="16"/>
      <c r="AG682" s="16"/>
      <c r="AH682" s="16"/>
      <c r="AI682" s="16"/>
      <c r="AJ682" s="16"/>
      <c r="AK682" s="16"/>
      <c r="AL682" s="16"/>
      <c r="AM682" s="16"/>
      <c r="AN682" s="16"/>
      <c r="AO682" s="16"/>
      <c r="AP682" s="16"/>
      <c r="AQ682" s="16"/>
      <c r="AR682" s="16"/>
      <c r="AS682" s="16"/>
      <c r="AT682" s="16"/>
    </row>
    <row r="683" spans="1:46" ht="14.5" hidden="1">
      <c r="A683" s="27"/>
      <c r="AB683" s="23"/>
      <c r="AC683" s="16"/>
      <c r="AD683" s="16"/>
      <c r="AE683" s="16"/>
      <c r="AF683" s="16"/>
      <c r="AG683" s="16"/>
      <c r="AH683" s="16"/>
      <c r="AI683" s="16"/>
      <c r="AJ683" s="16"/>
      <c r="AK683" s="16"/>
      <c r="AL683" s="16"/>
      <c r="AM683" s="16"/>
      <c r="AN683" s="16"/>
      <c r="AO683" s="16"/>
      <c r="AP683" s="16"/>
      <c r="AQ683" s="16"/>
      <c r="AR683" s="16"/>
      <c r="AS683" s="16"/>
      <c r="AT683" s="16"/>
    </row>
    <row r="684" spans="1:46" ht="14.5" hidden="1">
      <c r="A684" s="27"/>
      <c r="AB684" s="23"/>
      <c r="AC684" s="16"/>
      <c r="AD684" s="16"/>
      <c r="AE684" s="16"/>
      <c r="AF684" s="16"/>
      <c r="AG684" s="16"/>
      <c r="AH684" s="16"/>
      <c r="AI684" s="16"/>
      <c r="AJ684" s="16"/>
      <c r="AK684" s="16"/>
      <c r="AL684" s="16"/>
      <c r="AM684" s="16"/>
      <c r="AN684" s="16"/>
      <c r="AO684" s="16"/>
      <c r="AP684" s="16"/>
      <c r="AQ684" s="16"/>
      <c r="AR684" s="16"/>
      <c r="AS684" s="16"/>
      <c r="AT684" s="16"/>
    </row>
    <row r="685" spans="1:46" ht="14.5" hidden="1">
      <c r="A685" s="27"/>
      <c r="AB685" s="23"/>
      <c r="AC685" s="16"/>
      <c r="AD685" s="16"/>
      <c r="AE685" s="16"/>
      <c r="AF685" s="16"/>
      <c r="AG685" s="16"/>
      <c r="AH685" s="16"/>
      <c r="AI685" s="16"/>
      <c r="AJ685" s="16"/>
      <c r="AK685" s="16"/>
      <c r="AL685" s="16"/>
      <c r="AM685" s="16"/>
      <c r="AN685" s="16"/>
      <c r="AO685" s="16"/>
      <c r="AP685" s="16"/>
      <c r="AQ685" s="16"/>
      <c r="AR685" s="16"/>
      <c r="AS685" s="16"/>
      <c r="AT685" s="16"/>
    </row>
    <row r="686" spans="1:46" ht="14.5" hidden="1">
      <c r="A686" s="27"/>
      <c r="AB686" s="23"/>
      <c r="AC686" s="16"/>
      <c r="AD686" s="16"/>
      <c r="AE686" s="16"/>
      <c r="AF686" s="16"/>
      <c r="AG686" s="16"/>
      <c r="AH686" s="16"/>
      <c r="AI686" s="16"/>
      <c r="AJ686" s="16"/>
      <c r="AK686" s="16"/>
      <c r="AL686" s="16"/>
      <c r="AM686" s="16"/>
      <c r="AN686" s="16"/>
      <c r="AO686" s="16"/>
      <c r="AP686" s="16"/>
      <c r="AQ686" s="16"/>
      <c r="AR686" s="16"/>
      <c r="AS686" s="16"/>
      <c r="AT686" s="16"/>
    </row>
    <row r="687" spans="1:46" ht="14.5" hidden="1">
      <c r="A687" s="27"/>
      <c r="AB687" s="23"/>
      <c r="AC687" s="16"/>
      <c r="AD687" s="16"/>
      <c r="AE687" s="16"/>
      <c r="AF687" s="16"/>
      <c r="AG687" s="16"/>
      <c r="AH687" s="16"/>
      <c r="AI687" s="16"/>
      <c r="AJ687" s="16"/>
      <c r="AK687" s="16"/>
      <c r="AL687" s="16"/>
      <c r="AM687" s="16"/>
      <c r="AN687" s="16"/>
      <c r="AO687" s="16"/>
      <c r="AP687" s="16"/>
      <c r="AQ687" s="16"/>
      <c r="AR687" s="16"/>
      <c r="AS687" s="16"/>
      <c r="AT687" s="16"/>
    </row>
    <row r="688" spans="1:46" ht="14.5" hidden="1">
      <c r="A688" s="27"/>
      <c r="AB688" s="23"/>
      <c r="AC688" s="16"/>
      <c r="AD688" s="16"/>
      <c r="AE688" s="16"/>
      <c r="AF688" s="16"/>
      <c r="AG688" s="16"/>
      <c r="AH688" s="16"/>
      <c r="AI688" s="16"/>
      <c r="AJ688" s="16"/>
      <c r="AK688" s="16"/>
      <c r="AL688" s="16"/>
      <c r="AM688" s="16"/>
      <c r="AN688" s="16"/>
      <c r="AO688" s="16"/>
      <c r="AP688" s="16"/>
      <c r="AQ688" s="16"/>
      <c r="AR688" s="16"/>
      <c r="AS688" s="16"/>
      <c r="AT688" s="16"/>
    </row>
    <row r="689" spans="1:46" ht="14.5" hidden="1">
      <c r="A689" s="27"/>
      <c r="AB689" s="23"/>
      <c r="AC689" s="16"/>
      <c r="AD689" s="16"/>
      <c r="AE689" s="16"/>
      <c r="AF689" s="16"/>
      <c r="AG689" s="16"/>
      <c r="AH689" s="16"/>
      <c r="AI689" s="16"/>
      <c r="AJ689" s="16"/>
      <c r="AK689" s="16"/>
      <c r="AL689" s="16"/>
      <c r="AM689" s="16"/>
      <c r="AN689" s="16"/>
      <c r="AO689" s="16"/>
      <c r="AP689" s="16"/>
      <c r="AQ689" s="16"/>
      <c r="AR689" s="16"/>
      <c r="AS689" s="16"/>
      <c r="AT689" s="16"/>
    </row>
    <row r="690" spans="1:46" ht="14.5" hidden="1">
      <c r="A690" s="27"/>
      <c r="AB690" s="23"/>
      <c r="AC690" s="16"/>
      <c r="AD690" s="16"/>
      <c r="AE690" s="16"/>
      <c r="AF690" s="16"/>
      <c r="AG690" s="16"/>
      <c r="AH690" s="16"/>
      <c r="AI690" s="16"/>
      <c r="AJ690" s="16"/>
      <c r="AK690" s="16"/>
      <c r="AL690" s="16"/>
      <c r="AM690" s="16"/>
      <c r="AN690" s="16"/>
      <c r="AO690" s="16"/>
      <c r="AP690" s="16"/>
      <c r="AQ690" s="16"/>
      <c r="AR690" s="16"/>
      <c r="AS690" s="16"/>
      <c r="AT690" s="16"/>
    </row>
    <row r="691" spans="1:46" ht="14.5" hidden="1">
      <c r="A691" s="27"/>
      <c r="AB691" s="23"/>
      <c r="AC691" s="16"/>
      <c r="AD691" s="16"/>
      <c r="AE691" s="16"/>
      <c r="AF691" s="16"/>
      <c r="AG691" s="16"/>
      <c r="AH691" s="16"/>
      <c r="AI691" s="16"/>
      <c r="AJ691" s="16"/>
      <c r="AK691" s="16"/>
      <c r="AL691" s="16"/>
      <c r="AM691" s="16"/>
      <c r="AN691" s="16"/>
      <c r="AO691" s="16"/>
      <c r="AP691" s="16"/>
      <c r="AQ691" s="16"/>
      <c r="AR691" s="16"/>
      <c r="AS691" s="16"/>
      <c r="AT691" s="16"/>
    </row>
    <row r="692" spans="1:46" ht="14.5" hidden="1">
      <c r="A692" s="27"/>
      <c r="AB692" s="23"/>
      <c r="AC692" s="16"/>
      <c r="AD692" s="16"/>
      <c r="AE692" s="16"/>
      <c r="AF692" s="16"/>
      <c r="AG692" s="16"/>
      <c r="AH692" s="16"/>
      <c r="AI692" s="16"/>
      <c r="AJ692" s="16"/>
      <c r="AK692" s="16"/>
      <c r="AL692" s="16"/>
      <c r="AM692" s="16"/>
      <c r="AN692" s="16"/>
      <c r="AO692" s="16"/>
      <c r="AP692" s="16"/>
      <c r="AQ692" s="16"/>
      <c r="AR692" s="16"/>
      <c r="AS692" s="16"/>
      <c r="AT692" s="16"/>
    </row>
    <row r="693" spans="1:46" ht="14.5" hidden="1">
      <c r="A693" s="27"/>
      <c r="AB693" s="23"/>
      <c r="AC693" s="16"/>
      <c r="AD693" s="16"/>
      <c r="AE693" s="16"/>
      <c r="AF693" s="16"/>
      <c r="AG693" s="16"/>
      <c r="AH693" s="16"/>
      <c r="AI693" s="16"/>
      <c r="AJ693" s="16"/>
      <c r="AK693" s="16"/>
      <c r="AL693" s="16"/>
      <c r="AM693" s="16"/>
      <c r="AN693" s="16"/>
      <c r="AO693" s="16"/>
      <c r="AP693" s="16"/>
      <c r="AQ693" s="16"/>
      <c r="AR693" s="16"/>
      <c r="AS693" s="16"/>
      <c r="AT693" s="16"/>
    </row>
    <row r="694" spans="1:46" ht="14.5" hidden="1">
      <c r="A694" s="27"/>
      <c r="AB694" s="23"/>
      <c r="AC694" s="16"/>
      <c r="AD694" s="16"/>
      <c r="AE694" s="16"/>
      <c r="AF694" s="16"/>
      <c r="AG694" s="16"/>
      <c r="AH694" s="16"/>
      <c r="AI694" s="16"/>
      <c r="AJ694" s="16"/>
      <c r="AK694" s="16"/>
      <c r="AL694" s="16"/>
      <c r="AM694" s="16"/>
      <c r="AN694" s="16"/>
      <c r="AO694" s="16"/>
      <c r="AP694" s="16"/>
      <c r="AQ694" s="16"/>
      <c r="AR694" s="16"/>
      <c r="AS694" s="16"/>
      <c r="AT694" s="16"/>
    </row>
    <row r="695" spans="1:46" ht="14.5" hidden="1">
      <c r="A695" s="27"/>
      <c r="AB695" s="23"/>
      <c r="AC695" s="16"/>
      <c r="AD695" s="16"/>
      <c r="AE695" s="16"/>
      <c r="AF695" s="16"/>
      <c r="AG695" s="16"/>
      <c r="AH695" s="16"/>
      <c r="AI695" s="16"/>
      <c r="AJ695" s="16"/>
      <c r="AK695" s="16"/>
      <c r="AL695" s="16"/>
      <c r="AM695" s="16"/>
      <c r="AN695" s="16"/>
      <c r="AO695" s="16"/>
      <c r="AP695" s="16"/>
      <c r="AQ695" s="16"/>
      <c r="AR695" s="16"/>
      <c r="AS695" s="16"/>
      <c r="AT695" s="16"/>
    </row>
    <row r="696" spans="1:46" ht="14.5" hidden="1">
      <c r="A696" s="27"/>
      <c r="AB696" s="23"/>
      <c r="AC696" s="16"/>
      <c r="AD696" s="16"/>
      <c r="AE696" s="16"/>
      <c r="AF696" s="16"/>
      <c r="AG696" s="16"/>
      <c r="AH696" s="16"/>
      <c r="AI696" s="16"/>
      <c r="AJ696" s="16"/>
      <c r="AK696" s="16"/>
      <c r="AL696" s="16"/>
      <c r="AM696" s="16"/>
      <c r="AN696" s="16"/>
      <c r="AO696" s="16"/>
      <c r="AP696" s="16"/>
      <c r="AQ696" s="16"/>
      <c r="AR696" s="16"/>
      <c r="AS696" s="16"/>
      <c r="AT696" s="16"/>
    </row>
    <row r="697" spans="1:46" ht="14.5" hidden="1">
      <c r="A697" s="27"/>
      <c r="AB697" s="23"/>
      <c r="AC697" s="16"/>
      <c r="AD697" s="16"/>
      <c r="AE697" s="16"/>
      <c r="AF697" s="16"/>
      <c r="AG697" s="16"/>
      <c r="AH697" s="16"/>
      <c r="AI697" s="16"/>
      <c r="AJ697" s="16"/>
      <c r="AK697" s="16"/>
      <c r="AL697" s="16"/>
      <c r="AM697" s="16"/>
      <c r="AN697" s="16"/>
      <c r="AO697" s="16"/>
      <c r="AP697" s="16"/>
      <c r="AQ697" s="16"/>
      <c r="AR697" s="16"/>
      <c r="AS697" s="16"/>
      <c r="AT697" s="16"/>
    </row>
    <row r="698" spans="1:46" ht="14.5" hidden="1">
      <c r="A698" s="27"/>
      <c r="AB698" s="23"/>
      <c r="AC698" s="16"/>
      <c r="AD698" s="16"/>
      <c r="AE698" s="16"/>
      <c r="AF698" s="16"/>
      <c r="AG698" s="16"/>
      <c r="AH698" s="16"/>
      <c r="AI698" s="16"/>
      <c r="AJ698" s="16"/>
      <c r="AK698" s="16"/>
      <c r="AL698" s="16"/>
      <c r="AM698" s="16"/>
      <c r="AN698" s="16"/>
      <c r="AO698" s="16"/>
      <c r="AP698" s="16"/>
      <c r="AQ698" s="16"/>
      <c r="AR698" s="16"/>
      <c r="AS698" s="16"/>
      <c r="AT698" s="16"/>
    </row>
    <row r="699" spans="1:46" ht="14.5" hidden="1">
      <c r="A699" s="27"/>
      <c r="AB699" s="23"/>
      <c r="AC699" s="16"/>
      <c r="AD699" s="16"/>
      <c r="AE699" s="16"/>
      <c r="AF699" s="16"/>
      <c r="AG699" s="16"/>
      <c r="AH699" s="16"/>
      <c r="AI699" s="16"/>
      <c r="AJ699" s="16"/>
      <c r="AK699" s="16"/>
      <c r="AL699" s="16"/>
      <c r="AM699" s="16"/>
      <c r="AN699" s="16"/>
      <c r="AO699" s="16"/>
      <c r="AP699" s="16"/>
      <c r="AQ699" s="16"/>
      <c r="AR699" s="16"/>
      <c r="AS699" s="16"/>
      <c r="AT699" s="16"/>
    </row>
    <row r="700" spans="1:46" ht="14.5" hidden="1">
      <c r="A700" s="27"/>
      <c r="AB700" s="23"/>
      <c r="AC700" s="16"/>
      <c r="AD700" s="16"/>
      <c r="AE700" s="16"/>
      <c r="AF700" s="16"/>
      <c r="AG700" s="16"/>
      <c r="AH700" s="16"/>
      <c r="AI700" s="16"/>
      <c r="AJ700" s="16"/>
      <c r="AK700" s="16"/>
      <c r="AL700" s="16"/>
      <c r="AM700" s="16"/>
      <c r="AN700" s="16"/>
      <c r="AO700" s="16"/>
      <c r="AP700" s="16"/>
      <c r="AQ700" s="16"/>
      <c r="AR700" s="16"/>
      <c r="AS700" s="16"/>
      <c r="AT700" s="16"/>
    </row>
    <row r="701" spans="1:46" ht="14.5" hidden="1">
      <c r="A701" s="27"/>
      <c r="AB701" s="23"/>
      <c r="AC701" s="16"/>
      <c r="AD701" s="16"/>
      <c r="AE701" s="16"/>
      <c r="AF701" s="16"/>
      <c r="AG701" s="16"/>
      <c r="AH701" s="16"/>
      <c r="AI701" s="16"/>
      <c r="AJ701" s="16"/>
      <c r="AK701" s="16"/>
      <c r="AL701" s="16"/>
      <c r="AM701" s="16"/>
      <c r="AN701" s="16"/>
      <c r="AO701" s="16"/>
      <c r="AP701" s="16"/>
      <c r="AQ701" s="16"/>
      <c r="AR701" s="16"/>
      <c r="AS701" s="16"/>
      <c r="AT701" s="16"/>
    </row>
    <row r="702" spans="1:46" ht="14.5" hidden="1">
      <c r="A702" s="27"/>
      <c r="AB702" s="23"/>
      <c r="AC702" s="16"/>
      <c r="AD702" s="16"/>
      <c r="AE702" s="16"/>
      <c r="AF702" s="16"/>
      <c r="AG702" s="16"/>
      <c r="AH702" s="16"/>
      <c r="AI702" s="16"/>
      <c r="AJ702" s="16"/>
      <c r="AK702" s="16"/>
      <c r="AL702" s="16"/>
      <c r="AM702" s="16"/>
      <c r="AN702" s="16"/>
      <c r="AO702" s="16"/>
      <c r="AP702" s="16"/>
      <c r="AQ702" s="16"/>
      <c r="AR702" s="16"/>
      <c r="AS702" s="16"/>
      <c r="AT702" s="16"/>
    </row>
    <row r="703" spans="1:46" ht="14.5" hidden="1">
      <c r="A703" s="27"/>
      <c r="AB703" s="23"/>
      <c r="AC703" s="16"/>
      <c r="AD703" s="16"/>
      <c r="AE703" s="16"/>
      <c r="AF703" s="16"/>
      <c r="AG703" s="16"/>
      <c r="AH703" s="16"/>
      <c r="AI703" s="16"/>
      <c r="AJ703" s="16"/>
      <c r="AK703" s="16"/>
      <c r="AL703" s="16"/>
      <c r="AM703" s="16"/>
      <c r="AN703" s="16"/>
      <c r="AO703" s="16"/>
      <c r="AP703" s="16"/>
      <c r="AQ703" s="16"/>
      <c r="AR703" s="16"/>
      <c r="AS703" s="16"/>
      <c r="AT703" s="16"/>
    </row>
    <row r="704" spans="1:46" ht="14.5" hidden="1">
      <c r="A704" s="27"/>
      <c r="AB704" s="23"/>
      <c r="AC704" s="16"/>
      <c r="AD704" s="16"/>
      <c r="AE704" s="16"/>
      <c r="AF704" s="16"/>
      <c r="AG704" s="16"/>
      <c r="AH704" s="16"/>
      <c r="AI704" s="16"/>
      <c r="AJ704" s="16"/>
      <c r="AK704" s="16"/>
      <c r="AL704" s="16"/>
      <c r="AM704" s="16"/>
      <c r="AN704" s="16"/>
      <c r="AO704" s="16"/>
      <c r="AP704" s="16"/>
      <c r="AQ704" s="16"/>
      <c r="AR704" s="16"/>
      <c r="AS704" s="16"/>
      <c r="AT704" s="16"/>
    </row>
    <row r="705" spans="1:46" ht="14.5" hidden="1">
      <c r="A705" s="27"/>
      <c r="AB705" s="23"/>
      <c r="AC705" s="16"/>
      <c r="AD705" s="16"/>
      <c r="AE705" s="16"/>
      <c r="AF705" s="16"/>
      <c r="AG705" s="16"/>
      <c r="AH705" s="16"/>
      <c r="AI705" s="16"/>
      <c r="AJ705" s="16"/>
      <c r="AK705" s="16"/>
      <c r="AL705" s="16"/>
      <c r="AM705" s="16"/>
      <c r="AN705" s="16"/>
      <c r="AO705" s="16"/>
      <c r="AP705" s="16"/>
      <c r="AQ705" s="16"/>
      <c r="AR705" s="16"/>
      <c r="AS705" s="16"/>
      <c r="AT705" s="16"/>
    </row>
    <row r="706" spans="1:46" ht="14.5" hidden="1">
      <c r="A706" s="27"/>
      <c r="AB706" s="23"/>
      <c r="AC706" s="16"/>
      <c r="AD706" s="16"/>
      <c r="AE706" s="16"/>
      <c r="AF706" s="16"/>
      <c r="AG706" s="16"/>
      <c r="AH706" s="16"/>
      <c r="AI706" s="16"/>
      <c r="AJ706" s="16"/>
      <c r="AK706" s="16"/>
      <c r="AL706" s="16"/>
      <c r="AM706" s="16"/>
      <c r="AN706" s="16"/>
      <c r="AO706" s="16"/>
      <c r="AP706" s="16"/>
      <c r="AQ706" s="16"/>
      <c r="AR706" s="16"/>
      <c r="AS706" s="16"/>
      <c r="AT706" s="16"/>
    </row>
    <row r="707" spans="1:46" ht="14.5" hidden="1">
      <c r="A707" s="27"/>
      <c r="AB707" s="23"/>
      <c r="AC707" s="16"/>
      <c r="AD707" s="16"/>
      <c r="AE707" s="16"/>
      <c r="AF707" s="16"/>
      <c r="AG707" s="16"/>
      <c r="AH707" s="16"/>
      <c r="AI707" s="16"/>
      <c r="AJ707" s="16"/>
      <c r="AK707" s="16"/>
      <c r="AL707" s="16"/>
      <c r="AM707" s="16"/>
      <c r="AN707" s="16"/>
      <c r="AO707" s="16"/>
      <c r="AP707" s="16"/>
      <c r="AQ707" s="16"/>
      <c r="AR707" s="16"/>
      <c r="AS707" s="16"/>
      <c r="AT707" s="16"/>
    </row>
    <row r="708" spans="1:46" ht="14.5" hidden="1">
      <c r="A708" s="27"/>
      <c r="AB708" s="23"/>
      <c r="AC708" s="16"/>
      <c r="AD708" s="16"/>
      <c r="AE708" s="16"/>
      <c r="AF708" s="16"/>
      <c r="AG708" s="16"/>
      <c r="AH708" s="16"/>
      <c r="AI708" s="16"/>
      <c r="AJ708" s="16"/>
      <c r="AK708" s="16"/>
      <c r="AL708" s="16"/>
      <c r="AM708" s="16"/>
      <c r="AN708" s="16"/>
      <c r="AO708" s="16"/>
      <c r="AP708" s="16"/>
      <c r="AQ708" s="16"/>
      <c r="AR708" s="16"/>
      <c r="AS708" s="16"/>
      <c r="AT708" s="16"/>
    </row>
    <row r="709" spans="1:46" ht="14.5" hidden="1">
      <c r="A709" s="27"/>
      <c r="AB709" s="23"/>
      <c r="AC709" s="16"/>
      <c r="AD709" s="16"/>
      <c r="AE709" s="16"/>
      <c r="AF709" s="16"/>
      <c r="AG709" s="16"/>
      <c r="AH709" s="16"/>
      <c r="AI709" s="16"/>
      <c r="AJ709" s="16"/>
      <c r="AK709" s="16"/>
      <c r="AL709" s="16"/>
      <c r="AM709" s="16"/>
      <c r="AN709" s="16"/>
      <c r="AO709" s="16"/>
      <c r="AP709" s="16"/>
      <c r="AQ709" s="16"/>
      <c r="AR709" s="16"/>
      <c r="AS709" s="16"/>
      <c r="AT709" s="16"/>
    </row>
    <row r="710" spans="1:46" ht="14.5" hidden="1">
      <c r="A710" s="27"/>
      <c r="AB710" s="23"/>
      <c r="AC710" s="16"/>
      <c r="AD710" s="16"/>
      <c r="AE710" s="16"/>
      <c r="AF710" s="16"/>
      <c r="AG710" s="16"/>
      <c r="AH710" s="16"/>
      <c r="AI710" s="16"/>
      <c r="AJ710" s="16"/>
      <c r="AK710" s="16"/>
      <c r="AL710" s="16"/>
      <c r="AM710" s="16"/>
      <c r="AN710" s="16"/>
      <c r="AO710" s="16"/>
      <c r="AP710" s="16"/>
      <c r="AQ710" s="16"/>
      <c r="AR710" s="16"/>
      <c r="AS710" s="16"/>
      <c r="AT710" s="16"/>
    </row>
    <row r="711" spans="1:46" ht="14.5" hidden="1">
      <c r="A711" s="27"/>
      <c r="AB711" s="23"/>
      <c r="AC711" s="16"/>
      <c r="AD711" s="16"/>
      <c r="AE711" s="16"/>
      <c r="AF711" s="16"/>
      <c r="AG711" s="16"/>
      <c r="AH711" s="16"/>
      <c r="AI711" s="16"/>
      <c r="AJ711" s="16"/>
      <c r="AK711" s="16"/>
      <c r="AL711" s="16"/>
      <c r="AM711" s="16"/>
      <c r="AN711" s="16"/>
      <c r="AO711" s="16"/>
      <c r="AP711" s="16"/>
      <c r="AQ711" s="16"/>
      <c r="AR711" s="16"/>
      <c r="AS711" s="16"/>
      <c r="AT711" s="16"/>
    </row>
    <row r="712" spans="1:46" ht="14.5" hidden="1">
      <c r="A712" s="27"/>
      <c r="AB712" s="23"/>
      <c r="AC712" s="16"/>
      <c r="AD712" s="16"/>
      <c r="AE712" s="16"/>
      <c r="AF712" s="16"/>
      <c r="AG712" s="16"/>
      <c r="AH712" s="16"/>
      <c r="AI712" s="16"/>
      <c r="AJ712" s="16"/>
      <c r="AK712" s="16"/>
      <c r="AL712" s="16"/>
      <c r="AM712" s="16"/>
      <c r="AN712" s="16"/>
      <c r="AO712" s="16"/>
      <c r="AP712" s="16"/>
      <c r="AQ712" s="16"/>
      <c r="AR712" s="16"/>
      <c r="AS712" s="16"/>
      <c r="AT712" s="16"/>
    </row>
    <row r="713" spans="1:46" ht="14.5" hidden="1">
      <c r="A713" s="27"/>
      <c r="AB713" s="23"/>
      <c r="AC713" s="16"/>
      <c r="AD713" s="16"/>
      <c r="AE713" s="16"/>
      <c r="AF713" s="16"/>
      <c r="AG713" s="16"/>
      <c r="AH713" s="16"/>
      <c r="AI713" s="16"/>
      <c r="AJ713" s="16"/>
      <c r="AK713" s="16"/>
      <c r="AL713" s="16"/>
      <c r="AM713" s="16"/>
      <c r="AN713" s="16"/>
      <c r="AO713" s="16"/>
      <c r="AP713" s="16"/>
      <c r="AQ713" s="16"/>
      <c r="AR713" s="16"/>
      <c r="AS713" s="16"/>
      <c r="AT713" s="16"/>
    </row>
    <row r="714" spans="1:46" ht="14.5" hidden="1">
      <c r="A714" s="27"/>
      <c r="AB714" s="23"/>
      <c r="AC714" s="16"/>
      <c r="AD714" s="16"/>
      <c r="AE714" s="16"/>
      <c r="AF714" s="16"/>
      <c r="AG714" s="16"/>
      <c r="AH714" s="16"/>
      <c r="AI714" s="16"/>
      <c r="AJ714" s="16"/>
      <c r="AK714" s="16"/>
      <c r="AL714" s="16"/>
      <c r="AM714" s="16"/>
      <c r="AN714" s="16"/>
      <c r="AO714" s="16"/>
      <c r="AP714" s="16"/>
      <c r="AQ714" s="16"/>
      <c r="AR714" s="16"/>
      <c r="AS714" s="16"/>
      <c r="AT714" s="16"/>
    </row>
    <row r="715" spans="1:46" ht="14.5" hidden="1">
      <c r="A715" s="27"/>
      <c r="AB715" s="23"/>
      <c r="AC715" s="16"/>
      <c r="AD715" s="16"/>
      <c r="AE715" s="16"/>
      <c r="AF715" s="16"/>
      <c r="AG715" s="16"/>
      <c r="AH715" s="16"/>
      <c r="AI715" s="16"/>
      <c r="AJ715" s="16"/>
      <c r="AK715" s="16"/>
      <c r="AL715" s="16"/>
      <c r="AM715" s="16"/>
      <c r="AN715" s="16"/>
      <c r="AO715" s="16"/>
      <c r="AP715" s="16"/>
      <c r="AQ715" s="16"/>
      <c r="AR715" s="16"/>
      <c r="AS715" s="16"/>
      <c r="AT715" s="16"/>
    </row>
    <row r="716" spans="1:46" ht="14.5" hidden="1">
      <c r="A716" s="27"/>
      <c r="AB716" s="23"/>
      <c r="AC716" s="16"/>
      <c r="AD716" s="16"/>
      <c r="AE716" s="16"/>
      <c r="AF716" s="16"/>
      <c r="AG716" s="16"/>
      <c r="AH716" s="16"/>
      <c r="AI716" s="16"/>
      <c r="AJ716" s="16"/>
      <c r="AK716" s="16"/>
      <c r="AL716" s="16"/>
      <c r="AM716" s="16"/>
      <c r="AN716" s="16"/>
      <c r="AO716" s="16"/>
      <c r="AP716" s="16"/>
      <c r="AQ716" s="16"/>
      <c r="AR716" s="16"/>
      <c r="AS716" s="16"/>
      <c r="AT716" s="16"/>
    </row>
    <row r="717" spans="1:46" ht="14.5" hidden="1">
      <c r="A717" s="27"/>
      <c r="AB717" s="23"/>
      <c r="AC717" s="16"/>
      <c r="AD717" s="16"/>
      <c r="AE717" s="16"/>
      <c r="AF717" s="16"/>
      <c r="AG717" s="16"/>
      <c r="AH717" s="16"/>
      <c r="AI717" s="16"/>
      <c r="AJ717" s="16"/>
      <c r="AK717" s="16"/>
      <c r="AL717" s="16"/>
      <c r="AM717" s="16"/>
      <c r="AN717" s="16"/>
      <c r="AO717" s="16"/>
      <c r="AP717" s="16"/>
      <c r="AQ717" s="16"/>
      <c r="AR717" s="16"/>
      <c r="AS717" s="16"/>
      <c r="AT717" s="16"/>
    </row>
    <row r="718" spans="1:46" ht="14.5" hidden="1">
      <c r="A718" s="27"/>
      <c r="AB718" s="23"/>
      <c r="AC718" s="16"/>
      <c r="AD718" s="16"/>
      <c r="AE718" s="16"/>
      <c r="AF718" s="16"/>
      <c r="AG718" s="16"/>
      <c r="AH718" s="16"/>
      <c r="AI718" s="16"/>
      <c r="AJ718" s="16"/>
      <c r="AK718" s="16"/>
      <c r="AL718" s="16"/>
      <c r="AM718" s="16"/>
      <c r="AN718" s="16"/>
      <c r="AO718" s="16"/>
      <c r="AP718" s="16"/>
      <c r="AQ718" s="16"/>
      <c r="AR718" s="16"/>
      <c r="AS718" s="16"/>
      <c r="AT718" s="16"/>
    </row>
    <row r="719" spans="1:46" ht="14.5" hidden="1">
      <c r="A719" s="27"/>
      <c r="AB719" s="23"/>
      <c r="AC719" s="16"/>
      <c r="AD719" s="16"/>
      <c r="AE719" s="16"/>
      <c r="AF719" s="16"/>
      <c r="AG719" s="16"/>
      <c r="AH719" s="16"/>
      <c r="AI719" s="16"/>
      <c r="AJ719" s="16"/>
      <c r="AK719" s="16"/>
      <c r="AL719" s="16"/>
      <c r="AM719" s="16"/>
      <c r="AN719" s="16"/>
      <c r="AO719" s="16"/>
      <c r="AP719" s="16"/>
      <c r="AQ719" s="16"/>
      <c r="AR719" s="16"/>
      <c r="AS719" s="16"/>
      <c r="AT719" s="16"/>
    </row>
    <row r="720" spans="1:46" ht="14.5" hidden="1">
      <c r="A720" s="27"/>
      <c r="AB720" s="23"/>
      <c r="AC720" s="16"/>
      <c r="AD720" s="16"/>
      <c r="AE720" s="16"/>
      <c r="AF720" s="16"/>
      <c r="AG720" s="16"/>
      <c r="AH720" s="16"/>
      <c r="AI720" s="16"/>
      <c r="AJ720" s="16"/>
      <c r="AK720" s="16"/>
      <c r="AL720" s="16"/>
      <c r="AM720" s="16"/>
      <c r="AN720" s="16"/>
      <c r="AO720" s="16"/>
      <c r="AP720" s="16"/>
      <c r="AQ720" s="16"/>
      <c r="AR720" s="16"/>
      <c r="AS720" s="16"/>
      <c r="AT720" s="16"/>
    </row>
    <row r="721" spans="1:46" ht="14.5" hidden="1">
      <c r="A721" s="27"/>
      <c r="AB721" s="23"/>
      <c r="AC721" s="16"/>
      <c r="AD721" s="16"/>
      <c r="AE721" s="16"/>
      <c r="AF721" s="16"/>
      <c r="AG721" s="16"/>
      <c r="AH721" s="16"/>
      <c r="AI721" s="16"/>
      <c r="AJ721" s="16"/>
      <c r="AK721" s="16"/>
      <c r="AL721" s="16"/>
      <c r="AM721" s="16"/>
      <c r="AN721" s="16"/>
      <c r="AO721" s="16"/>
      <c r="AP721" s="16"/>
      <c r="AQ721" s="16"/>
      <c r="AR721" s="16"/>
      <c r="AS721" s="16"/>
      <c r="AT721" s="16"/>
    </row>
    <row r="722" spans="1:46" ht="14.5" hidden="1">
      <c r="A722" s="27"/>
      <c r="AB722" s="23"/>
      <c r="AC722" s="16"/>
      <c r="AD722" s="16"/>
      <c r="AE722" s="16"/>
      <c r="AF722" s="16"/>
      <c r="AG722" s="16"/>
      <c r="AH722" s="16"/>
      <c r="AI722" s="16"/>
      <c r="AJ722" s="16"/>
      <c r="AK722" s="16"/>
      <c r="AL722" s="16"/>
      <c r="AM722" s="16"/>
      <c r="AN722" s="16"/>
      <c r="AO722" s="16"/>
      <c r="AP722" s="16"/>
      <c r="AQ722" s="16"/>
      <c r="AR722" s="16"/>
      <c r="AS722" s="16"/>
      <c r="AT722" s="16"/>
    </row>
    <row r="723" spans="1:46" ht="14.5" hidden="1">
      <c r="A723" s="27"/>
      <c r="AB723" s="23"/>
      <c r="AC723" s="16"/>
      <c r="AD723" s="16"/>
      <c r="AE723" s="16"/>
      <c r="AF723" s="16"/>
      <c r="AG723" s="16"/>
      <c r="AH723" s="16"/>
      <c r="AI723" s="16"/>
      <c r="AJ723" s="16"/>
      <c r="AK723" s="16"/>
      <c r="AL723" s="16"/>
      <c r="AM723" s="16"/>
      <c r="AN723" s="16"/>
      <c r="AO723" s="16"/>
      <c r="AP723" s="16"/>
      <c r="AQ723" s="16"/>
      <c r="AR723" s="16"/>
      <c r="AS723" s="16"/>
      <c r="AT723" s="16"/>
    </row>
    <row r="724" spans="1:46" ht="14.5" hidden="1">
      <c r="A724" s="27"/>
      <c r="AB724" s="23"/>
      <c r="AC724" s="16"/>
      <c r="AD724" s="16"/>
      <c r="AE724" s="16"/>
      <c r="AF724" s="16"/>
      <c r="AG724" s="16"/>
      <c r="AH724" s="16"/>
      <c r="AI724" s="16"/>
      <c r="AJ724" s="16"/>
      <c r="AK724" s="16"/>
      <c r="AL724" s="16"/>
      <c r="AM724" s="16"/>
      <c r="AN724" s="16"/>
      <c r="AO724" s="16"/>
      <c r="AP724" s="16"/>
      <c r="AQ724" s="16"/>
      <c r="AR724" s="16"/>
      <c r="AS724" s="16"/>
      <c r="AT724" s="16"/>
    </row>
    <row r="725" spans="1:46" ht="14.5" hidden="1">
      <c r="A725" s="27"/>
      <c r="AB725" s="23"/>
      <c r="AC725" s="16"/>
      <c r="AD725" s="16"/>
      <c r="AE725" s="16"/>
      <c r="AF725" s="16"/>
      <c r="AG725" s="16"/>
      <c r="AH725" s="16"/>
      <c r="AI725" s="16"/>
      <c r="AJ725" s="16"/>
      <c r="AK725" s="16"/>
      <c r="AL725" s="16"/>
      <c r="AM725" s="16"/>
      <c r="AN725" s="16"/>
      <c r="AO725" s="16"/>
      <c r="AP725" s="16"/>
      <c r="AQ725" s="16"/>
      <c r="AR725" s="16"/>
      <c r="AS725" s="16"/>
      <c r="AT725" s="16"/>
    </row>
    <row r="726" spans="1:46" ht="14.5" hidden="1">
      <c r="A726" s="27"/>
      <c r="AB726" s="23"/>
      <c r="AC726" s="16"/>
      <c r="AD726" s="16"/>
      <c r="AE726" s="16"/>
      <c r="AF726" s="16"/>
      <c r="AG726" s="16"/>
      <c r="AH726" s="16"/>
      <c r="AI726" s="16"/>
      <c r="AJ726" s="16"/>
      <c r="AK726" s="16"/>
      <c r="AL726" s="16"/>
      <c r="AM726" s="16"/>
      <c r="AN726" s="16"/>
      <c r="AO726" s="16"/>
      <c r="AP726" s="16"/>
      <c r="AQ726" s="16"/>
      <c r="AR726" s="16"/>
      <c r="AS726" s="16"/>
      <c r="AT726" s="16"/>
    </row>
    <row r="727" spans="1:46" ht="14.5" hidden="1">
      <c r="A727" s="27"/>
      <c r="AB727" s="23"/>
      <c r="AC727" s="16"/>
      <c r="AD727" s="16"/>
      <c r="AE727" s="16"/>
      <c r="AF727" s="16"/>
      <c r="AG727" s="16"/>
      <c r="AH727" s="16"/>
      <c r="AI727" s="16"/>
      <c r="AJ727" s="16"/>
      <c r="AK727" s="16"/>
      <c r="AL727" s="16"/>
      <c r="AM727" s="16"/>
      <c r="AN727" s="16"/>
      <c r="AO727" s="16"/>
      <c r="AP727" s="16"/>
      <c r="AQ727" s="16"/>
      <c r="AR727" s="16"/>
      <c r="AS727" s="16"/>
      <c r="AT727" s="16"/>
    </row>
    <row r="728" spans="1:46" ht="14.5" hidden="1">
      <c r="A728" s="27"/>
      <c r="AB728" s="23"/>
      <c r="AC728" s="16"/>
      <c r="AD728" s="16"/>
      <c r="AE728" s="16"/>
      <c r="AF728" s="16"/>
      <c r="AG728" s="16"/>
      <c r="AH728" s="16"/>
      <c r="AI728" s="16"/>
      <c r="AJ728" s="16"/>
      <c r="AK728" s="16"/>
      <c r="AL728" s="16"/>
      <c r="AM728" s="16"/>
      <c r="AN728" s="16"/>
      <c r="AO728" s="16"/>
      <c r="AP728" s="16"/>
      <c r="AQ728" s="16"/>
      <c r="AR728" s="16"/>
      <c r="AS728" s="16"/>
      <c r="AT728" s="16"/>
    </row>
    <row r="729" spans="1:46" ht="14.5" hidden="1">
      <c r="A729" s="27"/>
      <c r="AB729" s="23"/>
      <c r="AC729" s="16"/>
      <c r="AD729" s="16"/>
      <c r="AE729" s="16"/>
      <c r="AF729" s="16"/>
      <c r="AG729" s="16"/>
      <c r="AH729" s="16"/>
      <c r="AI729" s="16"/>
      <c r="AJ729" s="16"/>
      <c r="AK729" s="16"/>
      <c r="AL729" s="16"/>
      <c r="AM729" s="16"/>
      <c r="AN729" s="16"/>
      <c r="AO729" s="16"/>
      <c r="AP729" s="16"/>
      <c r="AQ729" s="16"/>
      <c r="AR729" s="16"/>
      <c r="AS729" s="16"/>
      <c r="AT729" s="16"/>
    </row>
    <row r="730" spans="1:46" ht="14.5" hidden="1">
      <c r="A730" s="27"/>
      <c r="AB730" s="23"/>
      <c r="AC730" s="16"/>
      <c r="AD730" s="16"/>
      <c r="AE730" s="16"/>
      <c r="AF730" s="16"/>
      <c r="AG730" s="16"/>
      <c r="AH730" s="16"/>
      <c r="AI730" s="16"/>
      <c r="AJ730" s="16"/>
      <c r="AK730" s="16"/>
      <c r="AL730" s="16"/>
      <c r="AM730" s="16"/>
      <c r="AN730" s="16"/>
      <c r="AO730" s="16"/>
      <c r="AP730" s="16"/>
      <c r="AQ730" s="16"/>
      <c r="AR730" s="16"/>
      <c r="AS730" s="16"/>
      <c r="AT730" s="16"/>
    </row>
    <row r="731" spans="1:46" ht="14.5" hidden="1">
      <c r="A731" s="27"/>
      <c r="AB731" s="23"/>
      <c r="AC731" s="16"/>
      <c r="AD731" s="16"/>
      <c r="AE731" s="16"/>
      <c r="AF731" s="16"/>
      <c r="AG731" s="16"/>
      <c r="AH731" s="16"/>
      <c r="AI731" s="16"/>
      <c r="AJ731" s="16"/>
      <c r="AK731" s="16"/>
      <c r="AL731" s="16"/>
      <c r="AM731" s="16"/>
      <c r="AN731" s="16"/>
      <c r="AO731" s="16"/>
      <c r="AP731" s="16"/>
      <c r="AQ731" s="16"/>
      <c r="AR731" s="16"/>
      <c r="AS731" s="16"/>
      <c r="AT731" s="16"/>
    </row>
    <row r="732" spans="1:46" ht="14.5" hidden="1">
      <c r="A732" s="27"/>
      <c r="AB732" s="23"/>
      <c r="AC732" s="16"/>
      <c r="AD732" s="16"/>
      <c r="AE732" s="16"/>
      <c r="AF732" s="16"/>
      <c r="AG732" s="16"/>
      <c r="AH732" s="16"/>
      <c r="AI732" s="16"/>
      <c r="AJ732" s="16"/>
      <c r="AK732" s="16"/>
      <c r="AL732" s="16"/>
      <c r="AM732" s="16"/>
      <c r="AN732" s="16"/>
      <c r="AO732" s="16"/>
      <c r="AP732" s="16"/>
      <c r="AQ732" s="16"/>
      <c r="AR732" s="16"/>
      <c r="AS732" s="16"/>
      <c r="AT732" s="16"/>
    </row>
    <row r="733" spans="1:46" ht="14.5" hidden="1">
      <c r="A733" s="27"/>
      <c r="AB733" s="23"/>
      <c r="AC733" s="16"/>
      <c r="AD733" s="16"/>
      <c r="AE733" s="16"/>
      <c r="AF733" s="16"/>
      <c r="AG733" s="16"/>
      <c r="AH733" s="16"/>
      <c r="AI733" s="16"/>
      <c r="AJ733" s="16"/>
      <c r="AK733" s="16"/>
      <c r="AL733" s="16"/>
      <c r="AM733" s="16"/>
      <c r="AN733" s="16"/>
      <c r="AO733" s="16"/>
      <c r="AP733" s="16"/>
      <c r="AQ733" s="16"/>
      <c r="AR733" s="16"/>
      <c r="AS733" s="16"/>
      <c r="AT733" s="16"/>
    </row>
    <row r="734" spans="1:46" ht="14.5" hidden="1">
      <c r="A734" s="27"/>
      <c r="AB734" s="23"/>
      <c r="AC734" s="16"/>
      <c r="AD734" s="16"/>
      <c r="AE734" s="16"/>
      <c r="AF734" s="16"/>
      <c r="AG734" s="16"/>
      <c r="AH734" s="16"/>
      <c r="AI734" s="16"/>
      <c r="AJ734" s="16"/>
      <c r="AK734" s="16"/>
      <c r="AL734" s="16"/>
      <c r="AM734" s="16"/>
      <c r="AN734" s="16"/>
      <c r="AO734" s="16"/>
      <c r="AP734" s="16"/>
      <c r="AQ734" s="16"/>
      <c r="AR734" s="16"/>
      <c r="AS734" s="16"/>
      <c r="AT734" s="16"/>
    </row>
    <row r="735" spans="1:46" ht="14.5" hidden="1">
      <c r="A735" s="27"/>
      <c r="AB735" s="23"/>
      <c r="AC735" s="16"/>
      <c r="AD735" s="16"/>
      <c r="AE735" s="16"/>
      <c r="AF735" s="16"/>
      <c r="AG735" s="16"/>
      <c r="AH735" s="16"/>
      <c r="AI735" s="16"/>
      <c r="AJ735" s="16"/>
      <c r="AK735" s="16"/>
      <c r="AL735" s="16"/>
      <c r="AM735" s="16"/>
      <c r="AN735" s="16"/>
      <c r="AO735" s="16"/>
      <c r="AP735" s="16"/>
      <c r="AQ735" s="16"/>
      <c r="AR735" s="16"/>
      <c r="AS735" s="16"/>
      <c r="AT735" s="16"/>
    </row>
    <row r="736" spans="1:46" ht="14.5" hidden="1">
      <c r="A736" s="27"/>
      <c r="AB736" s="23"/>
      <c r="AC736" s="16"/>
      <c r="AD736" s="16"/>
      <c r="AE736" s="16"/>
      <c r="AF736" s="16"/>
      <c r="AG736" s="16"/>
      <c r="AH736" s="16"/>
      <c r="AI736" s="16"/>
      <c r="AJ736" s="16"/>
      <c r="AK736" s="16"/>
      <c r="AL736" s="16"/>
      <c r="AM736" s="16"/>
      <c r="AN736" s="16"/>
      <c r="AO736" s="16"/>
      <c r="AP736" s="16"/>
      <c r="AQ736" s="16"/>
      <c r="AR736" s="16"/>
      <c r="AS736" s="16"/>
      <c r="AT736" s="16"/>
    </row>
    <row r="737" spans="1:46" ht="14.5" hidden="1">
      <c r="A737" s="27"/>
      <c r="AB737" s="23"/>
      <c r="AC737" s="16"/>
      <c r="AD737" s="16"/>
      <c r="AE737" s="16"/>
      <c r="AF737" s="16"/>
      <c r="AG737" s="16"/>
      <c r="AH737" s="16"/>
      <c r="AI737" s="16"/>
      <c r="AJ737" s="16"/>
      <c r="AK737" s="16"/>
      <c r="AL737" s="16"/>
      <c r="AM737" s="16"/>
      <c r="AN737" s="16"/>
      <c r="AO737" s="16"/>
      <c r="AP737" s="16"/>
      <c r="AQ737" s="16"/>
      <c r="AR737" s="16"/>
      <c r="AS737" s="16"/>
      <c r="AT737" s="16"/>
    </row>
    <row r="738" spans="1:46" ht="14.5" hidden="1">
      <c r="A738" s="27"/>
      <c r="AB738" s="23"/>
      <c r="AC738" s="16"/>
      <c r="AD738" s="16"/>
      <c r="AE738" s="16"/>
      <c r="AF738" s="16"/>
      <c r="AG738" s="16"/>
      <c r="AH738" s="16"/>
      <c r="AI738" s="16"/>
      <c r="AJ738" s="16"/>
      <c r="AK738" s="16"/>
      <c r="AL738" s="16"/>
      <c r="AM738" s="16"/>
      <c r="AN738" s="16"/>
      <c r="AO738" s="16"/>
      <c r="AP738" s="16"/>
      <c r="AQ738" s="16"/>
      <c r="AR738" s="16"/>
      <c r="AS738" s="16"/>
      <c r="AT738" s="16"/>
    </row>
    <row r="739" spans="1:46" ht="14.5" hidden="1">
      <c r="A739" s="27"/>
      <c r="AB739" s="23"/>
      <c r="AC739" s="16"/>
      <c r="AD739" s="16"/>
      <c r="AE739" s="16"/>
      <c r="AF739" s="16"/>
      <c r="AG739" s="16"/>
      <c r="AH739" s="16"/>
      <c r="AI739" s="16"/>
      <c r="AJ739" s="16"/>
      <c r="AK739" s="16"/>
      <c r="AL739" s="16"/>
      <c r="AM739" s="16"/>
      <c r="AN739" s="16"/>
      <c r="AO739" s="16"/>
      <c r="AP739" s="16"/>
      <c r="AQ739" s="16"/>
      <c r="AR739" s="16"/>
      <c r="AS739" s="16"/>
      <c r="AT739" s="16"/>
    </row>
    <row r="740" spans="1:46" ht="14.5" hidden="1">
      <c r="A740" s="27"/>
      <c r="AB740" s="23"/>
      <c r="AC740" s="16"/>
      <c r="AD740" s="16"/>
      <c r="AE740" s="16"/>
      <c r="AF740" s="16"/>
      <c r="AG740" s="16"/>
      <c r="AH740" s="16"/>
      <c r="AI740" s="16"/>
      <c r="AJ740" s="16"/>
      <c r="AK740" s="16"/>
      <c r="AL740" s="16"/>
      <c r="AM740" s="16"/>
      <c r="AN740" s="16"/>
      <c r="AO740" s="16"/>
      <c r="AP740" s="16"/>
      <c r="AQ740" s="16"/>
      <c r="AR740" s="16"/>
      <c r="AS740" s="16"/>
      <c r="AT740" s="16"/>
    </row>
    <row r="741" spans="1:46" ht="14.5" hidden="1">
      <c r="A741" s="27"/>
      <c r="AB741" s="23"/>
      <c r="AC741" s="16"/>
      <c r="AD741" s="16"/>
      <c r="AE741" s="16"/>
      <c r="AF741" s="16"/>
      <c r="AG741" s="16"/>
      <c r="AH741" s="16"/>
      <c r="AI741" s="16"/>
      <c r="AJ741" s="16"/>
      <c r="AK741" s="16"/>
      <c r="AL741" s="16"/>
      <c r="AM741" s="16"/>
      <c r="AN741" s="16"/>
      <c r="AO741" s="16"/>
      <c r="AP741" s="16"/>
      <c r="AQ741" s="16"/>
      <c r="AR741" s="16"/>
      <c r="AS741" s="16"/>
      <c r="AT741" s="16"/>
    </row>
    <row r="742" spans="1:46" ht="14.5" hidden="1">
      <c r="A742" s="27"/>
      <c r="AB742" s="23"/>
      <c r="AC742" s="16"/>
      <c r="AD742" s="16"/>
      <c r="AE742" s="16"/>
      <c r="AF742" s="16"/>
      <c r="AG742" s="16"/>
      <c r="AH742" s="16"/>
      <c r="AI742" s="16"/>
      <c r="AJ742" s="16"/>
      <c r="AK742" s="16"/>
      <c r="AL742" s="16"/>
      <c r="AM742" s="16"/>
      <c r="AN742" s="16"/>
      <c r="AO742" s="16"/>
      <c r="AP742" s="16"/>
      <c r="AQ742" s="16"/>
      <c r="AR742" s="16"/>
      <c r="AS742" s="16"/>
      <c r="AT742" s="16"/>
    </row>
    <row r="743" spans="1:46" ht="14.5" hidden="1">
      <c r="A743" s="27"/>
      <c r="AB743" s="23"/>
      <c r="AC743" s="16"/>
      <c r="AD743" s="16"/>
      <c r="AE743" s="16"/>
      <c r="AF743" s="16"/>
      <c r="AG743" s="16"/>
      <c r="AH743" s="16"/>
      <c r="AI743" s="16"/>
      <c r="AJ743" s="16"/>
      <c r="AK743" s="16"/>
      <c r="AL743" s="16"/>
      <c r="AM743" s="16"/>
      <c r="AN743" s="16"/>
      <c r="AO743" s="16"/>
      <c r="AP743" s="16"/>
      <c r="AQ743" s="16"/>
      <c r="AR743" s="16"/>
      <c r="AS743" s="16"/>
      <c r="AT743" s="16"/>
    </row>
    <row r="744" spans="1:46" ht="14.5" hidden="1">
      <c r="A744" s="27"/>
      <c r="AB744" s="23"/>
      <c r="AC744" s="16"/>
      <c r="AD744" s="16"/>
      <c r="AE744" s="16"/>
      <c r="AF744" s="16"/>
      <c r="AG744" s="16"/>
      <c r="AH744" s="16"/>
      <c r="AI744" s="16"/>
      <c r="AJ744" s="16"/>
      <c r="AK744" s="16"/>
      <c r="AL744" s="16"/>
      <c r="AM744" s="16"/>
      <c r="AN744" s="16"/>
      <c r="AO744" s="16"/>
      <c r="AP744" s="16"/>
      <c r="AQ744" s="16"/>
      <c r="AR744" s="16"/>
      <c r="AS744" s="16"/>
      <c r="AT744" s="16"/>
    </row>
    <row r="745" spans="1:46" ht="14.5" hidden="1">
      <c r="A745" s="27"/>
      <c r="AB745" s="23"/>
      <c r="AC745" s="16"/>
      <c r="AD745" s="16"/>
      <c r="AE745" s="16"/>
      <c r="AF745" s="16"/>
      <c r="AG745" s="16"/>
      <c r="AH745" s="16"/>
      <c r="AI745" s="16"/>
      <c r="AJ745" s="16"/>
      <c r="AK745" s="16"/>
      <c r="AL745" s="16"/>
      <c r="AM745" s="16"/>
      <c r="AN745" s="16"/>
      <c r="AO745" s="16"/>
      <c r="AP745" s="16"/>
      <c r="AQ745" s="16"/>
      <c r="AR745" s="16"/>
      <c r="AS745" s="16"/>
      <c r="AT745" s="16"/>
    </row>
    <row r="746" spans="1:46" ht="14.5" hidden="1">
      <c r="A746" s="27"/>
      <c r="AB746" s="23"/>
      <c r="AC746" s="16"/>
      <c r="AD746" s="16"/>
      <c r="AE746" s="16"/>
      <c r="AF746" s="16"/>
      <c r="AG746" s="16"/>
      <c r="AH746" s="16"/>
      <c r="AI746" s="16"/>
      <c r="AJ746" s="16"/>
      <c r="AK746" s="16"/>
      <c r="AL746" s="16"/>
      <c r="AM746" s="16"/>
      <c r="AN746" s="16"/>
      <c r="AO746" s="16"/>
      <c r="AP746" s="16"/>
      <c r="AQ746" s="16"/>
      <c r="AR746" s="16"/>
      <c r="AS746" s="16"/>
      <c r="AT746" s="16"/>
    </row>
    <row r="747" spans="1:46" ht="14.5" hidden="1">
      <c r="A747" s="27"/>
      <c r="AB747" s="23"/>
      <c r="AC747" s="16"/>
      <c r="AD747" s="16"/>
      <c r="AE747" s="16"/>
      <c r="AF747" s="16"/>
      <c r="AG747" s="16"/>
      <c r="AH747" s="16"/>
      <c r="AI747" s="16"/>
      <c r="AJ747" s="16"/>
      <c r="AK747" s="16"/>
      <c r="AL747" s="16"/>
      <c r="AM747" s="16"/>
      <c r="AN747" s="16"/>
      <c r="AO747" s="16"/>
      <c r="AP747" s="16"/>
      <c r="AQ747" s="16"/>
      <c r="AR747" s="16"/>
      <c r="AS747" s="16"/>
      <c r="AT747" s="16"/>
    </row>
    <row r="748" spans="1:46" ht="14.5" hidden="1">
      <c r="A748" s="27"/>
      <c r="AB748" s="23"/>
      <c r="AC748" s="16"/>
      <c r="AD748" s="16"/>
      <c r="AE748" s="16"/>
      <c r="AF748" s="16"/>
      <c r="AG748" s="16"/>
      <c r="AH748" s="16"/>
      <c r="AI748" s="16"/>
      <c r="AJ748" s="16"/>
      <c r="AK748" s="16"/>
      <c r="AL748" s="16"/>
      <c r="AM748" s="16"/>
      <c r="AN748" s="16"/>
      <c r="AO748" s="16"/>
      <c r="AP748" s="16"/>
      <c r="AQ748" s="16"/>
      <c r="AR748" s="16"/>
      <c r="AS748" s="16"/>
      <c r="AT748" s="16"/>
    </row>
    <row r="749" spans="1:46" ht="14.5" hidden="1">
      <c r="A749" s="27"/>
      <c r="AB749" s="23"/>
      <c r="AC749" s="16"/>
      <c r="AD749" s="16"/>
      <c r="AE749" s="16"/>
      <c r="AF749" s="16"/>
      <c r="AG749" s="16"/>
      <c r="AH749" s="16"/>
      <c r="AI749" s="16"/>
      <c r="AJ749" s="16"/>
      <c r="AK749" s="16"/>
      <c r="AL749" s="16"/>
      <c r="AM749" s="16"/>
      <c r="AN749" s="16"/>
      <c r="AO749" s="16"/>
      <c r="AP749" s="16"/>
      <c r="AQ749" s="16"/>
      <c r="AR749" s="16"/>
      <c r="AS749" s="16"/>
      <c r="AT749" s="16"/>
    </row>
    <row r="750" spans="1:46" ht="14.5" hidden="1">
      <c r="A750" s="27"/>
      <c r="AB750" s="23"/>
      <c r="AC750" s="16"/>
      <c r="AD750" s="16"/>
      <c r="AE750" s="16"/>
      <c r="AF750" s="16"/>
      <c r="AG750" s="16"/>
      <c r="AH750" s="16"/>
      <c r="AI750" s="16"/>
      <c r="AJ750" s="16"/>
      <c r="AK750" s="16"/>
      <c r="AL750" s="16"/>
      <c r="AM750" s="16"/>
      <c r="AN750" s="16"/>
      <c r="AO750" s="16"/>
      <c r="AP750" s="16"/>
      <c r="AQ750" s="16"/>
      <c r="AR750" s="16"/>
      <c r="AS750" s="16"/>
      <c r="AT750" s="16"/>
    </row>
    <row r="751" spans="1:46" ht="14.5" hidden="1">
      <c r="A751" s="27"/>
      <c r="AB751" s="23"/>
      <c r="AC751" s="16"/>
      <c r="AD751" s="16"/>
      <c r="AE751" s="16"/>
      <c r="AF751" s="16"/>
      <c r="AG751" s="16"/>
      <c r="AH751" s="16"/>
      <c r="AI751" s="16"/>
      <c r="AJ751" s="16"/>
      <c r="AK751" s="16"/>
      <c r="AL751" s="16"/>
      <c r="AM751" s="16"/>
      <c r="AN751" s="16"/>
      <c r="AO751" s="16"/>
      <c r="AP751" s="16"/>
      <c r="AQ751" s="16"/>
      <c r="AR751" s="16"/>
      <c r="AS751" s="16"/>
      <c r="AT751" s="16"/>
    </row>
    <row r="752" spans="1:46" ht="14.5" hidden="1">
      <c r="A752" s="27"/>
      <c r="AB752" s="23"/>
      <c r="AC752" s="16"/>
      <c r="AD752" s="16"/>
      <c r="AE752" s="16"/>
      <c r="AF752" s="16"/>
      <c r="AG752" s="16"/>
      <c r="AH752" s="16"/>
      <c r="AI752" s="16"/>
      <c r="AJ752" s="16"/>
      <c r="AK752" s="16"/>
      <c r="AL752" s="16"/>
      <c r="AM752" s="16"/>
      <c r="AN752" s="16"/>
      <c r="AO752" s="16"/>
      <c r="AP752" s="16"/>
      <c r="AQ752" s="16"/>
      <c r="AR752" s="16"/>
      <c r="AS752" s="16"/>
      <c r="AT752" s="16"/>
    </row>
    <row r="753" spans="1:46" ht="14.5" hidden="1">
      <c r="A753" s="27"/>
      <c r="AB753" s="23"/>
      <c r="AC753" s="16"/>
      <c r="AD753" s="16"/>
      <c r="AE753" s="16"/>
      <c r="AF753" s="16"/>
      <c r="AG753" s="16"/>
      <c r="AH753" s="16"/>
      <c r="AI753" s="16"/>
      <c r="AJ753" s="16"/>
      <c r="AK753" s="16"/>
      <c r="AL753" s="16"/>
      <c r="AM753" s="16"/>
      <c r="AN753" s="16"/>
      <c r="AO753" s="16"/>
      <c r="AP753" s="16"/>
      <c r="AQ753" s="16"/>
      <c r="AR753" s="16"/>
      <c r="AS753" s="16"/>
      <c r="AT753" s="16"/>
    </row>
    <row r="754" spans="1:46" ht="14.5" hidden="1">
      <c r="A754" s="27"/>
      <c r="AB754" s="23"/>
      <c r="AC754" s="16"/>
      <c r="AD754" s="16"/>
      <c r="AE754" s="16"/>
      <c r="AF754" s="16"/>
      <c r="AG754" s="16"/>
      <c r="AH754" s="16"/>
      <c r="AI754" s="16"/>
      <c r="AJ754" s="16"/>
      <c r="AK754" s="16"/>
      <c r="AL754" s="16"/>
      <c r="AM754" s="16"/>
      <c r="AN754" s="16"/>
      <c r="AO754" s="16"/>
      <c r="AP754" s="16"/>
      <c r="AQ754" s="16"/>
      <c r="AR754" s="16"/>
      <c r="AS754" s="16"/>
      <c r="AT754" s="16"/>
    </row>
    <row r="755" spans="1:46" ht="14.5" hidden="1">
      <c r="A755" s="27"/>
      <c r="AB755" s="23"/>
      <c r="AC755" s="16"/>
      <c r="AD755" s="16"/>
      <c r="AE755" s="16"/>
      <c r="AF755" s="16"/>
      <c r="AG755" s="16"/>
      <c r="AH755" s="16"/>
      <c r="AI755" s="16"/>
      <c r="AJ755" s="16"/>
      <c r="AK755" s="16"/>
      <c r="AL755" s="16"/>
      <c r="AM755" s="16"/>
      <c r="AN755" s="16"/>
      <c r="AO755" s="16"/>
      <c r="AP755" s="16"/>
      <c r="AQ755" s="16"/>
      <c r="AR755" s="16"/>
      <c r="AS755" s="16"/>
      <c r="AT755" s="16"/>
    </row>
    <row r="756" spans="1:46" ht="14.5" hidden="1">
      <c r="A756" s="27"/>
      <c r="AB756" s="23"/>
      <c r="AC756" s="16"/>
      <c r="AD756" s="16"/>
      <c r="AE756" s="16"/>
      <c r="AF756" s="16"/>
      <c r="AG756" s="16"/>
      <c r="AH756" s="16"/>
      <c r="AI756" s="16"/>
      <c r="AJ756" s="16"/>
      <c r="AK756" s="16"/>
      <c r="AL756" s="16"/>
      <c r="AM756" s="16"/>
      <c r="AN756" s="16"/>
      <c r="AO756" s="16"/>
      <c r="AP756" s="16"/>
      <c r="AQ756" s="16"/>
      <c r="AR756" s="16"/>
      <c r="AS756" s="16"/>
      <c r="AT756" s="16"/>
    </row>
    <row r="757" spans="1:46" ht="14.5" hidden="1">
      <c r="A757" s="27"/>
      <c r="AB757" s="23"/>
      <c r="AC757" s="16"/>
      <c r="AD757" s="16"/>
      <c r="AE757" s="16"/>
      <c r="AF757" s="16"/>
      <c r="AG757" s="16"/>
      <c r="AH757" s="16"/>
      <c r="AI757" s="16"/>
      <c r="AJ757" s="16"/>
      <c r="AK757" s="16"/>
      <c r="AL757" s="16"/>
      <c r="AM757" s="16"/>
      <c r="AN757" s="16"/>
      <c r="AO757" s="16"/>
      <c r="AP757" s="16"/>
      <c r="AQ757" s="16"/>
      <c r="AR757" s="16"/>
      <c r="AS757" s="16"/>
      <c r="AT757" s="16"/>
    </row>
    <row r="758" spans="1:46" ht="14.5" hidden="1">
      <c r="A758" s="27"/>
      <c r="AB758" s="23"/>
      <c r="AC758" s="16"/>
      <c r="AD758" s="16"/>
      <c r="AE758" s="16"/>
      <c r="AF758" s="16"/>
      <c r="AG758" s="16"/>
      <c r="AH758" s="16"/>
      <c r="AI758" s="16"/>
      <c r="AJ758" s="16"/>
      <c r="AK758" s="16"/>
      <c r="AL758" s="16"/>
      <c r="AM758" s="16"/>
      <c r="AN758" s="16"/>
      <c r="AO758" s="16"/>
      <c r="AP758" s="16"/>
      <c r="AQ758" s="16"/>
      <c r="AR758" s="16"/>
      <c r="AS758" s="16"/>
      <c r="AT758" s="16"/>
    </row>
    <row r="759" spans="1:46" ht="14.5" hidden="1">
      <c r="A759" s="27"/>
      <c r="AB759" s="23"/>
      <c r="AC759" s="16"/>
      <c r="AD759" s="16"/>
      <c r="AE759" s="16"/>
      <c r="AF759" s="16"/>
      <c r="AG759" s="16"/>
      <c r="AH759" s="16"/>
      <c r="AI759" s="16"/>
      <c r="AJ759" s="16"/>
      <c r="AK759" s="16"/>
      <c r="AL759" s="16"/>
      <c r="AM759" s="16"/>
      <c r="AN759" s="16"/>
      <c r="AO759" s="16"/>
      <c r="AP759" s="16"/>
      <c r="AQ759" s="16"/>
      <c r="AR759" s="16"/>
      <c r="AS759" s="16"/>
      <c r="AT759" s="16"/>
    </row>
    <row r="760" spans="1:46" ht="14.5" hidden="1">
      <c r="A760" s="27"/>
      <c r="AB760" s="23"/>
      <c r="AC760" s="16"/>
      <c r="AD760" s="16"/>
      <c r="AE760" s="16"/>
      <c r="AF760" s="16"/>
      <c r="AG760" s="16"/>
      <c r="AH760" s="16"/>
      <c r="AI760" s="16"/>
      <c r="AJ760" s="16"/>
      <c r="AK760" s="16"/>
      <c r="AL760" s="16"/>
      <c r="AM760" s="16"/>
      <c r="AN760" s="16"/>
      <c r="AO760" s="16"/>
      <c r="AP760" s="16"/>
      <c r="AQ760" s="16"/>
      <c r="AR760" s="16"/>
      <c r="AS760" s="16"/>
      <c r="AT760" s="16"/>
    </row>
    <row r="761" spans="1:46" ht="14.5" hidden="1">
      <c r="A761" s="27"/>
      <c r="AB761" s="23"/>
      <c r="AC761" s="16"/>
      <c r="AD761" s="16"/>
      <c r="AE761" s="16"/>
      <c r="AF761" s="16"/>
      <c r="AG761" s="16"/>
      <c r="AH761" s="16"/>
      <c r="AI761" s="16"/>
      <c r="AJ761" s="16"/>
      <c r="AK761" s="16"/>
      <c r="AL761" s="16"/>
      <c r="AM761" s="16"/>
      <c r="AN761" s="16"/>
      <c r="AO761" s="16"/>
      <c r="AP761" s="16"/>
      <c r="AQ761" s="16"/>
      <c r="AR761" s="16"/>
      <c r="AS761" s="16"/>
      <c r="AT761" s="16"/>
    </row>
    <row r="762" spans="1:46" ht="14.5" hidden="1">
      <c r="A762" s="27"/>
      <c r="AB762" s="23"/>
      <c r="AC762" s="16"/>
      <c r="AD762" s="16"/>
      <c r="AE762" s="16"/>
      <c r="AF762" s="16"/>
      <c r="AG762" s="16"/>
      <c r="AH762" s="16"/>
      <c r="AI762" s="16"/>
      <c r="AJ762" s="16"/>
      <c r="AK762" s="16"/>
      <c r="AL762" s="16"/>
      <c r="AM762" s="16"/>
      <c r="AN762" s="16"/>
      <c r="AO762" s="16"/>
      <c r="AP762" s="16"/>
      <c r="AQ762" s="16"/>
      <c r="AR762" s="16"/>
      <c r="AS762" s="16"/>
      <c r="AT762" s="16"/>
    </row>
    <row r="763" spans="1:46" ht="14.5" hidden="1">
      <c r="A763" s="27"/>
      <c r="AB763" s="23"/>
      <c r="AC763" s="16"/>
      <c r="AD763" s="16"/>
      <c r="AE763" s="16"/>
      <c r="AF763" s="16"/>
      <c r="AG763" s="16"/>
      <c r="AH763" s="16"/>
      <c r="AI763" s="16"/>
      <c r="AJ763" s="16"/>
      <c r="AK763" s="16"/>
      <c r="AL763" s="16"/>
      <c r="AM763" s="16"/>
      <c r="AN763" s="16"/>
      <c r="AO763" s="16"/>
      <c r="AP763" s="16"/>
      <c r="AQ763" s="16"/>
      <c r="AR763" s="16"/>
      <c r="AS763" s="16"/>
      <c r="AT763" s="16"/>
    </row>
    <row r="764" spans="1:46" ht="14.5" hidden="1">
      <c r="A764" s="27"/>
      <c r="AB764" s="23"/>
      <c r="AC764" s="16"/>
      <c r="AD764" s="16"/>
      <c r="AE764" s="16"/>
      <c r="AF764" s="16"/>
      <c r="AG764" s="16"/>
      <c r="AH764" s="16"/>
      <c r="AI764" s="16"/>
      <c r="AJ764" s="16"/>
      <c r="AK764" s="16"/>
      <c r="AL764" s="16"/>
      <c r="AM764" s="16"/>
      <c r="AN764" s="16"/>
      <c r="AO764" s="16"/>
      <c r="AP764" s="16"/>
      <c r="AQ764" s="16"/>
      <c r="AR764" s="16"/>
      <c r="AS764" s="16"/>
      <c r="AT764" s="16"/>
    </row>
    <row r="765" spans="1:46" ht="14.5" hidden="1">
      <c r="A765" s="27"/>
      <c r="AB765" s="23"/>
      <c r="AC765" s="16"/>
      <c r="AD765" s="16"/>
      <c r="AE765" s="16"/>
      <c r="AF765" s="16"/>
      <c r="AG765" s="16"/>
      <c r="AH765" s="16"/>
      <c r="AI765" s="16"/>
      <c r="AJ765" s="16"/>
      <c r="AK765" s="16"/>
      <c r="AL765" s="16"/>
      <c r="AM765" s="16"/>
      <c r="AN765" s="16"/>
      <c r="AO765" s="16"/>
      <c r="AP765" s="16"/>
      <c r="AQ765" s="16"/>
      <c r="AR765" s="16"/>
      <c r="AS765" s="16"/>
      <c r="AT765" s="16"/>
    </row>
    <row r="766" spans="1:46" ht="14.5" hidden="1">
      <c r="A766" s="27"/>
      <c r="AB766" s="23"/>
      <c r="AC766" s="16"/>
      <c r="AD766" s="16"/>
      <c r="AE766" s="16"/>
      <c r="AF766" s="16"/>
      <c r="AG766" s="16"/>
      <c r="AH766" s="16"/>
      <c r="AI766" s="16"/>
      <c r="AJ766" s="16"/>
      <c r="AK766" s="16"/>
      <c r="AL766" s="16"/>
      <c r="AM766" s="16"/>
      <c r="AN766" s="16"/>
      <c r="AO766" s="16"/>
      <c r="AP766" s="16"/>
      <c r="AQ766" s="16"/>
      <c r="AR766" s="16"/>
      <c r="AS766" s="16"/>
      <c r="AT766" s="16"/>
    </row>
    <row r="767" spans="1:46" ht="14.5" hidden="1">
      <c r="A767" s="27"/>
      <c r="AB767" s="23"/>
      <c r="AC767" s="16"/>
      <c r="AD767" s="16"/>
      <c r="AE767" s="16"/>
      <c r="AF767" s="16"/>
      <c r="AG767" s="16"/>
      <c r="AH767" s="16"/>
      <c r="AI767" s="16"/>
      <c r="AJ767" s="16"/>
      <c r="AK767" s="16"/>
      <c r="AL767" s="16"/>
      <c r="AM767" s="16"/>
      <c r="AN767" s="16"/>
      <c r="AO767" s="16"/>
      <c r="AP767" s="16"/>
      <c r="AQ767" s="16"/>
      <c r="AR767" s="16"/>
      <c r="AS767" s="16"/>
      <c r="AT767" s="16"/>
    </row>
    <row r="768" spans="1:46" ht="14.5" hidden="1">
      <c r="A768" s="27"/>
      <c r="AB768" s="23"/>
      <c r="AC768" s="16"/>
      <c r="AD768" s="16"/>
      <c r="AE768" s="16"/>
      <c r="AF768" s="16"/>
      <c r="AG768" s="16"/>
      <c r="AH768" s="16"/>
      <c r="AI768" s="16"/>
      <c r="AJ768" s="16"/>
      <c r="AK768" s="16"/>
      <c r="AL768" s="16"/>
      <c r="AM768" s="16"/>
      <c r="AN768" s="16"/>
      <c r="AO768" s="16"/>
      <c r="AP768" s="16"/>
      <c r="AQ768" s="16"/>
      <c r="AR768" s="16"/>
      <c r="AS768" s="16"/>
      <c r="AT768" s="16"/>
    </row>
    <row r="769" spans="1:46" ht="14.5" hidden="1">
      <c r="A769" s="27"/>
      <c r="AB769" s="23"/>
      <c r="AC769" s="16"/>
      <c r="AD769" s="16"/>
      <c r="AE769" s="16"/>
      <c r="AF769" s="16"/>
      <c r="AG769" s="16"/>
      <c r="AH769" s="16"/>
      <c r="AI769" s="16"/>
      <c r="AJ769" s="16"/>
      <c r="AK769" s="16"/>
      <c r="AL769" s="16"/>
      <c r="AM769" s="16"/>
      <c r="AN769" s="16"/>
      <c r="AO769" s="16"/>
      <c r="AP769" s="16"/>
      <c r="AQ769" s="16"/>
      <c r="AR769" s="16"/>
      <c r="AS769" s="16"/>
      <c r="AT769" s="16"/>
    </row>
    <row r="770" spans="1:46" ht="14.5" hidden="1">
      <c r="A770" s="27"/>
      <c r="AB770" s="23"/>
      <c r="AC770" s="16"/>
      <c r="AD770" s="16"/>
      <c r="AE770" s="16"/>
      <c r="AF770" s="16"/>
      <c r="AG770" s="16"/>
      <c r="AH770" s="16"/>
      <c r="AI770" s="16"/>
      <c r="AJ770" s="16"/>
      <c r="AK770" s="16"/>
      <c r="AL770" s="16"/>
      <c r="AM770" s="16"/>
      <c r="AN770" s="16"/>
      <c r="AO770" s="16"/>
      <c r="AP770" s="16"/>
      <c r="AQ770" s="16"/>
      <c r="AR770" s="16"/>
      <c r="AS770" s="16"/>
      <c r="AT770" s="16"/>
    </row>
    <row r="771" spans="1:46" ht="14.5" hidden="1">
      <c r="A771" s="27"/>
      <c r="AB771" s="23"/>
      <c r="AC771" s="16"/>
      <c r="AD771" s="16"/>
      <c r="AE771" s="16"/>
      <c r="AF771" s="16"/>
      <c r="AG771" s="16"/>
      <c r="AH771" s="16"/>
      <c r="AI771" s="16"/>
      <c r="AJ771" s="16"/>
      <c r="AK771" s="16"/>
      <c r="AL771" s="16"/>
      <c r="AM771" s="16"/>
      <c r="AN771" s="16"/>
      <c r="AO771" s="16"/>
      <c r="AP771" s="16"/>
      <c r="AQ771" s="16"/>
      <c r="AR771" s="16"/>
      <c r="AS771" s="16"/>
      <c r="AT771" s="16"/>
    </row>
    <row r="772" spans="1:46" ht="14.5" hidden="1">
      <c r="A772" s="27"/>
      <c r="AB772" s="23"/>
      <c r="AC772" s="16"/>
      <c r="AD772" s="16"/>
      <c r="AE772" s="16"/>
      <c r="AF772" s="16"/>
      <c r="AG772" s="16"/>
      <c r="AH772" s="16"/>
      <c r="AI772" s="16"/>
      <c r="AJ772" s="16"/>
      <c r="AK772" s="16"/>
      <c r="AL772" s="16"/>
      <c r="AM772" s="16"/>
      <c r="AN772" s="16"/>
      <c r="AO772" s="16"/>
      <c r="AP772" s="16"/>
      <c r="AQ772" s="16"/>
      <c r="AR772" s="16"/>
      <c r="AS772" s="16"/>
      <c r="AT772" s="16"/>
    </row>
    <row r="773" spans="1:46" ht="14.5" hidden="1">
      <c r="A773" s="27"/>
      <c r="AB773" s="23"/>
      <c r="AC773" s="16"/>
      <c r="AD773" s="16"/>
      <c r="AE773" s="16"/>
      <c r="AF773" s="16"/>
      <c r="AG773" s="16"/>
      <c r="AH773" s="16"/>
      <c r="AI773" s="16"/>
      <c r="AJ773" s="16"/>
      <c r="AK773" s="16"/>
      <c r="AL773" s="16"/>
      <c r="AM773" s="16"/>
      <c r="AN773" s="16"/>
      <c r="AO773" s="16"/>
      <c r="AP773" s="16"/>
      <c r="AQ773" s="16"/>
      <c r="AR773" s="16"/>
      <c r="AS773" s="16"/>
      <c r="AT773" s="16"/>
    </row>
    <row r="774" spans="1:46" ht="14.5" hidden="1">
      <c r="A774" s="27"/>
      <c r="AB774" s="23"/>
      <c r="AC774" s="16"/>
      <c r="AD774" s="16"/>
      <c r="AE774" s="16"/>
      <c r="AF774" s="16"/>
      <c r="AG774" s="16"/>
      <c r="AH774" s="16"/>
      <c r="AI774" s="16"/>
      <c r="AJ774" s="16"/>
      <c r="AK774" s="16"/>
      <c r="AL774" s="16"/>
      <c r="AM774" s="16"/>
      <c r="AN774" s="16"/>
      <c r="AO774" s="16"/>
      <c r="AP774" s="16"/>
      <c r="AQ774" s="16"/>
      <c r="AR774" s="16"/>
      <c r="AS774" s="16"/>
      <c r="AT774" s="16"/>
    </row>
    <row r="775" spans="1:46" ht="14.5" hidden="1">
      <c r="A775" s="27"/>
      <c r="AB775" s="23"/>
      <c r="AC775" s="16"/>
      <c r="AD775" s="16"/>
      <c r="AE775" s="16"/>
      <c r="AF775" s="16"/>
      <c r="AG775" s="16"/>
      <c r="AH775" s="16"/>
      <c r="AI775" s="16"/>
      <c r="AJ775" s="16"/>
      <c r="AK775" s="16"/>
      <c r="AL775" s="16"/>
      <c r="AM775" s="16"/>
      <c r="AN775" s="16"/>
      <c r="AO775" s="16"/>
      <c r="AP775" s="16"/>
      <c r="AQ775" s="16"/>
      <c r="AR775" s="16"/>
      <c r="AS775" s="16"/>
      <c r="AT775" s="16"/>
    </row>
    <row r="776" spans="1:46" ht="14.5" hidden="1">
      <c r="A776" s="27"/>
      <c r="AB776" s="23"/>
      <c r="AC776" s="16"/>
      <c r="AD776" s="16"/>
      <c r="AE776" s="16"/>
      <c r="AF776" s="16"/>
      <c r="AG776" s="16"/>
      <c r="AH776" s="16"/>
      <c r="AI776" s="16"/>
      <c r="AJ776" s="16"/>
      <c r="AK776" s="16"/>
      <c r="AL776" s="16"/>
      <c r="AM776" s="16"/>
      <c r="AN776" s="16"/>
      <c r="AO776" s="16"/>
      <c r="AP776" s="16"/>
      <c r="AQ776" s="16"/>
      <c r="AR776" s="16"/>
      <c r="AS776" s="16"/>
      <c r="AT776" s="16"/>
    </row>
    <row r="777" spans="1:46" ht="14.5" hidden="1">
      <c r="A777" s="27"/>
      <c r="AB777" s="23"/>
      <c r="AC777" s="16"/>
      <c r="AD777" s="16"/>
      <c r="AE777" s="16"/>
      <c r="AF777" s="16"/>
      <c r="AG777" s="16"/>
      <c r="AH777" s="16"/>
      <c r="AI777" s="16"/>
      <c r="AJ777" s="16"/>
      <c r="AK777" s="16"/>
      <c r="AL777" s="16"/>
      <c r="AM777" s="16"/>
      <c r="AN777" s="16"/>
      <c r="AO777" s="16"/>
      <c r="AP777" s="16"/>
      <c r="AQ777" s="16"/>
      <c r="AR777" s="16"/>
      <c r="AS777" s="16"/>
      <c r="AT777" s="16"/>
    </row>
    <row r="778" spans="1:46" ht="14.5" hidden="1">
      <c r="A778" s="27"/>
      <c r="AB778" s="23"/>
      <c r="AC778" s="16"/>
      <c r="AD778" s="16"/>
      <c r="AE778" s="16"/>
      <c r="AF778" s="16"/>
      <c r="AG778" s="16"/>
      <c r="AH778" s="16"/>
      <c r="AI778" s="16"/>
      <c r="AJ778" s="16"/>
      <c r="AK778" s="16"/>
      <c r="AL778" s="16"/>
      <c r="AM778" s="16"/>
      <c r="AN778" s="16"/>
      <c r="AO778" s="16"/>
      <c r="AP778" s="16"/>
      <c r="AQ778" s="16"/>
      <c r="AR778" s="16"/>
      <c r="AS778" s="16"/>
      <c r="AT778" s="16"/>
    </row>
    <row r="779" spans="1:46" ht="14.5" hidden="1">
      <c r="A779" s="27"/>
      <c r="AB779" s="23"/>
      <c r="AC779" s="16"/>
      <c r="AD779" s="16"/>
      <c r="AE779" s="16"/>
      <c r="AF779" s="16"/>
      <c r="AG779" s="16"/>
      <c r="AH779" s="16"/>
      <c r="AI779" s="16"/>
      <c r="AJ779" s="16"/>
      <c r="AK779" s="16"/>
      <c r="AL779" s="16"/>
      <c r="AM779" s="16"/>
      <c r="AN779" s="16"/>
      <c r="AO779" s="16"/>
      <c r="AP779" s="16"/>
      <c r="AQ779" s="16"/>
      <c r="AR779" s="16"/>
      <c r="AS779" s="16"/>
      <c r="AT779" s="16"/>
    </row>
    <row r="780" spans="1:46" ht="14.5" hidden="1">
      <c r="A780" s="27"/>
      <c r="AB780" s="23"/>
      <c r="AC780" s="16"/>
      <c r="AD780" s="16"/>
      <c r="AE780" s="16"/>
      <c r="AF780" s="16"/>
      <c r="AG780" s="16"/>
      <c r="AH780" s="16"/>
      <c r="AI780" s="16"/>
      <c r="AJ780" s="16"/>
      <c r="AK780" s="16"/>
      <c r="AL780" s="16"/>
      <c r="AM780" s="16"/>
      <c r="AN780" s="16"/>
      <c r="AO780" s="16"/>
      <c r="AP780" s="16"/>
      <c r="AQ780" s="16"/>
      <c r="AR780" s="16"/>
      <c r="AS780" s="16"/>
      <c r="AT780" s="16"/>
    </row>
    <row r="781" spans="1:46" ht="14.5" hidden="1">
      <c r="A781" s="27"/>
      <c r="AB781" s="23"/>
      <c r="AC781" s="16"/>
      <c r="AD781" s="16"/>
      <c r="AE781" s="16"/>
      <c r="AF781" s="16"/>
      <c r="AG781" s="16"/>
      <c r="AH781" s="16"/>
      <c r="AI781" s="16"/>
      <c r="AJ781" s="16"/>
      <c r="AK781" s="16"/>
      <c r="AL781" s="16"/>
      <c r="AM781" s="16"/>
      <c r="AN781" s="16"/>
      <c r="AO781" s="16"/>
      <c r="AP781" s="16"/>
      <c r="AQ781" s="16"/>
      <c r="AR781" s="16"/>
      <c r="AS781" s="16"/>
      <c r="AT781" s="16"/>
    </row>
    <row r="782" spans="1:46" ht="14.5" hidden="1">
      <c r="A782" s="27"/>
      <c r="AB782" s="23"/>
      <c r="AC782" s="16"/>
      <c r="AD782" s="16"/>
      <c r="AE782" s="16"/>
      <c r="AF782" s="16"/>
      <c r="AG782" s="16"/>
      <c r="AH782" s="16"/>
      <c r="AI782" s="16"/>
      <c r="AJ782" s="16"/>
      <c r="AK782" s="16"/>
      <c r="AL782" s="16"/>
      <c r="AM782" s="16"/>
      <c r="AN782" s="16"/>
      <c r="AO782" s="16"/>
      <c r="AP782" s="16"/>
      <c r="AQ782" s="16"/>
      <c r="AR782" s="16"/>
      <c r="AS782" s="16"/>
      <c r="AT782" s="16"/>
    </row>
    <row r="783" spans="1:46" ht="14.5" hidden="1">
      <c r="A783" s="27"/>
      <c r="AB783" s="23"/>
      <c r="AC783" s="16"/>
      <c r="AD783" s="16"/>
      <c r="AE783" s="16"/>
      <c r="AF783" s="16"/>
      <c r="AG783" s="16"/>
      <c r="AH783" s="16"/>
      <c r="AI783" s="16"/>
      <c r="AJ783" s="16"/>
      <c r="AK783" s="16"/>
      <c r="AL783" s="16"/>
      <c r="AM783" s="16"/>
      <c r="AN783" s="16"/>
      <c r="AO783" s="16"/>
      <c r="AP783" s="16"/>
      <c r="AQ783" s="16"/>
      <c r="AR783" s="16"/>
      <c r="AS783" s="16"/>
      <c r="AT783" s="16"/>
    </row>
    <row r="784" spans="1:46" ht="14.5" hidden="1">
      <c r="A784" s="27"/>
      <c r="AB784" s="23"/>
      <c r="AC784" s="16"/>
      <c r="AD784" s="16"/>
      <c r="AE784" s="16"/>
      <c r="AF784" s="16"/>
      <c r="AG784" s="16"/>
      <c r="AH784" s="16"/>
      <c r="AI784" s="16"/>
      <c r="AJ784" s="16"/>
      <c r="AK784" s="16"/>
      <c r="AL784" s="16"/>
      <c r="AM784" s="16"/>
      <c r="AN784" s="16"/>
      <c r="AO784" s="16"/>
      <c r="AP784" s="16"/>
      <c r="AQ784" s="16"/>
      <c r="AR784" s="16"/>
      <c r="AS784" s="16"/>
      <c r="AT784" s="16"/>
    </row>
    <row r="785" spans="1:46" ht="14.5" hidden="1">
      <c r="A785" s="27"/>
      <c r="AB785" s="23"/>
      <c r="AC785" s="16"/>
      <c r="AD785" s="16"/>
      <c r="AE785" s="16"/>
      <c r="AF785" s="16"/>
      <c r="AG785" s="16"/>
      <c r="AH785" s="16"/>
      <c r="AI785" s="16"/>
      <c r="AJ785" s="16"/>
      <c r="AK785" s="16"/>
      <c r="AL785" s="16"/>
      <c r="AM785" s="16"/>
      <c r="AN785" s="16"/>
      <c r="AO785" s="16"/>
      <c r="AP785" s="16"/>
      <c r="AQ785" s="16"/>
      <c r="AR785" s="16"/>
      <c r="AS785" s="16"/>
      <c r="AT785" s="16"/>
    </row>
    <row r="786" spans="1:46" ht="14.5" hidden="1">
      <c r="A786" s="27"/>
      <c r="AB786" s="23"/>
      <c r="AC786" s="16"/>
      <c r="AD786" s="16"/>
      <c r="AE786" s="16"/>
      <c r="AF786" s="16"/>
      <c r="AG786" s="16"/>
      <c r="AH786" s="16"/>
      <c r="AI786" s="16"/>
      <c r="AJ786" s="16"/>
      <c r="AK786" s="16"/>
      <c r="AL786" s="16"/>
      <c r="AM786" s="16"/>
      <c r="AN786" s="16"/>
      <c r="AO786" s="16"/>
      <c r="AP786" s="16"/>
      <c r="AQ786" s="16"/>
      <c r="AR786" s="16"/>
      <c r="AS786" s="16"/>
      <c r="AT786" s="16"/>
    </row>
    <row r="787" spans="1:46" ht="14.5" hidden="1">
      <c r="A787" s="27"/>
      <c r="AB787" s="23"/>
      <c r="AC787" s="16"/>
      <c r="AD787" s="16"/>
      <c r="AE787" s="16"/>
      <c r="AF787" s="16"/>
      <c r="AG787" s="16"/>
      <c r="AH787" s="16"/>
      <c r="AI787" s="16"/>
      <c r="AJ787" s="16"/>
      <c r="AK787" s="16"/>
      <c r="AL787" s="16"/>
      <c r="AM787" s="16"/>
      <c r="AN787" s="16"/>
      <c r="AO787" s="16"/>
      <c r="AP787" s="16"/>
      <c r="AQ787" s="16"/>
      <c r="AR787" s="16"/>
      <c r="AS787" s="16"/>
      <c r="AT787" s="16"/>
    </row>
    <row r="788" spans="1:46" ht="14.5" hidden="1">
      <c r="A788" s="27"/>
      <c r="AB788" s="23"/>
      <c r="AC788" s="16"/>
      <c r="AD788" s="16"/>
      <c r="AE788" s="16"/>
      <c r="AF788" s="16"/>
      <c r="AG788" s="16"/>
      <c r="AH788" s="16"/>
      <c r="AI788" s="16"/>
      <c r="AJ788" s="16"/>
      <c r="AK788" s="16"/>
      <c r="AL788" s="16"/>
      <c r="AM788" s="16"/>
      <c r="AN788" s="16"/>
      <c r="AO788" s="16"/>
      <c r="AP788" s="16"/>
      <c r="AQ788" s="16"/>
      <c r="AR788" s="16"/>
      <c r="AS788" s="16"/>
      <c r="AT788" s="16"/>
    </row>
    <row r="789" spans="1:46" ht="14.5" hidden="1">
      <c r="A789" s="27"/>
      <c r="AB789" s="23"/>
      <c r="AC789" s="16"/>
      <c r="AD789" s="16"/>
      <c r="AE789" s="16"/>
      <c r="AF789" s="16"/>
      <c r="AG789" s="16"/>
      <c r="AH789" s="16"/>
      <c r="AI789" s="16"/>
      <c r="AJ789" s="16"/>
      <c r="AK789" s="16"/>
      <c r="AL789" s="16"/>
      <c r="AM789" s="16"/>
      <c r="AN789" s="16"/>
      <c r="AO789" s="16"/>
      <c r="AP789" s="16"/>
      <c r="AQ789" s="16"/>
      <c r="AR789" s="16"/>
      <c r="AS789" s="16"/>
      <c r="AT789" s="16"/>
    </row>
    <row r="790" spans="1:46" ht="14.5" hidden="1">
      <c r="A790" s="27"/>
      <c r="AB790" s="23"/>
      <c r="AC790" s="16"/>
      <c r="AD790" s="16"/>
      <c r="AE790" s="16"/>
      <c r="AF790" s="16"/>
      <c r="AG790" s="16"/>
      <c r="AH790" s="16"/>
      <c r="AI790" s="16"/>
      <c r="AJ790" s="16"/>
      <c r="AK790" s="16"/>
      <c r="AL790" s="16"/>
      <c r="AM790" s="16"/>
      <c r="AN790" s="16"/>
      <c r="AO790" s="16"/>
      <c r="AP790" s="16"/>
      <c r="AQ790" s="16"/>
      <c r="AR790" s="16"/>
      <c r="AS790" s="16"/>
      <c r="AT790" s="16"/>
    </row>
    <row r="791" spans="1:46" ht="14.5" hidden="1">
      <c r="A791" s="27"/>
      <c r="AB791" s="23"/>
      <c r="AC791" s="16"/>
      <c r="AD791" s="16"/>
      <c r="AE791" s="16"/>
      <c r="AF791" s="16"/>
      <c r="AG791" s="16"/>
      <c r="AH791" s="16"/>
      <c r="AI791" s="16"/>
      <c r="AJ791" s="16"/>
      <c r="AK791" s="16"/>
      <c r="AL791" s="16"/>
      <c r="AM791" s="16"/>
      <c r="AN791" s="16"/>
      <c r="AO791" s="16"/>
      <c r="AP791" s="16"/>
      <c r="AQ791" s="16"/>
      <c r="AR791" s="16"/>
      <c r="AS791" s="16"/>
      <c r="AT791" s="16"/>
    </row>
    <row r="792" spans="1:46" ht="14.5" hidden="1">
      <c r="A792" s="27"/>
      <c r="AB792" s="23"/>
      <c r="AC792" s="16"/>
      <c r="AD792" s="16"/>
      <c r="AE792" s="16"/>
      <c r="AF792" s="16"/>
      <c r="AG792" s="16"/>
      <c r="AH792" s="16"/>
      <c r="AI792" s="16"/>
      <c r="AJ792" s="16"/>
      <c r="AK792" s="16"/>
      <c r="AL792" s="16"/>
      <c r="AM792" s="16"/>
      <c r="AN792" s="16"/>
      <c r="AO792" s="16"/>
      <c r="AP792" s="16"/>
      <c r="AQ792" s="16"/>
      <c r="AR792" s="16"/>
      <c r="AS792" s="16"/>
      <c r="AT792" s="16"/>
    </row>
    <row r="793" spans="1:46" ht="14.5" hidden="1">
      <c r="A793" s="27"/>
      <c r="AB793" s="23"/>
      <c r="AC793" s="16"/>
      <c r="AD793" s="16"/>
      <c r="AE793" s="16"/>
      <c r="AF793" s="16"/>
      <c r="AG793" s="16"/>
      <c r="AH793" s="16"/>
      <c r="AI793" s="16"/>
      <c r="AJ793" s="16"/>
      <c r="AK793" s="16"/>
      <c r="AL793" s="16"/>
      <c r="AM793" s="16"/>
      <c r="AN793" s="16"/>
      <c r="AO793" s="16"/>
      <c r="AP793" s="16"/>
      <c r="AQ793" s="16"/>
      <c r="AR793" s="16"/>
      <c r="AS793" s="16"/>
      <c r="AT793" s="16"/>
    </row>
    <row r="794" spans="1:46" ht="14.5" hidden="1">
      <c r="A794" s="27"/>
      <c r="AB794" s="23"/>
      <c r="AC794" s="16"/>
      <c r="AD794" s="16"/>
      <c r="AE794" s="16"/>
      <c r="AF794" s="16"/>
      <c r="AG794" s="16"/>
      <c r="AH794" s="16"/>
      <c r="AI794" s="16"/>
      <c r="AJ794" s="16"/>
      <c r="AK794" s="16"/>
      <c r="AL794" s="16"/>
      <c r="AM794" s="16"/>
      <c r="AN794" s="16"/>
      <c r="AO794" s="16"/>
      <c r="AP794" s="16"/>
      <c r="AQ794" s="16"/>
      <c r="AR794" s="16"/>
      <c r="AS794" s="16"/>
      <c r="AT794" s="16"/>
    </row>
    <row r="795" spans="1:46" ht="14.5" hidden="1">
      <c r="A795" s="27"/>
      <c r="AB795" s="23"/>
      <c r="AC795" s="16"/>
      <c r="AD795" s="16"/>
      <c r="AE795" s="16"/>
      <c r="AF795" s="16"/>
      <c r="AG795" s="16"/>
      <c r="AH795" s="16"/>
      <c r="AI795" s="16"/>
      <c r="AJ795" s="16"/>
      <c r="AK795" s="16"/>
      <c r="AL795" s="16"/>
      <c r="AM795" s="16"/>
      <c r="AN795" s="16"/>
      <c r="AO795" s="16"/>
      <c r="AP795" s="16"/>
      <c r="AQ795" s="16"/>
      <c r="AR795" s="16"/>
      <c r="AS795" s="16"/>
      <c r="AT795" s="16"/>
    </row>
    <row r="796" spans="1:46" ht="14.5" hidden="1">
      <c r="A796" s="27"/>
      <c r="AB796" s="23"/>
      <c r="AC796" s="16"/>
      <c r="AD796" s="16"/>
      <c r="AE796" s="16"/>
      <c r="AF796" s="16"/>
      <c r="AG796" s="16"/>
      <c r="AH796" s="16"/>
      <c r="AI796" s="16"/>
      <c r="AJ796" s="16"/>
      <c r="AK796" s="16"/>
      <c r="AL796" s="16"/>
      <c r="AM796" s="16"/>
      <c r="AN796" s="16"/>
      <c r="AO796" s="16"/>
      <c r="AP796" s="16"/>
      <c r="AQ796" s="16"/>
      <c r="AR796" s="16"/>
      <c r="AS796" s="16"/>
      <c r="AT796" s="16"/>
    </row>
    <row r="797" spans="1:46" ht="14.5" hidden="1">
      <c r="A797" s="27"/>
      <c r="AB797" s="23"/>
      <c r="AC797" s="16"/>
      <c r="AD797" s="16"/>
      <c r="AE797" s="16"/>
      <c r="AF797" s="16"/>
      <c r="AG797" s="16"/>
      <c r="AH797" s="16"/>
      <c r="AI797" s="16"/>
      <c r="AJ797" s="16"/>
      <c r="AK797" s="16"/>
      <c r="AL797" s="16"/>
      <c r="AM797" s="16"/>
      <c r="AN797" s="16"/>
      <c r="AO797" s="16"/>
      <c r="AP797" s="16"/>
      <c r="AQ797" s="16"/>
      <c r="AR797" s="16"/>
      <c r="AS797" s="16"/>
      <c r="AT797" s="16"/>
    </row>
    <row r="798" spans="1:46" ht="14.5" hidden="1">
      <c r="A798" s="27"/>
      <c r="AB798" s="23"/>
      <c r="AC798" s="16"/>
      <c r="AD798" s="16"/>
      <c r="AE798" s="16"/>
      <c r="AF798" s="16"/>
      <c r="AG798" s="16"/>
      <c r="AH798" s="16"/>
      <c r="AI798" s="16"/>
      <c r="AJ798" s="16"/>
      <c r="AK798" s="16"/>
      <c r="AL798" s="16"/>
      <c r="AM798" s="16"/>
      <c r="AN798" s="16"/>
      <c r="AO798" s="16"/>
      <c r="AP798" s="16"/>
      <c r="AQ798" s="16"/>
      <c r="AR798" s="16"/>
      <c r="AS798" s="16"/>
      <c r="AT798" s="16"/>
    </row>
    <row r="799" spans="1:46" ht="14.5" hidden="1">
      <c r="A799" s="27"/>
      <c r="AB799" s="23"/>
      <c r="AC799" s="16"/>
      <c r="AD799" s="16"/>
      <c r="AE799" s="16"/>
      <c r="AF799" s="16"/>
      <c r="AG799" s="16"/>
      <c r="AH799" s="16"/>
      <c r="AI799" s="16"/>
      <c r="AJ799" s="16"/>
      <c r="AK799" s="16"/>
      <c r="AL799" s="16"/>
      <c r="AM799" s="16"/>
      <c r="AN799" s="16"/>
      <c r="AO799" s="16"/>
      <c r="AP799" s="16"/>
      <c r="AQ799" s="16"/>
      <c r="AR799" s="16"/>
      <c r="AS799" s="16"/>
      <c r="AT799" s="16"/>
    </row>
    <row r="800" spans="1:46" ht="14.5" hidden="1">
      <c r="A800" s="27"/>
      <c r="AB800" s="23"/>
      <c r="AC800" s="16"/>
      <c r="AD800" s="16"/>
      <c r="AE800" s="16"/>
      <c r="AF800" s="16"/>
      <c r="AG800" s="16"/>
      <c r="AH800" s="16"/>
      <c r="AI800" s="16"/>
      <c r="AJ800" s="16"/>
      <c r="AK800" s="16"/>
      <c r="AL800" s="16"/>
      <c r="AM800" s="16"/>
      <c r="AN800" s="16"/>
      <c r="AO800" s="16"/>
      <c r="AP800" s="16"/>
      <c r="AQ800" s="16"/>
      <c r="AR800" s="16"/>
      <c r="AS800" s="16"/>
      <c r="AT800" s="16"/>
    </row>
    <row r="801" spans="1:46" ht="14.5" hidden="1">
      <c r="A801" s="27"/>
      <c r="AB801" s="23"/>
      <c r="AC801" s="16"/>
      <c r="AD801" s="16"/>
      <c r="AE801" s="16"/>
      <c r="AF801" s="16"/>
      <c r="AG801" s="16"/>
      <c r="AH801" s="16"/>
      <c r="AI801" s="16"/>
      <c r="AJ801" s="16"/>
      <c r="AK801" s="16"/>
      <c r="AL801" s="16"/>
      <c r="AM801" s="16"/>
      <c r="AN801" s="16"/>
      <c r="AO801" s="16"/>
      <c r="AP801" s="16"/>
      <c r="AQ801" s="16"/>
      <c r="AR801" s="16"/>
      <c r="AS801" s="16"/>
      <c r="AT801" s="16"/>
    </row>
    <row r="802" spans="1:46" ht="14.5" hidden="1">
      <c r="A802" s="27"/>
      <c r="AB802" s="23"/>
      <c r="AC802" s="16"/>
      <c r="AD802" s="16"/>
      <c r="AE802" s="16"/>
      <c r="AF802" s="16"/>
      <c r="AG802" s="16"/>
      <c r="AH802" s="16"/>
      <c r="AI802" s="16"/>
      <c r="AJ802" s="16"/>
      <c r="AK802" s="16"/>
      <c r="AL802" s="16"/>
      <c r="AM802" s="16"/>
      <c r="AN802" s="16"/>
      <c r="AO802" s="16"/>
      <c r="AP802" s="16"/>
      <c r="AQ802" s="16"/>
      <c r="AR802" s="16"/>
      <c r="AS802" s="16"/>
      <c r="AT802" s="16"/>
    </row>
    <row r="803" spans="1:46" ht="14.5" hidden="1">
      <c r="A803" s="27"/>
      <c r="AB803" s="23"/>
      <c r="AC803" s="16"/>
      <c r="AD803" s="16"/>
      <c r="AE803" s="16"/>
      <c r="AF803" s="16"/>
      <c r="AG803" s="16"/>
      <c r="AH803" s="16"/>
      <c r="AI803" s="16"/>
      <c r="AJ803" s="16"/>
      <c r="AK803" s="16"/>
      <c r="AL803" s="16"/>
      <c r="AM803" s="16"/>
      <c r="AN803" s="16"/>
      <c r="AO803" s="16"/>
      <c r="AP803" s="16"/>
      <c r="AQ803" s="16"/>
      <c r="AR803" s="16"/>
      <c r="AS803" s="16"/>
      <c r="AT803" s="16"/>
    </row>
    <row r="804" spans="1:46" ht="14.5" hidden="1">
      <c r="A804" s="27"/>
      <c r="AB804" s="23"/>
      <c r="AC804" s="16"/>
      <c r="AD804" s="16"/>
      <c r="AE804" s="16"/>
      <c r="AF804" s="16"/>
      <c r="AG804" s="16"/>
      <c r="AH804" s="16"/>
      <c r="AI804" s="16"/>
      <c r="AJ804" s="16"/>
      <c r="AK804" s="16"/>
      <c r="AL804" s="16"/>
      <c r="AM804" s="16"/>
      <c r="AN804" s="16"/>
      <c r="AO804" s="16"/>
      <c r="AP804" s="16"/>
      <c r="AQ804" s="16"/>
      <c r="AR804" s="16"/>
      <c r="AS804" s="16"/>
      <c r="AT804" s="16"/>
    </row>
    <row r="805" spans="1:46" ht="14.5" hidden="1">
      <c r="A805" s="27"/>
      <c r="AB805" s="23"/>
      <c r="AC805" s="16"/>
      <c r="AD805" s="16"/>
      <c r="AE805" s="16"/>
      <c r="AF805" s="16"/>
      <c r="AG805" s="16"/>
      <c r="AH805" s="16"/>
      <c r="AI805" s="16"/>
      <c r="AJ805" s="16"/>
      <c r="AK805" s="16"/>
      <c r="AL805" s="16"/>
      <c r="AM805" s="16"/>
      <c r="AN805" s="16"/>
      <c r="AO805" s="16"/>
      <c r="AP805" s="16"/>
      <c r="AQ805" s="16"/>
      <c r="AR805" s="16"/>
      <c r="AS805" s="16"/>
      <c r="AT805" s="16"/>
    </row>
    <row r="806" spans="1:46" ht="14.5" hidden="1">
      <c r="A806" s="27"/>
      <c r="AB806" s="23"/>
      <c r="AC806" s="16"/>
      <c r="AD806" s="16"/>
      <c r="AE806" s="16"/>
      <c r="AF806" s="16"/>
      <c r="AG806" s="16"/>
      <c r="AH806" s="16"/>
      <c r="AI806" s="16"/>
      <c r="AJ806" s="16"/>
      <c r="AK806" s="16"/>
      <c r="AL806" s="16"/>
      <c r="AM806" s="16"/>
      <c r="AN806" s="16"/>
      <c r="AO806" s="16"/>
      <c r="AP806" s="16"/>
      <c r="AQ806" s="16"/>
      <c r="AR806" s="16"/>
      <c r="AS806" s="16"/>
      <c r="AT806" s="16"/>
    </row>
    <row r="807" spans="1:46" ht="14.5" hidden="1">
      <c r="A807" s="27"/>
      <c r="AB807" s="23"/>
      <c r="AC807" s="16"/>
      <c r="AD807" s="16"/>
      <c r="AE807" s="16"/>
      <c r="AF807" s="16"/>
      <c r="AG807" s="16"/>
      <c r="AH807" s="16"/>
      <c r="AI807" s="16"/>
      <c r="AJ807" s="16"/>
      <c r="AK807" s="16"/>
      <c r="AL807" s="16"/>
      <c r="AM807" s="16"/>
      <c r="AN807" s="16"/>
      <c r="AO807" s="16"/>
      <c r="AP807" s="16"/>
      <c r="AQ807" s="16"/>
      <c r="AR807" s="16"/>
      <c r="AS807" s="16"/>
      <c r="AT807" s="16"/>
    </row>
    <row r="808" spans="1:46" ht="14.5" hidden="1">
      <c r="A808" s="27"/>
      <c r="AB808" s="23"/>
      <c r="AC808" s="16"/>
      <c r="AD808" s="16"/>
      <c r="AE808" s="16"/>
      <c r="AF808" s="16"/>
      <c r="AG808" s="16"/>
      <c r="AH808" s="16"/>
      <c r="AI808" s="16"/>
      <c r="AJ808" s="16"/>
      <c r="AK808" s="16"/>
      <c r="AL808" s="16"/>
      <c r="AM808" s="16"/>
      <c r="AN808" s="16"/>
      <c r="AO808" s="16"/>
      <c r="AP808" s="16"/>
      <c r="AQ808" s="16"/>
      <c r="AR808" s="16"/>
      <c r="AS808" s="16"/>
      <c r="AT808" s="16"/>
    </row>
    <row r="809" spans="1:46" ht="14.5" hidden="1">
      <c r="A809" s="27"/>
      <c r="AB809" s="23"/>
      <c r="AC809" s="16"/>
      <c r="AD809" s="16"/>
      <c r="AE809" s="16"/>
      <c r="AF809" s="16"/>
      <c r="AG809" s="16"/>
      <c r="AH809" s="16"/>
      <c r="AI809" s="16"/>
      <c r="AJ809" s="16"/>
      <c r="AK809" s="16"/>
      <c r="AL809" s="16"/>
      <c r="AM809" s="16"/>
      <c r="AN809" s="16"/>
      <c r="AO809" s="16"/>
      <c r="AP809" s="16"/>
      <c r="AQ809" s="16"/>
      <c r="AR809" s="16"/>
      <c r="AS809" s="16"/>
      <c r="AT809" s="16"/>
    </row>
    <row r="810" spans="1:46" ht="14.5" hidden="1">
      <c r="A810" s="27"/>
      <c r="AB810" s="23"/>
      <c r="AC810" s="16"/>
      <c r="AD810" s="16"/>
      <c r="AE810" s="16"/>
      <c r="AF810" s="16"/>
      <c r="AG810" s="16"/>
      <c r="AH810" s="16"/>
      <c r="AI810" s="16"/>
      <c r="AJ810" s="16"/>
      <c r="AK810" s="16"/>
      <c r="AL810" s="16"/>
      <c r="AM810" s="16"/>
      <c r="AN810" s="16"/>
      <c r="AO810" s="16"/>
      <c r="AP810" s="16"/>
      <c r="AQ810" s="16"/>
      <c r="AR810" s="16"/>
      <c r="AS810" s="16"/>
      <c r="AT810" s="16"/>
    </row>
    <row r="811" spans="1:46" ht="14.5" hidden="1">
      <c r="A811" s="27"/>
      <c r="AB811" s="23"/>
      <c r="AC811" s="16"/>
      <c r="AD811" s="16"/>
      <c r="AE811" s="16"/>
      <c r="AF811" s="16"/>
      <c r="AG811" s="16"/>
      <c r="AH811" s="16"/>
      <c r="AI811" s="16"/>
      <c r="AJ811" s="16"/>
      <c r="AK811" s="16"/>
      <c r="AL811" s="16"/>
      <c r="AM811" s="16"/>
      <c r="AN811" s="16"/>
      <c r="AO811" s="16"/>
      <c r="AP811" s="16"/>
      <c r="AQ811" s="16"/>
      <c r="AR811" s="16"/>
      <c r="AS811" s="16"/>
      <c r="AT811" s="16"/>
    </row>
    <row r="812" spans="1:46" ht="14.5" hidden="1">
      <c r="A812" s="27"/>
      <c r="AB812" s="23"/>
      <c r="AC812" s="16"/>
      <c r="AD812" s="16"/>
      <c r="AE812" s="16"/>
      <c r="AF812" s="16"/>
      <c r="AG812" s="16"/>
      <c r="AH812" s="16"/>
      <c r="AI812" s="16"/>
      <c r="AJ812" s="16"/>
      <c r="AK812" s="16"/>
      <c r="AL812" s="16"/>
      <c r="AM812" s="16"/>
      <c r="AN812" s="16"/>
      <c r="AO812" s="16"/>
      <c r="AP812" s="16"/>
      <c r="AQ812" s="16"/>
      <c r="AR812" s="16"/>
      <c r="AS812" s="16"/>
      <c r="AT812" s="16"/>
    </row>
    <row r="813" spans="1:46" ht="14.5" hidden="1">
      <c r="A813" s="27"/>
      <c r="AB813" s="23"/>
      <c r="AC813" s="16"/>
      <c r="AD813" s="16"/>
      <c r="AE813" s="16"/>
      <c r="AF813" s="16"/>
      <c r="AG813" s="16"/>
      <c r="AH813" s="16"/>
      <c r="AI813" s="16"/>
      <c r="AJ813" s="16"/>
      <c r="AK813" s="16"/>
      <c r="AL813" s="16"/>
      <c r="AM813" s="16"/>
      <c r="AN813" s="16"/>
      <c r="AO813" s="16"/>
      <c r="AP813" s="16"/>
      <c r="AQ813" s="16"/>
      <c r="AR813" s="16"/>
      <c r="AS813" s="16"/>
      <c r="AT813" s="16"/>
    </row>
    <row r="814" spans="1:46" ht="14.5" hidden="1">
      <c r="A814" s="27"/>
      <c r="AB814" s="23"/>
      <c r="AC814" s="16"/>
      <c r="AD814" s="16"/>
      <c r="AE814" s="16"/>
      <c r="AF814" s="16"/>
      <c r="AG814" s="16"/>
      <c r="AH814" s="16"/>
      <c r="AI814" s="16"/>
      <c r="AJ814" s="16"/>
      <c r="AK814" s="16"/>
      <c r="AL814" s="16"/>
      <c r="AM814" s="16"/>
      <c r="AN814" s="16"/>
      <c r="AO814" s="16"/>
      <c r="AP814" s="16"/>
      <c r="AQ814" s="16"/>
      <c r="AR814" s="16"/>
      <c r="AS814" s="16"/>
      <c r="AT814" s="16"/>
    </row>
    <row r="815" spans="1:46" ht="14.5" hidden="1">
      <c r="A815" s="27"/>
      <c r="AB815" s="23"/>
      <c r="AC815" s="16"/>
      <c r="AD815" s="16"/>
      <c r="AE815" s="16"/>
      <c r="AF815" s="16"/>
      <c r="AG815" s="16"/>
      <c r="AH815" s="16"/>
      <c r="AI815" s="16"/>
      <c r="AJ815" s="16"/>
      <c r="AK815" s="16"/>
      <c r="AL815" s="16"/>
      <c r="AM815" s="16"/>
      <c r="AN815" s="16"/>
      <c r="AO815" s="16"/>
      <c r="AP815" s="16"/>
      <c r="AQ815" s="16"/>
      <c r="AR815" s="16"/>
      <c r="AS815" s="16"/>
      <c r="AT815" s="16"/>
    </row>
    <row r="816" spans="1:46" ht="14.5" hidden="1">
      <c r="A816" s="27"/>
      <c r="AB816" s="23"/>
      <c r="AC816" s="16"/>
      <c r="AD816" s="16"/>
      <c r="AE816" s="16"/>
      <c r="AF816" s="16"/>
      <c r="AG816" s="16"/>
      <c r="AH816" s="16"/>
      <c r="AI816" s="16"/>
      <c r="AJ816" s="16"/>
      <c r="AK816" s="16"/>
      <c r="AL816" s="16"/>
      <c r="AM816" s="16"/>
      <c r="AN816" s="16"/>
      <c r="AO816" s="16"/>
      <c r="AP816" s="16"/>
      <c r="AQ816" s="16"/>
      <c r="AR816" s="16"/>
      <c r="AS816" s="16"/>
      <c r="AT816" s="16"/>
    </row>
    <row r="817" spans="1:46" ht="14.5" hidden="1">
      <c r="A817" s="27"/>
      <c r="AB817" s="23"/>
      <c r="AC817" s="16"/>
      <c r="AD817" s="16"/>
      <c r="AE817" s="16"/>
      <c r="AF817" s="16"/>
      <c r="AG817" s="16"/>
      <c r="AH817" s="16"/>
      <c r="AI817" s="16"/>
      <c r="AJ817" s="16"/>
      <c r="AK817" s="16"/>
      <c r="AL817" s="16"/>
      <c r="AM817" s="16"/>
      <c r="AN817" s="16"/>
      <c r="AO817" s="16"/>
      <c r="AP817" s="16"/>
      <c r="AQ817" s="16"/>
      <c r="AR817" s="16"/>
      <c r="AS817" s="16"/>
      <c r="AT817" s="16"/>
    </row>
    <row r="818" spans="1:46" ht="14.5" hidden="1">
      <c r="A818" s="27"/>
      <c r="AB818" s="23"/>
      <c r="AC818" s="16"/>
      <c r="AD818" s="16"/>
      <c r="AE818" s="16"/>
      <c r="AF818" s="16"/>
      <c r="AG818" s="16"/>
      <c r="AH818" s="16"/>
      <c r="AI818" s="16"/>
      <c r="AJ818" s="16"/>
      <c r="AK818" s="16"/>
      <c r="AL818" s="16"/>
      <c r="AM818" s="16"/>
      <c r="AN818" s="16"/>
      <c r="AO818" s="16"/>
      <c r="AP818" s="16"/>
      <c r="AQ818" s="16"/>
      <c r="AR818" s="16"/>
      <c r="AS818" s="16"/>
      <c r="AT818" s="16"/>
    </row>
    <row r="819" spans="1:46" ht="14.5" hidden="1">
      <c r="A819" s="27"/>
      <c r="AB819" s="23"/>
      <c r="AC819" s="16"/>
      <c r="AD819" s="16"/>
      <c r="AE819" s="16"/>
      <c r="AF819" s="16"/>
      <c r="AG819" s="16"/>
      <c r="AH819" s="16"/>
      <c r="AI819" s="16"/>
      <c r="AJ819" s="16"/>
      <c r="AK819" s="16"/>
      <c r="AL819" s="16"/>
      <c r="AM819" s="16"/>
      <c r="AN819" s="16"/>
      <c r="AO819" s="16"/>
      <c r="AP819" s="16"/>
      <c r="AQ819" s="16"/>
      <c r="AR819" s="16"/>
      <c r="AS819" s="16"/>
      <c r="AT819" s="16"/>
    </row>
    <row r="820" spans="1:46" ht="14.5" hidden="1">
      <c r="A820" s="27"/>
      <c r="AB820" s="23"/>
      <c r="AC820" s="16"/>
      <c r="AD820" s="16"/>
      <c r="AE820" s="16"/>
      <c r="AF820" s="16"/>
      <c r="AG820" s="16"/>
      <c r="AH820" s="16"/>
      <c r="AI820" s="16"/>
      <c r="AJ820" s="16"/>
      <c r="AK820" s="16"/>
      <c r="AL820" s="16"/>
      <c r="AM820" s="16"/>
      <c r="AN820" s="16"/>
      <c r="AO820" s="16"/>
      <c r="AP820" s="16"/>
      <c r="AQ820" s="16"/>
      <c r="AR820" s="16"/>
      <c r="AS820" s="16"/>
      <c r="AT820" s="16"/>
    </row>
    <row r="821" spans="1:46" ht="14.5" hidden="1">
      <c r="A821" s="27"/>
      <c r="AB821" s="23"/>
      <c r="AC821" s="16"/>
      <c r="AD821" s="16"/>
      <c r="AE821" s="16"/>
      <c r="AF821" s="16"/>
      <c r="AG821" s="16"/>
      <c r="AH821" s="16"/>
      <c r="AI821" s="16"/>
      <c r="AJ821" s="16"/>
      <c r="AK821" s="16"/>
      <c r="AL821" s="16"/>
      <c r="AM821" s="16"/>
      <c r="AN821" s="16"/>
      <c r="AO821" s="16"/>
      <c r="AP821" s="16"/>
      <c r="AQ821" s="16"/>
      <c r="AR821" s="16"/>
      <c r="AS821" s="16"/>
      <c r="AT821" s="16"/>
    </row>
    <row r="822" spans="1:46" ht="14.5" hidden="1">
      <c r="A822" s="27"/>
      <c r="AB822" s="23"/>
      <c r="AC822" s="16"/>
      <c r="AD822" s="16"/>
      <c r="AE822" s="16"/>
      <c r="AF822" s="16"/>
      <c r="AG822" s="16"/>
      <c r="AH822" s="16"/>
      <c r="AI822" s="16"/>
      <c r="AJ822" s="16"/>
      <c r="AK822" s="16"/>
      <c r="AL822" s="16"/>
      <c r="AM822" s="16"/>
      <c r="AN822" s="16"/>
      <c r="AO822" s="16"/>
      <c r="AP822" s="16"/>
      <c r="AQ822" s="16"/>
      <c r="AR822" s="16"/>
      <c r="AS822" s="16"/>
      <c r="AT822" s="16"/>
    </row>
    <row r="823" spans="1:46" ht="14.5" hidden="1">
      <c r="A823" s="27"/>
      <c r="AB823" s="23"/>
      <c r="AC823" s="16"/>
      <c r="AD823" s="16"/>
      <c r="AE823" s="16"/>
      <c r="AF823" s="16"/>
      <c r="AG823" s="16"/>
      <c r="AH823" s="16"/>
      <c r="AI823" s="16"/>
      <c r="AJ823" s="16"/>
      <c r="AK823" s="16"/>
      <c r="AL823" s="16"/>
      <c r="AM823" s="16"/>
      <c r="AN823" s="16"/>
      <c r="AO823" s="16"/>
      <c r="AP823" s="16"/>
      <c r="AQ823" s="16"/>
      <c r="AR823" s="16"/>
      <c r="AS823" s="16"/>
      <c r="AT823" s="16"/>
    </row>
    <row r="824" spans="1:46" ht="14.5" hidden="1">
      <c r="A824" s="27"/>
      <c r="AB824" s="23"/>
      <c r="AC824" s="16"/>
      <c r="AD824" s="16"/>
      <c r="AE824" s="16"/>
      <c r="AF824" s="16"/>
      <c r="AG824" s="16"/>
      <c r="AH824" s="16"/>
      <c r="AI824" s="16"/>
      <c r="AJ824" s="16"/>
      <c r="AK824" s="16"/>
      <c r="AL824" s="16"/>
      <c r="AM824" s="16"/>
      <c r="AN824" s="16"/>
      <c r="AO824" s="16"/>
      <c r="AP824" s="16"/>
      <c r="AQ824" s="16"/>
      <c r="AR824" s="16"/>
      <c r="AS824" s="16"/>
      <c r="AT824" s="16"/>
    </row>
    <row r="825" spans="1:46" ht="14.5" hidden="1">
      <c r="A825" s="27"/>
      <c r="AB825" s="23"/>
      <c r="AC825" s="16"/>
      <c r="AD825" s="16"/>
      <c r="AE825" s="16"/>
      <c r="AF825" s="16"/>
      <c r="AG825" s="16"/>
      <c r="AH825" s="16"/>
      <c r="AI825" s="16"/>
      <c r="AJ825" s="16"/>
      <c r="AK825" s="16"/>
      <c r="AL825" s="16"/>
      <c r="AM825" s="16"/>
      <c r="AN825" s="16"/>
      <c r="AO825" s="16"/>
      <c r="AP825" s="16"/>
      <c r="AQ825" s="16"/>
      <c r="AR825" s="16"/>
      <c r="AS825" s="16"/>
      <c r="AT825" s="16"/>
    </row>
    <row r="826" spans="1:46" ht="14.5" hidden="1">
      <c r="A826" s="27"/>
      <c r="AB826" s="23"/>
      <c r="AC826" s="16"/>
      <c r="AD826" s="16"/>
      <c r="AE826" s="16"/>
      <c r="AF826" s="16"/>
      <c r="AG826" s="16"/>
      <c r="AH826" s="16"/>
      <c r="AI826" s="16"/>
      <c r="AJ826" s="16"/>
      <c r="AK826" s="16"/>
      <c r="AL826" s="16"/>
      <c r="AM826" s="16"/>
      <c r="AN826" s="16"/>
      <c r="AO826" s="16"/>
      <c r="AP826" s="16"/>
      <c r="AQ826" s="16"/>
      <c r="AR826" s="16"/>
      <c r="AS826" s="16"/>
      <c r="AT826" s="16"/>
    </row>
    <row r="827" spans="1:46" ht="14.5" hidden="1">
      <c r="A827" s="27"/>
      <c r="AB827" s="23"/>
      <c r="AC827" s="16"/>
      <c r="AD827" s="16"/>
      <c r="AE827" s="16"/>
      <c r="AF827" s="16"/>
      <c r="AG827" s="16"/>
      <c r="AH827" s="16"/>
      <c r="AI827" s="16"/>
      <c r="AJ827" s="16"/>
      <c r="AK827" s="16"/>
      <c r="AL827" s="16"/>
      <c r="AM827" s="16"/>
      <c r="AN827" s="16"/>
      <c r="AO827" s="16"/>
      <c r="AP827" s="16"/>
      <c r="AQ827" s="16"/>
      <c r="AR827" s="16"/>
      <c r="AS827" s="16"/>
      <c r="AT827" s="16"/>
    </row>
    <row r="828" spans="1:46" ht="14.5" hidden="1">
      <c r="A828" s="27"/>
      <c r="AB828" s="23"/>
      <c r="AC828" s="16"/>
      <c r="AD828" s="16"/>
      <c r="AE828" s="16"/>
      <c r="AF828" s="16"/>
      <c r="AG828" s="16"/>
      <c r="AH828" s="16"/>
      <c r="AI828" s="16"/>
      <c r="AJ828" s="16"/>
      <c r="AK828" s="16"/>
      <c r="AL828" s="16"/>
      <c r="AM828" s="16"/>
      <c r="AN828" s="16"/>
      <c r="AO828" s="16"/>
      <c r="AP828" s="16"/>
      <c r="AQ828" s="16"/>
      <c r="AR828" s="16"/>
      <c r="AS828" s="16"/>
      <c r="AT828" s="16"/>
    </row>
    <row r="829" spans="1:46" ht="14.5" hidden="1">
      <c r="A829" s="27"/>
      <c r="AB829" s="23"/>
      <c r="AC829" s="16"/>
      <c r="AD829" s="16"/>
      <c r="AE829" s="16"/>
      <c r="AF829" s="16"/>
      <c r="AG829" s="16"/>
      <c r="AH829" s="16"/>
      <c r="AI829" s="16"/>
      <c r="AJ829" s="16"/>
      <c r="AK829" s="16"/>
      <c r="AL829" s="16"/>
      <c r="AM829" s="16"/>
      <c r="AN829" s="16"/>
      <c r="AO829" s="16"/>
      <c r="AP829" s="16"/>
      <c r="AQ829" s="16"/>
      <c r="AR829" s="16"/>
      <c r="AS829" s="16"/>
      <c r="AT829" s="16"/>
    </row>
    <row r="830" spans="1:46" ht="14.5" hidden="1">
      <c r="A830" s="27"/>
      <c r="AB830" s="23"/>
      <c r="AC830" s="16"/>
      <c r="AD830" s="16"/>
      <c r="AE830" s="16"/>
      <c r="AF830" s="16"/>
      <c r="AG830" s="16"/>
      <c r="AH830" s="16"/>
      <c r="AI830" s="16"/>
      <c r="AJ830" s="16"/>
      <c r="AK830" s="16"/>
      <c r="AL830" s="16"/>
      <c r="AM830" s="16"/>
      <c r="AN830" s="16"/>
      <c r="AO830" s="16"/>
      <c r="AP830" s="16"/>
      <c r="AQ830" s="16"/>
      <c r="AR830" s="16"/>
      <c r="AS830" s="16"/>
      <c r="AT830" s="16"/>
    </row>
    <row r="831" spans="1:46" ht="14.5" hidden="1">
      <c r="A831" s="27"/>
      <c r="AB831" s="23"/>
      <c r="AC831" s="16"/>
      <c r="AD831" s="16"/>
      <c r="AE831" s="16"/>
      <c r="AF831" s="16"/>
      <c r="AG831" s="16"/>
      <c r="AH831" s="16"/>
      <c r="AI831" s="16"/>
      <c r="AJ831" s="16"/>
      <c r="AK831" s="16"/>
      <c r="AL831" s="16"/>
      <c r="AM831" s="16"/>
      <c r="AN831" s="16"/>
      <c r="AO831" s="16"/>
      <c r="AP831" s="16"/>
      <c r="AQ831" s="16"/>
      <c r="AR831" s="16"/>
      <c r="AS831" s="16"/>
      <c r="AT831" s="16"/>
    </row>
    <row r="832" spans="1:46" ht="14.5" hidden="1">
      <c r="A832" s="27"/>
      <c r="AB832" s="23"/>
      <c r="AC832" s="16"/>
      <c r="AD832" s="16"/>
      <c r="AE832" s="16"/>
      <c r="AF832" s="16"/>
      <c r="AG832" s="16"/>
      <c r="AH832" s="16"/>
      <c r="AI832" s="16"/>
      <c r="AJ832" s="16"/>
      <c r="AK832" s="16"/>
      <c r="AL832" s="16"/>
      <c r="AM832" s="16"/>
      <c r="AN832" s="16"/>
      <c r="AO832" s="16"/>
      <c r="AP832" s="16"/>
      <c r="AQ832" s="16"/>
      <c r="AR832" s="16"/>
      <c r="AS832" s="16"/>
      <c r="AT832" s="16"/>
    </row>
    <row r="833" spans="1:46" ht="14.5" hidden="1">
      <c r="A833" s="27"/>
      <c r="AB833" s="23"/>
      <c r="AC833" s="16"/>
      <c r="AD833" s="16"/>
      <c r="AE833" s="16"/>
      <c r="AF833" s="16"/>
      <c r="AG833" s="16"/>
      <c r="AH833" s="16"/>
      <c r="AI833" s="16"/>
      <c r="AJ833" s="16"/>
      <c r="AK833" s="16"/>
      <c r="AL833" s="16"/>
      <c r="AM833" s="16"/>
      <c r="AN833" s="16"/>
      <c r="AO833" s="16"/>
      <c r="AP833" s="16"/>
      <c r="AQ833" s="16"/>
      <c r="AR833" s="16"/>
      <c r="AS833" s="16"/>
      <c r="AT833" s="16"/>
    </row>
    <row r="834" spans="1:46" ht="14.5" hidden="1">
      <c r="A834" s="27"/>
      <c r="AB834" s="23"/>
      <c r="AC834" s="16"/>
      <c r="AD834" s="16"/>
      <c r="AE834" s="16"/>
      <c r="AF834" s="16"/>
      <c r="AG834" s="16"/>
      <c r="AH834" s="16"/>
      <c r="AI834" s="16"/>
      <c r="AJ834" s="16"/>
      <c r="AK834" s="16"/>
      <c r="AL834" s="16"/>
      <c r="AM834" s="16"/>
      <c r="AN834" s="16"/>
      <c r="AO834" s="16"/>
      <c r="AP834" s="16"/>
      <c r="AQ834" s="16"/>
      <c r="AR834" s="16"/>
      <c r="AS834" s="16"/>
      <c r="AT834" s="16"/>
    </row>
    <row r="835" spans="1:46" ht="14.5" hidden="1">
      <c r="A835" s="27"/>
      <c r="AB835" s="23"/>
      <c r="AC835" s="16"/>
      <c r="AD835" s="16"/>
      <c r="AE835" s="16"/>
      <c r="AF835" s="16"/>
      <c r="AG835" s="16"/>
      <c r="AH835" s="16"/>
      <c r="AI835" s="16"/>
      <c r="AJ835" s="16"/>
      <c r="AK835" s="16"/>
      <c r="AL835" s="16"/>
      <c r="AM835" s="16"/>
      <c r="AN835" s="16"/>
      <c r="AO835" s="16"/>
      <c r="AP835" s="16"/>
      <c r="AQ835" s="16"/>
      <c r="AR835" s="16"/>
      <c r="AS835" s="16"/>
      <c r="AT835" s="16"/>
    </row>
    <row r="836" spans="1:46" ht="14.5" hidden="1">
      <c r="A836" s="27"/>
      <c r="AB836" s="23"/>
      <c r="AC836" s="16"/>
      <c r="AD836" s="16"/>
      <c r="AE836" s="16"/>
      <c r="AF836" s="16"/>
      <c r="AG836" s="16"/>
      <c r="AH836" s="16"/>
      <c r="AI836" s="16"/>
      <c r="AJ836" s="16"/>
      <c r="AK836" s="16"/>
      <c r="AL836" s="16"/>
      <c r="AM836" s="16"/>
      <c r="AN836" s="16"/>
      <c r="AO836" s="16"/>
      <c r="AP836" s="16"/>
      <c r="AQ836" s="16"/>
      <c r="AR836" s="16"/>
      <c r="AS836" s="16"/>
      <c r="AT836" s="16"/>
    </row>
    <row r="837" spans="1:46" ht="14.5" hidden="1">
      <c r="A837" s="27"/>
      <c r="AB837" s="23"/>
      <c r="AC837" s="16"/>
      <c r="AD837" s="16"/>
      <c r="AE837" s="16"/>
      <c r="AF837" s="16"/>
      <c r="AG837" s="16"/>
      <c r="AH837" s="16"/>
      <c r="AI837" s="16"/>
      <c r="AJ837" s="16"/>
      <c r="AK837" s="16"/>
      <c r="AL837" s="16"/>
      <c r="AM837" s="16"/>
      <c r="AN837" s="16"/>
      <c r="AO837" s="16"/>
      <c r="AP837" s="16"/>
      <c r="AQ837" s="16"/>
      <c r="AR837" s="16"/>
      <c r="AS837" s="16"/>
      <c r="AT837" s="16"/>
    </row>
    <row r="838" spans="1:46" ht="14.5" hidden="1">
      <c r="A838" s="27"/>
      <c r="AB838" s="23"/>
      <c r="AC838" s="16"/>
      <c r="AD838" s="16"/>
      <c r="AE838" s="16"/>
      <c r="AF838" s="16"/>
      <c r="AG838" s="16"/>
      <c r="AH838" s="16"/>
      <c r="AI838" s="16"/>
      <c r="AJ838" s="16"/>
      <c r="AK838" s="16"/>
      <c r="AL838" s="16"/>
      <c r="AM838" s="16"/>
      <c r="AN838" s="16"/>
      <c r="AO838" s="16"/>
      <c r="AP838" s="16"/>
      <c r="AQ838" s="16"/>
      <c r="AR838" s="16"/>
      <c r="AS838" s="16"/>
      <c r="AT838" s="16"/>
    </row>
    <row r="839" spans="1:46" ht="14.5" hidden="1">
      <c r="A839" s="27"/>
      <c r="AB839" s="23"/>
      <c r="AC839" s="16"/>
      <c r="AD839" s="16"/>
      <c r="AE839" s="16"/>
      <c r="AF839" s="16"/>
      <c r="AG839" s="16"/>
      <c r="AH839" s="16"/>
      <c r="AI839" s="16"/>
      <c r="AJ839" s="16"/>
      <c r="AK839" s="16"/>
      <c r="AL839" s="16"/>
      <c r="AM839" s="16"/>
      <c r="AN839" s="16"/>
      <c r="AO839" s="16"/>
      <c r="AP839" s="16"/>
      <c r="AQ839" s="16"/>
      <c r="AR839" s="16"/>
      <c r="AS839" s="16"/>
      <c r="AT839" s="16"/>
    </row>
    <row r="840" spans="1:46" ht="14.5" hidden="1">
      <c r="A840" s="27"/>
      <c r="AB840" s="23"/>
      <c r="AC840" s="16"/>
      <c r="AD840" s="16"/>
      <c r="AE840" s="16"/>
      <c r="AF840" s="16"/>
      <c r="AG840" s="16"/>
      <c r="AH840" s="16"/>
      <c r="AI840" s="16"/>
      <c r="AJ840" s="16"/>
      <c r="AK840" s="16"/>
      <c r="AL840" s="16"/>
      <c r="AM840" s="16"/>
      <c r="AN840" s="16"/>
      <c r="AO840" s="16"/>
      <c r="AP840" s="16"/>
      <c r="AQ840" s="16"/>
      <c r="AR840" s="16"/>
      <c r="AS840" s="16"/>
      <c r="AT840" s="16"/>
    </row>
    <row r="841" spans="1:46" ht="14.5" hidden="1">
      <c r="A841" s="27"/>
      <c r="AB841" s="23"/>
      <c r="AC841" s="16"/>
      <c r="AD841" s="16"/>
      <c r="AE841" s="16"/>
      <c r="AF841" s="16"/>
      <c r="AG841" s="16"/>
      <c r="AH841" s="16"/>
      <c r="AI841" s="16"/>
      <c r="AJ841" s="16"/>
      <c r="AK841" s="16"/>
      <c r="AL841" s="16"/>
      <c r="AM841" s="16"/>
      <c r="AN841" s="16"/>
      <c r="AO841" s="16"/>
      <c r="AP841" s="16"/>
      <c r="AQ841" s="16"/>
      <c r="AR841" s="16"/>
      <c r="AS841" s="16"/>
      <c r="AT841" s="16"/>
    </row>
    <row r="842" spans="1:46" ht="14.5" hidden="1">
      <c r="A842" s="27"/>
      <c r="AB842" s="23"/>
      <c r="AC842" s="16"/>
      <c r="AD842" s="16"/>
      <c r="AE842" s="16"/>
      <c r="AF842" s="16"/>
      <c r="AG842" s="16"/>
      <c r="AH842" s="16"/>
      <c r="AI842" s="16"/>
      <c r="AJ842" s="16"/>
      <c r="AK842" s="16"/>
      <c r="AL842" s="16"/>
      <c r="AM842" s="16"/>
      <c r="AN842" s="16"/>
      <c r="AO842" s="16"/>
      <c r="AP842" s="16"/>
      <c r="AQ842" s="16"/>
      <c r="AR842" s="16"/>
      <c r="AS842" s="16"/>
      <c r="AT842" s="16"/>
    </row>
    <row r="843" spans="1:46" ht="14.5" hidden="1">
      <c r="A843" s="27"/>
      <c r="AB843" s="23"/>
      <c r="AC843" s="16"/>
      <c r="AD843" s="16"/>
      <c r="AE843" s="16"/>
      <c r="AF843" s="16"/>
      <c r="AG843" s="16"/>
      <c r="AH843" s="16"/>
      <c r="AI843" s="16"/>
      <c r="AJ843" s="16"/>
      <c r="AK843" s="16"/>
      <c r="AL843" s="16"/>
      <c r="AM843" s="16"/>
      <c r="AN843" s="16"/>
      <c r="AO843" s="16"/>
      <c r="AP843" s="16"/>
      <c r="AQ843" s="16"/>
      <c r="AR843" s="16"/>
      <c r="AS843" s="16"/>
      <c r="AT843" s="16"/>
    </row>
    <row r="844" spans="1:46" ht="14.5" hidden="1">
      <c r="A844" s="27"/>
      <c r="AB844" s="23"/>
      <c r="AC844" s="16"/>
      <c r="AD844" s="16"/>
      <c r="AE844" s="16"/>
      <c r="AF844" s="16"/>
      <c r="AG844" s="16"/>
      <c r="AH844" s="16"/>
      <c r="AI844" s="16"/>
      <c r="AJ844" s="16"/>
      <c r="AK844" s="16"/>
      <c r="AL844" s="16"/>
      <c r="AM844" s="16"/>
      <c r="AN844" s="16"/>
      <c r="AO844" s="16"/>
      <c r="AP844" s="16"/>
      <c r="AQ844" s="16"/>
      <c r="AR844" s="16"/>
      <c r="AS844" s="16"/>
      <c r="AT844" s="16"/>
    </row>
    <row r="845" spans="1:46" ht="14.5" hidden="1">
      <c r="A845" s="27"/>
      <c r="AB845" s="23"/>
      <c r="AC845" s="16"/>
      <c r="AD845" s="16"/>
      <c r="AE845" s="16"/>
      <c r="AF845" s="16"/>
      <c r="AG845" s="16"/>
      <c r="AH845" s="16"/>
      <c r="AI845" s="16"/>
      <c r="AJ845" s="16"/>
      <c r="AK845" s="16"/>
      <c r="AL845" s="16"/>
      <c r="AM845" s="16"/>
      <c r="AN845" s="16"/>
      <c r="AO845" s="16"/>
      <c r="AP845" s="16"/>
      <c r="AQ845" s="16"/>
      <c r="AR845" s="16"/>
      <c r="AS845" s="16"/>
      <c r="AT845" s="16"/>
    </row>
    <row r="846" spans="1:46" ht="14.5" hidden="1">
      <c r="A846" s="27"/>
      <c r="AB846" s="23"/>
      <c r="AC846" s="16"/>
      <c r="AD846" s="16"/>
      <c r="AE846" s="16"/>
      <c r="AF846" s="16"/>
      <c r="AG846" s="16"/>
      <c r="AH846" s="16"/>
      <c r="AI846" s="16"/>
      <c r="AJ846" s="16"/>
      <c r="AK846" s="16"/>
      <c r="AL846" s="16"/>
      <c r="AM846" s="16"/>
      <c r="AN846" s="16"/>
      <c r="AO846" s="16"/>
      <c r="AP846" s="16"/>
      <c r="AQ846" s="16"/>
      <c r="AR846" s="16"/>
      <c r="AS846" s="16"/>
      <c r="AT846" s="16"/>
    </row>
    <row r="847" spans="1:46" ht="14.5" hidden="1">
      <c r="A847" s="27"/>
      <c r="AB847" s="23"/>
      <c r="AC847" s="16"/>
      <c r="AD847" s="16"/>
      <c r="AE847" s="16"/>
      <c r="AF847" s="16"/>
      <c r="AG847" s="16"/>
      <c r="AH847" s="16"/>
      <c r="AI847" s="16"/>
      <c r="AJ847" s="16"/>
      <c r="AK847" s="16"/>
      <c r="AL847" s="16"/>
      <c r="AM847" s="16"/>
      <c r="AN847" s="16"/>
      <c r="AO847" s="16"/>
      <c r="AP847" s="16"/>
      <c r="AQ847" s="16"/>
      <c r="AR847" s="16"/>
      <c r="AS847" s="16"/>
      <c r="AT847" s="16"/>
    </row>
    <row r="848" spans="1:46" ht="14.5" hidden="1">
      <c r="A848" s="27"/>
      <c r="AB848" s="23"/>
      <c r="AC848" s="16"/>
      <c r="AD848" s="16"/>
      <c r="AE848" s="16"/>
      <c r="AF848" s="16"/>
      <c r="AG848" s="16"/>
      <c r="AH848" s="16"/>
      <c r="AI848" s="16"/>
      <c r="AJ848" s="16"/>
      <c r="AK848" s="16"/>
      <c r="AL848" s="16"/>
      <c r="AM848" s="16"/>
      <c r="AN848" s="16"/>
      <c r="AO848" s="16"/>
      <c r="AP848" s="16"/>
      <c r="AQ848" s="16"/>
      <c r="AR848" s="16"/>
      <c r="AS848" s="16"/>
      <c r="AT848" s="16"/>
    </row>
    <row r="849" spans="1:46" ht="14.5" hidden="1">
      <c r="A849" s="27"/>
      <c r="AB849" s="23"/>
      <c r="AC849" s="16"/>
      <c r="AD849" s="16"/>
      <c r="AE849" s="16"/>
      <c r="AF849" s="16"/>
      <c r="AG849" s="16"/>
      <c r="AH849" s="16"/>
      <c r="AI849" s="16"/>
      <c r="AJ849" s="16"/>
      <c r="AK849" s="16"/>
      <c r="AL849" s="16"/>
      <c r="AM849" s="16"/>
      <c r="AN849" s="16"/>
      <c r="AO849" s="16"/>
      <c r="AP849" s="16"/>
      <c r="AQ849" s="16"/>
      <c r="AR849" s="16"/>
      <c r="AS849" s="16"/>
      <c r="AT849" s="16"/>
    </row>
    <row r="850" spans="1:46" ht="14.5" hidden="1">
      <c r="A850" s="27"/>
      <c r="AB850" s="23"/>
      <c r="AC850" s="16"/>
      <c r="AD850" s="16"/>
      <c r="AE850" s="16"/>
      <c r="AF850" s="16"/>
      <c r="AG850" s="16"/>
      <c r="AH850" s="16"/>
      <c r="AI850" s="16"/>
      <c r="AJ850" s="16"/>
      <c r="AK850" s="16"/>
      <c r="AL850" s="16"/>
      <c r="AM850" s="16"/>
      <c r="AN850" s="16"/>
      <c r="AO850" s="16"/>
      <c r="AP850" s="16"/>
      <c r="AQ850" s="16"/>
      <c r="AR850" s="16"/>
      <c r="AS850" s="16"/>
      <c r="AT850" s="16"/>
    </row>
    <row r="851" spans="1:46" ht="14.5" hidden="1">
      <c r="A851" s="27"/>
      <c r="AB851" s="23"/>
      <c r="AC851" s="16"/>
      <c r="AD851" s="16"/>
      <c r="AE851" s="16"/>
      <c r="AF851" s="16"/>
      <c r="AG851" s="16"/>
      <c r="AH851" s="16"/>
      <c r="AI851" s="16"/>
      <c r="AJ851" s="16"/>
      <c r="AK851" s="16"/>
      <c r="AL851" s="16"/>
      <c r="AM851" s="16"/>
      <c r="AN851" s="16"/>
      <c r="AO851" s="16"/>
      <c r="AP851" s="16"/>
      <c r="AQ851" s="16"/>
      <c r="AR851" s="16"/>
      <c r="AS851" s="16"/>
      <c r="AT851" s="16"/>
    </row>
    <row r="852" spans="1:46" ht="14.5" hidden="1">
      <c r="A852" s="27"/>
      <c r="AB852" s="23"/>
      <c r="AC852" s="16"/>
      <c r="AD852" s="16"/>
      <c r="AE852" s="16"/>
      <c r="AF852" s="16"/>
      <c r="AG852" s="16"/>
      <c r="AH852" s="16"/>
      <c r="AI852" s="16"/>
      <c r="AJ852" s="16"/>
      <c r="AK852" s="16"/>
      <c r="AL852" s="16"/>
      <c r="AM852" s="16"/>
      <c r="AN852" s="16"/>
      <c r="AO852" s="16"/>
      <c r="AP852" s="16"/>
      <c r="AQ852" s="16"/>
      <c r="AR852" s="16"/>
      <c r="AS852" s="16"/>
      <c r="AT852" s="16"/>
    </row>
    <row r="853" spans="1:46" ht="14.5" hidden="1">
      <c r="A853" s="27"/>
      <c r="AB853" s="23"/>
      <c r="AC853" s="16"/>
      <c r="AD853" s="16"/>
      <c r="AE853" s="16"/>
      <c r="AF853" s="16"/>
      <c r="AG853" s="16"/>
      <c r="AH853" s="16"/>
      <c r="AI853" s="16"/>
      <c r="AJ853" s="16"/>
      <c r="AK853" s="16"/>
      <c r="AL853" s="16"/>
      <c r="AM853" s="16"/>
      <c r="AN853" s="16"/>
      <c r="AO853" s="16"/>
      <c r="AP853" s="16"/>
      <c r="AQ853" s="16"/>
      <c r="AR853" s="16"/>
      <c r="AS853" s="16"/>
      <c r="AT853" s="16"/>
    </row>
    <row r="854" spans="1:46" ht="14.5" hidden="1">
      <c r="A854" s="27"/>
      <c r="AB854" s="23"/>
      <c r="AC854" s="16"/>
      <c r="AD854" s="16"/>
      <c r="AE854" s="16"/>
      <c r="AF854" s="16"/>
      <c r="AG854" s="16"/>
      <c r="AH854" s="16"/>
      <c r="AI854" s="16"/>
      <c r="AJ854" s="16"/>
      <c r="AK854" s="16"/>
      <c r="AL854" s="16"/>
      <c r="AM854" s="16"/>
      <c r="AN854" s="16"/>
      <c r="AO854" s="16"/>
      <c r="AP854" s="16"/>
      <c r="AQ854" s="16"/>
      <c r="AR854" s="16"/>
      <c r="AS854" s="16"/>
      <c r="AT854" s="16"/>
    </row>
    <row r="855" spans="1:46" ht="14.5" hidden="1">
      <c r="A855" s="27"/>
      <c r="AB855" s="23"/>
      <c r="AC855" s="16"/>
      <c r="AD855" s="16"/>
      <c r="AE855" s="16"/>
      <c r="AF855" s="16"/>
      <c r="AG855" s="16"/>
      <c r="AH855" s="16"/>
      <c r="AI855" s="16"/>
      <c r="AJ855" s="16"/>
      <c r="AK855" s="16"/>
      <c r="AL855" s="16"/>
      <c r="AM855" s="16"/>
      <c r="AN855" s="16"/>
      <c r="AO855" s="16"/>
      <c r="AP855" s="16"/>
      <c r="AQ855" s="16"/>
      <c r="AR855" s="16"/>
      <c r="AS855" s="16"/>
      <c r="AT855" s="16"/>
    </row>
    <row r="856" spans="1:46" ht="14.5" hidden="1">
      <c r="A856" s="27"/>
      <c r="AB856" s="23"/>
      <c r="AC856" s="16"/>
      <c r="AD856" s="16"/>
      <c r="AE856" s="16"/>
      <c r="AF856" s="16"/>
      <c r="AG856" s="16"/>
      <c r="AH856" s="16"/>
      <c r="AI856" s="16"/>
      <c r="AJ856" s="16"/>
      <c r="AK856" s="16"/>
      <c r="AL856" s="16"/>
      <c r="AM856" s="16"/>
      <c r="AN856" s="16"/>
      <c r="AO856" s="16"/>
      <c r="AP856" s="16"/>
      <c r="AQ856" s="16"/>
      <c r="AR856" s="16"/>
      <c r="AS856" s="16"/>
      <c r="AT856" s="16"/>
    </row>
    <row r="857" spans="1:46" ht="14.5" hidden="1">
      <c r="A857" s="27"/>
      <c r="AB857" s="23"/>
      <c r="AC857" s="16"/>
      <c r="AD857" s="16"/>
      <c r="AE857" s="16"/>
      <c r="AF857" s="16"/>
      <c r="AG857" s="16"/>
      <c r="AH857" s="16"/>
      <c r="AI857" s="16"/>
      <c r="AJ857" s="16"/>
      <c r="AK857" s="16"/>
      <c r="AL857" s="16"/>
      <c r="AM857" s="16"/>
      <c r="AN857" s="16"/>
      <c r="AO857" s="16"/>
      <c r="AP857" s="16"/>
      <c r="AQ857" s="16"/>
      <c r="AR857" s="16"/>
      <c r="AS857" s="16"/>
      <c r="AT857" s="16"/>
    </row>
    <row r="858" spans="1:46" ht="14.5" hidden="1">
      <c r="A858" s="27"/>
      <c r="AB858" s="23"/>
      <c r="AC858" s="16"/>
      <c r="AD858" s="16"/>
      <c r="AE858" s="16"/>
      <c r="AF858" s="16"/>
      <c r="AG858" s="16"/>
      <c r="AH858" s="16"/>
      <c r="AI858" s="16"/>
      <c r="AJ858" s="16"/>
      <c r="AK858" s="16"/>
      <c r="AL858" s="16"/>
      <c r="AM858" s="16"/>
      <c r="AN858" s="16"/>
      <c r="AO858" s="16"/>
      <c r="AP858" s="16"/>
      <c r="AQ858" s="16"/>
      <c r="AR858" s="16"/>
      <c r="AS858" s="16"/>
      <c r="AT858" s="16"/>
    </row>
    <row r="859" spans="1:46" ht="14.5" hidden="1">
      <c r="A859" s="27"/>
      <c r="AB859" s="23"/>
      <c r="AC859" s="16"/>
      <c r="AD859" s="16"/>
      <c r="AE859" s="16"/>
      <c r="AF859" s="16"/>
      <c r="AG859" s="16"/>
      <c r="AH859" s="16"/>
      <c r="AI859" s="16"/>
      <c r="AJ859" s="16"/>
      <c r="AK859" s="16"/>
      <c r="AL859" s="16"/>
      <c r="AM859" s="16"/>
      <c r="AN859" s="16"/>
      <c r="AO859" s="16"/>
      <c r="AP859" s="16"/>
      <c r="AQ859" s="16"/>
      <c r="AR859" s="16"/>
      <c r="AS859" s="16"/>
      <c r="AT859" s="16"/>
    </row>
    <row r="860" spans="1:46" ht="14.5" hidden="1">
      <c r="A860" s="27"/>
      <c r="AB860" s="23"/>
      <c r="AC860" s="16"/>
      <c r="AD860" s="16"/>
      <c r="AE860" s="16"/>
      <c r="AF860" s="16"/>
      <c r="AG860" s="16"/>
      <c r="AH860" s="16"/>
      <c r="AI860" s="16"/>
      <c r="AJ860" s="16"/>
      <c r="AK860" s="16"/>
      <c r="AL860" s="16"/>
      <c r="AM860" s="16"/>
      <c r="AN860" s="16"/>
      <c r="AO860" s="16"/>
      <c r="AP860" s="16"/>
      <c r="AQ860" s="16"/>
      <c r="AR860" s="16"/>
      <c r="AS860" s="16"/>
      <c r="AT860" s="16"/>
    </row>
    <row r="861" spans="1:46" ht="14.5" hidden="1">
      <c r="A861" s="27"/>
      <c r="AB861" s="23"/>
      <c r="AC861" s="16"/>
      <c r="AD861" s="16"/>
      <c r="AE861" s="16"/>
      <c r="AF861" s="16"/>
      <c r="AG861" s="16"/>
      <c r="AH861" s="16"/>
      <c r="AI861" s="16"/>
      <c r="AJ861" s="16"/>
      <c r="AK861" s="16"/>
      <c r="AL861" s="16"/>
      <c r="AM861" s="16"/>
      <c r="AN861" s="16"/>
      <c r="AO861" s="16"/>
      <c r="AP861" s="16"/>
      <c r="AQ861" s="16"/>
      <c r="AR861" s="16"/>
      <c r="AS861" s="16"/>
      <c r="AT861" s="16"/>
    </row>
    <row r="862" spans="1:46" ht="14.5" hidden="1">
      <c r="A862" s="27"/>
      <c r="AB862" s="23"/>
      <c r="AC862" s="16"/>
      <c r="AD862" s="16"/>
      <c r="AE862" s="16"/>
      <c r="AF862" s="16"/>
      <c r="AG862" s="16"/>
      <c r="AH862" s="16"/>
      <c r="AI862" s="16"/>
      <c r="AJ862" s="16"/>
      <c r="AK862" s="16"/>
      <c r="AL862" s="16"/>
      <c r="AM862" s="16"/>
      <c r="AN862" s="16"/>
      <c r="AO862" s="16"/>
      <c r="AP862" s="16"/>
      <c r="AQ862" s="16"/>
      <c r="AR862" s="16"/>
      <c r="AS862" s="16"/>
      <c r="AT862" s="16"/>
    </row>
    <row r="863" spans="1:46" ht="14.5" hidden="1">
      <c r="A863" s="27"/>
      <c r="AB863" s="23"/>
      <c r="AC863" s="16"/>
      <c r="AD863" s="16"/>
      <c r="AE863" s="16"/>
      <c r="AF863" s="16"/>
      <c r="AG863" s="16"/>
      <c r="AH863" s="16"/>
      <c r="AI863" s="16"/>
      <c r="AJ863" s="16"/>
      <c r="AK863" s="16"/>
      <c r="AL863" s="16"/>
      <c r="AM863" s="16"/>
      <c r="AN863" s="16"/>
      <c r="AO863" s="16"/>
      <c r="AP863" s="16"/>
      <c r="AQ863" s="16"/>
      <c r="AR863" s="16"/>
      <c r="AS863" s="16"/>
      <c r="AT863" s="16"/>
    </row>
    <row r="864" spans="1:46" ht="14.5" hidden="1">
      <c r="A864" s="27"/>
      <c r="AB864" s="23"/>
      <c r="AC864" s="16"/>
      <c r="AD864" s="16"/>
      <c r="AE864" s="16"/>
      <c r="AF864" s="16"/>
      <c r="AG864" s="16"/>
      <c r="AH864" s="16"/>
      <c r="AI864" s="16"/>
      <c r="AJ864" s="16"/>
      <c r="AK864" s="16"/>
      <c r="AL864" s="16"/>
      <c r="AM864" s="16"/>
      <c r="AN864" s="16"/>
      <c r="AO864" s="16"/>
      <c r="AP864" s="16"/>
      <c r="AQ864" s="16"/>
      <c r="AR864" s="16"/>
      <c r="AS864" s="16"/>
      <c r="AT864" s="16"/>
    </row>
    <row r="865" spans="1:46" ht="14.5" hidden="1">
      <c r="A865" s="27"/>
      <c r="AB865" s="23"/>
      <c r="AC865" s="16"/>
      <c r="AD865" s="16"/>
      <c r="AE865" s="16"/>
      <c r="AF865" s="16"/>
      <c r="AG865" s="16"/>
      <c r="AH865" s="16"/>
      <c r="AI865" s="16"/>
      <c r="AJ865" s="16"/>
      <c r="AK865" s="16"/>
      <c r="AL865" s="16"/>
      <c r="AM865" s="16"/>
      <c r="AN865" s="16"/>
      <c r="AO865" s="16"/>
      <c r="AP865" s="16"/>
      <c r="AQ865" s="16"/>
      <c r="AR865" s="16"/>
      <c r="AS865" s="16"/>
      <c r="AT865" s="16"/>
    </row>
    <row r="866" spans="1:46" ht="14.5" hidden="1">
      <c r="A866" s="27"/>
      <c r="AB866" s="23"/>
      <c r="AC866" s="16"/>
      <c r="AD866" s="16"/>
      <c r="AE866" s="16"/>
      <c r="AF866" s="16"/>
      <c r="AG866" s="16"/>
      <c r="AH866" s="16"/>
      <c r="AI866" s="16"/>
      <c r="AJ866" s="16"/>
      <c r="AK866" s="16"/>
      <c r="AL866" s="16"/>
      <c r="AM866" s="16"/>
      <c r="AN866" s="16"/>
      <c r="AO866" s="16"/>
      <c r="AP866" s="16"/>
      <c r="AQ866" s="16"/>
      <c r="AR866" s="16"/>
      <c r="AS866" s="16"/>
      <c r="AT866" s="16"/>
    </row>
    <row r="867" spans="1:46" ht="14.5" hidden="1">
      <c r="A867" s="27"/>
      <c r="AB867" s="23"/>
      <c r="AC867" s="16"/>
      <c r="AD867" s="16"/>
      <c r="AE867" s="16"/>
      <c r="AF867" s="16"/>
      <c r="AG867" s="16"/>
      <c r="AH867" s="16"/>
      <c r="AI867" s="16"/>
      <c r="AJ867" s="16"/>
      <c r="AK867" s="16"/>
      <c r="AL867" s="16"/>
      <c r="AM867" s="16"/>
      <c r="AN867" s="16"/>
      <c r="AO867" s="16"/>
      <c r="AP867" s="16"/>
      <c r="AQ867" s="16"/>
      <c r="AR867" s="16"/>
      <c r="AS867" s="16"/>
      <c r="AT867" s="16"/>
    </row>
    <row r="868" spans="1:46" ht="14.5" hidden="1">
      <c r="A868" s="27"/>
      <c r="AB868" s="23"/>
      <c r="AC868" s="16"/>
      <c r="AD868" s="16"/>
      <c r="AE868" s="16"/>
      <c r="AF868" s="16"/>
      <c r="AG868" s="16"/>
      <c r="AH868" s="16"/>
      <c r="AI868" s="16"/>
      <c r="AJ868" s="16"/>
      <c r="AK868" s="16"/>
      <c r="AL868" s="16"/>
      <c r="AM868" s="16"/>
      <c r="AN868" s="16"/>
      <c r="AO868" s="16"/>
      <c r="AP868" s="16"/>
      <c r="AQ868" s="16"/>
      <c r="AR868" s="16"/>
      <c r="AS868" s="16"/>
      <c r="AT868" s="16"/>
    </row>
    <row r="869" spans="1:46" ht="14.5" hidden="1">
      <c r="A869" s="27"/>
      <c r="AB869" s="23"/>
      <c r="AC869" s="16"/>
      <c r="AD869" s="16"/>
      <c r="AE869" s="16"/>
      <c r="AF869" s="16"/>
      <c r="AG869" s="16"/>
      <c r="AH869" s="16"/>
      <c r="AI869" s="16"/>
      <c r="AJ869" s="16"/>
      <c r="AK869" s="16"/>
      <c r="AL869" s="16"/>
      <c r="AM869" s="16"/>
      <c r="AN869" s="16"/>
      <c r="AO869" s="16"/>
      <c r="AP869" s="16"/>
      <c r="AQ869" s="16"/>
      <c r="AR869" s="16"/>
      <c r="AS869" s="16"/>
      <c r="AT869" s="16"/>
    </row>
    <row r="870" spans="1:46" ht="14.5" hidden="1">
      <c r="A870" s="27"/>
      <c r="AB870" s="23"/>
      <c r="AC870" s="16"/>
      <c r="AD870" s="16"/>
      <c r="AE870" s="16"/>
      <c r="AF870" s="16"/>
      <c r="AG870" s="16"/>
      <c r="AH870" s="16"/>
      <c r="AI870" s="16"/>
      <c r="AJ870" s="16"/>
      <c r="AK870" s="16"/>
      <c r="AL870" s="16"/>
      <c r="AM870" s="16"/>
      <c r="AN870" s="16"/>
      <c r="AO870" s="16"/>
      <c r="AP870" s="16"/>
      <c r="AQ870" s="16"/>
      <c r="AR870" s="16"/>
      <c r="AS870" s="16"/>
      <c r="AT870" s="16"/>
    </row>
    <row r="871" spans="1:46" ht="14.5" hidden="1">
      <c r="A871" s="27"/>
      <c r="AB871" s="23"/>
      <c r="AC871" s="16"/>
      <c r="AD871" s="16"/>
      <c r="AE871" s="16"/>
      <c r="AF871" s="16"/>
      <c r="AG871" s="16"/>
      <c r="AH871" s="16"/>
      <c r="AI871" s="16"/>
      <c r="AJ871" s="16"/>
      <c r="AK871" s="16"/>
      <c r="AL871" s="16"/>
      <c r="AM871" s="16"/>
      <c r="AN871" s="16"/>
      <c r="AO871" s="16"/>
      <c r="AP871" s="16"/>
      <c r="AQ871" s="16"/>
      <c r="AR871" s="16"/>
      <c r="AS871" s="16"/>
      <c r="AT871" s="16"/>
    </row>
    <row r="872" spans="1:46" ht="14.5" hidden="1">
      <c r="A872" s="27"/>
      <c r="AB872" s="23"/>
      <c r="AC872" s="16"/>
      <c r="AD872" s="16"/>
      <c r="AE872" s="16"/>
      <c r="AF872" s="16"/>
      <c r="AG872" s="16"/>
      <c r="AH872" s="16"/>
      <c r="AI872" s="16"/>
      <c r="AJ872" s="16"/>
      <c r="AK872" s="16"/>
      <c r="AL872" s="16"/>
      <c r="AM872" s="16"/>
      <c r="AN872" s="16"/>
      <c r="AO872" s="16"/>
      <c r="AP872" s="16"/>
      <c r="AQ872" s="16"/>
      <c r="AR872" s="16"/>
      <c r="AS872" s="16"/>
      <c r="AT872" s="16"/>
    </row>
    <row r="873" spans="1:46" ht="14.5" hidden="1">
      <c r="A873" s="27"/>
      <c r="AB873" s="23"/>
      <c r="AC873" s="16"/>
      <c r="AD873" s="16"/>
      <c r="AE873" s="16"/>
      <c r="AF873" s="16"/>
      <c r="AG873" s="16"/>
      <c r="AH873" s="16"/>
      <c r="AI873" s="16"/>
      <c r="AJ873" s="16"/>
      <c r="AK873" s="16"/>
      <c r="AL873" s="16"/>
      <c r="AM873" s="16"/>
      <c r="AN873" s="16"/>
      <c r="AO873" s="16"/>
      <c r="AP873" s="16"/>
      <c r="AQ873" s="16"/>
      <c r="AR873" s="16"/>
      <c r="AS873" s="16"/>
      <c r="AT873" s="16"/>
    </row>
    <row r="874" spans="1:46" ht="14.5" hidden="1">
      <c r="A874" s="27"/>
      <c r="AB874" s="23"/>
      <c r="AC874" s="16"/>
      <c r="AD874" s="16"/>
      <c r="AE874" s="16"/>
      <c r="AF874" s="16"/>
      <c r="AG874" s="16"/>
      <c r="AH874" s="16"/>
      <c r="AI874" s="16"/>
      <c r="AJ874" s="16"/>
      <c r="AK874" s="16"/>
      <c r="AL874" s="16"/>
      <c r="AM874" s="16"/>
      <c r="AN874" s="16"/>
      <c r="AO874" s="16"/>
      <c r="AP874" s="16"/>
      <c r="AQ874" s="16"/>
      <c r="AR874" s="16"/>
      <c r="AS874" s="16"/>
      <c r="AT874" s="16"/>
    </row>
    <row r="875" spans="1:46" ht="14.5" hidden="1">
      <c r="A875" s="27"/>
      <c r="AB875" s="23"/>
      <c r="AC875" s="16"/>
      <c r="AD875" s="16"/>
      <c r="AE875" s="16"/>
      <c r="AF875" s="16"/>
      <c r="AG875" s="16"/>
      <c r="AH875" s="16"/>
      <c r="AI875" s="16"/>
      <c r="AJ875" s="16"/>
      <c r="AK875" s="16"/>
      <c r="AL875" s="16"/>
      <c r="AM875" s="16"/>
      <c r="AN875" s="16"/>
      <c r="AO875" s="16"/>
      <c r="AP875" s="16"/>
      <c r="AQ875" s="16"/>
      <c r="AR875" s="16"/>
      <c r="AS875" s="16"/>
      <c r="AT875" s="16"/>
    </row>
    <row r="876" spans="1:46" ht="14.5" hidden="1">
      <c r="A876" s="27"/>
      <c r="AB876" s="23"/>
      <c r="AC876" s="16"/>
      <c r="AD876" s="16"/>
      <c r="AE876" s="16"/>
      <c r="AF876" s="16"/>
      <c r="AG876" s="16"/>
      <c r="AH876" s="16"/>
      <c r="AI876" s="16"/>
      <c r="AJ876" s="16"/>
      <c r="AK876" s="16"/>
      <c r="AL876" s="16"/>
      <c r="AM876" s="16"/>
      <c r="AN876" s="16"/>
      <c r="AO876" s="16"/>
      <c r="AP876" s="16"/>
      <c r="AQ876" s="16"/>
      <c r="AR876" s="16"/>
      <c r="AS876" s="16"/>
      <c r="AT876" s="16"/>
    </row>
    <row r="877" spans="1:46" ht="14.5" hidden="1">
      <c r="A877" s="27"/>
      <c r="AB877" s="23"/>
      <c r="AC877" s="16"/>
      <c r="AD877" s="16"/>
      <c r="AE877" s="16"/>
      <c r="AF877" s="16"/>
      <c r="AG877" s="16"/>
      <c r="AH877" s="16"/>
      <c r="AI877" s="16"/>
      <c r="AJ877" s="16"/>
      <c r="AK877" s="16"/>
      <c r="AL877" s="16"/>
      <c r="AM877" s="16"/>
      <c r="AN877" s="16"/>
      <c r="AO877" s="16"/>
      <c r="AP877" s="16"/>
      <c r="AQ877" s="16"/>
      <c r="AR877" s="16"/>
      <c r="AS877" s="16"/>
      <c r="AT877" s="16"/>
    </row>
    <row r="878" spans="1:46" ht="14.5" hidden="1">
      <c r="A878" s="27"/>
      <c r="AB878" s="23"/>
      <c r="AC878" s="16"/>
      <c r="AD878" s="16"/>
      <c r="AE878" s="16"/>
      <c r="AF878" s="16"/>
      <c r="AG878" s="16"/>
      <c r="AH878" s="16"/>
      <c r="AI878" s="16"/>
      <c r="AJ878" s="16"/>
      <c r="AK878" s="16"/>
      <c r="AL878" s="16"/>
      <c r="AM878" s="16"/>
      <c r="AN878" s="16"/>
      <c r="AO878" s="16"/>
      <c r="AP878" s="16"/>
      <c r="AQ878" s="16"/>
      <c r="AR878" s="16"/>
      <c r="AS878" s="16"/>
      <c r="AT878" s="16"/>
    </row>
    <row r="879" spans="1:46" ht="14.5" hidden="1">
      <c r="A879" s="27"/>
      <c r="AB879" s="23"/>
      <c r="AC879" s="16"/>
      <c r="AD879" s="16"/>
      <c r="AE879" s="16"/>
      <c r="AF879" s="16"/>
      <c r="AG879" s="16"/>
      <c r="AH879" s="16"/>
      <c r="AI879" s="16"/>
      <c r="AJ879" s="16"/>
      <c r="AK879" s="16"/>
      <c r="AL879" s="16"/>
      <c r="AM879" s="16"/>
      <c r="AN879" s="16"/>
      <c r="AO879" s="16"/>
      <c r="AP879" s="16"/>
      <c r="AQ879" s="16"/>
      <c r="AR879" s="16"/>
      <c r="AS879" s="16"/>
      <c r="AT879" s="16"/>
    </row>
    <row r="880" spans="1:46" ht="14.5" hidden="1">
      <c r="A880" s="27"/>
      <c r="AB880" s="23"/>
      <c r="AC880" s="16"/>
      <c r="AD880" s="16"/>
      <c r="AE880" s="16"/>
      <c r="AF880" s="16"/>
      <c r="AG880" s="16"/>
      <c r="AH880" s="16"/>
      <c r="AI880" s="16"/>
      <c r="AJ880" s="16"/>
      <c r="AK880" s="16"/>
      <c r="AL880" s="16"/>
      <c r="AM880" s="16"/>
      <c r="AN880" s="16"/>
      <c r="AO880" s="16"/>
      <c r="AP880" s="16"/>
      <c r="AQ880" s="16"/>
      <c r="AR880" s="16"/>
      <c r="AS880" s="16"/>
      <c r="AT880" s="16"/>
    </row>
    <row r="881" spans="1:46" ht="14.5" hidden="1">
      <c r="A881" s="27"/>
      <c r="AB881" s="23"/>
      <c r="AC881" s="16"/>
      <c r="AD881" s="16"/>
      <c r="AE881" s="16"/>
      <c r="AF881" s="16"/>
      <c r="AG881" s="16"/>
      <c r="AH881" s="16"/>
      <c r="AI881" s="16"/>
      <c r="AJ881" s="16"/>
      <c r="AK881" s="16"/>
      <c r="AL881" s="16"/>
      <c r="AM881" s="16"/>
      <c r="AN881" s="16"/>
      <c r="AO881" s="16"/>
      <c r="AP881" s="16"/>
      <c r="AQ881" s="16"/>
      <c r="AR881" s="16"/>
      <c r="AS881" s="16"/>
      <c r="AT881" s="16"/>
    </row>
    <row r="882" spans="1:46" ht="14.5" hidden="1">
      <c r="A882" s="27"/>
      <c r="AB882" s="23"/>
      <c r="AC882" s="16"/>
      <c r="AD882" s="16"/>
      <c r="AE882" s="16"/>
      <c r="AF882" s="16"/>
      <c r="AG882" s="16"/>
      <c r="AH882" s="16"/>
      <c r="AI882" s="16"/>
      <c r="AJ882" s="16"/>
      <c r="AK882" s="16"/>
      <c r="AL882" s="16"/>
      <c r="AM882" s="16"/>
      <c r="AN882" s="16"/>
      <c r="AO882" s="16"/>
      <c r="AP882" s="16"/>
      <c r="AQ882" s="16"/>
      <c r="AR882" s="16"/>
      <c r="AS882" s="16"/>
      <c r="AT882" s="16"/>
    </row>
    <row r="883" spans="1:46" ht="14.5" hidden="1">
      <c r="A883" s="27"/>
      <c r="AB883" s="23"/>
      <c r="AC883" s="16"/>
      <c r="AD883" s="16"/>
      <c r="AE883" s="16"/>
      <c r="AF883" s="16"/>
      <c r="AG883" s="16"/>
      <c r="AH883" s="16"/>
      <c r="AI883" s="16"/>
      <c r="AJ883" s="16"/>
      <c r="AK883" s="16"/>
      <c r="AL883" s="16"/>
      <c r="AM883" s="16"/>
      <c r="AN883" s="16"/>
      <c r="AO883" s="16"/>
      <c r="AP883" s="16"/>
      <c r="AQ883" s="16"/>
      <c r="AR883" s="16"/>
      <c r="AS883" s="16"/>
      <c r="AT883" s="16"/>
    </row>
    <row r="884" spans="1:46" ht="14.5" hidden="1">
      <c r="A884" s="27"/>
      <c r="AB884" s="23"/>
      <c r="AC884" s="16"/>
      <c r="AD884" s="16"/>
      <c r="AE884" s="16"/>
      <c r="AF884" s="16"/>
      <c r="AG884" s="16"/>
      <c r="AH884" s="16"/>
      <c r="AI884" s="16"/>
      <c r="AJ884" s="16"/>
      <c r="AK884" s="16"/>
      <c r="AL884" s="16"/>
      <c r="AM884" s="16"/>
      <c r="AN884" s="16"/>
      <c r="AO884" s="16"/>
      <c r="AP884" s="16"/>
      <c r="AQ884" s="16"/>
      <c r="AR884" s="16"/>
      <c r="AS884" s="16"/>
      <c r="AT884" s="16"/>
    </row>
    <row r="885" spans="1:46" ht="14.5" hidden="1">
      <c r="A885" s="27"/>
      <c r="AB885" s="23"/>
      <c r="AC885" s="16"/>
      <c r="AD885" s="16"/>
      <c r="AE885" s="16"/>
      <c r="AF885" s="16"/>
      <c r="AG885" s="16"/>
      <c r="AH885" s="16"/>
      <c r="AI885" s="16"/>
      <c r="AJ885" s="16"/>
      <c r="AK885" s="16"/>
      <c r="AL885" s="16"/>
      <c r="AM885" s="16"/>
      <c r="AN885" s="16"/>
      <c r="AO885" s="16"/>
      <c r="AP885" s="16"/>
      <c r="AQ885" s="16"/>
      <c r="AR885" s="16"/>
      <c r="AS885" s="16"/>
      <c r="AT885" s="16"/>
    </row>
    <row r="886" spans="1:46" ht="14.5" hidden="1">
      <c r="A886" s="27"/>
      <c r="AB886" s="23"/>
      <c r="AC886" s="16"/>
      <c r="AD886" s="16"/>
      <c r="AE886" s="16"/>
      <c r="AF886" s="16"/>
      <c r="AG886" s="16"/>
      <c r="AH886" s="16"/>
      <c r="AI886" s="16"/>
      <c r="AJ886" s="16"/>
      <c r="AK886" s="16"/>
      <c r="AL886" s="16"/>
      <c r="AM886" s="16"/>
      <c r="AN886" s="16"/>
      <c r="AO886" s="16"/>
      <c r="AP886" s="16"/>
      <c r="AQ886" s="16"/>
      <c r="AR886" s="16"/>
      <c r="AS886" s="16"/>
      <c r="AT886" s="16"/>
    </row>
    <row r="887" spans="1:46" ht="14.5" hidden="1">
      <c r="A887" s="27"/>
      <c r="AB887" s="23"/>
      <c r="AC887" s="16"/>
      <c r="AD887" s="16"/>
      <c r="AE887" s="16"/>
      <c r="AF887" s="16"/>
      <c r="AG887" s="16"/>
      <c r="AH887" s="16"/>
      <c r="AI887" s="16"/>
      <c r="AJ887" s="16"/>
      <c r="AK887" s="16"/>
      <c r="AL887" s="16"/>
      <c r="AM887" s="16"/>
      <c r="AN887" s="16"/>
      <c r="AO887" s="16"/>
      <c r="AP887" s="16"/>
      <c r="AQ887" s="16"/>
      <c r="AR887" s="16"/>
      <c r="AS887" s="16"/>
      <c r="AT887" s="16"/>
    </row>
    <row r="888" spans="1:46" ht="14.5" hidden="1">
      <c r="A888" s="27"/>
      <c r="AB888" s="23"/>
      <c r="AC888" s="16"/>
      <c r="AD888" s="16"/>
      <c r="AE888" s="16"/>
      <c r="AF888" s="16"/>
      <c r="AG888" s="16"/>
      <c r="AH888" s="16"/>
      <c r="AI888" s="16"/>
      <c r="AJ888" s="16"/>
      <c r="AK888" s="16"/>
      <c r="AL888" s="16"/>
      <c r="AM888" s="16"/>
      <c r="AN888" s="16"/>
      <c r="AO888" s="16"/>
      <c r="AP888" s="16"/>
      <c r="AQ888" s="16"/>
      <c r="AR888" s="16"/>
      <c r="AS888" s="16"/>
      <c r="AT888" s="16"/>
    </row>
    <row r="889" spans="1:46" ht="14.5" hidden="1">
      <c r="A889" s="27"/>
      <c r="AB889" s="23"/>
      <c r="AC889" s="16"/>
      <c r="AD889" s="16"/>
      <c r="AE889" s="16"/>
      <c r="AF889" s="16"/>
      <c r="AG889" s="16"/>
      <c r="AH889" s="16"/>
      <c r="AI889" s="16"/>
      <c r="AJ889" s="16"/>
      <c r="AK889" s="16"/>
      <c r="AL889" s="16"/>
      <c r="AM889" s="16"/>
      <c r="AN889" s="16"/>
      <c r="AO889" s="16"/>
      <c r="AP889" s="16"/>
      <c r="AQ889" s="16"/>
      <c r="AR889" s="16"/>
      <c r="AS889" s="16"/>
      <c r="AT889" s="16"/>
    </row>
    <row r="890" spans="1:46" ht="14.5" hidden="1">
      <c r="A890" s="27"/>
      <c r="AB890" s="23"/>
      <c r="AC890" s="16"/>
      <c r="AD890" s="16"/>
      <c r="AE890" s="16"/>
      <c r="AF890" s="16"/>
      <c r="AG890" s="16"/>
      <c r="AH890" s="16"/>
      <c r="AI890" s="16"/>
      <c r="AJ890" s="16"/>
      <c r="AK890" s="16"/>
      <c r="AL890" s="16"/>
      <c r="AM890" s="16"/>
      <c r="AN890" s="16"/>
      <c r="AO890" s="16"/>
      <c r="AP890" s="16"/>
      <c r="AQ890" s="16"/>
      <c r="AR890" s="16"/>
      <c r="AS890" s="16"/>
      <c r="AT890" s="16"/>
    </row>
    <row r="891" spans="1:46" ht="14.5" hidden="1">
      <c r="A891" s="27"/>
      <c r="AB891" s="23"/>
      <c r="AC891" s="16"/>
      <c r="AD891" s="16"/>
      <c r="AE891" s="16"/>
      <c r="AF891" s="16"/>
      <c r="AG891" s="16"/>
      <c r="AH891" s="16"/>
      <c r="AI891" s="16"/>
      <c r="AJ891" s="16"/>
      <c r="AK891" s="16"/>
      <c r="AL891" s="16"/>
      <c r="AM891" s="16"/>
      <c r="AN891" s="16"/>
      <c r="AO891" s="16"/>
      <c r="AP891" s="16"/>
      <c r="AQ891" s="16"/>
      <c r="AR891" s="16"/>
      <c r="AS891" s="16"/>
      <c r="AT891" s="16"/>
    </row>
    <row r="892" spans="1:46" ht="14.5" hidden="1">
      <c r="A892" s="27"/>
      <c r="AB892" s="23"/>
      <c r="AC892" s="16"/>
      <c r="AD892" s="16"/>
      <c r="AE892" s="16"/>
      <c r="AF892" s="16"/>
      <c r="AG892" s="16"/>
      <c r="AH892" s="16"/>
      <c r="AI892" s="16"/>
      <c r="AJ892" s="16"/>
      <c r="AK892" s="16"/>
      <c r="AL892" s="16"/>
      <c r="AM892" s="16"/>
      <c r="AN892" s="16"/>
      <c r="AO892" s="16"/>
      <c r="AP892" s="16"/>
      <c r="AQ892" s="16"/>
      <c r="AR892" s="16"/>
      <c r="AS892" s="16"/>
      <c r="AT892" s="16"/>
    </row>
    <row r="893" spans="1:46" ht="14.5" hidden="1">
      <c r="A893" s="27"/>
      <c r="AB893" s="23"/>
      <c r="AC893" s="16"/>
      <c r="AD893" s="16"/>
      <c r="AE893" s="16"/>
      <c r="AF893" s="16"/>
      <c r="AG893" s="16"/>
      <c r="AH893" s="16"/>
      <c r="AI893" s="16"/>
      <c r="AJ893" s="16"/>
      <c r="AK893" s="16"/>
      <c r="AL893" s="16"/>
      <c r="AM893" s="16"/>
      <c r="AN893" s="16"/>
      <c r="AO893" s="16"/>
      <c r="AP893" s="16"/>
      <c r="AQ893" s="16"/>
      <c r="AR893" s="16"/>
      <c r="AS893" s="16"/>
      <c r="AT893" s="16"/>
    </row>
    <row r="894" spans="1:46" ht="15" hidden="1" thickBot="1">
      <c r="A894" s="15"/>
      <c r="B894" s="542"/>
      <c r="C894" s="542"/>
      <c r="D894" s="542"/>
      <c r="E894" s="542"/>
      <c r="F894" s="542"/>
      <c r="G894" s="542"/>
      <c r="H894" s="542"/>
      <c r="I894" s="542"/>
      <c r="J894" s="542"/>
      <c r="K894" s="542"/>
      <c r="L894" s="542"/>
      <c r="M894" s="542"/>
      <c r="N894" s="542"/>
      <c r="O894" s="542"/>
      <c r="P894" s="542"/>
      <c r="Q894" s="542"/>
      <c r="R894" s="542"/>
      <c r="S894" s="542"/>
      <c r="T894" s="542"/>
      <c r="U894" s="542"/>
      <c r="V894" s="542"/>
      <c r="W894" s="542"/>
      <c r="X894" s="542"/>
      <c r="Y894" s="542"/>
      <c r="Z894" s="542"/>
      <c r="AA894" s="542"/>
      <c r="AB894" s="548"/>
      <c r="AC894" s="16"/>
      <c r="AD894" s="16"/>
      <c r="AE894" s="16"/>
      <c r="AF894" s="16"/>
      <c r="AG894" s="16"/>
      <c r="AH894" s="16"/>
      <c r="AI894" s="16"/>
      <c r="AJ894" s="16"/>
      <c r="AK894" s="16"/>
      <c r="AL894" s="16"/>
      <c r="AM894" s="16"/>
      <c r="AN894" s="16"/>
      <c r="AO894" s="16"/>
      <c r="AP894" s="16"/>
      <c r="AQ894" s="16"/>
      <c r="AR894" s="16"/>
      <c r="AS894" s="16"/>
      <c r="AT894" s="16"/>
    </row>
    <row r="895" spans="1:46" ht="14.5" hidden="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row>
    <row r="896" spans="1:46" ht="14.5" hidden="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row>
    <row r="897" spans="1:46" ht="14.5" hidden="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row>
    <row r="898" spans="1:46" ht="14.5" hidden="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row>
    <row r="899" spans="1:46" ht="14.5" hidden="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row>
    <row r="900" spans="1:46" ht="14.5" hidden="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row>
    <row r="901" spans="1:46" ht="14.5" hidden="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row>
    <row r="902" spans="1:46" ht="14.5" hidden="1"/>
    <row r="903" spans="1:46" ht="14.5" hidden="1"/>
    <row r="904" spans="1:46" ht="14.5" hidden="1"/>
    <row r="905" spans="1:46" ht="14.5" hidden="1"/>
    <row r="906" spans="1:46" ht="14.5" hidden="1"/>
    <row r="907" spans="1:46" ht="14.5" hidden="1"/>
    <row r="908" spans="1:46" ht="14.5" hidden="1"/>
    <row r="909" spans="1:46" ht="14.5" hidden="1"/>
    <row r="910" spans="1:46" ht="14.5" hidden="1"/>
    <row r="911" spans="1:46" ht="14.5" hidden="1"/>
    <row r="912" spans="1:46" ht="14.5" hidden="1"/>
    <row r="913" ht="14.5" hidden="1"/>
    <row r="914" ht="14.5" hidden="1"/>
    <row r="915" ht="14.5" hidden="1"/>
    <row r="916" ht="14.5" hidden="1"/>
    <row r="917" ht="14.5" hidden="1"/>
    <row r="918" ht="14.5" hidden="1"/>
    <row r="919" ht="14.5" hidden="1"/>
    <row r="920" ht="14.5" hidden="1"/>
    <row r="921" ht="14.5" hidden="1"/>
    <row r="922" ht="14.5" hidden="1"/>
    <row r="923" ht="14.5" hidden="1"/>
    <row r="924" ht="14.5" hidden="1"/>
    <row r="925" ht="14.5" hidden="1"/>
    <row r="926" ht="14.5" hidden="1"/>
    <row r="927" ht="14.5" hidden="1"/>
    <row r="928" ht="14.5" hidden="1"/>
    <row r="929" ht="14.5" hidden="1"/>
    <row r="930" ht="14.5" hidden="1"/>
    <row r="931" ht="14.5" hidden="1"/>
    <row r="932" ht="14.5" hidden="1"/>
    <row r="933" ht="14.5" hidden="1"/>
    <row r="934" ht="14.5" hidden="1"/>
    <row r="935" ht="14.5" hidden="1"/>
    <row r="936" ht="14.5" hidden="1"/>
    <row r="937" ht="14.5" hidden="1"/>
    <row r="938" ht="14.5" hidden="1"/>
    <row r="939" ht="14.5" hidden="1"/>
    <row r="940" ht="14.5" hidden="1"/>
    <row r="941" ht="14.5" hidden="1"/>
    <row r="942" ht="14.5" hidden="1"/>
    <row r="943" ht="14.5" hidden="1"/>
    <row r="944" ht="14.5" hidden="1"/>
    <row r="945" ht="14.5" hidden="1"/>
    <row r="946" ht="14.5" hidden="1"/>
    <row r="947" ht="14.5" hidden="1"/>
    <row r="948" ht="14.5" hidden="1"/>
    <row r="949" ht="14.5" hidden="1"/>
    <row r="950" ht="14.5" hidden="1"/>
    <row r="951" ht="14.5" hidden="1"/>
    <row r="952" ht="14.5" hidden="1"/>
    <row r="953" ht="14.5" hidden="1"/>
    <row r="954" ht="14.5" hidden="1"/>
    <row r="955" ht="14.5" hidden="1"/>
    <row r="956" ht="14.5" hidden="1"/>
    <row r="957" ht="14.5" hidden="1"/>
    <row r="958" ht="14.5" hidden="1"/>
    <row r="959" ht="14.5" hidden="1"/>
    <row r="960" ht="14.5" hidden="1"/>
    <row r="961" ht="14.5" hidden="1"/>
    <row r="962" ht="14.5" hidden="1"/>
    <row r="963" ht="14.5" hidden="1"/>
    <row r="964" ht="14.5" hidden="1"/>
    <row r="965" ht="14.5" hidden="1"/>
    <row r="966" ht="14.5" hidden="1"/>
    <row r="967" ht="14.5" hidden="1"/>
    <row r="968" ht="14.5" hidden="1"/>
    <row r="969" ht="14.5" hidden="1"/>
    <row r="970" ht="14.5" hidden="1"/>
    <row r="971" ht="14.5" hidden="1"/>
    <row r="972" ht="14.5" hidden="1"/>
    <row r="973" ht="14.5" hidden="1"/>
    <row r="974" ht="14.5" hidden="1"/>
    <row r="975" ht="14.5" hidden="1"/>
    <row r="976" ht="14.5" hidden="1"/>
    <row r="977" ht="14.5" hidden="1"/>
    <row r="978" ht="14.5" hidden="1"/>
    <row r="979" ht="14.5" hidden="1"/>
    <row r="980" ht="14.5" hidden="1"/>
    <row r="981" ht="14.5" hidden="1"/>
    <row r="982" ht="14.5" hidden="1"/>
    <row r="983" ht="14.5" hidden="1"/>
    <row r="984" ht="14.5" hidden="1"/>
    <row r="985" ht="14.5" hidden="1"/>
    <row r="986" ht="14.5" hidden="1"/>
    <row r="987" ht="14.5" hidden="1"/>
    <row r="988" ht="14.5" hidden="1"/>
    <row r="989" ht="14.5" hidden="1"/>
    <row r="990" ht="14.5" hidden="1"/>
    <row r="991" ht="14.5" hidden="1"/>
    <row r="992" ht="14.5" hidden="1"/>
    <row r="993" ht="14.5" hidden="1"/>
    <row r="994" ht="14.5" hidden="1"/>
    <row r="995" ht="14.5" hidden="1"/>
    <row r="996" ht="14.5" hidden="1"/>
    <row r="997" ht="14.5" hidden="1"/>
    <row r="998" ht="14.5" hidden="1"/>
    <row r="999" ht="14.5" hidden="1"/>
    <row r="1000" ht="14.5" hidden="1"/>
    <row r="1001" ht="14.5" hidden="1"/>
    <row r="1002" ht="14.5" hidden="1"/>
    <row r="1003" ht="14.5" hidden="1"/>
    <row r="1004" ht="14.5" hidden="1"/>
    <row r="1005" ht="14.5" hidden="1"/>
    <row r="1006" ht="14.5" hidden="1"/>
    <row r="1007" ht="14.5" hidden="1"/>
    <row r="1008" ht="14.5" hidden="1"/>
    <row r="1009" ht="14.5" hidden="1"/>
    <row r="1010" ht="14.5" hidden="1"/>
    <row r="1011" ht="14.5" hidden="1"/>
    <row r="1012" ht="14.5" hidden="1"/>
    <row r="1013" ht="14.5" hidden="1"/>
    <row r="1014" ht="14.5" hidden="1"/>
    <row r="1015" ht="14.5" hidden="1"/>
    <row r="1016" ht="14.5" hidden="1"/>
    <row r="1017" ht="14.5" hidden="1"/>
    <row r="1018" ht="14.5" hidden="1"/>
    <row r="1019" ht="14.5" hidden="1"/>
    <row r="1020" ht="14.5" hidden="1"/>
    <row r="1021" ht="14.5" hidden="1"/>
    <row r="1022" ht="14.5" hidden="1"/>
    <row r="1023" ht="14.5" hidden="1"/>
    <row r="1024" ht="14.5" hidden="1"/>
    <row r="1025" ht="14.5" hidden="1"/>
    <row r="1026" ht="14.5" hidden="1"/>
    <row r="1027" ht="14.5" hidden="1"/>
    <row r="1028" ht="14.5" hidden="1"/>
    <row r="1029" ht="14.5" hidden="1"/>
    <row r="1030" ht="14.5" hidden="1"/>
    <row r="1031" ht="14.5" hidden="1"/>
    <row r="1032" ht="14.5" hidden="1"/>
    <row r="1033" ht="14.5" hidden="1"/>
    <row r="1034" ht="14.5" hidden="1"/>
    <row r="1035" ht="14.5" hidden="1"/>
    <row r="1036" ht="14.5" hidden="1"/>
    <row r="1037" ht="14.5" hidden="1"/>
    <row r="1038" ht="14.5" hidden="1"/>
    <row r="1039" ht="14.5" hidden="1"/>
    <row r="1040" ht="14.5" hidden="1"/>
    <row r="1041" ht="14.5" hidden="1"/>
    <row r="1042" ht="14.5" hidden="1"/>
    <row r="1043" ht="14.5" hidden="1"/>
    <row r="1044" ht="14.5" hidden="1"/>
    <row r="1045" ht="14.5" hidden="1"/>
    <row r="1046" ht="14.5" hidden="1"/>
    <row r="1047" ht="14.5" hidden="1"/>
    <row r="1048" ht="14.5" hidden="1"/>
    <row r="1049" ht="14.5" hidden="1"/>
    <row r="1050" ht="14.5" hidden="1"/>
    <row r="1051" ht="14.5" hidden="1"/>
    <row r="1052" ht="14.5" hidden="1"/>
    <row r="1053" ht="14.5" hidden="1"/>
    <row r="1054" ht="14.5" hidden="1"/>
    <row r="1055" ht="14.5" hidden="1"/>
    <row r="1056" ht="14.5" hidden="1"/>
    <row r="1057" ht="14.5" hidden="1"/>
    <row r="1058" ht="14.5" hidden="1"/>
    <row r="1059" ht="14.5" hidden="1"/>
    <row r="1060" ht="14.5" hidden="1"/>
    <row r="1061" ht="14.5" hidden="1"/>
    <row r="1062" ht="14.5" hidden="1"/>
    <row r="1063" ht="14.5" hidden="1"/>
    <row r="1064" ht="14.5" hidden="1"/>
    <row r="1065" ht="14.5" hidden="1"/>
    <row r="1066" ht="14.5" hidden="1"/>
    <row r="1067" ht="14.5" hidden="1"/>
    <row r="1068" ht="14.5" hidden="1"/>
    <row r="1069" ht="14.5" hidden="1"/>
    <row r="1070" ht="14.5" hidden="1"/>
    <row r="1071" ht="14.5" hidden="1"/>
    <row r="1072" ht="14.5" hidden="1"/>
    <row r="1073" ht="14.5" hidden="1"/>
    <row r="1074" ht="14.5" hidden="1"/>
    <row r="1075" ht="14.5" hidden="1"/>
    <row r="1076" ht="14.5" hidden="1"/>
    <row r="1077" ht="14.5" hidden="1"/>
    <row r="1078" ht="14.5" hidden="1"/>
    <row r="1079" ht="14.5" hidden="1"/>
    <row r="1080" ht="14.5" hidden="1"/>
    <row r="1081" ht="14.5" hidden="1"/>
    <row r="1082" ht="14.5" hidden="1"/>
    <row r="1083" ht="14.5" hidden="1"/>
    <row r="1084" ht="14.5" hidden="1"/>
    <row r="1085" ht="14.5" hidden="1"/>
    <row r="1086" ht="14.5" hidden="1"/>
    <row r="1087" ht="14.5" hidden="1"/>
    <row r="1088" ht="14.5" hidden="1"/>
    <row r="1089" ht="14.5" hidden="1"/>
    <row r="1090" ht="14.5" hidden="1"/>
    <row r="1091" ht="14.5" hidden="1"/>
    <row r="1092" ht="14.5" hidden="1"/>
    <row r="1093" ht="14.5" hidden="1"/>
    <row r="1094" ht="14.5" hidden="1"/>
    <row r="1095" ht="14.5" hidden="1"/>
    <row r="1096" ht="14.5" hidden="1"/>
    <row r="1097" ht="14.5" hidden="1"/>
    <row r="1098" ht="14.5" hidden="1"/>
    <row r="1099" ht="14.5" hidden="1"/>
    <row r="1100" ht="14.5" hidden="1"/>
    <row r="1101" ht="14.5" hidden="1"/>
    <row r="1102" ht="14.5" hidden="1"/>
    <row r="1103" ht="14.5" hidden="1"/>
    <row r="1104" ht="14.5" hidden="1"/>
    <row r="1105" ht="14.5" hidden="1"/>
    <row r="1106" ht="14.5" hidden="1"/>
    <row r="1107" ht="14.5" hidden="1"/>
    <row r="1108" ht="14.5" hidden="1"/>
    <row r="1109" ht="14.5" hidden="1"/>
    <row r="1110" ht="14.5" hidden="1"/>
    <row r="1111" ht="14.5" hidden="1"/>
    <row r="1112" ht="14.5" hidden="1"/>
    <row r="1113" ht="14.5" hidden="1"/>
    <row r="1114" ht="14.5" hidden="1"/>
    <row r="1115" ht="14.5" hidden="1"/>
    <row r="1116" ht="14.5" hidden="1"/>
    <row r="1117" ht="14.5" hidden="1"/>
    <row r="1118" ht="14.5" hidden="1"/>
    <row r="1119" ht="14.5" hidden="1"/>
    <row r="1120" ht="14.5" hidden="1"/>
    <row r="1121" ht="14.5" hidden="1"/>
    <row r="1122" ht="14.5" hidden="1"/>
    <row r="1123" ht="14.5" hidden="1"/>
    <row r="1124" ht="14.5" hidden="1"/>
    <row r="1125" ht="14.5" hidden="1"/>
    <row r="1126" ht="14.5" hidden="1"/>
    <row r="1127" ht="14.5" hidden="1"/>
    <row r="1128" ht="14.5" hidden="1"/>
    <row r="1129" ht="14.5" hidden="1"/>
    <row r="1130" ht="14.5" hidden="1"/>
    <row r="1131" ht="14.5" hidden="1"/>
    <row r="1132" ht="14.5" hidden="1"/>
    <row r="1133" ht="14.5" hidden="1"/>
    <row r="1134" ht="14.5" hidden="1"/>
    <row r="1135" ht="14.5" hidden="1"/>
    <row r="1136" ht="14.5" hidden="1"/>
    <row r="1137" ht="14.5" hidden="1"/>
    <row r="1138" ht="14.5" hidden="1"/>
    <row r="1139" ht="14.5" hidden="1"/>
    <row r="1140" ht="14.5" hidden="1"/>
    <row r="1141" ht="14.5" hidden="1"/>
    <row r="1142" ht="14.5" hidden="1"/>
    <row r="1143" ht="14.5" hidden="1"/>
    <row r="1144" ht="14.5" hidden="1"/>
    <row r="1145" ht="14.5" hidden="1"/>
    <row r="1146" ht="14.5" hidden="1"/>
    <row r="1147" ht="14.5" hidden="1"/>
    <row r="1148" ht="14.5" hidden="1"/>
    <row r="1149" ht="14.5" hidden="1"/>
    <row r="1150" ht="14.5" hidden="1"/>
    <row r="1151" ht="14.5" hidden="1"/>
    <row r="1152" ht="14.5" hidden="1"/>
    <row r="1153" ht="14.5" hidden="1"/>
    <row r="1154" ht="14.5" hidden="1"/>
    <row r="1155" ht="14.5" hidden="1"/>
    <row r="1156" ht="14.5" hidden="1"/>
    <row r="1157" ht="14.5" hidden="1"/>
    <row r="1158" ht="14.5" hidden="1"/>
    <row r="1159" ht="14.5" hidden="1"/>
    <row r="1160" ht="14.5" hidden="1"/>
    <row r="1161" ht="14.5" hidden="1"/>
    <row r="1162" ht="14.5" hidden="1"/>
    <row r="1163" ht="14.5" hidden="1"/>
    <row r="1164" ht="14.5" hidden="1"/>
    <row r="1165" ht="14.5" hidden="1"/>
    <row r="1166" ht="14.5" hidden="1"/>
    <row r="1167" ht="14.5" hidden="1"/>
    <row r="1168" ht="14.5" hidden="1"/>
    <row r="1169" ht="14.5" hidden="1"/>
    <row r="1170" ht="14.5" hidden="1"/>
    <row r="1171" ht="14.5" hidden="1"/>
    <row r="1172" ht="14.5" hidden="1"/>
    <row r="1173" ht="14.5" hidden="1"/>
    <row r="1174" ht="14.5" hidden="1"/>
    <row r="1175" ht="14.5" hidden="1"/>
    <row r="1176" ht="14.5" hidden="1"/>
    <row r="1177" ht="14.5" hidden="1"/>
    <row r="1178" ht="14.5" hidden="1"/>
    <row r="1179" ht="14.5" hidden="1"/>
    <row r="1180" ht="14.5" hidden="1"/>
    <row r="1181" ht="14.5" hidden="1"/>
    <row r="1182" ht="14.5" hidden="1"/>
    <row r="1183" ht="14.5" hidden="1"/>
    <row r="1184" ht="14.5" hidden="1"/>
    <row r="1185" ht="14.5" hidden="1"/>
    <row r="1186" ht="14.5" hidden="1"/>
    <row r="1187" ht="14.5" hidden="1"/>
    <row r="1188" ht="14.5" hidden="1"/>
    <row r="1189" ht="14.5" hidden="1"/>
    <row r="1190" ht="14.5" hidden="1"/>
    <row r="1191" ht="14.5" hidden="1"/>
    <row r="1192" ht="14.5" hidden="1"/>
    <row r="1193" ht="14.5" hidden="1"/>
    <row r="1194" ht="14.5" hidden="1"/>
    <row r="1195" ht="14.5" hidden="1"/>
    <row r="1196" ht="14.5" hidden="1"/>
    <row r="1197" ht="14.5" hidden="1"/>
    <row r="1198" ht="14.5" hidden="1"/>
    <row r="1199" ht="14.5" hidden="1"/>
    <row r="1200" ht="14.5" hidden="1"/>
    <row r="1201" ht="14.5" hidden="1"/>
    <row r="1202" ht="14.5" hidden="1"/>
    <row r="1203" ht="14.5" hidden="1"/>
    <row r="1204" ht="14.5" hidden="1"/>
    <row r="1205" ht="14.5" hidden="1"/>
    <row r="1206" ht="14.5" hidden="1"/>
    <row r="1207" ht="14.5" hidden="1"/>
    <row r="1208" ht="14.5" hidden="1"/>
    <row r="1209" ht="14.5" hidden="1"/>
    <row r="1210" ht="14.5" hidden="1"/>
    <row r="1211" ht="14.5" hidden="1"/>
    <row r="1212" ht="14.5" hidden="1"/>
    <row r="1213" ht="14.5" hidden="1"/>
    <row r="1214" ht="14.5" hidden="1"/>
    <row r="1215" ht="14.5" hidden="1"/>
    <row r="1216" ht="14.5" hidden="1"/>
    <row r="1217" ht="14.5" hidden="1"/>
    <row r="1218" ht="14.5" hidden="1"/>
    <row r="1219" ht="14.5" hidden="1"/>
    <row r="1220" ht="14.5" hidden="1"/>
    <row r="1221" ht="14.5" hidden="1"/>
    <row r="1222" ht="14.5" hidden="1"/>
    <row r="1223" ht="14.5" hidden="1"/>
    <row r="1224" ht="14.5" hidden="1"/>
    <row r="1225" ht="14.5" hidden="1"/>
    <row r="1226" ht="14.5" hidden="1"/>
    <row r="1227" ht="14.5" hidden="1"/>
    <row r="1228" ht="14.5" hidden="1"/>
    <row r="1229" ht="14.5" hidden="1"/>
    <row r="1230" ht="14.5" hidden="1"/>
    <row r="1231" ht="14.5" hidden="1"/>
    <row r="1232" ht="14.5" hidden="1"/>
    <row r="1233" ht="14.5" hidden="1"/>
    <row r="1234" ht="14.5" hidden="1"/>
    <row r="1235" ht="14.5" hidden="1"/>
    <row r="1236" ht="14.5" hidden="1"/>
    <row r="1237" ht="14.5" hidden="1"/>
    <row r="1238" ht="14.5" hidden="1"/>
    <row r="1239" ht="14.5" hidden="1"/>
    <row r="1240" ht="14.5" hidden="1"/>
    <row r="1241" ht="14.5" hidden="1"/>
    <row r="1242" ht="14.5" hidden="1"/>
    <row r="1243" ht="14.5" hidden="1"/>
    <row r="1244" ht="14.5" hidden="1"/>
    <row r="1245" ht="14.5" hidden="1"/>
    <row r="1246" ht="14.5" hidden="1"/>
    <row r="1247" ht="14.5" hidden="1"/>
    <row r="1248" ht="14.5" hidden="1"/>
    <row r="1249" ht="14.5" hidden="1"/>
    <row r="1250" ht="14.5" hidden="1"/>
    <row r="1251" ht="14.5" hidden="1"/>
    <row r="1252" ht="14.5" hidden="1"/>
    <row r="1253" ht="14.5" hidden="1"/>
    <row r="1254" ht="14.5" hidden="1"/>
    <row r="1255" ht="14.5" hidden="1"/>
    <row r="1256" ht="14.5" hidden="1"/>
    <row r="1257" ht="14.5" hidden="1"/>
    <row r="1258" ht="14.5" hidden="1"/>
    <row r="1259" ht="14.5" hidden="1"/>
    <row r="1260" ht="14.5" hidden="1"/>
    <row r="1261" ht="14.5" hidden="1"/>
    <row r="1262" ht="14.5" hidden="1"/>
    <row r="1263" ht="14.5" hidden="1"/>
    <row r="1264" ht="14.5" hidden="1"/>
    <row r="1265" ht="14.5" hidden="1"/>
    <row r="1266" ht="14.5" hidden="1"/>
    <row r="1267" ht="14.5" hidden="1"/>
    <row r="1268" ht="14.5" hidden="1"/>
    <row r="1269" ht="14.5" hidden="1"/>
    <row r="1270" ht="14.5" hidden="1"/>
    <row r="1271" ht="14.5" hidden="1"/>
    <row r="1272" ht="14.5" hidden="1"/>
    <row r="1273" ht="14.5" hidden="1"/>
    <row r="1274" ht="14.5" hidden="1"/>
    <row r="1275" ht="14.5" hidden="1"/>
    <row r="1276" ht="14.5" hidden="1"/>
    <row r="1277" ht="14.5" hidden="1"/>
    <row r="1278" ht="14.5" hidden="1"/>
    <row r="1279" ht="14.5" hidden="1"/>
    <row r="1280" ht="14.5" hidden="1"/>
    <row r="1281" ht="14.5" hidden="1"/>
    <row r="1282" ht="14.5" hidden="1"/>
    <row r="1283" ht="14.5" hidden="1"/>
    <row r="1284" ht="14.5" hidden="1"/>
    <row r="1285" ht="14.5" hidden="1"/>
    <row r="1286" ht="14.5" hidden="1"/>
    <row r="1287" ht="14.5" hidden="1"/>
    <row r="1288" ht="14.5" hidden="1"/>
    <row r="1289" ht="14.5" hidden="1"/>
    <row r="1290" ht="14.5" hidden="1"/>
    <row r="1291" ht="14.5" hidden="1"/>
    <row r="1292" ht="14.5" hidden="1"/>
    <row r="1293" ht="14.5" hidden="1"/>
    <row r="1294" ht="14.5" hidden="1"/>
    <row r="1295" ht="14.5" hidden="1"/>
    <row r="1296" ht="14.5" hidden="1"/>
    <row r="1297" ht="14.5" hidden="1"/>
    <row r="1298" ht="14.5" hidden="1"/>
    <row r="1299" ht="14.5" hidden="1"/>
    <row r="1300" ht="14.5" hidden="1"/>
    <row r="1301" ht="14.5" hidden="1"/>
    <row r="1302" ht="14.5" hidden="1"/>
    <row r="1303" ht="14.5" hidden="1"/>
    <row r="1304" ht="14.5" hidden="1"/>
    <row r="1305" ht="14.5" hidden="1"/>
    <row r="1306" ht="14.5" hidden="1"/>
    <row r="1307" ht="14.5" hidden="1"/>
    <row r="1308" ht="14.5" hidden="1"/>
    <row r="1309" ht="14.5" hidden="1"/>
    <row r="1310" ht="14.5" hidden="1"/>
    <row r="1311" ht="14.5" hidden="1"/>
    <row r="1312" ht="14.5" hidden="1"/>
    <row r="1313" ht="14.5" hidden="1"/>
    <row r="1314" ht="14.5" hidden="1"/>
    <row r="1315" ht="14.5" hidden="1"/>
    <row r="1316" ht="14.5" hidden="1"/>
    <row r="1317" ht="14.5" hidden="1"/>
    <row r="1318" ht="14.5" hidden="1"/>
    <row r="1319" ht="14.5" hidden="1"/>
    <row r="1320" ht="14.5" hidden="1"/>
    <row r="1321" ht="14.5" hidden="1"/>
    <row r="1322" ht="14.5" hidden="1"/>
    <row r="1323" ht="14.5" hidden="1"/>
    <row r="1324" ht="14.5" hidden="1"/>
    <row r="1325" ht="14.5" hidden="1"/>
    <row r="1326" ht="14.5" hidden="1"/>
    <row r="1327" ht="14.5" hidden="1"/>
    <row r="1328" ht="14.5" hidden="1"/>
    <row r="1329" ht="14.5" hidden="1"/>
    <row r="1330" ht="14.5" hidden="1"/>
    <row r="1331" ht="14.5" hidden="1"/>
    <row r="1332" ht="14.5" hidden="1"/>
    <row r="1333" ht="14.5" hidden="1"/>
    <row r="1334" ht="14.5" hidden="1"/>
    <row r="1335" ht="14.5" hidden="1"/>
    <row r="1336" ht="14.5" hidden="1"/>
    <row r="1337" ht="14.5" hidden="1"/>
    <row r="1338" ht="14.5" hidden="1"/>
    <row r="1339" ht="14.5" hidden="1"/>
    <row r="1340" ht="14.5" hidden="1"/>
    <row r="1341" ht="14.5" hidden="1"/>
    <row r="1342" ht="14.5" hidden="1"/>
    <row r="1343" ht="14.5" hidden="1"/>
    <row r="1344" ht="14.5" hidden="1"/>
    <row r="1345" ht="14.5" hidden="1"/>
    <row r="1346" ht="14.5" hidden="1"/>
    <row r="1347" ht="14.5" hidden="1"/>
    <row r="1348" ht="14.5" hidden="1"/>
    <row r="1349" ht="14.5" hidden="1"/>
    <row r="1350" ht="14.5" hidden="1"/>
    <row r="1351" ht="14.5" hidden="1"/>
    <row r="1352" ht="14.5" hidden="1"/>
    <row r="1353" ht="14.5" hidden="1"/>
    <row r="1354" ht="14.5" hidden="1"/>
    <row r="1355" ht="14.5" hidden="1"/>
    <row r="1356" ht="14.5" hidden="1"/>
    <row r="1357" ht="14.5" hidden="1"/>
    <row r="1358" ht="14.5" hidden="1"/>
    <row r="1359" ht="14.5" hidden="1"/>
    <row r="1360" ht="14.5" hidden="1"/>
    <row r="1361" ht="14.5" hidden="1"/>
    <row r="1362" ht="14.5" hidden="1"/>
    <row r="1363" ht="14.5" hidden="1"/>
    <row r="1364" ht="14.5" hidden="1"/>
    <row r="1365" ht="14.5" hidden="1"/>
    <row r="1366" ht="14.5" hidden="1"/>
    <row r="1367" ht="14.5" hidden="1"/>
    <row r="1368" ht="14.5" hidden="1"/>
    <row r="1369" ht="14.5" hidden="1"/>
    <row r="1370" ht="14.5" hidden="1"/>
    <row r="1371" ht="14.5" hidden="1"/>
    <row r="1372" ht="14.5" hidden="1"/>
    <row r="1373" ht="14.5" hidden="1"/>
    <row r="1374" ht="14.5" hidden="1"/>
    <row r="1375" ht="14.5" hidden="1"/>
    <row r="1376" ht="14.5" hidden="1"/>
    <row r="1377" ht="14.5" hidden="1"/>
    <row r="1378" ht="14.5" hidden="1"/>
    <row r="1379" ht="14.5" hidden="1"/>
    <row r="1380" ht="14.5" hidden="1"/>
    <row r="1381" ht="14.5" hidden="1"/>
    <row r="1382" ht="14.5" hidden="1"/>
    <row r="1383" ht="14.5" hidden="1"/>
    <row r="1384" ht="14.5" hidden="1"/>
    <row r="1385" ht="14.5" hidden="1"/>
    <row r="1386" ht="14.5" hidden="1"/>
    <row r="1387" ht="14.5" hidden="1"/>
    <row r="1388" ht="14.5" hidden="1"/>
    <row r="1389" ht="14.5" hidden="1"/>
    <row r="1390" ht="14.5" hidden="1"/>
    <row r="1391" ht="14.5" hidden="1"/>
    <row r="1392" ht="14.5" hidden="1"/>
    <row r="1393" ht="14.5" hidden="1"/>
    <row r="1394" ht="14.5" hidden="1"/>
    <row r="1395" ht="14.5" hidden="1"/>
    <row r="1396" ht="14.5" hidden="1"/>
    <row r="1397" ht="14.5" hidden="1"/>
    <row r="1398" ht="14.5" hidden="1"/>
    <row r="1399" ht="14.5" hidden="1"/>
    <row r="1400" ht="14.5" hidden="1"/>
    <row r="1401" ht="14.5" hidden="1"/>
    <row r="1402" ht="14.5" hidden="1"/>
    <row r="1403" ht="14.5" hidden="1"/>
    <row r="1404" ht="14.5" hidden="1"/>
    <row r="1405" ht="14.5" hidden="1"/>
    <row r="1406" ht="14.5" hidden="1"/>
    <row r="1407" ht="14.5" hidden="1"/>
    <row r="1408" ht="14.5" hidden="1"/>
    <row r="1409" ht="14.5" hidden="1"/>
    <row r="1410" ht="14.5" hidden="1"/>
    <row r="1411" ht="14.5" hidden="1"/>
    <row r="1412" ht="14.5" hidden="1"/>
    <row r="1413" ht="14.5" hidden="1"/>
    <row r="1414" ht="14.5" hidden="1"/>
    <row r="1415" ht="14.5" hidden="1"/>
    <row r="1416" ht="14.5" hidden="1"/>
    <row r="1417" ht="14.5" hidden="1"/>
    <row r="1418" ht="14.5" hidden="1"/>
    <row r="1419" ht="14.5" hidden="1"/>
    <row r="1420" ht="14.5" hidden="1"/>
    <row r="1421" ht="14.5" hidden="1"/>
    <row r="1422" ht="14.5" hidden="1"/>
    <row r="1423" ht="14.5" hidden="1"/>
    <row r="1424" ht="14.5" hidden="1"/>
    <row r="1425" ht="14.5" hidden="1"/>
    <row r="1426" ht="14.5" hidden="1"/>
    <row r="1427" ht="14.5" hidden="1"/>
    <row r="1428" ht="14.5" hidden="1"/>
    <row r="1429" ht="14.5" hidden="1"/>
    <row r="1430" ht="14.5" hidden="1"/>
    <row r="1431" ht="14.5" hidden="1"/>
    <row r="1432" ht="14.5" hidden="1"/>
    <row r="1433" ht="14.5" hidden="1"/>
    <row r="1434" ht="14.5" hidden="1"/>
    <row r="1435" ht="14.5" hidden="1"/>
    <row r="1436" ht="14.5" hidden="1"/>
    <row r="1437" ht="14.5" hidden="1"/>
    <row r="1438" ht="14.5" hidden="1"/>
    <row r="1439" ht="14.5" hidden="1"/>
    <row r="1440" ht="14.5" hidden="1"/>
    <row r="1441" ht="14.5" hidden="1"/>
    <row r="1442" ht="14.5" hidden="1"/>
    <row r="1443" ht="14.5" hidden="1"/>
    <row r="1444" ht="14.5" hidden="1"/>
    <row r="1445" ht="14.5" hidden="1"/>
    <row r="1446" ht="14.5" hidden="1"/>
    <row r="1447" ht="14.5" hidden="1"/>
    <row r="1448" ht="14.5" hidden="1"/>
    <row r="1449" ht="14.5" hidden="1"/>
    <row r="1450" ht="14.5" hidden="1"/>
    <row r="1451" ht="14.5" hidden="1"/>
    <row r="1452" ht="14.5" hidden="1"/>
    <row r="1453" ht="14.5" hidden="1"/>
    <row r="1454" ht="14.5" hidden="1"/>
    <row r="1455" ht="14.5" hidden="1"/>
    <row r="1456" ht="14.5" hidden="1"/>
    <row r="1457" ht="14.5" hidden="1"/>
    <row r="1458" ht="14.5" hidden="1"/>
    <row r="1459" ht="14.5" hidden="1"/>
    <row r="1460" ht="14.5" hidden="1"/>
    <row r="1461" ht="14.5" hidden="1"/>
    <row r="1462" ht="14.5" hidden="1"/>
    <row r="1463" ht="14.5" hidden="1"/>
    <row r="1464" ht="14.5" hidden="1"/>
    <row r="1465" ht="14.5" hidden="1"/>
    <row r="1466" ht="14.5" hidden="1"/>
    <row r="1467" ht="14.5" hidden="1"/>
    <row r="1468" ht="14.5" hidden="1"/>
    <row r="1469" ht="14.5" hidden="1"/>
    <row r="1470" ht="14.5" hidden="1"/>
    <row r="1471" ht="14.5" hidden="1"/>
    <row r="1472" ht="14.5" hidden="1"/>
    <row r="1473" ht="14.5" hidden="1"/>
    <row r="1474" ht="14.5" hidden="1"/>
    <row r="1475" ht="14.5" hidden="1"/>
    <row r="1476" ht="14.5" hidden="1"/>
    <row r="1477" ht="14.5" hidden="1"/>
    <row r="1478" ht="14.5" hidden="1"/>
    <row r="1479" ht="14.5" hidden="1"/>
    <row r="1480" ht="14.5" hidden="1"/>
    <row r="1481" ht="14.5" hidden="1"/>
    <row r="1482" ht="14.5" hidden="1"/>
    <row r="1483" ht="14.5" hidden="1"/>
    <row r="1484" ht="14.5" hidden="1"/>
    <row r="1485" ht="14.5" hidden="1"/>
    <row r="1486" ht="14.5" hidden="1"/>
    <row r="1487" ht="14.5" hidden="1"/>
    <row r="1488" ht="14.5" hidden="1"/>
    <row r="1489" ht="14.5" hidden="1"/>
    <row r="1490" ht="14.5" hidden="1"/>
    <row r="1491" ht="14.5" hidden="1"/>
    <row r="1492" ht="14.5" hidden="1"/>
    <row r="1493" ht="14.5" hidden="1"/>
    <row r="1494" ht="14.5" hidden="1"/>
    <row r="1495" ht="14.5" hidden="1"/>
    <row r="1496" ht="14.5" hidden="1"/>
    <row r="1497" ht="14.5" hidden="1"/>
    <row r="1498" ht="14.5" hidden="1"/>
    <row r="1499" ht="14.5" hidden="1"/>
    <row r="1500" ht="14.5" hidden="1"/>
    <row r="1501" ht="14.5" hidden="1"/>
    <row r="1502" ht="14.5" hidden="1"/>
    <row r="1503" ht="14.5" hidden="1"/>
    <row r="1504" ht="14.5" hidden="1"/>
    <row r="1505" ht="14.5" hidden="1"/>
    <row r="1506" ht="14.5" hidden="1"/>
    <row r="1507" ht="14.5" hidden="1"/>
    <row r="1508" ht="14.5" hidden="1"/>
    <row r="1509" ht="14.5" hidden="1"/>
    <row r="1510" ht="14.5" hidden="1"/>
    <row r="1511" ht="14.5" hidden="1"/>
    <row r="1512" ht="14.5" hidden="1"/>
    <row r="1513" ht="14.5" hidden="1"/>
    <row r="1514" ht="14.5" hidden="1"/>
    <row r="1515" ht="14.5" hidden="1"/>
    <row r="1516" ht="14.5" hidden="1"/>
    <row r="1517" ht="14.5" hidden="1"/>
    <row r="1518" ht="14.5" hidden="1"/>
    <row r="1519" ht="14.5" hidden="1"/>
    <row r="1520" ht="14.5" hidden="1"/>
    <row r="1521" ht="14.5" hidden="1"/>
    <row r="1522" ht="14.5" hidden="1"/>
    <row r="1523" ht="14.5" hidden="1"/>
    <row r="1524" ht="14.5" hidden="1"/>
    <row r="1525" ht="14.5" hidden="1"/>
    <row r="1526" ht="14.5" hidden="1"/>
    <row r="1527" ht="14.5" hidden="1"/>
    <row r="1528" ht="14.5" hidden="1"/>
    <row r="1529" ht="14.5" hidden="1"/>
    <row r="1530" ht="14.5" hidden="1"/>
    <row r="1531" ht="14.5" hidden="1"/>
    <row r="1532" ht="14.5" hidden="1"/>
    <row r="1533" ht="14.5" hidden="1"/>
    <row r="1534" ht="14.5" hidden="1"/>
    <row r="1535" ht="14.5" hidden="1"/>
    <row r="1536" ht="14.5" hidden="1"/>
    <row r="1537" ht="14.5" hidden="1"/>
    <row r="1538" ht="14.5" hidden="1"/>
    <row r="1539" ht="14.5" hidden="1"/>
    <row r="1540" ht="14.5" hidden="1"/>
    <row r="1541" ht="14.5" hidden="1"/>
    <row r="1542" ht="14.5" hidden="1"/>
    <row r="1543" ht="14.5" hidden="1"/>
    <row r="1544" ht="14.5" hidden="1"/>
    <row r="1545" ht="14.5" hidden="1"/>
    <row r="1546" ht="14.5" hidden="1"/>
    <row r="1547" ht="14.5" hidden="1"/>
    <row r="1548" ht="14.5" hidden="1"/>
    <row r="1549" ht="14.5" hidden="1"/>
    <row r="1550" ht="14.5" hidden="1"/>
    <row r="1551" ht="14.5" hidden="1"/>
    <row r="1552" ht="14.5" hidden="1"/>
    <row r="1553" ht="14.5" hidden="1"/>
    <row r="1554" ht="14.5" hidden="1"/>
    <row r="1555" ht="14.5" hidden="1"/>
    <row r="1556" ht="14.5" hidden="1"/>
    <row r="1557" ht="14.5" hidden="1"/>
    <row r="1558" ht="14.5" hidden="1"/>
    <row r="1559" ht="14.5" hidden="1"/>
    <row r="1560" ht="14.5" hidden="1"/>
    <row r="1561" ht="14.5" hidden="1"/>
    <row r="1562" ht="14.5" hidden="1"/>
    <row r="1563" ht="14.5" hidden="1"/>
    <row r="1564" ht="14.5" hidden="1"/>
    <row r="1565" ht="14.5" hidden="1"/>
    <row r="1566" ht="14.5" hidden="1"/>
    <row r="1567" ht="14.5" hidden="1"/>
    <row r="1568" ht="14.5" hidden="1"/>
    <row r="1569" ht="14.5" hidden="1"/>
    <row r="1570" ht="14.5" hidden="1"/>
    <row r="1571" ht="14.5" hidden="1"/>
    <row r="1572" ht="14.5" hidden="1"/>
    <row r="1573" ht="14.5" hidden="1"/>
    <row r="1574" ht="14.5" hidden="1"/>
    <row r="1575" ht="14.5" hidden="1"/>
    <row r="1576" ht="14.5" hidden="1"/>
    <row r="1577" ht="14.5" hidden="1"/>
    <row r="1578" ht="14.5" hidden="1"/>
    <row r="1579" ht="14.5" hidden="1"/>
    <row r="1580" ht="14.5" hidden="1"/>
    <row r="1581" ht="14.5" hidden="1"/>
    <row r="1582" ht="14.5" hidden="1"/>
    <row r="1583" ht="14.5" hidden="1"/>
    <row r="1584" ht="14.5" hidden="1"/>
    <row r="1585" ht="14.5" hidden="1"/>
    <row r="1586" ht="14.5" hidden="1"/>
    <row r="1587" ht="14.5" hidden="1"/>
    <row r="1588" ht="14.5" hidden="1"/>
    <row r="1589" ht="14.5" hidden="1"/>
    <row r="1590" ht="14.5" hidden="1"/>
    <row r="1591" ht="14.5" hidden="1"/>
    <row r="1592" ht="14.5" hidden="1"/>
    <row r="1593" ht="14.5" hidden="1"/>
    <row r="1594" ht="14.5" hidden="1"/>
    <row r="1595" ht="14.5" hidden="1"/>
    <row r="1596" ht="14.5" hidden="1"/>
    <row r="1597" ht="14.5" hidden="1"/>
    <row r="1598" ht="14.5" hidden="1"/>
    <row r="1599" ht="14.5" hidden="1"/>
    <row r="1600" ht="14.5" hidden="1"/>
    <row r="1601" ht="14.5" hidden="1"/>
    <row r="1602" ht="14.5" hidden="1"/>
    <row r="1603" ht="14.5" hidden="1"/>
    <row r="1604" ht="14.5" hidden="1"/>
    <row r="1605" ht="14.5" hidden="1"/>
    <row r="1606" ht="14.5" hidden="1"/>
    <row r="1607" ht="14.5" hidden="1"/>
    <row r="1608" ht="14.5" hidden="1"/>
    <row r="1609" ht="14.5" hidden="1"/>
    <row r="1610" ht="14.5" hidden="1"/>
    <row r="1611" ht="14.5" hidden="1"/>
    <row r="1612" ht="14.5" hidden="1"/>
    <row r="1613" ht="14.5" hidden="1"/>
    <row r="1614" ht="14.5" hidden="1"/>
    <row r="1615" ht="14.5" hidden="1"/>
    <row r="1616" ht="14.5" hidden="1"/>
    <row r="1617" ht="14.5" hidden="1"/>
    <row r="1618" ht="14.5" hidden="1"/>
    <row r="1619" ht="14.5" hidden="1"/>
    <row r="1620" ht="14.5" hidden="1"/>
    <row r="1621" ht="14.5" hidden="1"/>
    <row r="1622" ht="14.5" hidden="1"/>
    <row r="1623" ht="14.5" hidden="1"/>
    <row r="1624" ht="14.5" hidden="1"/>
    <row r="1625" ht="14.5" hidden="1"/>
    <row r="1626" ht="14.5" hidden="1"/>
    <row r="1627" ht="14.5" hidden="1"/>
    <row r="1628" ht="14.5" hidden="1"/>
    <row r="1629" ht="14.5" hidden="1"/>
    <row r="1630" ht="14.5" hidden="1"/>
    <row r="1631" ht="14.5" hidden="1"/>
    <row r="1632" ht="14.5" hidden="1"/>
    <row r="1633" ht="14.5" hidden="1"/>
    <row r="1634" ht="14.5" hidden="1"/>
    <row r="1635" ht="14.5" hidden="1"/>
    <row r="1636" ht="14.5" hidden="1"/>
    <row r="1637" ht="14.5" hidden="1"/>
    <row r="1638" ht="14.5" hidden="1"/>
    <row r="1639" ht="14.5" hidden="1"/>
    <row r="1640" ht="14.5" hidden="1"/>
    <row r="1641" ht="14.5" hidden="1"/>
    <row r="1642" ht="14.5" hidden="1"/>
    <row r="1643" ht="14.5" hidden="1"/>
    <row r="1644" ht="14.5" hidden="1"/>
    <row r="1645" ht="14.5" hidden="1"/>
    <row r="1646" ht="14.5" hidden="1"/>
    <row r="1647" ht="14.5" hidden="1"/>
    <row r="1648" ht="14.5" hidden="1"/>
    <row r="1649" ht="14.5" hidden="1"/>
    <row r="1650" ht="14.5" hidden="1"/>
    <row r="1651" ht="14.5" hidden="1"/>
    <row r="1652" ht="14.5" hidden="1"/>
    <row r="1653" ht="14.5" hidden="1"/>
    <row r="1654" ht="14.5" hidden="1"/>
    <row r="1655" ht="14.5" hidden="1"/>
    <row r="1656" ht="14.5" hidden="1"/>
    <row r="1657" ht="14.5" hidden="1"/>
    <row r="1658" ht="14.5" hidden="1"/>
    <row r="1659" ht="14.5" hidden="1"/>
    <row r="1660" ht="14.5" hidden="1"/>
    <row r="1661" ht="14.5" hidden="1"/>
    <row r="1662" ht="14.5" hidden="1"/>
    <row r="1663" ht="14.5" hidden="1"/>
    <row r="1664" ht="14.5" hidden="1"/>
    <row r="1665" ht="14.5" hidden="1"/>
    <row r="1666" ht="14.5" hidden="1"/>
    <row r="1667" ht="14.5" hidden="1"/>
    <row r="1668" ht="14.5" hidden="1"/>
    <row r="1669" ht="14.5" hidden="1"/>
    <row r="1670" ht="14.5" hidden="1"/>
    <row r="1671" ht="14.5" hidden="1"/>
    <row r="1672" ht="14.5" hidden="1"/>
    <row r="1673" ht="14.5" hidden="1"/>
    <row r="1674" ht="14.5" hidden="1"/>
    <row r="1675" ht="14.5" hidden="1"/>
    <row r="1676" ht="14.5" hidden="1"/>
    <row r="1677" ht="14.5" hidden="1"/>
    <row r="1678" ht="14.5" hidden="1"/>
    <row r="1679" ht="14.5" hidden="1"/>
    <row r="1680" ht="14.5" hidden="1"/>
    <row r="1681" ht="14.5" hidden="1"/>
    <row r="1682" ht="14.5" hidden="1"/>
    <row r="1683" ht="14.5" hidden="1"/>
    <row r="1684" ht="14.5" hidden="1"/>
    <row r="1685" ht="14.5" hidden="1"/>
    <row r="1686" ht="14.5" hidden="1"/>
    <row r="1687" ht="14.5" hidden="1"/>
    <row r="1688" ht="14.5" hidden="1"/>
    <row r="1689" ht="14.5" hidden="1"/>
    <row r="1690" ht="14.5" hidden="1"/>
    <row r="1691" ht="14.5" hidden="1"/>
    <row r="1692" ht="14.5" hidden="1"/>
    <row r="1693" ht="14.5" hidden="1"/>
    <row r="1694" ht="14.5" hidden="1"/>
    <row r="1695" ht="14.5" hidden="1"/>
    <row r="1696" ht="14.5" hidden="1"/>
    <row r="1697" ht="14.5" hidden="1"/>
    <row r="1698" ht="14.5" hidden="1"/>
    <row r="1699" ht="14.5" hidden="1"/>
    <row r="1700" ht="14.5" hidden="1"/>
    <row r="1701" ht="14.5" hidden="1"/>
    <row r="1702" ht="14.5" hidden="1"/>
    <row r="1703" ht="14.5" hidden="1"/>
    <row r="1704" ht="14.5" hidden="1"/>
    <row r="1705" ht="14.5" hidden="1"/>
    <row r="1706" ht="14.5" hidden="1"/>
    <row r="1707" ht="14.5" hidden="1"/>
    <row r="1708" ht="14.5" hidden="1"/>
    <row r="1709" ht="14.5" hidden="1"/>
    <row r="1710" ht="14.5" hidden="1"/>
    <row r="1711" ht="14.5" hidden="1"/>
    <row r="1712" ht="14.5" hidden="1"/>
    <row r="1713" ht="14.5" hidden="1"/>
    <row r="1714" ht="14.5" hidden="1"/>
    <row r="1715" ht="14.5" hidden="1"/>
    <row r="1716" ht="14.5" hidden="1"/>
    <row r="1717" ht="14.5" hidden="1"/>
    <row r="1718" ht="14.5" hidden="1"/>
    <row r="1719" ht="14.5" hidden="1"/>
    <row r="1720" ht="14.5" hidden="1"/>
    <row r="1721" ht="14.5" hidden="1"/>
    <row r="1722" ht="14.5" hidden="1"/>
    <row r="1723" ht="14.5" hidden="1"/>
    <row r="1724" ht="14.5" hidden="1"/>
    <row r="1725" ht="14.5" hidden="1"/>
    <row r="1726" ht="14.5" hidden="1"/>
    <row r="1727" ht="14.5" hidden="1"/>
    <row r="1728" ht="14.5" hidden="1"/>
    <row r="1729" ht="14.5" hidden="1"/>
    <row r="1730" ht="14.5" hidden="1"/>
    <row r="1731" ht="14.5" hidden="1"/>
    <row r="1732" ht="14.5" hidden="1"/>
    <row r="1733" ht="14.5" hidden="1"/>
    <row r="1734" ht="14.5" hidden="1"/>
    <row r="1735" ht="14.5" hidden="1"/>
    <row r="1736" ht="14.5" hidden="1"/>
    <row r="1737" ht="14.5" hidden="1"/>
    <row r="1738" ht="14.5" hidden="1"/>
    <row r="1739" ht="14.5" hidden="1"/>
    <row r="1740" ht="14.5" hidden="1"/>
    <row r="1741" ht="14.5" hidden="1"/>
    <row r="1742" ht="14.5" hidden="1"/>
    <row r="1743" ht="14.5" hidden="1"/>
    <row r="1744" ht="14.5" hidden="1"/>
    <row r="1745" ht="14.5" hidden="1"/>
    <row r="1746" ht="14.5" hidden="1"/>
    <row r="1747" ht="14.5" hidden="1"/>
    <row r="1748" ht="14.5" hidden="1"/>
    <row r="1749" ht="14.5" hidden="1"/>
    <row r="1750" ht="14.5" hidden="1"/>
    <row r="1751" ht="14.5" hidden="1"/>
    <row r="1752" ht="14.5" hidden="1"/>
    <row r="1753" ht="14.5" hidden="1"/>
    <row r="1754" ht="14.5" hidden="1"/>
    <row r="1755" ht="14.5" hidden="1"/>
    <row r="1756" ht="14.5" hidden="1"/>
    <row r="1757" ht="14.5" hidden="1"/>
    <row r="1758" ht="14.5" hidden="1"/>
    <row r="1759" ht="14.5" hidden="1"/>
    <row r="1760" ht="14.5" hidden="1"/>
    <row r="1761" ht="14.5" hidden="1"/>
    <row r="1762" ht="14.5" hidden="1"/>
    <row r="1763" ht="14.5" hidden="1"/>
    <row r="1764" ht="14.5" hidden="1"/>
    <row r="1765" ht="14.5" hidden="1"/>
    <row r="1766" ht="14.5" hidden="1"/>
    <row r="1767" ht="14.5" hidden="1"/>
    <row r="1768" ht="14.5" hidden="1"/>
    <row r="1769" ht="14.5" hidden="1"/>
    <row r="1770" ht="14.5" hidden="1"/>
    <row r="1771" ht="14.5" hidden="1"/>
    <row r="1772" ht="14.5" hidden="1"/>
    <row r="1773" ht="14.5" hidden="1"/>
    <row r="1774" ht="14.5" hidden="1"/>
    <row r="1775" ht="14.5" hidden="1"/>
    <row r="1776" ht="14.5" hidden="1"/>
    <row r="1777" ht="14.5" hidden="1"/>
    <row r="1778" ht="14.5" hidden="1"/>
    <row r="1779" ht="14.5" hidden="1"/>
    <row r="1780" ht="14.5" hidden="1"/>
    <row r="1781" ht="14.5" hidden="1"/>
    <row r="1782" ht="14.5" hidden="1"/>
    <row r="1783" ht="14.5" hidden="1"/>
    <row r="1784" ht="14.5" hidden="1"/>
    <row r="1785" ht="14.5" hidden="1"/>
    <row r="1786" ht="14.5" hidden="1"/>
    <row r="1787" ht="14.5" hidden="1"/>
    <row r="1788" ht="14.5" hidden="1"/>
    <row r="1789" ht="14.5" hidden="1"/>
    <row r="1790" ht="14.5" hidden="1"/>
    <row r="1791" ht="14.5" hidden="1"/>
    <row r="1792" ht="14.5" hidden="1"/>
    <row r="1793" ht="14.5" hidden="1"/>
    <row r="1794" ht="14.5" hidden="1"/>
    <row r="1795" ht="14.5" hidden="1"/>
    <row r="1796" ht="14.5" hidden="1"/>
    <row r="1797" ht="14.5" hidden="1"/>
    <row r="1798" ht="14.5" hidden="1"/>
    <row r="1799" ht="14.5" hidden="1"/>
    <row r="1800" ht="14.5" hidden="1"/>
    <row r="1801" ht="14.5" hidden="1"/>
    <row r="1802" ht="14.5" hidden="1"/>
    <row r="1803" ht="14.5" hidden="1"/>
    <row r="1804" ht="14.5" hidden="1"/>
    <row r="1805" ht="14.5" hidden="1"/>
    <row r="1806" ht="14.5" hidden="1"/>
    <row r="1807" ht="14.5" hidden="1"/>
    <row r="1808" ht="14.5" hidden="1"/>
    <row r="1809" ht="14.5" hidden="1"/>
    <row r="1810" ht="14.5" hidden="1"/>
    <row r="1811" ht="14.5" hidden="1"/>
    <row r="1812" ht="14.5" hidden="1"/>
    <row r="1813" ht="14.5" hidden="1"/>
    <row r="1814" ht="14.5" hidden="1"/>
    <row r="1815" ht="14.5" hidden="1"/>
    <row r="1816" ht="14.5" hidden="1"/>
    <row r="1817" ht="14.5" hidden="1"/>
    <row r="1818" ht="14.5" hidden="1"/>
    <row r="1819" ht="14.5" hidden="1"/>
    <row r="1820" ht="14.5" hidden="1"/>
    <row r="1821" ht="14.5" hidden="1"/>
    <row r="1822" ht="14.5" hidden="1"/>
    <row r="1823" ht="14.5" hidden="1"/>
    <row r="1824" ht="14.5" hidden="1"/>
    <row r="1825" ht="14.5" hidden="1"/>
    <row r="1826" ht="14.5" hidden="1"/>
    <row r="1827" ht="14.5" hidden="1"/>
    <row r="1828" ht="14.5" hidden="1"/>
    <row r="1829" ht="14.5" hidden="1"/>
    <row r="1830" ht="14.5" hidden="1"/>
    <row r="1831" ht="14.5" hidden="1"/>
    <row r="1832" ht="14.5" hidden="1"/>
    <row r="1833" ht="14.5" hidden="1"/>
    <row r="1834" ht="14.5" hidden="1"/>
    <row r="1835" ht="14.5" hidden="1"/>
    <row r="1836" ht="14.5" hidden="1"/>
    <row r="1837" ht="14.5" hidden="1"/>
    <row r="1838" ht="14.5" hidden="1"/>
    <row r="1839" ht="14.5" hidden="1"/>
    <row r="1840" ht="14.5" hidden="1"/>
    <row r="1841" ht="14.5" hidden="1"/>
    <row r="1842" ht="14.5" hidden="1"/>
    <row r="1843" ht="14.5" hidden="1"/>
    <row r="1844" ht="14.5" hidden="1"/>
    <row r="1845" ht="14.5" hidden="1"/>
    <row r="1846" ht="14.5" hidden="1"/>
    <row r="1847" ht="14.5" hidden="1"/>
    <row r="1848" ht="14.5" hidden="1"/>
    <row r="1849" ht="14.5" hidden="1"/>
    <row r="1850" ht="14.5" hidden="1"/>
    <row r="1851" ht="14.5" hidden="1"/>
    <row r="1852" ht="14.5" hidden="1"/>
    <row r="1853" ht="14.5" hidden="1"/>
    <row r="1854" ht="14.5" hidden="1"/>
    <row r="1855" ht="14.5" hidden="1"/>
    <row r="1856" ht="14.5" hidden="1"/>
    <row r="1857" ht="14.5" hidden="1"/>
    <row r="1858" ht="14.5" hidden="1"/>
    <row r="1859" ht="14.5" hidden="1"/>
    <row r="1860" ht="14.5" hidden="1"/>
    <row r="1861" ht="14.5" hidden="1"/>
    <row r="1862" ht="14.5" hidden="1"/>
    <row r="1863" ht="14.5" hidden="1"/>
    <row r="1864" ht="14.5" hidden="1"/>
    <row r="1865" ht="14.5" hidden="1"/>
    <row r="1866" ht="14.5" hidden="1"/>
    <row r="1867" ht="14.5" hidden="1"/>
    <row r="1868" ht="14.5" hidden="1"/>
    <row r="1869" ht="14.5" hidden="1"/>
    <row r="1870" ht="14.5" hidden="1"/>
    <row r="1871" ht="14.5" hidden="1"/>
    <row r="1872" ht="14.5" hidden="1"/>
    <row r="1873" ht="14.5" hidden="1"/>
    <row r="1874" ht="14.5" hidden="1"/>
    <row r="1875" ht="14.5" hidden="1"/>
    <row r="1876" ht="14.5" hidden="1"/>
    <row r="1877" ht="14.5" hidden="1"/>
    <row r="1878" ht="14.5" hidden="1"/>
    <row r="1879" ht="14.5" hidden="1"/>
    <row r="1880" ht="14.5" hidden="1"/>
    <row r="1881" ht="14.5" hidden="1"/>
    <row r="1882" ht="14.5" hidden="1"/>
    <row r="1883" ht="14.5" hidden="1"/>
    <row r="1884" ht="14.5" hidden="1"/>
    <row r="1885" ht="14.5" hidden="1"/>
    <row r="1886" ht="14.5" hidden="1"/>
    <row r="1887" ht="14.5" hidden="1"/>
    <row r="1888" ht="14.5" hidden="1"/>
    <row r="1889" ht="14.5" hidden="1"/>
    <row r="1890" ht="14.5" hidden="1"/>
    <row r="1891" ht="14.5" hidden="1"/>
    <row r="1892" ht="14.5" hidden="1"/>
    <row r="1893" ht="14.5" hidden="1"/>
    <row r="1894" ht="14.5" hidden="1"/>
    <row r="1895" ht="14.5" hidden="1"/>
    <row r="1896" ht="14.5" hidden="1"/>
    <row r="1897" ht="14.5" hidden="1"/>
    <row r="1898" ht="14.5" hidden="1"/>
    <row r="1899" ht="14.5" hidden="1"/>
    <row r="1900" ht="14.5" hidden="1"/>
    <row r="1901" ht="14.5" hidden="1"/>
    <row r="1902" ht="14.5" hidden="1"/>
    <row r="1903" ht="14.5" hidden="1"/>
    <row r="1904" ht="14.5" hidden="1"/>
    <row r="1905" ht="14.5" hidden="1"/>
    <row r="1906" ht="14.5" hidden="1"/>
    <row r="1907" ht="14.5" hidden="1"/>
    <row r="1908" ht="14.5" hidden="1"/>
    <row r="1909" ht="14.5" hidden="1"/>
    <row r="1910" ht="14.5" hidden="1"/>
    <row r="1911" ht="14.5" hidden="1"/>
    <row r="1912" ht="14.5" hidden="1"/>
    <row r="1913" ht="14.5" hidden="1"/>
    <row r="1914" ht="14.5" hidden="1"/>
    <row r="1915" ht="14.5" hidden="1"/>
    <row r="1916" ht="14.5" hidden="1"/>
    <row r="1917" ht="14.5" hidden="1"/>
    <row r="1918" ht="14.5" hidden="1"/>
    <row r="1919" ht="14.5" hidden="1"/>
    <row r="1920" ht="14.5" hidden="1"/>
    <row r="1921" ht="14.5" hidden="1"/>
    <row r="1922" ht="14.5" hidden="1"/>
    <row r="1923" ht="14.5" hidden="1"/>
    <row r="1924" ht="14.5" hidden="1"/>
    <row r="1925" ht="14.5" hidden="1"/>
    <row r="1926" ht="14.5" hidden="1"/>
    <row r="1927" ht="14.5" hidden="1"/>
    <row r="1928" ht="14.5" hidden="1"/>
    <row r="1929" ht="14.5" hidden="1"/>
    <row r="1930" ht="14.5" hidden="1"/>
    <row r="1931" ht="14.5" hidden="1"/>
    <row r="1932" ht="14.5" hidden="1"/>
    <row r="1933" ht="14.5" hidden="1"/>
    <row r="1934" ht="14.5" hidden="1"/>
    <row r="1935" ht="14.5" hidden="1"/>
    <row r="1936" ht="14.5" hidden="1"/>
    <row r="1937" ht="14.5" hidden="1"/>
    <row r="1938" ht="14.5" hidden="1"/>
    <row r="1939" ht="14.5" hidden="1"/>
    <row r="1940" ht="14.5" hidden="1"/>
    <row r="1941" ht="14.5" hidden="1"/>
    <row r="1942" ht="14.5" hidden="1"/>
    <row r="1943" ht="14.5" hidden="1"/>
    <row r="1944" ht="14.5" hidden="1"/>
    <row r="1945" ht="14.5" hidden="1"/>
    <row r="1946" ht="14.5" hidden="1"/>
    <row r="1947" ht="14.5" hidden="1"/>
    <row r="1948" ht="14.5" hidden="1"/>
    <row r="1949" ht="14.5" hidden="1"/>
    <row r="1950" ht="14.5" hidden="1"/>
    <row r="1951" ht="14.5" hidden="1"/>
    <row r="1952" ht="14.5" hidden="1"/>
    <row r="1953" ht="14.5" hidden="1"/>
    <row r="1954" ht="14.5" hidden="1"/>
    <row r="1955" ht="14.5" hidden="1"/>
    <row r="1956" ht="14.5" hidden="1"/>
    <row r="1957" ht="14.5" hidden="1"/>
    <row r="1958" ht="14.5" hidden="1"/>
    <row r="1959" ht="14.5" hidden="1"/>
    <row r="1960" ht="14.5" hidden="1"/>
    <row r="1961" ht="14.5" hidden="1"/>
    <row r="1962" ht="14.5" hidden="1"/>
    <row r="1963" ht="14.5" hidden="1"/>
    <row r="1964" ht="14.5" hidden="1"/>
    <row r="1965" ht="14.5" hidden="1"/>
    <row r="1966" ht="14.5" hidden="1"/>
    <row r="1967" ht="14.5" hidden="1"/>
    <row r="1968" ht="14.5" hidden="1"/>
    <row r="1969" ht="14.5" hidden="1"/>
    <row r="1970" ht="14.5" hidden="1"/>
    <row r="1971" ht="14.5" hidden="1"/>
    <row r="1972" ht="14.5" hidden="1"/>
    <row r="1973" ht="14.5" hidden="1"/>
    <row r="1974" ht="14.5" hidden="1"/>
    <row r="1975" ht="14.5" hidden="1"/>
    <row r="1976" ht="14.5" hidden="1"/>
    <row r="1977" ht="14.5" hidden="1"/>
    <row r="1978" ht="14.5" hidden="1"/>
    <row r="1979" ht="14.5" hidden="1"/>
    <row r="1980" ht="14.5" hidden="1"/>
    <row r="1981" ht="14.5" hidden="1"/>
    <row r="1982" ht="14.5" hidden="1"/>
    <row r="1983" ht="14.5" hidden="1"/>
    <row r="1984" ht="14.5" hidden="1"/>
    <row r="1985" ht="14.5" hidden="1"/>
    <row r="1986" ht="14.5" hidden="1"/>
    <row r="1987" ht="14.5" hidden="1"/>
    <row r="1988" ht="14.5" hidden="1"/>
    <row r="1989" ht="14.5" hidden="1"/>
    <row r="1990" ht="14.5" hidden="1"/>
    <row r="1991" ht="14.5" hidden="1"/>
    <row r="1992" ht="14.5" hidden="1"/>
    <row r="1993" ht="14.5" hidden="1"/>
    <row r="1994" ht="14.5" hidden="1"/>
    <row r="1995" ht="14.5" hidden="1"/>
    <row r="1996" ht="14.5" hidden="1"/>
    <row r="1997" ht="14.5" hidden="1"/>
    <row r="1998" ht="14.5" hidden="1"/>
    <row r="1999" ht="14.5" hidden="1"/>
    <row r="2000" ht="14.5" hidden="1"/>
    <row r="2001" ht="14.5" hidden="1"/>
    <row r="2002" ht="14.5" hidden="1"/>
    <row r="2003" ht="14.5" hidden="1"/>
    <row r="2004" ht="14.5" hidden="1"/>
    <row r="2005" ht="14.5" hidden="1"/>
    <row r="2006" ht="14.5" hidden="1"/>
    <row r="2007" ht="14.5" hidden="1"/>
    <row r="2008" ht="14.5" hidden="1"/>
    <row r="2009" ht="14.5" hidden="1"/>
    <row r="2010" ht="14.5" hidden="1"/>
    <row r="2011" ht="14.5" hidden="1"/>
    <row r="2012" ht="14.5" hidden="1"/>
    <row r="2013" ht="14.5" hidden="1"/>
    <row r="2014" ht="14.5" hidden="1"/>
    <row r="2015" ht="14.5" hidden="1"/>
    <row r="2016" ht="14.5" hidden="1"/>
    <row r="2017" ht="14.5" hidden="1"/>
    <row r="2018" ht="14.5" hidden="1"/>
    <row r="2019" ht="14.5" hidden="1"/>
    <row r="2020" ht="14.5" hidden="1"/>
    <row r="2021" ht="14.5" hidden="1"/>
    <row r="2022" ht="14.5" hidden="1"/>
    <row r="2023" ht="14.5" hidden="1"/>
    <row r="2024" ht="14.5" hidden="1"/>
    <row r="2025" ht="14.5" hidden="1"/>
    <row r="2026" ht="14.5" hidden="1"/>
    <row r="2027" ht="14.5" hidden="1"/>
    <row r="2028" ht="14.5" hidden="1"/>
    <row r="2029" ht="14.5" hidden="1"/>
    <row r="2030" ht="14.5" hidden="1"/>
    <row r="2031" ht="14.5" hidden="1"/>
    <row r="2032" ht="14.5" hidden="1"/>
    <row r="2033" ht="14.5" hidden="1"/>
    <row r="2034" ht="14.5" hidden="1"/>
    <row r="2035" ht="14.5" hidden="1"/>
    <row r="2036" ht="14.5" hidden="1"/>
    <row r="2037" ht="14.5" hidden="1"/>
    <row r="2038" ht="14.5" hidden="1"/>
    <row r="2039" ht="14.5" hidden="1"/>
    <row r="2040" ht="14.5" hidden="1"/>
    <row r="2041" ht="14.5" hidden="1"/>
    <row r="2042" ht="14.5" hidden="1"/>
    <row r="2043" ht="14.5" hidden="1"/>
    <row r="2044" ht="14.5" hidden="1"/>
    <row r="2045" ht="14.5" hidden="1"/>
    <row r="2046" ht="14.5" hidden="1"/>
    <row r="2047" ht="14.5" hidden="1"/>
    <row r="2048" ht="14.5" hidden="1"/>
    <row r="2049" ht="14.5" hidden="1"/>
    <row r="2050" ht="14.5" hidden="1"/>
    <row r="2051" ht="14.5" hidden="1"/>
    <row r="2052" ht="14.5" hidden="1"/>
    <row r="2053" ht="14.5" hidden="1"/>
    <row r="2054" ht="14.5" hidden="1"/>
    <row r="2055" ht="14.5" hidden="1"/>
    <row r="2056" ht="14.5" hidden="1"/>
    <row r="2057" ht="14.5" hidden="1"/>
    <row r="2058" ht="14.5" hidden="1"/>
    <row r="2059" ht="14.5" hidden="1"/>
    <row r="2060" ht="14.5" hidden="1"/>
    <row r="2061" ht="14.5" hidden="1"/>
    <row r="2062" ht="14.5" hidden="1"/>
    <row r="2063" ht="14.5" hidden="1"/>
    <row r="2064" ht="14.5" hidden="1"/>
    <row r="2065" ht="14.5" hidden="1"/>
    <row r="2066" ht="14.5" hidden="1"/>
    <row r="2067" ht="14.5" hidden="1"/>
    <row r="2068" ht="14.5" hidden="1"/>
    <row r="2069" ht="14.5" hidden="1"/>
    <row r="2070" ht="14.5" hidden="1"/>
    <row r="2071" ht="14.5" hidden="1"/>
    <row r="2072" ht="14.5" hidden="1"/>
    <row r="2073" ht="14.5" hidden="1"/>
    <row r="2074" ht="14.5" hidden="1"/>
    <row r="2075" ht="14.5" hidden="1"/>
    <row r="2076" ht="14.5" hidden="1"/>
    <row r="2077" ht="14.5" hidden="1"/>
    <row r="2078" ht="14.5" hidden="1"/>
    <row r="2079" ht="14.5" hidden="1"/>
    <row r="2080" ht="14.5" hidden="1"/>
    <row r="2081" ht="14.5" hidden="1"/>
    <row r="2082" ht="14.5" hidden="1"/>
    <row r="2083" ht="14.5" hidden="1"/>
    <row r="2084" ht="14.5" hidden="1"/>
    <row r="2085" ht="14.5" hidden="1"/>
    <row r="2086" ht="14.5" hidden="1"/>
    <row r="2087" ht="14.5" hidden="1"/>
    <row r="2088" ht="14.5" hidden="1"/>
    <row r="2089" ht="14.5" hidden="1"/>
    <row r="2090" ht="14.5" hidden="1"/>
    <row r="2091" ht="14.5" hidden="1"/>
    <row r="2092" ht="14.5" hidden="1"/>
    <row r="2093" ht="14.5" hidden="1"/>
    <row r="2094" ht="14.5" hidden="1"/>
    <row r="2095" ht="14.5" hidden="1"/>
    <row r="2096" ht="14.5" hidden="1"/>
    <row r="2097" ht="14.5" hidden="1"/>
    <row r="2098" ht="14.5" hidden="1"/>
    <row r="2099" ht="14.5" hidden="1"/>
    <row r="2100" ht="14.5" hidden="1"/>
    <row r="2101" ht="14.5" hidden="1"/>
    <row r="2102" ht="14.5" hidden="1"/>
    <row r="2103" ht="14.5" hidden="1"/>
    <row r="2104" ht="14.5" hidden="1"/>
    <row r="2105" ht="14.5" hidden="1"/>
    <row r="2106" ht="14.5" hidden="1"/>
    <row r="2107" ht="14.5" hidden="1"/>
    <row r="2108" ht="14.5" hidden="1"/>
    <row r="2109" ht="14.5" hidden="1"/>
    <row r="2110" ht="14.5" hidden="1"/>
    <row r="2111" ht="14.5" hidden="1"/>
    <row r="2112" ht="14.5" hidden="1"/>
    <row r="2113" ht="14.5" hidden="1"/>
    <row r="2114" ht="14.5" hidden="1"/>
    <row r="2115" ht="14.5" hidden="1"/>
    <row r="2116" ht="14.5" hidden="1"/>
    <row r="2117" ht="14.5" hidden="1"/>
    <row r="2118" ht="14.5" hidden="1"/>
    <row r="2119" ht="14.5" hidden="1"/>
    <row r="2120" ht="14.5" hidden="1"/>
    <row r="2121" ht="14.5" hidden="1"/>
    <row r="2122" ht="14.5" hidden="1"/>
    <row r="2123" ht="14.5" hidden="1"/>
    <row r="2124" ht="14.5" hidden="1"/>
    <row r="2125" ht="14.5" hidden="1"/>
    <row r="2126" ht="14.5" hidden="1"/>
    <row r="2127" ht="14.5" hidden="1"/>
    <row r="2128" ht="14.5" hidden="1"/>
    <row r="2129" ht="14.5" hidden="1"/>
    <row r="2130" ht="14.5" hidden="1"/>
    <row r="2131" ht="14.5" hidden="1"/>
    <row r="2132" ht="14.5" hidden="1"/>
    <row r="2133" ht="14.5" hidden="1"/>
    <row r="2134" ht="14.5" hidden="1"/>
    <row r="2135" ht="14.5" hidden="1"/>
    <row r="2136" ht="14.5" hidden="1"/>
    <row r="2137" ht="14.5" hidden="1"/>
    <row r="2138" ht="14.5" hidden="1"/>
    <row r="2139" ht="14.5" hidden="1"/>
    <row r="2140" ht="14.5" hidden="1"/>
    <row r="2141" ht="14.5" hidden="1"/>
    <row r="2142" ht="14.5" hidden="1"/>
    <row r="2143" ht="14.5" hidden="1"/>
    <row r="2144" ht="14.5" hidden="1"/>
    <row r="2145" ht="14.5" hidden="1"/>
    <row r="2146" ht="14.5" hidden="1"/>
    <row r="2147" ht="14.5" hidden="1"/>
    <row r="2148" ht="14.5" hidden="1"/>
    <row r="2149" ht="14.5" hidden="1"/>
    <row r="2150" ht="14.5" hidden="1"/>
    <row r="2151" ht="14.5" hidden="1"/>
    <row r="2152" ht="14.5" hidden="1"/>
    <row r="2153" ht="14.5" hidden="1"/>
    <row r="2154" ht="14.5" hidden="1"/>
    <row r="2155" ht="14.5" hidden="1"/>
    <row r="2156" ht="14.5" hidden="1"/>
    <row r="2157" ht="14.5" hidden="1"/>
    <row r="2158" ht="14.5" hidden="1"/>
    <row r="2159" ht="14.5" hidden="1"/>
    <row r="2160" ht="14.5" hidden="1"/>
    <row r="2161" ht="14.5" hidden="1"/>
    <row r="2162" ht="14.5" hidden="1"/>
    <row r="2163" ht="14.5" hidden="1"/>
    <row r="2164" ht="14.5" hidden="1"/>
    <row r="2165" ht="14.5" hidden="1"/>
    <row r="2166" ht="14.5" hidden="1"/>
    <row r="2167" ht="14.5" hidden="1"/>
    <row r="2168" ht="14.5" hidden="1"/>
    <row r="2169" ht="14.5" hidden="1"/>
    <row r="2170" ht="14.5" hidden="1"/>
    <row r="2171" ht="14.5" hidden="1"/>
    <row r="2172" ht="14.5" hidden="1"/>
    <row r="2173" ht="14.5" hidden="1"/>
    <row r="2174" ht="14.5" hidden="1"/>
    <row r="2175" ht="14.5" hidden="1"/>
    <row r="2176" ht="14.5" hidden="1"/>
    <row r="2177" ht="14.5" hidden="1"/>
    <row r="2178" ht="14.5" hidden="1"/>
    <row r="2179" ht="14.5" hidden="1"/>
    <row r="2180" ht="14.5" hidden="1"/>
    <row r="2181" ht="14.5" hidden="1"/>
    <row r="2182" ht="14.5" hidden="1"/>
    <row r="2183" ht="14.5" hidden="1"/>
    <row r="2184" ht="14.5" hidden="1"/>
    <row r="2185" ht="14.5" hidden="1"/>
    <row r="2186" ht="14.5" hidden="1"/>
    <row r="2187" ht="14.5" hidden="1"/>
    <row r="2188" ht="14.5" hidden="1"/>
    <row r="2189" ht="14.5" hidden="1"/>
    <row r="2190" ht="14.5" hidden="1"/>
    <row r="2191" ht="14.5" hidden="1"/>
    <row r="2192" ht="14.5" hidden="1"/>
    <row r="2193" ht="14.5" hidden="1"/>
    <row r="2194" ht="14.5" hidden="1"/>
    <row r="2195" ht="14.5" hidden="1"/>
    <row r="2196" ht="14.5" hidden="1"/>
    <row r="2197" ht="14.5" hidden="1"/>
    <row r="2198" ht="14.5" hidden="1"/>
    <row r="2199" ht="14.5" hidden="1"/>
    <row r="2200" ht="14.5" hidden="1"/>
    <row r="2201" ht="14.5" hidden="1"/>
    <row r="2202" ht="14.5" hidden="1"/>
    <row r="2203" ht="14.5" hidden="1"/>
    <row r="2204" ht="14.5" hidden="1"/>
    <row r="2205" ht="14.5" hidden="1"/>
    <row r="2206" ht="14.5" hidden="1"/>
    <row r="2207" ht="14.5" hidden="1"/>
    <row r="2208" ht="14.5" hidden="1"/>
    <row r="2209" ht="14.5" hidden="1"/>
    <row r="2210" ht="14.5" hidden="1"/>
    <row r="2211" ht="14.5" hidden="1"/>
    <row r="2212" ht="14.5" hidden="1"/>
    <row r="2213" ht="14.5" hidden="1"/>
    <row r="2214" ht="14.5" hidden="1"/>
    <row r="2215" ht="14.5" hidden="1"/>
    <row r="2216" ht="14.5" hidden="1"/>
    <row r="2217" ht="14.5" hidden="1"/>
    <row r="2218" ht="14.5" hidden="1"/>
    <row r="2219" ht="14.5" hidden="1"/>
    <row r="2220" ht="14.5" hidden="1"/>
    <row r="2221" ht="14.5" hidden="1"/>
    <row r="2222" ht="14.5" hidden="1"/>
    <row r="2223" ht="14.5" hidden="1"/>
    <row r="2224" ht="14.5" hidden="1"/>
    <row r="2225" ht="14.5" hidden="1"/>
    <row r="2226" ht="14.5" hidden="1"/>
    <row r="2227" ht="14.5" hidden="1"/>
    <row r="2228" ht="14.5" hidden="1"/>
    <row r="2229" ht="14.5" hidden="1"/>
    <row r="2230" ht="14.5" hidden="1"/>
    <row r="2231" ht="14.5" hidden="1"/>
    <row r="2232" ht="14.5" hidden="1"/>
    <row r="2233" ht="14.5" hidden="1"/>
    <row r="2234" ht="14.5" hidden="1"/>
    <row r="2235" ht="14.5" hidden="1"/>
    <row r="2236" ht="14.5" hidden="1"/>
    <row r="2237" ht="14.5" hidden="1"/>
    <row r="2238" ht="14.5" hidden="1"/>
    <row r="2239" ht="14.5" hidden="1"/>
    <row r="2240" ht="14.5" hidden="1"/>
    <row r="2241" ht="14.5" hidden="1"/>
    <row r="2242" ht="14.5" hidden="1"/>
    <row r="2243" ht="14.5" hidden="1"/>
    <row r="2244" ht="14.5" hidden="1"/>
    <row r="2245" ht="14.5" hidden="1"/>
    <row r="2246" ht="14.5" hidden="1"/>
    <row r="2247" ht="14.5" hidden="1"/>
    <row r="2248" ht="14.5" hidden="1"/>
    <row r="2249" ht="14.5" hidden="1"/>
    <row r="2250" ht="14.5" hidden="1"/>
    <row r="2251" ht="14.5" hidden="1"/>
    <row r="2252" ht="14.5" hidden="1"/>
    <row r="2253" ht="14.5" hidden="1"/>
    <row r="2254" ht="14.5" hidden="1"/>
    <row r="2255" ht="14.5" hidden="1"/>
    <row r="2256" ht="14.5" hidden="1"/>
    <row r="2257" ht="14.5" hidden="1"/>
    <row r="2258" ht="14.5" hidden="1"/>
    <row r="2259" ht="14.5" hidden="1"/>
    <row r="2260" ht="14.5" hidden="1"/>
    <row r="2261" ht="14.5" hidden="1"/>
    <row r="2262" ht="14.5" hidden="1"/>
    <row r="2263" ht="14.5" hidden="1"/>
    <row r="2264" ht="14.5" hidden="1"/>
    <row r="2265" ht="14.5" hidden="1"/>
    <row r="2266" ht="14.5" hidden="1"/>
    <row r="2267" ht="14.5" hidden="1"/>
    <row r="2268" ht="14.5" hidden="1"/>
    <row r="2269" ht="14.5" hidden="1"/>
    <row r="2270" ht="14.5" hidden="1"/>
    <row r="2271" ht="14.5" hidden="1"/>
    <row r="2272" ht="14.5" hidden="1"/>
    <row r="2273" ht="14.5" hidden="1"/>
    <row r="2274" ht="14.5" hidden="1"/>
    <row r="2275" ht="14.5" hidden="1"/>
    <row r="2276" ht="14.5" hidden="1"/>
    <row r="2277" ht="14.5" hidden="1"/>
    <row r="2278" ht="14.5" hidden="1"/>
    <row r="2279" ht="14.5" hidden="1"/>
    <row r="2280" ht="14.5" hidden="1"/>
    <row r="2281" ht="14.5" hidden="1"/>
    <row r="2282" ht="14.5" hidden="1"/>
    <row r="2283" ht="14.5" hidden="1"/>
    <row r="2284" ht="14.5" hidden="1"/>
    <row r="2285" ht="14.5" hidden="1"/>
    <row r="2286" ht="14.5" hidden="1"/>
    <row r="2287" ht="14.5" hidden="1"/>
    <row r="2288" ht="14.5" hidden="1"/>
    <row r="2289" ht="14.5" hidden="1"/>
    <row r="2290" ht="14.5" hidden="1"/>
    <row r="2291" ht="14.5" hidden="1"/>
    <row r="2292" ht="14.5" hidden="1"/>
    <row r="2293" ht="14.5" hidden="1"/>
    <row r="2294" ht="14.5" hidden="1"/>
    <row r="2295" ht="14.5" hidden="1"/>
    <row r="2296" ht="14.5" hidden="1"/>
    <row r="2297" ht="14.5" hidden="1"/>
    <row r="2298" ht="14.5" hidden="1"/>
    <row r="2299" ht="14.5" hidden="1"/>
    <row r="2300" ht="14.5" hidden="1"/>
    <row r="2301" ht="14.5" hidden="1"/>
    <row r="2302" ht="14.5" hidden="1"/>
    <row r="2303" ht="14.5" hidden="1"/>
    <row r="2304" ht="14.5" hidden="1"/>
    <row r="2305" ht="14.5" hidden="1"/>
    <row r="2306" ht="14.5" hidden="1"/>
    <row r="2307" ht="14.5" hidden="1"/>
    <row r="2308" ht="14.5" hidden="1"/>
    <row r="2309" ht="14.5" hidden="1"/>
    <row r="2310" ht="14.5" hidden="1"/>
    <row r="2311" ht="14.5" hidden="1"/>
    <row r="2312" ht="14.5" hidden="1"/>
    <row r="2313" ht="14.5" hidden="1"/>
    <row r="2314" ht="14.5" hidden="1"/>
    <row r="2315" ht="14.5" hidden="1"/>
    <row r="2316" ht="14.5" hidden="1"/>
    <row r="2317" ht="14.5" hidden="1"/>
    <row r="2318" ht="14.5" hidden="1"/>
    <row r="2319" ht="14.5" hidden="1"/>
    <row r="2320" ht="14.5" hidden="1"/>
    <row r="2321" ht="14.5" hidden="1"/>
    <row r="2322" ht="14.5" hidden="1"/>
    <row r="2323" ht="14.5" hidden="1"/>
    <row r="2324" ht="14.5" hidden="1"/>
    <row r="2325" ht="14.5" hidden="1"/>
    <row r="2326" ht="14.5" hidden="1"/>
    <row r="2327" ht="14.5" hidden="1"/>
    <row r="2328" ht="14.5" hidden="1"/>
    <row r="2329" ht="14.5" hidden="1"/>
    <row r="2330" ht="14.5" hidden="1"/>
    <row r="2331" ht="14.5" hidden="1"/>
    <row r="2332" ht="14.5" hidden="1"/>
    <row r="2333" ht="14.5" hidden="1"/>
    <row r="2334" ht="14.5" hidden="1"/>
    <row r="2335" ht="14.5" hidden="1"/>
    <row r="2336" ht="14.5" hidden="1"/>
    <row r="2337" ht="14.5" hidden="1"/>
    <row r="2338" ht="14.5" hidden="1"/>
    <row r="2339" ht="14.5" hidden="1"/>
    <row r="2340" ht="14.5" hidden="1"/>
    <row r="2341" ht="14.5" hidden="1"/>
    <row r="2342" ht="14.5" hidden="1"/>
    <row r="2343" ht="14.5" hidden="1"/>
    <row r="2344" ht="14.5" hidden="1"/>
    <row r="2345" ht="14.5" hidden="1"/>
    <row r="2346" ht="14.5" hidden="1"/>
    <row r="2347" ht="14.5" hidden="1"/>
    <row r="2348" ht="14.5" hidden="1"/>
    <row r="2349" ht="14.5" hidden="1"/>
    <row r="2350" ht="14.5" hidden="1"/>
    <row r="2351" ht="14.5" hidden="1"/>
    <row r="2352" ht="14.5" hidden="1"/>
    <row r="2353" ht="14.5" hidden="1"/>
    <row r="2354" ht="14.5" hidden="1"/>
    <row r="2355" ht="14.5" hidden="1"/>
    <row r="2356" ht="14.5" hidden="1"/>
    <row r="2357" ht="14.5" hidden="1"/>
    <row r="2358" ht="14.5" hidden="1"/>
    <row r="2359" ht="14.5" hidden="1"/>
    <row r="2360" ht="14.5" hidden="1"/>
    <row r="2361" ht="14.5" hidden="1"/>
    <row r="2362" ht="14.5" hidden="1"/>
    <row r="2363" ht="14.5" hidden="1"/>
    <row r="2364" ht="14.5" hidden="1"/>
    <row r="2365" ht="14.5" hidden="1"/>
    <row r="2366" ht="14.5" hidden="1"/>
    <row r="2367" ht="14.5" hidden="1"/>
    <row r="2368" ht="14.5" hidden="1"/>
    <row r="2369" ht="14.5" hidden="1"/>
    <row r="2370" ht="14.5" hidden="1"/>
    <row r="2371" ht="14.5" hidden="1"/>
    <row r="2372" ht="14.5" hidden="1"/>
    <row r="2373" ht="14.5" hidden="1"/>
    <row r="2374" ht="14.5" hidden="1"/>
    <row r="2375" ht="14.5" hidden="1"/>
    <row r="2376" ht="14.5" hidden="1"/>
    <row r="2377" ht="14.5" hidden="1"/>
    <row r="2378" ht="14.5" hidden="1"/>
    <row r="2379" ht="14.5" hidden="1"/>
    <row r="2380" ht="14.5" hidden="1"/>
    <row r="2381" ht="14.5" hidden="1"/>
    <row r="2382" ht="14.5" hidden="1"/>
    <row r="2383" ht="14.5" hidden="1"/>
    <row r="2384" ht="14.5" hidden="1"/>
    <row r="2385" ht="14.5" hidden="1"/>
    <row r="2386" ht="14.5" hidden="1"/>
    <row r="2387" ht="14.5" hidden="1"/>
    <row r="2388" ht="14.5" hidden="1"/>
    <row r="2389" ht="14.5" hidden="1"/>
    <row r="2390" ht="14.5" hidden="1"/>
    <row r="2391" ht="14.5" hidden="1"/>
    <row r="2392" ht="14.5" hidden="1"/>
    <row r="2393" ht="14.5" hidden="1"/>
    <row r="2394" ht="14.5" hidden="1"/>
    <row r="2395" ht="14.5" hidden="1"/>
    <row r="2396" ht="14.5" hidden="1"/>
    <row r="2397" ht="14.5" hidden="1"/>
    <row r="2398" ht="14.5" hidden="1"/>
    <row r="2399" ht="14.5" hidden="1"/>
    <row r="2400" ht="14.5" hidden="1"/>
    <row r="2401" ht="14.5" hidden="1"/>
    <row r="2402" ht="14.5" hidden="1"/>
    <row r="2403" ht="14.5" hidden="1"/>
    <row r="2404" ht="14.5" hidden="1"/>
    <row r="2405" ht="14.5" hidden="1"/>
    <row r="2406" ht="14.5" hidden="1"/>
    <row r="2407" ht="14.5" hidden="1"/>
    <row r="2408" ht="14.5" hidden="1"/>
    <row r="2409" ht="14.5" hidden="1"/>
    <row r="2410" ht="14.5" hidden="1"/>
    <row r="2411" ht="14.5" hidden="1"/>
    <row r="2412" ht="14.5" hidden="1"/>
    <row r="2413" ht="14.5" hidden="1"/>
    <row r="2414" ht="14.5" hidden="1"/>
    <row r="2415" ht="14.5" hidden="1"/>
    <row r="2416" ht="14.5" hidden="1"/>
    <row r="2417" ht="14.5" hidden="1"/>
    <row r="2418" ht="14.5" hidden="1"/>
    <row r="2419" ht="14.5" hidden="1"/>
    <row r="2420" ht="14.5" hidden="1"/>
    <row r="2421" ht="14.5" hidden="1"/>
    <row r="2422" ht="14.5" hidden="1"/>
    <row r="2423" ht="14.5" hidden="1"/>
    <row r="2424" ht="14.5" hidden="1"/>
    <row r="2425" ht="14.5" hidden="1"/>
    <row r="2426" ht="14.5" hidden="1"/>
    <row r="2427" ht="14.5" hidden="1"/>
    <row r="2428" ht="14.5" hidden="1"/>
    <row r="2429" ht="14.5" hidden="1"/>
    <row r="2430" ht="14.5" hidden="1"/>
    <row r="2431" ht="14.5" hidden="1"/>
    <row r="2432" ht="14.5" hidden="1"/>
    <row r="2433" ht="14.5" hidden="1"/>
    <row r="2434" ht="14.5" hidden="1"/>
    <row r="2435" ht="14.5" hidden="1"/>
    <row r="2436" ht="14.5" hidden="1"/>
    <row r="2437" ht="14.5" hidden="1"/>
    <row r="2438" ht="14.5" hidden="1"/>
    <row r="2439" ht="14.5" hidden="1"/>
    <row r="2440" ht="14.5" hidden="1"/>
    <row r="2441" ht="14.5" hidden="1"/>
    <row r="2442" ht="14.5" hidden="1"/>
    <row r="2443" ht="14.5" hidden="1"/>
    <row r="2444" ht="14.5" hidden="1"/>
    <row r="2445" ht="14.5" hidden="1"/>
    <row r="2446" ht="14.5" hidden="1"/>
    <row r="2447" ht="14.5" hidden="1"/>
    <row r="2448" ht="14.5" hidden="1"/>
    <row r="2449" ht="14.5" hidden="1"/>
    <row r="2450" ht="14.5" hidden="1"/>
    <row r="2451" ht="14.5" hidden="1"/>
    <row r="2452" ht="14.5" hidden="1"/>
    <row r="2453" ht="14.5" hidden="1"/>
    <row r="2454" ht="14.5" hidden="1"/>
    <row r="2455" ht="14.5" hidden="1"/>
    <row r="2456" ht="14.5" hidden="1"/>
    <row r="2457" ht="14.5" hidden="1"/>
    <row r="2458" ht="14.5" hidden="1"/>
    <row r="2459" ht="14.5" hidden="1"/>
    <row r="2460" ht="14.5" hidden="1"/>
    <row r="2461" ht="14.5" hidden="1"/>
    <row r="2462" ht="14.5" hidden="1"/>
    <row r="2463" ht="14.5" hidden="1"/>
    <row r="2464" ht="14.5" hidden="1"/>
    <row r="2465" ht="14.5" hidden="1"/>
    <row r="2466" ht="14.5" hidden="1"/>
    <row r="2467" ht="14.5" hidden="1"/>
    <row r="2468" ht="14.5" hidden="1"/>
    <row r="2469" ht="14.5" hidden="1"/>
    <row r="2470" ht="14.5" hidden="1"/>
    <row r="2471" ht="14.5" hidden="1"/>
    <row r="2472" ht="14.5" hidden="1"/>
    <row r="2473" ht="14.5" hidden="1"/>
    <row r="2474" ht="14.5" hidden="1"/>
    <row r="2475" ht="14.5" hidden="1"/>
    <row r="2476" ht="14.5" hidden="1"/>
    <row r="2477" ht="14.5" hidden="1"/>
    <row r="2478" ht="14.5" hidden="1"/>
    <row r="2479" ht="14.5" hidden="1"/>
    <row r="2480" ht="14.5" hidden="1"/>
    <row r="2481" ht="14.5" hidden="1"/>
    <row r="2482" ht="14.5" hidden="1"/>
    <row r="2483" ht="14.5" hidden="1"/>
    <row r="2484" ht="14.5" hidden="1"/>
    <row r="2485" ht="14.5" hidden="1"/>
    <row r="2486" ht="14.5" hidden="1"/>
    <row r="2487" ht="14.5" hidden="1"/>
    <row r="2488" ht="14.5" hidden="1"/>
    <row r="2489" ht="14.5" hidden="1"/>
    <row r="2490" ht="14.5" hidden="1"/>
    <row r="2491" ht="14.5" hidden="1"/>
    <row r="2492" ht="14.5" hidden="1"/>
    <row r="2493" ht="14.5" hidden="1"/>
    <row r="2494" ht="14.5" hidden="1"/>
    <row r="2495" ht="14.5" hidden="1"/>
    <row r="2496" ht="14.5" hidden="1"/>
    <row r="2497" ht="14.5" hidden="1"/>
    <row r="2498" ht="14.5" hidden="1"/>
    <row r="2499" ht="14.5" hidden="1"/>
    <row r="2500" ht="14.5" hidden="1"/>
    <row r="2501" ht="14.5" hidden="1"/>
    <row r="2502" ht="14.5" hidden="1"/>
    <row r="2503" ht="14.5" hidden="1"/>
    <row r="2504" ht="14.5" hidden="1"/>
    <row r="2505" ht="14.5" hidden="1"/>
    <row r="2506" ht="14.5" hidden="1"/>
    <row r="2507" ht="14.5" hidden="1"/>
    <row r="2508" ht="14.5" hidden="1"/>
    <row r="2509" ht="14.5" hidden="1"/>
    <row r="2510" ht="14.5" hidden="1"/>
    <row r="2511" ht="14.5" hidden="1"/>
    <row r="2512" ht="14.5" hidden="1"/>
    <row r="2513" ht="14.5" hidden="1"/>
    <row r="2514" ht="14.5" hidden="1"/>
    <row r="2515" ht="14.5" hidden="1"/>
    <row r="2516" ht="14.5" hidden="1"/>
    <row r="2517" ht="14.5" hidden="1"/>
    <row r="2518" ht="14.5" hidden="1"/>
    <row r="2519" ht="14.5" hidden="1"/>
    <row r="2520" ht="14.5" hidden="1"/>
    <row r="2521" ht="14.5" hidden="1"/>
    <row r="2522" ht="14.5" hidden="1"/>
    <row r="2523" ht="14.5" hidden="1"/>
    <row r="2524" ht="14.5" hidden="1"/>
  </sheetData>
  <sheetProtection algorithmName="SHA-512" hashValue="cwIAqHDzcHoofcsz3wiUGdcqSY49aYH6YZP+y4fx9TvS8o6BqImNVCXoEAYv/6QYG26Gu34y18NAUJNqN1DdSw==" saltValue="Xh0jwS8O9+q1xqbUOf9N9g==" spinCount="100000" sheet="1" selectLockedCells="1"/>
  <mergeCells count="126">
    <mergeCell ref="C349:X355"/>
    <mergeCell ref="C549:Z553"/>
    <mergeCell ref="C39:Z39"/>
    <mergeCell ref="U43:V43"/>
    <mergeCell ref="U45:V45"/>
    <mergeCell ref="C47:Z47"/>
    <mergeCell ref="C49:Z50"/>
    <mergeCell ref="C51:Z51"/>
    <mergeCell ref="M1:N1"/>
    <mergeCell ref="U1:AA3"/>
    <mergeCell ref="M2:N2"/>
    <mergeCell ref="M3:N3"/>
    <mergeCell ref="C7:Z7"/>
    <mergeCell ref="C35:Z35"/>
    <mergeCell ref="J5:P5"/>
    <mergeCell ref="C106:Z106"/>
    <mergeCell ref="C115:Z115"/>
    <mergeCell ref="C157:Z157"/>
    <mergeCell ref="D159:Z159"/>
    <mergeCell ref="C161:Z161"/>
    <mergeCell ref="C162:Z162"/>
    <mergeCell ref="J54:Z54"/>
    <mergeCell ref="J56:Z58"/>
    <mergeCell ref="C72:Z73"/>
    <mergeCell ref="C84:Z85"/>
    <mergeCell ref="C92:Z92"/>
    <mergeCell ref="C103:X103"/>
    <mergeCell ref="K60:Z60"/>
    <mergeCell ref="C189:Z189"/>
    <mergeCell ref="C190:Z190"/>
    <mergeCell ref="C191:Z191"/>
    <mergeCell ref="C194:Z194"/>
    <mergeCell ref="C196:Z196"/>
    <mergeCell ref="G126:P129"/>
    <mergeCell ref="G130:P131"/>
    <mergeCell ref="Q130:X131"/>
    <mergeCell ref="G132:P133"/>
    <mergeCell ref="G134:P136"/>
    <mergeCell ref="G137:P138"/>
    <mergeCell ref="G139:P140"/>
    <mergeCell ref="G141:P145"/>
    <mergeCell ref="G146:P147"/>
    <mergeCell ref="Q146:X147"/>
    <mergeCell ref="C198:Z199"/>
    <mergeCell ref="C165:Z165"/>
    <mergeCell ref="C167:Z167"/>
    <mergeCell ref="C169:Z170"/>
    <mergeCell ref="C172:Z172"/>
    <mergeCell ref="C185:Z185"/>
    <mergeCell ref="D187:Z187"/>
    <mergeCell ref="C220:Z221"/>
    <mergeCell ref="C223:Z223"/>
    <mergeCell ref="D230:Z230"/>
    <mergeCell ref="D232:Z233"/>
    <mergeCell ref="C238:Z238"/>
    <mergeCell ref="D240:Z240"/>
    <mergeCell ref="C201:Z201"/>
    <mergeCell ref="C209:Z209"/>
    <mergeCell ref="D211:Z211"/>
    <mergeCell ref="C213:Z213"/>
    <mergeCell ref="C216:Z216"/>
    <mergeCell ref="C218:Z218"/>
    <mergeCell ref="C253:Z253"/>
    <mergeCell ref="C266:Z266"/>
    <mergeCell ref="C267:Z267"/>
    <mergeCell ref="C270:Z270"/>
    <mergeCell ref="C273:Z273"/>
    <mergeCell ref="C274:Z274"/>
    <mergeCell ref="C243:Z244"/>
    <mergeCell ref="C245:Z245"/>
    <mergeCell ref="C247:Z247"/>
    <mergeCell ref="C249:Z250"/>
    <mergeCell ref="C251:Z251"/>
    <mergeCell ref="C252:Z252"/>
    <mergeCell ref="D262:Z263"/>
    <mergeCell ref="C325:Z325"/>
    <mergeCell ref="C329:Z329"/>
    <mergeCell ref="C333:Z333"/>
    <mergeCell ref="C337:Z337"/>
    <mergeCell ref="C342:Z342"/>
    <mergeCell ref="C346:Z346"/>
    <mergeCell ref="C285:Z286"/>
    <mergeCell ref="C287:Z287"/>
    <mergeCell ref="C289:Y290"/>
    <mergeCell ref="C292:Z292"/>
    <mergeCell ref="C312:Z312"/>
    <mergeCell ref="C313:Z313"/>
    <mergeCell ref="C314:Z320"/>
    <mergeCell ref="D395:F395"/>
    <mergeCell ref="G395:Z395"/>
    <mergeCell ref="G397:Z398"/>
    <mergeCell ref="G400:Z400"/>
    <mergeCell ref="G402:Z403"/>
    <mergeCell ref="D405:F405"/>
    <mergeCell ref="G405:Z405"/>
    <mergeCell ref="G362:Z363"/>
    <mergeCell ref="G368:Z373"/>
    <mergeCell ref="G377:Z378"/>
    <mergeCell ref="G380:P382"/>
    <mergeCell ref="G383:P387"/>
    <mergeCell ref="G388:P392"/>
    <mergeCell ref="C453:Z453"/>
    <mergeCell ref="C462:Z462"/>
    <mergeCell ref="C466:Z466"/>
    <mergeCell ref="C470:Z470"/>
    <mergeCell ref="C474:Z474"/>
    <mergeCell ref="G414:X414"/>
    <mergeCell ref="C420:Z420"/>
    <mergeCell ref="C426:Z426"/>
    <mergeCell ref="G432:Z433"/>
    <mergeCell ref="C449:Z449"/>
    <mergeCell ref="C457:Z458"/>
    <mergeCell ref="C439:Z439"/>
    <mergeCell ref="G443:Z444"/>
    <mergeCell ref="C502:Z502"/>
    <mergeCell ref="C510:Z510"/>
    <mergeCell ref="C514:Z514"/>
    <mergeCell ref="C526:Z526"/>
    <mergeCell ref="C530:Z530"/>
    <mergeCell ref="C540:Z541"/>
    <mergeCell ref="C478:Z478"/>
    <mergeCell ref="C482:Z482"/>
    <mergeCell ref="C486:Z486"/>
    <mergeCell ref="C490:Z490"/>
    <mergeCell ref="C494:Z494"/>
    <mergeCell ref="C498:Z498"/>
  </mergeCells>
  <dataValidations disablePrompts="1" count="1">
    <dataValidation allowBlank="1" showInputMessage="1" error="BIC addresses is  8 or 11 characters" sqref="K64:K68 T68:U68 K80:K83 U87:U89 T93:U93 K75:K77 J97 K93 K37 S46 S44 U64:U65 K86:K91 K95:K98 D95:D98" xr:uid="{3D223BCF-415C-4662-8548-7108D0906DBC}"/>
  </dataValidations>
  <pageMargins left="0.7" right="0.7" top="0.75" bottom="0.75" header="0.3" footer="0.3"/>
  <pageSetup scale="27" fitToHeight="0" orientation="portrait" r:id="rId1"/>
  <drawing r:id="rId2"/>
  <legacyDrawing r:id="rId3"/>
  <oleObjects>
    <mc:AlternateContent xmlns:mc="http://schemas.openxmlformats.org/markup-compatibility/2006">
      <mc:Choice Requires="x14">
        <oleObject progId="NuancePDF.Document" dvAspect="DVASPECT_ICON" shapeId="46104" r:id="rId4">
          <objectPr defaultSize="0" r:id="rId5">
            <anchor moveWithCells="1">
              <from>
                <xdr:col>12</xdr:col>
                <xdr:colOff>0</xdr:colOff>
                <xdr:row>5</xdr:row>
                <xdr:rowOff>0</xdr:rowOff>
              </from>
              <to>
                <xdr:col>13</xdr:col>
                <xdr:colOff>304800</xdr:colOff>
                <xdr:row>5</xdr:row>
                <xdr:rowOff>685800</xdr:rowOff>
              </to>
            </anchor>
          </objectPr>
        </oleObject>
      </mc:Choice>
      <mc:Fallback>
        <oleObject progId="NuancePDF.Document" dvAspect="DVASPECT_ICON" shapeId="46104"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FBFDB-BDB7-4224-B6AE-68453EBC7FF3}">
  <sheetPr codeName="Sheet5"/>
  <dimension ref="B2:G23"/>
  <sheetViews>
    <sheetView workbookViewId="0">
      <selection activeCell="E17" sqref="E17"/>
    </sheetView>
  </sheetViews>
  <sheetFormatPr defaultRowHeight="14.5"/>
  <cols>
    <col min="3" max="3" width="16" customWidth="1"/>
    <col min="5" max="5" width="20.1796875" bestFit="1" customWidth="1"/>
    <col min="6" max="6" width="17.81640625" customWidth="1"/>
    <col min="7" max="7" width="22" customWidth="1"/>
  </cols>
  <sheetData>
    <row r="2" spans="2:7">
      <c r="C2" s="584" t="s">
        <v>2557</v>
      </c>
      <c r="D2" s="584" t="s">
        <v>2555</v>
      </c>
      <c r="E2" s="584" t="s">
        <v>2556</v>
      </c>
      <c r="F2" s="584" t="s">
        <v>2583</v>
      </c>
      <c r="G2" s="584" t="s">
        <v>2570</v>
      </c>
    </row>
    <row r="3" spans="2:7">
      <c r="B3" s="584">
        <v>1</v>
      </c>
      <c r="C3" s="305">
        <v>7.1</v>
      </c>
      <c r="D3" t="s">
        <v>2558</v>
      </c>
      <c r="E3" s="585" t="s">
        <v>2569</v>
      </c>
      <c r="F3" t="str">
        <f>IF('AOF Page 2'!$C$19="","BIC1",'AOF Page 2'!$C$19)</f>
        <v>BIC1</v>
      </c>
      <c r="G3" s="585" t="s">
        <v>2569</v>
      </c>
    </row>
    <row r="4" spans="2:7">
      <c r="B4" s="584">
        <v>2</v>
      </c>
      <c r="C4" s="305">
        <v>7.2</v>
      </c>
      <c r="D4" t="s">
        <v>2559</v>
      </c>
      <c r="E4" t="str">
        <f>IF(OR($F$4=$F$3),"SAME BIC","DIFFERENT BIC")</f>
        <v>DIFFERENT BIC</v>
      </c>
      <c r="F4" t="str">
        <f>IF('AOF Page 2'!$C$45="","BIC2",'AOF Page 2'!$C$45)</f>
        <v>BIC2</v>
      </c>
      <c r="G4" s="47" t="s">
        <v>2571</v>
      </c>
    </row>
    <row r="5" spans="2:7">
      <c r="B5" s="584">
        <v>3</v>
      </c>
      <c r="C5" s="305">
        <v>11.3</v>
      </c>
      <c r="D5" t="s">
        <v>2560</v>
      </c>
      <c r="E5" t="str">
        <f>IF(OR($F$5=$F$3,$F$5=$F$4),"SAME BIC","DIFFERENT BIC")</f>
        <v>DIFFERENT BIC</v>
      </c>
      <c r="F5" t="str">
        <f>IF('AOF Page 2'!$C$217="","BIC3",'AOF Page 2'!$C$217)</f>
        <v>BIC3</v>
      </c>
      <c r="G5" s="47" t="s">
        <v>2572</v>
      </c>
    </row>
    <row r="6" spans="2:7">
      <c r="B6" s="584">
        <v>4</v>
      </c>
      <c r="C6" s="305" t="s">
        <v>2581</v>
      </c>
      <c r="D6" t="s">
        <v>2561</v>
      </c>
      <c r="E6" t="str">
        <f>IF(OR($F$6=$F$3,$F$6=$F$4,$F$6=$F$5),"SAME BIC","DIFFERENT BIC")</f>
        <v>DIFFERENT BIC</v>
      </c>
      <c r="F6" t="str">
        <f>IF('AOF Page 2'!$I$327="","BIC4",'AOF Page 2'!$I$327)</f>
        <v>BIC4</v>
      </c>
      <c r="G6" s="47" t="s">
        <v>2573</v>
      </c>
    </row>
    <row r="7" spans="2:7">
      <c r="B7" s="584">
        <v>5</v>
      </c>
      <c r="C7" s="305" t="s">
        <v>2582</v>
      </c>
      <c r="D7" t="s">
        <v>2562</v>
      </c>
      <c r="E7" t="str">
        <f>IF(OR($F$7=$F$3,$F$7=$F$4,$F$7=$F$5,$F$7=$F$6),"SAME BIC","DIFFERENT BIC")</f>
        <v>DIFFERENT BIC</v>
      </c>
      <c r="F7" t="str">
        <f>IF('AOF Page 2'!$U$327="","BIC5",'AOF Page 2'!$U$327)</f>
        <v>BIC5</v>
      </c>
      <c r="G7" s="47" t="s">
        <v>2574</v>
      </c>
    </row>
    <row r="8" spans="2:7">
      <c r="B8" s="584">
        <v>6</v>
      </c>
      <c r="C8" s="305">
        <v>13.6</v>
      </c>
      <c r="D8" t="s">
        <v>2563</v>
      </c>
      <c r="E8" t="str">
        <f>IF(OR($F$8=$F$3,$F$8=$F$4,$F$8=$F$5,$F$8=$F$6,$F$8=$F$7),"SAME BIC","DIFFERENT BIC")</f>
        <v>DIFFERENT BIC</v>
      </c>
      <c r="F8" t="str">
        <f>IF('AOF Page 2'!$I$484="","BIC6",'AOF Page 2'!$I$484)</f>
        <v>BIC6</v>
      </c>
      <c r="G8" s="47" t="s">
        <v>2575</v>
      </c>
    </row>
    <row r="9" spans="2:7">
      <c r="B9" s="584">
        <v>7</v>
      </c>
      <c r="C9" s="305">
        <v>13.14</v>
      </c>
      <c r="D9" t="s">
        <v>2585</v>
      </c>
      <c r="E9" t="str">
        <f>IF(OR($F$9=$F$3,$F$9=$F$4,$F$9=$F$5,$F$9=$F$6,$F$9=$F$7,$F$9=$F$8),"SAME BIC","DIFFERENT BIC")</f>
        <v>DIFFERENT BIC</v>
      </c>
      <c r="F9" t="str">
        <f>IF('AOF Page 2'!D703="","BIC7",'AOF Page 2'!D703)</f>
        <v>BIC7</v>
      </c>
      <c r="G9" s="47" t="s">
        <v>2586</v>
      </c>
    </row>
    <row r="10" spans="2:7">
      <c r="B10" s="584">
        <v>8</v>
      </c>
      <c r="C10" s="305">
        <v>13.15</v>
      </c>
      <c r="D10" t="s">
        <v>2564</v>
      </c>
      <c r="E10" t="str">
        <f>IF(OR($F$10=$F$3,$F$10=$F$4,$F$10=$F$5,$F$10=$F$6,$F$10=$F$7,$F$10=$F$8,$F$10=$F$9),"SAME BIC","DIFFERENT BIC")</f>
        <v>DIFFERENT BIC</v>
      </c>
      <c r="F10" t="str">
        <f>IF('AOF Page 2'!$I$712="","BIC8",'AOF Page 2'!$I$712)</f>
        <v>BIC8</v>
      </c>
      <c r="G10" s="47" t="s">
        <v>2576</v>
      </c>
    </row>
    <row r="11" spans="2:7">
      <c r="B11" s="584">
        <v>9</v>
      </c>
      <c r="C11" s="305">
        <v>15.1</v>
      </c>
      <c r="D11" t="s">
        <v>2565</v>
      </c>
      <c r="E11" t="str">
        <f>IF(OR($F$11=$F$3,$F$11=$F$4,$F$11=$F$5,$F$11=$F$6,$F$11=$F$7,$F$11=$F$8,$F$11=$F$9,$F$11=$F$10),"SAME BIC","DIFFERENT BIC")</f>
        <v>DIFFERENT BIC</v>
      </c>
      <c r="F11" t="str">
        <f>IF('Additional SWIFTs'!$C$8="","BIC9",'Additional SWIFTs'!$C$8)</f>
        <v>BIC9</v>
      </c>
      <c r="G11" s="47" t="s">
        <v>2577</v>
      </c>
    </row>
    <row r="12" spans="2:7">
      <c r="B12" s="584">
        <v>10</v>
      </c>
      <c r="C12" s="305">
        <v>15.2</v>
      </c>
      <c r="D12" t="s">
        <v>2566</v>
      </c>
      <c r="E12" t="str">
        <f>IF(OR($F$12=$F$3,$F$12=$F$4,$F$12=$F$5,$F$12=$F$6,$F$12=$F$7,$F$12=$F$8,$F$12=$F$9,$F$12=$F$10,$F$12=$F$11),"SAME BIC","DIFFERENT BIC")</f>
        <v>DIFFERENT BIC</v>
      </c>
      <c r="F12" t="str">
        <f>IF('Additional SWIFTs'!$C$64="","BIC10",'Additional SWIFTs'!$C$64)</f>
        <v>BIC10</v>
      </c>
      <c r="G12" s="47" t="s">
        <v>2578</v>
      </c>
    </row>
    <row r="13" spans="2:7">
      <c r="B13" s="584">
        <v>11</v>
      </c>
      <c r="C13" s="305">
        <v>16.100000000000001</v>
      </c>
      <c r="D13" t="s">
        <v>2567</v>
      </c>
      <c r="E13" t="str">
        <f>IF(OR($F$13=$F$3,$F$13=$F$4,$F$13=$F$5,$F$13=$F$6,$F$13=$F$7,$F$13=$F$8,$F$13=$F$9,$F$13=$F$10,$F$13=$F$11,$F$13=$F$12),"SAME BIC","DIFFERENT BIC")</f>
        <v>DIFFERENT BIC</v>
      </c>
      <c r="F13" t="str">
        <f>IF('Additional SWIFTs'!$C$115="","BIC11",'Additional SWIFTs'!$C$115)</f>
        <v>BIC11</v>
      </c>
      <c r="G13" s="47" t="s">
        <v>2579</v>
      </c>
    </row>
    <row r="14" spans="2:7">
      <c r="B14" s="584">
        <v>12</v>
      </c>
      <c r="C14" s="305">
        <v>16.2</v>
      </c>
      <c r="D14" t="s">
        <v>2568</v>
      </c>
      <c r="E14" t="str">
        <f>IF(OR($F$14=$F$3,$F$14=$F$4,$F$14=$F$5,$F$14=$F$6,$F$14=$F$7,$F$14=$F$8,$F$14=$F$9,$F$14=$F$10,$F$14=$F$11,$F$14=$F$12,$F$14=$F$13),"SAME BIC","DIFFERENT BIC")</f>
        <v>DIFFERENT BIC</v>
      </c>
      <c r="F14" t="str">
        <f>IF('Additional SWIFTs'!$C$140="","BIC12",'Additional SWIFTs'!$C$140)</f>
        <v>BIC12</v>
      </c>
      <c r="G14" s="47" t="s">
        <v>2580</v>
      </c>
    </row>
    <row r="15" spans="2:7">
      <c r="B15" s="282"/>
    </row>
    <row r="16" spans="2:7">
      <c r="B16" s="282"/>
      <c r="C16" s="256"/>
    </row>
    <row r="17" spans="2:2">
      <c r="B17" s="282"/>
    </row>
    <row r="18" spans="2:2">
      <c r="B18" s="282"/>
    </row>
    <row r="19" spans="2:2">
      <c r="B19" s="282"/>
    </row>
    <row r="20" spans="2:2">
      <c r="B20" s="282"/>
    </row>
    <row r="21" spans="2:2">
      <c r="B21" s="282"/>
    </row>
    <row r="22" spans="2:2">
      <c r="B22" s="282"/>
    </row>
    <row r="23" spans="2:2">
      <c r="B23" s="282"/>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D24AE-131C-4CC3-B46B-6288258E2407}">
  <sheetPr codeName="Sheet31"/>
  <dimension ref="A1:AE89"/>
  <sheetViews>
    <sheetView zoomScale="70" zoomScaleNormal="70" workbookViewId="0">
      <pane ySplit="3" topLeftCell="A4" activePane="bottomLeft" state="frozen"/>
      <selection activeCell="AF45" sqref="AF45"/>
      <selection pane="bottomLeft" activeCell="AF45" sqref="AF45"/>
    </sheetView>
  </sheetViews>
  <sheetFormatPr defaultColWidth="9.1796875" defaultRowHeight="14.5"/>
  <cols>
    <col min="1" max="1" width="2.54296875" customWidth="1"/>
    <col min="28" max="28" width="2.54296875" customWidth="1"/>
    <col min="29" max="29" width="9.1796875" style="18"/>
    <col min="30" max="16384" width="9.1796875" style="16"/>
  </cols>
  <sheetData>
    <row r="1" spans="1:31" ht="14.5" customHeight="1">
      <c r="A1" s="9"/>
      <c r="B1" s="9"/>
      <c r="C1" s="9"/>
      <c r="D1" s="9"/>
      <c r="E1" s="9"/>
      <c r="F1" s="9"/>
      <c r="G1" s="9"/>
      <c r="H1" s="9"/>
      <c r="I1" s="9"/>
      <c r="J1" s="9"/>
      <c r="K1" s="9"/>
      <c r="L1" s="9"/>
      <c r="M1" s="9"/>
      <c r="N1" s="9"/>
      <c r="O1" s="9"/>
      <c r="P1" s="9"/>
      <c r="Q1" s="9"/>
      <c r="R1" s="9"/>
      <c r="S1" s="9"/>
      <c r="T1" s="10"/>
      <c r="U1" s="894" t="s">
        <v>943</v>
      </c>
      <c r="V1" s="894"/>
      <c r="W1" s="894"/>
      <c r="X1" s="894"/>
      <c r="Y1" s="894"/>
      <c r="Z1" s="894"/>
      <c r="AA1" s="894"/>
      <c r="AB1" s="9"/>
    </row>
    <row r="2" spans="1:31" ht="14.5" customHeight="1">
      <c r="A2" s="9"/>
      <c r="B2" s="9"/>
      <c r="C2" s="9"/>
      <c r="D2" s="9"/>
      <c r="E2" s="9"/>
      <c r="F2" s="9"/>
      <c r="G2" s="9"/>
      <c r="H2" s="9"/>
      <c r="I2" s="9"/>
      <c r="J2" s="9"/>
      <c r="K2" s="9"/>
      <c r="L2" s="9"/>
      <c r="M2" s="9"/>
      <c r="N2" s="9"/>
      <c r="O2" s="9"/>
      <c r="P2" s="9"/>
      <c r="Q2" s="9"/>
      <c r="R2" s="9"/>
      <c r="S2" s="9"/>
      <c r="T2" s="11"/>
      <c r="U2" s="894"/>
      <c r="V2" s="894"/>
      <c r="W2" s="894"/>
      <c r="X2" s="894"/>
      <c r="Y2" s="894"/>
      <c r="Z2" s="894"/>
      <c r="AA2" s="894"/>
      <c r="AB2" s="9"/>
    </row>
    <row r="3" spans="1:31" ht="14.5" customHeight="1">
      <c r="A3" s="9"/>
      <c r="B3" s="9"/>
      <c r="C3" s="9"/>
      <c r="D3" s="9"/>
      <c r="E3" s="9"/>
      <c r="F3" s="9"/>
      <c r="G3" s="9"/>
      <c r="H3" s="9"/>
      <c r="I3" s="9"/>
      <c r="J3" s="9"/>
      <c r="K3" s="9"/>
      <c r="L3" s="9"/>
      <c r="M3" s="9"/>
      <c r="N3" s="9"/>
      <c r="O3" s="9"/>
      <c r="P3" s="9"/>
      <c r="Q3" s="9"/>
      <c r="R3" s="9"/>
      <c r="S3" s="9"/>
      <c r="T3" s="11"/>
      <c r="U3" s="894"/>
      <c r="V3" s="894"/>
      <c r="W3" s="894"/>
      <c r="X3" s="894"/>
      <c r="Y3" s="894"/>
      <c r="Z3" s="894"/>
      <c r="AA3" s="894"/>
      <c r="AB3" s="9"/>
    </row>
    <row r="4" spans="1:31" s="17" customFormat="1" ht="18" customHeight="1">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9"/>
    </row>
    <row r="5" spans="1:31" s="17" customFormat="1" ht="18" customHeight="1" thickBot="1">
      <c r="A5" s="12"/>
      <c r="B5" s="13"/>
      <c r="C5" s="14" t="s">
        <v>999</v>
      </c>
      <c r="D5" s="14"/>
      <c r="E5" s="14"/>
      <c r="F5" s="14"/>
      <c r="G5" s="14"/>
      <c r="H5" s="14"/>
      <c r="I5" s="14"/>
      <c r="J5" s="14"/>
      <c r="K5" s="14"/>
      <c r="L5" s="14"/>
      <c r="M5" s="14"/>
      <c r="N5" s="14"/>
      <c r="O5" s="14"/>
      <c r="P5" s="14"/>
      <c r="Q5" s="14"/>
      <c r="R5" s="14"/>
      <c r="S5" s="14"/>
      <c r="T5" s="14"/>
      <c r="U5" s="14"/>
      <c r="V5" s="14"/>
      <c r="W5" s="14"/>
      <c r="X5" s="14"/>
      <c r="Y5" s="14"/>
      <c r="Z5" s="14"/>
      <c r="AA5" s="13"/>
      <c r="AB5" s="12"/>
      <c r="AC5" s="19"/>
    </row>
    <row r="6" spans="1:31" ht="15" thickTop="1">
      <c r="P6" s="22"/>
      <c r="Q6" s="22"/>
      <c r="R6" s="22"/>
      <c r="S6" s="22"/>
      <c r="T6" s="22"/>
      <c r="U6" s="22"/>
      <c r="V6" s="22"/>
      <c r="W6" s="22"/>
      <c r="X6" s="22"/>
    </row>
    <row r="8" spans="1:31" ht="15.75" customHeight="1"/>
    <row r="9" spans="1:31" ht="15.75" customHeight="1" thickBot="1">
      <c r="C9" s="98"/>
      <c r="K9" s="41"/>
      <c r="L9" s="41" t="s">
        <v>1980</v>
      </c>
      <c r="M9" s="41"/>
      <c r="N9" s="41"/>
      <c r="O9" s="41"/>
      <c r="P9" s="41"/>
      <c r="Q9" s="41"/>
      <c r="R9" s="41"/>
      <c r="T9" s="47"/>
      <c r="U9" s="95" t="s">
        <v>940</v>
      </c>
      <c r="V9" s="47"/>
      <c r="W9" s="47"/>
      <c r="X9" s="47"/>
      <c r="Y9" s="47"/>
      <c r="Z9" s="47"/>
      <c r="AA9" s="47"/>
    </row>
    <row r="10" spans="1:31" ht="15.75" customHeight="1">
      <c r="C10" s="92"/>
      <c r="K10" s="116"/>
      <c r="L10" s="117" t="s">
        <v>1001</v>
      </c>
      <c r="M10" s="117"/>
      <c r="N10" s="117"/>
      <c r="O10" s="117"/>
      <c r="P10" s="117"/>
      <c r="Q10" s="117"/>
      <c r="R10" s="118" t="s">
        <v>1039</v>
      </c>
      <c r="T10" s="116"/>
      <c r="U10" s="117" t="s">
        <v>1002</v>
      </c>
      <c r="V10" s="117"/>
      <c r="W10" s="117"/>
      <c r="X10" s="117"/>
      <c r="Y10" s="117"/>
      <c r="Z10" s="117"/>
      <c r="AA10" s="118" t="s">
        <v>1039</v>
      </c>
    </row>
    <row r="11" spans="1:31" ht="15.75" customHeight="1">
      <c r="C11" s="30"/>
      <c r="K11" s="119"/>
      <c r="L11" s="120" t="s">
        <v>1042</v>
      </c>
      <c r="M11" s="121"/>
      <c r="N11" s="121"/>
      <c r="O11" s="121"/>
      <c r="P11" s="121"/>
      <c r="Q11" s="121"/>
      <c r="R11" s="122"/>
      <c r="T11" s="119"/>
      <c r="U11" s="120" t="s">
        <v>1043</v>
      </c>
      <c r="V11" s="121"/>
      <c r="W11" s="121"/>
      <c r="X11" s="121"/>
      <c r="Y11" s="121"/>
      <c r="Z11" s="121"/>
      <c r="AA11" s="122"/>
    </row>
    <row r="12" spans="1:31" ht="15.75" customHeight="1">
      <c r="C12" s="28"/>
      <c r="E12" s="28"/>
      <c r="F12" s="28"/>
      <c r="G12" s="28"/>
      <c r="K12" s="119"/>
      <c r="L12" s="121" t="s">
        <v>2</v>
      </c>
      <c r="M12" s="121"/>
      <c r="N12" s="121"/>
      <c r="O12" s="121"/>
      <c r="P12" s="121"/>
      <c r="Q12" s="121"/>
      <c r="R12" s="122"/>
      <c r="T12" s="119"/>
      <c r="U12" s="121" t="s">
        <v>4</v>
      </c>
      <c r="V12" s="121"/>
      <c r="W12" s="121"/>
      <c r="X12" s="121"/>
      <c r="Y12" s="121"/>
      <c r="Z12" s="121"/>
      <c r="AA12" s="122"/>
    </row>
    <row r="13" spans="1:31" customFormat="1" ht="15.75" customHeight="1">
      <c r="C13" s="28"/>
      <c r="E13" s="28"/>
      <c r="F13" s="28"/>
      <c r="G13" s="28"/>
      <c r="I13" s="12"/>
      <c r="K13" s="119"/>
      <c r="L13" s="121" t="s">
        <v>3</v>
      </c>
      <c r="M13" s="120"/>
      <c r="N13" s="121"/>
      <c r="O13" s="121"/>
      <c r="P13" s="121"/>
      <c r="Q13" s="121"/>
      <c r="R13" s="122"/>
      <c r="T13" s="119"/>
      <c r="U13" s="121" t="s">
        <v>5</v>
      </c>
      <c r="V13" s="120"/>
      <c r="W13" s="121"/>
      <c r="X13" s="121"/>
      <c r="Y13" s="121"/>
      <c r="Z13" s="121"/>
      <c r="AA13" s="122"/>
      <c r="AC13" s="18"/>
      <c r="AD13" s="16"/>
      <c r="AE13" s="16"/>
    </row>
    <row r="14" spans="1:31" customFormat="1" ht="15.75" customHeight="1" thickBot="1">
      <c r="C14" s="28"/>
      <c r="E14" s="28"/>
      <c r="F14" s="28"/>
      <c r="G14" s="28"/>
      <c r="I14" s="12"/>
      <c r="K14" s="123"/>
      <c r="L14" s="124"/>
      <c r="M14" s="125"/>
      <c r="N14" s="125"/>
      <c r="O14" s="125"/>
      <c r="P14" s="125"/>
      <c r="Q14" s="125"/>
      <c r="R14" s="126"/>
      <c r="T14" s="119"/>
      <c r="U14" s="120" t="s">
        <v>6</v>
      </c>
      <c r="V14" s="121"/>
      <c r="W14" s="121"/>
      <c r="X14" s="121"/>
      <c r="Y14" s="121"/>
      <c r="Z14" s="120"/>
      <c r="AA14" s="122"/>
      <c r="AC14" s="18"/>
      <c r="AD14" s="16"/>
      <c r="AE14" s="16"/>
    </row>
    <row r="15" spans="1:31" ht="15.75" customHeight="1" thickBot="1">
      <c r="C15" s="28"/>
      <c r="E15" s="28"/>
      <c r="F15" s="28"/>
      <c r="G15" s="28"/>
      <c r="L15" t="s">
        <v>1979</v>
      </c>
      <c r="T15" s="119"/>
      <c r="U15" s="121" t="s">
        <v>7</v>
      </c>
      <c r="V15" s="121"/>
      <c r="W15" s="121"/>
      <c r="X15" s="121"/>
      <c r="Y15" s="121"/>
      <c r="Z15" s="121"/>
      <c r="AA15" s="122"/>
    </row>
    <row r="16" spans="1:31" ht="15.75" customHeight="1">
      <c r="C16" s="28"/>
      <c r="E16" s="28"/>
      <c r="F16" s="28"/>
      <c r="G16" s="28"/>
      <c r="K16" s="116"/>
      <c r="L16" s="117" t="s">
        <v>1003</v>
      </c>
      <c r="M16" s="117"/>
      <c r="N16" s="117"/>
      <c r="O16" s="117"/>
      <c r="P16" s="117"/>
      <c r="Q16" s="117"/>
      <c r="R16" s="118" t="s">
        <v>1039</v>
      </c>
      <c r="T16" s="119"/>
      <c r="U16" s="121" t="s">
        <v>8</v>
      </c>
      <c r="V16" s="120"/>
      <c r="W16" s="121"/>
      <c r="X16" s="121"/>
      <c r="Y16" s="121"/>
      <c r="Z16" s="121"/>
      <c r="AA16" s="122"/>
    </row>
    <row r="17" spans="2:27" ht="15.75" customHeight="1">
      <c r="C17" s="28"/>
      <c r="E17" s="28"/>
      <c r="F17" s="28"/>
      <c r="G17" s="28"/>
      <c r="K17" s="119"/>
      <c r="L17" s="120" t="s">
        <v>1043</v>
      </c>
      <c r="M17" s="121"/>
      <c r="N17" s="121"/>
      <c r="O17" s="121"/>
      <c r="P17" s="121"/>
      <c r="Q17" s="121"/>
      <c r="R17" s="122"/>
      <c r="T17" s="119"/>
      <c r="U17" s="120" t="s">
        <v>9</v>
      </c>
      <c r="V17" s="121"/>
      <c r="W17" s="121"/>
      <c r="X17" s="121"/>
      <c r="Y17" s="121"/>
      <c r="Z17" s="120"/>
      <c r="AA17" s="122"/>
    </row>
    <row r="18" spans="2:27" ht="15.75" customHeight="1">
      <c r="C18" s="28"/>
      <c r="E18" s="28"/>
      <c r="F18" s="28"/>
      <c r="G18" s="28"/>
      <c r="H18" s="12"/>
      <c r="K18" s="119"/>
      <c r="L18" s="121" t="s">
        <v>25</v>
      </c>
      <c r="M18" s="121"/>
      <c r="N18" s="121"/>
      <c r="O18" s="121"/>
      <c r="P18" s="121"/>
      <c r="Q18" s="121"/>
      <c r="R18" s="122"/>
      <c r="T18" s="119"/>
      <c r="U18" s="121" t="s">
        <v>10</v>
      </c>
      <c r="V18" s="121"/>
      <c r="W18" s="121"/>
      <c r="X18" s="121"/>
      <c r="Y18" s="121"/>
      <c r="Z18" s="121"/>
      <c r="AA18" s="122"/>
    </row>
    <row r="19" spans="2:27" ht="15.75" customHeight="1" thickBot="1">
      <c r="C19" s="28"/>
      <c r="E19" s="28"/>
      <c r="F19" s="28"/>
      <c r="G19" s="28"/>
      <c r="H19" s="12"/>
      <c r="K19" s="123"/>
      <c r="L19" s="124"/>
      <c r="M19" s="124"/>
      <c r="N19" s="125"/>
      <c r="O19" s="125"/>
      <c r="P19" s="125"/>
      <c r="Q19" s="125"/>
      <c r="R19" s="126"/>
      <c r="T19" s="119"/>
      <c r="U19" s="121" t="s">
        <v>11</v>
      </c>
      <c r="V19" s="120"/>
      <c r="W19" s="121"/>
      <c r="X19" s="121"/>
      <c r="Y19" s="121"/>
      <c r="Z19" s="121"/>
      <c r="AA19" s="122"/>
    </row>
    <row r="20" spans="2:27" ht="15.75" customHeight="1" thickBot="1">
      <c r="C20" s="28"/>
      <c r="E20" s="28"/>
      <c r="F20" s="28"/>
      <c r="G20" s="28"/>
      <c r="H20" s="12"/>
      <c r="K20" s="41"/>
      <c r="L20" s="41" t="s">
        <v>1980</v>
      </c>
      <c r="M20" s="41"/>
      <c r="N20" s="41"/>
      <c r="O20" s="41"/>
      <c r="P20" s="41"/>
      <c r="Q20" s="41"/>
      <c r="R20" s="41"/>
      <c r="T20" s="119"/>
      <c r="U20" s="120" t="s">
        <v>12</v>
      </c>
      <c r="V20" s="121"/>
      <c r="W20" s="121"/>
      <c r="X20" s="121"/>
      <c r="Y20" s="121"/>
      <c r="Z20" s="120"/>
      <c r="AA20" s="122"/>
    </row>
    <row r="21" spans="2:27" ht="15.75" customHeight="1">
      <c r="C21" s="28"/>
      <c r="E21" s="28"/>
      <c r="F21" s="28"/>
      <c r="G21" s="28"/>
      <c r="H21" s="12"/>
      <c r="K21" s="116"/>
      <c r="L21" s="117" t="s">
        <v>1004</v>
      </c>
      <c r="M21" s="117"/>
      <c r="N21" s="117"/>
      <c r="O21" s="117"/>
      <c r="P21" s="117"/>
      <c r="Q21" s="117"/>
      <c r="R21" s="118" t="s">
        <v>1039</v>
      </c>
      <c r="T21" s="119"/>
      <c r="U21" s="121" t="s">
        <v>561</v>
      </c>
      <c r="V21" s="121"/>
      <c r="W21" s="121"/>
      <c r="X21" s="121"/>
      <c r="Y21" s="121"/>
      <c r="Z21" s="121"/>
      <c r="AA21" s="122"/>
    </row>
    <row r="22" spans="2:27" ht="15.75" customHeight="1">
      <c r="C22" s="28"/>
      <c r="E22" s="28"/>
      <c r="F22" s="28"/>
      <c r="G22" s="28"/>
      <c r="H22" s="12"/>
      <c r="K22" s="119"/>
      <c r="L22" s="120" t="s">
        <v>1042</v>
      </c>
      <c r="M22" s="121"/>
      <c r="N22" s="121"/>
      <c r="O22" s="121"/>
      <c r="P22" s="121"/>
      <c r="Q22" s="121"/>
      <c r="R22" s="122"/>
      <c r="T22" s="119"/>
      <c r="U22" s="120" t="s">
        <v>13</v>
      </c>
      <c r="V22" s="121"/>
      <c r="W22" s="121"/>
      <c r="X22" s="121"/>
      <c r="Y22" s="121"/>
      <c r="Z22" s="120"/>
      <c r="AA22" s="122"/>
    </row>
    <row r="23" spans="2:27" ht="15.75" customHeight="1">
      <c r="C23" s="28"/>
      <c r="E23" s="28"/>
      <c r="F23" s="28"/>
      <c r="G23" s="28"/>
      <c r="H23" s="12"/>
      <c r="K23" s="119"/>
      <c r="L23" s="121" t="s">
        <v>26</v>
      </c>
      <c r="M23" s="121"/>
      <c r="N23" s="121"/>
      <c r="O23" s="121"/>
      <c r="P23" s="121"/>
      <c r="Q23" s="121"/>
      <c r="R23" s="122"/>
      <c r="T23" s="119"/>
      <c r="U23" s="120" t="s">
        <v>14</v>
      </c>
      <c r="V23" s="121"/>
      <c r="W23" s="121"/>
      <c r="X23" s="121"/>
      <c r="Y23" s="121"/>
      <c r="Z23" s="120"/>
      <c r="AA23" s="122"/>
    </row>
    <row r="24" spans="2:27" ht="15.75" customHeight="1">
      <c r="C24" s="28"/>
      <c r="E24" s="28"/>
      <c r="F24" s="28"/>
      <c r="G24" s="28"/>
      <c r="H24" s="12"/>
      <c r="K24" s="119"/>
      <c r="L24" s="121" t="s">
        <v>27</v>
      </c>
      <c r="M24" s="121"/>
      <c r="N24" s="121"/>
      <c r="O24" s="121"/>
      <c r="P24" s="121"/>
      <c r="Q24" s="121"/>
      <c r="R24" s="122"/>
      <c r="T24" s="119"/>
      <c r="U24" s="120" t="s">
        <v>15</v>
      </c>
      <c r="V24" s="121"/>
      <c r="W24" s="121"/>
      <c r="X24" s="121"/>
      <c r="Y24" s="121"/>
      <c r="Z24" s="120"/>
      <c r="AA24" s="122"/>
    </row>
    <row r="25" spans="2:27" ht="16.5" customHeight="1">
      <c r="K25" s="119"/>
      <c r="L25" s="121" t="s">
        <v>28</v>
      </c>
      <c r="M25" s="121"/>
      <c r="N25" s="121"/>
      <c r="O25" s="121"/>
      <c r="P25" s="121"/>
      <c r="Q25" s="121"/>
      <c r="R25" s="122"/>
      <c r="T25" s="119"/>
      <c r="U25" s="120" t="s">
        <v>16</v>
      </c>
      <c r="V25" s="121"/>
      <c r="W25" s="121"/>
      <c r="X25" s="121"/>
      <c r="Y25" s="121"/>
      <c r="Z25" s="120"/>
      <c r="AA25" s="122"/>
    </row>
    <row r="26" spans="2:27" ht="15.75" customHeight="1" thickBot="1">
      <c r="B26" s="99"/>
      <c r="C26" s="95" t="s">
        <v>940</v>
      </c>
      <c r="D26" s="99"/>
      <c r="E26" s="99"/>
      <c r="F26" s="99"/>
      <c r="G26" s="99"/>
      <c r="H26" s="99"/>
      <c r="I26" s="99"/>
      <c r="K26" s="119"/>
      <c r="L26" s="121" t="s">
        <v>29</v>
      </c>
      <c r="M26" s="121"/>
      <c r="N26" s="121"/>
      <c r="O26" s="121"/>
      <c r="P26" s="121"/>
      <c r="Q26" s="121"/>
      <c r="R26" s="122"/>
      <c r="T26" s="119"/>
      <c r="U26" s="120" t="s">
        <v>17</v>
      </c>
      <c r="V26" s="121"/>
      <c r="W26" s="121"/>
      <c r="X26" s="121"/>
      <c r="Y26" s="121"/>
      <c r="Z26" s="120"/>
      <c r="AA26" s="122"/>
    </row>
    <row r="27" spans="2:27" ht="15.75" customHeight="1">
      <c r="B27" s="116"/>
      <c r="C27" s="117" t="s">
        <v>1006</v>
      </c>
      <c r="D27" s="117"/>
      <c r="E27" s="117"/>
      <c r="F27" s="117"/>
      <c r="G27" s="117"/>
      <c r="H27" s="117"/>
      <c r="I27" s="118" t="s">
        <v>1041</v>
      </c>
      <c r="K27" s="119"/>
      <c r="L27" s="121" t="s">
        <v>30</v>
      </c>
      <c r="M27" s="121"/>
      <c r="N27" s="121"/>
      <c r="O27" s="121"/>
      <c r="P27" s="121"/>
      <c r="Q27" s="121"/>
      <c r="R27" s="122"/>
      <c r="T27" s="119"/>
      <c r="U27" s="120" t="s">
        <v>18</v>
      </c>
      <c r="V27" s="121"/>
      <c r="W27" s="121"/>
      <c r="X27" s="121"/>
      <c r="Y27" s="121"/>
      <c r="Z27" s="120"/>
      <c r="AA27" s="122"/>
    </row>
    <row r="28" spans="2:27" ht="15.75" customHeight="1" thickBot="1">
      <c r="B28" s="119"/>
      <c r="C28" s="120" t="s">
        <v>1042</v>
      </c>
      <c r="D28" s="120"/>
      <c r="E28" s="120"/>
      <c r="F28" s="120"/>
      <c r="G28" s="120"/>
      <c r="H28" s="120"/>
      <c r="I28" s="122"/>
      <c r="K28" s="123"/>
      <c r="L28" s="124"/>
      <c r="M28" s="124"/>
      <c r="N28" s="124"/>
      <c r="O28" s="124"/>
      <c r="P28" s="124"/>
      <c r="Q28" s="124"/>
      <c r="R28" s="126"/>
      <c r="T28" s="119"/>
      <c r="U28" s="120" t="s">
        <v>19</v>
      </c>
      <c r="V28" s="121"/>
      <c r="W28" s="121"/>
      <c r="X28" s="121"/>
      <c r="Y28" s="121"/>
      <c r="Z28" s="120"/>
      <c r="AA28" s="122"/>
    </row>
    <row r="29" spans="2:27" ht="15.75" customHeight="1" thickBot="1">
      <c r="B29" s="119"/>
      <c r="C29" s="121" t="s">
        <v>1007</v>
      </c>
      <c r="D29" s="120"/>
      <c r="E29" s="121"/>
      <c r="F29" s="121"/>
      <c r="G29" s="121"/>
      <c r="H29" s="120" t="s">
        <v>1040</v>
      </c>
      <c r="I29" s="122" t="s">
        <v>1161</v>
      </c>
      <c r="K29" s="47"/>
      <c r="L29" s="97" t="s">
        <v>1983</v>
      </c>
      <c r="O29" s="95" t="s">
        <v>940</v>
      </c>
      <c r="P29" s="47"/>
      <c r="Q29" s="47"/>
      <c r="R29" s="47"/>
      <c r="T29" s="119"/>
      <c r="U29" s="120" t="s">
        <v>20</v>
      </c>
      <c r="V29" s="121"/>
      <c r="W29" s="121"/>
      <c r="X29" s="121"/>
      <c r="Y29" s="121"/>
      <c r="Z29" s="120"/>
      <c r="AA29" s="122"/>
    </row>
    <row r="30" spans="2:27" ht="15.75" customHeight="1">
      <c r="B30" s="119"/>
      <c r="C30" s="121" t="s">
        <v>1008</v>
      </c>
      <c r="D30" s="120"/>
      <c r="E30" s="121"/>
      <c r="F30" s="121"/>
      <c r="G30" s="121"/>
      <c r="H30" s="120" t="s">
        <v>1040</v>
      </c>
      <c r="I30" s="122" t="s">
        <v>1161</v>
      </c>
      <c r="K30" s="116"/>
      <c r="L30" s="117" t="s">
        <v>1005</v>
      </c>
      <c r="M30" s="117"/>
      <c r="N30" s="117"/>
      <c r="O30" s="117"/>
      <c r="P30" s="117"/>
      <c r="Q30" s="117"/>
      <c r="R30" s="118" t="s">
        <v>1039</v>
      </c>
      <c r="T30" s="119"/>
      <c r="U30" s="120" t="s">
        <v>21</v>
      </c>
      <c r="V30" s="121"/>
      <c r="W30" s="121"/>
      <c r="X30" s="121"/>
      <c r="Y30" s="121"/>
      <c r="Z30" s="120"/>
      <c r="AA30" s="122"/>
    </row>
    <row r="31" spans="2:27" ht="15.75" customHeight="1">
      <c r="B31" s="119"/>
      <c r="C31" s="121" t="s">
        <v>1009</v>
      </c>
      <c r="D31" s="120"/>
      <c r="E31" s="121"/>
      <c r="F31" s="121"/>
      <c r="G31" s="121"/>
      <c r="H31" s="120" t="s">
        <v>1040</v>
      </c>
      <c r="I31" s="122" t="s">
        <v>1161</v>
      </c>
      <c r="K31" s="119"/>
      <c r="L31" s="120" t="s">
        <v>1042</v>
      </c>
      <c r="M31" s="121"/>
      <c r="N31" s="121"/>
      <c r="O31" s="121"/>
      <c r="P31" s="121"/>
      <c r="Q31" s="121"/>
      <c r="R31" s="122"/>
      <c r="T31" s="119"/>
      <c r="U31" s="120" t="s">
        <v>22</v>
      </c>
      <c r="V31" s="121"/>
      <c r="W31" s="121"/>
      <c r="X31" s="121"/>
      <c r="Y31" s="121"/>
      <c r="Z31" s="120"/>
      <c r="AA31" s="122"/>
    </row>
    <row r="32" spans="2:27" ht="15.75" customHeight="1">
      <c r="B32" s="119"/>
      <c r="C32" s="121" t="s">
        <v>1010</v>
      </c>
      <c r="D32" s="120"/>
      <c r="E32" s="121"/>
      <c r="F32" s="121"/>
      <c r="G32" s="121"/>
      <c r="H32" s="120" t="s">
        <v>1039</v>
      </c>
      <c r="I32" s="122"/>
      <c r="K32" s="119"/>
      <c r="L32" s="121" t="s">
        <v>31</v>
      </c>
      <c r="M32" s="121"/>
      <c r="N32" s="121"/>
      <c r="O32" s="121"/>
      <c r="P32" s="121"/>
      <c r="Q32" s="121"/>
      <c r="R32" s="122"/>
      <c r="T32" s="119"/>
      <c r="U32" s="120" t="s">
        <v>23</v>
      </c>
      <c r="V32" s="121"/>
      <c r="W32" s="121"/>
      <c r="X32" s="121"/>
      <c r="Y32" s="121"/>
      <c r="Z32" s="120"/>
      <c r="AA32" s="122"/>
    </row>
    <row r="33" spans="2:27" ht="15.75" customHeight="1" thickBot="1">
      <c r="B33" s="119"/>
      <c r="C33" s="121" t="s">
        <v>1011</v>
      </c>
      <c r="D33" s="120"/>
      <c r="E33" s="121"/>
      <c r="F33" s="121"/>
      <c r="G33" s="121"/>
      <c r="H33" s="120" t="s">
        <v>1039</v>
      </c>
      <c r="I33" s="122"/>
      <c r="K33" s="123"/>
      <c r="L33" s="125"/>
      <c r="M33" s="124"/>
      <c r="N33" s="125"/>
      <c r="O33" s="125"/>
      <c r="P33" s="125"/>
      <c r="Q33" s="125"/>
      <c r="R33" s="126"/>
      <c r="T33" s="119"/>
      <c r="U33" s="120" t="s">
        <v>24</v>
      </c>
      <c r="V33" s="121"/>
      <c r="W33" s="121"/>
      <c r="X33" s="121"/>
      <c r="Y33" s="121"/>
      <c r="Z33" s="120"/>
      <c r="AA33" s="122"/>
    </row>
    <row r="34" spans="2:27" ht="15.75" customHeight="1" thickBot="1">
      <c r="B34" s="119"/>
      <c r="C34" s="121" t="s">
        <v>1012</v>
      </c>
      <c r="D34" s="120"/>
      <c r="E34" s="121"/>
      <c r="F34" s="121"/>
      <c r="G34" s="121"/>
      <c r="H34" s="120" t="s">
        <v>1039</v>
      </c>
      <c r="I34" s="122"/>
      <c r="K34" s="47"/>
      <c r="L34" s="95" t="s">
        <v>940</v>
      </c>
      <c r="M34" s="47"/>
      <c r="N34" s="47"/>
      <c r="O34" s="47"/>
      <c r="P34" s="47"/>
      <c r="Q34" s="47"/>
      <c r="R34" s="47"/>
      <c r="T34" s="119"/>
      <c r="U34" s="120" t="s">
        <v>2110</v>
      </c>
      <c r="V34" s="121"/>
      <c r="W34" s="121"/>
      <c r="X34" s="121"/>
      <c r="Y34" s="121"/>
      <c r="Z34" s="120"/>
      <c r="AA34" s="122"/>
    </row>
    <row r="35" spans="2:27" ht="15.75" customHeight="1">
      <c r="B35" s="119"/>
      <c r="C35" s="121" t="s">
        <v>1013</v>
      </c>
      <c r="D35" s="120"/>
      <c r="E35" s="121"/>
      <c r="F35" s="121"/>
      <c r="G35" s="121"/>
      <c r="H35" s="120" t="s">
        <v>1039</v>
      </c>
      <c r="I35" s="122"/>
      <c r="K35" s="116"/>
      <c r="L35" s="117" t="s">
        <v>1030</v>
      </c>
      <c r="M35" s="117"/>
      <c r="N35" s="117"/>
      <c r="O35" s="117"/>
      <c r="P35" s="117"/>
      <c r="Q35" s="117"/>
      <c r="R35" s="118" t="s">
        <v>1039</v>
      </c>
      <c r="T35" s="119"/>
      <c r="U35" s="120" t="s">
        <v>559</v>
      </c>
      <c r="V35" s="121"/>
      <c r="W35" s="121"/>
      <c r="X35" s="121"/>
      <c r="Y35" s="120"/>
      <c r="Z35" s="120"/>
      <c r="AA35" s="122"/>
    </row>
    <row r="36" spans="2:27" ht="15.75" customHeight="1">
      <c r="B36" s="119"/>
      <c r="C36" s="121" t="s">
        <v>1014</v>
      </c>
      <c r="D36" s="120"/>
      <c r="E36" s="121"/>
      <c r="F36" s="121"/>
      <c r="G36" s="121"/>
      <c r="H36" s="120" t="s">
        <v>1039</v>
      </c>
      <c r="I36" s="122"/>
      <c r="K36" s="119"/>
      <c r="L36" s="120" t="s">
        <v>1042</v>
      </c>
      <c r="M36" s="121"/>
      <c r="N36" s="121"/>
      <c r="O36" s="121"/>
      <c r="P36" s="121"/>
      <c r="Q36" s="121"/>
      <c r="R36" s="122"/>
      <c r="T36" s="119"/>
      <c r="U36" s="120" t="s">
        <v>2111</v>
      </c>
      <c r="V36" s="121"/>
      <c r="W36" s="121"/>
      <c r="X36" s="121"/>
      <c r="Y36" s="120"/>
      <c r="Z36" s="120"/>
      <c r="AA36" s="122"/>
    </row>
    <row r="37" spans="2:27" ht="15.75" customHeight="1">
      <c r="B37" s="119"/>
      <c r="C37" s="121" t="s">
        <v>1015</v>
      </c>
      <c r="D37" s="120"/>
      <c r="E37" s="121"/>
      <c r="F37" s="121"/>
      <c r="G37" s="121"/>
      <c r="H37" s="120" t="s">
        <v>1039</v>
      </c>
      <c r="I37" s="122"/>
      <c r="K37" s="119"/>
      <c r="L37" s="120" t="s">
        <v>562</v>
      </c>
      <c r="M37" s="121"/>
      <c r="N37" s="121"/>
      <c r="O37" s="121"/>
      <c r="P37" s="121"/>
      <c r="Q37" s="121"/>
      <c r="R37" s="122"/>
      <c r="T37" s="119"/>
      <c r="U37" s="120" t="s">
        <v>560</v>
      </c>
      <c r="V37" s="121"/>
      <c r="W37" s="121"/>
      <c r="X37" s="121"/>
      <c r="Y37" s="120"/>
      <c r="Z37" s="120"/>
      <c r="AA37" s="122"/>
    </row>
    <row r="38" spans="2:27" ht="15" thickBot="1">
      <c r="B38" s="119"/>
      <c r="C38" s="121" t="s">
        <v>1016</v>
      </c>
      <c r="D38" s="120"/>
      <c r="E38" s="121"/>
      <c r="F38" s="121"/>
      <c r="G38" s="121"/>
      <c r="H38" s="120" t="s">
        <v>1039</v>
      </c>
      <c r="I38" s="122"/>
      <c r="K38" s="119"/>
      <c r="L38" s="120" t="s">
        <v>32</v>
      </c>
      <c r="M38" s="121"/>
      <c r="N38" s="121"/>
      <c r="O38" s="121"/>
      <c r="P38" s="121"/>
      <c r="Q38" s="121"/>
      <c r="R38" s="122"/>
      <c r="T38" s="123"/>
      <c r="U38" s="124"/>
      <c r="V38" s="125"/>
      <c r="W38" s="125"/>
      <c r="X38" s="125"/>
      <c r="Y38" s="124"/>
      <c r="Z38" s="124"/>
      <c r="AA38" s="126"/>
    </row>
    <row r="39" spans="2:27" ht="15.75" customHeight="1" thickBot="1">
      <c r="B39" s="119"/>
      <c r="C39" s="121" t="s">
        <v>1017</v>
      </c>
      <c r="D39" s="120"/>
      <c r="E39" s="121"/>
      <c r="F39" s="121"/>
      <c r="G39" s="121"/>
      <c r="H39" s="120" t="s">
        <v>1039</v>
      </c>
      <c r="I39" s="122"/>
      <c r="K39" s="119"/>
      <c r="L39" s="120" t="s">
        <v>33</v>
      </c>
      <c r="M39" s="121"/>
      <c r="N39" s="121"/>
      <c r="O39" s="121"/>
      <c r="P39" s="121" t="s">
        <v>1162</v>
      </c>
      <c r="Q39" s="121"/>
      <c r="R39" s="122"/>
      <c r="U39" s="96" t="s">
        <v>1980</v>
      </c>
      <c r="V39" s="41" t="s">
        <v>1987</v>
      </c>
      <c r="W39" s="41"/>
      <c r="X39" s="41"/>
    </row>
    <row r="40" spans="2:27" ht="15.75" customHeight="1" thickBot="1">
      <c r="B40" s="119"/>
      <c r="C40" s="121" t="s">
        <v>1018</v>
      </c>
      <c r="D40" s="120"/>
      <c r="E40" s="121"/>
      <c r="F40" s="121"/>
      <c r="G40" s="121"/>
      <c r="H40" s="120" t="s">
        <v>1039</v>
      </c>
      <c r="I40" s="122"/>
      <c r="K40" s="123"/>
      <c r="L40" s="124"/>
      <c r="M40" s="124"/>
      <c r="N40" s="124"/>
      <c r="O40" s="124"/>
      <c r="P40" s="124"/>
      <c r="Q40" s="124"/>
      <c r="R40" s="126"/>
      <c r="T40" s="116"/>
      <c r="U40" s="117" t="s">
        <v>1036</v>
      </c>
      <c r="V40" s="117"/>
      <c r="W40" s="117"/>
      <c r="X40" s="117"/>
      <c r="Y40" s="117"/>
      <c r="Z40" s="117"/>
      <c r="AA40" s="118" t="s">
        <v>1040</v>
      </c>
    </row>
    <row r="41" spans="2:27" ht="15.75" customHeight="1" thickBot="1">
      <c r="B41" s="119"/>
      <c r="C41" s="121" t="s">
        <v>1019</v>
      </c>
      <c r="D41" s="120"/>
      <c r="E41" s="121"/>
      <c r="F41" s="121"/>
      <c r="G41" s="121"/>
      <c r="H41" s="120" t="s">
        <v>1040</v>
      </c>
      <c r="I41" s="122" t="s">
        <v>1161</v>
      </c>
      <c r="K41" s="99"/>
      <c r="L41" s="95" t="s">
        <v>940</v>
      </c>
      <c r="M41" s="99"/>
      <c r="N41" s="99"/>
      <c r="O41" s="99"/>
      <c r="P41" s="99"/>
      <c r="Q41" s="99"/>
      <c r="R41" s="99"/>
      <c r="T41" s="119"/>
      <c r="U41" s="120" t="s">
        <v>1042</v>
      </c>
      <c r="V41" s="121"/>
      <c r="W41" s="121"/>
      <c r="X41" s="120"/>
      <c r="Y41" s="120"/>
      <c r="Z41" s="120"/>
      <c r="AA41" s="122"/>
    </row>
    <row r="42" spans="2:27">
      <c r="B42" s="119"/>
      <c r="C42" s="121" t="s">
        <v>1020</v>
      </c>
      <c r="D42" s="120"/>
      <c r="E42" s="121"/>
      <c r="F42" s="121"/>
      <c r="G42" s="121"/>
      <c r="H42" s="120" t="s">
        <v>1040</v>
      </c>
      <c r="I42" s="122" t="s">
        <v>1161</v>
      </c>
      <c r="K42" s="116"/>
      <c r="L42" s="117" t="s">
        <v>1031</v>
      </c>
      <c r="M42" s="117"/>
      <c r="N42" s="117"/>
      <c r="O42" s="117"/>
      <c r="P42" s="117"/>
      <c r="Q42" s="117"/>
      <c r="R42" s="118" t="s">
        <v>1039</v>
      </c>
      <c r="T42" s="119"/>
      <c r="U42" s="120" t="s">
        <v>43</v>
      </c>
      <c r="V42" s="121"/>
      <c r="W42" s="121"/>
      <c r="X42" s="120"/>
      <c r="Y42" s="120"/>
      <c r="Z42" s="120"/>
      <c r="AA42" s="122"/>
    </row>
    <row r="43" spans="2:27">
      <c r="B43" s="119"/>
      <c r="C43" s="121" t="s">
        <v>1021</v>
      </c>
      <c r="D43" s="120"/>
      <c r="E43" s="121"/>
      <c r="F43" s="121"/>
      <c r="G43" s="121"/>
      <c r="H43" s="120" t="s">
        <v>1040</v>
      </c>
      <c r="I43" s="122" t="s">
        <v>1161</v>
      </c>
      <c r="K43" s="119"/>
      <c r="L43" s="120" t="s">
        <v>1042</v>
      </c>
      <c r="M43" s="120"/>
      <c r="N43" s="120"/>
      <c r="O43" s="120"/>
      <c r="P43" s="120"/>
      <c r="Q43" s="120"/>
      <c r="R43" s="122"/>
      <c r="T43" s="119"/>
      <c r="U43" s="120" t="s">
        <v>44</v>
      </c>
      <c r="V43" s="121"/>
      <c r="W43" s="121"/>
      <c r="X43" s="120"/>
      <c r="Y43" s="120"/>
      <c r="Z43" s="120"/>
      <c r="AA43" s="122"/>
    </row>
    <row r="44" spans="2:27" ht="15" thickBot="1">
      <c r="B44" s="119"/>
      <c r="C44" s="121" t="s">
        <v>1022</v>
      </c>
      <c r="D44" s="120"/>
      <c r="E44" s="121"/>
      <c r="F44" s="121"/>
      <c r="G44" s="121"/>
      <c r="H44" s="120" t="s">
        <v>1040</v>
      </c>
      <c r="I44" s="122" t="s">
        <v>1161</v>
      </c>
      <c r="K44" s="119"/>
      <c r="L44" s="120" t="s">
        <v>34</v>
      </c>
      <c r="M44" s="120"/>
      <c r="N44" s="120"/>
      <c r="O44" s="120"/>
      <c r="P44" s="121" t="s">
        <v>1162</v>
      </c>
      <c r="Q44" s="120"/>
      <c r="R44" s="122"/>
      <c r="T44" s="123"/>
      <c r="U44" s="124"/>
      <c r="V44" s="124"/>
      <c r="W44" s="124"/>
      <c r="X44" s="124"/>
      <c r="Y44" s="124"/>
      <c r="Z44" s="124"/>
      <c r="AA44" s="126"/>
    </row>
    <row r="45" spans="2:27" ht="15" thickBot="1">
      <c r="B45" s="119"/>
      <c r="C45" s="121" t="s">
        <v>1023</v>
      </c>
      <c r="D45" s="120"/>
      <c r="E45" s="121"/>
      <c r="F45" s="121"/>
      <c r="G45" s="121"/>
      <c r="H45" s="120" t="s">
        <v>1040</v>
      </c>
      <c r="I45" s="122" t="s">
        <v>1161</v>
      </c>
      <c r="K45" s="119"/>
      <c r="L45" s="120" t="s">
        <v>35</v>
      </c>
      <c r="M45" s="120"/>
      <c r="N45" s="120"/>
      <c r="O45" s="120"/>
      <c r="P45" s="121" t="s">
        <v>1162</v>
      </c>
      <c r="Q45" s="120"/>
      <c r="R45" s="122"/>
      <c r="T45" s="47"/>
      <c r="U45" s="94" t="s">
        <v>1982</v>
      </c>
      <c r="V45" s="47"/>
      <c r="W45" s="47"/>
      <c r="X45" s="47"/>
      <c r="Y45" s="47"/>
      <c r="Z45" s="47"/>
      <c r="AA45" s="47"/>
    </row>
    <row r="46" spans="2:27" ht="15.75" customHeight="1">
      <c r="B46" s="119"/>
      <c r="C46" s="121" t="s">
        <v>1024</v>
      </c>
      <c r="D46" s="120"/>
      <c r="E46" s="121"/>
      <c r="F46" s="121"/>
      <c r="G46" s="121"/>
      <c r="H46" s="120" t="s">
        <v>1040</v>
      </c>
      <c r="I46" s="122" t="s">
        <v>1161</v>
      </c>
      <c r="K46" s="119"/>
      <c r="L46" s="120" t="s">
        <v>2112</v>
      </c>
      <c r="M46" s="120"/>
      <c r="N46" s="120"/>
      <c r="O46" s="120"/>
      <c r="P46" s="120"/>
      <c r="Q46" s="120"/>
      <c r="R46" s="122"/>
      <c r="T46" s="26"/>
      <c r="U46" s="29" t="s">
        <v>1037</v>
      </c>
      <c r="V46" s="24"/>
      <c r="W46" s="24"/>
      <c r="X46" s="24"/>
      <c r="Y46" s="24"/>
      <c r="Z46" s="24"/>
      <c r="AA46" s="20" t="s">
        <v>1039</v>
      </c>
    </row>
    <row r="47" spans="2:27" ht="15.75" customHeight="1">
      <c r="B47" s="119"/>
      <c r="C47" s="121" t="s">
        <v>1025</v>
      </c>
      <c r="D47" s="120"/>
      <c r="E47" s="121"/>
      <c r="F47" s="121"/>
      <c r="G47" s="121"/>
      <c r="H47" s="120" t="s">
        <v>1040</v>
      </c>
      <c r="I47" s="122" t="s">
        <v>1161</v>
      </c>
      <c r="K47" s="119"/>
      <c r="L47" s="120" t="s">
        <v>36</v>
      </c>
      <c r="M47" s="120"/>
      <c r="N47" s="120"/>
      <c r="O47" s="120"/>
      <c r="P47" s="120" t="s">
        <v>1163</v>
      </c>
      <c r="Q47" s="120"/>
      <c r="R47" s="122"/>
      <c r="T47" s="27"/>
      <c r="U47" s="30" t="s">
        <v>1047</v>
      </c>
      <c r="V47" s="28"/>
      <c r="W47" s="28"/>
      <c r="AA47" s="23"/>
    </row>
    <row r="48" spans="2:27" ht="15.75" customHeight="1">
      <c r="B48" s="119"/>
      <c r="C48" s="121" t="s">
        <v>1026</v>
      </c>
      <c r="D48" s="120"/>
      <c r="E48" s="121"/>
      <c r="F48" s="121"/>
      <c r="G48" s="121"/>
      <c r="H48" s="120" t="s">
        <v>1040</v>
      </c>
      <c r="I48" s="122" t="s">
        <v>1161</v>
      </c>
      <c r="K48" s="119"/>
      <c r="L48" s="120" t="s">
        <v>37</v>
      </c>
      <c r="M48" s="120"/>
      <c r="N48" s="120"/>
      <c r="O48" s="120"/>
      <c r="P48" s="120"/>
      <c r="Q48" s="120"/>
      <c r="R48" s="122"/>
      <c r="T48" s="27"/>
      <c r="U48" t="s">
        <v>45</v>
      </c>
      <c r="V48" s="28"/>
      <c r="W48" s="28"/>
      <c r="AA48" s="23"/>
    </row>
    <row r="49" spans="2:27" ht="15.75" customHeight="1">
      <c r="B49" s="119"/>
      <c r="C49" s="121" t="s">
        <v>1027</v>
      </c>
      <c r="D49" s="120"/>
      <c r="E49" s="121"/>
      <c r="F49" s="121"/>
      <c r="G49" s="121"/>
      <c r="H49" s="120" t="s">
        <v>1040</v>
      </c>
      <c r="I49" s="122" t="s">
        <v>1161</v>
      </c>
      <c r="K49" s="119"/>
      <c r="L49" s="120" t="s">
        <v>563</v>
      </c>
      <c r="M49" s="120"/>
      <c r="N49" s="120"/>
      <c r="O49" s="120"/>
      <c r="P49" s="121" t="s">
        <v>1162</v>
      </c>
      <c r="Q49" s="120"/>
      <c r="R49" s="122"/>
      <c r="T49" s="27"/>
      <c r="U49" t="s">
        <v>46</v>
      </c>
      <c r="V49" s="28"/>
      <c r="W49" s="28"/>
      <c r="AA49" s="23"/>
    </row>
    <row r="50" spans="2:27" ht="15.75" customHeight="1">
      <c r="B50" s="119"/>
      <c r="C50" s="121" t="s">
        <v>1028</v>
      </c>
      <c r="D50" s="120"/>
      <c r="E50" s="121"/>
      <c r="F50" s="121"/>
      <c r="G50" s="121"/>
      <c r="H50" s="120" t="s">
        <v>1040</v>
      </c>
      <c r="I50" s="122" t="s">
        <v>1161</v>
      </c>
      <c r="K50" s="119"/>
      <c r="L50" s="120" t="s">
        <v>38</v>
      </c>
      <c r="M50" s="120"/>
      <c r="N50" s="120"/>
      <c r="O50" s="120"/>
      <c r="P50" s="122" t="s">
        <v>1161</v>
      </c>
      <c r="Q50" s="120"/>
      <c r="R50" s="122"/>
      <c r="T50" s="27"/>
      <c r="U50" t="s">
        <v>47</v>
      </c>
      <c r="AA50" s="23"/>
    </row>
    <row r="51" spans="2:27" ht="15.75" customHeight="1">
      <c r="B51" s="119"/>
      <c r="C51" s="121" t="s">
        <v>1029</v>
      </c>
      <c r="D51" s="120"/>
      <c r="E51" s="121"/>
      <c r="F51" s="121"/>
      <c r="G51" s="121"/>
      <c r="H51" s="120" t="s">
        <v>1040</v>
      </c>
      <c r="I51" s="122" t="s">
        <v>1161</v>
      </c>
      <c r="K51" s="119"/>
      <c r="L51" s="120" t="s">
        <v>39</v>
      </c>
      <c r="M51" s="120"/>
      <c r="N51" s="120"/>
      <c r="O51" s="120"/>
      <c r="P51" s="122" t="s">
        <v>1161</v>
      </c>
      <c r="Q51" s="120"/>
      <c r="R51" s="122"/>
      <c r="T51" s="27"/>
      <c r="U51" t="s">
        <v>564</v>
      </c>
      <c r="AA51" s="23"/>
    </row>
    <row r="52" spans="2:27" ht="16.5" customHeight="1" thickBot="1">
      <c r="B52" s="123"/>
      <c r="C52" s="127" t="s">
        <v>1044</v>
      </c>
      <c r="D52" s="124"/>
      <c r="E52" s="124"/>
      <c r="F52" s="124"/>
      <c r="G52" s="124"/>
      <c r="H52" s="124"/>
      <c r="I52" s="126"/>
      <c r="K52" s="119"/>
      <c r="L52" s="120" t="s">
        <v>40</v>
      </c>
      <c r="M52" s="120"/>
      <c r="N52" s="120"/>
      <c r="O52" s="120"/>
      <c r="P52" s="122" t="s">
        <v>1161</v>
      </c>
      <c r="Q52" s="120"/>
      <c r="R52" s="122"/>
      <c r="T52" s="27"/>
      <c r="U52" t="s">
        <v>48</v>
      </c>
      <c r="AA52" s="23"/>
    </row>
    <row r="53" spans="2:27" ht="15.75" customHeight="1" thickBot="1">
      <c r="C53" s="96" t="s">
        <v>1980</v>
      </c>
      <c r="D53" s="41"/>
      <c r="E53" s="41"/>
      <c r="F53" s="41"/>
      <c r="K53" s="119"/>
      <c r="L53" s="120" t="s">
        <v>41</v>
      </c>
      <c r="M53" s="120"/>
      <c r="N53" s="120"/>
      <c r="O53" s="120"/>
      <c r="P53" s="122" t="s">
        <v>1161</v>
      </c>
      <c r="Q53" s="120"/>
      <c r="R53" s="122"/>
      <c r="T53" s="27"/>
      <c r="U53" t="s">
        <v>89</v>
      </c>
      <c r="AA53" s="23"/>
    </row>
    <row r="54" spans="2:27" ht="15.75" customHeight="1">
      <c r="B54" s="116"/>
      <c r="C54" s="117" t="s">
        <v>1033</v>
      </c>
      <c r="D54" s="117"/>
      <c r="E54" s="117"/>
      <c r="F54" s="117"/>
      <c r="G54" s="117"/>
      <c r="H54" s="117"/>
      <c r="I54" s="118" t="s">
        <v>1040</v>
      </c>
      <c r="K54" s="119"/>
      <c r="L54" s="120"/>
      <c r="M54" s="1050" t="s">
        <v>97</v>
      </c>
      <c r="N54" s="1050"/>
      <c r="O54" s="1050"/>
      <c r="P54" s="1050"/>
      <c r="Q54" s="1050"/>
      <c r="R54" s="128" t="s">
        <v>1986</v>
      </c>
      <c r="T54" s="27"/>
      <c r="U54" t="s">
        <v>49</v>
      </c>
      <c r="AA54" s="23"/>
    </row>
    <row r="55" spans="2:27" ht="15.75" customHeight="1" thickBot="1">
      <c r="B55" s="119"/>
      <c r="C55" s="120" t="s">
        <v>1042</v>
      </c>
      <c r="D55" s="121"/>
      <c r="E55" s="121"/>
      <c r="F55" s="121"/>
      <c r="G55" s="121"/>
      <c r="H55" s="121"/>
      <c r="I55" s="122"/>
      <c r="K55" s="119"/>
      <c r="L55" s="120"/>
      <c r="M55" s="1050"/>
      <c r="N55" s="1050"/>
      <c r="O55" s="1050"/>
      <c r="P55" s="1050"/>
      <c r="Q55" s="1050"/>
      <c r="R55" s="128"/>
      <c r="T55" s="15"/>
      <c r="U55" s="25"/>
      <c r="V55" s="25"/>
      <c r="W55" s="25"/>
      <c r="X55" s="25"/>
      <c r="Y55" s="25"/>
      <c r="Z55" s="25"/>
      <c r="AA55" s="21"/>
    </row>
    <row r="56" spans="2:27" ht="15.75" customHeight="1" thickBot="1">
      <c r="B56" s="119"/>
      <c r="C56" s="121" t="s">
        <v>1034</v>
      </c>
      <c r="D56" s="121"/>
      <c r="E56" s="121"/>
      <c r="F56" s="121"/>
      <c r="G56" s="121"/>
      <c r="H56" s="121"/>
      <c r="I56" s="122"/>
      <c r="K56" s="119"/>
      <c r="L56" s="120"/>
      <c r="M56" s="1051" t="s">
        <v>54</v>
      </c>
      <c r="N56" s="1051"/>
      <c r="O56" s="1051"/>
      <c r="P56" s="1051"/>
      <c r="Q56" s="1051"/>
      <c r="R56" s="128" t="s">
        <v>1986</v>
      </c>
      <c r="T56" s="47"/>
      <c r="U56" s="94" t="s">
        <v>1982</v>
      </c>
      <c r="V56" s="47"/>
      <c r="W56" s="47"/>
      <c r="X56" s="47"/>
      <c r="Y56" s="47"/>
      <c r="Z56" s="47"/>
      <c r="AA56" s="47"/>
    </row>
    <row r="57" spans="2:27" ht="15.75" customHeight="1" thickBot="1">
      <c r="B57" s="123"/>
      <c r="C57" s="125"/>
      <c r="D57" s="124"/>
      <c r="E57" s="125"/>
      <c r="F57" s="125"/>
      <c r="G57" s="125"/>
      <c r="H57" s="125"/>
      <c r="I57" s="126"/>
      <c r="K57" s="119"/>
      <c r="L57" s="120"/>
      <c r="M57" s="1051"/>
      <c r="N57" s="1051"/>
      <c r="O57" s="1051"/>
      <c r="P57" s="1051"/>
      <c r="Q57" s="1051"/>
      <c r="R57" s="129"/>
      <c r="T57" s="26"/>
      <c r="U57" s="29" t="s">
        <v>1038</v>
      </c>
      <c r="V57" s="24"/>
      <c r="W57" s="24"/>
      <c r="X57" s="24"/>
      <c r="Y57" s="24"/>
      <c r="Z57" s="24"/>
      <c r="AA57" s="20" t="s">
        <v>1039</v>
      </c>
    </row>
    <row r="58" spans="2:27" ht="15.75" customHeight="1" thickBot="1">
      <c r="B58" s="99"/>
      <c r="C58" s="100" t="s">
        <v>1981</v>
      </c>
      <c r="D58" s="101"/>
      <c r="E58" s="101"/>
      <c r="F58" s="101"/>
      <c r="G58" s="95" t="s">
        <v>940</v>
      </c>
      <c r="H58" s="99"/>
      <c r="I58" s="99"/>
      <c r="K58" s="123"/>
      <c r="L58" s="127" t="s">
        <v>1032</v>
      </c>
      <c r="M58" s="124"/>
      <c r="N58" s="124"/>
      <c r="O58" s="124"/>
      <c r="P58" s="124"/>
      <c r="Q58" s="124"/>
      <c r="R58" s="126"/>
      <c r="T58" s="27"/>
      <c r="U58" s="30" t="s">
        <v>1046</v>
      </c>
      <c r="AA58" s="23"/>
    </row>
    <row r="59" spans="2:27">
      <c r="B59" s="116"/>
      <c r="C59" s="117" t="s">
        <v>1035</v>
      </c>
      <c r="D59" s="117"/>
      <c r="E59" s="117"/>
      <c r="F59" s="117"/>
      <c r="G59" s="117"/>
      <c r="H59" s="117"/>
      <c r="I59" s="118" t="s">
        <v>1039</v>
      </c>
      <c r="T59" s="27"/>
      <c r="U59" t="s">
        <v>941</v>
      </c>
      <c r="AA59" s="23"/>
    </row>
    <row r="60" spans="2:27" ht="16.5" customHeight="1">
      <c r="B60" s="119"/>
      <c r="C60" s="120" t="s">
        <v>1045</v>
      </c>
      <c r="D60" s="121"/>
      <c r="E60" s="121"/>
      <c r="F60" s="121"/>
      <c r="G60" s="121"/>
      <c r="H60" s="121"/>
      <c r="I60" s="122"/>
      <c r="T60" s="27"/>
      <c r="U60" t="s">
        <v>50</v>
      </c>
      <c r="AA60" s="23"/>
    </row>
    <row r="61" spans="2:27">
      <c r="B61" s="119"/>
      <c r="C61" s="120" t="s">
        <v>42</v>
      </c>
      <c r="D61" s="121"/>
      <c r="E61" s="121"/>
      <c r="F61" s="121"/>
      <c r="G61" s="121"/>
      <c r="H61" s="121"/>
      <c r="I61" s="122"/>
      <c r="T61" s="27"/>
      <c r="U61" t="s">
        <v>51</v>
      </c>
      <c r="AA61" s="23"/>
    </row>
    <row r="62" spans="2:27" ht="15" thickBot="1">
      <c r="B62" s="123"/>
      <c r="C62" s="125"/>
      <c r="D62" s="124"/>
      <c r="E62" s="125"/>
      <c r="F62" s="125"/>
      <c r="G62" s="125"/>
      <c r="H62" s="125"/>
      <c r="I62" s="126"/>
      <c r="T62" s="27"/>
      <c r="U62" t="s">
        <v>565</v>
      </c>
      <c r="AA62" s="23"/>
    </row>
    <row r="63" spans="2:27">
      <c r="T63" s="27"/>
      <c r="U63" t="s">
        <v>52</v>
      </c>
      <c r="AA63" s="23"/>
    </row>
    <row r="64" spans="2:27">
      <c r="T64" s="27"/>
      <c r="U64" t="s">
        <v>53</v>
      </c>
      <c r="AA64" s="23"/>
    </row>
    <row r="65" spans="20:27" ht="15.75" customHeight="1">
      <c r="T65" s="27"/>
      <c r="U65" t="s">
        <v>566</v>
      </c>
      <c r="AA65" s="23"/>
    </row>
    <row r="66" spans="20:27" ht="15.75" customHeight="1" thickBot="1">
      <c r="T66" s="15"/>
      <c r="U66" s="25"/>
      <c r="V66" s="25"/>
      <c r="W66" s="25"/>
      <c r="X66" s="25"/>
      <c r="Y66" s="25"/>
      <c r="Z66" s="25"/>
      <c r="AA66" s="21"/>
    </row>
    <row r="72" spans="20:27" ht="15.75" customHeight="1"/>
    <row r="73" spans="20:27" ht="15.75" customHeight="1"/>
    <row r="74" spans="20:27" ht="15.75" customHeight="1"/>
    <row r="75" spans="20:27" ht="15.75" customHeight="1"/>
    <row r="76" spans="20:27" ht="15.75" customHeight="1"/>
    <row r="77" spans="20:27" ht="15.75" customHeight="1"/>
    <row r="78" spans="20:27" ht="15.75" customHeight="1"/>
    <row r="83" ht="15.75" customHeight="1"/>
    <row r="84" ht="15.75" customHeight="1"/>
    <row r="85" ht="15.75" customHeight="1"/>
    <row r="86" ht="15.75" customHeight="1"/>
    <row r="87" ht="15.75" customHeight="1"/>
    <row r="88" ht="15.75" customHeight="1"/>
    <row r="89" ht="15.75" customHeight="1"/>
  </sheetData>
  <mergeCells count="3">
    <mergeCell ref="U1:AA3"/>
    <mergeCell ref="M54:Q55"/>
    <mergeCell ref="M56:Q57"/>
  </mergeCells>
  <conditionalFormatting sqref="C12:G12">
    <cfRule type="expression" dxfId="1543" priority="1">
      <formula>B12=TRUE</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6625" r:id="rId4" name="Button 1">
              <controlPr defaultSize="0" print="0" autoFill="0" autoPict="0" macro="[0]!Button17_Click">
                <anchor moveWithCells="1" sizeWithCells="1">
                  <from>
                    <xdr:col>26</xdr:col>
                    <xdr:colOff>69850</xdr:colOff>
                    <xdr:row>0</xdr:row>
                    <xdr:rowOff>133350</xdr:rowOff>
                  </from>
                  <to>
                    <xdr:col>27</xdr:col>
                    <xdr:colOff>88900</xdr:colOff>
                    <xdr:row>2</xdr:row>
                    <xdr:rowOff>88900</xdr:rowOff>
                  </to>
                </anchor>
              </controlPr>
            </control>
          </mc:Choice>
        </mc:AlternateContent>
        <mc:AlternateContent xmlns:mc="http://schemas.openxmlformats.org/markup-compatibility/2006">
          <mc:Choice Requires="x14">
            <control shapeId="26626" r:id="rId5" name="Button 2">
              <controlPr defaultSize="0" print="0" autoFill="0" autoPict="0" macro="[0]!Clean1">
                <anchor moveWithCells="1" sizeWithCells="1">
                  <from>
                    <xdr:col>1</xdr:col>
                    <xdr:colOff>76200</xdr:colOff>
                    <xdr:row>3</xdr:row>
                    <xdr:rowOff>228600</xdr:rowOff>
                  </from>
                  <to>
                    <xdr:col>1</xdr:col>
                    <xdr:colOff>508000</xdr:colOff>
                    <xdr:row>4</xdr:row>
                    <xdr:rowOff>203200</xdr:rowOff>
                  </to>
                </anchor>
              </controlPr>
            </control>
          </mc:Choice>
        </mc:AlternateContent>
        <mc:AlternateContent xmlns:mc="http://schemas.openxmlformats.org/markup-compatibility/2006">
          <mc:Choice Requires="x14">
            <control shapeId="26684" r:id="rId6" name="Check Box 60">
              <controlPr defaultSize="0" autoFill="0" autoLine="0" autoPict="0">
                <anchor moveWithCells="1">
                  <from>
                    <xdr:col>1</xdr:col>
                    <xdr:colOff>323850</xdr:colOff>
                    <xdr:row>11</xdr:row>
                    <xdr:rowOff>0</xdr:rowOff>
                  </from>
                  <to>
                    <xdr:col>2</xdr:col>
                    <xdr:colOff>50800</xdr:colOff>
                    <xdr:row>12</xdr:row>
                    <xdr:rowOff>0</xdr:rowOff>
                  </to>
                </anchor>
              </controlPr>
            </control>
          </mc:Choice>
        </mc:AlternateContent>
        <mc:AlternateContent xmlns:mc="http://schemas.openxmlformats.org/markup-compatibility/2006">
          <mc:Choice Requires="x14">
            <control shapeId="26685" r:id="rId7" name="Check Box 61">
              <controlPr defaultSize="0" autoFill="0" autoLine="0" autoPict="0">
                <anchor moveWithCells="1">
                  <from>
                    <xdr:col>1</xdr:col>
                    <xdr:colOff>323850</xdr:colOff>
                    <xdr:row>12</xdr:row>
                    <xdr:rowOff>0</xdr:rowOff>
                  </from>
                  <to>
                    <xdr:col>2</xdr:col>
                    <xdr:colOff>50800</xdr:colOff>
                    <xdr:row>13</xdr:row>
                    <xdr:rowOff>0</xdr:rowOff>
                  </to>
                </anchor>
              </controlPr>
            </control>
          </mc:Choice>
        </mc:AlternateContent>
        <mc:AlternateContent xmlns:mc="http://schemas.openxmlformats.org/markup-compatibility/2006">
          <mc:Choice Requires="x14">
            <control shapeId="26686" r:id="rId8" name="Check Box 62">
              <controlPr defaultSize="0" autoFill="0" autoLine="0" autoPict="0">
                <anchor moveWithCells="1">
                  <from>
                    <xdr:col>1</xdr:col>
                    <xdr:colOff>323850</xdr:colOff>
                    <xdr:row>13</xdr:row>
                    <xdr:rowOff>0</xdr:rowOff>
                  </from>
                  <to>
                    <xdr:col>2</xdr:col>
                    <xdr:colOff>50800</xdr:colOff>
                    <xdr:row>14</xdr:row>
                    <xdr:rowOff>0</xdr:rowOff>
                  </to>
                </anchor>
              </controlPr>
            </control>
          </mc:Choice>
        </mc:AlternateContent>
        <mc:AlternateContent xmlns:mc="http://schemas.openxmlformats.org/markup-compatibility/2006">
          <mc:Choice Requires="x14">
            <control shapeId="26697" r:id="rId9" name="Check Box 73">
              <controlPr defaultSize="0" autoFill="0" autoLine="0" autoPict="0">
                <anchor moveWithCells="1">
                  <from>
                    <xdr:col>10</xdr:col>
                    <xdr:colOff>323850</xdr:colOff>
                    <xdr:row>11</xdr:row>
                    <xdr:rowOff>0</xdr:rowOff>
                  </from>
                  <to>
                    <xdr:col>11</xdr:col>
                    <xdr:colOff>50800</xdr:colOff>
                    <xdr:row>12</xdr:row>
                    <xdr:rowOff>0</xdr:rowOff>
                  </to>
                </anchor>
              </controlPr>
            </control>
          </mc:Choice>
        </mc:AlternateContent>
        <mc:AlternateContent xmlns:mc="http://schemas.openxmlformats.org/markup-compatibility/2006">
          <mc:Choice Requires="x14">
            <control shapeId="26698" r:id="rId10" name="Check Box 74">
              <controlPr defaultSize="0" autoFill="0" autoLine="0" autoPict="0">
                <anchor moveWithCells="1">
                  <from>
                    <xdr:col>10</xdr:col>
                    <xdr:colOff>323850</xdr:colOff>
                    <xdr:row>12</xdr:row>
                    <xdr:rowOff>0</xdr:rowOff>
                  </from>
                  <to>
                    <xdr:col>11</xdr:col>
                    <xdr:colOff>50800</xdr:colOff>
                    <xdr:row>13</xdr:row>
                    <xdr:rowOff>0</xdr:rowOff>
                  </to>
                </anchor>
              </controlPr>
            </control>
          </mc:Choice>
        </mc:AlternateContent>
        <mc:AlternateContent xmlns:mc="http://schemas.openxmlformats.org/markup-compatibility/2006">
          <mc:Choice Requires="x14">
            <control shapeId="26699" r:id="rId11" name="Check Box 75">
              <controlPr defaultSize="0" autoFill="0" autoLine="0" autoPict="0">
                <anchor moveWithCells="1">
                  <from>
                    <xdr:col>10</xdr:col>
                    <xdr:colOff>323850</xdr:colOff>
                    <xdr:row>17</xdr:row>
                    <xdr:rowOff>0</xdr:rowOff>
                  </from>
                  <to>
                    <xdr:col>11</xdr:col>
                    <xdr:colOff>50800</xdr:colOff>
                    <xdr:row>18</xdr:row>
                    <xdr:rowOff>0</xdr:rowOff>
                  </to>
                </anchor>
              </controlPr>
            </control>
          </mc:Choice>
        </mc:AlternateContent>
        <mc:AlternateContent xmlns:mc="http://schemas.openxmlformats.org/markup-compatibility/2006">
          <mc:Choice Requires="x14">
            <control shapeId="26700" r:id="rId12" name="Check Box 76">
              <controlPr defaultSize="0" autoFill="0" autoLine="0" autoPict="0">
                <anchor moveWithCells="1">
                  <from>
                    <xdr:col>10</xdr:col>
                    <xdr:colOff>323850</xdr:colOff>
                    <xdr:row>22</xdr:row>
                    <xdr:rowOff>0</xdr:rowOff>
                  </from>
                  <to>
                    <xdr:col>11</xdr:col>
                    <xdr:colOff>50800</xdr:colOff>
                    <xdr:row>23</xdr:row>
                    <xdr:rowOff>0</xdr:rowOff>
                  </to>
                </anchor>
              </controlPr>
            </control>
          </mc:Choice>
        </mc:AlternateContent>
        <mc:AlternateContent xmlns:mc="http://schemas.openxmlformats.org/markup-compatibility/2006">
          <mc:Choice Requires="x14">
            <control shapeId="26701" r:id="rId13" name="Check Box 77">
              <controlPr defaultSize="0" autoFill="0" autoLine="0" autoPict="0">
                <anchor moveWithCells="1">
                  <from>
                    <xdr:col>10</xdr:col>
                    <xdr:colOff>323850</xdr:colOff>
                    <xdr:row>23</xdr:row>
                    <xdr:rowOff>0</xdr:rowOff>
                  </from>
                  <to>
                    <xdr:col>11</xdr:col>
                    <xdr:colOff>50800</xdr:colOff>
                    <xdr:row>24</xdr:row>
                    <xdr:rowOff>0</xdr:rowOff>
                  </to>
                </anchor>
              </controlPr>
            </control>
          </mc:Choice>
        </mc:AlternateContent>
        <mc:AlternateContent xmlns:mc="http://schemas.openxmlformats.org/markup-compatibility/2006">
          <mc:Choice Requires="x14">
            <control shapeId="26702" r:id="rId14" name="Check Box 78">
              <controlPr defaultSize="0" autoFill="0" autoLine="0" autoPict="0">
                <anchor moveWithCells="1">
                  <from>
                    <xdr:col>10</xdr:col>
                    <xdr:colOff>323850</xdr:colOff>
                    <xdr:row>24</xdr:row>
                    <xdr:rowOff>0</xdr:rowOff>
                  </from>
                  <to>
                    <xdr:col>11</xdr:col>
                    <xdr:colOff>50800</xdr:colOff>
                    <xdr:row>24</xdr:row>
                    <xdr:rowOff>203200</xdr:rowOff>
                  </to>
                </anchor>
              </controlPr>
            </control>
          </mc:Choice>
        </mc:AlternateContent>
        <mc:AlternateContent xmlns:mc="http://schemas.openxmlformats.org/markup-compatibility/2006">
          <mc:Choice Requires="x14">
            <control shapeId="26703" r:id="rId15" name="Check Box 79">
              <controlPr defaultSize="0" autoFill="0" autoLine="0" autoPict="0">
                <anchor moveWithCells="1">
                  <from>
                    <xdr:col>10</xdr:col>
                    <xdr:colOff>323850</xdr:colOff>
                    <xdr:row>25</xdr:row>
                    <xdr:rowOff>0</xdr:rowOff>
                  </from>
                  <to>
                    <xdr:col>11</xdr:col>
                    <xdr:colOff>50800</xdr:colOff>
                    <xdr:row>26</xdr:row>
                    <xdr:rowOff>0</xdr:rowOff>
                  </to>
                </anchor>
              </controlPr>
            </control>
          </mc:Choice>
        </mc:AlternateContent>
        <mc:AlternateContent xmlns:mc="http://schemas.openxmlformats.org/markup-compatibility/2006">
          <mc:Choice Requires="x14">
            <control shapeId="26704" r:id="rId16" name="Check Box 80">
              <controlPr defaultSize="0" autoFill="0" autoLine="0" autoPict="0">
                <anchor moveWithCells="1">
                  <from>
                    <xdr:col>10</xdr:col>
                    <xdr:colOff>323850</xdr:colOff>
                    <xdr:row>26</xdr:row>
                    <xdr:rowOff>0</xdr:rowOff>
                  </from>
                  <to>
                    <xdr:col>11</xdr:col>
                    <xdr:colOff>50800</xdr:colOff>
                    <xdr:row>27</xdr:row>
                    <xdr:rowOff>0</xdr:rowOff>
                  </to>
                </anchor>
              </controlPr>
            </control>
          </mc:Choice>
        </mc:AlternateContent>
        <mc:AlternateContent xmlns:mc="http://schemas.openxmlformats.org/markup-compatibility/2006">
          <mc:Choice Requires="x14">
            <control shapeId="26705" r:id="rId17" name="Check Box 81">
              <controlPr defaultSize="0" autoFill="0" autoLine="0" autoPict="0">
                <anchor moveWithCells="1">
                  <from>
                    <xdr:col>19</xdr:col>
                    <xdr:colOff>323850</xdr:colOff>
                    <xdr:row>11</xdr:row>
                    <xdr:rowOff>0</xdr:rowOff>
                  </from>
                  <to>
                    <xdr:col>20</xdr:col>
                    <xdr:colOff>50800</xdr:colOff>
                    <xdr:row>12</xdr:row>
                    <xdr:rowOff>0</xdr:rowOff>
                  </to>
                </anchor>
              </controlPr>
            </control>
          </mc:Choice>
        </mc:AlternateContent>
        <mc:AlternateContent xmlns:mc="http://schemas.openxmlformats.org/markup-compatibility/2006">
          <mc:Choice Requires="x14">
            <control shapeId="26706" r:id="rId18" name="Check Box 82">
              <controlPr defaultSize="0" autoFill="0" autoLine="0" autoPict="0">
                <anchor moveWithCells="1">
                  <from>
                    <xdr:col>19</xdr:col>
                    <xdr:colOff>323850</xdr:colOff>
                    <xdr:row>12</xdr:row>
                    <xdr:rowOff>0</xdr:rowOff>
                  </from>
                  <to>
                    <xdr:col>20</xdr:col>
                    <xdr:colOff>50800</xdr:colOff>
                    <xdr:row>13</xdr:row>
                    <xdr:rowOff>0</xdr:rowOff>
                  </to>
                </anchor>
              </controlPr>
            </control>
          </mc:Choice>
        </mc:AlternateContent>
        <mc:AlternateContent xmlns:mc="http://schemas.openxmlformats.org/markup-compatibility/2006">
          <mc:Choice Requires="x14">
            <control shapeId="26707" r:id="rId19" name="Check Box 83">
              <controlPr defaultSize="0" autoFill="0" autoLine="0" autoPict="0">
                <anchor moveWithCells="1">
                  <from>
                    <xdr:col>19</xdr:col>
                    <xdr:colOff>323850</xdr:colOff>
                    <xdr:row>13</xdr:row>
                    <xdr:rowOff>0</xdr:rowOff>
                  </from>
                  <to>
                    <xdr:col>20</xdr:col>
                    <xdr:colOff>50800</xdr:colOff>
                    <xdr:row>14</xdr:row>
                    <xdr:rowOff>0</xdr:rowOff>
                  </to>
                </anchor>
              </controlPr>
            </control>
          </mc:Choice>
        </mc:AlternateContent>
        <mc:AlternateContent xmlns:mc="http://schemas.openxmlformats.org/markup-compatibility/2006">
          <mc:Choice Requires="x14">
            <control shapeId="26708" r:id="rId20" name="Check Box 84">
              <controlPr defaultSize="0" autoFill="0" autoLine="0" autoPict="0">
                <anchor moveWithCells="1">
                  <from>
                    <xdr:col>19</xdr:col>
                    <xdr:colOff>323850</xdr:colOff>
                    <xdr:row>14</xdr:row>
                    <xdr:rowOff>0</xdr:rowOff>
                  </from>
                  <to>
                    <xdr:col>20</xdr:col>
                    <xdr:colOff>50800</xdr:colOff>
                    <xdr:row>15</xdr:row>
                    <xdr:rowOff>0</xdr:rowOff>
                  </to>
                </anchor>
              </controlPr>
            </control>
          </mc:Choice>
        </mc:AlternateContent>
        <mc:AlternateContent xmlns:mc="http://schemas.openxmlformats.org/markup-compatibility/2006">
          <mc:Choice Requires="x14">
            <control shapeId="26709" r:id="rId21" name="Check Box 85">
              <controlPr defaultSize="0" autoFill="0" autoLine="0" autoPict="0">
                <anchor moveWithCells="1">
                  <from>
                    <xdr:col>19</xdr:col>
                    <xdr:colOff>323850</xdr:colOff>
                    <xdr:row>15</xdr:row>
                    <xdr:rowOff>0</xdr:rowOff>
                  </from>
                  <to>
                    <xdr:col>20</xdr:col>
                    <xdr:colOff>50800</xdr:colOff>
                    <xdr:row>16</xdr:row>
                    <xdr:rowOff>0</xdr:rowOff>
                  </to>
                </anchor>
              </controlPr>
            </control>
          </mc:Choice>
        </mc:AlternateContent>
        <mc:AlternateContent xmlns:mc="http://schemas.openxmlformats.org/markup-compatibility/2006">
          <mc:Choice Requires="x14">
            <control shapeId="26710" r:id="rId22" name="Check Box 86">
              <controlPr defaultSize="0" autoFill="0" autoLine="0" autoPict="0">
                <anchor moveWithCells="1">
                  <from>
                    <xdr:col>19</xdr:col>
                    <xdr:colOff>323850</xdr:colOff>
                    <xdr:row>16</xdr:row>
                    <xdr:rowOff>0</xdr:rowOff>
                  </from>
                  <to>
                    <xdr:col>20</xdr:col>
                    <xdr:colOff>50800</xdr:colOff>
                    <xdr:row>17</xdr:row>
                    <xdr:rowOff>0</xdr:rowOff>
                  </to>
                </anchor>
              </controlPr>
            </control>
          </mc:Choice>
        </mc:AlternateContent>
        <mc:AlternateContent xmlns:mc="http://schemas.openxmlformats.org/markup-compatibility/2006">
          <mc:Choice Requires="x14">
            <control shapeId="26711" r:id="rId23" name="Check Box 87">
              <controlPr defaultSize="0" autoFill="0" autoLine="0" autoPict="0">
                <anchor moveWithCells="1">
                  <from>
                    <xdr:col>19</xdr:col>
                    <xdr:colOff>323850</xdr:colOff>
                    <xdr:row>17</xdr:row>
                    <xdr:rowOff>0</xdr:rowOff>
                  </from>
                  <to>
                    <xdr:col>20</xdr:col>
                    <xdr:colOff>50800</xdr:colOff>
                    <xdr:row>18</xdr:row>
                    <xdr:rowOff>0</xdr:rowOff>
                  </to>
                </anchor>
              </controlPr>
            </control>
          </mc:Choice>
        </mc:AlternateContent>
        <mc:AlternateContent xmlns:mc="http://schemas.openxmlformats.org/markup-compatibility/2006">
          <mc:Choice Requires="x14">
            <control shapeId="26712" r:id="rId24" name="Check Box 88">
              <controlPr defaultSize="0" autoFill="0" autoLine="0" autoPict="0">
                <anchor moveWithCells="1">
                  <from>
                    <xdr:col>19</xdr:col>
                    <xdr:colOff>323850</xdr:colOff>
                    <xdr:row>18</xdr:row>
                    <xdr:rowOff>0</xdr:rowOff>
                  </from>
                  <to>
                    <xdr:col>20</xdr:col>
                    <xdr:colOff>50800</xdr:colOff>
                    <xdr:row>19</xdr:row>
                    <xdr:rowOff>0</xdr:rowOff>
                  </to>
                </anchor>
              </controlPr>
            </control>
          </mc:Choice>
        </mc:AlternateContent>
        <mc:AlternateContent xmlns:mc="http://schemas.openxmlformats.org/markup-compatibility/2006">
          <mc:Choice Requires="x14">
            <control shapeId="26713" r:id="rId25" name="Check Box 89">
              <controlPr defaultSize="0" autoFill="0" autoLine="0" autoPict="0">
                <anchor moveWithCells="1">
                  <from>
                    <xdr:col>19</xdr:col>
                    <xdr:colOff>323850</xdr:colOff>
                    <xdr:row>19</xdr:row>
                    <xdr:rowOff>0</xdr:rowOff>
                  </from>
                  <to>
                    <xdr:col>20</xdr:col>
                    <xdr:colOff>50800</xdr:colOff>
                    <xdr:row>20</xdr:row>
                    <xdr:rowOff>0</xdr:rowOff>
                  </to>
                </anchor>
              </controlPr>
            </control>
          </mc:Choice>
        </mc:AlternateContent>
        <mc:AlternateContent xmlns:mc="http://schemas.openxmlformats.org/markup-compatibility/2006">
          <mc:Choice Requires="x14">
            <control shapeId="26714" r:id="rId26" name="Check Box 90">
              <controlPr defaultSize="0" autoFill="0" autoLine="0" autoPict="0">
                <anchor moveWithCells="1">
                  <from>
                    <xdr:col>19</xdr:col>
                    <xdr:colOff>323850</xdr:colOff>
                    <xdr:row>20</xdr:row>
                    <xdr:rowOff>0</xdr:rowOff>
                  </from>
                  <to>
                    <xdr:col>20</xdr:col>
                    <xdr:colOff>50800</xdr:colOff>
                    <xdr:row>21</xdr:row>
                    <xdr:rowOff>0</xdr:rowOff>
                  </to>
                </anchor>
              </controlPr>
            </control>
          </mc:Choice>
        </mc:AlternateContent>
        <mc:AlternateContent xmlns:mc="http://schemas.openxmlformats.org/markup-compatibility/2006">
          <mc:Choice Requires="x14">
            <control shapeId="26715" r:id="rId27" name="Check Box 91">
              <controlPr defaultSize="0" autoFill="0" autoLine="0" autoPict="0">
                <anchor moveWithCells="1">
                  <from>
                    <xdr:col>19</xdr:col>
                    <xdr:colOff>323850</xdr:colOff>
                    <xdr:row>21</xdr:row>
                    <xdr:rowOff>0</xdr:rowOff>
                  </from>
                  <to>
                    <xdr:col>20</xdr:col>
                    <xdr:colOff>50800</xdr:colOff>
                    <xdr:row>22</xdr:row>
                    <xdr:rowOff>0</xdr:rowOff>
                  </to>
                </anchor>
              </controlPr>
            </control>
          </mc:Choice>
        </mc:AlternateContent>
        <mc:AlternateContent xmlns:mc="http://schemas.openxmlformats.org/markup-compatibility/2006">
          <mc:Choice Requires="x14">
            <control shapeId="26716" r:id="rId28" name="Check Box 92">
              <controlPr defaultSize="0" autoFill="0" autoLine="0" autoPict="0">
                <anchor moveWithCells="1">
                  <from>
                    <xdr:col>19</xdr:col>
                    <xdr:colOff>323850</xdr:colOff>
                    <xdr:row>22</xdr:row>
                    <xdr:rowOff>0</xdr:rowOff>
                  </from>
                  <to>
                    <xdr:col>20</xdr:col>
                    <xdr:colOff>50800</xdr:colOff>
                    <xdr:row>23</xdr:row>
                    <xdr:rowOff>0</xdr:rowOff>
                  </to>
                </anchor>
              </controlPr>
            </control>
          </mc:Choice>
        </mc:AlternateContent>
        <mc:AlternateContent xmlns:mc="http://schemas.openxmlformats.org/markup-compatibility/2006">
          <mc:Choice Requires="x14">
            <control shapeId="26717" r:id="rId29" name="Check Box 93">
              <controlPr defaultSize="0" autoFill="0" autoLine="0" autoPict="0">
                <anchor moveWithCells="1">
                  <from>
                    <xdr:col>19</xdr:col>
                    <xdr:colOff>323850</xdr:colOff>
                    <xdr:row>23</xdr:row>
                    <xdr:rowOff>0</xdr:rowOff>
                  </from>
                  <to>
                    <xdr:col>20</xdr:col>
                    <xdr:colOff>50800</xdr:colOff>
                    <xdr:row>24</xdr:row>
                    <xdr:rowOff>0</xdr:rowOff>
                  </to>
                </anchor>
              </controlPr>
            </control>
          </mc:Choice>
        </mc:AlternateContent>
        <mc:AlternateContent xmlns:mc="http://schemas.openxmlformats.org/markup-compatibility/2006">
          <mc:Choice Requires="x14">
            <control shapeId="26718" r:id="rId30" name="Check Box 94">
              <controlPr defaultSize="0" autoFill="0" autoLine="0" autoPict="0">
                <anchor moveWithCells="1">
                  <from>
                    <xdr:col>19</xdr:col>
                    <xdr:colOff>323850</xdr:colOff>
                    <xdr:row>24</xdr:row>
                    <xdr:rowOff>0</xdr:rowOff>
                  </from>
                  <to>
                    <xdr:col>20</xdr:col>
                    <xdr:colOff>50800</xdr:colOff>
                    <xdr:row>24</xdr:row>
                    <xdr:rowOff>203200</xdr:rowOff>
                  </to>
                </anchor>
              </controlPr>
            </control>
          </mc:Choice>
        </mc:AlternateContent>
        <mc:AlternateContent xmlns:mc="http://schemas.openxmlformats.org/markup-compatibility/2006">
          <mc:Choice Requires="x14">
            <control shapeId="26719" r:id="rId31" name="Check Box 95">
              <controlPr defaultSize="0" autoFill="0" autoLine="0" autoPict="0">
                <anchor moveWithCells="1">
                  <from>
                    <xdr:col>19</xdr:col>
                    <xdr:colOff>323850</xdr:colOff>
                    <xdr:row>25</xdr:row>
                    <xdr:rowOff>0</xdr:rowOff>
                  </from>
                  <to>
                    <xdr:col>20</xdr:col>
                    <xdr:colOff>50800</xdr:colOff>
                    <xdr:row>26</xdr:row>
                    <xdr:rowOff>0</xdr:rowOff>
                  </to>
                </anchor>
              </controlPr>
            </control>
          </mc:Choice>
        </mc:AlternateContent>
        <mc:AlternateContent xmlns:mc="http://schemas.openxmlformats.org/markup-compatibility/2006">
          <mc:Choice Requires="x14">
            <control shapeId="26720" r:id="rId32" name="Check Box 96">
              <controlPr defaultSize="0" autoFill="0" autoLine="0" autoPict="0">
                <anchor moveWithCells="1">
                  <from>
                    <xdr:col>19</xdr:col>
                    <xdr:colOff>323850</xdr:colOff>
                    <xdr:row>26</xdr:row>
                    <xdr:rowOff>0</xdr:rowOff>
                  </from>
                  <to>
                    <xdr:col>20</xdr:col>
                    <xdr:colOff>50800</xdr:colOff>
                    <xdr:row>27</xdr:row>
                    <xdr:rowOff>0</xdr:rowOff>
                  </to>
                </anchor>
              </controlPr>
            </control>
          </mc:Choice>
        </mc:AlternateContent>
        <mc:AlternateContent xmlns:mc="http://schemas.openxmlformats.org/markup-compatibility/2006">
          <mc:Choice Requires="x14">
            <control shapeId="26721" r:id="rId33" name="Check Box 97">
              <controlPr defaultSize="0" autoFill="0" autoLine="0" autoPict="0">
                <anchor moveWithCells="1">
                  <from>
                    <xdr:col>19</xdr:col>
                    <xdr:colOff>323850</xdr:colOff>
                    <xdr:row>27</xdr:row>
                    <xdr:rowOff>0</xdr:rowOff>
                  </from>
                  <to>
                    <xdr:col>20</xdr:col>
                    <xdr:colOff>50800</xdr:colOff>
                    <xdr:row>28</xdr:row>
                    <xdr:rowOff>0</xdr:rowOff>
                  </to>
                </anchor>
              </controlPr>
            </control>
          </mc:Choice>
        </mc:AlternateContent>
        <mc:AlternateContent xmlns:mc="http://schemas.openxmlformats.org/markup-compatibility/2006">
          <mc:Choice Requires="x14">
            <control shapeId="26722" r:id="rId34" name="Check Box 98">
              <controlPr defaultSize="0" autoFill="0" autoLine="0" autoPict="0">
                <anchor moveWithCells="1">
                  <from>
                    <xdr:col>19</xdr:col>
                    <xdr:colOff>323850</xdr:colOff>
                    <xdr:row>28</xdr:row>
                    <xdr:rowOff>0</xdr:rowOff>
                  </from>
                  <to>
                    <xdr:col>20</xdr:col>
                    <xdr:colOff>50800</xdr:colOff>
                    <xdr:row>29</xdr:row>
                    <xdr:rowOff>0</xdr:rowOff>
                  </to>
                </anchor>
              </controlPr>
            </control>
          </mc:Choice>
        </mc:AlternateContent>
        <mc:AlternateContent xmlns:mc="http://schemas.openxmlformats.org/markup-compatibility/2006">
          <mc:Choice Requires="x14">
            <control shapeId="26723" r:id="rId35" name="Check Box 99">
              <controlPr defaultSize="0" autoFill="0" autoLine="0" autoPict="0">
                <anchor moveWithCells="1">
                  <from>
                    <xdr:col>19</xdr:col>
                    <xdr:colOff>323850</xdr:colOff>
                    <xdr:row>29</xdr:row>
                    <xdr:rowOff>0</xdr:rowOff>
                  </from>
                  <to>
                    <xdr:col>20</xdr:col>
                    <xdr:colOff>50800</xdr:colOff>
                    <xdr:row>30</xdr:row>
                    <xdr:rowOff>0</xdr:rowOff>
                  </to>
                </anchor>
              </controlPr>
            </control>
          </mc:Choice>
        </mc:AlternateContent>
        <mc:AlternateContent xmlns:mc="http://schemas.openxmlformats.org/markup-compatibility/2006">
          <mc:Choice Requires="x14">
            <control shapeId="26724" r:id="rId36" name="Check Box 100">
              <controlPr defaultSize="0" autoFill="0" autoLine="0" autoPict="0">
                <anchor moveWithCells="1">
                  <from>
                    <xdr:col>19</xdr:col>
                    <xdr:colOff>323850</xdr:colOff>
                    <xdr:row>30</xdr:row>
                    <xdr:rowOff>0</xdr:rowOff>
                  </from>
                  <to>
                    <xdr:col>20</xdr:col>
                    <xdr:colOff>50800</xdr:colOff>
                    <xdr:row>31</xdr:row>
                    <xdr:rowOff>0</xdr:rowOff>
                  </to>
                </anchor>
              </controlPr>
            </control>
          </mc:Choice>
        </mc:AlternateContent>
        <mc:AlternateContent xmlns:mc="http://schemas.openxmlformats.org/markup-compatibility/2006">
          <mc:Choice Requires="x14">
            <control shapeId="26725" r:id="rId37" name="Check Box 101">
              <controlPr defaultSize="0" autoFill="0" autoLine="0" autoPict="0">
                <anchor moveWithCells="1">
                  <from>
                    <xdr:col>19</xdr:col>
                    <xdr:colOff>323850</xdr:colOff>
                    <xdr:row>31</xdr:row>
                    <xdr:rowOff>0</xdr:rowOff>
                  </from>
                  <to>
                    <xdr:col>20</xdr:col>
                    <xdr:colOff>50800</xdr:colOff>
                    <xdr:row>32</xdr:row>
                    <xdr:rowOff>0</xdr:rowOff>
                  </to>
                </anchor>
              </controlPr>
            </control>
          </mc:Choice>
        </mc:AlternateContent>
        <mc:AlternateContent xmlns:mc="http://schemas.openxmlformats.org/markup-compatibility/2006">
          <mc:Choice Requires="x14">
            <control shapeId="26726" r:id="rId38" name="Check Box 102">
              <controlPr defaultSize="0" autoFill="0" autoLine="0" autoPict="0">
                <anchor moveWithCells="1">
                  <from>
                    <xdr:col>19</xdr:col>
                    <xdr:colOff>323850</xdr:colOff>
                    <xdr:row>32</xdr:row>
                    <xdr:rowOff>0</xdr:rowOff>
                  </from>
                  <to>
                    <xdr:col>20</xdr:col>
                    <xdr:colOff>50800</xdr:colOff>
                    <xdr:row>33</xdr:row>
                    <xdr:rowOff>0</xdr:rowOff>
                  </to>
                </anchor>
              </controlPr>
            </control>
          </mc:Choice>
        </mc:AlternateContent>
        <mc:AlternateContent xmlns:mc="http://schemas.openxmlformats.org/markup-compatibility/2006">
          <mc:Choice Requires="x14">
            <control shapeId="26727" r:id="rId39" name="Check Box 103">
              <controlPr defaultSize="0" autoFill="0" autoLine="0" autoPict="0">
                <anchor moveWithCells="1">
                  <from>
                    <xdr:col>10</xdr:col>
                    <xdr:colOff>323850</xdr:colOff>
                    <xdr:row>31</xdr:row>
                    <xdr:rowOff>0</xdr:rowOff>
                  </from>
                  <to>
                    <xdr:col>11</xdr:col>
                    <xdr:colOff>50800</xdr:colOff>
                    <xdr:row>32</xdr:row>
                    <xdr:rowOff>0</xdr:rowOff>
                  </to>
                </anchor>
              </controlPr>
            </control>
          </mc:Choice>
        </mc:AlternateContent>
        <mc:AlternateContent xmlns:mc="http://schemas.openxmlformats.org/markup-compatibility/2006">
          <mc:Choice Requires="x14">
            <control shapeId="26728" r:id="rId40" name="Check Box 104">
              <controlPr defaultSize="0" autoFill="0" autoLine="0" autoPict="0">
                <anchor moveWithCells="1">
                  <from>
                    <xdr:col>10</xdr:col>
                    <xdr:colOff>323850</xdr:colOff>
                    <xdr:row>36</xdr:row>
                    <xdr:rowOff>0</xdr:rowOff>
                  </from>
                  <to>
                    <xdr:col>11</xdr:col>
                    <xdr:colOff>50800</xdr:colOff>
                    <xdr:row>37</xdr:row>
                    <xdr:rowOff>0</xdr:rowOff>
                  </to>
                </anchor>
              </controlPr>
            </control>
          </mc:Choice>
        </mc:AlternateContent>
        <mc:AlternateContent xmlns:mc="http://schemas.openxmlformats.org/markup-compatibility/2006">
          <mc:Choice Requires="x14">
            <control shapeId="26729" r:id="rId41" name="Check Box 105">
              <controlPr defaultSize="0" autoFill="0" autoLine="0" autoPict="0">
                <anchor moveWithCells="1">
                  <from>
                    <xdr:col>10</xdr:col>
                    <xdr:colOff>323850</xdr:colOff>
                    <xdr:row>37</xdr:row>
                    <xdr:rowOff>0</xdr:rowOff>
                  </from>
                  <to>
                    <xdr:col>11</xdr:col>
                    <xdr:colOff>50800</xdr:colOff>
                    <xdr:row>38</xdr:row>
                    <xdr:rowOff>0</xdr:rowOff>
                  </to>
                </anchor>
              </controlPr>
            </control>
          </mc:Choice>
        </mc:AlternateContent>
        <mc:AlternateContent xmlns:mc="http://schemas.openxmlformats.org/markup-compatibility/2006">
          <mc:Choice Requires="x14">
            <control shapeId="26730" r:id="rId42" name="Check Box 106">
              <controlPr defaultSize="0" autoFill="0" autoLine="0" autoPict="0">
                <anchor moveWithCells="1">
                  <from>
                    <xdr:col>10</xdr:col>
                    <xdr:colOff>323850</xdr:colOff>
                    <xdr:row>38</xdr:row>
                    <xdr:rowOff>0</xdr:rowOff>
                  </from>
                  <to>
                    <xdr:col>11</xdr:col>
                    <xdr:colOff>50800</xdr:colOff>
                    <xdr:row>39</xdr:row>
                    <xdr:rowOff>0</xdr:rowOff>
                  </to>
                </anchor>
              </controlPr>
            </control>
          </mc:Choice>
        </mc:AlternateContent>
        <mc:AlternateContent xmlns:mc="http://schemas.openxmlformats.org/markup-compatibility/2006">
          <mc:Choice Requires="x14">
            <control shapeId="26731" r:id="rId43" name="Check Box 107">
              <controlPr defaultSize="0" autoFill="0" autoLine="0" autoPict="0">
                <anchor moveWithCells="1">
                  <from>
                    <xdr:col>10</xdr:col>
                    <xdr:colOff>323850</xdr:colOff>
                    <xdr:row>43</xdr:row>
                    <xdr:rowOff>0</xdr:rowOff>
                  </from>
                  <to>
                    <xdr:col>11</xdr:col>
                    <xdr:colOff>50800</xdr:colOff>
                    <xdr:row>44</xdr:row>
                    <xdr:rowOff>0</xdr:rowOff>
                  </to>
                </anchor>
              </controlPr>
            </control>
          </mc:Choice>
        </mc:AlternateContent>
        <mc:AlternateContent xmlns:mc="http://schemas.openxmlformats.org/markup-compatibility/2006">
          <mc:Choice Requires="x14">
            <control shapeId="26732" r:id="rId44" name="Check Box 108">
              <controlPr defaultSize="0" autoFill="0" autoLine="0" autoPict="0">
                <anchor moveWithCells="1">
                  <from>
                    <xdr:col>10</xdr:col>
                    <xdr:colOff>323850</xdr:colOff>
                    <xdr:row>44</xdr:row>
                    <xdr:rowOff>0</xdr:rowOff>
                  </from>
                  <to>
                    <xdr:col>11</xdr:col>
                    <xdr:colOff>50800</xdr:colOff>
                    <xdr:row>45</xdr:row>
                    <xdr:rowOff>0</xdr:rowOff>
                  </to>
                </anchor>
              </controlPr>
            </control>
          </mc:Choice>
        </mc:AlternateContent>
        <mc:AlternateContent xmlns:mc="http://schemas.openxmlformats.org/markup-compatibility/2006">
          <mc:Choice Requires="x14">
            <control shapeId="26733" r:id="rId45" name="Check Box 109">
              <controlPr defaultSize="0" autoFill="0" autoLine="0" autoPict="0">
                <anchor moveWithCells="1">
                  <from>
                    <xdr:col>10</xdr:col>
                    <xdr:colOff>323850</xdr:colOff>
                    <xdr:row>45</xdr:row>
                    <xdr:rowOff>0</xdr:rowOff>
                  </from>
                  <to>
                    <xdr:col>11</xdr:col>
                    <xdr:colOff>50800</xdr:colOff>
                    <xdr:row>46</xdr:row>
                    <xdr:rowOff>0</xdr:rowOff>
                  </to>
                </anchor>
              </controlPr>
            </control>
          </mc:Choice>
        </mc:AlternateContent>
        <mc:AlternateContent xmlns:mc="http://schemas.openxmlformats.org/markup-compatibility/2006">
          <mc:Choice Requires="x14">
            <control shapeId="26734" r:id="rId46" name="Check Box 110">
              <controlPr defaultSize="0" autoFill="0" autoLine="0" autoPict="0">
                <anchor moveWithCells="1">
                  <from>
                    <xdr:col>10</xdr:col>
                    <xdr:colOff>323850</xdr:colOff>
                    <xdr:row>46</xdr:row>
                    <xdr:rowOff>0</xdr:rowOff>
                  </from>
                  <to>
                    <xdr:col>11</xdr:col>
                    <xdr:colOff>50800</xdr:colOff>
                    <xdr:row>47</xdr:row>
                    <xdr:rowOff>0</xdr:rowOff>
                  </to>
                </anchor>
              </controlPr>
            </control>
          </mc:Choice>
        </mc:AlternateContent>
        <mc:AlternateContent xmlns:mc="http://schemas.openxmlformats.org/markup-compatibility/2006">
          <mc:Choice Requires="x14">
            <control shapeId="26735" r:id="rId47" name="Check Box 111">
              <controlPr defaultSize="0" autoFill="0" autoLine="0" autoPict="0">
                <anchor moveWithCells="1">
                  <from>
                    <xdr:col>10</xdr:col>
                    <xdr:colOff>323850</xdr:colOff>
                    <xdr:row>47</xdr:row>
                    <xdr:rowOff>0</xdr:rowOff>
                  </from>
                  <to>
                    <xdr:col>11</xdr:col>
                    <xdr:colOff>50800</xdr:colOff>
                    <xdr:row>48</xdr:row>
                    <xdr:rowOff>0</xdr:rowOff>
                  </to>
                </anchor>
              </controlPr>
            </control>
          </mc:Choice>
        </mc:AlternateContent>
        <mc:AlternateContent xmlns:mc="http://schemas.openxmlformats.org/markup-compatibility/2006">
          <mc:Choice Requires="x14">
            <control shapeId="26736" r:id="rId48" name="Check Box 112">
              <controlPr defaultSize="0" autoFill="0" autoLine="0" autoPict="0">
                <anchor moveWithCells="1">
                  <from>
                    <xdr:col>10</xdr:col>
                    <xdr:colOff>323850</xdr:colOff>
                    <xdr:row>48</xdr:row>
                    <xdr:rowOff>0</xdr:rowOff>
                  </from>
                  <to>
                    <xdr:col>11</xdr:col>
                    <xdr:colOff>50800</xdr:colOff>
                    <xdr:row>49</xdr:row>
                    <xdr:rowOff>0</xdr:rowOff>
                  </to>
                </anchor>
              </controlPr>
            </control>
          </mc:Choice>
        </mc:AlternateContent>
        <mc:AlternateContent xmlns:mc="http://schemas.openxmlformats.org/markup-compatibility/2006">
          <mc:Choice Requires="x14">
            <control shapeId="26737" r:id="rId49" name="Check Box 113">
              <controlPr defaultSize="0" autoFill="0" autoLine="0" autoPict="0">
                <anchor moveWithCells="1">
                  <from>
                    <xdr:col>10</xdr:col>
                    <xdr:colOff>323850</xdr:colOff>
                    <xdr:row>49</xdr:row>
                    <xdr:rowOff>0</xdr:rowOff>
                  </from>
                  <to>
                    <xdr:col>11</xdr:col>
                    <xdr:colOff>50800</xdr:colOff>
                    <xdr:row>50</xdr:row>
                    <xdr:rowOff>0</xdr:rowOff>
                  </to>
                </anchor>
              </controlPr>
            </control>
          </mc:Choice>
        </mc:AlternateContent>
        <mc:AlternateContent xmlns:mc="http://schemas.openxmlformats.org/markup-compatibility/2006">
          <mc:Choice Requires="x14">
            <control shapeId="26738" r:id="rId50" name="Check Box 114">
              <controlPr defaultSize="0" autoFill="0" autoLine="0" autoPict="0">
                <anchor moveWithCells="1">
                  <from>
                    <xdr:col>10</xdr:col>
                    <xdr:colOff>323850</xdr:colOff>
                    <xdr:row>50</xdr:row>
                    <xdr:rowOff>0</xdr:rowOff>
                  </from>
                  <to>
                    <xdr:col>11</xdr:col>
                    <xdr:colOff>50800</xdr:colOff>
                    <xdr:row>51</xdr:row>
                    <xdr:rowOff>0</xdr:rowOff>
                  </to>
                </anchor>
              </controlPr>
            </control>
          </mc:Choice>
        </mc:AlternateContent>
        <mc:AlternateContent xmlns:mc="http://schemas.openxmlformats.org/markup-compatibility/2006">
          <mc:Choice Requires="x14">
            <control shapeId="26739" r:id="rId51" name="Check Box 115">
              <controlPr defaultSize="0" autoFill="0" autoLine="0" autoPict="0">
                <anchor moveWithCells="1">
                  <from>
                    <xdr:col>10</xdr:col>
                    <xdr:colOff>323850</xdr:colOff>
                    <xdr:row>51</xdr:row>
                    <xdr:rowOff>0</xdr:rowOff>
                  </from>
                  <to>
                    <xdr:col>11</xdr:col>
                    <xdr:colOff>50800</xdr:colOff>
                    <xdr:row>51</xdr:row>
                    <xdr:rowOff>203200</xdr:rowOff>
                  </to>
                </anchor>
              </controlPr>
            </control>
          </mc:Choice>
        </mc:AlternateContent>
        <mc:AlternateContent xmlns:mc="http://schemas.openxmlformats.org/markup-compatibility/2006">
          <mc:Choice Requires="x14">
            <control shapeId="26740" r:id="rId52" name="Check Box 116">
              <controlPr defaultSize="0" autoFill="0" autoLine="0" autoPict="0">
                <anchor moveWithCells="1">
                  <from>
                    <xdr:col>10</xdr:col>
                    <xdr:colOff>323850</xdr:colOff>
                    <xdr:row>52</xdr:row>
                    <xdr:rowOff>0</xdr:rowOff>
                  </from>
                  <to>
                    <xdr:col>11</xdr:col>
                    <xdr:colOff>50800</xdr:colOff>
                    <xdr:row>53</xdr:row>
                    <xdr:rowOff>0</xdr:rowOff>
                  </to>
                </anchor>
              </controlPr>
            </control>
          </mc:Choice>
        </mc:AlternateContent>
        <mc:AlternateContent xmlns:mc="http://schemas.openxmlformats.org/markup-compatibility/2006">
          <mc:Choice Requires="x14">
            <control shapeId="26741" r:id="rId53" name="Check Box 117">
              <controlPr defaultSize="0" autoFill="0" autoLine="0" autoPict="0">
                <anchor moveWithCells="1">
                  <from>
                    <xdr:col>19</xdr:col>
                    <xdr:colOff>323850</xdr:colOff>
                    <xdr:row>41</xdr:row>
                    <xdr:rowOff>0</xdr:rowOff>
                  </from>
                  <to>
                    <xdr:col>20</xdr:col>
                    <xdr:colOff>50800</xdr:colOff>
                    <xdr:row>42</xdr:row>
                    <xdr:rowOff>12700</xdr:rowOff>
                  </to>
                </anchor>
              </controlPr>
            </control>
          </mc:Choice>
        </mc:AlternateContent>
        <mc:AlternateContent xmlns:mc="http://schemas.openxmlformats.org/markup-compatibility/2006">
          <mc:Choice Requires="x14">
            <control shapeId="26742" r:id="rId54" name="Check Box 118">
              <controlPr defaultSize="0" autoFill="0" autoLine="0" autoPict="0">
                <anchor moveWithCells="1">
                  <from>
                    <xdr:col>19</xdr:col>
                    <xdr:colOff>323850</xdr:colOff>
                    <xdr:row>42</xdr:row>
                    <xdr:rowOff>0</xdr:rowOff>
                  </from>
                  <to>
                    <xdr:col>20</xdr:col>
                    <xdr:colOff>50800</xdr:colOff>
                    <xdr:row>43</xdr:row>
                    <xdr:rowOff>12700</xdr:rowOff>
                  </to>
                </anchor>
              </controlPr>
            </control>
          </mc:Choice>
        </mc:AlternateContent>
        <mc:AlternateContent xmlns:mc="http://schemas.openxmlformats.org/markup-compatibility/2006">
          <mc:Choice Requires="x14">
            <control shapeId="26743" r:id="rId55" name="Check Box 119">
              <controlPr defaultSize="0" autoFill="0" autoLine="0" autoPict="0">
                <anchor moveWithCells="1">
                  <from>
                    <xdr:col>19</xdr:col>
                    <xdr:colOff>323850</xdr:colOff>
                    <xdr:row>47</xdr:row>
                    <xdr:rowOff>0</xdr:rowOff>
                  </from>
                  <to>
                    <xdr:col>20</xdr:col>
                    <xdr:colOff>50800</xdr:colOff>
                    <xdr:row>48</xdr:row>
                    <xdr:rowOff>0</xdr:rowOff>
                  </to>
                </anchor>
              </controlPr>
            </control>
          </mc:Choice>
        </mc:AlternateContent>
        <mc:AlternateContent xmlns:mc="http://schemas.openxmlformats.org/markup-compatibility/2006">
          <mc:Choice Requires="x14">
            <control shapeId="26744" r:id="rId56" name="Check Box 120">
              <controlPr defaultSize="0" autoFill="0" autoLine="0" autoPict="0">
                <anchor moveWithCells="1">
                  <from>
                    <xdr:col>19</xdr:col>
                    <xdr:colOff>323850</xdr:colOff>
                    <xdr:row>48</xdr:row>
                    <xdr:rowOff>0</xdr:rowOff>
                  </from>
                  <to>
                    <xdr:col>20</xdr:col>
                    <xdr:colOff>50800</xdr:colOff>
                    <xdr:row>49</xdr:row>
                    <xdr:rowOff>0</xdr:rowOff>
                  </to>
                </anchor>
              </controlPr>
            </control>
          </mc:Choice>
        </mc:AlternateContent>
        <mc:AlternateContent xmlns:mc="http://schemas.openxmlformats.org/markup-compatibility/2006">
          <mc:Choice Requires="x14">
            <control shapeId="26745" r:id="rId57" name="Check Box 121">
              <controlPr defaultSize="0" autoFill="0" autoLine="0" autoPict="0">
                <anchor moveWithCells="1">
                  <from>
                    <xdr:col>19</xdr:col>
                    <xdr:colOff>323850</xdr:colOff>
                    <xdr:row>49</xdr:row>
                    <xdr:rowOff>0</xdr:rowOff>
                  </from>
                  <to>
                    <xdr:col>20</xdr:col>
                    <xdr:colOff>50800</xdr:colOff>
                    <xdr:row>50</xdr:row>
                    <xdr:rowOff>0</xdr:rowOff>
                  </to>
                </anchor>
              </controlPr>
            </control>
          </mc:Choice>
        </mc:AlternateContent>
        <mc:AlternateContent xmlns:mc="http://schemas.openxmlformats.org/markup-compatibility/2006">
          <mc:Choice Requires="x14">
            <control shapeId="26746" r:id="rId58" name="Check Box 122">
              <controlPr defaultSize="0" autoFill="0" autoLine="0" autoPict="0">
                <anchor moveWithCells="1">
                  <from>
                    <xdr:col>19</xdr:col>
                    <xdr:colOff>323850</xdr:colOff>
                    <xdr:row>50</xdr:row>
                    <xdr:rowOff>0</xdr:rowOff>
                  </from>
                  <to>
                    <xdr:col>20</xdr:col>
                    <xdr:colOff>50800</xdr:colOff>
                    <xdr:row>51</xdr:row>
                    <xdr:rowOff>0</xdr:rowOff>
                  </to>
                </anchor>
              </controlPr>
            </control>
          </mc:Choice>
        </mc:AlternateContent>
        <mc:AlternateContent xmlns:mc="http://schemas.openxmlformats.org/markup-compatibility/2006">
          <mc:Choice Requires="x14">
            <control shapeId="26747" r:id="rId59" name="Check Box 123">
              <controlPr defaultSize="0" autoFill="0" autoLine="0" autoPict="0">
                <anchor moveWithCells="1">
                  <from>
                    <xdr:col>19</xdr:col>
                    <xdr:colOff>323850</xdr:colOff>
                    <xdr:row>51</xdr:row>
                    <xdr:rowOff>0</xdr:rowOff>
                  </from>
                  <to>
                    <xdr:col>20</xdr:col>
                    <xdr:colOff>50800</xdr:colOff>
                    <xdr:row>51</xdr:row>
                    <xdr:rowOff>203200</xdr:rowOff>
                  </to>
                </anchor>
              </controlPr>
            </control>
          </mc:Choice>
        </mc:AlternateContent>
        <mc:AlternateContent xmlns:mc="http://schemas.openxmlformats.org/markup-compatibility/2006">
          <mc:Choice Requires="x14">
            <control shapeId="26748" r:id="rId60" name="Check Box 124">
              <controlPr defaultSize="0" autoFill="0" autoLine="0" autoPict="0">
                <anchor moveWithCells="1">
                  <from>
                    <xdr:col>19</xdr:col>
                    <xdr:colOff>323850</xdr:colOff>
                    <xdr:row>52</xdr:row>
                    <xdr:rowOff>0</xdr:rowOff>
                  </from>
                  <to>
                    <xdr:col>20</xdr:col>
                    <xdr:colOff>50800</xdr:colOff>
                    <xdr:row>53</xdr:row>
                    <xdr:rowOff>0</xdr:rowOff>
                  </to>
                </anchor>
              </controlPr>
            </control>
          </mc:Choice>
        </mc:AlternateContent>
        <mc:AlternateContent xmlns:mc="http://schemas.openxmlformats.org/markup-compatibility/2006">
          <mc:Choice Requires="x14">
            <control shapeId="26749" r:id="rId61" name="Check Box 125">
              <controlPr defaultSize="0" autoFill="0" autoLine="0" autoPict="0">
                <anchor moveWithCells="1">
                  <from>
                    <xdr:col>19</xdr:col>
                    <xdr:colOff>323850</xdr:colOff>
                    <xdr:row>53</xdr:row>
                    <xdr:rowOff>0</xdr:rowOff>
                  </from>
                  <to>
                    <xdr:col>20</xdr:col>
                    <xdr:colOff>50800</xdr:colOff>
                    <xdr:row>54</xdr:row>
                    <xdr:rowOff>0</xdr:rowOff>
                  </to>
                </anchor>
              </controlPr>
            </control>
          </mc:Choice>
        </mc:AlternateContent>
        <mc:AlternateContent xmlns:mc="http://schemas.openxmlformats.org/markup-compatibility/2006">
          <mc:Choice Requires="x14">
            <control shapeId="26750" r:id="rId62" name="Check Box 126">
              <controlPr defaultSize="0" autoFill="0" autoLine="0" autoPict="0">
                <anchor moveWithCells="1">
                  <from>
                    <xdr:col>19</xdr:col>
                    <xdr:colOff>323850</xdr:colOff>
                    <xdr:row>58</xdr:row>
                    <xdr:rowOff>0</xdr:rowOff>
                  </from>
                  <to>
                    <xdr:col>20</xdr:col>
                    <xdr:colOff>50800</xdr:colOff>
                    <xdr:row>59</xdr:row>
                    <xdr:rowOff>12700</xdr:rowOff>
                  </to>
                </anchor>
              </controlPr>
            </control>
          </mc:Choice>
        </mc:AlternateContent>
        <mc:AlternateContent xmlns:mc="http://schemas.openxmlformats.org/markup-compatibility/2006">
          <mc:Choice Requires="x14">
            <control shapeId="26751" r:id="rId63" name="Check Box 127">
              <controlPr defaultSize="0" autoFill="0" autoLine="0" autoPict="0">
                <anchor moveWithCells="1">
                  <from>
                    <xdr:col>19</xdr:col>
                    <xdr:colOff>323850</xdr:colOff>
                    <xdr:row>59</xdr:row>
                    <xdr:rowOff>0</xdr:rowOff>
                  </from>
                  <to>
                    <xdr:col>20</xdr:col>
                    <xdr:colOff>50800</xdr:colOff>
                    <xdr:row>59</xdr:row>
                    <xdr:rowOff>203200</xdr:rowOff>
                  </to>
                </anchor>
              </controlPr>
            </control>
          </mc:Choice>
        </mc:AlternateContent>
        <mc:AlternateContent xmlns:mc="http://schemas.openxmlformats.org/markup-compatibility/2006">
          <mc:Choice Requires="x14">
            <control shapeId="26752" r:id="rId64" name="Check Box 128">
              <controlPr defaultSize="0" autoFill="0" autoLine="0" autoPict="0">
                <anchor moveWithCells="1">
                  <from>
                    <xdr:col>19</xdr:col>
                    <xdr:colOff>323850</xdr:colOff>
                    <xdr:row>60</xdr:row>
                    <xdr:rowOff>0</xdr:rowOff>
                  </from>
                  <to>
                    <xdr:col>20</xdr:col>
                    <xdr:colOff>50800</xdr:colOff>
                    <xdr:row>61</xdr:row>
                    <xdr:rowOff>12700</xdr:rowOff>
                  </to>
                </anchor>
              </controlPr>
            </control>
          </mc:Choice>
        </mc:AlternateContent>
        <mc:AlternateContent xmlns:mc="http://schemas.openxmlformats.org/markup-compatibility/2006">
          <mc:Choice Requires="x14">
            <control shapeId="26753" r:id="rId65" name="Check Box 129">
              <controlPr defaultSize="0" autoFill="0" autoLine="0" autoPict="0">
                <anchor moveWithCells="1">
                  <from>
                    <xdr:col>19</xdr:col>
                    <xdr:colOff>323850</xdr:colOff>
                    <xdr:row>61</xdr:row>
                    <xdr:rowOff>0</xdr:rowOff>
                  </from>
                  <to>
                    <xdr:col>20</xdr:col>
                    <xdr:colOff>50800</xdr:colOff>
                    <xdr:row>62</xdr:row>
                    <xdr:rowOff>0</xdr:rowOff>
                  </to>
                </anchor>
              </controlPr>
            </control>
          </mc:Choice>
        </mc:AlternateContent>
        <mc:AlternateContent xmlns:mc="http://schemas.openxmlformats.org/markup-compatibility/2006">
          <mc:Choice Requires="x14">
            <control shapeId="26754" r:id="rId66" name="Check Box 130">
              <controlPr defaultSize="0" autoFill="0" autoLine="0" autoPict="0">
                <anchor moveWithCells="1">
                  <from>
                    <xdr:col>19</xdr:col>
                    <xdr:colOff>323850</xdr:colOff>
                    <xdr:row>62</xdr:row>
                    <xdr:rowOff>0</xdr:rowOff>
                  </from>
                  <to>
                    <xdr:col>20</xdr:col>
                    <xdr:colOff>50800</xdr:colOff>
                    <xdr:row>63</xdr:row>
                    <xdr:rowOff>12700</xdr:rowOff>
                  </to>
                </anchor>
              </controlPr>
            </control>
          </mc:Choice>
        </mc:AlternateContent>
        <mc:AlternateContent xmlns:mc="http://schemas.openxmlformats.org/markup-compatibility/2006">
          <mc:Choice Requires="x14">
            <control shapeId="26755" r:id="rId67" name="Check Box 131">
              <controlPr defaultSize="0" autoFill="0" autoLine="0" autoPict="0">
                <anchor moveWithCells="1">
                  <from>
                    <xdr:col>19</xdr:col>
                    <xdr:colOff>323850</xdr:colOff>
                    <xdr:row>63</xdr:row>
                    <xdr:rowOff>0</xdr:rowOff>
                  </from>
                  <to>
                    <xdr:col>20</xdr:col>
                    <xdr:colOff>50800</xdr:colOff>
                    <xdr:row>64</xdr:row>
                    <xdr:rowOff>12700</xdr:rowOff>
                  </to>
                </anchor>
              </controlPr>
            </control>
          </mc:Choice>
        </mc:AlternateContent>
        <mc:AlternateContent xmlns:mc="http://schemas.openxmlformats.org/markup-compatibility/2006">
          <mc:Choice Requires="x14">
            <control shapeId="26756" r:id="rId68" name="Check Box 132">
              <controlPr defaultSize="0" autoFill="0" autoLine="0" autoPict="0">
                <anchor moveWithCells="1">
                  <from>
                    <xdr:col>19</xdr:col>
                    <xdr:colOff>323850</xdr:colOff>
                    <xdr:row>64</xdr:row>
                    <xdr:rowOff>0</xdr:rowOff>
                  </from>
                  <to>
                    <xdr:col>20</xdr:col>
                    <xdr:colOff>50800</xdr:colOff>
                    <xdr:row>65</xdr:row>
                    <xdr:rowOff>0</xdr:rowOff>
                  </to>
                </anchor>
              </controlPr>
            </control>
          </mc:Choice>
        </mc:AlternateContent>
        <mc:AlternateContent xmlns:mc="http://schemas.openxmlformats.org/markup-compatibility/2006">
          <mc:Choice Requires="x14">
            <control shapeId="26757" r:id="rId69" name="Check Box 133">
              <controlPr defaultSize="0" autoFill="0" autoLine="0" autoPict="0">
                <anchor moveWithCells="1">
                  <from>
                    <xdr:col>1</xdr:col>
                    <xdr:colOff>323850</xdr:colOff>
                    <xdr:row>55</xdr:row>
                    <xdr:rowOff>0</xdr:rowOff>
                  </from>
                  <to>
                    <xdr:col>2</xdr:col>
                    <xdr:colOff>50800</xdr:colOff>
                    <xdr:row>56</xdr:row>
                    <xdr:rowOff>0</xdr:rowOff>
                  </to>
                </anchor>
              </controlPr>
            </control>
          </mc:Choice>
        </mc:AlternateContent>
        <mc:AlternateContent xmlns:mc="http://schemas.openxmlformats.org/markup-compatibility/2006">
          <mc:Choice Requires="x14">
            <control shapeId="26758" r:id="rId70" name="Check Box 134">
              <controlPr defaultSize="0" autoFill="0" autoLine="0" autoPict="0">
                <anchor moveWithCells="1">
                  <from>
                    <xdr:col>1</xdr:col>
                    <xdr:colOff>323850</xdr:colOff>
                    <xdr:row>60</xdr:row>
                    <xdr:rowOff>0</xdr:rowOff>
                  </from>
                  <to>
                    <xdr:col>2</xdr:col>
                    <xdr:colOff>50800</xdr:colOff>
                    <xdr:row>61</xdr:row>
                    <xdr:rowOff>12700</xdr:rowOff>
                  </to>
                </anchor>
              </controlPr>
            </control>
          </mc:Choice>
        </mc:AlternateContent>
        <mc:AlternateContent xmlns:mc="http://schemas.openxmlformats.org/markup-compatibility/2006">
          <mc:Choice Requires="x14">
            <control shapeId="26782" r:id="rId71" name="Check Box 158">
              <controlPr defaultSize="0" autoFill="0" autoLine="0" autoPict="0">
                <anchor moveWithCells="1">
                  <from>
                    <xdr:col>1</xdr:col>
                    <xdr:colOff>323850</xdr:colOff>
                    <xdr:row>14</xdr:row>
                    <xdr:rowOff>0</xdr:rowOff>
                  </from>
                  <to>
                    <xdr:col>2</xdr:col>
                    <xdr:colOff>50800</xdr:colOff>
                    <xdr:row>15</xdr:row>
                    <xdr:rowOff>0</xdr:rowOff>
                  </to>
                </anchor>
              </controlPr>
            </control>
          </mc:Choice>
        </mc:AlternateContent>
        <mc:AlternateContent xmlns:mc="http://schemas.openxmlformats.org/markup-compatibility/2006">
          <mc:Choice Requires="x14">
            <control shapeId="26783" r:id="rId72" name="Check Box 159">
              <controlPr defaultSize="0" autoFill="0" autoLine="0" autoPict="0">
                <anchor moveWithCells="1">
                  <from>
                    <xdr:col>1</xdr:col>
                    <xdr:colOff>323850</xdr:colOff>
                    <xdr:row>15</xdr:row>
                    <xdr:rowOff>0</xdr:rowOff>
                  </from>
                  <to>
                    <xdr:col>2</xdr:col>
                    <xdr:colOff>50800</xdr:colOff>
                    <xdr:row>16</xdr:row>
                    <xdr:rowOff>0</xdr:rowOff>
                  </to>
                </anchor>
              </controlPr>
            </control>
          </mc:Choice>
        </mc:AlternateContent>
        <mc:AlternateContent xmlns:mc="http://schemas.openxmlformats.org/markup-compatibility/2006">
          <mc:Choice Requires="x14">
            <control shapeId="26784" r:id="rId73" name="Check Box 160">
              <controlPr defaultSize="0" autoFill="0" autoLine="0" autoPict="0">
                <anchor moveWithCells="1">
                  <from>
                    <xdr:col>1</xdr:col>
                    <xdr:colOff>323850</xdr:colOff>
                    <xdr:row>16</xdr:row>
                    <xdr:rowOff>0</xdr:rowOff>
                  </from>
                  <to>
                    <xdr:col>2</xdr:col>
                    <xdr:colOff>50800</xdr:colOff>
                    <xdr:row>17</xdr:row>
                    <xdr:rowOff>0</xdr:rowOff>
                  </to>
                </anchor>
              </controlPr>
            </control>
          </mc:Choice>
        </mc:AlternateContent>
        <mc:AlternateContent xmlns:mc="http://schemas.openxmlformats.org/markup-compatibility/2006">
          <mc:Choice Requires="x14">
            <control shapeId="26785" r:id="rId74" name="Check Box 161">
              <controlPr defaultSize="0" autoFill="0" autoLine="0" autoPict="0">
                <anchor moveWithCells="1">
                  <from>
                    <xdr:col>1</xdr:col>
                    <xdr:colOff>323850</xdr:colOff>
                    <xdr:row>17</xdr:row>
                    <xdr:rowOff>0</xdr:rowOff>
                  </from>
                  <to>
                    <xdr:col>2</xdr:col>
                    <xdr:colOff>50800</xdr:colOff>
                    <xdr:row>18</xdr:row>
                    <xdr:rowOff>0</xdr:rowOff>
                  </to>
                </anchor>
              </controlPr>
            </control>
          </mc:Choice>
        </mc:AlternateContent>
        <mc:AlternateContent xmlns:mc="http://schemas.openxmlformats.org/markup-compatibility/2006">
          <mc:Choice Requires="x14">
            <control shapeId="26786" r:id="rId75" name="Check Box 162">
              <controlPr defaultSize="0" autoFill="0" autoLine="0" autoPict="0">
                <anchor moveWithCells="1">
                  <from>
                    <xdr:col>1</xdr:col>
                    <xdr:colOff>323850</xdr:colOff>
                    <xdr:row>18</xdr:row>
                    <xdr:rowOff>0</xdr:rowOff>
                  </from>
                  <to>
                    <xdr:col>2</xdr:col>
                    <xdr:colOff>50800</xdr:colOff>
                    <xdr:row>19</xdr:row>
                    <xdr:rowOff>0</xdr:rowOff>
                  </to>
                </anchor>
              </controlPr>
            </control>
          </mc:Choice>
        </mc:AlternateContent>
        <mc:AlternateContent xmlns:mc="http://schemas.openxmlformats.org/markup-compatibility/2006">
          <mc:Choice Requires="x14">
            <control shapeId="26787" r:id="rId76" name="Check Box 163">
              <controlPr defaultSize="0" autoFill="0" autoLine="0" autoPict="0">
                <anchor moveWithCells="1">
                  <from>
                    <xdr:col>1</xdr:col>
                    <xdr:colOff>323850</xdr:colOff>
                    <xdr:row>19</xdr:row>
                    <xdr:rowOff>0</xdr:rowOff>
                  </from>
                  <to>
                    <xdr:col>2</xdr:col>
                    <xdr:colOff>50800</xdr:colOff>
                    <xdr:row>20</xdr:row>
                    <xdr:rowOff>0</xdr:rowOff>
                  </to>
                </anchor>
              </controlPr>
            </control>
          </mc:Choice>
        </mc:AlternateContent>
        <mc:AlternateContent xmlns:mc="http://schemas.openxmlformats.org/markup-compatibility/2006">
          <mc:Choice Requires="x14">
            <control shapeId="26788" r:id="rId77" name="Check Box 164">
              <controlPr defaultSize="0" autoFill="0" autoLine="0" autoPict="0">
                <anchor moveWithCells="1">
                  <from>
                    <xdr:col>1</xdr:col>
                    <xdr:colOff>323850</xdr:colOff>
                    <xdr:row>20</xdr:row>
                    <xdr:rowOff>0</xdr:rowOff>
                  </from>
                  <to>
                    <xdr:col>2</xdr:col>
                    <xdr:colOff>50800</xdr:colOff>
                    <xdr:row>21</xdr:row>
                    <xdr:rowOff>0</xdr:rowOff>
                  </to>
                </anchor>
              </controlPr>
            </control>
          </mc:Choice>
        </mc:AlternateContent>
        <mc:AlternateContent xmlns:mc="http://schemas.openxmlformats.org/markup-compatibility/2006">
          <mc:Choice Requires="x14">
            <control shapeId="26789" r:id="rId78" name="Check Box 165">
              <controlPr defaultSize="0" autoFill="0" autoLine="0" autoPict="0">
                <anchor moveWithCells="1">
                  <from>
                    <xdr:col>1</xdr:col>
                    <xdr:colOff>323850</xdr:colOff>
                    <xdr:row>21</xdr:row>
                    <xdr:rowOff>0</xdr:rowOff>
                  </from>
                  <to>
                    <xdr:col>2</xdr:col>
                    <xdr:colOff>50800</xdr:colOff>
                    <xdr:row>22</xdr:row>
                    <xdr:rowOff>0</xdr:rowOff>
                  </to>
                </anchor>
              </controlPr>
            </control>
          </mc:Choice>
        </mc:AlternateContent>
        <mc:AlternateContent xmlns:mc="http://schemas.openxmlformats.org/markup-compatibility/2006">
          <mc:Choice Requires="x14">
            <control shapeId="26790" r:id="rId79" name="Check Box 166">
              <controlPr defaultSize="0" autoFill="0" autoLine="0" autoPict="0">
                <anchor moveWithCells="1">
                  <from>
                    <xdr:col>1</xdr:col>
                    <xdr:colOff>323850</xdr:colOff>
                    <xdr:row>22</xdr:row>
                    <xdr:rowOff>0</xdr:rowOff>
                  </from>
                  <to>
                    <xdr:col>2</xdr:col>
                    <xdr:colOff>50800</xdr:colOff>
                    <xdr:row>23</xdr:row>
                    <xdr:rowOff>0</xdr:rowOff>
                  </to>
                </anchor>
              </controlPr>
            </control>
          </mc:Choice>
        </mc:AlternateContent>
        <mc:AlternateContent xmlns:mc="http://schemas.openxmlformats.org/markup-compatibility/2006">
          <mc:Choice Requires="x14">
            <control shapeId="26791" r:id="rId80" name="Check Box 167">
              <controlPr defaultSize="0" autoFill="0" autoLine="0" autoPict="0">
                <anchor moveWithCells="1">
                  <from>
                    <xdr:col>1</xdr:col>
                    <xdr:colOff>323850</xdr:colOff>
                    <xdr:row>23</xdr:row>
                    <xdr:rowOff>0</xdr:rowOff>
                  </from>
                  <to>
                    <xdr:col>2</xdr:col>
                    <xdr:colOff>50800</xdr:colOff>
                    <xdr:row>24</xdr:row>
                    <xdr:rowOff>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AI311"/>
  <sheetViews>
    <sheetView topLeftCell="G1" zoomScaleNormal="100" workbookViewId="0">
      <selection activeCell="L22" sqref="L22"/>
    </sheetView>
  </sheetViews>
  <sheetFormatPr defaultRowHeight="14.5"/>
  <cols>
    <col min="1" max="1" width="25.81640625" bestFit="1" customWidth="1"/>
    <col min="2" max="3" width="18.1796875" bestFit="1" customWidth="1"/>
    <col min="4" max="4" width="35.81640625" bestFit="1" customWidth="1"/>
    <col min="5" max="5" width="28.81640625" bestFit="1" customWidth="1"/>
    <col min="6" max="6" width="30.1796875" bestFit="1" customWidth="1"/>
    <col min="7" max="7" width="21.81640625" bestFit="1" customWidth="1"/>
    <col min="8" max="8" width="22.1796875" customWidth="1"/>
    <col min="10" max="10" width="57" bestFit="1" customWidth="1"/>
    <col min="11" max="11" width="50" bestFit="1" customWidth="1"/>
    <col min="12" max="12" width="26.54296875" customWidth="1"/>
    <col min="14" max="14" width="28.81640625" bestFit="1" customWidth="1"/>
    <col min="15" max="15" width="11.1796875" bestFit="1" customWidth="1"/>
    <col min="18" max="18" width="18.81640625" bestFit="1" customWidth="1"/>
    <col min="20" max="20" width="70.1796875" bestFit="1" customWidth="1"/>
    <col min="22" max="22" width="68.26953125" bestFit="1" customWidth="1"/>
    <col min="24" max="24" width="72.81640625" bestFit="1" customWidth="1"/>
    <col min="26" max="26" width="25.453125" bestFit="1" customWidth="1"/>
    <col min="28" max="28" width="30.81640625" bestFit="1" customWidth="1"/>
  </cols>
  <sheetData>
    <row r="1" spans="1:35">
      <c r="A1" t="s">
        <v>147</v>
      </c>
      <c r="B1" t="s">
        <v>148</v>
      </c>
      <c r="C1" t="s">
        <v>150</v>
      </c>
      <c r="D1" t="s">
        <v>151</v>
      </c>
      <c r="E1" t="s">
        <v>152</v>
      </c>
      <c r="F1" t="s">
        <v>0</v>
      </c>
      <c r="G1" t="s">
        <v>508</v>
      </c>
      <c r="H1" t="s">
        <v>558</v>
      </c>
      <c r="I1" t="s">
        <v>935</v>
      </c>
      <c r="J1" t="s">
        <v>1619</v>
      </c>
      <c r="K1" t="s">
        <v>1620</v>
      </c>
      <c r="L1" t="s">
        <v>2719</v>
      </c>
      <c r="M1" t="s">
        <v>956</v>
      </c>
      <c r="N1" t="s">
        <v>1448</v>
      </c>
      <c r="O1" t="s">
        <v>2156</v>
      </c>
      <c r="P1" t="s">
        <v>1367</v>
      </c>
      <c r="R1" t="s">
        <v>1424</v>
      </c>
      <c r="T1" t="s">
        <v>1494</v>
      </c>
      <c r="V1" t="s">
        <v>1495</v>
      </c>
      <c r="X1" t="s">
        <v>1496</v>
      </c>
      <c r="Z1" t="s">
        <v>1497</v>
      </c>
      <c r="AB1" t="s">
        <v>1498</v>
      </c>
      <c r="AD1" t="s">
        <v>2329</v>
      </c>
      <c r="AF1" t="s">
        <v>2332</v>
      </c>
      <c r="AI1" t="s">
        <v>2508</v>
      </c>
    </row>
    <row r="2" spans="1:35">
      <c r="A2" s="3"/>
      <c r="C2" t="s">
        <v>149</v>
      </c>
      <c r="D2" t="s">
        <v>707</v>
      </c>
      <c r="E2" t="s">
        <v>707</v>
      </c>
      <c r="H2" t="s">
        <v>707</v>
      </c>
      <c r="I2" t="s">
        <v>707</v>
      </c>
      <c r="L2" t="s">
        <v>707</v>
      </c>
      <c r="M2" t="s">
        <v>946</v>
      </c>
      <c r="AI2" t="s">
        <v>2505</v>
      </c>
    </row>
    <row r="3" spans="1:35">
      <c r="A3" s="603" t="s">
        <v>101</v>
      </c>
      <c r="B3" s="602" t="s">
        <v>2681</v>
      </c>
      <c r="C3" t="s">
        <v>112</v>
      </c>
      <c r="D3" t="s">
        <v>59</v>
      </c>
      <c r="E3" t="s">
        <v>153</v>
      </c>
      <c r="F3" s="5" t="s">
        <v>153</v>
      </c>
      <c r="G3" s="5" t="s">
        <v>154</v>
      </c>
      <c r="H3" s="6" t="s">
        <v>139</v>
      </c>
      <c r="I3" t="s">
        <v>877</v>
      </c>
      <c r="J3" t="s">
        <v>879</v>
      </c>
      <c r="K3" t="s">
        <v>880</v>
      </c>
      <c r="L3" t="s">
        <v>102</v>
      </c>
      <c r="M3" t="s">
        <v>57</v>
      </c>
      <c r="N3" t="s">
        <v>990</v>
      </c>
      <c r="O3" t="s">
        <v>2317</v>
      </c>
      <c r="P3" t="s">
        <v>2057</v>
      </c>
      <c r="R3" t="s">
        <v>1958</v>
      </c>
      <c r="T3" t="s">
        <v>1964</v>
      </c>
      <c r="V3" t="s">
        <v>1964</v>
      </c>
      <c r="X3" t="s">
        <v>1964</v>
      </c>
      <c r="Z3" t="s">
        <v>1964</v>
      </c>
      <c r="AB3" t="s">
        <v>1503</v>
      </c>
      <c r="AD3" t="s">
        <v>1443</v>
      </c>
      <c r="AF3" t="s">
        <v>962</v>
      </c>
      <c r="AI3" t="s">
        <v>2509</v>
      </c>
    </row>
    <row r="4" spans="1:35">
      <c r="A4" s="603" t="s">
        <v>102</v>
      </c>
      <c r="B4" s="603" t="s">
        <v>101</v>
      </c>
      <c r="C4" t="s">
        <v>113</v>
      </c>
      <c r="D4" t="s">
        <v>60</v>
      </c>
      <c r="E4" t="s">
        <v>154</v>
      </c>
      <c r="F4" s="5" t="s">
        <v>458</v>
      </c>
      <c r="G4" s="5" t="s">
        <v>164</v>
      </c>
      <c r="H4" s="6" t="s">
        <v>101</v>
      </c>
      <c r="I4" t="s">
        <v>878</v>
      </c>
      <c r="J4" t="s">
        <v>881</v>
      </c>
      <c r="K4" t="s">
        <v>882</v>
      </c>
      <c r="L4" t="s">
        <v>107</v>
      </c>
      <c r="N4" s="5" t="s">
        <v>154</v>
      </c>
      <c r="O4" t="s">
        <v>2318</v>
      </c>
      <c r="P4" t="s">
        <v>1356</v>
      </c>
      <c r="R4" t="s">
        <v>1959</v>
      </c>
      <c r="T4" t="s">
        <v>1499</v>
      </c>
      <c r="V4" t="s">
        <v>1500</v>
      </c>
      <c r="X4" t="s">
        <v>1501</v>
      </c>
      <c r="Z4" t="s">
        <v>1502</v>
      </c>
      <c r="AB4" t="s">
        <v>1504</v>
      </c>
      <c r="AD4" t="s">
        <v>961</v>
      </c>
      <c r="AF4" t="s">
        <v>963</v>
      </c>
      <c r="AI4" t="s">
        <v>2528</v>
      </c>
    </row>
    <row r="5" spans="1:35">
      <c r="A5" s="602" t="s">
        <v>2678</v>
      </c>
      <c r="B5" s="603" t="s">
        <v>102</v>
      </c>
      <c r="C5" t="s">
        <v>140</v>
      </c>
      <c r="D5" t="s">
        <v>61</v>
      </c>
      <c r="E5" t="s">
        <v>155</v>
      </c>
      <c r="F5" s="5" t="s">
        <v>156</v>
      </c>
      <c r="G5" s="5" t="s">
        <v>165</v>
      </c>
      <c r="H5" s="6" t="s">
        <v>102</v>
      </c>
      <c r="I5" t="s">
        <v>883</v>
      </c>
      <c r="J5" t="s">
        <v>884</v>
      </c>
      <c r="K5" t="s">
        <v>885</v>
      </c>
      <c r="L5" t="s">
        <v>137</v>
      </c>
      <c r="N5" s="5" t="s">
        <v>164</v>
      </c>
      <c r="O5" t="s">
        <v>2319</v>
      </c>
      <c r="P5" t="s">
        <v>1357</v>
      </c>
      <c r="R5" t="s">
        <v>1962</v>
      </c>
      <c r="AD5" t="s">
        <v>962</v>
      </c>
      <c r="AF5" t="s">
        <v>960</v>
      </c>
      <c r="AI5" t="s">
        <v>2510</v>
      </c>
    </row>
    <row r="6" spans="1:35">
      <c r="A6" s="603" t="s">
        <v>107</v>
      </c>
      <c r="B6" s="602" t="s">
        <v>2682</v>
      </c>
      <c r="D6" t="s">
        <v>93</v>
      </c>
      <c r="E6" t="s">
        <v>156</v>
      </c>
      <c r="F6" s="5" t="s">
        <v>158</v>
      </c>
      <c r="G6" s="5" t="s">
        <v>192</v>
      </c>
      <c r="H6" s="6" t="s">
        <v>510</v>
      </c>
      <c r="J6" t="s">
        <v>886</v>
      </c>
      <c r="K6" t="s">
        <v>887</v>
      </c>
      <c r="L6" t="s">
        <v>142</v>
      </c>
      <c r="N6" s="5" t="s">
        <v>165</v>
      </c>
      <c r="O6" t="s">
        <v>2320</v>
      </c>
      <c r="P6" t="s">
        <v>1358</v>
      </c>
      <c r="R6" t="s">
        <v>1960</v>
      </c>
      <c r="AD6" t="s">
        <v>963</v>
      </c>
    </row>
    <row r="7" spans="1:35">
      <c r="A7" s="603" t="s">
        <v>137</v>
      </c>
      <c r="B7" s="603" t="s">
        <v>107</v>
      </c>
      <c r="D7" t="s">
        <v>62</v>
      </c>
      <c r="E7" t="s">
        <v>157</v>
      </c>
      <c r="F7" s="5" t="s">
        <v>489</v>
      </c>
      <c r="G7" s="5" t="s">
        <v>202</v>
      </c>
      <c r="H7" s="6" t="s">
        <v>511</v>
      </c>
      <c r="J7" t="s">
        <v>888</v>
      </c>
      <c r="K7" t="s">
        <v>889</v>
      </c>
      <c r="L7" t="s">
        <v>109</v>
      </c>
      <c r="N7" s="5" t="s">
        <v>192</v>
      </c>
      <c r="O7" t="s">
        <v>1184</v>
      </c>
      <c r="P7" t="s">
        <v>1359</v>
      </c>
      <c r="R7" t="s">
        <v>1961</v>
      </c>
      <c r="AD7" t="s">
        <v>964</v>
      </c>
    </row>
    <row r="8" spans="1:35">
      <c r="A8" s="603" t="s">
        <v>142</v>
      </c>
      <c r="B8" s="603" t="s">
        <v>137</v>
      </c>
      <c r="D8" t="s">
        <v>63</v>
      </c>
      <c r="E8" t="s">
        <v>158</v>
      </c>
      <c r="F8" s="5" t="s">
        <v>159</v>
      </c>
      <c r="G8" s="5" t="s">
        <v>205</v>
      </c>
      <c r="H8" s="6" t="s">
        <v>106</v>
      </c>
      <c r="J8" t="s">
        <v>890</v>
      </c>
      <c r="K8" t="s">
        <v>891</v>
      </c>
      <c r="L8" t="s">
        <v>110</v>
      </c>
      <c r="N8" s="5" t="s">
        <v>202</v>
      </c>
      <c r="O8" t="s">
        <v>2533</v>
      </c>
      <c r="P8" t="s">
        <v>1360</v>
      </c>
      <c r="R8" t="s">
        <v>1963</v>
      </c>
      <c r="AD8" t="s">
        <v>965</v>
      </c>
    </row>
    <row r="9" spans="1:35">
      <c r="A9" s="603" t="s">
        <v>109</v>
      </c>
      <c r="B9" s="602" t="s">
        <v>2683</v>
      </c>
      <c r="D9" t="s">
        <v>64</v>
      </c>
      <c r="E9" t="s">
        <v>159</v>
      </c>
      <c r="F9" s="5" t="s">
        <v>160</v>
      </c>
      <c r="G9" s="5" t="s">
        <v>214</v>
      </c>
      <c r="H9" s="6" t="s">
        <v>103</v>
      </c>
      <c r="J9" t="s">
        <v>892</v>
      </c>
      <c r="K9" t="s">
        <v>893</v>
      </c>
      <c r="L9" t="s">
        <v>111</v>
      </c>
      <c r="N9" s="5" t="s">
        <v>205</v>
      </c>
      <c r="O9" t="s">
        <v>1182</v>
      </c>
      <c r="P9" t="s">
        <v>1361</v>
      </c>
      <c r="R9" t="s">
        <v>2117</v>
      </c>
      <c r="AD9" t="s">
        <v>960</v>
      </c>
    </row>
    <row r="10" spans="1:35">
      <c r="A10" s="603" t="s">
        <v>110</v>
      </c>
      <c r="B10" s="603" t="s">
        <v>142</v>
      </c>
      <c r="D10" t="s">
        <v>65</v>
      </c>
      <c r="E10" t="s">
        <v>160</v>
      </c>
      <c r="F10" s="5" t="s">
        <v>161</v>
      </c>
      <c r="G10" s="5" t="s">
        <v>509</v>
      </c>
      <c r="H10" s="6" t="s">
        <v>512</v>
      </c>
      <c r="J10" t="s">
        <v>894</v>
      </c>
      <c r="K10" t="s">
        <v>895</v>
      </c>
      <c r="L10" t="s">
        <v>112</v>
      </c>
      <c r="N10" s="5" t="s">
        <v>214</v>
      </c>
      <c r="O10" t="s">
        <v>2321</v>
      </c>
      <c r="P10" t="s">
        <v>1362</v>
      </c>
      <c r="R10" t="s">
        <v>2118</v>
      </c>
    </row>
    <row r="11" spans="1:35">
      <c r="A11" s="603" t="s">
        <v>111</v>
      </c>
      <c r="B11" s="603" t="s">
        <v>109</v>
      </c>
      <c r="D11" t="s">
        <v>66</v>
      </c>
      <c r="E11" t="s">
        <v>161</v>
      </c>
      <c r="F11" s="5" t="s">
        <v>503</v>
      </c>
      <c r="G11" s="5" t="s">
        <v>232</v>
      </c>
      <c r="H11" s="6" t="s">
        <v>513</v>
      </c>
      <c r="J11" t="s">
        <v>896</v>
      </c>
      <c r="K11" t="s">
        <v>897</v>
      </c>
      <c r="L11" t="s">
        <v>113</v>
      </c>
      <c r="N11" s="5" t="s">
        <v>509</v>
      </c>
      <c r="O11" t="s">
        <v>2322</v>
      </c>
      <c r="P11" t="s">
        <v>1363</v>
      </c>
    </row>
    <row r="12" spans="1:35">
      <c r="A12" s="603" t="s">
        <v>112</v>
      </c>
      <c r="B12" s="603" t="s">
        <v>110</v>
      </c>
      <c r="D12" t="s">
        <v>67</v>
      </c>
      <c r="E12" t="s">
        <v>162</v>
      </c>
      <c r="F12" s="5" t="s">
        <v>162</v>
      </c>
      <c r="G12" s="5" t="s">
        <v>239</v>
      </c>
      <c r="H12" s="6" t="s">
        <v>514</v>
      </c>
      <c r="J12" t="s">
        <v>898</v>
      </c>
      <c r="K12" t="s">
        <v>899</v>
      </c>
      <c r="L12" s="2" t="s">
        <v>114</v>
      </c>
      <c r="M12" s="1052"/>
      <c r="N12" s="5" t="s">
        <v>232</v>
      </c>
      <c r="O12" t="s">
        <v>2323</v>
      </c>
      <c r="P12" t="s">
        <v>1364</v>
      </c>
    </row>
    <row r="13" spans="1:35">
      <c r="A13" s="603" t="s">
        <v>113</v>
      </c>
      <c r="B13" s="603" t="s">
        <v>111</v>
      </c>
      <c r="D13" t="s">
        <v>68</v>
      </c>
      <c r="E13" t="s">
        <v>163</v>
      </c>
      <c r="F13" s="5" t="s">
        <v>163</v>
      </c>
      <c r="G13" s="5" t="s">
        <v>260</v>
      </c>
      <c r="H13" s="6" t="s">
        <v>105</v>
      </c>
      <c r="J13" t="s">
        <v>900</v>
      </c>
      <c r="K13" t="s">
        <v>901</v>
      </c>
      <c r="L13" s="2" t="s">
        <v>118</v>
      </c>
      <c r="M13" s="1052"/>
      <c r="N13" s="5" t="s">
        <v>239</v>
      </c>
      <c r="O13" t="s">
        <v>2324</v>
      </c>
      <c r="P13" t="s">
        <v>1365</v>
      </c>
    </row>
    <row r="14" spans="1:35" ht="15.75" customHeight="1">
      <c r="A14" s="603" t="s">
        <v>114</v>
      </c>
      <c r="B14" s="603" t="s">
        <v>112</v>
      </c>
      <c r="D14" t="s">
        <v>69</v>
      </c>
      <c r="E14" t="s">
        <v>164</v>
      </c>
      <c r="F14" s="5" t="s">
        <v>166</v>
      </c>
      <c r="G14" s="5" t="s">
        <v>261</v>
      </c>
      <c r="H14" s="6" t="s">
        <v>104</v>
      </c>
      <c r="J14" t="s">
        <v>902</v>
      </c>
      <c r="K14" t="s">
        <v>903</v>
      </c>
      <c r="L14" s="2" t="s">
        <v>125</v>
      </c>
      <c r="M14" s="1052"/>
      <c r="N14" s="5" t="s">
        <v>260</v>
      </c>
      <c r="O14" t="s">
        <v>1183</v>
      </c>
      <c r="P14" t="s">
        <v>1366</v>
      </c>
    </row>
    <row r="15" spans="1:35">
      <c r="A15" s="603" t="s">
        <v>117</v>
      </c>
      <c r="B15" s="603" t="s">
        <v>113</v>
      </c>
      <c r="D15" t="s">
        <v>70</v>
      </c>
      <c r="E15" t="s">
        <v>165</v>
      </c>
      <c r="F15" s="5" t="s">
        <v>167</v>
      </c>
      <c r="G15" s="5" t="s">
        <v>263</v>
      </c>
      <c r="H15" s="6" t="s">
        <v>107</v>
      </c>
      <c r="J15" t="s">
        <v>904</v>
      </c>
      <c r="K15" t="s">
        <v>905</v>
      </c>
      <c r="L15" s="2" t="s">
        <v>124</v>
      </c>
      <c r="M15" s="1052"/>
      <c r="N15" s="5" t="s">
        <v>261</v>
      </c>
      <c r="O15" t="s">
        <v>2325</v>
      </c>
    </row>
    <row r="16" spans="1:35">
      <c r="A16" s="603" t="s">
        <v>118</v>
      </c>
      <c r="B16" s="603" t="s">
        <v>114</v>
      </c>
      <c r="D16" t="s">
        <v>71</v>
      </c>
      <c r="E16" t="s">
        <v>166</v>
      </c>
      <c r="F16" s="5" t="s">
        <v>168</v>
      </c>
      <c r="G16" s="5" t="s">
        <v>265</v>
      </c>
      <c r="H16" s="6" t="s">
        <v>137</v>
      </c>
      <c r="J16" t="s">
        <v>906</v>
      </c>
      <c r="K16" t="s">
        <v>907</v>
      </c>
      <c r="L16" t="s">
        <v>129</v>
      </c>
      <c r="M16" s="1053"/>
      <c r="N16" s="5" t="s">
        <v>263</v>
      </c>
      <c r="O16" t="s">
        <v>2326</v>
      </c>
    </row>
    <row r="17" spans="1:15">
      <c r="A17" s="603" t="s">
        <v>119</v>
      </c>
      <c r="B17" s="603" t="s">
        <v>116</v>
      </c>
      <c r="D17" t="s">
        <v>95</v>
      </c>
      <c r="E17" t="s">
        <v>167</v>
      </c>
      <c r="F17" s="5" t="s">
        <v>169</v>
      </c>
      <c r="G17" s="5" t="s">
        <v>277</v>
      </c>
      <c r="H17" s="6" t="s">
        <v>515</v>
      </c>
      <c r="J17" t="s">
        <v>908</v>
      </c>
      <c r="K17" s="8" t="s">
        <v>936</v>
      </c>
      <c r="L17" s="2" t="s">
        <v>131</v>
      </c>
      <c r="M17" s="682"/>
      <c r="N17" s="5" t="s">
        <v>265</v>
      </c>
      <c r="O17" t="s">
        <v>2534</v>
      </c>
    </row>
    <row r="18" spans="1:15">
      <c r="A18" s="603" t="s">
        <v>123</v>
      </c>
      <c r="B18" s="603" t="s">
        <v>117</v>
      </c>
      <c r="D18" t="s">
        <v>96</v>
      </c>
      <c r="E18" t="s">
        <v>168</v>
      </c>
      <c r="F18" s="5" t="s">
        <v>171</v>
      </c>
      <c r="G18" s="5" t="s">
        <v>279</v>
      </c>
      <c r="H18" s="6" t="s">
        <v>516</v>
      </c>
      <c r="J18" t="s">
        <v>909</v>
      </c>
      <c r="K18" s="8" t="s">
        <v>937</v>
      </c>
      <c r="L18" s="2" t="s">
        <v>136</v>
      </c>
      <c r="M18" s="2"/>
      <c r="N18" s="5" t="s">
        <v>277</v>
      </c>
      <c r="O18" t="s">
        <v>2327</v>
      </c>
    </row>
    <row r="19" spans="1:15">
      <c r="A19" s="602" t="s">
        <v>2679</v>
      </c>
      <c r="B19" s="602" t="s">
        <v>2684</v>
      </c>
      <c r="D19" t="s">
        <v>72</v>
      </c>
      <c r="E19" t="s">
        <v>168</v>
      </c>
      <c r="F19" s="5" t="s">
        <v>459</v>
      </c>
      <c r="G19" s="5" t="s">
        <v>292</v>
      </c>
      <c r="H19" s="6" t="s">
        <v>142</v>
      </c>
      <c r="J19" t="s">
        <v>910</v>
      </c>
      <c r="K19" s="8" t="s">
        <v>938</v>
      </c>
      <c r="L19" s="2" t="s">
        <v>134</v>
      </c>
      <c r="M19" s="2"/>
      <c r="N19" s="5" t="s">
        <v>279</v>
      </c>
    </row>
    <row r="20" spans="1:15">
      <c r="A20" s="603" t="s">
        <v>125</v>
      </c>
      <c r="B20" s="603" t="s">
        <v>118</v>
      </c>
      <c r="D20" t="s">
        <v>94</v>
      </c>
      <c r="E20" t="s">
        <v>169</v>
      </c>
      <c r="F20" s="5" t="s">
        <v>172</v>
      </c>
      <c r="G20" s="5" t="s">
        <v>298</v>
      </c>
      <c r="H20" s="6" t="s">
        <v>517</v>
      </c>
      <c r="J20" t="s">
        <v>911</v>
      </c>
      <c r="K20" s="8" t="s">
        <v>939</v>
      </c>
      <c r="L20" s="2" t="s">
        <v>541</v>
      </c>
      <c r="M20" s="1"/>
      <c r="N20" s="5" t="s">
        <v>292</v>
      </c>
    </row>
    <row r="21" spans="1:15">
      <c r="A21" s="603" t="s">
        <v>124</v>
      </c>
      <c r="B21" s="603" t="s">
        <v>123</v>
      </c>
      <c r="D21" t="s">
        <v>73</v>
      </c>
      <c r="E21" t="s">
        <v>170</v>
      </c>
      <c r="F21" s="5" t="s">
        <v>172</v>
      </c>
      <c r="G21" s="5" t="s">
        <v>306</v>
      </c>
      <c r="H21" s="6" t="s">
        <v>518</v>
      </c>
      <c r="J21" t="s">
        <v>912</v>
      </c>
      <c r="L21" s="2" t="s">
        <v>140</v>
      </c>
      <c r="N21" s="5" t="s">
        <v>298</v>
      </c>
    </row>
    <row r="22" spans="1:15">
      <c r="A22" s="602" t="s">
        <v>2685</v>
      </c>
      <c r="B22" s="602" t="s">
        <v>2679</v>
      </c>
      <c r="D22" t="s">
        <v>74</v>
      </c>
      <c r="E22" t="s">
        <v>171</v>
      </c>
      <c r="F22" s="5" t="s">
        <v>172</v>
      </c>
      <c r="G22" s="5" t="s">
        <v>307</v>
      </c>
      <c r="H22" s="6" t="s">
        <v>109</v>
      </c>
      <c r="J22" t="s">
        <v>913</v>
      </c>
      <c r="N22" s="5" t="s">
        <v>306</v>
      </c>
    </row>
    <row r="23" spans="1:15">
      <c r="A23" s="603" t="s">
        <v>129</v>
      </c>
      <c r="B23" s="603" t="s">
        <v>125</v>
      </c>
      <c r="D23" t="s">
        <v>75</v>
      </c>
      <c r="E23" t="s">
        <v>172</v>
      </c>
      <c r="F23" s="5" t="s">
        <v>173</v>
      </c>
      <c r="G23" s="5" t="s">
        <v>311</v>
      </c>
      <c r="H23" s="6" t="s">
        <v>519</v>
      </c>
      <c r="J23" t="s">
        <v>914</v>
      </c>
      <c r="N23" s="5" t="s">
        <v>307</v>
      </c>
    </row>
    <row r="24" spans="1:15">
      <c r="A24" s="603" t="s">
        <v>131</v>
      </c>
      <c r="B24" s="604" t="s">
        <v>124</v>
      </c>
      <c r="D24" t="s">
        <v>76</v>
      </c>
      <c r="E24" t="s">
        <v>173</v>
      </c>
      <c r="F24" s="5" t="s">
        <v>174</v>
      </c>
      <c r="G24" s="5" t="s">
        <v>312</v>
      </c>
      <c r="H24" s="6" t="s">
        <v>110</v>
      </c>
      <c r="J24" t="s">
        <v>915</v>
      </c>
      <c r="N24" s="5" t="s">
        <v>311</v>
      </c>
    </row>
    <row r="25" spans="1:15">
      <c r="A25" s="602" t="s">
        <v>2680</v>
      </c>
      <c r="B25" s="602" t="s">
        <v>2685</v>
      </c>
      <c r="D25" t="s">
        <v>77</v>
      </c>
      <c r="E25" t="s">
        <v>174</v>
      </c>
      <c r="F25" s="5" t="s">
        <v>175</v>
      </c>
      <c r="G25" s="5" t="s">
        <v>313</v>
      </c>
      <c r="H25" s="6" t="s">
        <v>520</v>
      </c>
      <c r="J25" t="s">
        <v>916</v>
      </c>
      <c r="N25" s="5" t="s">
        <v>312</v>
      </c>
    </row>
    <row r="26" spans="1:15">
      <c r="A26" s="603" t="s">
        <v>136</v>
      </c>
      <c r="B26" s="602" t="s">
        <v>2686</v>
      </c>
      <c r="D26" t="s">
        <v>78</v>
      </c>
      <c r="E26" t="s">
        <v>175</v>
      </c>
      <c r="F26" s="5" t="s">
        <v>176</v>
      </c>
      <c r="G26" s="5" t="s">
        <v>314</v>
      </c>
      <c r="H26" s="6" t="s">
        <v>521</v>
      </c>
      <c r="J26" t="s">
        <v>917</v>
      </c>
      <c r="N26" s="5" t="s">
        <v>313</v>
      </c>
    </row>
    <row r="27" spans="1:15">
      <c r="A27" s="603" t="s">
        <v>134</v>
      </c>
      <c r="B27" s="603" t="s">
        <v>129</v>
      </c>
      <c r="D27" t="s">
        <v>79</v>
      </c>
      <c r="E27" t="s">
        <v>176</v>
      </c>
      <c r="F27" s="5" t="s">
        <v>177</v>
      </c>
      <c r="G27" s="5" t="s">
        <v>318</v>
      </c>
      <c r="H27" s="6" t="s">
        <v>522</v>
      </c>
      <c r="J27" t="s">
        <v>918</v>
      </c>
      <c r="N27" s="5" t="s">
        <v>314</v>
      </c>
    </row>
    <row r="28" spans="1:15" ht="15.75" customHeight="1">
      <c r="A28" s="603" t="s">
        <v>138</v>
      </c>
      <c r="B28" s="603" t="s">
        <v>131</v>
      </c>
      <c r="D28" t="s">
        <v>91</v>
      </c>
      <c r="E28" t="s">
        <v>177</v>
      </c>
      <c r="F28" s="5" t="s">
        <v>178</v>
      </c>
      <c r="G28" s="5" t="s">
        <v>326</v>
      </c>
      <c r="H28" s="6" t="s">
        <v>111</v>
      </c>
      <c r="J28" t="s">
        <v>919</v>
      </c>
      <c r="N28" s="5" t="s">
        <v>318</v>
      </c>
    </row>
    <row r="29" spans="1:15">
      <c r="A29" s="603" t="s">
        <v>541</v>
      </c>
      <c r="B29" s="602" t="s">
        <v>2680</v>
      </c>
      <c r="D29" t="s">
        <v>77</v>
      </c>
      <c r="E29" t="s">
        <v>178</v>
      </c>
      <c r="F29" s="5" t="s">
        <v>179</v>
      </c>
      <c r="G29" s="5" t="s">
        <v>333</v>
      </c>
      <c r="H29" s="6" t="s">
        <v>112</v>
      </c>
      <c r="J29" t="s">
        <v>920</v>
      </c>
      <c r="L29" s="2"/>
      <c r="N29" s="5" t="s">
        <v>326</v>
      </c>
    </row>
    <row r="30" spans="1:15">
      <c r="A30" s="603" t="s">
        <v>545</v>
      </c>
      <c r="B30" s="603" t="s">
        <v>136</v>
      </c>
      <c r="D30" t="s">
        <v>87</v>
      </c>
      <c r="E30" t="s">
        <v>179</v>
      </c>
      <c r="F30" s="5" t="s">
        <v>180</v>
      </c>
      <c r="G30" s="5" t="s">
        <v>336</v>
      </c>
      <c r="H30" s="6" t="s">
        <v>523</v>
      </c>
      <c r="J30" t="s">
        <v>921</v>
      </c>
      <c r="N30" s="5" t="s">
        <v>333</v>
      </c>
    </row>
    <row r="31" spans="1:15">
      <c r="A31" s="604" t="s">
        <v>140</v>
      </c>
      <c r="B31" s="603" t="s">
        <v>134</v>
      </c>
      <c r="D31" t="s">
        <v>80</v>
      </c>
      <c r="E31" t="s">
        <v>180</v>
      </c>
      <c r="F31" s="5" t="s">
        <v>181</v>
      </c>
      <c r="G31" s="5" t="s">
        <v>337</v>
      </c>
      <c r="H31" s="6" t="s">
        <v>524</v>
      </c>
      <c r="J31" t="s">
        <v>922</v>
      </c>
      <c r="N31" s="5" t="s">
        <v>336</v>
      </c>
    </row>
    <row r="32" spans="1:15">
      <c r="A32" s="603" t="s">
        <v>141</v>
      </c>
      <c r="B32" s="603" t="s">
        <v>138</v>
      </c>
      <c r="D32" t="s">
        <v>81</v>
      </c>
      <c r="E32" t="s">
        <v>181</v>
      </c>
      <c r="F32" s="5" t="s">
        <v>182</v>
      </c>
      <c r="G32" s="5" t="s">
        <v>338</v>
      </c>
      <c r="H32" s="6" t="s">
        <v>113</v>
      </c>
      <c r="J32" t="s">
        <v>923</v>
      </c>
      <c r="N32" s="5" t="s">
        <v>337</v>
      </c>
    </row>
    <row r="33" spans="1:14">
      <c r="A33" s="603" t="s">
        <v>135</v>
      </c>
      <c r="B33" s="603" t="s">
        <v>541</v>
      </c>
      <c r="D33" t="s">
        <v>82</v>
      </c>
      <c r="E33" t="s">
        <v>182</v>
      </c>
      <c r="F33" s="5" t="s">
        <v>460</v>
      </c>
      <c r="G33" s="5" t="s">
        <v>339</v>
      </c>
      <c r="H33" s="6" t="s">
        <v>108</v>
      </c>
      <c r="J33" t="s">
        <v>924</v>
      </c>
      <c r="N33" s="5" t="s">
        <v>338</v>
      </c>
    </row>
    <row r="34" spans="1:14">
      <c r="A34" s="603"/>
      <c r="B34" s="603" t="s">
        <v>140</v>
      </c>
      <c r="E34" t="s">
        <v>183</v>
      </c>
      <c r="F34" s="5" t="s">
        <v>183</v>
      </c>
      <c r="G34" s="5" t="s">
        <v>345</v>
      </c>
      <c r="H34" s="6" t="s">
        <v>114</v>
      </c>
      <c r="J34" t="s">
        <v>925</v>
      </c>
      <c r="N34" s="5" t="s">
        <v>339</v>
      </c>
    </row>
    <row r="35" spans="1:14">
      <c r="A35" s="4"/>
      <c r="B35" s="603" t="s">
        <v>135</v>
      </c>
      <c r="E35" t="s">
        <v>184</v>
      </c>
      <c r="F35" s="5" t="s">
        <v>504</v>
      </c>
      <c r="G35" s="5" t="s">
        <v>346</v>
      </c>
      <c r="H35" s="6" t="s">
        <v>116</v>
      </c>
      <c r="J35" t="s">
        <v>926</v>
      </c>
      <c r="N35" s="5" t="s">
        <v>345</v>
      </c>
    </row>
    <row r="36" spans="1:14">
      <c r="B36" s="603"/>
      <c r="E36" t="s">
        <v>185</v>
      </c>
      <c r="F36" s="5" t="s">
        <v>184</v>
      </c>
      <c r="G36" s="5" t="s">
        <v>350</v>
      </c>
      <c r="H36" s="6" t="s">
        <v>117</v>
      </c>
      <c r="J36" t="s">
        <v>927</v>
      </c>
      <c r="N36" s="5" t="s">
        <v>346</v>
      </c>
    </row>
    <row r="37" spans="1:14">
      <c r="A37" s="4"/>
      <c r="E37" t="s">
        <v>186</v>
      </c>
      <c r="F37" s="5" t="s">
        <v>185</v>
      </c>
      <c r="G37" s="5" t="s">
        <v>351</v>
      </c>
      <c r="H37" s="6" t="s">
        <v>525</v>
      </c>
      <c r="J37" t="s">
        <v>928</v>
      </c>
      <c r="N37" s="5" t="s">
        <v>350</v>
      </c>
    </row>
    <row r="38" spans="1:14">
      <c r="E38" t="s">
        <v>187</v>
      </c>
      <c r="F38" s="5" t="s">
        <v>491</v>
      </c>
      <c r="G38" s="5" t="s">
        <v>354</v>
      </c>
      <c r="H38" s="6" t="s">
        <v>115</v>
      </c>
      <c r="J38" t="s">
        <v>929</v>
      </c>
      <c r="N38" s="5" t="s">
        <v>351</v>
      </c>
    </row>
    <row r="39" spans="1:14">
      <c r="E39" t="s">
        <v>188</v>
      </c>
      <c r="F39" s="5" t="s">
        <v>187</v>
      </c>
      <c r="G39" s="5" t="s">
        <v>361</v>
      </c>
      <c r="H39" s="6" t="s">
        <v>526</v>
      </c>
      <c r="J39" t="s">
        <v>930</v>
      </c>
      <c r="N39" s="5" t="s">
        <v>354</v>
      </c>
    </row>
    <row r="40" spans="1:14">
      <c r="E40" t="s">
        <v>189</v>
      </c>
      <c r="F40" s="5" t="s">
        <v>188</v>
      </c>
      <c r="G40" s="5" t="s">
        <v>373</v>
      </c>
      <c r="H40" s="6" t="s">
        <v>143</v>
      </c>
      <c r="J40" t="s">
        <v>931</v>
      </c>
      <c r="N40" s="5" t="s">
        <v>361</v>
      </c>
    </row>
    <row r="41" spans="1:14">
      <c r="B41" s="3"/>
      <c r="E41" t="s">
        <v>190</v>
      </c>
      <c r="F41" s="5" t="s">
        <v>189</v>
      </c>
      <c r="G41" s="5" t="s">
        <v>395</v>
      </c>
      <c r="H41" s="6" t="s">
        <v>118</v>
      </c>
      <c r="J41" t="s">
        <v>932</v>
      </c>
      <c r="N41" s="5" t="s">
        <v>373</v>
      </c>
    </row>
    <row r="42" spans="1:14">
      <c r="A42" s="3"/>
      <c r="E42" t="s">
        <v>191</v>
      </c>
      <c r="F42" s="5" t="s">
        <v>191</v>
      </c>
      <c r="G42" s="5" t="s">
        <v>396</v>
      </c>
      <c r="H42" s="6" t="s">
        <v>144</v>
      </c>
      <c r="J42" t="s">
        <v>933</v>
      </c>
      <c r="N42" s="5" t="s">
        <v>395</v>
      </c>
    </row>
    <row r="43" spans="1:14">
      <c r="E43" t="s">
        <v>192</v>
      </c>
      <c r="F43" s="5" t="s">
        <v>193</v>
      </c>
      <c r="G43" s="5" t="s">
        <v>414</v>
      </c>
      <c r="H43" s="6" t="s">
        <v>527</v>
      </c>
      <c r="J43" t="s">
        <v>934</v>
      </c>
      <c r="N43" s="5" t="s">
        <v>396</v>
      </c>
    </row>
    <row r="44" spans="1:14">
      <c r="E44" t="s">
        <v>193</v>
      </c>
      <c r="F44" s="5" t="s">
        <v>194</v>
      </c>
      <c r="G44" s="5" t="s">
        <v>416</v>
      </c>
      <c r="H44" s="6" t="s">
        <v>120</v>
      </c>
      <c r="N44" s="5" t="s">
        <v>414</v>
      </c>
    </row>
    <row r="45" spans="1:14">
      <c r="E45" t="s">
        <v>194</v>
      </c>
      <c r="F45" s="5" t="s">
        <v>195</v>
      </c>
      <c r="G45" s="5" t="s">
        <v>434</v>
      </c>
      <c r="H45" s="6" t="s">
        <v>121</v>
      </c>
      <c r="N45" s="5" t="s">
        <v>416</v>
      </c>
    </row>
    <row r="46" spans="1:14">
      <c r="E46" t="s">
        <v>195</v>
      </c>
      <c r="F46" s="5" t="s">
        <v>196</v>
      </c>
      <c r="G46" s="5" t="s">
        <v>442</v>
      </c>
      <c r="H46" s="6" t="s">
        <v>119</v>
      </c>
      <c r="N46" s="5" t="s">
        <v>434</v>
      </c>
    </row>
    <row r="47" spans="1:14">
      <c r="E47" t="s">
        <v>196</v>
      </c>
      <c r="F47" s="5" t="s">
        <v>197</v>
      </c>
      <c r="G47" s="5" t="s">
        <v>446</v>
      </c>
      <c r="H47" s="6" t="s">
        <v>528</v>
      </c>
      <c r="N47" s="5" t="s">
        <v>442</v>
      </c>
    </row>
    <row r="48" spans="1:14">
      <c r="E48" t="s">
        <v>197</v>
      </c>
      <c r="F48" s="5" t="s">
        <v>198</v>
      </c>
      <c r="G48" s="5" t="s">
        <v>448</v>
      </c>
      <c r="H48" s="6" t="s">
        <v>529</v>
      </c>
      <c r="N48" s="5" t="s">
        <v>446</v>
      </c>
    </row>
    <row r="49" spans="5:14">
      <c r="E49" t="s">
        <v>198</v>
      </c>
      <c r="F49" s="5" t="s">
        <v>468</v>
      </c>
      <c r="G49" s="5" t="s">
        <v>450</v>
      </c>
      <c r="H49" s="6" t="s">
        <v>530</v>
      </c>
      <c r="N49" s="5" t="s">
        <v>448</v>
      </c>
    </row>
    <row r="50" spans="5:14">
      <c r="E50" t="s">
        <v>199</v>
      </c>
      <c r="F50" s="5" t="s">
        <v>199</v>
      </c>
      <c r="G50" s="5" t="s">
        <v>451</v>
      </c>
      <c r="H50" s="6" t="s">
        <v>531</v>
      </c>
      <c r="N50" s="5" t="s">
        <v>450</v>
      </c>
    </row>
    <row r="51" spans="5:14">
      <c r="E51" t="s">
        <v>200</v>
      </c>
      <c r="F51" s="5" t="s">
        <v>200</v>
      </c>
      <c r="G51" s="5" t="s">
        <v>452</v>
      </c>
      <c r="H51" s="6" t="s">
        <v>145</v>
      </c>
      <c r="N51" s="5" t="s">
        <v>451</v>
      </c>
    </row>
    <row r="52" spans="5:14">
      <c r="E52" t="s">
        <v>201</v>
      </c>
      <c r="F52" s="5" t="s">
        <v>493</v>
      </c>
      <c r="G52" s="5" t="s">
        <v>155</v>
      </c>
      <c r="H52" s="6" t="s">
        <v>532</v>
      </c>
      <c r="N52" s="5" t="s">
        <v>452</v>
      </c>
    </row>
    <row r="53" spans="5:14">
      <c r="E53" t="s">
        <v>202</v>
      </c>
      <c r="F53" s="5" t="s">
        <v>494</v>
      </c>
      <c r="G53" s="5" t="s">
        <v>255</v>
      </c>
      <c r="H53" s="6" t="s">
        <v>123</v>
      </c>
      <c r="N53" s="5" t="s">
        <v>155</v>
      </c>
    </row>
    <row r="54" spans="5:14">
      <c r="E54" t="s">
        <v>203</v>
      </c>
      <c r="F54" s="5" t="s">
        <v>201</v>
      </c>
      <c r="H54" s="6" t="s">
        <v>122</v>
      </c>
      <c r="N54" s="5" t="s">
        <v>255</v>
      </c>
    </row>
    <row r="55" spans="5:14">
      <c r="E55" t="s">
        <v>204</v>
      </c>
      <c r="F55" s="5" t="s">
        <v>203</v>
      </c>
      <c r="H55" s="6" t="s">
        <v>533</v>
      </c>
    </row>
    <row r="56" spans="5:14">
      <c r="E56" t="s">
        <v>205</v>
      </c>
      <c r="F56" s="5" t="s">
        <v>204</v>
      </c>
      <c r="H56" s="6" t="s">
        <v>146</v>
      </c>
    </row>
    <row r="57" spans="5:14">
      <c r="E57" t="s">
        <v>206</v>
      </c>
      <c r="F57" s="5" t="s">
        <v>206</v>
      </c>
      <c r="H57" s="6" t="s">
        <v>125</v>
      </c>
    </row>
    <row r="58" spans="5:14">
      <c r="E58" t="s">
        <v>207</v>
      </c>
      <c r="F58" s="5" t="s">
        <v>207</v>
      </c>
      <c r="H58" s="6" t="s">
        <v>124</v>
      </c>
    </row>
    <row r="59" spans="5:14">
      <c r="E59" t="s">
        <v>208</v>
      </c>
      <c r="F59" s="5" t="s">
        <v>208</v>
      </c>
      <c r="H59" s="6" t="s">
        <v>126</v>
      </c>
    </row>
    <row r="60" spans="5:14">
      <c r="E60" t="s">
        <v>209</v>
      </c>
      <c r="F60" s="5" t="s">
        <v>209</v>
      </c>
      <c r="H60" s="6" t="s">
        <v>534</v>
      </c>
    </row>
    <row r="61" spans="5:14">
      <c r="E61" t="s">
        <v>210</v>
      </c>
      <c r="F61" s="5" t="s">
        <v>210</v>
      </c>
      <c r="H61" s="6" t="s">
        <v>127</v>
      </c>
    </row>
    <row r="62" spans="5:14">
      <c r="E62" t="s">
        <v>211</v>
      </c>
      <c r="F62" s="5" t="s">
        <v>211</v>
      </c>
      <c r="H62" s="6" t="s">
        <v>128</v>
      </c>
    </row>
    <row r="63" spans="5:14">
      <c r="E63" t="s">
        <v>212</v>
      </c>
      <c r="F63" s="5" t="s">
        <v>212</v>
      </c>
      <c r="H63" s="6" t="s">
        <v>535</v>
      </c>
    </row>
    <row r="64" spans="5:14">
      <c r="E64" t="s">
        <v>213</v>
      </c>
      <c r="F64" s="5" t="s">
        <v>213</v>
      </c>
      <c r="H64" s="6" t="s">
        <v>129</v>
      </c>
    </row>
    <row r="65" spans="5:8">
      <c r="E65" t="s">
        <v>214</v>
      </c>
      <c r="F65" s="5" t="s">
        <v>215</v>
      </c>
      <c r="H65" s="6" t="s">
        <v>536</v>
      </c>
    </row>
    <row r="66" spans="5:8">
      <c r="E66" t="s">
        <v>215</v>
      </c>
      <c r="F66" s="5" t="s">
        <v>217</v>
      </c>
      <c r="H66" s="6" t="s">
        <v>130</v>
      </c>
    </row>
    <row r="67" spans="5:8">
      <c r="E67" t="s">
        <v>216</v>
      </c>
      <c r="F67" s="5" t="s">
        <v>461</v>
      </c>
      <c r="H67" s="6" t="s">
        <v>131</v>
      </c>
    </row>
    <row r="68" spans="5:8">
      <c r="E68" t="s">
        <v>217</v>
      </c>
      <c r="F68" s="5" t="s">
        <v>219</v>
      </c>
      <c r="H68" s="6" t="s">
        <v>537</v>
      </c>
    </row>
    <row r="69" spans="5:8">
      <c r="E69" t="s">
        <v>218</v>
      </c>
      <c r="F69" s="5" t="s">
        <v>220</v>
      </c>
      <c r="H69" s="6" t="s">
        <v>132</v>
      </c>
    </row>
    <row r="70" spans="5:8">
      <c r="E70" t="s">
        <v>219</v>
      </c>
      <c r="F70" s="5" t="s">
        <v>222</v>
      </c>
      <c r="H70" s="6" t="s">
        <v>538</v>
      </c>
    </row>
    <row r="71" spans="5:8">
      <c r="E71" t="s">
        <v>220</v>
      </c>
      <c r="F71" s="5" t="s">
        <v>223</v>
      </c>
      <c r="H71" s="6" t="s">
        <v>133</v>
      </c>
    </row>
    <row r="72" spans="5:8">
      <c r="E72" t="s">
        <v>221</v>
      </c>
      <c r="F72" s="5" t="s">
        <v>224</v>
      </c>
      <c r="H72" s="6" t="s">
        <v>136</v>
      </c>
    </row>
    <row r="73" spans="5:8">
      <c r="E73" t="s">
        <v>222</v>
      </c>
      <c r="F73" s="5" t="s">
        <v>225</v>
      </c>
      <c r="H73" s="6" t="s">
        <v>134</v>
      </c>
    </row>
    <row r="74" spans="5:8">
      <c r="E74" t="s">
        <v>223</v>
      </c>
      <c r="F74" s="5" t="s">
        <v>226</v>
      </c>
      <c r="H74" s="6" t="s">
        <v>539</v>
      </c>
    </row>
    <row r="75" spans="5:8">
      <c r="E75" t="s">
        <v>224</v>
      </c>
      <c r="F75" s="5" t="s">
        <v>227</v>
      </c>
      <c r="H75" s="6" t="s">
        <v>138</v>
      </c>
    </row>
    <row r="76" spans="5:8">
      <c r="E76" t="s">
        <v>225</v>
      </c>
      <c r="F76" s="5" t="s">
        <v>228</v>
      </c>
      <c r="H76" s="6" t="s">
        <v>540</v>
      </c>
    </row>
    <row r="77" spans="5:8">
      <c r="E77" t="s">
        <v>226</v>
      </c>
      <c r="F77" s="5" t="s">
        <v>229</v>
      </c>
      <c r="H77" s="6" t="s">
        <v>541</v>
      </c>
    </row>
    <row r="78" spans="5:8">
      <c r="E78" t="s">
        <v>227</v>
      </c>
      <c r="F78" s="5" t="s">
        <v>462</v>
      </c>
      <c r="H78" s="6" t="s">
        <v>542</v>
      </c>
    </row>
    <row r="79" spans="5:8">
      <c r="E79" t="s">
        <v>228</v>
      </c>
      <c r="F79" s="5" t="s">
        <v>230</v>
      </c>
      <c r="H79" s="6" t="s">
        <v>543</v>
      </c>
    </row>
    <row r="80" spans="5:8">
      <c r="E80" t="s">
        <v>148</v>
      </c>
      <c r="F80" s="5" t="s">
        <v>231</v>
      </c>
      <c r="H80" s="6" t="s">
        <v>544</v>
      </c>
    </row>
    <row r="81" spans="5:8">
      <c r="E81" t="s">
        <v>229</v>
      </c>
      <c r="F81" s="5" t="s">
        <v>233</v>
      </c>
      <c r="H81" s="6" t="s">
        <v>545</v>
      </c>
    </row>
    <row r="82" spans="5:8">
      <c r="E82" t="s">
        <v>230</v>
      </c>
      <c r="F82" s="5" t="s">
        <v>235</v>
      </c>
      <c r="H82" s="6" t="s">
        <v>546</v>
      </c>
    </row>
    <row r="83" spans="5:8">
      <c r="E83" t="s">
        <v>231</v>
      </c>
      <c r="F83" s="5" t="s">
        <v>236</v>
      </c>
      <c r="H83" s="6" t="s">
        <v>140</v>
      </c>
    </row>
    <row r="84" spans="5:8">
      <c r="E84" t="s">
        <v>232</v>
      </c>
      <c r="F84" s="5" t="s">
        <v>505</v>
      </c>
      <c r="H84" s="6" t="s">
        <v>547</v>
      </c>
    </row>
    <row r="85" spans="5:8">
      <c r="E85" t="s">
        <v>233</v>
      </c>
      <c r="F85" s="5" t="s">
        <v>237</v>
      </c>
      <c r="H85" s="6" t="s">
        <v>141</v>
      </c>
    </row>
    <row r="86" spans="5:8">
      <c r="E86" t="s">
        <v>234</v>
      </c>
      <c r="F86" s="5" t="s">
        <v>238</v>
      </c>
      <c r="H86" s="6" t="s">
        <v>548</v>
      </c>
    </row>
    <row r="87" spans="5:8">
      <c r="E87" t="s">
        <v>235</v>
      </c>
      <c r="F87" s="5" t="s">
        <v>239</v>
      </c>
      <c r="H87" s="6" t="s">
        <v>549</v>
      </c>
    </row>
    <row r="88" spans="5:8">
      <c r="E88" t="s">
        <v>236</v>
      </c>
      <c r="F88" s="5" t="s">
        <v>240</v>
      </c>
      <c r="H88" s="6" t="s">
        <v>550</v>
      </c>
    </row>
    <row r="89" spans="5:8">
      <c r="E89" t="s">
        <v>237</v>
      </c>
      <c r="F89" s="5" t="s">
        <v>242</v>
      </c>
      <c r="H89" s="6" t="s">
        <v>551</v>
      </c>
    </row>
    <row r="90" spans="5:8">
      <c r="E90" t="s">
        <v>238</v>
      </c>
      <c r="F90" s="5" t="s">
        <v>243</v>
      </c>
      <c r="H90" s="6" t="s">
        <v>552</v>
      </c>
    </row>
    <row r="91" spans="5:8">
      <c r="E91" t="s">
        <v>239</v>
      </c>
      <c r="F91" s="5" t="s">
        <v>244</v>
      </c>
      <c r="H91" s="6" t="s">
        <v>553</v>
      </c>
    </row>
    <row r="92" spans="5:8">
      <c r="E92" t="s">
        <v>239</v>
      </c>
      <c r="F92" s="5" t="s">
        <v>481</v>
      </c>
      <c r="H92" s="6" t="s">
        <v>135</v>
      </c>
    </row>
    <row r="93" spans="5:8">
      <c r="E93" t="s">
        <v>240</v>
      </c>
      <c r="F93" s="5" t="s">
        <v>245</v>
      </c>
      <c r="H93" s="6" t="s">
        <v>554</v>
      </c>
    </row>
    <row r="94" spans="5:8">
      <c r="E94" t="s">
        <v>240</v>
      </c>
      <c r="F94" s="5" t="s">
        <v>246</v>
      </c>
      <c r="H94" s="6" t="s">
        <v>555</v>
      </c>
    </row>
    <row r="95" spans="5:8">
      <c r="E95" t="s">
        <v>241</v>
      </c>
      <c r="F95" s="5" t="s">
        <v>247</v>
      </c>
      <c r="H95" s="6" t="s">
        <v>556</v>
      </c>
    </row>
    <row r="96" spans="5:8">
      <c r="E96" t="s">
        <v>242</v>
      </c>
      <c r="F96" s="5" t="s">
        <v>248</v>
      </c>
      <c r="H96" s="6" t="s">
        <v>557</v>
      </c>
    </row>
    <row r="97" spans="5:6">
      <c r="E97" t="s">
        <v>243</v>
      </c>
      <c r="F97" s="5" t="s">
        <v>249</v>
      </c>
    </row>
    <row r="98" spans="5:6">
      <c r="E98" t="s">
        <v>244</v>
      </c>
      <c r="F98" s="5" t="s">
        <v>252</v>
      </c>
    </row>
    <row r="99" spans="5:6">
      <c r="E99" t="s">
        <v>245</v>
      </c>
      <c r="F99" s="5" t="s">
        <v>251</v>
      </c>
    </row>
    <row r="100" spans="5:6">
      <c r="E100" t="s">
        <v>246</v>
      </c>
      <c r="F100" s="5" t="s">
        <v>253</v>
      </c>
    </row>
    <row r="101" spans="5:6">
      <c r="E101" t="s">
        <v>247</v>
      </c>
      <c r="F101" s="5" t="s">
        <v>254</v>
      </c>
    </row>
    <row r="102" spans="5:6">
      <c r="E102" t="s">
        <v>248</v>
      </c>
      <c r="F102" s="5" t="s">
        <v>256</v>
      </c>
    </row>
    <row r="103" spans="5:6">
      <c r="E103" t="s">
        <v>249</v>
      </c>
      <c r="F103" s="5" t="s">
        <v>257</v>
      </c>
    </row>
    <row r="104" spans="5:6">
      <c r="E104" t="s">
        <v>250</v>
      </c>
      <c r="F104" s="5" t="s">
        <v>258</v>
      </c>
    </row>
    <row r="105" spans="5:6">
      <c r="E105" t="s">
        <v>251</v>
      </c>
      <c r="F105" s="5" t="s">
        <v>259</v>
      </c>
    </row>
    <row r="106" spans="5:6">
      <c r="E106" t="s">
        <v>252</v>
      </c>
      <c r="F106" s="5" t="s">
        <v>262</v>
      </c>
    </row>
    <row r="107" spans="5:6">
      <c r="E107" t="s">
        <v>253</v>
      </c>
      <c r="F107" s="5" t="s">
        <v>264</v>
      </c>
    </row>
    <row r="108" spans="5:6">
      <c r="E108" t="s">
        <v>254</v>
      </c>
      <c r="F108" s="5" t="s">
        <v>266</v>
      </c>
    </row>
    <row r="109" spans="5:6">
      <c r="E109" t="s">
        <v>255</v>
      </c>
      <c r="F109" s="5" t="s">
        <v>267</v>
      </c>
    </row>
    <row r="110" spans="5:6">
      <c r="E110" t="s">
        <v>256</v>
      </c>
      <c r="F110" s="5" t="s">
        <v>268</v>
      </c>
    </row>
    <row r="111" spans="5:6">
      <c r="E111" t="s">
        <v>257</v>
      </c>
      <c r="F111" s="5" t="s">
        <v>269</v>
      </c>
    </row>
    <row r="112" spans="5:6">
      <c r="E112" t="s">
        <v>258</v>
      </c>
      <c r="F112" s="5" t="s">
        <v>271</v>
      </c>
    </row>
    <row r="113" spans="5:6">
      <c r="E113" t="s">
        <v>259</v>
      </c>
      <c r="F113" s="5" t="s">
        <v>272</v>
      </c>
    </row>
    <row r="114" spans="5:6">
      <c r="E114" t="s">
        <v>260</v>
      </c>
      <c r="F114" s="5" t="s">
        <v>273</v>
      </c>
    </row>
    <row r="115" spans="5:6">
      <c r="E115" t="s">
        <v>261</v>
      </c>
      <c r="F115" s="5" t="s">
        <v>274</v>
      </c>
    </row>
    <row r="116" spans="5:6">
      <c r="E116" t="s">
        <v>262</v>
      </c>
      <c r="F116" s="5" t="s">
        <v>276</v>
      </c>
    </row>
    <row r="117" spans="5:6">
      <c r="E117" t="s">
        <v>263</v>
      </c>
      <c r="F117" s="5" t="s">
        <v>278</v>
      </c>
    </row>
    <row r="118" spans="5:6">
      <c r="E118" t="s">
        <v>264</v>
      </c>
      <c r="F118" s="5" t="s">
        <v>280</v>
      </c>
    </row>
    <row r="119" spans="5:6">
      <c r="E119" t="s">
        <v>265</v>
      </c>
      <c r="F119" s="5" t="s">
        <v>492</v>
      </c>
    </row>
    <row r="120" spans="5:6">
      <c r="E120" t="s">
        <v>266</v>
      </c>
      <c r="F120" s="5" t="s">
        <v>281</v>
      </c>
    </row>
    <row r="121" spans="5:6">
      <c r="E121" t="s">
        <v>267</v>
      </c>
      <c r="F121" s="5" t="s">
        <v>282</v>
      </c>
    </row>
    <row r="122" spans="5:6">
      <c r="E122" t="s">
        <v>268</v>
      </c>
      <c r="F122" s="5" t="s">
        <v>283</v>
      </c>
    </row>
    <row r="123" spans="5:6">
      <c r="E123" t="s">
        <v>269</v>
      </c>
      <c r="F123" s="5" t="s">
        <v>479</v>
      </c>
    </row>
    <row r="124" spans="5:6">
      <c r="E124" t="s">
        <v>270</v>
      </c>
      <c r="F124" s="5" t="s">
        <v>284</v>
      </c>
    </row>
    <row r="125" spans="5:6">
      <c r="E125" t="s">
        <v>271</v>
      </c>
      <c r="F125" s="5" t="s">
        <v>285</v>
      </c>
    </row>
    <row r="126" spans="5:6">
      <c r="E126" t="s">
        <v>272</v>
      </c>
      <c r="F126" s="5" t="s">
        <v>286</v>
      </c>
    </row>
    <row r="127" spans="5:6">
      <c r="E127" t="s">
        <v>273</v>
      </c>
      <c r="F127" s="5" t="s">
        <v>287</v>
      </c>
    </row>
    <row r="128" spans="5:6">
      <c r="E128" t="s">
        <v>274</v>
      </c>
      <c r="F128" s="5" t="s">
        <v>288</v>
      </c>
    </row>
    <row r="129" spans="5:6">
      <c r="E129" t="s">
        <v>275</v>
      </c>
      <c r="F129" s="5" t="s">
        <v>289</v>
      </c>
    </row>
    <row r="130" spans="5:6">
      <c r="E130" t="s">
        <v>276</v>
      </c>
      <c r="F130" s="5" t="s">
        <v>290</v>
      </c>
    </row>
    <row r="131" spans="5:6">
      <c r="E131" t="s">
        <v>277</v>
      </c>
      <c r="F131" s="5" t="s">
        <v>291</v>
      </c>
    </row>
    <row r="132" spans="5:6">
      <c r="E132" t="s">
        <v>278</v>
      </c>
      <c r="F132" s="5" t="s">
        <v>293</v>
      </c>
    </row>
    <row r="133" spans="5:6">
      <c r="E133" t="s">
        <v>279</v>
      </c>
      <c r="F133" s="5" t="s">
        <v>294</v>
      </c>
    </row>
    <row r="134" spans="5:6">
      <c r="E134" t="s">
        <v>280</v>
      </c>
      <c r="F134" s="5" t="s">
        <v>295</v>
      </c>
    </row>
    <row r="135" spans="5:6">
      <c r="E135" t="s">
        <v>281</v>
      </c>
      <c r="F135" s="5" t="s">
        <v>296</v>
      </c>
    </row>
    <row r="136" spans="5:6">
      <c r="E136" t="s">
        <v>282</v>
      </c>
      <c r="F136" s="5" t="s">
        <v>463</v>
      </c>
    </row>
    <row r="137" spans="5:6">
      <c r="E137" t="s">
        <v>283</v>
      </c>
      <c r="F137" s="5" t="s">
        <v>299</v>
      </c>
    </row>
    <row r="138" spans="5:6">
      <c r="E138" t="s">
        <v>284</v>
      </c>
      <c r="F138" s="5" t="s">
        <v>300</v>
      </c>
    </row>
    <row r="139" spans="5:6">
      <c r="E139" t="s">
        <v>285</v>
      </c>
      <c r="F139" s="5" t="s">
        <v>301</v>
      </c>
    </row>
    <row r="140" spans="5:6">
      <c r="E140" t="s">
        <v>286</v>
      </c>
      <c r="F140" s="5" t="s">
        <v>470</v>
      </c>
    </row>
    <row r="141" spans="5:6">
      <c r="E141" t="s">
        <v>287</v>
      </c>
      <c r="F141" s="5" t="s">
        <v>302</v>
      </c>
    </row>
    <row r="142" spans="5:6">
      <c r="E142" t="s">
        <v>288</v>
      </c>
      <c r="F142" s="5" t="s">
        <v>304</v>
      </c>
    </row>
    <row r="143" spans="5:6">
      <c r="E143" t="s">
        <v>289</v>
      </c>
      <c r="F143" s="5" t="s">
        <v>305</v>
      </c>
    </row>
    <row r="144" spans="5:6">
      <c r="E144" t="s">
        <v>290</v>
      </c>
      <c r="F144" s="5" t="s">
        <v>308</v>
      </c>
    </row>
    <row r="145" spans="5:6">
      <c r="E145" t="s">
        <v>291</v>
      </c>
      <c r="F145" s="5" t="s">
        <v>309</v>
      </c>
    </row>
    <row r="146" spans="5:6">
      <c r="E146" t="s">
        <v>292</v>
      </c>
      <c r="F146" s="5" t="s">
        <v>471</v>
      </c>
    </row>
    <row r="147" spans="5:6">
      <c r="E147" t="s">
        <v>293</v>
      </c>
      <c r="F147" s="5" t="s">
        <v>310</v>
      </c>
    </row>
    <row r="148" spans="5:6">
      <c r="E148" t="s">
        <v>294</v>
      </c>
      <c r="F148" s="5" t="s">
        <v>490</v>
      </c>
    </row>
    <row r="149" spans="5:6">
      <c r="E149" t="s">
        <v>295</v>
      </c>
      <c r="F149" s="5" t="s">
        <v>315</v>
      </c>
    </row>
    <row r="150" spans="5:6">
      <c r="E150" t="s">
        <v>296</v>
      </c>
      <c r="F150" s="5" t="s">
        <v>316</v>
      </c>
    </row>
    <row r="151" spans="5:6">
      <c r="E151" t="s">
        <v>297</v>
      </c>
      <c r="F151" s="5" t="s">
        <v>317</v>
      </c>
    </row>
    <row r="152" spans="5:6">
      <c r="E152" t="s">
        <v>298</v>
      </c>
      <c r="F152" s="5" t="s">
        <v>466</v>
      </c>
    </row>
    <row r="153" spans="5:6">
      <c r="E153" t="s">
        <v>299</v>
      </c>
      <c r="F153" s="5" t="s">
        <v>319</v>
      </c>
    </row>
    <row r="154" spans="5:6">
      <c r="E154" t="s">
        <v>300</v>
      </c>
      <c r="F154" s="5" t="s">
        <v>320</v>
      </c>
    </row>
    <row r="155" spans="5:6">
      <c r="E155" t="s">
        <v>301</v>
      </c>
      <c r="F155" s="5" t="s">
        <v>321</v>
      </c>
    </row>
    <row r="156" spans="5:6">
      <c r="E156" t="s">
        <v>302</v>
      </c>
      <c r="F156" s="5" t="s">
        <v>477</v>
      </c>
    </row>
    <row r="157" spans="5:6">
      <c r="E157" t="s">
        <v>303</v>
      </c>
      <c r="F157" s="5" t="s">
        <v>324</v>
      </c>
    </row>
    <row r="158" spans="5:6">
      <c r="E158" t="s">
        <v>304</v>
      </c>
      <c r="F158" s="5" t="s">
        <v>482</v>
      </c>
    </row>
    <row r="159" spans="5:6">
      <c r="E159" t="s">
        <v>305</v>
      </c>
      <c r="F159" s="5" t="s">
        <v>325</v>
      </c>
    </row>
    <row r="160" spans="5:6">
      <c r="E160" t="s">
        <v>306</v>
      </c>
      <c r="F160" s="5" t="s">
        <v>327</v>
      </c>
    </row>
    <row r="161" spans="5:6">
      <c r="E161" t="s">
        <v>307</v>
      </c>
      <c r="F161" s="5" t="s">
        <v>328</v>
      </c>
    </row>
    <row r="162" spans="5:6">
      <c r="E162" t="s">
        <v>308</v>
      </c>
      <c r="F162" s="5" t="s">
        <v>329</v>
      </c>
    </row>
    <row r="163" spans="5:6">
      <c r="E163" t="s">
        <v>309</v>
      </c>
      <c r="F163" s="5" t="s">
        <v>330</v>
      </c>
    </row>
    <row r="164" spans="5:6">
      <c r="E164" t="s">
        <v>310</v>
      </c>
      <c r="F164" s="5" t="s">
        <v>331</v>
      </c>
    </row>
    <row r="165" spans="5:6">
      <c r="E165" t="s">
        <v>311</v>
      </c>
      <c r="F165" s="5" t="s">
        <v>332</v>
      </c>
    </row>
    <row r="166" spans="5:6">
      <c r="E166" t="s">
        <v>312</v>
      </c>
      <c r="F166" s="5" t="s">
        <v>335</v>
      </c>
    </row>
    <row r="167" spans="5:6">
      <c r="E167" t="s">
        <v>313</v>
      </c>
      <c r="F167" s="5" t="s">
        <v>340</v>
      </c>
    </row>
    <row r="168" spans="5:6">
      <c r="E168" t="s">
        <v>314</v>
      </c>
      <c r="F168" s="5" t="s">
        <v>342</v>
      </c>
    </row>
    <row r="169" spans="5:6">
      <c r="E169" t="s">
        <v>315</v>
      </c>
      <c r="F169" s="5" t="s">
        <v>472</v>
      </c>
    </row>
    <row r="170" spans="5:6">
      <c r="E170" t="s">
        <v>316</v>
      </c>
      <c r="F170" s="5" t="s">
        <v>343</v>
      </c>
    </row>
    <row r="171" spans="5:6">
      <c r="E171" t="s">
        <v>317</v>
      </c>
      <c r="F171" s="5" t="s">
        <v>496</v>
      </c>
    </row>
    <row r="172" spans="5:6">
      <c r="E172" t="s">
        <v>318</v>
      </c>
      <c r="F172" s="5" t="s">
        <v>344</v>
      </c>
    </row>
    <row r="173" spans="5:6">
      <c r="E173" t="s">
        <v>319</v>
      </c>
      <c r="F173" s="5" t="s">
        <v>495</v>
      </c>
    </row>
    <row r="174" spans="5:6">
      <c r="E174" t="s">
        <v>320</v>
      </c>
      <c r="F174" s="5" t="s">
        <v>348</v>
      </c>
    </row>
    <row r="175" spans="5:6">
      <c r="E175" t="s">
        <v>321</v>
      </c>
      <c r="F175" s="5" t="s">
        <v>352</v>
      </c>
    </row>
    <row r="176" spans="5:6">
      <c r="E176" t="s">
        <v>322</v>
      </c>
      <c r="F176" s="5" t="s">
        <v>357</v>
      </c>
    </row>
    <row r="177" spans="5:6">
      <c r="E177" t="s">
        <v>323</v>
      </c>
      <c r="F177" s="5" t="s">
        <v>497</v>
      </c>
    </row>
    <row r="178" spans="5:6">
      <c r="E178" t="s">
        <v>324</v>
      </c>
      <c r="F178" s="5" t="s">
        <v>478</v>
      </c>
    </row>
    <row r="179" spans="5:6">
      <c r="E179" t="s">
        <v>325</v>
      </c>
      <c r="F179" s="5" t="s">
        <v>358</v>
      </c>
    </row>
    <row r="180" spans="5:6">
      <c r="E180" t="s">
        <v>326</v>
      </c>
      <c r="F180" s="5" t="s">
        <v>359</v>
      </c>
    </row>
    <row r="181" spans="5:6">
      <c r="E181" t="s">
        <v>327</v>
      </c>
      <c r="F181" s="5" t="s">
        <v>360</v>
      </c>
    </row>
    <row r="182" spans="5:6">
      <c r="E182" t="s">
        <v>328</v>
      </c>
      <c r="F182" s="5" t="s">
        <v>362</v>
      </c>
    </row>
    <row r="183" spans="5:6">
      <c r="E183" t="s">
        <v>329</v>
      </c>
      <c r="F183" s="5" t="s">
        <v>363</v>
      </c>
    </row>
    <row r="184" spans="5:6">
      <c r="E184" t="s">
        <v>330</v>
      </c>
      <c r="F184" s="5" t="s">
        <v>364</v>
      </c>
    </row>
    <row r="185" spans="5:6">
      <c r="E185" t="s">
        <v>331</v>
      </c>
      <c r="F185" s="5" t="s">
        <v>365</v>
      </c>
    </row>
    <row r="186" spans="5:6">
      <c r="E186" t="s">
        <v>332</v>
      </c>
      <c r="F186" s="5" t="s">
        <v>366</v>
      </c>
    </row>
    <row r="187" spans="5:6">
      <c r="E187" t="s">
        <v>333</v>
      </c>
      <c r="F187" s="5" t="s">
        <v>369</v>
      </c>
    </row>
    <row r="188" spans="5:6">
      <c r="E188" t="s">
        <v>334</v>
      </c>
      <c r="F188" s="5" t="s">
        <v>370</v>
      </c>
    </row>
    <row r="189" spans="5:6">
      <c r="E189" t="s">
        <v>335</v>
      </c>
      <c r="F189" s="5" t="s">
        <v>372</v>
      </c>
    </row>
    <row r="190" spans="5:6">
      <c r="E190" t="s">
        <v>336</v>
      </c>
      <c r="F190" s="5" t="s">
        <v>469</v>
      </c>
    </row>
    <row r="191" spans="5:6">
      <c r="E191" t="s">
        <v>337</v>
      </c>
      <c r="F191" s="5" t="s">
        <v>473</v>
      </c>
    </row>
    <row r="192" spans="5:6">
      <c r="E192" t="s">
        <v>338</v>
      </c>
      <c r="F192" s="5" t="s">
        <v>374</v>
      </c>
    </row>
    <row r="193" spans="5:6">
      <c r="E193" t="s">
        <v>339</v>
      </c>
      <c r="F193" s="5" t="s">
        <v>480</v>
      </c>
    </row>
    <row r="194" spans="5:6">
      <c r="E194" t="s">
        <v>340</v>
      </c>
      <c r="F194" s="5" t="s">
        <v>376</v>
      </c>
    </row>
    <row r="195" spans="5:6">
      <c r="E195" t="s">
        <v>341</v>
      </c>
      <c r="F195" s="5" t="s">
        <v>486</v>
      </c>
    </row>
    <row r="196" spans="5:6">
      <c r="E196" t="s">
        <v>342</v>
      </c>
      <c r="F196" s="5" t="s">
        <v>377</v>
      </c>
    </row>
    <row r="197" spans="5:6">
      <c r="E197" t="s">
        <v>343</v>
      </c>
      <c r="F197" s="5" t="s">
        <v>483</v>
      </c>
    </row>
    <row r="198" spans="5:6">
      <c r="E198" t="s">
        <v>344</v>
      </c>
      <c r="F198" s="5" t="s">
        <v>378</v>
      </c>
    </row>
    <row r="199" spans="5:6">
      <c r="E199" t="s">
        <v>345</v>
      </c>
      <c r="F199" s="5" t="s">
        <v>379</v>
      </c>
    </row>
    <row r="200" spans="5:6">
      <c r="E200" t="s">
        <v>346</v>
      </c>
      <c r="F200" s="5" t="s">
        <v>499</v>
      </c>
    </row>
    <row r="201" spans="5:6">
      <c r="E201" t="s">
        <v>347</v>
      </c>
      <c r="F201" s="5" t="s">
        <v>380</v>
      </c>
    </row>
    <row r="202" spans="5:6">
      <c r="E202" t="s">
        <v>348</v>
      </c>
      <c r="F202" s="5" t="s">
        <v>474</v>
      </c>
    </row>
    <row r="203" spans="5:6">
      <c r="E203" t="s">
        <v>349</v>
      </c>
      <c r="F203" s="5" t="s">
        <v>382</v>
      </c>
    </row>
    <row r="204" spans="5:6">
      <c r="E204" t="s">
        <v>350</v>
      </c>
      <c r="F204" s="5" t="s">
        <v>384</v>
      </c>
    </row>
    <row r="205" spans="5:6">
      <c r="E205" t="s">
        <v>351</v>
      </c>
      <c r="F205" s="5" t="s">
        <v>475</v>
      </c>
    </row>
    <row r="206" spans="5:6">
      <c r="E206" t="s">
        <v>352</v>
      </c>
      <c r="F206" s="5" t="s">
        <v>465</v>
      </c>
    </row>
    <row r="207" spans="5:6">
      <c r="E207" t="s">
        <v>353</v>
      </c>
      <c r="F207" s="5" t="s">
        <v>386</v>
      </c>
    </row>
    <row r="208" spans="5:6">
      <c r="E208" t="s">
        <v>354</v>
      </c>
      <c r="F208" s="5" t="s">
        <v>387</v>
      </c>
    </row>
    <row r="209" spans="5:6">
      <c r="E209" t="s">
        <v>355</v>
      </c>
      <c r="F209" s="5" t="s">
        <v>388</v>
      </c>
    </row>
    <row r="210" spans="5:6">
      <c r="E210" t="s">
        <v>356</v>
      </c>
      <c r="F210" s="5" t="s">
        <v>485</v>
      </c>
    </row>
    <row r="211" spans="5:6">
      <c r="E211" t="s">
        <v>357</v>
      </c>
      <c r="F211" s="5" t="s">
        <v>464</v>
      </c>
    </row>
    <row r="212" spans="5:6">
      <c r="E212" t="s">
        <v>358</v>
      </c>
      <c r="F212" s="5" t="s">
        <v>390</v>
      </c>
    </row>
    <row r="213" spans="5:6">
      <c r="E213" t="s">
        <v>359</v>
      </c>
      <c r="F213" s="5" t="s">
        <v>391</v>
      </c>
    </row>
    <row r="214" spans="5:6">
      <c r="E214" t="s">
        <v>360</v>
      </c>
      <c r="F214" s="5" t="s">
        <v>392</v>
      </c>
    </row>
    <row r="215" spans="5:6">
      <c r="E215" t="s">
        <v>361</v>
      </c>
      <c r="F215" s="5" t="s">
        <v>393</v>
      </c>
    </row>
    <row r="216" spans="5:6">
      <c r="E216" t="s">
        <v>362</v>
      </c>
      <c r="F216" s="5" t="s">
        <v>394</v>
      </c>
    </row>
    <row r="217" spans="5:6">
      <c r="E217" t="s">
        <v>363</v>
      </c>
      <c r="F217" s="5" t="s">
        <v>397</v>
      </c>
    </row>
    <row r="218" spans="5:6">
      <c r="E218" t="s">
        <v>364</v>
      </c>
      <c r="F218" s="5" t="s">
        <v>398</v>
      </c>
    </row>
    <row r="219" spans="5:6">
      <c r="E219" t="s">
        <v>365</v>
      </c>
      <c r="F219" s="5" t="s">
        <v>399</v>
      </c>
    </row>
    <row r="220" spans="5:6">
      <c r="E220" t="s">
        <v>366</v>
      </c>
      <c r="F220" s="5" t="s">
        <v>484</v>
      </c>
    </row>
    <row r="221" spans="5:6">
      <c r="E221" t="s">
        <v>367</v>
      </c>
      <c r="F221" s="5" t="s">
        <v>400</v>
      </c>
    </row>
    <row r="222" spans="5:6">
      <c r="E222" t="s">
        <v>368</v>
      </c>
      <c r="F222" s="5" t="s">
        <v>403</v>
      </c>
    </row>
    <row r="223" spans="5:6">
      <c r="E223" t="s">
        <v>369</v>
      </c>
      <c r="F223" s="5" t="s">
        <v>405</v>
      </c>
    </row>
    <row r="224" spans="5:6">
      <c r="E224" t="s">
        <v>370</v>
      </c>
      <c r="F224" s="5" t="s">
        <v>467</v>
      </c>
    </row>
    <row r="225" spans="5:6">
      <c r="E225" t="s">
        <v>371</v>
      </c>
      <c r="F225" s="5" t="s">
        <v>406</v>
      </c>
    </row>
    <row r="226" spans="5:6">
      <c r="E226" t="s">
        <v>372</v>
      </c>
      <c r="F226" s="5" t="s">
        <v>407</v>
      </c>
    </row>
    <row r="227" spans="5:6">
      <c r="E227" t="s">
        <v>373</v>
      </c>
      <c r="F227" s="5" t="s">
        <v>408</v>
      </c>
    </row>
    <row r="228" spans="5:6">
      <c r="E228" t="s">
        <v>374</v>
      </c>
      <c r="F228" s="5" t="s">
        <v>409</v>
      </c>
    </row>
    <row r="229" spans="5:6">
      <c r="E229" t="s">
        <v>375</v>
      </c>
      <c r="F229" s="5" t="s">
        <v>410</v>
      </c>
    </row>
    <row r="230" spans="5:6">
      <c r="E230" t="s">
        <v>376</v>
      </c>
      <c r="F230" s="5" t="s">
        <v>411</v>
      </c>
    </row>
    <row r="231" spans="5:6">
      <c r="E231" t="s">
        <v>377</v>
      </c>
      <c r="F231" s="5" t="s">
        <v>412</v>
      </c>
    </row>
    <row r="232" spans="5:6">
      <c r="E232" t="s">
        <v>378</v>
      </c>
      <c r="F232" s="5" t="s">
        <v>413</v>
      </c>
    </row>
    <row r="233" spans="5:6">
      <c r="E233" t="s">
        <v>379</v>
      </c>
      <c r="F233" s="5" t="s">
        <v>415</v>
      </c>
    </row>
    <row r="234" spans="5:6">
      <c r="E234" t="s">
        <v>380</v>
      </c>
      <c r="F234" s="5" t="s">
        <v>417</v>
      </c>
    </row>
    <row r="235" spans="5:6">
      <c r="E235" t="s">
        <v>381</v>
      </c>
      <c r="F235" s="5" t="s">
        <v>498</v>
      </c>
    </row>
    <row r="236" spans="5:6">
      <c r="E236" t="s">
        <v>382</v>
      </c>
      <c r="F236" s="5" t="s">
        <v>418</v>
      </c>
    </row>
    <row r="237" spans="5:6">
      <c r="E237" t="s">
        <v>383</v>
      </c>
      <c r="F237" s="5" t="s">
        <v>419</v>
      </c>
    </row>
    <row r="238" spans="5:6">
      <c r="E238" t="s">
        <v>384</v>
      </c>
      <c r="F238" s="5" t="s">
        <v>420</v>
      </c>
    </row>
    <row r="239" spans="5:6">
      <c r="E239" t="s">
        <v>385</v>
      </c>
      <c r="F239" s="5" t="s">
        <v>421</v>
      </c>
    </row>
    <row r="240" spans="5:6">
      <c r="E240" t="s">
        <v>386</v>
      </c>
      <c r="F240" s="5" t="s">
        <v>422</v>
      </c>
    </row>
    <row r="241" spans="5:6">
      <c r="E241" t="s">
        <v>387</v>
      </c>
      <c r="F241" s="5" t="s">
        <v>423</v>
      </c>
    </row>
    <row r="242" spans="5:6">
      <c r="E242" t="s">
        <v>388</v>
      </c>
      <c r="F242" s="5" t="s">
        <v>424</v>
      </c>
    </row>
    <row r="243" spans="5:6">
      <c r="E243" t="s">
        <v>389</v>
      </c>
      <c r="F243" s="5" t="s">
        <v>425</v>
      </c>
    </row>
    <row r="244" spans="5:6">
      <c r="E244" t="s">
        <v>390</v>
      </c>
      <c r="F244" s="5" t="s">
        <v>426</v>
      </c>
    </row>
    <row r="245" spans="5:6">
      <c r="E245" t="s">
        <v>391</v>
      </c>
      <c r="F245" s="5" t="s">
        <v>500</v>
      </c>
    </row>
    <row r="246" spans="5:6">
      <c r="E246" t="s">
        <v>392</v>
      </c>
      <c r="F246" s="5" t="s">
        <v>501</v>
      </c>
    </row>
    <row r="247" spans="5:6">
      <c r="E247" t="s">
        <v>393</v>
      </c>
      <c r="F247" s="5" t="s">
        <v>438</v>
      </c>
    </row>
    <row r="248" spans="5:6">
      <c r="E248" t="s">
        <v>394</v>
      </c>
      <c r="F248" s="5" t="s">
        <v>427</v>
      </c>
    </row>
    <row r="249" spans="5:6">
      <c r="E249" t="s">
        <v>395</v>
      </c>
      <c r="F249" s="5" t="s">
        <v>428</v>
      </c>
    </row>
    <row r="250" spans="5:6">
      <c r="E250" t="s">
        <v>396</v>
      </c>
      <c r="F250" s="5" t="s">
        <v>429</v>
      </c>
    </row>
    <row r="251" spans="5:6">
      <c r="E251" t="s">
        <v>397</v>
      </c>
      <c r="F251" s="5" t="s">
        <v>430</v>
      </c>
    </row>
    <row r="252" spans="5:6">
      <c r="E252" t="s">
        <v>398</v>
      </c>
      <c r="F252" s="5" t="s">
        <v>431</v>
      </c>
    </row>
    <row r="253" spans="5:6">
      <c r="E253" t="s">
        <v>399</v>
      </c>
      <c r="F253" s="5" t="s">
        <v>432</v>
      </c>
    </row>
    <row r="254" spans="5:6">
      <c r="E254" t="s">
        <v>400</v>
      </c>
      <c r="F254" s="5" t="s">
        <v>435</v>
      </c>
    </row>
    <row r="255" spans="5:6">
      <c r="E255" t="s">
        <v>401</v>
      </c>
      <c r="F255" s="5" t="s">
        <v>439</v>
      </c>
    </row>
    <row r="256" spans="5:6">
      <c r="E256" t="s">
        <v>402</v>
      </c>
      <c r="F256" s="5" t="s">
        <v>440</v>
      </c>
    </row>
    <row r="257" spans="5:6">
      <c r="E257" t="s">
        <v>403</v>
      </c>
      <c r="F257" s="5" t="s">
        <v>441</v>
      </c>
    </row>
    <row r="258" spans="5:6">
      <c r="E258" t="s">
        <v>404</v>
      </c>
      <c r="F258" s="5" t="s">
        <v>443</v>
      </c>
    </row>
    <row r="259" spans="5:6">
      <c r="E259" t="s">
        <v>405</v>
      </c>
      <c r="F259" s="5" t="s">
        <v>487</v>
      </c>
    </row>
    <row r="260" spans="5:6">
      <c r="E260" t="s">
        <v>406</v>
      </c>
      <c r="F260" s="5" t="s">
        <v>488</v>
      </c>
    </row>
    <row r="261" spans="5:6">
      <c r="E261" t="s">
        <v>407</v>
      </c>
      <c r="F261" s="5" t="s">
        <v>447</v>
      </c>
    </row>
    <row r="262" spans="5:6">
      <c r="E262" t="s">
        <v>408</v>
      </c>
      <c r="F262" s="5" t="s">
        <v>502</v>
      </c>
    </row>
    <row r="263" spans="5:6">
      <c r="E263" t="s">
        <v>409</v>
      </c>
      <c r="F263" s="5" t="s">
        <v>449</v>
      </c>
    </row>
    <row r="264" spans="5:6">
      <c r="E264" t="s">
        <v>410</v>
      </c>
      <c r="F264" s="5" t="s">
        <v>476</v>
      </c>
    </row>
    <row r="265" spans="5:6">
      <c r="E265" t="s">
        <v>411</v>
      </c>
      <c r="F265" s="5" t="s">
        <v>453</v>
      </c>
    </row>
    <row r="266" spans="5:6">
      <c r="E266" t="s">
        <v>412</v>
      </c>
      <c r="F266" s="5" t="s">
        <v>455</v>
      </c>
    </row>
    <row r="267" spans="5:6">
      <c r="E267" t="s">
        <v>413</v>
      </c>
      <c r="F267" s="5" t="s">
        <v>456</v>
      </c>
    </row>
    <row r="268" spans="5:6">
      <c r="E268" t="s">
        <v>414</v>
      </c>
      <c r="F268" s="5" t="s">
        <v>457</v>
      </c>
    </row>
    <row r="269" spans="5:6">
      <c r="E269" t="s">
        <v>415</v>
      </c>
    </row>
    <row r="270" spans="5:6">
      <c r="E270" t="s">
        <v>416</v>
      </c>
    </row>
    <row r="271" spans="5:6">
      <c r="E271" t="s">
        <v>417</v>
      </c>
    </row>
    <row r="272" spans="5:6">
      <c r="E272" t="s">
        <v>418</v>
      </c>
    </row>
    <row r="273" spans="5:5">
      <c r="E273" t="s">
        <v>419</v>
      </c>
    </row>
    <row r="274" spans="5:5">
      <c r="E274" t="s">
        <v>420</v>
      </c>
    </row>
    <row r="275" spans="5:5">
      <c r="E275" t="s">
        <v>421</v>
      </c>
    </row>
    <row r="276" spans="5:5">
      <c r="E276" t="s">
        <v>422</v>
      </c>
    </row>
    <row r="277" spans="5:5">
      <c r="E277" t="s">
        <v>423</v>
      </c>
    </row>
    <row r="278" spans="5:5">
      <c r="E278" t="s">
        <v>424</v>
      </c>
    </row>
    <row r="279" spans="5:5">
      <c r="E279" t="s">
        <v>425</v>
      </c>
    </row>
    <row r="280" spans="5:5">
      <c r="E280" t="s">
        <v>426</v>
      </c>
    </row>
    <row r="281" spans="5:5">
      <c r="E281" t="s">
        <v>427</v>
      </c>
    </row>
    <row r="282" spans="5:5">
      <c r="E282" t="s">
        <v>428</v>
      </c>
    </row>
    <row r="283" spans="5:5">
      <c r="E283" t="s">
        <v>429</v>
      </c>
    </row>
    <row r="284" spans="5:5">
      <c r="E284" t="s">
        <v>430</v>
      </c>
    </row>
    <row r="285" spans="5:5">
      <c r="E285" t="s">
        <v>431</v>
      </c>
    </row>
    <row r="286" spans="5:5">
      <c r="E286" t="s">
        <v>432</v>
      </c>
    </row>
    <row r="287" spans="5:5">
      <c r="E287" t="s">
        <v>433</v>
      </c>
    </row>
    <row r="288" spans="5:5">
      <c r="E288" t="s">
        <v>434</v>
      </c>
    </row>
    <row r="289" spans="5:5">
      <c r="E289" t="s">
        <v>435</v>
      </c>
    </row>
    <row r="290" spans="5:5">
      <c r="E290" t="s">
        <v>436</v>
      </c>
    </row>
    <row r="291" spans="5:5">
      <c r="E291" t="s">
        <v>437</v>
      </c>
    </row>
    <row r="292" spans="5:5">
      <c r="E292" t="s">
        <v>438</v>
      </c>
    </row>
    <row r="293" spans="5:5">
      <c r="E293" t="s">
        <v>439</v>
      </c>
    </row>
    <row r="294" spans="5:5">
      <c r="E294" t="s">
        <v>440</v>
      </c>
    </row>
    <row r="295" spans="5:5">
      <c r="E295" t="s">
        <v>441</v>
      </c>
    </row>
    <row r="296" spans="5:5">
      <c r="E296" t="s">
        <v>442</v>
      </c>
    </row>
    <row r="297" spans="5:5">
      <c r="E297" t="s">
        <v>443</v>
      </c>
    </row>
    <row r="298" spans="5:5">
      <c r="E298" t="s">
        <v>444</v>
      </c>
    </row>
    <row r="299" spans="5:5">
      <c r="E299" t="s">
        <v>445</v>
      </c>
    </row>
    <row r="300" spans="5:5">
      <c r="E300" t="s">
        <v>446</v>
      </c>
    </row>
    <row r="301" spans="5:5">
      <c r="E301" t="s">
        <v>447</v>
      </c>
    </row>
    <row r="302" spans="5:5">
      <c r="E302" t="s">
        <v>448</v>
      </c>
    </row>
    <row r="303" spans="5:5">
      <c r="E303" t="s">
        <v>449</v>
      </c>
    </row>
    <row r="304" spans="5:5">
      <c r="E304" t="s">
        <v>450</v>
      </c>
    </row>
    <row r="305" spans="5:5">
      <c r="E305" t="s">
        <v>451</v>
      </c>
    </row>
    <row r="306" spans="5:5">
      <c r="E306" t="s">
        <v>452</v>
      </c>
    </row>
    <row r="307" spans="5:5">
      <c r="E307" t="s">
        <v>453</v>
      </c>
    </row>
    <row r="308" spans="5:5">
      <c r="E308" t="s">
        <v>454</v>
      </c>
    </row>
    <row r="309" spans="5:5">
      <c r="E309" t="s">
        <v>455</v>
      </c>
    </row>
    <row r="310" spans="5:5">
      <c r="E310" t="s">
        <v>456</v>
      </c>
    </row>
    <row r="311" spans="5:5">
      <c r="E311" t="s">
        <v>457</v>
      </c>
    </row>
  </sheetData>
  <sortState xmlns:xlrd2="http://schemas.microsoft.com/office/spreadsheetml/2017/richdata2" ref="F3:F268">
    <sortCondition ref="F3"/>
  </sortState>
  <mergeCells count="2">
    <mergeCell ref="M12:M15"/>
    <mergeCell ref="M16:M17"/>
  </mergeCells>
  <pageMargins left="0.7" right="0.7" top="0.75" bottom="0.75" header="0.3" footer="0.3"/>
  <pageSetup paperSize="9" orientation="portrait" r:id="rId1"/>
  <drawing r:id="rId2"/>
  <legacyDrawing r:id="rId3"/>
  <controls>
    <mc:AlternateContent xmlns:mc="http://schemas.openxmlformats.org/markup-compatibility/2006">
      <mc:Choice Requires="x14">
        <control shapeId="5121" r:id="rId4" name="Control 1">
          <controlPr defaultSize="0" r:id="rId5">
            <anchor moveWithCells="1">
              <from>
                <xdr:col>9</xdr:col>
                <xdr:colOff>165100</xdr:colOff>
                <xdr:row>28</xdr:row>
                <xdr:rowOff>152400</xdr:rowOff>
              </from>
              <to>
                <xdr:col>9</xdr:col>
                <xdr:colOff>1079500</xdr:colOff>
                <xdr:row>30</xdr:row>
                <xdr:rowOff>0</xdr:rowOff>
              </to>
            </anchor>
          </controlPr>
        </control>
      </mc:Choice>
      <mc:Fallback>
        <control shapeId="5121" r:id="rId4" name="Control 1"/>
      </mc:Fallback>
    </mc:AlternateContent>
    <mc:AlternateContent xmlns:mc="http://schemas.openxmlformats.org/markup-compatibility/2006">
      <mc:Choice Requires="x14">
        <control shapeId="5122" r:id="rId6" name="Control 2">
          <controlPr defaultSize="0" r:id="rId7">
            <anchor moveWithCells="1">
              <from>
                <xdr:col>10</xdr:col>
                <xdr:colOff>69850</xdr:colOff>
                <xdr:row>28</xdr:row>
                <xdr:rowOff>152400</xdr:rowOff>
              </from>
              <to>
                <xdr:col>10</xdr:col>
                <xdr:colOff>984250</xdr:colOff>
                <xdr:row>30</xdr:row>
                <xdr:rowOff>0</xdr:rowOff>
              </to>
            </anchor>
          </controlPr>
        </control>
      </mc:Choice>
      <mc:Fallback>
        <control shapeId="5122" r:id="rId6" name="Control 2"/>
      </mc:Fallback>
    </mc:AlternateContent>
    <mc:AlternateContent xmlns:mc="http://schemas.openxmlformats.org/markup-compatibility/2006">
      <mc:Choice Requires="x14">
        <control shapeId="5123" r:id="rId8" name="Control 3">
          <controlPr defaultSize="0" r:id="rId9">
            <anchor moveWithCells="1">
              <from>
                <xdr:col>10</xdr:col>
                <xdr:colOff>69850</xdr:colOff>
                <xdr:row>28</xdr:row>
                <xdr:rowOff>152400</xdr:rowOff>
              </from>
              <to>
                <xdr:col>10</xdr:col>
                <xdr:colOff>984250</xdr:colOff>
                <xdr:row>30</xdr:row>
                <xdr:rowOff>0</xdr:rowOff>
              </to>
            </anchor>
          </controlPr>
        </control>
      </mc:Choice>
      <mc:Fallback>
        <control shapeId="5123" r:id="rId8" name="Control 3"/>
      </mc:Fallback>
    </mc:AlternateContent>
    <mc:AlternateContent xmlns:mc="http://schemas.openxmlformats.org/markup-compatibility/2006">
      <mc:Choice Requires="x14">
        <control shapeId="5124" r:id="rId10" name="Control 4">
          <controlPr defaultSize="0" r:id="rId11">
            <anchor moveWithCells="1">
              <from>
                <xdr:col>10</xdr:col>
                <xdr:colOff>69850</xdr:colOff>
                <xdr:row>28</xdr:row>
                <xdr:rowOff>152400</xdr:rowOff>
              </from>
              <to>
                <xdr:col>10</xdr:col>
                <xdr:colOff>984250</xdr:colOff>
                <xdr:row>30</xdr:row>
                <xdr:rowOff>0</xdr:rowOff>
              </to>
            </anchor>
          </controlPr>
        </control>
      </mc:Choice>
      <mc:Fallback>
        <control shapeId="5124" r:id="rId10" name="Control 4"/>
      </mc:Fallback>
    </mc:AlternateContent>
  </controls>
  <tableParts count="1">
    <tablePart r:id="rId1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1"/>
  <dimension ref="A1:LI199"/>
  <sheetViews>
    <sheetView workbookViewId="0">
      <selection activeCell="B33" sqref="B33"/>
    </sheetView>
  </sheetViews>
  <sheetFormatPr defaultColWidth="9.1796875" defaultRowHeight="14.5"/>
  <cols>
    <col min="1" max="1" width="36.54296875" bestFit="1" customWidth="1"/>
    <col min="2" max="2" width="36.54296875" customWidth="1"/>
    <col min="4" max="4" width="42.453125" customWidth="1"/>
    <col min="5" max="5" width="29.453125" bestFit="1" customWidth="1"/>
    <col min="93" max="93" width="26" bestFit="1" customWidth="1"/>
    <col min="109" max="109" width="23.453125" customWidth="1"/>
    <col min="291" max="291" width="20.1796875" bestFit="1" customWidth="1"/>
  </cols>
  <sheetData>
    <row r="1" spans="1:321">
      <c r="A1" s="3" t="s">
        <v>1472</v>
      </c>
      <c r="B1" s="3" t="s">
        <v>1473</v>
      </c>
      <c r="D1" s="3" t="s">
        <v>1490</v>
      </c>
      <c r="E1" s="3" t="s">
        <v>1490</v>
      </c>
      <c r="F1" s="3" t="s">
        <v>1490</v>
      </c>
      <c r="G1" s="3" t="s">
        <v>1490</v>
      </c>
      <c r="H1" s="3" t="s">
        <v>1490</v>
      </c>
      <c r="I1" s="3" t="s">
        <v>1490</v>
      </c>
      <c r="J1" s="3" t="s">
        <v>1490</v>
      </c>
      <c r="K1" s="3" t="s">
        <v>1490</v>
      </c>
      <c r="L1" s="3" t="s">
        <v>1490</v>
      </c>
      <c r="M1" s="3" t="s">
        <v>1490</v>
      </c>
      <c r="N1" s="3" t="s">
        <v>1490</v>
      </c>
      <c r="O1" s="3" t="s">
        <v>1490</v>
      </c>
      <c r="P1" s="3" t="s">
        <v>1490</v>
      </c>
      <c r="Q1" s="3" t="s">
        <v>1490</v>
      </c>
      <c r="R1" s="3" t="s">
        <v>1490</v>
      </c>
      <c r="S1" s="3" t="s">
        <v>1490</v>
      </c>
      <c r="T1" s="3" t="s">
        <v>1490</v>
      </c>
      <c r="U1" s="3" t="s">
        <v>1490</v>
      </c>
      <c r="V1" s="3" t="s">
        <v>1490</v>
      </c>
      <c r="W1" s="3" t="s">
        <v>1490</v>
      </c>
      <c r="X1" s="3" t="s">
        <v>1490</v>
      </c>
      <c r="Y1" s="3" t="s">
        <v>1490</v>
      </c>
      <c r="Z1" s="3" t="s">
        <v>1490</v>
      </c>
      <c r="AA1" s="3" t="s">
        <v>1490</v>
      </c>
      <c r="AB1" s="3" t="s">
        <v>1490</v>
      </c>
      <c r="AC1" s="3" t="s">
        <v>1490</v>
      </c>
      <c r="AD1" s="3" t="s">
        <v>1490</v>
      </c>
      <c r="AE1" s="3" t="s">
        <v>1490</v>
      </c>
      <c r="AF1" s="3" t="s">
        <v>1490</v>
      </c>
      <c r="AG1" s="3" t="s">
        <v>1490</v>
      </c>
      <c r="AH1" s="3" t="s">
        <v>1490</v>
      </c>
      <c r="AI1" s="3" t="s">
        <v>1490</v>
      </c>
      <c r="AJ1" s="3" t="s">
        <v>1490</v>
      </c>
      <c r="AK1" s="3" t="s">
        <v>1490</v>
      </c>
      <c r="AL1" s="3" t="s">
        <v>1490</v>
      </c>
      <c r="AM1" s="3" t="s">
        <v>1490</v>
      </c>
      <c r="AN1" s="3" t="s">
        <v>1490</v>
      </c>
      <c r="AO1" s="3" t="s">
        <v>1490</v>
      </c>
      <c r="AP1" s="3" t="s">
        <v>1490</v>
      </c>
      <c r="AQ1" s="3" t="s">
        <v>1490</v>
      </c>
      <c r="AR1" s="3" t="s">
        <v>1490</v>
      </c>
      <c r="AS1" s="3" t="s">
        <v>1490</v>
      </c>
      <c r="AT1" s="3" t="s">
        <v>1490</v>
      </c>
      <c r="AU1" s="3" t="s">
        <v>1490</v>
      </c>
      <c r="AV1" s="3" t="s">
        <v>1490</v>
      </c>
      <c r="AW1" s="3" t="s">
        <v>1490</v>
      </c>
      <c r="AX1" s="3" t="s">
        <v>1490</v>
      </c>
      <c r="AY1" s="3" t="s">
        <v>1490</v>
      </c>
      <c r="AZ1" s="3" t="s">
        <v>1490</v>
      </c>
      <c r="BA1" s="3" t="s">
        <v>1490</v>
      </c>
      <c r="BB1" s="3" t="s">
        <v>1490</v>
      </c>
      <c r="BC1" s="3" t="s">
        <v>1490</v>
      </c>
      <c r="BD1" s="3" t="s">
        <v>1490</v>
      </c>
      <c r="BE1" s="3" t="s">
        <v>1490</v>
      </c>
      <c r="BF1" s="3" t="s">
        <v>1490</v>
      </c>
      <c r="BG1" s="3" t="s">
        <v>1490</v>
      </c>
      <c r="BH1" s="3" t="s">
        <v>1490</v>
      </c>
      <c r="BI1" s="3" t="s">
        <v>1490</v>
      </c>
      <c r="BJ1" s="3" t="s">
        <v>1490</v>
      </c>
      <c r="BK1" s="3" t="s">
        <v>1490</v>
      </c>
      <c r="BL1" s="3" t="s">
        <v>1490</v>
      </c>
      <c r="BM1" s="3" t="s">
        <v>1490</v>
      </c>
      <c r="BN1" s="3" t="s">
        <v>1490</v>
      </c>
      <c r="BO1" s="3" t="s">
        <v>1490</v>
      </c>
      <c r="BP1" s="3" t="s">
        <v>1490</v>
      </c>
      <c r="BQ1" s="3" t="s">
        <v>1490</v>
      </c>
      <c r="BR1" s="3" t="s">
        <v>1490</v>
      </c>
      <c r="BS1" s="3" t="s">
        <v>1490</v>
      </c>
      <c r="BT1" s="3" t="s">
        <v>1490</v>
      </c>
      <c r="BU1" s="3" t="s">
        <v>1490</v>
      </c>
      <c r="BV1" s="3" t="s">
        <v>1490</v>
      </c>
      <c r="BW1" s="3" t="s">
        <v>1490</v>
      </c>
      <c r="BX1" s="3" t="s">
        <v>1490</v>
      </c>
      <c r="BY1" s="3" t="s">
        <v>1490</v>
      </c>
      <c r="BZ1" s="3" t="s">
        <v>1490</v>
      </c>
      <c r="CA1" s="3" t="s">
        <v>1490</v>
      </c>
      <c r="CB1" s="3" t="s">
        <v>1490</v>
      </c>
      <c r="CC1" s="3" t="s">
        <v>1490</v>
      </c>
      <c r="CD1" s="3" t="s">
        <v>1490</v>
      </c>
      <c r="CE1" s="3" t="s">
        <v>1490</v>
      </c>
      <c r="CF1" s="3" t="s">
        <v>1490</v>
      </c>
      <c r="CG1" s="3" t="s">
        <v>1490</v>
      </c>
      <c r="CH1" s="3" t="s">
        <v>1490</v>
      </c>
      <c r="CI1" s="3" t="s">
        <v>1490</v>
      </c>
      <c r="CJ1" s="3" t="s">
        <v>1490</v>
      </c>
      <c r="CK1" s="3" t="s">
        <v>1490</v>
      </c>
      <c r="CL1" s="3" t="s">
        <v>1490</v>
      </c>
      <c r="CM1" s="3" t="s">
        <v>1490</v>
      </c>
      <c r="CN1" s="3" t="s">
        <v>1490</v>
      </c>
      <c r="CO1" s="3" t="s">
        <v>1490</v>
      </c>
      <c r="CP1" s="3" t="s">
        <v>1490</v>
      </c>
      <c r="CQ1" s="3" t="s">
        <v>1490</v>
      </c>
      <c r="CR1" s="3" t="s">
        <v>1490</v>
      </c>
      <c r="CS1" s="3" t="s">
        <v>1490</v>
      </c>
      <c r="CT1" s="3" t="s">
        <v>1490</v>
      </c>
      <c r="CU1" s="3" t="s">
        <v>1490</v>
      </c>
      <c r="CV1" s="3" t="s">
        <v>1490</v>
      </c>
      <c r="CW1" s="3" t="s">
        <v>1490</v>
      </c>
      <c r="CX1" s="3" t="s">
        <v>1490</v>
      </c>
      <c r="CY1" s="3" t="s">
        <v>1490</v>
      </c>
      <c r="CZ1" s="3" t="s">
        <v>1490</v>
      </c>
      <c r="DB1" s="3" t="s">
        <v>1471</v>
      </c>
      <c r="DC1" s="3" t="s">
        <v>1471</v>
      </c>
      <c r="DD1" s="3" t="s">
        <v>1471</v>
      </c>
      <c r="DE1" s="3" t="s">
        <v>1471</v>
      </c>
      <c r="DF1" s="3" t="s">
        <v>1471</v>
      </c>
      <c r="DG1" s="3" t="s">
        <v>1471</v>
      </c>
      <c r="DH1" s="3" t="s">
        <v>1471</v>
      </c>
      <c r="DI1" s="3" t="s">
        <v>1471</v>
      </c>
      <c r="DJ1" s="3" t="s">
        <v>1471</v>
      </c>
      <c r="DK1" s="3" t="s">
        <v>1471</v>
      </c>
      <c r="DL1" s="3" t="s">
        <v>1471</v>
      </c>
      <c r="DM1" s="3" t="s">
        <v>1471</v>
      </c>
      <c r="DN1" s="3" t="s">
        <v>1471</v>
      </c>
      <c r="DO1" s="3" t="s">
        <v>1471</v>
      </c>
      <c r="DP1" s="3" t="s">
        <v>1471</v>
      </c>
      <c r="DQ1" s="3" t="s">
        <v>1471</v>
      </c>
      <c r="DR1" s="3" t="s">
        <v>1471</v>
      </c>
      <c r="DS1" s="3" t="s">
        <v>1471</v>
      </c>
      <c r="DT1" s="3" t="s">
        <v>1471</v>
      </c>
      <c r="DU1" s="3" t="s">
        <v>1471</v>
      </c>
      <c r="DV1" s="3" t="s">
        <v>1471</v>
      </c>
      <c r="DW1" s="3" t="s">
        <v>1471</v>
      </c>
      <c r="DX1" s="3" t="s">
        <v>1471</v>
      </c>
      <c r="DY1" s="3" t="s">
        <v>1471</v>
      </c>
      <c r="DZ1" s="3" t="s">
        <v>1471</v>
      </c>
      <c r="EA1" s="3" t="s">
        <v>1471</v>
      </c>
      <c r="EB1" s="3" t="s">
        <v>1471</v>
      </c>
      <c r="EC1" s="3" t="s">
        <v>1471</v>
      </c>
      <c r="ED1" s="3" t="s">
        <v>1471</v>
      </c>
      <c r="EE1" s="3" t="s">
        <v>1471</v>
      </c>
      <c r="EF1" s="3" t="s">
        <v>1471</v>
      </c>
      <c r="EG1" s="3" t="s">
        <v>1471</v>
      </c>
      <c r="EH1" s="3" t="s">
        <v>1471</v>
      </c>
      <c r="EI1" s="3" t="s">
        <v>1471</v>
      </c>
      <c r="EJ1" s="3" t="s">
        <v>1471</v>
      </c>
      <c r="EK1" s="3" t="s">
        <v>1471</v>
      </c>
      <c r="EL1" s="3" t="s">
        <v>1471</v>
      </c>
      <c r="EM1" s="3" t="s">
        <v>1471</v>
      </c>
      <c r="EN1" s="3" t="s">
        <v>1471</v>
      </c>
      <c r="EO1" s="3" t="s">
        <v>1471</v>
      </c>
      <c r="EP1" s="3" t="s">
        <v>1471</v>
      </c>
      <c r="EQ1" s="3" t="s">
        <v>1471</v>
      </c>
      <c r="ER1" s="3" t="s">
        <v>1471</v>
      </c>
      <c r="ES1" s="3" t="s">
        <v>1471</v>
      </c>
      <c r="ET1" s="3" t="s">
        <v>1471</v>
      </c>
      <c r="EU1" s="3" t="s">
        <v>1471</v>
      </c>
      <c r="EV1" s="3" t="s">
        <v>1471</v>
      </c>
      <c r="EW1" s="3" t="s">
        <v>1471</v>
      </c>
      <c r="EX1" s="3" t="s">
        <v>1471</v>
      </c>
      <c r="EY1" s="3" t="s">
        <v>1471</v>
      </c>
      <c r="EZ1" s="3" t="s">
        <v>1471</v>
      </c>
      <c r="FA1" s="3" t="s">
        <v>1471</v>
      </c>
      <c r="FB1" s="3" t="s">
        <v>1471</v>
      </c>
      <c r="FC1" s="3" t="s">
        <v>1471</v>
      </c>
      <c r="FD1" s="3" t="s">
        <v>1471</v>
      </c>
      <c r="FE1" s="3" t="s">
        <v>1471</v>
      </c>
      <c r="FF1" s="3" t="s">
        <v>1471</v>
      </c>
      <c r="FG1" s="3" t="s">
        <v>1471</v>
      </c>
      <c r="FH1" s="3" t="s">
        <v>1471</v>
      </c>
      <c r="FI1" s="3" t="s">
        <v>1471</v>
      </c>
      <c r="FJ1" s="3" t="s">
        <v>1471</v>
      </c>
      <c r="FK1" s="3" t="s">
        <v>1471</v>
      </c>
      <c r="FL1" s="3" t="s">
        <v>1471</v>
      </c>
      <c r="FM1" s="3" t="s">
        <v>1471</v>
      </c>
      <c r="FN1" s="3" t="s">
        <v>1471</v>
      </c>
      <c r="FO1" s="3" t="s">
        <v>1471</v>
      </c>
      <c r="FP1" s="3" t="s">
        <v>1471</v>
      </c>
      <c r="FQ1" s="3" t="s">
        <v>1471</v>
      </c>
      <c r="FR1" s="3" t="s">
        <v>1471</v>
      </c>
      <c r="FS1" s="3" t="s">
        <v>1471</v>
      </c>
      <c r="FT1" s="3" t="s">
        <v>1471</v>
      </c>
      <c r="FU1" s="3" t="s">
        <v>1471</v>
      </c>
      <c r="FV1" s="3" t="s">
        <v>1471</v>
      </c>
      <c r="FW1" s="3" t="s">
        <v>1471</v>
      </c>
      <c r="FX1" s="3" t="s">
        <v>1471</v>
      </c>
      <c r="FY1" s="3" t="s">
        <v>1471</v>
      </c>
      <c r="FZ1" s="3" t="s">
        <v>1471</v>
      </c>
      <c r="GA1" s="3" t="s">
        <v>1471</v>
      </c>
      <c r="GB1" s="3" t="s">
        <v>1471</v>
      </c>
      <c r="GC1" s="3" t="s">
        <v>1471</v>
      </c>
      <c r="GD1" s="3" t="s">
        <v>1471</v>
      </c>
      <c r="GE1" s="3" t="s">
        <v>1471</v>
      </c>
      <c r="GF1" s="3" t="s">
        <v>1471</v>
      </c>
      <c r="GG1" s="3" t="s">
        <v>1471</v>
      </c>
      <c r="GH1" s="3" t="s">
        <v>1471</v>
      </c>
      <c r="GI1" s="3" t="s">
        <v>1471</v>
      </c>
      <c r="GJ1" s="3" t="s">
        <v>1471</v>
      </c>
      <c r="GK1" s="3" t="s">
        <v>1471</v>
      </c>
      <c r="GL1" s="3" t="s">
        <v>1471</v>
      </c>
      <c r="GM1" s="3" t="s">
        <v>1471</v>
      </c>
      <c r="GN1" s="3" t="s">
        <v>1471</v>
      </c>
      <c r="GO1" s="3" t="s">
        <v>1471</v>
      </c>
      <c r="GP1" s="3" t="s">
        <v>1471</v>
      </c>
      <c r="GQ1" s="3" t="s">
        <v>1471</v>
      </c>
      <c r="GR1" s="3" t="s">
        <v>1471</v>
      </c>
      <c r="GS1" s="3" t="s">
        <v>1471</v>
      </c>
      <c r="GT1" s="3" t="s">
        <v>1471</v>
      </c>
      <c r="GU1" s="3" t="s">
        <v>1471</v>
      </c>
      <c r="GV1" s="3" t="s">
        <v>1471</v>
      </c>
      <c r="GW1" s="3" t="s">
        <v>1471</v>
      </c>
      <c r="GX1" s="3" t="s">
        <v>1471</v>
      </c>
      <c r="GY1" s="3" t="s">
        <v>1471</v>
      </c>
      <c r="GZ1" s="3" t="s">
        <v>1471</v>
      </c>
      <c r="HA1" s="3" t="s">
        <v>1471</v>
      </c>
      <c r="HB1" s="3" t="s">
        <v>1471</v>
      </c>
      <c r="HC1" s="3" t="s">
        <v>1471</v>
      </c>
      <c r="HD1" s="3" t="s">
        <v>1471</v>
      </c>
      <c r="HE1" s="3" t="s">
        <v>1471</v>
      </c>
      <c r="HF1" s="3" t="s">
        <v>1471</v>
      </c>
      <c r="HG1" s="3" t="s">
        <v>1471</v>
      </c>
      <c r="HH1" s="3" t="s">
        <v>1471</v>
      </c>
      <c r="HI1" s="3" t="s">
        <v>1471</v>
      </c>
      <c r="HL1" s="3" t="s">
        <v>1507</v>
      </c>
      <c r="HM1" s="3" t="s">
        <v>1507</v>
      </c>
      <c r="HN1" s="3" t="s">
        <v>1507</v>
      </c>
      <c r="HO1" s="3" t="s">
        <v>1507</v>
      </c>
      <c r="HP1" s="3" t="s">
        <v>1507</v>
      </c>
      <c r="HQ1" s="3" t="s">
        <v>1507</v>
      </c>
      <c r="HR1" s="3" t="s">
        <v>1507</v>
      </c>
      <c r="HS1" s="3" t="s">
        <v>1507</v>
      </c>
      <c r="HT1" s="3" t="s">
        <v>1507</v>
      </c>
      <c r="HU1" s="3" t="s">
        <v>1507</v>
      </c>
      <c r="HV1" s="3" t="s">
        <v>1507</v>
      </c>
      <c r="HW1" s="3" t="s">
        <v>1507</v>
      </c>
      <c r="HX1" s="3" t="s">
        <v>1507</v>
      </c>
      <c r="HY1" s="3" t="s">
        <v>1507</v>
      </c>
      <c r="HZ1" s="3" t="s">
        <v>1507</v>
      </c>
      <c r="IA1" s="3" t="s">
        <v>1507</v>
      </c>
      <c r="IB1" s="3" t="s">
        <v>1507</v>
      </c>
      <c r="IC1" s="3" t="s">
        <v>1507</v>
      </c>
      <c r="ID1" s="3" t="s">
        <v>1507</v>
      </c>
      <c r="IE1" s="3" t="s">
        <v>1507</v>
      </c>
      <c r="IF1" s="3" t="s">
        <v>1507</v>
      </c>
      <c r="IG1" s="3" t="s">
        <v>1507</v>
      </c>
      <c r="IH1" s="3" t="s">
        <v>1507</v>
      </c>
      <c r="II1" s="3" t="s">
        <v>1507</v>
      </c>
      <c r="IJ1" s="3" t="s">
        <v>1507</v>
      </c>
      <c r="IK1" s="3" t="s">
        <v>1507</v>
      </c>
      <c r="IL1" s="3" t="s">
        <v>1507</v>
      </c>
      <c r="IM1" s="3" t="s">
        <v>1507</v>
      </c>
      <c r="IN1" s="3" t="s">
        <v>1507</v>
      </c>
      <c r="IO1" s="3" t="s">
        <v>1507</v>
      </c>
      <c r="IP1" s="3" t="s">
        <v>1507</v>
      </c>
      <c r="IQ1" s="3" t="s">
        <v>1507</v>
      </c>
      <c r="IR1" s="3" t="s">
        <v>1507</v>
      </c>
      <c r="IS1" s="3" t="s">
        <v>1507</v>
      </c>
      <c r="IT1" s="3" t="s">
        <v>1507</v>
      </c>
      <c r="IU1" s="3" t="s">
        <v>1507</v>
      </c>
      <c r="IV1" s="3" t="s">
        <v>1507</v>
      </c>
      <c r="IW1" s="3" t="s">
        <v>1507</v>
      </c>
      <c r="IX1" s="3" t="s">
        <v>1507</v>
      </c>
      <c r="IY1" s="3" t="s">
        <v>1507</v>
      </c>
      <c r="IZ1" s="3" t="s">
        <v>1507</v>
      </c>
      <c r="JA1" s="3" t="s">
        <v>1507</v>
      </c>
      <c r="JB1" s="3" t="s">
        <v>1507</v>
      </c>
      <c r="JC1" s="3" t="s">
        <v>1507</v>
      </c>
      <c r="JD1" s="3" t="s">
        <v>1507</v>
      </c>
      <c r="JE1" s="3" t="s">
        <v>1507</v>
      </c>
      <c r="JF1" s="3" t="s">
        <v>1507</v>
      </c>
      <c r="JG1" s="3" t="s">
        <v>1507</v>
      </c>
      <c r="JH1" s="3" t="s">
        <v>1507</v>
      </c>
      <c r="JI1" s="3" t="s">
        <v>1507</v>
      </c>
      <c r="JJ1" s="3" t="s">
        <v>1507</v>
      </c>
      <c r="JK1" s="3" t="s">
        <v>1507</v>
      </c>
      <c r="JL1" s="3" t="s">
        <v>1507</v>
      </c>
      <c r="JM1" s="3" t="s">
        <v>1507</v>
      </c>
      <c r="JN1" s="3" t="s">
        <v>1507</v>
      </c>
      <c r="JO1" s="3" t="s">
        <v>1507</v>
      </c>
      <c r="JP1" s="3" t="s">
        <v>1507</v>
      </c>
      <c r="JQ1" s="3" t="s">
        <v>1507</v>
      </c>
      <c r="JR1" s="3" t="s">
        <v>1507</v>
      </c>
      <c r="JS1" s="3" t="s">
        <v>1507</v>
      </c>
      <c r="JT1" s="3" t="s">
        <v>1507</v>
      </c>
      <c r="JU1" s="3" t="s">
        <v>1507</v>
      </c>
      <c r="JV1" s="3" t="s">
        <v>1507</v>
      </c>
      <c r="JW1" s="3" t="s">
        <v>1507</v>
      </c>
      <c r="JX1" s="3" t="s">
        <v>1507</v>
      </c>
      <c r="JY1" s="3" t="s">
        <v>1507</v>
      </c>
      <c r="JZ1" s="3" t="s">
        <v>1507</v>
      </c>
      <c r="KA1" s="3" t="s">
        <v>1507</v>
      </c>
      <c r="KB1" s="3" t="s">
        <v>1507</v>
      </c>
      <c r="KC1" s="3" t="s">
        <v>1507</v>
      </c>
      <c r="KD1" s="3" t="s">
        <v>1507</v>
      </c>
      <c r="KE1" s="3" t="s">
        <v>1507</v>
      </c>
      <c r="KF1" s="3" t="s">
        <v>1507</v>
      </c>
      <c r="KG1" s="3" t="s">
        <v>1507</v>
      </c>
      <c r="KH1" s="3" t="s">
        <v>1507</v>
      </c>
      <c r="KI1" s="3" t="s">
        <v>1507</v>
      </c>
      <c r="KJ1" s="3" t="s">
        <v>1507</v>
      </c>
      <c r="KK1" s="3" t="s">
        <v>1507</v>
      </c>
      <c r="KL1" s="3" t="s">
        <v>1507</v>
      </c>
      <c r="KM1" s="3" t="s">
        <v>1507</v>
      </c>
      <c r="KN1" s="3" t="s">
        <v>1507</v>
      </c>
      <c r="KO1" s="3" t="s">
        <v>1507</v>
      </c>
      <c r="KP1" s="3" t="s">
        <v>1507</v>
      </c>
      <c r="KQ1" s="3" t="s">
        <v>1507</v>
      </c>
      <c r="KR1" s="3" t="s">
        <v>1507</v>
      </c>
      <c r="KS1" s="3" t="s">
        <v>1507</v>
      </c>
      <c r="KT1" s="3" t="s">
        <v>1507</v>
      </c>
      <c r="KU1" s="3" t="s">
        <v>1507</v>
      </c>
      <c r="KV1" s="3" t="s">
        <v>1507</v>
      </c>
      <c r="KW1" s="3" t="s">
        <v>1507</v>
      </c>
      <c r="KX1" s="3" t="s">
        <v>1507</v>
      </c>
      <c r="KY1" s="3" t="s">
        <v>1507</v>
      </c>
      <c r="KZ1" s="3" t="s">
        <v>1507</v>
      </c>
      <c r="LA1" s="3" t="s">
        <v>1507</v>
      </c>
      <c r="LB1" s="3" t="s">
        <v>1507</v>
      </c>
      <c r="LC1" s="3" t="s">
        <v>1507</v>
      </c>
      <c r="LD1" s="3" t="s">
        <v>1507</v>
      </c>
      <c r="LE1" s="3" t="s">
        <v>1507</v>
      </c>
      <c r="LF1" s="3" t="s">
        <v>1507</v>
      </c>
      <c r="LG1" s="3" t="s">
        <v>1507</v>
      </c>
      <c r="LH1" s="3" t="s">
        <v>1507</v>
      </c>
    </row>
    <row r="2" spans="1:321">
      <c r="A2" s="7" t="s">
        <v>151</v>
      </c>
      <c r="B2" s="7" t="s">
        <v>151</v>
      </c>
      <c r="D2" s="7" t="s">
        <v>569</v>
      </c>
      <c r="E2" s="7" t="s">
        <v>195</v>
      </c>
      <c r="F2" s="7" t="s">
        <v>159</v>
      </c>
      <c r="G2" s="7" t="s">
        <v>169</v>
      </c>
      <c r="H2" s="7" t="s">
        <v>177</v>
      </c>
      <c r="I2" s="7" t="s">
        <v>188</v>
      </c>
      <c r="J2" s="7" t="s">
        <v>570</v>
      </c>
      <c r="K2" s="7" t="s">
        <v>215</v>
      </c>
      <c r="L2" s="7" t="s">
        <v>231</v>
      </c>
      <c r="M2" s="7" t="s">
        <v>233</v>
      </c>
      <c r="N2" s="7" t="s">
        <v>240</v>
      </c>
      <c r="O2" s="7" t="s">
        <v>243</v>
      </c>
      <c r="P2" s="7" t="s">
        <v>571</v>
      </c>
      <c r="Q2" s="7" t="s">
        <v>572</v>
      </c>
      <c r="R2" s="7" t="s">
        <v>573</v>
      </c>
      <c r="S2" s="7" t="s">
        <v>574</v>
      </c>
      <c r="T2" s="7" t="s">
        <v>245</v>
      </c>
      <c r="U2" s="7" t="s">
        <v>258</v>
      </c>
      <c r="V2" s="7" t="s">
        <v>259</v>
      </c>
      <c r="W2" s="7" t="s">
        <v>268</v>
      </c>
      <c r="X2" s="7" t="s">
        <v>272</v>
      </c>
      <c r="Y2" s="7" t="s">
        <v>575</v>
      </c>
      <c r="Z2" s="7" t="s">
        <v>290</v>
      </c>
      <c r="AA2" s="7" t="s">
        <v>293</v>
      </c>
      <c r="AB2" s="7" t="s">
        <v>302</v>
      </c>
      <c r="AC2" s="7" t="s">
        <v>316</v>
      </c>
      <c r="AD2" s="7" t="s">
        <v>331</v>
      </c>
      <c r="AE2" s="7" t="s">
        <v>348</v>
      </c>
      <c r="AF2" s="7" t="s">
        <v>365</v>
      </c>
      <c r="AG2" s="7" t="s">
        <v>366</v>
      </c>
      <c r="AH2" s="7" t="s">
        <v>390</v>
      </c>
      <c r="AI2" s="7" t="s">
        <v>398</v>
      </c>
      <c r="AJ2" s="7" t="s">
        <v>407</v>
      </c>
      <c r="AK2" s="7" t="s">
        <v>428</v>
      </c>
      <c r="AL2" s="7" t="s">
        <v>409</v>
      </c>
      <c r="AM2" s="7" t="s">
        <v>576</v>
      </c>
      <c r="AN2" s="7" t="s">
        <v>223</v>
      </c>
      <c r="AO2" s="7" t="s">
        <v>320</v>
      </c>
      <c r="AP2" s="7" t="s">
        <v>280</v>
      </c>
      <c r="AQ2" s="7" t="s">
        <v>288</v>
      </c>
      <c r="AR2" s="7" t="s">
        <v>309</v>
      </c>
      <c r="AS2" s="7" t="s">
        <v>343</v>
      </c>
      <c r="AT2" s="7" t="s">
        <v>386</v>
      </c>
      <c r="AU2" s="7" t="s">
        <v>577</v>
      </c>
      <c r="AV2" s="7" t="s">
        <v>163</v>
      </c>
      <c r="AW2" s="7" t="s">
        <v>185</v>
      </c>
      <c r="AX2" s="7" t="s">
        <v>199</v>
      </c>
      <c r="AY2" s="7" t="s">
        <v>201</v>
      </c>
      <c r="AZ2" s="7" t="s">
        <v>222</v>
      </c>
      <c r="BA2" s="7" t="s">
        <v>362</v>
      </c>
      <c r="BB2" s="7" t="s">
        <v>432</v>
      </c>
      <c r="BC2" s="7" t="s">
        <v>441</v>
      </c>
      <c r="BD2" s="7" t="s">
        <v>173</v>
      </c>
      <c r="BE2" s="7" t="s">
        <v>578</v>
      </c>
      <c r="BF2" s="7" t="s">
        <v>200</v>
      </c>
      <c r="BG2" s="7" t="s">
        <v>212</v>
      </c>
      <c r="BH2" s="7" t="s">
        <v>300</v>
      </c>
      <c r="BI2" s="7" t="s">
        <v>579</v>
      </c>
      <c r="BJ2" s="7" t="s">
        <v>262</v>
      </c>
      <c r="BK2" s="7" t="s">
        <v>271</v>
      </c>
      <c r="BL2" s="7" t="s">
        <v>580</v>
      </c>
      <c r="BM2" s="7" t="s">
        <v>283</v>
      </c>
      <c r="BN2" s="7" t="s">
        <v>286</v>
      </c>
      <c r="BO2" s="7" t="s">
        <v>370</v>
      </c>
      <c r="BP2" s="7" t="s">
        <v>357</v>
      </c>
      <c r="BQ2" s="7" t="s">
        <v>581</v>
      </c>
      <c r="BR2" s="7" t="s">
        <v>388</v>
      </c>
      <c r="BS2" s="7" t="s">
        <v>411</v>
      </c>
      <c r="BT2" s="7" t="s">
        <v>417</v>
      </c>
      <c r="BU2" s="7" t="s">
        <v>582</v>
      </c>
      <c r="BV2" s="7" t="s">
        <v>424</v>
      </c>
      <c r="BW2" s="7" t="s">
        <v>583</v>
      </c>
      <c r="BX2" s="7" t="s">
        <v>278</v>
      </c>
      <c r="BY2" s="7" t="s">
        <v>167</v>
      </c>
      <c r="BZ2" s="7" t="s">
        <v>584</v>
      </c>
      <c r="CA2" s="7" t="s">
        <v>172</v>
      </c>
      <c r="CB2" s="7" t="s">
        <v>180</v>
      </c>
      <c r="CC2" s="7" t="s">
        <v>178</v>
      </c>
      <c r="CD2" s="7" t="s">
        <v>585</v>
      </c>
      <c r="CE2" s="7" t="s">
        <v>249</v>
      </c>
      <c r="CF2" s="7" t="s">
        <v>161</v>
      </c>
      <c r="CG2" s="7" t="s">
        <v>586</v>
      </c>
      <c r="CH2" s="7" t="s">
        <v>310</v>
      </c>
      <c r="CI2" s="7" t="s">
        <v>358</v>
      </c>
      <c r="CJ2" s="7" t="s">
        <v>587</v>
      </c>
      <c r="CK2" s="7" t="s">
        <v>588</v>
      </c>
      <c r="CL2" s="7" t="s">
        <v>175</v>
      </c>
      <c r="CM2" s="7" t="s">
        <v>589</v>
      </c>
      <c r="CN2" s="7" t="s">
        <v>590</v>
      </c>
      <c r="CO2" s="7" t="s">
        <v>168</v>
      </c>
      <c r="CP2" s="7" t="s">
        <v>591</v>
      </c>
      <c r="CQ2" s="7" t="s">
        <v>592</v>
      </c>
      <c r="CR2" s="7" t="s">
        <v>274</v>
      </c>
      <c r="CS2" s="7" t="s">
        <v>264</v>
      </c>
      <c r="CT2" s="7" t="s">
        <v>593</v>
      </c>
      <c r="CU2" s="7" t="s">
        <v>363</v>
      </c>
      <c r="CV2" s="7" t="s">
        <v>499</v>
      </c>
      <c r="CW2" s="7" t="s">
        <v>209</v>
      </c>
      <c r="CX2" s="7" t="s">
        <v>204</v>
      </c>
      <c r="CY2" s="7" t="s">
        <v>594</v>
      </c>
      <c r="CZ2" s="7" t="s">
        <v>342</v>
      </c>
      <c r="DB2" s="7" t="s">
        <v>595</v>
      </c>
      <c r="DC2" s="7" t="s">
        <v>596</v>
      </c>
      <c r="DD2" s="7" t="s">
        <v>597</v>
      </c>
      <c r="DE2" s="7" t="s">
        <v>598</v>
      </c>
      <c r="DF2" s="7" t="s">
        <v>599</v>
      </c>
      <c r="DG2" s="7" t="s">
        <v>600</v>
      </c>
      <c r="DH2" s="7" t="s">
        <v>601</v>
      </c>
      <c r="DI2" s="7" t="s">
        <v>602</v>
      </c>
      <c r="DJ2" s="7" t="s">
        <v>603</v>
      </c>
      <c r="DK2" s="7" t="s">
        <v>604</v>
      </c>
      <c r="DL2" s="7" t="s">
        <v>605</v>
      </c>
      <c r="DM2" s="7" t="s">
        <v>606</v>
      </c>
      <c r="DN2" s="7" t="s">
        <v>607</v>
      </c>
      <c r="DO2" s="7" t="s">
        <v>608</v>
      </c>
      <c r="DP2" s="7" t="s">
        <v>609</v>
      </c>
      <c r="DQ2" s="7" t="s">
        <v>610</v>
      </c>
      <c r="DR2" s="7" t="s">
        <v>611</v>
      </c>
      <c r="DS2" s="7" t="s">
        <v>612</v>
      </c>
      <c r="DT2" s="7" t="s">
        <v>613</v>
      </c>
      <c r="DU2" s="7" t="s">
        <v>614</v>
      </c>
      <c r="DV2" s="7" t="s">
        <v>615</v>
      </c>
      <c r="DW2" s="7" t="s">
        <v>616</v>
      </c>
      <c r="DX2" s="7" t="s">
        <v>617</v>
      </c>
      <c r="DY2" s="7" t="s">
        <v>618</v>
      </c>
      <c r="DZ2" s="7" t="s">
        <v>619</v>
      </c>
      <c r="EA2" s="7" t="s">
        <v>620</v>
      </c>
      <c r="EB2" s="7" t="s">
        <v>621</v>
      </c>
      <c r="EC2" s="7" t="s">
        <v>622</v>
      </c>
      <c r="ED2" s="7" t="s">
        <v>623</v>
      </c>
      <c r="EE2" s="7" t="s">
        <v>624</v>
      </c>
      <c r="EF2" s="7" t="s">
        <v>625</v>
      </c>
      <c r="EG2" s="7" t="s">
        <v>626</v>
      </c>
      <c r="EH2" s="7" t="s">
        <v>627</v>
      </c>
      <c r="EI2" s="7" t="s">
        <v>628</v>
      </c>
      <c r="EJ2" s="7" t="s">
        <v>629</v>
      </c>
      <c r="EK2" s="7" t="s">
        <v>630</v>
      </c>
      <c r="EL2" s="7" t="s">
        <v>631</v>
      </c>
      <c r="EM2" s="7" t="s">
        <v>632</v>
      </c>
      <c r="EN2" s="7" t="s">
        <v>633</v>
      </c>
      <c r="EO2" s="7" t="s">
        <v>634</v>
      </c>
      <c r="EP2" s="7" t="s">
        <v>635</v>
      </c>
      <c r="EQ2" s="7" t="s">
        <v>636</v>
      </c>
      <c r="ER2" s="7" t="s">
        <v>637</v>
      </c>
      <c r="ES2" s="7" t="s">
        <v>638</v>
      </c>
      <c r="ET2" s="7" t="s">
        <v>639</v>
      </c>
      <c r="EU2" s="7" t="s">
        <v>640</v>
      </c>
      <c r="EV2" s="7" t="s">
        <v>641</v>
      </c>
      <c r="EW2" s="7" t="s">
        <v>642</v>
      </c>
      <c r="EX2" s="7" t="s">
        <v>643</v>
      </c>
      <c r="EY2" s="7" t="s">
        <v>644</v>
      </c>
      <c r="EZ2" s="7" t="s">
        <v>645</v>
      </c>
      <c r="FA2" s="7" t="s">
        <v>646</v>
      </c>
      <c r="FB2" s="7" t="s">
        <v>647</v>
      </c>
      <c r="FC2" s="7" t="s">
        <v>648</v>
      </c>
      <c r="FD2" s="7" t="s">
        <v>649</v>
      </c>
      <c r="FE2" s="7" t="s">
        <v>650</v>
      </c>
      <c r="FF2" s="7" t="s">
        <v>651</v>
      </c>
      <c r="FG2" s="7" t="s">
        <v>652</v>
      </c>
      <c r="FH2" s="7" t="s">
        <v>653</v>
      </c>
      <c r="FI2" s="7" t="s">
        <v>654</v>
      </c>
      <c r="FJ2" s="7" t="s">
        <v>655</v>
      </c>
      <c r="FK2" s="7" t="s">
        <v>656</v>
      </c>
      <c r="FL2" s="7" t="s">
        <v>657</v>
      </c>
      <c r="FM2" s="7" t="s">
        <v>658</v>
      </c>
      <c r="FN2" s="7" t="s">
        <v>659</v>
      </c>
      <c r="FO2" s="7" t="s">
        <v>660</v>
      </c>
      <c r="FP2" s="7" t="s">
        <v>661</v>
      </c>
      <c r="FQ2" s="7" t="s">
        <v>662</v>
      </c>
      <c r="FR2" s="7" t="s">
        <v>663</v>
      </c>
      <c r="FS2" s="7" t="s">
        <v>664</v>
      </c>
      <c r="FT2" s="7" t="s">
        <v>665</v>
      </c>
      <c r="FU2" s="7" t="s">
        <v>666</v>
      </c>
      <c r="FV2" s="7" t="s">
        <v>667</v>
      </c>
      <c r="FW2" s="7" t="s">
        <v>668</v>
      </c>
      <c r="FX2" s="7" t="s">
        <v>669</v>
      </c>
      <c r="FY2" s="7" t="s">
        <v>670</v>
      </c>
      <c r="FZ2" s="7" t="s">
        <v>671</v>
      </c>
      <c r="GA2" s="7" t="s">
        <v>672</v>
      </c>
      <c r="GB2" s="7" t="s">
        <v>673</v>
      </c>
      <c r="GC2" s="7" t="s">
        <v>674</v>
      </c>
      <c r="GD2" s="7" t="s">
        <v>675</v>
      </c>
      <c r="GE2" s="7" t="s">
        <v>676</v>
      </c>
      <c r="GF2" s="7" t="s">
        <v>677</v>
      </c>
      <c r="GG2" s="7" t="s">
        <v>678</v>
      </c>
      <c r="GH2" s="7" t="s">
        <v>679</v>
      </c>
      <c r="GI2" s="7" t="s">
        <v>680</v>
      </c>
      <c r="GJ2" s="7" t="s">
        <v>681</v>
      </c>
      <c r="GK2" s="7" t="s">
        <v>682</v>
      </c>
      <c r="GL2" s="7" t="s">
        <v>683</v>
      </c>
      <c r="GM2" s="7" t="s">
        <v>684</v>
      </c>
      <c r="GN2" s="7" t="s">
        <v>685</v>
      </c>
      <c r="GO2" s="7" t="s">
        <v>686</v>
      </c>
      <c r="GP2" s="7" t="s">
        <v>687</v>
      </c>
      <c r="GQ2" s="7" t="s">
        <v>688</v>
      </c>
      <c r="GR2" s="7" t="s">
        <v>689</v>
      </c>
      <c r="GS2" s="7" t="s">
        <v>690</v>
      </c>
      <c r="GT2" s="7" t="s">
        <v>691</v>
      </c>
      <c r="GU2" s="7" t="s">
        <v>692</v>
      </c>
      <c r="GV2" s="7" t="s">
        <v>693</v>
      </c>
      <c r="GW2" s="7" t="s">
        <v>694</v>
      </c>
      <c r="GX2" s="7" t="s">
        <v>695</v>
      </c>
      <c r="GY2" s="7" t="s">
        <v>696</v>
      </c>
      <c r="GZ2" s="7" t="s">
        <v>697</v>
      </c>
      <c r="HA2" s="7" t="s">
        <v>698</v>
      </c>
      <c r="HB2" s="7" t="s">
        <v>699</v>
      </c>
      <c r="HC2" s="7" t="s">
        <v>700</v>
      </c>
      <c r="HD2" s="7" t="s">
        <v>701</v>
      </c>
      <c r="HE2" s="7" t="s">
        <v>702</v>
      </c>
      <c r="HF2" s="7" t="s">
        <v>703</v>
      </c>
      <c r="HG2" s="7" t="s">
        <v>704</v>
      </c>
      <c r="HH2" s="7" t="s">
        <v>705</v>
      </c>
      <c r="HI2" s="7" t="s">
        <v>706</v>
      </c>
      <c r="HJ2" s="7" t="s">
        <v>1478</v>
      </c>
      <c r="HL2" s="7" t="s">
        <v>1508</v>
      </c>
      <c r="HM2" s="7" t="s">
        <v>1509</v>
      </c>
      <c r="HN2" s="7" t="s">
        <v>1510</v>
      </c>
      <c r="HO2" s="7" t="s">
        <v>1511</v>
      </c>
      <c r="HP2" s="7" t="s">
        <v>1512</v>
      </c>
      <c r="HQ2" s="7" t="s">
        <v>1513</v>
      </c>
      <c r="HR2" s="7" t="s">
        <v>1514</v>
      </c>
      <c r="HS2" s="7" t="s">
        <v>1515</v>
      </c>
      <c r="HT2" s="7" t="s">
        <v>1516</v>
      </c>
      <c r="HU2" s="7" t="s">
        <v>1517</v>
      </c>
      <c r="HV2" s="7" t="s">
        <v>1518</v>
      </c>
      <c r="HW2" s="7" t="s">
        <v>1519</v>
      </c>
      <c r="HX2" s="7" t="s">
        <v>1520</v>
      </c>
      <c r="HY2" s="7" t="s">
        <v>1521</v>
      </c>
      <c r="HZ2" s="7" t="s">
        <v>1522</v>
      </c>
      <c r="IA2" s="7" t="s">
        <v>1523</v>
      </c>
      <c r="IB2" s="7" t="s">
        <v>1524</v>
      </c>
      <c r="IC2" s="7" t="s">
        <v>1525</v>
      </c>
      <c r="ID2" s="7" t="s">
        <v>1526</v>
      </c>
      <c r="IE2" s="7" t="s">
        <v>1527</v>
      </c>
      <c r="IF2" s="7" t="s">
        <v>1528</v>
      </c>
      <c r="IG2" s="7" t="s">
        <v>1529</v>
      </c>
      <c r="IH2" s="7" t="s">
        <v>1530</v>
      </c>
      <c r="II2" s="7" t="s">
        <v>1531</v>
      </c>
      <c r="IJ2" s="7" t="s">
        <v>1532</v>
      </c>
      <c r="IK2" s="7" t="s">
        <v>1533</v>
      </c>
      <c r="IL2" s="7" t="s">
        <v>1534</v>
      </c>
      <c r="IM2" s="7" t="s">
        <v>1535</v>
      </c>
      <c r="IN2" s="7" t="s">
        <v>1536</v>
      </c>
      <c r="IO2" s="7" t="s">
        <v>1537</v>
      </c>
      <c r="IP2" s="7" t="s">
        <v>1538</v>
      </c>
      <c r="IQ2" s="7" t="s">
        <v>1539</v>
      </c>
      <c r="IR2" s="7" t="s">
        <v>1540</v>
      </c>
      <c r="IS2" s="7" t="s">
        <v>1541</v>
      </c>
      <c r="IT2" s="7" t="s">
        <v>1542</v>
      </c>
      <c r="IU2" s="7" t="s">
        <v>1543</v>
      </c>
      <c r="IV2" s="7" t="s">
        <v>1544</v>
      </c>
      <c r="IW2" s="7" t="s">
        <v>1545</v>
      </c>
      <c r="IX2" s="7" t="s">
        <v>1546</v>
      </c>
      <c r="IY2" s="7" t="s">
        <v>1547</v>
      </c>
      <c r="IZ2" s="7" t="s">
        <v>1548</v>
      </c>
      <c r="JA2" s="7" t="s">
        <v>1549</v>
      </c>
      <c r="JB2" s="7" t="s">
        <v>1550</v>
      </c>
      <c r="JC2" s="7" t="s">
        <v>1551</v>
      </c>
      <c r="JD2" s="7" t="s">
        <v>1552</v>
      </c>
      <c r="JE2" s="7" t="s">
        <v>1553</v>
      </c>
      <c r="JF2" s="7" t="s">
        <v>1554</v>
      </c>
      <c r="JG2" s="7" t="s">
        <v>1555</v>
      </c>
      <c r="JH2" s="7" t="s">
        <v>1556</v>
      </c>
      <c r="JI2" s="7" t="s">
        <v>1557</v>
      </c>
      <c r="JJ2" s="7" t="s">
        <v>1558</v>
      </c>
      <c r="JK2" s="7" t="s">
        <v>1559</v>
      </c>
      <c r="JL2" s="7" t="s">
        <v>1560</v>
      </c>
      <c r="JM2" s="7" t="s">
        <v>1561</v>
      </c>
      <c r="JN2" s="7" t="s">
        <v>1562</v>
      </c>
      <c r="JO2" s="7" t="s">
        <v>1563</v>
      </c>
      <c r="JP2" s="7" t="s">
        <v>1564</v>
      </c>
      <c r="JQ2" s="7" t="s">
        <v>1565</v>
      </c>
      <c r="JR2" s="7" t="s">
        <v>1566</v>
      </c>
      <c r="JS2" s="7" t="s">
        <v>1567</v>
      </c>
      <c r="JT2" s="7" t="s">
        <v>1568</v>
      </c>
      <c r="JU2" s="7" t="s">
        <v>1569</v>
      </c>
      <c r="JV2" s="7" t="s">
        <v>1570</v>
      </c>
      <c r="JW2" s="7" t="s">
        <v>1571</v>
      </c>
      <c r="JX2" s="7" t="s">
        <v>1572</v>
      </c>
      <c r="JY2" s="7" t="s">
        <v>1573</v>
      </c>
      <c r="JZ2" s="7" t="s">
        <v>1574</v>
      </c>
      <c r="KA2" s="7" t="s">
        <v>1575</v>
      </c>
      <c r="KB2" s="7" t="s">
        <v>1576</v>
      </c>
      <c r="KC2" s="7" t="s">
        <v>1577</v>
      </c>
      <c r="KD2" s="7" t="s">
        <v>1578</v>
      </c>
      <c r="KE2" s="7" t="s">
        <v>1579</v>
      </c>
      <c r="KF2" s="7" t="s">
        <v>1580</v>
      </c>
      <c r="KG2" s="7" t="s">
        <v>1581</v>
      </c>
      <c r="KH2" s="7" t="s">
        <v>1582</v>
      </c>
      <c r="KI2" s="7" t="s">
        <v>1583</v>
      </c>
      <c r="KJ2" s="7" t="s">
        <v>1584</v>
      </c>
      <c r="KK2" s="7" t="s">
        <v>1585</v>
      </c>
      <c r="KL2" s="7" t="s">
        <v>1586</v>
      </c>
      <c r="KM2" s="7" t="s">
        <v>1587</v>
      </c>
      <c r="KN2" s="7" t="s">
        <v>1588</v>
      </c>
      <c r="KO2" s="7" t="s">
        <v>1589</v>
      </c>
      <c r="KP2" s="7" t="s">
        <v>1590</v>
      </c>
      <c r="KQ2" s="7" t="s">
        <v>1591</v>
      </c>
      <c r="KR2" s="7" t="s">
        <v>1592</v>
      </c>
      <c r="KS2" s="7" t="s">
        <v>1593</v>
      </c>
      <c r="KT2" s="7" t="s">
        <v>1594</v>
      </c>
      <c r="KU2" s="7" t="s">
        <v>1595</v>
      </c>
      <c r="KV2" s="7" t="s">
        <v>1596</v>
      </c>
      <c r="KW2" s="7" t="s">
        <v>1597</v>
      </c>
      <c r="KX2" s="7" t="s">
        <v>1598</v>
      </c>
      <c r="KY2" s="7" t="s">
        <v>1599</v>
      </c>
      <c r="KZ2" s="7" t="s">
        <v>1600</v>
      </c>
      <c r="LA2" s="7" t="s">
        <v>1601</v>
      </c>
      <c r="LB2" s="7" t="s">
        <v>1602</v>
      </c>
      <c r="LC2" s="7" t="s">
        <v>1603</v>
      </c>
      <c r="LD2" s="7" t="s">
        <v>1604</v>
      </c>
      <c r="LE2" s="7" t="s">
        <v>1605</v>
      </c>
      <c r="LF2" s="7" t="s">
        <v>1606</v>
      </c>
      <c r="LG2" s="7" t="s">
        <v>1607</v>
      </c>
      <c r="LH2" s="7" t="s">
        <v>1608</v>
      </c>
      <c r="LI2" t="str">
        <f>CONCATENATE(DA2,2)</f>
        <v>2</v>
      </c>
    </row>
    <row r="4" spans="1:321">
      <c r="A4" s="67" t="s">
        <v>59</v>
      </c>
      <c r="B4" s="67" t="s">
        <v>59</v>
      </c>
      <c r="D4" t="s">
        <v>708</v>
      </c>
      <c r="E4" t="s">
        <v>708</v>
      </c>
      <c r="F4" t="s">
        <v>709</v>
      </c>
      <c r="G4" t="s">
        <v>708</v>
      </c>
      <c r="H4" t="s">
        <v>708</v>
      </c>
      <c r="I4" t="s">
        <v>709</v>
      </c>
      <c r="J4" t="s">
        <v>709</v>
      </c>
      <c r="K4" t="s">
        <v>708</v>
      </c>
      <c r="L4" t="s">
        <v>708</v>
      </c>
      <c r="M4" t="s">
        <v>708</v>
      </c>
      <c r="N4" t="s">
        <v>708</v>
      </c>
      <c r="O4" t="s">
        <v>709</v>
      </c>
      <c r="P4" t="s">
        <v>709</v>
      </c>
      <c r="Q4" t="s">
        <v>708</v>
      </c>
      <c r="R4" t="s">
        <v>708</v>
      </c>
      <c r="S4" t="s">
        <v>709</v>
      </c>
      <c r="T4" t="s">
        <v>709</v>
      </c>
      <c r="U4" t="s">
        <v>709</v>
      </c>
      <c r="V4" t="s">
        <v>708</v>
      </c>
      <c r="W4" t="s">
        <v>709</v>
      </c>
      <c r="X4" t="s">
        <v>708</v>
      </c>
      <c r="Y4" t="s">
        <v>710</v>
      </c>
      <c r="Z4" t="s">
        <v>709</v>
      </c>
      <c r="AA4" t="s">
        <v>708</v>
      </c>
      <c r="AB4" t="s">
        <v>709</v>
      </c>
      <c r="AC4" t="s">
        <v>709</v>
      </c>
      <c r="AD4" t="s">
        <v>709</v>
      </c>
      <c r="AE4" t="s">
        <v>708</v>
      </c>
      <c r="AF4" t="s">
        <v>709</v>
      </c>
      <c r="AG4" t="s">
        <v>709</v>
      </c>
      <c r="AH4" t="s">
        <v>709</v>
      </c>
      <c r="AI4" t="s">
        <v>709</v>
      </c>
      <c r="AJ4" t="s">
        <v>708</v>
      </c>
      <c r="AK4" t="s">
        <v>709</v>
      </c>
      <c r="AL4" t="s">
        <v>708</v>
      </c>
      <c r="AM4" t="s">
        <v>709</v>
      </c>
      <c r="AN4" t="s">
        <v>709</v>
      </c>
      <c r="AO4" t="s">
        <v>709</v>
      </c>
      <c r="AP4" t="s">
        <v>709</v>
      </c>
      <c r="AQ4" t="s">
        <v>709</v>
      </c>
      <c r="AR4" t="s">
        <v>709</v>
      </c>
      <c r="AS4" t="s">
        <v>709</v>
      </c>
      <c r="AT4" t="s">
        <v>709</v>
      </c>
      <c r="AU4" t="s">
        <v>709</v>
      </c>
      <c r="AV4" t="s">
        <v>709</v>
      </c>
      <c r="AW4" t="s">
        <v>709</v>
      </c>
      <c r="AX4" t="s">
        <v>709</v>
      </c>
      <c r="AY4" t="s">
        <v>711</v>
      </c>
      <c r="AZ4" t="s">
        <v>709</v>
      </c>
      <c r="BA4" t="s">
        <v>709</v>
      </c>
      <c r="BB4" t="s">
        <v>709</v>
      </c>
      <c r="BC4" t="s">
        <v>708</v>
      </c>
      <c r="BD4" t="s">
        <v>709</v>
      </c>
      <c r="BE4" t="s">
        <v>709</v>
      </c>
      <c r="BF4" t="s">
        <v>708</v>
      </c>
      <c r="BG4" t="s">
        <v>709</v>
      </c>
      <c r="BH4" t="s">
        <v>709</v>
      </c>
      <c r="BI4" t="s">
        <v>709</v>
      </c>
      <c r="BJ4" t="s">
        <v>709</v>
      </c>
      <c r="BK4" t="s">
        <v>708</v>
      </c>
      <c r="BL4" t="s">
        <v>708</v>
      </c>
      <c r="BM4" t="s">
        <v>709</v>
      </c>
      <c r="BN4" t="s">
        <v>709</v>
      </c>
      <c r="BO4" t="s">
        <v>709</v>
      </c>
      <c r="BP4" t="s">
        <v>709</v>
      </c>
      <c r="BQ4" t="s">
        <v>709</v>
      </c>
      <c r="BR4" t="s">
        <v>708</v>
      </c>
      <c r="BS4" t="s">
        <v>709</v>
      </c>
      <c r="BT4" t="s">
        <v>709</v>
      </c>
      <c r="BU4" t="s">
        <v>708</v>
      </c>
      <c r="BV4" t="s">
        <v>709</v>
      </c>
      <c r="BW4" t="s">
        <v>709</v>
      </c>
      <c r="BX4" t="s">
        <v>709</v>
      </c>
      <c r="BY4" t="s">
        <v>712</v>
      </c>
      <c r="BZ4" t="s">
        <v>708</v>
      </c>
      <c r="CA4" t="s">
        <v>708</v>
      </c>
      <c r="CB4" t="s">
        <v>709</v>
      </c>
      <c r="CC4" t="s">
        <v>709</v>
      </c>
      <c r="CD4" t="s">
        <v>709</v>
      </c>
      <c r="CE4" t="s">
        <v>709</v>
      </c>
      <c r="CF4" t="s">
        <v>709</v>
      </c>
      <c r="CG4" t="s">
        <v>709</v>
      </c>
      <c r="CH4" t="s">
        <v>709</v>
      </c>
      <c r="CI4" t="s">
        <v>709</v>
      </c>
      <c r="CJ4" t="s">
        <v>709</v>
      </c>
      <c r="CK4" t="s">
        <v>709</v>
      </c>
      <c r="CL4" t="s">
        <v>709</v>
      </c>
      <c r="CM4" t="s">
        <v>709</v>
      </c>
      <c r="CN4" t="s">
        <v>708</v>
      </c>
      <c r="CO4" t="s">
        <v>709</v>
      </c>
      <c r="CP4" t="s">
        <v>709</v>
      </c>
      <c r="CQ4" t="s">
        <v>709</v>
      </c>
      <c r="CR4" t="s">
        <v>708</v>
      </c>
      <c r="CS4" t="s">
        <v>709</v>
      </c>
      <c r="CT4" t="s">
        <v>709</v>
      </c>
      <c r="CU4" t="s">
        <v>709</v>
      </c>
      <c r="CV4" t="s">
        <v>709</v>
      </c>
      <c r="CW4" t="s">
        <v>709</v>
      </c>
      <c r="CX4" t="s">
        <v>713</v>
      </c>
      <c r="CY4" t="s">
        <v>709</v>
      </c>
      <c r="CZ4" t="s">
        <v>712</v>
      </c>
      <c r="DB4" t="s">
        <v>714</v>
      </c>
      <c r="DC4" t="s">
        <v>714</v>
      </c>
      <c r="DD4" t="s">
        <v>711</v>
      </c>
      <c r="DE4" t="s">
        <v>714</v>
      </c>
      <c r="DF4" t="s">
        <v>714</v>
      </c>
      <c r="DG4" t="s">
        <v>712</v>
      </c>
      <c r="DH4" t="s">
        <v>711</v>
      </c>
      <c r="DI4" t="s">
        <v>714</v>
      </c>
      <c r="DJ4" t="s">
        <v>714</v>
      </c>
      <c r="DK4" t="s">
        <v>714</v>
      </c>
      <c r="DL4" t="s">
        <v>714</v>
      </c>
      <c r="DM4" t="s">
        <v>714</v>
      </c>
      <c r="DN4" t="s">
        <v>714</v>
      </c>
      <c r="DO4" t="s">
        <v>714</v>
      </c>
      <c r="DP4" t="s">
        <v>714</v>
      </c>
      <c r="DQ4" t="s">
        <v>714</v>
      </c>
      <c r="DR4" t="s">
        <v>714</v>
      </c>
      <c r="DS4" t="s">
        <v>714</v>
      </c>
      <c r="DT4" t="s">
        <v>714</v>
      </c>
      <c r="DU4" t="s">
        <v>714</v>
      </c>
      <c r="DV4" t="s">
        <v>714</v>
      </c>
      <c r="DW4" t="s">
        <v>714</v>
      </c>
      <c r="DX4" t="s">
        <v>714</v>
      </c>
      <c r="DY4" t="s">
        <v>714</v>
      </c>
      <c r="DZ4" t="s">
        <v>714</v>
      </c>
      <c r="EA4" t="s">
        <v>714</v>
      </c>
      <c r="EB4" t="s">
        <v>714</v>
      </c>
      <c r="EC4" t="s">
        <v>714</v>
      </c>
      <c r="ED4" t="s">
        <v>711</v>
      </c>
      <c r="EE4" t="s">
        <v>714</v>
      </c>
      <c r="EF4" t="s">
        <v>715</v>
      </c>
      <c r="EG4" t="s">
        <v>714</v>
      </c>
      <c r="EH4" t="s">
        <v>714</v>
      </c>
      <c r="EI4" t="s">
        <v>711</v>
      </c>
      <c r="EJ4" t="s">
        <v>714</v>
      </c>
      <c r="EK4" t="s">
        <v>711</v>
      </c>
      <c r="EL4" t="s">
        <v>711</v>
      </c>
      <c r="EM4" t="s">
        <v>711</v>
      </c>
      <c r="EN4" t="s">
        <v>711</v>
      </c>
      <c r="EO4" t="s">
        <v>714</v>
      </c>
      <c r="EP4" t="s">
        <v>714</v>
      </c>
      <c r="EQ4" t="s">
        <v>711</v>
      </c>
      <c r="ER4" t="s">
        <v>712</v>
      </c>
      <c r="ES4" t="s">
        <v>714</v>
      </c>
      <c r="ET4" t="s">
        <v>714</v>
      </c>
      <c r="EU4" t="s">
        <v>711</v>
      </c>
      <c r="EV4" t="s">
        <v>714</v>
      </c>
      <c r="EW4" t="s">
        <v>714</v>
      </c>
      <c r="EX4" t="s">
        <v>711</v>
      </c>
      <c r="EY4" t="s">
        <v>714</v>
      </c>
      <c r="EZ4" t="s">
        <v>714</v>
      </c>
      <c r="FA4" t="s">
        <v>714</v>
      </c>
      <c r="FB4" t="s">
        <v>714</v>
      </c>
      <c r="FC4" t="s">
        <v>711</v>
      </c>
      <c r="FD4" t="s">
        <v>714</v>
      </c>
      <c r="FE4" t="s">
        <v>714</v>
      </c>
      <c r="FF4" t="s">
        <v>711</v>
      </c>
      <c r="FG4" t="s">
        <v>714</v>
      </c>
      <c r="FH4" t="s">
        <v>714</v>
      </c>
      <c r="FI4" t="s">
        <v>714</v>
      </c>
      <c r="FJ4" t="s">
        <v>714</v>
      </c>
      <c r="FK4" t="s">
        <v>714</v>
      </c>
      <c r="FL4" t="s">
        <v>711</v>
      </c>
      <c r="FM4" t="s">
        <v>711</v>
      </c>
      <c r="FN4" t="s">
        <v>711</v>
      </c>
      <c r="FO4" t="s">
        <v>714</v>
      </c>
      <c r="FP4" t="s">
        <v>714</v>
      </c>
      <c r="FQ4" t="s">
        <v>714</v>
      </c>
      <c r="FR4" t="s">
        <v>711</v>
      </c>
      <c r="FS4" t="s">
        <v>714</v>
      </c>
      <c r="FT4" t="s">
        <v>711</v>
      </c>
      <c r="FU4" t="s">
        <v>711</v>
      </c>
      <c r="FV4" t="s">
        <v>711</v>
      </c>
      <c r="FW4" t="s">
        <v>714</v>
      </c>
      <c r="FX4" t="s">
        <v>714</v>
      </c>
      <c r="FY4" t="s">
        <v>714</v>
      </c>
      <c r="FZ4" t="s">
        <v>714</v>
      </c>
      <c r="GA4" t="s">
        <v>712</v>
      </c>
      <c r="GB4" t="s">
        <v>714</v>
      </c>
      <c r="GC4" t="s">
        <v>714</v>
      </c>
      <c r="GD4" t="s">
        <v>712</v>
      </c>
      <c r="GE4" t="s">
        <v>712</v>
      </c>
      <c r="GF4" t="s">
        <v>714</v>
      </c>
      <c r="GG4" t="s">
        <v>714</v>
      </c>
      <c r="GH4" t="s">
        <v>714</v>
      </c>
      <c r="GI4" t="s">
        <v>711</v>
      </c>
      <c r="GJ4" t="s">
        <v>714</v>
      </c>
      <c r="GK4" t="s">
        <v>711</v>
      </c>
      <c r="GL4" t="s">
        <v>714</v>
      </c>
      <c r="GM4" t="s">
        <v>714</v>
      </c>
      <c r="GN4" t="s">
        <v>714</v>
      </c>
      <c r="GO4" t="s">
        <v>712</v>
      </c>
      <c r="GP4" t="s">
        <v>714</v>
      </c>
      <c r="GQ4" t="s">
        <v>711</v>
      </c>
      <c r="GR4" t="s">
        <v>711</v>
      </c>
      <c r="GS4" t="s">
        <v>714</v>
      </c>
      <c r="GT4" t="s">
        <v>712</v>
      </c>
      <c r="GU4" t="s">
        <v>715</v>
      </c>
      <c r="GV4" t="s">
        <v>714</v>
      </c>
      <c r="GW4" t="s">
        <v>714</v>
      </c>
      <c r="GX4" t="s">
        <v>714</v>
      </c>
      <c r="GY4" t="s">
        <v>714</v>
      </c>
      <c r="GZ4" t="s">
        <v>714</v>
      </c>
      <c r="HA4" t="s">
        <v>714</v>
      </c>
      <c r="HB4" t="s">
        <v>714</v>
      </c>
      <c r="HC4" t="s">
        <v>714</v>
      </c>
      <c r="HD4" t="s">
        <v>715</v>
      </c>
      <c r="HE4" t="s">
        <v>714</v>
      </c>
      <c r="HF4" t="s">
        <v>716</v>
      </c>
      <c r="HG4" t="s">
        <v>714</v>
      </c>
      <c r="HH4" t="s">
        <v>714</v>
      </c>
      <c r="HI4" t="s">
        <v>714</v>
      </c>
      <c r="HJ4" t="s">
        <v>1621</v>
      </c>
      <c r="HL4" t="s">
        <v>1609</v>
      </c>
      <c r="HM4" t="s">
        <v>1609</v>
      </c>
      <c r="HN4" t="s">
        <v>1609</v>
      </c>
      <c r="HO4" t="s">
        <v>1609</v>
      </c>
      <c r="HP4" t="s">
        <v>1609</v>
      </c>
      <c r="HQ4" t="s">
        <v>1609</v>
      </c>
      <c r="HR4" t="s">
        <v>1609</v>
      </c>
      <c r="HS4" t="s">
        <v>1609</v>
      </c>
      <c r="HT4" t="s">
        <v>1609</v>
      </c>
      <c r="HU4" t="s">
        <v>1609</v>
      </c>
      <c r="HV4" t="s">
        <v>1609</v>
      </c>
      <c r="HW4" t="s">
        <v>1609</v>
      </c>
      <c r="HX4" t="s">
        <v>1609</v>
      </c>
      <c r="HY4" t="s">
        <v>1609</v>
      </c>
      <c r="HZ4" t="s">
        <v>1609</v>
      </c>
      <c r="IA4" t="s">
        <v>1609</v>
      </c>
      <c r="IB4" t="s">
        <v>1609</v>
      </c>
      <c r="IC4" t="s">
        <v>1609</v>
      </c>
      <c r="ID4" t="s">
        <v>1609</v>
      </c>
      <c r="IE4" t="s">
        <v>1609</v>
      </c>
      <c r="IF4" t="s">
        <v>1609</v>
      </c>
      <c r="IG4" t="s">
        <v>1609</v>
      </c>
      <c r="IH4" t="s">
        <v>1609</v>
      </c>
      <c r="II4" t="s">
        <v>1609</v>
      </c>
      <c r="IJ4" t="s">
        <v>1609</v>
      </c>
      <c r="IK4" t="s">
        <v>1609</v>
      </c>
      <c r="IL4" t="s">
        <v>1609</v>
      </c>
      <c r="IM4" t="s">
        <v>1609</v>
      </c>
      <c r="IN4" t="s">
        <v>1609</v>
      </c>
      <c r="IO4" t="s">
        <v>1609</v>
      </c>
      <c r="IP4" t="s">
        <v>1609</v>
      </c>
      <c r="IQ4" t="s">
        <v>1609</v>
      </c>
      <c r="IR4" t="s">
        <v>1609</v>
      </c>
      <c r="IS4" t="s">
        <v>1609</v>
      </c>
      <c r="IT4" t="s">
        <v>1609</v>
      </c>
      <c r="IU4" t="s">
        <v>1609</v>
      </c>
      <c r="IV4" t="s">
        <v>1609</v>
      </c>
      <c r="IW4" t="s">
        <v>1609</v>
      </c>
      <c r="IX4" t="s">
        <v>1609</v>
      </c>
      <c r="IY4" t="s">
        <v>1609</v>
      </c>
      <c r="IZ4" t="s">
        <v>1609</v>
      </c>
      <c r="JA4" t="s">
        <v>1609</v>
      </c>
      <c r="JB4" t="s">
        <v>1609</v>
      </c>
      <c r="JC4" t="s">
        <v>1609</v>
      </c>
      <c r="JD4" t="s">
        <v>1609</v>
      </c>
      <c r="JE4" t="s">
        <v>1609</v>
      </c>
      <c r="JF4" t="s">
        <v>1609</v>
      </c>
      <c r="JG4" t="s">
        <v>1609</v>
      </c>
      <c r="JH4" t="s">
        <v>1609</v>
      </c>
      <c r="JI4" t="s">
        <v>1609</v>
      </c>
      <c r="JJ4" t="s">
        <v>1609</v>
      </c>
      <c r="JK4" t="s">
        <v>1609</v>
      </c>
      <c r="JL4" t="s">
        <v>1609</v>
      </c>
      <c r="JM4" t="s">
        <v>1609</v>
      </c>
      <c r="JN4" t="s">
        <v>1609</v>
      </c>
      <c r="JO4" t="s">
        <v>1609</v>
      </c>
      <c r="JP4" t="s">
        <v>1609</v>
      </c>
      <c r="JQ4" t="s">
        <v>1609</v>
      </c>
      <c r="JR4" t="s">
        <v>1609</v>
      </c>
      <c r="JS4" t="s">
        <v>1609</v>
      </c>
      <c r="JT4" t="s">
        <v>1609</v>
      </c>
      <c r="JU4" t="s">
        <v>1609</v>
      </c>
      <c r="JV4" t="s">
        <v>1609</v>
      </c>
      <c r="JW4" t="s">
        <v>1609</v>
      </c>
      <c r="JX4" t="s">
        <v>1609</v>
      </c>
      <c r="JY4" t="s">
        <v>1609</v>
      </c>
      <c r="JZ4" t="s">
        <v>1609</v>
      </c>
      <c r="KA4" t="s">
        <v>1609</v>
      </c>
      <c r="KB4" t="s">
        <v>1609</v>
      </c>
      <c r="KC4" t="s">
        <v>1609</v>
      </c>
      <c r="KD4" t="s">
        <v>1609</v>
      </c>
      <c r="KE4" t="s">
        <v>1609</v>
      </c>
      <c r="KF4" t="s">
        <v>1609</v>
      </c>
      <c r="KG4" t="s">
        <v>1609</v>
      </c>
      <c r="KH4" t="s">
        <v>1609</v>
      </c>
      <c r="KI4" t="s">
        <v>1609</v>
      </c>
      <c r="KJ4" t="s">
        <v>1609</v>
      </c>
      <c r="KK4" t="s">
        <v>1609</v>
      </c>
      <c r="KL4" t="s">
        <v>1609</v>
      </c>
      <c r="KM4" t="s">
        <v>1609</v>
      </c>
      <c r="KN4" t="s">
        <v>1609</v>
      </c>
      <c r="KO4" t="s">
        <v>1609</v>
      </c>
      <c r="KP4" t="s">
        <v>1609</v>
      </c>
      <c r="KQ4" t="s">
        <v>1609</v>
      </c>
      <c r="KR4" t="s">
        <v>1609</v>
      </c>
      <c r="KS4" t="s">
        <v>1609</v>
      </c>
      <c r="KT4" t="s">
        <v>1609</v>
      </c>
      <c r="KU4" t="s">
        <v>1609</v>
      </c>
      <c r="KV4" t="s">
        <v>1609</v>
      </c>
      <c r="KW4" t="s">
        <v>1609</v>
      </c>
      <c r="KX4" t="s">
        <v>1609</v>
      </c>
      <c r="KY4" t="s">
        <v>1609</v>
      </c>
      <c r="KZ4" t="s">
        <v>1609</v>
      </c>
      <c r="LA4" t="s">
        <v>1609</v>
      </c>
      <c r="LB4" t="s">
        <v>1609</v>
      </c>
      <c r="LC4" t="s">
        <v>1609</v>
      </c>
      <c r="LD4" t="s">
        <v>1609</v>
      </c>
      <c r="LE4" t="s">
        <v>1609</v>
      </c>
      <c r="LF4" t="s">
        <v>1609</v>
      </c>
      <c r="LG4" t="s">
        <v>1609</v>
      </c>
      <c r="LH4" t="s">
        <v>1609</v>
      </c>
    </row>
    <row r="5" spans="1:321">
      <c r="A5" s="67" t="s">
        <v>60</v>
      </c>
      <c r="B5" s="67" t="s">
        <v>60</v>
      </c>
      <c r="D5" s="68" t="s">
        <v>709</v>
      </c>
      <c r="E5" t="s">
        <v>709</v>
      </c>
      <c r="G5" t="s">
        <v>709</v>
      </c>
      <c r="H5" t="s">
        <v>709</v>
      </c>
      <c r="K5" t="s">
        <v>709</v>
      </c>
      <c r="L5" t="s">
        <v>709</v>
      </c>
      <c r="M5" t="s">
        <v>709</v>
      </c>
      <c r="N5" t="s">
        <v>709</v>
      </c>
      <c r="O5" t="s">
        <v>712</v>
      </c>
      <c r="P5" t="s">
        <v>712</v>
      </c>
      <c r="Q5" t="s">
        <v>709</v>
      </c>
      <c r="R5" t="s">
        <v>709</v>
      </c>
      <c r="S5" t="s">
        <v>712</v>
      </c>
      <c r="T5" t="s">
        <v>711</v>
      </c>
      <c r="U5" t="s">
        <v>717</v>
      </c>
      <c r="V5" t="s">
        <v>709</v>
      </c>
      <c r="W5" t="s">
        <v>712</v>
      </c>
      <c r="X5" t="s">
        <v>709</v>
      </c>
      <c r="Z5" t="s">
        <v>712</v>
      </c>
      <c r="AA5" t="s">
        <v>709</v>
      </c>
      <c r="AB5" t="s">
        <v>718</v>
      </c>
      <c r="AC5" t="s">
        <v>712</v>
      </c>
      <c r="AD5" t="s">
        <v>712</v>
      </c>
      <c r="AE5" t="s">
        <v>709</v>
      </c>
      <c r="AG5" t="s">
        <v>711</v>
      </c>
      <c r="AI5" t="s">
        <v>712</v>
      </c>
      <c r="AJ5" t="s">
        <v>709</v>
      </c>
      <c r="AL5" t="s">
        <v>709</v>
      </c>
      <c r="AQ5" t="s">
        <v>712</v>
      </c>
      <c r="AR5" t="s">
        <v>719</v>
      </c>
      <c r="AU5" t="s">
        <v>720</v>
      </c>
      <c r="AV5" t="s">
        <v>712</v>
      </c>
      <c r="AX5" t="s">
        <v>712</v>
      </c>
      <c r="AY5" t="s">
        <v>721</v>
      </c>
      <c r="BA5" t="s">
        <v>712</v>
      </c>
      <c r="BB5" t="s">
        <v>712</v>
      </c>
      <c r="BC5" t="s">
        <v>709</v>
      </c>
      <c r="BD5" t="s">
        <v>712</v>
      </c>
      <c r="BF5" t="s">
        <v>709</v>
      </c>
      <c r="BG5" t="s">
        <v>712</v>
      </c>
      <c r="BI5" t="s">
        <v>712</v>
      </c>
      <c r="BJ5" t="s">
        <v>721</v>
      </c>
      <c r="BK5" t="s">
        <v>709</v>
      </c>
      <c r="BL5" t="s">
        <v>709</v>
      </c>
      <c r="BM5" t="s">
        <v>712</v>
      </c>
      <c r="BQ5" t="s">
        <v>712</v>
      </c>
      <c r="BR5" t="s">
        <v>709</v>
      </c>
      <c r="BS5" t="s">
        <v>711</v>
      </c>
      <c r="BT5" t="s">
        <v>712</v>
      </c>
      <c r="BU5" t="s">
        <v>709</v>
      </c>
      <c r="BZ5" t="s">
        <v>709</v>
      </c>
      <c r="CA5" t="s">
        <v>709</v>
      </c>
      <c r="CB5" t="s">
        <v>722</v>
      </c>
      <c r="CD5" t="s">
        <v>723</v>
      </c>
      <c r="CE5" t="s">
        <v>724</v>
      </c>
      <c r="CH5" t="s">
        <v>712</v>
      </c>
      <c r="CI5" t="s">
        <v>712</v>
      </c>
      <c r="CJ5" t="s">
        <v>712</v>
      </c>
      <c r="CL5" t="s">
        <v>712</v>
      </c>
      <c r="CN5" t="s">
        <v>709</v>
      </c>
      <c r="CO5" t="s">
        <v>712</v>
      </c>
      <c r="CP5" t="s">
        <v>712</v>
      </c>
      <c r="CR5" t="s">
        <v>709</v>
      </c>
      <c r="CT5" t="s">
        <v>725</v>
      </c>
      <c r="CU5" t="s">
        <v>711</v>
      </c>
      <c r="CX5" t="s">
        <v>710</v>
      </c>
      <c r="CY5" t="s">
        <v>712</v>
      </c>
      <c r="DB5" t="s">
        <v>711</v>
      </c>
      <c r="DC5" t="s">
        <v>711</v>
      </c>
      <c r="DD5" t="s">
        <v>712</v>
      </c>
      <c r="DE5" t="s">
        <v>715</v>
      </c>
      <c r="DF5" t="s">
        <v>711</v>
      </c>
      <c r="DH5" t="s">
        <v>715</v>
      </c>
      <c r="DI5" t="s">
        <v>715</v>
      </c>
      <c r="DJ5" t="s">
        <v>711</v>
      </c>
      <c r="DK5" t="s">
        <v>711</v>
      </c>
      <c r="DL5" t="s">
        <v>711</v>
      </c>
      <c r="DM5" t="s">
        <v>711</v>
      </c>
      <c r="DN5" t="s">
        <v>711</v>
      </c>
      <c r="DO5" t="s">
        <v>715</v>
      </c>
      <c r="DP5" t="s">
        <v>711</v>
      </c>
      <c r="DQ5" t="s">
        <v>711</v>
      </c>
      <c r="DR5" t="s">
        <v>711</v>
      </c>
      <c r="DS5" t="s">
        <v>715</v>
      </c>
      <c r="DT5" t="s">
        <v>711</v>
      </c>
      <c r="DU5" t="s">
        <v>711</v>
      </c>
      <c r="DV5" t="s">
        <v>711</v>
      </c>
      <c r="DX5" t="s">
        <v>715</v>
      </c>
      <c r="DY5" t="s">
        <v>711</v>
      </c>
      <c r="DZ5" t="s">
        <v>711</v>
      </c>
      <c r="EA5" t="s">
        <v>711</v>
      </c>
      <c r="EB5" t="s">
        <v>711</v>
      </c>
      <c r="EC5" t="s">
        <v>715</v>
      </c>
      <c r="ED5" t="s">
        <v>708</v>
      </c>
      <c r="EE5" t="s">
        <v>711</v>
      </c>
      <c r="EG5" t="s">
        <v>711</v>
      </c>
      <c r="EH5" t="s">
        <v>711</v>
      </c>
      <c r="EJ5" t="s">
        <v>711</v>
      </c>
      <c r="EO5" t="s">
        <v>712</v>
      </c>
      <c r="EP5" t="s">
        <v>712</v>
      </c>
      <c r="ES5" t="s">
        <v>711</v>
      </c>
      <c r="ET5" t="s">
        <v>711</v>
      </c>
      <c r="EV5" t="s">
        <v>711</v>
      </c>
      <c r="EY5" t="s">
        <v>715</v>
      </c>
      <c r="EZ5" t="s">
        <v>711</v>
      </c>
      <c r="FA5" t="s">
        <v>711</v>
      </c>
      <c r="FB5" t="s">
        <v>711</v>
      </c>
      <c r="FD5" t="s">
        <v>711</v>
      </c>
      <c r="FE5" t="s">
        <v>715</v>
      </c>
      <c r="FF5" t="s">
        <v>715</v>
      </c>
      <c r="FG5" t="s">
        <v>711</v>
      </c>
      <c r="FH5" t="s">
        <v>711</v>
      </c>
      <c r="FI5" t="s">
        <v>711</v>
      </c>
      <c r="FJ5" t="s">
        <v>711</v>
      </c>
      <c r="FK5" t="s">
        <v>711</v>
      </c>
      <c r="FO5" t="s">
        <v>711</v>
      </c>
      <c r="FP5" t="s">
        <v>711</v>
      </c>
      <c r="FQ5" t="s">
        <v>711</v>
      </c>
      <c r="FR5" t="s">
        <v>726</v>
      </c>
      <c r="FS5" t="s">
        <v>711</v>
      </c>
      <c r="FT5" t="s">
        <v>727</v>
      </c>
      <c r="FU5" t="s">
        <v>712</v>
      </c>
      <c r="FV5" t="s">
        <v>715</v>
      </c>
      <c r="FX5" t="s">
        <v>715</v>
      </c>
      <c r="FY5" t="s">
        <v>711</v>
      </c>
      <c r="FZ5" t="s">
        <v>711</v>
      </c>
      <c r="GB5" t="s">
        <v>711</v>
      </c>
      <c r="GC5" t="s">
        <v>711</v>
      </c>
      <c r="GF5" t="s">
        <v>711</v>
      </c>
      <c r="GG5" t="s">
        <v>711</v>
      </c>
      <c r="GH5" t="s">
        <v>715</v>
      </c>
      <c r="GJ5" t="s">
        <v>712</v>
      </c>
      <c r="GK5" t="s">
        <v>712</v>
      </c>
      <c r="GL5" t="s">
        <v>715</v>
      </c>
      <c r="GM5" t="s">
        <v>711</v>
      </c>
      <c r="GN5" t="s">
        <v>712</v>
      </c>
      <c r="GP5" t="s">
        <v>711</v>
      </c>
      <c r="GR5" t="s">
        <v>715</v>
      </c>
      <c r="GS5" t="s">
        <v>711</v>
      </c>
      <c r="GW5" t="s">
        <v>715</v>
      </c>
      <c r="HD5" t="s">
        <v>728</v>
      </c>
      <c r="HF5" t="s">
        <v>729</v>
      </c>
    </row>
    <row r="6" spans="1:321">
      <c r="A6" s="67" t="s">
        <v>61</v>
      </c>
      <c r="B6" s="67" t="s">
        <v>61</v>
      </c>
      <c r="D6" t="s">
        <v>712</v>
      </c>
      <c r="E6" t="s">
        <v>712</v>
      </c>
      <c r="G6" t="s">
        <v>712</v>
      </c>
      <c r="H6" t="s">
        <v>712</v>
      </c>
      <c r="K6" t="s">
        <v>712</v>
      </c>
      <c r="M6" t="s">
        <v>712</v>
      </c>
      <c r="N6" t="s">
        <v>712</v>
      </c>
      <c r="O6" t="s">
        <v>730</v>
      </c>
      <c r="P6" t="s">
        <v>711</v>
      </c>
      <c r="Q6" t="s">
        <v>712</v>
      </c>
      <c r="R6" t="s">
        <v>712</v>
      </c>
      <c r="S6" t="s">
        <v>722</v>
      </c>
      <c r="T6" t="s">
        <v>731</v>
      </c>
      <c r="V6" t="s">
        <v>723</v>
      </c>
      <c r="W6" t="s">
        <v>721</v>
      </c>
      <c r="X6" t="s">
        <v>732</v>
      </c>
      <c r="AA6" t="s">
        <v>712</v>
      </c>
      <c r="AB6" t="s">
        <v>733</v>
      </c>
      <c r="AC6" t="s">
        <v>734</v>
      </c>
      <c r="AD6" t="s">
        <v>730</v>
      </c>
      <c r="AI6" t="s">
        <v>711</v>
      </c>
      <c r="AJ6" t="s">
        <v>712</v>
      </c>
      <c r="AL6" t="s">
        <v>712</v>
      </c>
      <c r="AR6" t="s">
        <v>735</v>
      </c>
      <c r="AU6" t="s">
        <v>736</v>
      </c>
      <c r="AV6" t="s">
        <v>711</v>
      </c>
      <c r="AX6" t="s">
        <v>721</v>
      </c>
      <c r="AY6" t="s">
        <v>723</v>
      </c>
      <c r="BA6" t="s">
        <v>711</v>
      </c>
      <c r="BC6" t="s">
        <v>712</v>
      </c>
      <c r="BD6" t="s">
        <v>730</v>
      </c>
      <c r="BF6" t="s">
        <v>712</v>
      </c>
      <c r="BG6" t="s">
        <v>737</v>
      </c>
      <c r="BI6" t="s">
        <v>711</v>
      </c>
      <c r="BK6" t="s">
        <v>738</v>
      </c>
      <c r="BL6" t="s">
        <v>739</v>
      </c>
      <c r="BM6" t="s">
        <v>711</v>
      </c>
      <c r="BQ6" t="s">
        <v>711</v>
      </c>
      <c r="BR6" t="s">
        <v>712</v>
      </c>
      <c r="BS6" t="s">
        <v>721</v>
      </c>
      <c r="BZ6" t="s">
        <v>712</v>
      </c>
      <c r="CA6" t="s">
        <v>712</v>
      </c>
      <c r="CB6" t="s">
        <v>740</v>
      </c>
      <c r="CH6" t="s">
        <v>711</v>
      </c>
      <c r="CJ6" t="s">
        <v>741</v>
      </c>
      <c r="CL6" t="s">
        <v>721</v>
      </c>
      <c r="CN6" t="s">
        <v>712</v>
      </c>
      <c r="CO6" t="s">
        <v>711</v>
      </c>
      <c r="CR6" t="s">
        <v>712</v>
      </c>
      <c r="CY6" t="s">
        <v>734</v>
      </c>
      <c r="DB6" t="s">
        <v>715</v>
      </c>
      <c r="DC6" t="s">
        <v>715</v>
      </c>
      <c r="DE6" t="s">
        <v>742</v>
      </c>
      <c r="DF6" t="s">
        <v>715</v>
      </c>
      <c r="DH6" t="s">
        <v>722</v>
      </c>
      <c r="DI6" t="s">
        <v>712</v>
      </c>
      <c r="DJ6" t="s">
        <v>715</v>
      </c>
      <c r="DK6" t="s">
        <v>715</v>
      </c>
      <c r="DL6" t="s">
        <v>715</v>
      </c>
      <c r="DM6" t="s">
        <v>715</v>
      </c>
      <c r="DN6" t="s">
        <v>715</v>
      </c>
      <c r="DO6" t="s">
        <v>712</v>
      </c>
      <c r="DP6" t="s">
        <v>715</v>
      </c>
      <c r="DQ6" t="s">
        <v>715</v>
      </c>
      <c r="DR6" t="s">
        <v>715</v>
      </c>
      <c r="DS6" t="s">
        <v>743</v>
      </c>
      <c r="DT6" t="s">
        <v>742</v>
      </c>
      <c r="DU6" t="s">
        <v>715</v>
      </c>
      <c r="DV6" t="s">
        <v>715</v>
      </c>
      <c r="DX6" t="s">
        <v>712</v>
      </c>
      <c r="DY6" t="s">
        <v>715</v>
      </c>
      <c r="DZ6" t="s">
        <v>712</v>
      </c>
      <c r="EA6" t="s">
        <v>715</v>
      </c>
      <c r="EB6" t="s">
        <v>715</v>
      </c>
      <c r="EC6" t="s">
        <v>712</v>
      </c>
      <c r="ED6" t="s">
        <v>744</v>
      </c>
      <c r="EE6" t="s">
        <v>743</v>
      </c>
      <c r="EG6" t="s">
        <v>712</v>
      </c>
      <c r="EH6" t="s">
        <v>715</v>
      </c>
      <c r="EJ6" t="s">
        <v>715</v>
      </c>
      <c r="EP6" t="s">
        <v>727</v>
      </c>
      <c r="ES6" t="s">
        <v>745</v>
      </c>
      <c r="ET6" t="s">
        <v>715</v>
      </c>
      <c r="EV6" t="s">
        <v>712</v>
      </c>
      <c r="EY6" t="s">
        <v>743</v>
      </c>
      <c r="EZ6" t="s">
        <v>712</v>
      </c>
      <c r="FA6" t="s">
        <v>712</v>
      </c>
      <c r="FB6" t="s">
        <v>712</v>
      </c>
      <c r="FD6" t="s">
        <v>715</v>
      </c>
      <c r="FE6" t="s">
        <v>712</v>
      </c>
      <c r="FF6" t="s">
        <v>712</v>
      </c>
      <c r="FG6" t="s">
        <v>715</v>
      </c>
      <c r="FH6" t="s">
        <v>744</v>
      </c>
      <c r="FI6" t="s">
        <v>715</v>
      </c>
      <c r="FJ6" t="s">
        <v>708</v>
      </c>
      <c r="FK6" t="s">
        <v>715</v>
      </c>
      <c r="FO6" t="s">
        <v>715</v>
      </c>
      <c r="FP6" t="s">
        <v>715</v>
      </c>
      <c r="FQ6" t="s">
        <v>712</v>
      </c>
      <c r="FR6" t="s">
        <v>742</v>
      </c>
      <c r="FS6" t="s">
        <v>715</v>
      </c>
      <c r="FT6" t="s">
        <v>746</v>
      </c>
      <c r="FY6" t="s">
        <v>715</v>
      </c>
      <c r="FZ6" t="s">
        <v>715</v>
      </c>
      <c r="GF6" t="s">
        <v>715</v>
      </c>
      <c r="GG6" t="s">
        <v>715</v>
      </c>
      <c r="GH6" t="s">
        <v>712</v>
      </c>
      <c r="GJ6" t="s">
        <v>721</v>
      </c>
      <c r="GL6" t="s">
        <v>747</v>
      </c>
      <c r="GM6" t="s">
        <v>715</v>
      </c>
      <c r="GP6" t="s">
        <v>715</v>
      </c>
      <c r="GR6" t="s">
        <v>712</v>
      </c>
      <c r="GW6" t="s">
        <v>721</v>
      </c>
    </row>
    <row r="7" spans="1:321">
      <c r="A7" t="s">
        <v>93</v>
      </c>
      <c r="B7" t="s">
        <v>93</v>
      </c>
      <c r="D7" t="s">
        <v>748</v>
      </c>
      <c r="E7" t="s">
        <v>711</v>
      </c>
      <c r="G7" t="s">
        <v>711</v>
      </c>
      <c r="K7" t="s">
        <v>738</v>
      </c>
      <c r="M7" t="s">
        <v>711</v>
      </c>
      <c r="N7" t="s">
        <v>711</v>
      </c>
      <c r="P7" t="s">
        <v>721</v>
      </c>
      <c r="Q7" t="s">
        <v>749</v>
      </c>
      <c r="R7" t="s">
        <v>711</v>
      </c>
      <c r="S7" t="s">
        <v>750</v>
      </c>
      <c r="W7" t="s">
        <v>740</v>
      </c>
      <c r="X7" t="s">
        <v>751</v>
      </c>
      <c r="AA7" t="s">
        <v>711</v>
      </c>
      <c r="AC7" t="s">
        <v>725</v>
      </c>
      <c r="AD7" t="s">
        <v>752</v>
      </c>
      <c r="AJ7" t="s">
        <v>753</v>
      </c>
      <c r="AL7" t="s">
        <v>711</v>
      </c>
      <c r="AR7" t="s">
        <v>753</v>
      </c>
      <c r="AV7" t="s">
        <v>723</v>
      </c>
      <c r="AX7" t="s">
        <v>723</v>
      </c>
      <c r="BA7" t="s">
        <v>721</v>
      </c>
      <c r="BC7" t="s">
        <v>711</v>
      </c>
      <c r="BD7" t="s">
        <v>754</v>
      </c>
      <c r="BF7" t="s">
        <v>755</v>
      </c>
      <c r="BG7" t="s">
        <v>756</v>
      </c>
      <c r="BI7" t="s">
        <v>757</v>
      </c>
      <c r="BK7" t="s">
        <v>758</v>
      </c>
      <c r="BM7" t="s">
        <v>717</v>
      </c>
      <c r="BQ7" t="s">
        <v>759</v>
      </c>
      <c r="BR7" t="s">
        <v>721</v>
      </c>
      <c r="BS7" t="s">
        <v>760</v>
      </c>
      <c r="BZ7" t="s">
        <v>722</v>
      </c>
      <c r="CA7" t="s">
        <v>730</v>
      </c>
      <c r="CB7" t="s">
        <v>737</v>
      </c>
      <c r="CH7" t="s">
        <v>723</v>
      </c>
      <c r="CJ7" t="s">
        <v>761</v>
      </c>
      <c r="CL7" t="s">
        <v>762</v>
      </c>
      <c r="CN7" t="s">
        <v>730</v>
      </c>
      <c r="CO7" t="s">
        <v>745</v>
      </c>
      <c r="CR7" t="s">
        <v>711</v>
      </c>
      <c r="CY7" t="s">
        <v>760</v>
      </c>
      <c r="DB7" t="s">
        <v>747</v>
      </c>
      <c r="DC7" t="s">
        <v>743</v>
      </c>
      <c r="DE7" t="s">
        <v>708</v>
      </c>
      <c r="DF7" t="s">
        <v>763</v>
      </c>
      <c r="DI7" t="s">
        <v>708</v>
      </c>
      <c r="DJ7" t="s">
        <v>712</v>
      </c>
      <c r="DK7" t="s">
        <v>712</v>
      </c>
      <c r="DL7" t="s">
        <v>747</v>
      </c>
      <c r="DM7" t="s">
        <v>712</v>
      </c>
      <c r="DN7" t="s">
        <v>747</v>
      </c>
      <c r="DO7" t="s">
        <v>745</v>
      </c>
      <c r="DP7" t="s">
        <v>712</v>
      </c>
      <c r="DQ7" t="s">
        <v>727</v>
      </c>
      <c r="DR7" t="s">
        <v>712</v>
      </c>
      <c r="DS7" t="s">
        <v>568</v>
      </c>
      <c r="DU7" t="s">
        <v>712</v>
      </c>
      <c r="DV7" t="s">
        <v>712</v>
      </c>
      <c r="DX7" t="s">
        <v>745</v>
      </c>
      <c r="DY7" t="s">
        <v>712</v>
      </c>
      <c r="DZ7" t="s">
        <v>733</v>
      </c>
      <c r="EB7" t="s">
        <v>747</v>
      </c>
      <c r="EE7" t="s">
        <v>712</v>
      </c>
      <c r="EH7" t="s">
        <v>712</v>
      </c>
      <c r="EJ7" t="s">
        <v>712</v>
      </c>
      <c r="EP7" t="s">
        <v>760</v>
      </c>
      <c r="ET7" t="s">
        <v>743</v>
      </c>
      <c r="EV7" t="s">
        <v>760</v>
      </c>
      <c r="EY7" t="s">
        <v>721</v>
      </c>
      <c r="FD7" t="s">
        <v>568</v>
      </c>
      <c r="FG7" t="s">
        <v>712</v>
      </c>
      <c r="FI7" t="s">
        <v>726</v>
      </c>
      <c r="FJ7" t="s">
        <v>739</v>
      </c>
      <c r="FO7" t="s">
        <v>747</v>
      </c>
      <c r="FP7" t="s">
        <v>712</v>
      </c>
      <c r="FS7" t="s">
        <v>727</v>
      </c>
      <c r="FY7" t="s">
        <v>712</v>
      </c>
      <c r="FZ7" t="s">
        <v>712</v>
      </c>
      <c r="GF7" t="s">
        <v>743</v>
      </c>
      <c r="GG7" t="s">
        <v>743</v>
      </c>
      <c r="GH7" t="s">
        <v>764</v>
      </c>
      <c r="GL7" t="s">
        <v>712</v>
      </c>
      <c r="GM7" t="s">
        <v>712</v>
      </c>
      <c r="GP7" t="s">
        <v>747</v>
      </c>
      <c r="GW7" t="s">
        <v>760</v>
      </c>
    </row>
    <row r="8" spans="1:321">
      <c r="A8" t="s">
        <v>62</v>
      </c>
      <c r="B8" t="s">
        <v>62</v>
      </c>
      <c r="D8" s="68" t="s">
        <v>711</v>
      </c>
      <c r="E8" t="s">
        <v>723</v>
      </c>
      <c r="M8" t="s">
        <v>717</v>
      </c>
      <c r="N8" t="s">
        <v>730</v>
      </c>
      <c r="P8" t="s">
        <v>730</v>
      </c>
      <c r="Q8" t="s">
        <v>741</v>
      </c>
      <c r="R8" t="s">
        <v>745</v>
      </c>
      <c r="S8" t="s">
        <v>745</v>
      </c>
      <c r="W8" t="s">
        <v>765</v>
      </c>
      <c r="X8" t="s">
        <v>710</v>
      </c>
      <c r="AA8" t="s">
        <v>740</v>
      </c>
      <c r="AL8" t="s">
        <v>723</v>
      </c>
      <c r="AR8" t="s">
        <v>741</v>
      </c>
      <c r="AX8" t="s">
        <v>760</v>
      </c>
      <c r="BA8" t="s">
        <v>723</v>
      </c>
      <c r="BC8" t="s">
        <v>724</v>
      </c>
      <c r="BD8" t="s">
        <v>761</v>
      </c>
      <c r="BI8" t="s">
        <v>745</v>
      </c>
      <c r="BQ8" t="s">
        <v>766</v>
      </c>
      <c r="CA8" t="s">
        <v>745</v>
      </c>
      <c r="CB8" t="s">
        <v>767</v>
      </c>
      <c r="CH8" t="s">
        <v>724</v>
      </c>
      <c r="CN8" t="s">
        <v>740</v>
      </c>
      <c r="CO8" t="s">
        <v>768</v>
      </c>
      <c r="CR8" t="s">
        <v>721</v>
      </c>
      <c r="CY8" t="s">
        <v>769</v>
      </c>
      <c r="DB8" t="s">
        <v>770</v>
      </c>
      <c r="DC8" t="s">
        <v>712</v>
      </c>
      <c r="DF8" t="s">
        <v>568</v>
      </c>
      <c r="DI8" t="s">
        <v>771</v>
      </c>
      <c r="DJ8" t="s">
        <v>722</v>
      </c>
      <c r="DK8" t="s">
        <v>742</v>
      </c>
      <c r="DL8" t="s">
        <v>712</v>
      </c>
      <c r="DM8" t="s">
        <v>730</v>
      </c>
      <c r="DN8" t="s">
        <v>743</v>
      </c>
      <c r="DP8" t="s">
        <v>764</v>
      </c>
      <c r="DQ8" t="s">
        <v>772</v>
      </c>
      <c r="DS8" t="s">
        <v>773</v>
      </c>
      <c r="DU8" t="s">
        <v>774</v>
      </c>
      <c r="DV8" t="s">
        <v>726</v>
      </c>
      <c r="DX8" t="s">
        <v>775</v>
      </c>
      <c r="DY8" t="s">
        <v>774</v>
      </c>
      <c r="EB8" t="s">
        <v>770</v>
      </c>
      <c r="EE8" t="s">
        <v>726</v>
      </c>
      <c r="EH8" t="s">
        <v>708</v>
      </c>
      <c r="EJ8" t="s">
        <v>726</v>
      </c>
      <c r="EY8" t="s">
        <v>744</v>
      </c>
      <c r="FD8" t="s">
        <v>721</v>
      </c>
      <c r="FG8" t="s">
        <v>776</v>
      </c>
      <c r="FI8" t="s">
        <v>745</v>
      </c>
      <c r="FO8" t="s">
        <v>712</v>
      </c>
      <c r="FP8" t="s">
        <v>742</v>
      </c>
      <c r="FS8" t="s">
        <v>777</v>
      </c>
      <c r="FY8" t="s">
        <v>761</v>
      </c>
      <c r="FZ8" t="s">
        <v>722</v>
      </c>
      <c r="GF8" t="s">
        <v>712</v>
      </c>
      <c r="GG8" t="s">
        <v>712</v>
      </c>
      <c r="GL8" t="s">
        <v>730</v>
      </c>
      <c r="GM8" t="s">
        <v>726</v>
      </c>
      <c r="GP8" t="s">
        <v>770</v>
      </c>
      <c r="GW8" t="s">
        <v>778</v>
      </c>
    </row>
    <row r="9" spans="1:321">
      <c r="A9" t="s">
        <v>63</v>
      </c>
      <c r="B9" t="s">
        <v>63</v>
      </c>
      <c r="D9" t="s">
        <v>721</v>
      </c>
      <c r="E9" t="s">
        <v>779</v>
      </c>
      <c r="M9" t="s">
        <v>741</v>
      </c>
      <c r="N9" t="s">
        <v>738</v>
      </c>
      <c r="P9" t="s">
        <v>723</v>
      </c>
      <c r="Q9" t="s">
        <v>760</v>
      </c>
      <c r="W9" t="s">
        <v>738</v>
      </c>
      <c r="AA9" t="s">
        <v>765</v>
      </c>
      <c r="AL9" t="s">
        <v>738</v>
      </c>
      <c r="AR9" t="s">
        <v>737</v>
      </c>
      <c r="AX9" t="s">
        <v>780</v>
      </c>
      <c r="BA9" t="s">
        <v>760</v>
      </c>
      <c r="BI9" t="s">
        <v>776</v>
      </c>
      <c r="CA9" t="s">
        <v>761</v>
      </c>
      <c r="CB9" t="s">
        <v>769</v>
      </c>
      <c r="CN9" t="s">
        <v>765</v>
      </c>
      <c r="CO9" t="s">
        <v>781</v>
      </c>
      <c r="CR9" t="s">
        <v>765</v>
      </c>
      <c r="CY9" t="s">
        <v>782</v>
      </c>
      <c r="DB9" t="s">
        <v>743</v>
      </c>
      <c r="DC9" t="s">
        <v>726</v>
      </c>
      <c r="DJ9" t="s">
        <v>708</v>
      </c>
      <c r="DL9" t="s">
        <v>708</v>
      </c>
      <c r="DM9" t="s">
        <v>745</v>
      </c>
      <c r="DN9" t="s">
        <v>712</v>
      </c>
      <c r="DP9" t="s">
        <v>745</v>
      </c>
      <c r="DQ9" t="s">
        <v>760</v>
      </c>
      <c r="DU9" t="s">
        <v>783</v>
      </c>
      <c r="DV9" t="s">
        <v>784</v>
      </c>
      <c r="DX9" t="s">
        <v>785</v>
      </c>
      <c r="DY9" t="s">
        <v>783</v>
      </c>
      <c r="EB9" t="s">
        <v>712</v>
      </c>
      <c r="EH9" t="s">
        <v>753</v>
      </c>
      <c r="EJ9" t="s">
        <v>708</v>
      </c>
      <c r="FG9" t="s">
        <v>568</v>
      </c>
      <c r="FI9" t="s">
        <v>786</v>
      </c>
      <c r="FP9" t="s">
        <v>708</v>
      </c>
      <c r="FY9" t="s">
        <v>787</v>
      </c>
      <c r="FZ9" t="s">
        <v>774</v>
      </c>
      <c r="GF9" t="s">
        <v>721</v>
      </c>
      <c r="GL9" t="s">
        <v>774</v>
      </c>
      <c r="GM9" t="s">
        <v>708</v>
      </c>
      <c r="GP9" t="s">
        <v>743</v>
      </c>
    </row>
    <row r="10" spans="1:321">
      <c r="A10" t="s">
        <v>64</v>
      </c>
      <c r="B10" t="s">
        <v>64</v>
      </c>
      <c r="D10" t="s">
        <v>722</v>
      </c>
      <c r="E10" t="s">
        <v>788</v>
      </c>
      <c r="M10" t="s">
        <v>789</v>
      </c>
      <c r="N10" t="s">
        <v>735</v>
      </c>
      <c r="P10" t="s">
        <v>740</v>
      </c>
      <c r="W10" t="s">
        <v>790</v>
      </c>
      <c r="AA10" t="s">
        <v>731</v>
      </c>
      <c r="AL10" t="s">
        <v>710</v>
      </c>
      <c r="AR10" t="s">
        <v>791</v>
      </c>
      <c r="BA10" t="s">
        <v>792</v>
      </c>
      <c r="BI10" t="s">
        <v>758</v>
      </c>
      <c r="CB10" t="s">
        <v>793</v>
      </c>
      <c r="CN10" t="s">
        <v>735</v>
      </c>
      <c r="CR10" t="s">
        <v>776</v>
      </c>
      <c r="CY10" t="s">
        <v>725</v>
      </c>
      <c r="DB10" t="s">
        <v>712</v>
      </c>
      <c r="DC10" t="s">
        <v>794</v>
      </c>
      <c r="DL10" t="s">
        <v>764</v>
      </c>
      <c r="DM10" t="s">
        <v>795</v>
      </c>
      <c r="DN10" t="s">
        <v>774</v>
      </c>
      <c r="DU10" t="s">
        <v>742</v>
      </c>
      <c r="DY10" t="s">
        <v>763</v>
      </c>
      <c r="EB10" t="s">
        <v>708</v>
      </c>
      <c r="EH10" t="s">
        <v>721</v>
      </c>
      <c r="EJ10" t="s">
        <v>745</v>
      </c>
      <c r="FP10" t="s">
        <v>745</v>
      </c>
      <c r="FZ10" t="s">
        <v>727</v>
      </c>
      <c r="GL10" t="s">
        <v>783</v>
      </c>
      <c r="GM10" t="s">
        <v>745</v>
      </c>
      <c r="GP10" t="s">
        <v>712</v>
      </c>
    </row>
    <row r="11" spans="1:321">
      <c r="A11" t="s">
        <v>65</v>
      </c>
      <c r="B11" t="s">
        <v>65</v>
      </c>
      <c r="D11" t="s">
        <v>730</v>
      </c>
      <c r="E11" t="s">
        <v>737</v>
      </c>
      <c r="P11" t="s">
        <v>738</v>
      </c>
      <c r="W11" t="s">
        <v>720</v>
      </c>
      <c r="AA11" t="s">
        <v>796</v>
      </c>
      <c r="AL11" t="s">
        <v>797</v>
      </c>
      <c r="BI11" t="s">
        <v>798</v>
      </c>
      <c r="CB11" t="s">
        <v>799</v>
      </c>
      <c r="CN11" t="s">
        <v>769</v>
      </c>
      <c r="CR11" t="s">
        <v>758</v>
      </c>
      <c r="CY11" t="s">
        <v>800</v>
      </c>
      <c r="DB11" t="s">
        <v>801</v>
      </c>
      <c r="DC11" t="s">
        <v>708</v>
      </c>
      <c r="DL11" t="s">
        <v>802</v>
      </c>
      <c r="DN11" t="s">
        <v>742</v>
      </c>
      <c r="DU11" t="s">
        <v>764</v>
      </c>
      <c r="DY11" t="s">
        <v>568</v>
      </c>
      <c r="EH11" t="s">
        <v>803</v>
      </c>
      <c r="FP11" t="s">
        <v>721</v>
      </c>
      <c r="FZ11" t="s">
        <v>760</v>
      </c>
      <c r="GL11" t="s">
        <v>708</v>
      </c>
      <c r="GP11" t="s">
        <v>783</v>
      </c>
    </row>
    <row r="12" spans="1:321">
      <c r="A12" t="s">
        <v>66</v>
      </c>
      <c r="B12" t="s">
        <v>66</v>
      </c>
      <c r="D12" t="s">
        <v>723</v>
      </c>
      <c r="E12" t="s">
        <v>804</v>
      </c>
      <c r="P12" t="s">
        <v>717</v>
      </c>
      <c r="W12" t="s">
        <v>805</v>
      </c>
      <c r="AA12" t="s">
        <v>806</v>
      </c>
      <c r="AL12" t="s">
        <v>807</v>
      </c>
      <c r="CN12" t="s">
        <v>808</v>
      </c>
      <c r="CR12" t="s">
        <v>809</v>
      </c>
      <c r="DB12" t="s">
        <v>810</v>
      </c>
      <c r="DL12" t="s">
        <v>760</v>
      </c>
      <c r="DN12" t="s">
        <v>708</v>
      </c>
      <c r="DU12" t="s">
        <v>716</v>
      </c>
      <c r="DY12" t="s">
        <v>811</v>
      </c>
      <c r="EH12" t="s">
        <v>812</v>
      </c>
      <c r="FZ12" t="s">
        <v>813</v>
      </c>
      <c r="GL12" t="s">
        <v>795</v>
      </c>
      <c r="GP12" t="s">
        <v>708</v>
      </c>
    </row>
    <row r="13" spans="1:321">
      <c r="A13" t="s">
        <v>67</v>
      </c>
      <c r="B13" t="s">
        <v>67</v>
      </c>
      <c r="D13" t="s">
        <v>757</v>
      </c>
      <c r="E13" t="s">
        <v>814</v>
      </c>
      <c r="P13" t="s">
        <v>719</v>
      </c>
      <c r="W13" t="s">
        <v>815</v>
      </c>
      <c r="AA13" t="s">
        <v>816</v>
      </c>
      <c r="CN13" t="s">
        <v>782</v>
      </c>
      <c r="CR13" t="s">
        <v>817</v>
      </c>
      <c r="DB13" t="s">
        <v>730</v>
      </c>
      <c r="DN13" t="s">
        <v>790</v>
      </c>
      <c r="DU13" t="s">
        <v>818</v>
      </c>
      <c r="DY13" t="s">
        <v>819</v>
      </c>
      <c r="FZ13" t="s">
        <v>761</v>
      </c>
      <c r="GL13" t="s">
        <v>727</v>
      </c>
      <c r="GP13" t="s">
        <v>790</v>
      </c>
    </row>
    <row r="14" spans="1:321">
      <c r="A14" t="s">
        <v>68</v>
      </c>
      <c r="B14" t="s">
        <v>68</v>
      </c>
      <c r="D14" t="s">
        <v>749</v>
      </c>
      <c r="P14" t="s">
        <v>735</v>
      </c>
      <c r="W14" t="s">
        <v>820</v>
      </c>
      <c r="AA14" t="s">
        <v>821</v>
      </c>
      <c r="CN14" t="s">
        <v>725</v>
      </c>
      <c r="CR14" t="s">
        <v>770</v>
      </c>
      <c r="DB14" t="s">
        <v>722</v>
      </c>
      <c r="DN14" t="s">
        <v>776</v>
      </c>
      <c r="DU14" t="s">
        <v>729</v>
      </c>
      <c r="DY14" t="s">
        <v>822</v>
      </c>
      <c r="FZ14" t="s">
        <v>719</v>
      </c>
      <c r="GL14" t="s">
        <v>760</v>
      </c>
      <c r="GP14" t="s">
        <v>776</v>
      </c>
    </row>
    <row r="15" spans="1:321">
      <c r="A15" t="s">
        <v>69</v>
      </c>
      <c r="B15" t="s">
        <v>69</v>
      </c>
      <c r="D15" t="s">
        <v>823</v>
      </c>
      <c r="P15" t="s">
        <v>790</v>
      </c>
      <c r="W15" t="s">
        <v>729</v>
      </c>
      <c r="AA15" t="s">
        <v>811</v>
      </c>
      <c r="CN15" t="s">
        <v>824</v>
      </c>
      <c r="DB15" t="s">
        <v>825</v>
      </c>
      <c r="DN15" t="s">
        <v>826</v>
      </c>
      <c r="DU15" t="s">
        <v>805</v>
      </c>
      <c r="GL15" t="s">
        <v>778</v>
      </c>
      <c r="GP15" t="s">
        <v>775</v>
      </c>
    </row>
    <row r="16" spans="1:321">
      <c r="A16" t="s">
        <v>71</v>
      </c>
      <c r="B16" t="s">
        <v>71</v>
      </c>
      <c r="D16" t="s">
        <v>827</v>
      </c>
      <c r="P16" t="s">
        <v>828</v>
      </c>
      <c r="W16" t="s">
        <v>829</v>
      </c>
      <c r="AA16" t="s">
        <v>830</v>
      </c>
      <c r="CN16" t="s">
        <v>831</v>
      </c>
      <c r="DB16" t="s">
        <v>734</v>
      </c>
      <c r="DN16" t="s">
        <v>753</v>
      </c>
      <c r="GL16" t="s">
        <v>832</v>
      </c>
      <c r="GP16" t="s">
        <v>568</v>
      </c>
    </row>
    <row r="17" spans="1:198">
      <c r="A17" t="s">
        <v>95</v>
      </c>
      <c r="B17" t="s">
        <v>95</v>
      </c>
      <c r="D17" t="s">
        <v>833</v>
      </c>
      <c r="P17" t="s">
        <v>753</v>
      </c>
      <c r="W17" t="s">
        <v>834</v>
      </c>
      <c r="AA17" t="s">
        <v>835</v>
      </c>
      <c r="CN17" t="s">
        <v>832</v>
      </c>
      <c r="DB17" t="s">
        <v>836</v>
      </c>
      <c r="DN17" t="s">
        <v>721</v>
      </c>
      <c r="GL17" t="s">
        <v>824</v>
      </c>
      <c r="GP17" t="s">
        <v>721</v>
      </c>
    </row>
    <row r="18" spans="1:198">
      <c r="A18" t="s">
        <v>96</v>
      </c>
      <c r="B18" t="s">
        <v>96</v>
      </c>
      <c r="D18" t="s">
        <v>734</v>
      </c>
      <c r="P18" t="s">
        <v>750</v>
      </c>
      <c r="W18" t="s">
        <v>797</v>
      </c>
      <c r="AA18" t="s">
        <v>837</v>
      </c>
      <c r="CN18" t="s">
        <v>838</v>
      </c>
      <c r="DB18" t="s">
        <v>839</v>
      </c>
      <c r="DN18" t="s">
        <v>840</v>
      </c>
      <c r="GL18" t="s">
        <v>782</v>
      </c>
      <c r="GP18" t="s">
        <v>841</v>
      </c>
    </row>
    <row r="19" spans="1:198">
      <c r="A19" t="s">
        <v>72</v>
      </c>
      <c r="B19" t="s">
        <v>72</v>
      </c>
      <c r="D19" t="s">
        <v>825</v>
      </c>
      <c r="P19" t="s">
        <v>720</v>
      </c>
      <c r="W19" t="s">
        <v>737</v>
      </c>
      <c r="AA19" t="s">
        <v>842</v>
      </c>
      <c r="DB19" t="s">
        <v>843</v>
      </c>
      <c r="DN19" t="s">
        <v>728</v>
      </c>
      <c r="GP19" t="s">
        <v>844</v>
      </c>
    </row>
    <row r="20" spans="1:198">
      <c r="A20" t="s">
        <v>94</v>
      </c>
      <c r="B20" t="s">
        <v>94</v>
      </c>
      <c r="D20" s="68" t="s">
        <v>845</v>
      </c>
      <c r="P20" t="s">
        <v>846</v>
      </c>
      <c r="W20" t="s">
        <v>725</v>
      </c>
      <c r="AA20" t="s">
        <v>847</v>
      </c>
      <c r="DB20" t="s">
        <v>848</v>
      </c>
      <c r="GP20" t="s">
        <v>809</v>
      </c>
    </row>
    <row r="21" spans="1:198">
      <c r="A21" t="s">
        <v>73</v>
      </c>
      <c r="B21" t="s">
        <v>73</v>
      </c>
      <c r="D21" s="68" t="s">
        <v>724</v>
      </c>
      <c r="P21" t="s">
        <v>840</v>
      </c>
      <c r="W21" t="s">
        <v>849</v>
      </c>
      <c r="DB21" t="s">
        <v>850</v>
      </c>
      <c r="GP21" t="s">
        <v>851</v>
      </c>
    </row>
    <row r="22" spans="1:198">
      <c r="A22" t="s">
        <v>74</v>
      </c>
      <c r="B22" t="s">
        <v>74</v>
      </c>
      <c r="D22" s="69" t="s">
        <v>852</v>
      </c>
      <c r="W22" t="s">
        <v>853</v>
      </c>
      <c r="DB22" t="s">
        <v>774</v>
      </c>
      <c r="GP22" t="s">
        <v>854</v>
      </c>
    </row>
    <row r="23" spans="1:198">
      <c r="A23" t="s">
        <v>75</v>
      </c>
      <c r="B23" t="s">
        <v>75</v>
      </c>
      <c r="D23" t="s">
        <v>839</v>
      </c>
      <c r="DB23" t="s">
        <v>855</v>
      </c>
      <c r="GP23" t="s">
        <v>856</v>
      </c>
    </row>
    <row r="24" spans="1:198">
      <c r="A24" t="s">
        <v>76</v>
      </c>
      <c r="B24" t="s">
        <v>76</v>
      </c>
      <c r="D24" t="s">
        <v>857</v>
      </c>
      <c r="DB24" t="s">
        <v>858</v>
      </c>
    </row>
    <row r="25" spans="1:198">
      <c r="A25" t="s">
        <v>77</v>
      </c>
      <c r="B25" t="s">
        <v>77</v>
      </c>
      <c r="D25" t="s">
        <v>859</v>
      </c>
      <c r="DB25" t="s">
        <v>783</v>
      </c>
    </row>
    <row r="26" spans="1:198">
      <c r="A26" t="s">
        <v>78</v>
      </c>
      <c r="B26" t="s">
        <v>78</v>
      </c>
      <c r="D26" t="s">
        <v>860</v>
      </c>
      <c r="DB26" t="s">
        <v>708</v>
      </c>
    </row>
    <row r="27" spans="1:198">
      <c r="A27" t="s">
        <v>79</v>
      </c>
      <c r="B27" t="s">
        <v>79</v>
      </c>
      <c r="D27" t="s">
        <v>861</v>
      </c>
      <c r="DB27" t="s">
        <v>721</v>
      </c>
    </row>
    <row r="28" spans="1:198">
      <c r="A28" t="s">
        <v>91</v>
      </c>
      <c r="B28" t="s">
        <v>91</v>
      </c>
      <c r="D28" t="s">
        <v>862</v>
      </c>
      <c r="DB28" t="s">
        <v>863</v>
      </c>
    </row>
    <row r="29" spans="1:198">
      <c r="A29" t="s">
        <v>77</v>
      </c>
      <c r="B29" t="s">
        <v>77</v>
      </c>
      <c r="D29" t="s">
        <v>864</v>
      </c>
      <c r="DB29" t="s">
        <v>865</v>
      </c>
    </row>
    <row r="30" spans="1:198">
      <c r="A30" t="s">
        <v>87</v>
      </c>
      <c r="B30" t="s">
        <v>87</v>
      </c>
      <c r="D30" t="s">
        <v>866</v>
      </c>
      <c r="DB30" t="s">
        <v>867</v>
      </c>
    </row>
    <row r="31" spans="1:198">
      <c r="A31" t="s">
        <v>80</v>
      </c>
      <c r="B31" t="s">
        <v>80</v>
      </c>
      <c r="D31" t="s">
        <v>740</v>
      </c>
      <c r="DB31" t="s">
        <v>868</v>
      </c>
    </row>
    <row r="32" spans="1:198">
      <c r="A32" t="s">
        <v>81</v>
      </c>
      <c r="B32" t="s">
        <v>81</v>
      </c>
      <c r="D32" t="s">
        <v>836</v>
      </c>
      <c r="DB32" t="s">
        <v>869</v>
      </c>
    </row>
    <row r="33" spans="1:106">
      <c r="A33" t="s">
        <v>82</v>
      </c>
      <c r="B33" t="s">
        <v>82</v>
      </c>
      <c r="D33" t="s">
        <v>850</v>
      </c>
      <c r="DB33" t="s">
        <v>870</v>
      </c>
    </row>
    <row r="34" spans="1:106">
      <c r="A34" t="s">
        <v>70</v>
      </c>
      <c r="B34" t="s">
        <v>70</v>
      </c>
      <c r="D34" t="s">
        <v>871</v>
      </c>
    </row>
    <row r="35" spans="1:106">
      <c r="B35" t="s">
        <v>1474</v>
      </c>
      <c r="D35" t="s">
        <v>855</v>
      </c>
    </row>
    <row r="36" spans="1:106">
      <c r="B36" t="s">
        <v>70</v>
      </c>
      <c r="D36" t="s">
        <v>872</v>
      </c>
    </row>
    <row r="37" spans="1:106">
      <c r="D37" t="s">
        <v>873</v>
      </c>
    </row>
    <row r="38" spans="1:106">
      <c r="D38" t="s">
        <v>867</v>
      </c>
    </row>
    <row r="39" spans="1:106">
      <c r="D39" t="s">
        <v>765</v>
      </c>
    </row>
    <row r="40" spans="1:106">
      <c r="D40" t="s">
        <v>713</v>
      </c>
    </row>
    <row r="41" spans="1:106">
      <c r="D41" t="s">
        <v>874</v>
      </c>
    </row>
    <row r="42" spans="1:106">
      <c r="D42" t="s">
        <v>863</v>
      </c>
    </row>
    <row r="43" spans="1:106">
      <c r="D43" t="s">
        <v>875</v>
      </c>
    </row>
    <row r="44" spans="1:106">
      <c r="D44" t="s">
        <v>876</v>
      </c>
    </row>
    <row r="99" spans="4:4">
      <c r="D99" s="7" t="s">
        <v>569</v>
      </c>
    </row>
    <row r="100" spans="4:4">
      <c r="D100" s="7" t="s">
        <v>195</v>
      </c>
    </row>
    <row r="101" spans="4:4">
      <c r="D101" s="7" t="s">
        <v>159</v>
      </c>
    </row>
    <row r="102" spans="4:4">
      <c r="D102" s="7" t="s">
        <v>169</v>
      </c>
    </row>
    <row r="103" spans="4:4">
      <c r="D103" s="7" t="s">
        <v>177</v>
      </c>
    </row>
    <row r="104" spans="4:4">
      <c r="D104" s="7" t="s">
        <v>188</v>
      </c>
    </row>
    <row r="105" spans="4:4">
      <c r="D105" s="7" t="s">
        <v>570</v>
      </c>
    </row>
    <row r="106" spans="4:4">
      <c r="D106" s="7" t="s">
        <v>215</v>
      </c>
    </row>
    <row r="107" spans="4:4">
      <c r="D107" s="7" t="s">
        <v>231</v>
      </c>
    </row>
    <row r="108" spans="4:4">
      <c r="D108" s="7" t="s">
        <v>233</v>
      </c>
    </row>
    <row r="109" spans="4:4">
      <c r="D109" s="7" t="s">
        <v>240</v>
      </c>
    </row>
    <row r="110" spans="4:4">
      <c r="D110" s="7" t="s">
        <v>243</v>
      </c>
    </row>
    <row r="111" spans="4:4">
      <c r="D111" s="7" t="s">
        <v>571</v>
      </c>
    </row>
    <row r="112" spans="4:4">
      <c r="D112" s="7" t="s">
        <v>572</v>
      </c>
    </row>
    <row r="113" spans="4:4">
      <c r="D113" s="7" t="s">
        <v>573</v>
      </c>
    </row>
    <row r="114" spans="4:4">
      <c r="D114" s="7" t="s">
        <v>574</v>
      </c>
    </row>
    <row r="115" spans="4:4">
      <c r="D115" s="7" t="s">
        <v>245</v>
      </c>
    </row>
    <row r="116" spans="4:4">
      <c r="D116" s="7" t="s">
        <v>258</v>
      </c>
    </row>
    <row r="117" spans="4:4">
      <c r="D117" s="7" t="s">
        <v>259</v>
      </c>
    </row>
    <row r="118" spans="4:4">
      <c r="D118" s="7" t="s">
        <v>268</v>
      </c>
    </row>
    <row r="119" spans="4:4">
      <c r="D119" s="7" t="s">
        <v>272</v>
      </c>
    </row>
    <row r="120" spans="4:4">
      <c r="D120" s="7" t="s">
        <v>575</v>
      </c>
    </row>
    <row r="121" spans="4:4">
      <c r="D121" s="7" t="s">
        <v>290</v>
      </c>
    </row>
    <row r="122" spans="4:4">
      <c r="D122" s="7" t="s">
        <v>293</v>
      </c>
    </row>
    <row r="123" spans="4:4">
      <c r="D123" s="7" t="s">
        <v>302</v>
      </c>
    </row>
    <row r="124" spans="4:4">
      <c r="D124" s="7" t="s">
        <v>316</v>
      </c>
    </row>
    <row r="125" spans="4:4">
      <c r="D125" s="7" t="s">
        <v>331</v>
      </c>
    </row>
    <row r="126" spans="4:4">
      <c r="D126" s="7" t="s">
        <v>348</v>
      </c>
    </row>
    <row r="127" spans="4:4">
      <c r="D127" s="7" t="s">
        <v>365</v>
      </c>
    </row>
    <row r="128" spans="4:4">
      <c r="D128" s="7" t="s">
        <v>366</v>
      </c>
    </row>
    <row r="129" spans="4:4">
      <c r="D129" s="7" t="s">
        <v>390</v>
      </c>
    </row>
    <row r="130" spans="4:4">
      <c r="D130" s="7" t="s">
        <v>398</v>
      </c>
    </row>
    <row r="131" spans="4:4">
      <c r="D131" s="7" t="s">
        <v>407</v>
      </c>
    </row>
    <row r="132" spans="4:4">
      <c r="D132" s="7" t="s">
        <v>428</v>
      </c>
    </row>
    <row r="133" spans="4:4">
      <c r="D133" s="7" t="s">
        <v>409</v>
      </c>
    </row>
    <row r="134" spans="4:4">
      <c r="D134" s="7" t="s">
        <v>576</v>
      </c>
    </row>
    <row r="135" spans="4:4">
      <c r="D135" s="7" t="s">
        <v>223</v>
      </c>
    </row>
    <row r="136" spans="4:4">
      <c r="D136" s="7" t="s">
        <v>320</v>
      </c>
    </row>
    <row r="137" spans="4:4">
      <c r="D137" s="7" t="s">
        <v>280</v>
      </c>
    </row>
    <row r="138" spans="4:4">
      <c r="D138" s="7" t="s">
        <v>288</v>
      </c>
    </row>
    <row r="139" spans="4:4">
      <c r="D139" s="7" t="s">
        <v>309</v>
      </c>
    </row>
    <row r="140" spans="4:4">
      <c r="D140" s="7" t="s">
        <v>343</v>
      </c>
    </row>
    <row r="141" spans="4:4">
      <c r="D141" s="7" t="s">
        <v>386</v>
      </c>
    </row>
    <row r="142" spans="4:4">
      <c r="D142" s="7" t="s">
        <v>577</v>
      </c>
    </row>
    <row r="143" spans="4:4">
      <c r="D143" s="7" t="s">
        <v>163</v>
      </c>
    </row>
    <row r="144" spans="4:4">
      <c r="D144" s="7" t="s">
        <v>185</v>
      </c>
    </row>
    <row r="145" spans="4:4">
      <c r="D145" s="7" t="s">
        <v>199</v>
      </c>
    </row>
    <row r="146" spans="4:4">
      <c r="D146" s="7" t="s">
        <v>201</v>
      </c>
    </row>
    <row r="147" spans="4:4">
      <c r="D147" s="7" t="s">
        <v>222</v>
      </c>
    </row>
    <row r="148" spans="4:4">
      <c r="D148" s="7" t="s">
        <v>362</v>
      </c>
    </row>
    <row r="149" spans="4:4">
      <c r="D149" s="7" t="s">
        <v>432</v>
      </c>
    </row>
    <row r="150" spans="4:4">
      <c r="D150" s="7" t="s">
        <v>441</v>
      </c>
    </row>
    <row r="151" spans="4:4">
      <c r="D151" s="7" t="s">
        <v>173</v>
      </c>
    </row>
    <row r="152" spans="4:4">
      <c r="D152" s="7" t="s">
        <v>578</v>
      </c>
    </row>
    <row r="153" spans="4:4">
      <c r="D153" s="7" t="s">
        <v>200</v>
      </c>
    </row>
    <row r="154" spans="4:4">
      <c r="D154" s="7" t="s">
        <v>212</v>
      </c>
    </row>
    <row r="155" spans="4:4">
      <c r="D155" s="7" t="s">
        <v>300</v>
      </c>
    </row>
    <row r="156" spans="4:4">
      <c r="D156" s="7" t="s">
        <v>579</v>
      </c>
    </row>
    <row r="157" spans="4:4">
      <c r="D157" s="7" t="s">
        <v>262</v>
      </c>
    </row>
    <row r="158" spans="4:4">
      <c r="D158" s="7" t="s">
        <v>271</v>
      </c>
    </row>
    <row r="159" spans="4:4">
      <c r="D159" s="7" t="s">
        <v>580</v>
      </c>
    </row>
    <row r="160" spans="4:4">
      <c r="D160" s="7" t="s">
        <v>283</v>
      </c>
    </row>
    <row r="161" spans="4:4">
      <c r="D161" s="7" t="s">
        <v>286</v>
      </c>
    </row>
    <row r="162" spans="4:4">
      <c r="D162" s="7" t="s">
        <v>370</v>
      </c>
    </row>
    <row r="163" spans="4:4">
      <c r="D163" s="7" t="s">
        <v>357</v>
      </c>
    </row>
    <row r="164" spans="4:4">
      <c r="D164" s="7" t="s">
        <v>581</v>
      </c>
    </row>
    <row r="165" spans="4:4">
      <c r="D165" s="7" t="s">
        <v>388</v>
      </c>
    </row>
    <row r="166" spans="4:4">
      <c r="D166" s="7" t="s">
        <v>411</v>
      </c>
    </row>
    <row r="167" spans="4:4">
      <c r="D167" s="7" t="s">
        <v>417</v>
      </c>
    </row>
    <row r="168" spans="4:4">
      <c r="D168" s="7" t="s">
        <v>582</v>
      </c>
    </row>
    <row r="169" spans="4:4">
      <c r="D169" s="7" t="s">
        <v>424</v>
      </c>
    </row>
    <row r="170" spans="4:4">
      <c r="D170" s="7" t="s">
        <v>583</v>
      </c>
    </row>
    <row r="171" spans="4:4">
      <c r="D171" s="7" t="s">
        <v>278</v>
      </c>
    </row>
    <row r="172" spans="4:4">
      <c r="D172" s="7" t="s">
        <v>167</v>
      </c>
    </row>
    <row r="173" spans="4:4">
      <c r="D173" s="7" t="s">
        <v>584</v>
      </c>
    </row>
    <row r="174" spans="4:4">
      <c r="D174" s="7" t="s">
        <v>172</v>
      </c>
    </row>
    <row r="175" spans="4:4">
      <c r="D175" s="7" t="s">
        <v>180</v>
      </c>
    </row>
    <row r="176" spans="4:4">
      <c r="D176" s="7" t="s">
        <v>178</v>
      </c>
    </row>
    <row r="177" spans="4:4">
      <c r="D177" s="7" t="s">
        <v>585</v>
      </c>
    </row>
    <row r="178" spans="4:4">
      <c r="D178" s="7" t="s">
        <v>249</v>
      </c>
    </row>
    <row r="179" spans="4:4">
      <c r="D179" s="7" t="s">
        <v>161</v>
      </c>
    </row>
    <row r="180" spans="4:4">
      <c r="D180" s="7" t="s">
        <v>586</v>
      </c>
    </row>
    <row r="181" spans="4:4">
      <c r="D181" s="7" t="s">
        <v>310</v>
      </c>
    </row>
    <row r="182" spans="4:4">
      <c r="D182" s="7" t="s">
        <v>358</v>
      </c>
    </row>
    <row r="183" spans="4:4">
      <c r="D183" s="7" t="s">
        <v>587</v>
      </c>
    </row>
    <row r="184" spans="4:4">
      <c r="D184" s="7" t="s">
        <v>588</v>
      </c>
    </row>
    <row r="185" spans="4:4">
      <c r="D185" s="7" t="s">
        <v>175</v>
      </c>
    </row>
    <row r="186" spans="4:4">
      <c r="D186" s="7" t="s">
        <v>589</v>
      </c>
    </row>
    <row r="187" spans="4:4">
      <c r="D187" s="7" t="s">
        <v>590</v>
      </c>
    </row>
    <row r="188" spans="4:4">
      <c r="D188" s="7" t="s">
        <v>168</v>
      </c>
    </row>
    <row r="189" spans="4:4">
      <c r="D189" s="7" t="s">
        <v>591</v>
      </c>
    </row>
    <row r="190" spans="4:4">
      <c r="D190" s="7" t="s">
        <v>592</v>
      </c>
    </row>
    <row r="191" spans="4:4">
      <c r="D191" s="7" t="s">
        <v>274</v>
      </c>
    </row>
    <row r="192" spans="4:4">
      <c r="D192" s="7" t="s">
        <v>264</v>
      </c>
    </row>
    <row r="193" spans="4:4">
      <c r="D193" s="7" t="s">
        <v>593</v>
      </c>
    </row>
    <row r="194" spans="4:4">
      <c r="D194" s="7" t="s">
        <v>363</v>
      </c>
    </row>
    <row r="195" spans="4:4">
      <c r="D195" s="7" t="s">
        <v>499</v>
      </c>
    </row>
    <row r="196" spans="4:4">
      <c r="D196" s="7" t="s">
        <v>209</v>
      </c>
    </row>
    <row r="197" spans="4:4">
      <c r="D197" s="7" t="s">
        <v>204</v>
      </c>
    </row>
    <row r="198" spans="4:4">
      <c r="D198" s="7" t="s">
        <v>594</v>
      </c>
    </row>
    <row r="199" spans="4:4">
      <c r="D199" s="7" t="s">
        <v>342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DA2F9-5291-4F33-B970-C20466C5225D}">
  <sheetPr codeName="Sheet51"/>
  <dimension ref="A1:G6"/>
  <sheetViews>
    <sheetView workbookViewId="0">
      <selection activeCell="AF45" sqref="AF45"/>
    </sheetView>
  </sheetViews>
  <sheetFormatPr defaultRowHeight="14.5"/>
  <cols>
    <col min="1" max="1" width="14.54296875" bestFit="1" customWidth="1"/>
    <col min="2" max="2" width="14.54296875" customWidth="1"/>
    <col min="3" max="7" width="14.54296875" bestFit="1" customWidth="1"/>
  </cols>
  <sheetData>
    <row r="1" spans="1:7">
      <c r="C1" t="s">
        <v>2126</v>
      </c>
      <c r="D1" t="s">
        <v>2129</v>
      </c>
      <c r="E1" t="s">
        <v>2127</v>
      </c>
      <c r="F1" t="s">
        <v>2128</v>
      </c>
      <c r="G1" t="s">
        <v>2130</v>
      </c>
    </row>
    <row r="2" spans="1:7">
      <c r="A2" t="s">
        <v>2119</v>
      </c>
      <c r="B2" t="s">
        <v>2126</v>
      </c>
    </row>
    <row r="3" spans="1:7">
      <c r="A3" t="s">
        <v>2120</v>
      </c>
      <c r="B3" t="s">
        <v>2129</v>
      </c>
      <c r="C3" t="s">
        <v>2123</v>
      </c>
      <c r="D3" t="s">
        <v>2123</v>
      </c>
      <c r="E3" t="s">
        <v>2123</v>
      </c>
      <c r="F3" t="s">
        <v>2123</v>
      </c>
      <c r="G3" t="s">
        <v>2123</v>
      </c>
    </row>
    <row r="4" spans="1:7">
      <c r="A4" t="s">
        <v>1961</v>
      </c>
      <c r="B4" t="s">
        <v>2127</v>
      </c>
      <c r="C4" t="s">
        <v>1959</v>
      </c>
      <c r="D4" t="s">
        <v>1959</v>
      </c>
      <c r="E4" t="s">
        <v>1959</v>
      </c>
      <c r="F4" t="s">
        <v>1959</v>
      </c>
      <c r="G4" t="s">
        <v>1959</v>
      </c>
    </row>
    <row r="5" spans="1:7">
      <c r="A5" t="s">
        <v>2121</v>
      </c>
      <c r="B5" t="s">
        <v>2128</v>
      </c>
      <c r="C5" t="s">
        <v>2124</v>
      </c>
      <c r="D5" t="s">
        <v>2124</v>
      </c>
      <c r="E5" t="s">
        <v>2124</v>
      </c>
      <c r="F5" t="s">
        <v>2124</v>
      </c>
      <c r="G5" t="s">
        <v>2124</v>
      </c>
    </row>
    <row r="6" spans="1:7">
      <c r="A6" t="s">
        <v>2122</v>
      </c>
      <c r="B6" t="s">
        <v>2130</v>
      </c>
      <c r="C6" t="s">
        <v>2125</v>
      </c>
      <c r="D6" t="s">
        <v>2125</v>
      </c>
      <c r="E6" t="s">
        <v>2125</v>
      </c>
      <c r="F6" t="s">
        <v>2125</v>
      </c>
      <c r="G6" t="s">
        <v>2125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1A4B3-679D-46FC-99DF-E9FEE3701191}">
  <sheetPr codeName="Sheet6">
    <tabColor rgb="FF92D050"/>
  </sheetPr>
  <dimension ref="A1:LO108"/>
  <sheetViews>
    <sheetView topLeftCell="U1" zoomScale="80" zoomScaleNormal="80" workbookViewId="0">
      <selection activeCell="AG4" sqref="AG4"/>
    </sheetView>
  </sheetViews>
  <sheetFormatPr defaultRowHeight="14.5"/>
  <cols>
    <col min="1" max="1" width="17.54296875" customWidth="1"/>
    <col min="3" max="3" width="10.7265625" customWidth="1"/>
    <col min="4" max="4" width="9.453125" bestFit="1" customWidth="1"/>
    <col min="5" max="5" width="14" bestFit="1" customWidth="1"/>
    <col min="6" max="6" width="13.54296875" bestFit="1" customWidth="1"/>
    <col min="7" max="7" width="10.1796875" bestFit="1" customWidth="1"/>
    <col min="8" max="9" width="13.54296875" bestFit="1" customWidth="1"/>
    <col min="10" max="10" width="21.81640625" bestFit="1" customWidth="1"/>
    <col min="11" max="11" width="20.7265625" bestFit="1" customWidth="1"/>
    <col min="12" max="12" width="13.54296875" bestFit="1" customWidth="1"/>
    <col min="13" max="13" width="6.26953125" bestFit="1" customWidth="1"/>
    <col min="14" max="14" width="33.453125" bestFit="1" customWidth="1"/>
    <col min="15" max="15" width="6.54296875" bestFit="1" customWidth="1"/>
    <col min="16" max="16" width="19.453125" bestFit="1" customWidth="1"/>
    <col min="17" max="17" width="9.453125" bestFit="1" customWidth="1"/>
    <col min="18" max="18" width="14.7265625" bestFit="1" customWidth="1"/>
    <col min="19" max="19" width="34.1796875" bestFit="1" customWidth="1"/>
    <col min="20" max="20" width="21.81640625" bestFit="1" customWidth="1"/>
    <col min="21" max="21" width="6.453125" bestFit="1" customWidth="1"/>
    <col min="22" max="22" width="33.54296875" bestFit="1" customWidth="1"/>
    <col min="23" max="23" width="7.453125" bestFit="1" customWidth="1"/>
    <col min="24" max="24" width="13.453125" bestFit="1" customWidth="1"/>
    <col min="25" max="25" width="14" bestFit="1" customWidth="1"/>
    <col min="26" max="26" width="13.1796875" bestFit="1" customWidth="1"/>
    <col min="27" max="27" width="8.453125" bestFit="1" customWidth="1"/>
    <col min="28" max="28" width="24.81640625" bestFit="1" customWidth="1"/>
    <col min="29" max="29" width="14.7265625" bestFit="1" customWidth="1"/>
    <col min="30" max="30" width="13.54296875" bestFit="1" customWidth="1"/>
    <col min="31" max="31" width="9.1796875" bestFit="1" customWidth="1"/>
    <col min="32" max="32" width="6.1796875" bestFit="1" customWidth="1"/>
    <col min="33" max="33" width="6.1796875" customWidth="1"/>
    <col min="34" max="34" width="8.453125" bestFit="1" customWidth="1"/>
    <col min="35" max="35" width="30.26953125" bestFit="1" customWidth="1"/>
    <col min="36" max="37" width="20" bestFit="1" customWidth="1"/>
    <col min="38" max="38" width="21.453125" bestFit="1" customWidth="1"/>
    <col min="39" max="39" width="34.1796875" bestFit="1" customWidth="1"/>
    <col min="40" max="40" width="30.81640625" bestFit="1" customWidth="1"/>
    <col min="41" max="41" width="17.7265625" bestFit="1" customWidth="1"/>
    <col min="42" max="42" width="9.26953125" bestFit="1" customWidth="1"/>
    <col min="43" max="43" width="14" bestFit="1" customWidth="1"/>
    <col min="44" max="44" width="20.7265625" bestFit="1" customWidth="1"/>
    <col min="45" max="45" width="10.453125" bestFit="1" customWidth="1"/>
    <col min="46" max="46" width="42.453125" bestFit="1" customWidth="1"/>
    <col min="47" max="47" width="11.54296875" bestFit="1" customWidth="1"/>
    <col min="48" max="48" width="6.54296875" bestFit="1" customWidth="1"/>
    <col min="49" max="49" width="37.1796875" bestFit="1" customWidth="1"/>
    <col min="50" max="50" width="21.81640625" bestFit="1" customWidth="1"/>
    <col min="51" max="51" width="13.54296875" bestFit="1" customWidth="1"/>
    <col min="52" max="52" width="7.81640625" bestFit="1" customWidth="1"/>
    <col min="53" max="53" width="12.26953125" bestFit="1" customWidth="1"/>
    <col min="54" max="54" width="6.54296875" bestFit="1" customWidth="1"/>
    <col min="55" max="55" width="18.54296875" bestFit="1" customWidth="1"/>
    <col min="56" max="56" width="19.1796875" bestFit="1" customWidth="1"/>
    <col min="57" max="57" width="9.1796875" bestFit="1" customWidth="1"/>
    <col min="58" max="58" width="13.54296875" bestFit="1" customWidth="1"/>
    <col min="59" max="59" width="13.7265625" bestFit="1" customWidth="1"/>
    <col min="60" max="60" width="36.54296875" bestFit="1" customWidth="1"/>
    <col min="61" max="61" width="7.453125" bestFit="1" customWidth="1"/>
    <col min="62" max="62" width="9.54296875" bestFit="1" customWidth="1"/>
    <col min="63" max="63" width="33" bestFit="1" customWidth="1"/>
    <col min="64" max="64" width="17.7265625" bestFit="1" customWidth="1"/>
    <col min="65" max="65" width="33.54296875" bestFit="1" customWidth="1"/>
    <col min="66" max="66" width="14" bestFit="1" customWidth="1"/>
    <col min="67" max="67" width="13.54296875" bestFit="1" customWidth="1"/>
    <col min="68" max="68" width="9.81640625" bestFit="1" customWidth="1"/>
    <col min="69" max="69" width="25.7265625" bestFit="1" customWidth="1"/>
    <col min="70" max="70" width="15.81640625" bestFit="1" customWidth="1"/>
    <col min="71" max="71" width="13.453125" bestFit="1" customWidth="1"/>
    <col min="72" max="72" width="11.1796875" bestFit="1" customWidth="1"/>
    <col min="73" max="73" width="7.81640625" bestFit="1" customWidth="1"/>
    <col min="75" max="75" width="9.453125" bestFit="1" customWidth="1"/>
    <col min="76" max="76" width="13.54296875" bestFit="1" customWidth="1"/>
    <col min="77" max="77" width="10.1796875" bestFit="1" customWidth="1"/>
    <col min="78" max="78" width="23.453125" bestFit="1" customWidth="1"/>
    <col min="79" max="79" width="11.1796875" bestFit="1" customWidth="1"/>
    <col min="80" max="80" width="8" bestFit="1" customWidth="1"/>
    <col min="81" max="81" width="9.81640625" bestFit="1" customWidth="1"/>
    <col min="82" max="82" width="12.1796875" bestFit="1" customWidth="1"/>
    <col min="83" max="83" width="6.81640625" bestFit="1" customWidth="1"/>
    <col min="84" max="84" width="19.54296875" bestFit="1" customWidth="1"/>
    <col min="85" max="85" width="21" bestFit="1" customWidth="1"/>
    <col min="86" max="86" width="7.453125" bestFit="1" customWidth="1"/>
    <col min="87" max="87" width="29.54296875" bestFit="1" customWidth="1"/>
    <col min="88" max="88" width="10.54296875" bestFit="1" customWidth="1"/>
    <col min="89" max="89" width="13.54296875" bestFit="1" customWidth="1"/>
    <col min="90" max="90" width="9.453125" bestFit="1" customWidth="1"/>
    <col min="91" max="91" width="25.1796875" bestFit="1" customWidth="1"/>
    <col min="92" max="92" width="25.7265625" bestFit="1" customWidth="1"/>
    <col min="93" max="93" width="25.81640625" bestFit="1" customWidth="1"/>
    <col min="94" max="95" width="13.54296875" bestFit="1" customWidth="1"/>
    <col min="96" max="96" width="21.81640625" bestFit="1" customWidth="1"/>
    <col min="97" max="97" width="9.54296875" bestFit="1" customWidth="1"/>
    <col min="98" max="98" width="7.1796875" bestFit="1" customWidth="1"/>
    <col min="99" max="99" width="8.453125" bestFit="1" customWidth="1"/>
    <col min="100" max="100" width="21.453125" bestFit="1" customWidth="1"/>
    <col min="101" max="101" width="33.54296875" bestFit="1" customWidth="1"/>
    <col min="102" max="102" width="40.453125" bestFit="1" customWidth="1"/>
    <col min="103" max="103" width="13.54296875" bestFit="1" customWidth="1"/>
    <col min="104" max="104" width="35" bestFit="1" customWidth="1"/>
    <col min="105" max="105" width="34.1796875" bestFit="1" customWidth="1"/>
    <col min="106" max="106" width="22.1796875" bestFit="1" customWidth="1"/>
    <col min="107" max="107" width="18.81640625" bestFit="1" customWidth="1"/>
    <col min="108" max="108" width="17.26953125" bestFit="1" customWidth="1"/>
    <col min="109" max="109" width="7.54296875" bestFit="1" customWidth="1"/>
    <col min="113" max="114" width="13.453125" bestFit="1" customWidth="1"/>
    <col min="115" max="115" width="20.453125" bestFit="1" customWidth="1"/>
    <col min="116" max="116" width="10.54296875" bestFit="1" customWidth="1"/>
    <col min="117" max="119" width="20.453125" bestFit="1" customWidth="1"/>
    <col min="120" max="120" width="12.54296875" bestFit="1" customWidth="1"/>
    <col min="121" max="121" width="14.1796875" bestFit="1" customWidth="1"/>
    <col min="122" max="122" width="20.453125" bestFit="1" customWidth="1"/>
    <col min="123" max="123" width="10.1796875" bestFit="1" customWidth="1"/>
    <col min="124" max="124" width="20.453125" bestFit="1" customWidth="1"/>
    <col min="125" max="125" width="10.453125" bestFit="1" customWidth="1"/>
    <col min="126" max="126" width="23" bestFit="1" customWidth="1"/>
    <col min="127" max="127" width="13.453125" bestFit="1" customWidth="1"/>
    <col min="128" max="128" width="20.453125" bestFit="1" customWidth="1"/>
    <col min="129" max="129" width="34.81640625" bestFit="1" customWidth="1"/>
    <col min="130" max="130" width="20.453125" bestFit="1" customWidth="1"/>
    <col min="131" max="131" width="10.1796875" bestFit="1" customWidth="1"/>
    <col min="132" max="132" width="14" bestFit="1" customWidth="1"/>
    <col min="133" max="133" width="11.1796875" bestFit="1" customWidth="1"/>
    <col min="134" max="134" width="17" bestFit="1" customWidth="1"/>
    <col min="135" max="135" width="14.453125" bestFit="1" customWidth="1"/>
    <col min="136" max="136" width="16.7265625" bestFit="1" customWidth="1"/>
    <col min="137" max="137" width="12.26953125" bestFit="1" customWidth="1"/>
    <col min="138" max="139" width="20.453125" bestFit="1" customWidth="1"/>
    <col min="140" max="140" width="21.54296875" bestFit="1" customWidth="1"/>
    <col min="141" max="141" width="13.1796875" bestFit="1" customWidth="1"/>
    <col min="142" max="142" width="10" bestFit="1" customWidth="1"/>
    <col min="143" max="143" width="12.26953125" bestFit="1" customWidth="1"/>
    <col min="144" max="147" width="20.453125" bestFit="1" customWidth="1"/>
    <col min="148" max="148" width="15.453125" bestFit="1" customWidth="1"/>
    <col min="149" max="149" width="28.453125" bestFit="1" customWidth="1"/>
    <col min="150" max="150" width="31.54296875" bestFit="1" customWidth="1"/>
    <col min="151" max="151" width="20.453125" bestFit="1" customWidth="1"/>
    <col min="152" max="152" width="12" bestFit="1" customWidth="1"/>
    <col min="153" max="153" width="9.54296875" bestFit="1" customWidth="1"/>
    <col min="154" max="154" width="14.453125" bestFit="1" customWidth="1"/>
    <col min="155" max="155" width="20.453125" bestFit="1" customWidth="1"/>
    <col min="156" max="156" width="33.26953125" bestFit="1" customWidth="1"/>
    <col min="157" max="157" width="21.54296875" bestFit="1" customWidth="1"/>
    <col min="158" max="158" width="20.453125" bestFit="1" customWidth="1"/>
    <col min="159" max="159" width="31.54296875" bestFit="1" customWidth="1"/>
    <col min="160" max="160" width="20.453125" bestFit="1" customWidth="1"/>
    <col min="161" max="161" width="11.7265625" bestFit="1" customWidth="1"/>
    <col min="162" max="162" width="16.1796875" bestFit="1" customWidth="1"/>
    <col min="163" max="163" width="10.453125" bestFit="1" customWidth="1"/>
    <col min="164" max="164" width="21.1796875" bestFit="1" customWidth="1"/>
    <col min="165" max="165" width="20.453125" bestFit="1" customWidth="1"/>
    <col min="166" max="166" width="13.1796875" bestFit="1" customWidth="1"/>
    <col min="167" max="167" width="11" bestFit="1" customWidth="1"/>
    <col min="168" max="169" width="20.453125" bestFit="1" customWidth="1"/>
    <col min="170" max="170" width="11.1796875" bestFit="1" customWidth="1"/>
    <col min="171" max="171" width="20.453125" bestFit="1" customWidth="1"/>
    <col min="172" max="172" width="10.54296875" bestFit="1" customWidth="1"/>
    <col min="173" max="173" width="21.26953125" bestFit="1" customWidth="1"/>
    <col min="174" max="174" width="14.453125" bestFit="1" customWidth="1"/>
    <col min="175" max="176" width="20.453125" bestFit="1" customWidth="1"/>
    <col min="177" max="177" width="13.81640625" bestFit="1" customWidth="1"/>
    <col min="178" max="179" width="20.453125" bestFit="1" customWidth="1"/>
    <col min="180" max="180" width="16.81640625" bestFit="1" customWidth="1"/>
    <col min="181" max="181" width="15.1796875" bestFit="1" customWidth="1"/>
    <col min="182" max="182" width="11.7265625" bestFit="1" customWidth="1"/>
    <col min="183" max="183" width="20.453125" bestFit="1" customWidth="1"/>
    <col min="184" max="184" width="13.453125" bestFit="1" customWidth="1"/>
    <col min="185" max="185" width="20.453125" bestFit="1" customWidth="1"/>
    <col min="186" max="186" width="14.1796875" bestFit="1" customWidth="1"/>
    <col min="187" max="187" width="20.453125" bestFit="1" customWidth="1"/>
    <col min="188" max="188" width="15.1796875" bestFit="1" customWidth="1"/>
    <col min="189" max="189" width="11.81640625" bestFit="1" customWidth="1"/>
    <col min="190" max="190" width="13.81640625" bestFit="1" customWidth="1"/>
    <col min="191" max="191" width="15.54296875" bestFit="1" customWidth="1"/>
    <col min="192" max="192" width="10.54296875" bestFit="1" customWidth="1"/>
    <col min="193" max="193" width="23.1796875" bestFit="1" customWidth="1"/>
    <col min="194" max="194" width="23.54296875" bestFit="1" customWidth="1"/>
    <col min="195" max="195" width="11.1796875" bestFit="1" customWidth="1"/>
    <col min="196" max="196" width="20.453125" bestFit="1" customWidth="1"/>
    <col min="197" max="197" width="14.54296875" bestFit="1" customWidth="1"/>
    <col min="198" max="199" width="20.453125" bestFit="1" customWidth="1"/>
    <col min="200" max="200" width="16.81640625" bestFit="1" customWidth="1"/>
    <col min="201" max="201" width="9.81640625" bestFit="1" customWidth="1"/>
    <col min="202" max="202" width="28.54296875" bestFit="1" customWidth="1"/>
    <col min="203" max="203" width="27.54296875" bestFit="1" customWidth="1"/>
    <col min="204" max="204" width="16.81640625" bestFit="1" customWidth="1"/>
    <col min="205" max="205" width="11.81640625" bestFit="1" customWidth="1"/>
    <col min="206" max="206" width="13.453125" bestFit="1" customWidth="1"/>
    <col min="207" max="207" width="11.1796875" bestFit="1" customWidth="1"/>
    <col min="208" max="208" width="8.453125" bestFit="1" customWidth="1"/>
    <col min="209" max="209" width="24.54296875" bestFit="1" customWidth="1"/>
    <col min="210" max="210" width="33.26953125" bestFit="1" customWidth="1"/>
    <col min="211" max="211" width="43.453125" bestFit="1" customWidth="1"/>
    <col min="212" max="212" width="13.1796875" bestFit="1" customWidth="1"/>
    <col min="213" max="213" width="21.453125" bestFit="1" customWidth="1"/>
    <col min="214" max="214" width="14.54296875" bestFit="1" customWidth="1"/>
    <col min="215" max="215" width="28.453125" bestFit="1" customWidth="1"/>
    <col min="216" max="216" width="22.1796875" bestFit="1" customWidth="1"/>
    <col min="217" max="217" width="20.453125" bestFit="1" customWidth="1"/>
    <col min="218" max="218" width="11.453125" bestFit="1" customWidth="1"/>
    <col min="221" max="222" width="12.81640625" bestFit="1" customWidth="1"/>
    <col min="223" max="223" width="14.26953125" bestFit="1" customWidth="1"/>
    <col min="224" max="224" width="10.1796875" bestFit="1" customWidth="1"/>
    <col min="225" max="225" width="13.54296875" bestFit="1" customWidth="1"/>
    <col min="226" max="226" width="11.453125" bestFit="1" customWidth="1"/>
    <col min="227" max="227" width="12.81640625" bestFit="1" customWidth="1"/>
    <col min="228" max="228" width="12" bestFit="1" customWidth="1"/>
    <col min="229" max="229" width="13.54296875" bestFit="1" customWidth="1"/>
    <col min="230" max="230" width="11.81640625" bestFit="1" customWidth="1"/>
    <col min="231" max="231" width="9.54296875" bestFit="1" customWidth="1"/>
    <col min="232" max="232" width="12.81640625" bestFit="1" customWidth="1"/>
    <col min="233" max="233" width="9.81640625" bestFit="1" customWidth="1"/>
    <col min="234" max="234" width="22.453125" bestFit="1" customWidth="1"/>
    <col min="235" max="235" width="12.81640625" bestFit="1" customWidth="1"/>
    <col min="236" max="236" width="11.54296875" bestFit="1" customWidth="1"/>
    <col min="237" max="237" width="19.1796875" bestFit="1" customWidth="1"/>
    <col min="238" max="238" width="8.81640625" bestFit="1" customWidth="1"/>
    <col min="239" max="239" width="9.54296875" bestFit="1" customWidth="1"/>
    <col min="240" max="240" width="13.453125" bestFit="1" customWidth="1"/>
    <col min="241" max="241" width="10.54296875" bestFit="1" customWidth="1"/>
    <col min="242" max="242" width="16.453125" bestFit="1" customWidth="1"/>
    <col min="243" max="243" width="13.81640625" bestFit="1" customWidth="1"/>
    <col min="244" max="244" width="16.1796875" bestFit="1" customWidth="1"/>
    <col min="245" max="245" width="11.7265625" bestFit="1" customWidth="1"/>
    <col min="246" max="246" width="10.54296875" bestFit="1" customWidth="1"/>
    <col min="247" max="247" width="17.7265625" bestFit="1" customWidth="1"/>
    <col min="248" max="248" width="12.81640625" bestFit="1" customWidth="1"/>
    <col min="249" max="249" width="12.54296875" bestFit="1" customWidth="1"/>
    <col min="250" max="250" width="9.453125" bestFit="1" customWidth="1"/>
    <col min="251" max="251" width="9.453125" customWidth="1"/>
    <col min="252" max="252" width="11.7265625" bestFit="1" customWidth="1"/>
    <col min="253" max="253" width="10.81640625" bestFit="1" customWidth="1"/>
    <col min="254" max="254" width="12.81640625" bestFit="1" customWidth="1"/>
    <col min="255" max="255" width="13.54296875" bestFit="1" customWidth="1"/>
    <col min="256" max="256" width="10.54296875" bestFit="1" customWidth="1"/>
    <col min="257" max="257" width="14.81640625" bestFit="1" customWidth="1"/>
    <col min="258" max="258" width="16.453125" bestFit="1" customWidth="1"/>
    <col min="259" max="259" width="14.54296875" bestFit="1" customWidth="1"/>
    <col min="260" max="260" width="12.54296875" bestFit="1" customWidth="1"/>
    <col min="261" max="261" width="11.453125" bestFit="1" customWidth="1"/>
    <col min="262" max="262" width="9.1796875" bestFit="1" customWidth="1"/>
    <col min="263" max="263" width="13.81640625" bestFit="1" customWidth="1"/>
    <col min="264" max="264" width="11.453125" bestFit="1" customWidth="1"/>
    <col min="265" max="265" width="14.1796875" bestFit="1" customWidth="1"/>
    <col min="266" max="266" width="9.81640625" bestFit="1" customWidth="1"/>
    <col min="268" max="268" width="13.54296875" customWidth="1"/>
    <col min="269" max="269" width="13.1796875" bestFit="1" customWidth="1"/>
    <col min="270" max="270" width="11.1796875" bestFit="1" customWidth="1"/>
    <col min="271" max="271" width="15.54296875" bestFit="1" customWidth="1"/>
    <col min="272" max="272" width="9.81640625" bestFit="1" customWidth="1"/>
    <col min="273" max="273" width="20.54296875" bestFit="1" customWidth="1"/>
    <col min="274" max="274" width="11" bestFit="1" customWidth="1"/>
    <col min="275" max="275" width="12.54296875" bestFit="1" customWidth="1"/>
    <col min="276" max="276" width="10.453125" bestFit="1" customWidth="1"/>
    <col min="277" max="277" width="17.1796875" bestFit="1" customWidth="1"/>
    <col min="278" max="278" width="16.1796875" bestFit="1" customWidth="1"/>
    <col min="279" max="279" width="10.54296875" bestFit="1" customWidth="1"/>
    <col min="280" max="280" width="12.81640625" bestFit="1" customWidth="1"/>
    <col min="281" max="281" width="10.1796875" bestFit="1" customWidth="1"/>
    <col min="282" max="282" width="20.7265625" bestFit="1" customWidth="1"/>
    <col min="283" max="283" width="13.7265625" bestFit="1" customWidth="1"/>
    <col min="284" max="284" width="10.81640625" bestFit="1" customWidth="1"/>
    <col min="285" max="285" width="12.26953125" bestFit="1" customWidth="1"/>
    <col min="286" max="286" width="13.453125" bestFit="1" customWidth="1"/>
    <col min="287" max="288" width="16.54296875" bestFit="1" customWidth="1"/>
    <col min="289" max="289" width="16.1796875" bestFit="1" customWidth="1"/>
    <col min="290" max="290" width="14.54296875" bestFit="1" customWidth="1"/>
    <col min="291" max="291" width="11.1796875" bestFit="1" customWidth="1"/>
    <col min="292" max="292" width="12" bestFit="1" customWidth="1"/>
    <col min="293" max="293" width="12.81640625" bestFit="1" customWidth="1"/>
    <col min="294" max="294" width="12" bestFit="1" customWidth="1"/>
    <col min="295" max="295" width="13.54296875" bestFit="1" customWidth="1"/>
    <col min="296" max="296" width="8.54296875" bestFit="1" customWidth="1"/>
    <col min="297" max="297" width="14.54296875" bestFit="1" customWidth="1"/>
    <col min="298" max="298" width="11.26953125" bestFit="1" customWidth="1"/>
    <col min="299" max="299" width="13.453125" bestFit="1" customWidth="1"/>
    <col min="300" max="300" width="15.1796875" bestFit="1" customWidth="1"/>
    <col min="301" max="301" width="10.1796875" bestFit="1" customWidth="1"/>
    <col min="302" max="302" width="22.54296875" bestFit="1" customWidth="1"/>
    <col min="303" max="303" width="23" bestFit="1" customWidth="1"/>
    <col min="304" max="304" width="10.54296875" bestFit="1" customWidth="1"/>
    <col min="305" max="305" width="15.81640625" bestFit="1" customWidth="1"/>
    <col min="306" max="306" width="14" bestFit="1" customWidth="1"/>
    <col min="307" max="307" width="14.1796875" bestFit="1" customWidth="1"/>
    <col min="308" max="308" width="12.81640625" bestFit="1" customWidth="1"/>
    <col min="309" max="309" width="16.1796875" bestFit="1" customWidth="1"/>
    <col min="310" max="310" width="9.453125" bestFit="1" customWidth="1"/>
    <col min="311" max="311" width="27.81640625" bestFit="1" customWidth="1"/>
    <col min="312" max="312" width="11.453125" bestFit="1" customWidth="1"/>
    <col min="313" max="313" width="16.1796875" bestFit="1" customWidth="1"/>
    <col min="314" max="314" width="11.26953125" bestFit="1" customWidth="1"/>
    <col min="315" max="315" width="12.81640625" bestFit="1" customWidth="1"/>
    <col min="316" max="316" width="10.453125" bestFit="1" customWidth="1"/>
    <col min="317" max="317" width="11.7265625" bestFit="1" customWidth="1"/>
    <col min="318" max="318" width="23.81640625" bestFit="1" customWidth="1"/>
    <col min="319" max="319" width="19.1796875" bestFit="1" customWidth="1"/>
    <col min="320" max="320" width="17.54296875" customWidth="1"/>
    <col min="321" max="321" width="12.54296875" bestFit="1" customWidth="1"/>
    <col min="322" max="322" width="20.81640625" bestFit="1" customWidth="1"/>
    <col min="323" max="323" width="14" bestFit="1" customWidth="1"/>
    <col min="324" max="324" width="24.81640625" bestFit="1" customWidth="1"/>
    <col min="325" max="325" width="21.54296875" bestFit="1" customWidth="1"/>
    <col min="326" max="326" width="19.7265625" bestFit="1" customWidth="1"/>
    <col min="327" max="327" width="10.81640625" bestFit="1" customWidth="1"/>
  </cols>
  <sheetData>
    <row r="1" spans="1:327">
      <c r="A1" t="s">
        <v>1626</v>
      </c>
      <c r="C1" s="3" t="s">
        <v>1490</v>
      </c>
      <c r="D1" s="3" t="s">
        <v>1490</v>
      </c>
      <c r="E1" s="3" t="s">
        <v>1490</v>
      </c>
      <c r="F1" s="3" t="s">
        <v>1490</v>
      </c>
      <c r="G1" s="3" t="s">
        <v>1490</v>
      </c>
      <c r="H1" s="3" t="s">
        <v>1490</v>
      </c>
      <c r="I1" s="3" t="s">
        <v>1490</v>
      </c>
      <c r="J1" s="3" t="s">
        <v>1490</v>
      </c>
      <c r="K1" s="3" t="s">
        <v>1490</v>
      </c>
      <c r="L1" s="3" t="s">
        <v>1490</v>
      </c>
      <c r="M1" s="3" t="s">
        <v>1490</v>
      </c>
      <c r="N1" s="3" t="s">
        <v>1490</v>
      </c>
      <c r="O1" s="3" t="s">
        <v>1490</v>
      </c>
      <c r="P1" s="3" t="s">
        <v>1490</v>
      </c>
      <c r="Q1" s="3" t="s">
        <v>1490</v>
      </c>
      <c r="R1" s="3" t="s">
        <v>1490</v>
      </c>
      <c r="S1" s="3" t="s">
        <v>1490</v>
      </c>
      <c r="T1" s="3" t="s">
        <v>1490</v>
      </c>
      <c r="U1" s="3" t="s">
        <v>1490</v>
      </c>
      <c r="V1" s="3" t="s">
        <v>1490</v>
      </c>
      <c r="W1" s="3" t="s">
        <v>1490</v>
      </c>
      <c r="X1" s="3" t="s">
        <v>1490</v>
      </c>
      <c r="Y1" s="3" t="s">
        <v>1490</v>
      </c>
      <c r="Z1" s="3" t="s">
        <v>1490</v>
      </c>
      <c r="AA1" s="3" t="s">
        <v>1490</v>
      </c>
      <c r="AB1" s="3" t="s">
        <v>1490</v>
      </c>
      <c r="AC1" s="3" t="s">
        <v>1490</v>
      </c>
      <c r="AD1" s="3" t="s">
        <v>1490</v>
      </c>
      <c r="AE1" s="3" t="s">
        <v>1490</v>
      </c>
      <c r="AF1" s="3" t="s">
        <v>1490</v>
      </c>
      <c r="AG1" s="3" t="s">
        <v>1490</v>
      </c>
      <c r="AH1" s="3" t="s">
        <v>1490</v>
      </c>
      <c r="AI1" s="3" t="s">
        <v>1490</v>
      </c>
      <c r="AJ1" s="3" t="s">
        <v>1490</v>
      </c>
      <c r="AK1" s="3" t="s">
        <v>1490</v>
      </c>
      <c r="AL1" s="3" t="s">
        <v>1490</v>
      </c>
      <c r="AM1" s="3" t="s">
        <v>1490</v>
      </c>
      <c r="AN1" s="3" t="s">
        <v>1490</v>
      </c>
      <c r="AO1" s="3" t="s">
        <v>1490</v>
      </c>
      <c r="AP1" s="3" t="s">
        <v>1490</v>
      </c>
      <c r="AQ1" s="3" t="s">
        <v>1490</v>
      </c>
      <c r="AR1" s="3" t="s">
        <v>1490</v>
      </c>
      <c r="AS1" s="3" t="s">
        <v>1490</v>
      </c>
      <c r="AT1" s="3" t="s">
        <v>1490</v>
      </c>
      <c r="AU1" s="3" t="s">
        <v>1490</v>
      </c>
      <c r="AV1" s="3" t="s">
        <v>1490</v>
      </c>
      <c r="AW1" s="3" t="s">
        <v>1490</v>
      </c>
      <c r="AX1" s="3" t="s">
        <v>1490</v>
      </c>
      <c r="AY1" s="3" t="s">
        <v>1490</v>
      </c>
      <c r="AZ1" s="3" t="s">
        <v>1490</v>
      </c>
      <c r="BA1" s="3" t="s">
        <v>1490</v>
      </c>
      <c r="BB1" s="3" t="s">
        <v>1490</v>
      </c>
      <c r="BC1" s="3" t="s">
        <v>1490</v>
      </c>
      <c r="BD1" s="3" t="s">
        <v>1490</v>
      </c>
      <c r="BE1" s="3" t="s">
        <v>1490</v>
      </c>
      <c r="BF1" s="3" t="s">
        <v>1490</v>
      </c>
      <c r="BG1" s="3" t="s">
        <v>1490</v>
      </c>
      <c r="BH1" s="3" t="s">
        <v>1490</v>
      </c>
      <c r="BI1" s="3" t="s">
        <v>1490</v>
      </c>
      <c r="BJ1" s="3" t="s">
        <v>1490</v>
      </c>
      <c r="BK1" s="3" t="s">
        <v>1490</v>
      </c>
      <c r="BL1" s="3" t="s">
        <v>1490</v>
      </c>
      <c r="BM1" s="3" t="s">
        <v>1490</v>
      </c>
      <c r="BN1" s="3" t="s">
        <v>1490</v>
      </c>
      <c r="BO1" s="3" t="s">
        <v>1490</v>
      </c>
      <c r="BP1" s="3" t="s">
        <v>1490</v>
      </c>
      <c r="BQ1" s="3" t="s">
        <v>1490</v>
      </c>
      <c r="BR1" s="3" t="s">
        <v>1490</v>
      </c>
      <c r="BS1" s="3" t="s">
        <v>1490</v>
      </c>
      <c r="BT1" s="3" t="s">
        <v>1490</v>
      </c>
      <c r="BU1" s="3" t="s">
        <v>1490</v>
      </c>
      <c r="BV1" s="3" t="s">
        <v>1490</v>
      </c>
      <c r="BW1" s="3" t="s">
        <v>1490</v>
      </c>
      <c r="BX1" s="3" t="s">
        <v>1490</v>
      </c>
      <c r="BY1" s="3" t="s">
        <v>1490</v>
      </c>
      <c r="BZ1" s="3" t="s">
        <v>1490</v>
      </c>
      <c r="CA1" s="3" t="s">
        <v>1490</v>
      </c>
      <c r="CB1" s="3" t="s">
        <v>1490</v>
      </c>
      <c r="CC1" s="3" t="s">
        <v>1490</v>
      </c>
      <c r="CD1" s="3" t="s">
        <v>1490</v>
      </c>
      <c r="CE1" s="3" t="s">
        <v>1490</v>
      </c>
      <c r="CF1" s="3" t="s">
        <v>1490</v>
      </c>
      <c r="CG1" s="3" t="s">
        <v>1490</v>
      </c>
      <c r="CH1" s="3" t="s">
        <v>1490</v>
      </c>
      <c r="CI1" s="3" t="s">
        <v>1490</v>
      </c>
      <c r="CJ1" s="3" t="s">
        <v>1490</v>
      </c>
      <c r="CK1" s="3" t="s">
        <v>1490</v>
      </c>
      <c r="CL1" s="3" t="s">
        <v>1490</v>
      </c>
      <c r="CM1" s="3" t="s">
        <v>1490</v>
      </c>
      <c r="CN1" s="3" t="s">
        <v>1490</v>
      </c>
      <c r="CO1" s="3" t="s">
        <v>1490</v>
      </c>
      <c r="CP1" s="3" t="s">
        <v>1490</v>
      </c>
      <c r="CQ1" s="3" t="s">
        <v>1490</v>
      </c>
      <c r="CR1" s="3" t="s">
        <v>1490</v>
      </c>
      <c r="CS1" s="3" t="s">
        <v>1490</v>
      </c>
      <c r="CT1" s="3" t="s">
        <v>1490</v>
      </c>
      <c r="CU1" s="3" t="s">
        <v>1490</v>
      </c>
      <c r="CV1" s="3" t="s">
        <v>1490</v>
      </c>
      <c r="CW1" s="3" t="s">
        <v>1490</v>
      </c>
      <c r="CX1" s="3" t="s">
        <v>1490</v>
      </c>
      <c r="CY1" s="3" t="s">
        <v>1490</v>
      </c>
      <c r="CZ1" s="3" t="s">
        <v>1490</v>
      </c>
      <c r="DA1" s="3" t="s">
        <v>1490</v>
      </c>
      <c r="DB1" s="3" t="s">
        <v>1490</v>
      </c>
      <c r="DC1" s="3" t="s">
        <v>1490</v>
      </c>
      <c r="DD1" s="3" t="s">
        <v>1490</v>
      </c>
      <c r="DE1" s="3" t="s">
        <v>1490</v>
      </c>
      <c r="DI1" s="3" t="s">
        <v>1507</v>
      </c>
      <c r="DJ1" s="3" t="s">
        <v>1507</v>
      </c>
      <c r="DK1" s="3" t="s">
        <v>1507</v>
      </c>
      <c r="DL1" s="3" t="s">
        <v>1507</v>
      </c>
      <c r="DM1" s="3" t="s">
        <v>1507</v>
      </c>
      <c r="DN1" s="3" t="s">
        <v>1507</v>
      </c>
      <c r="DO1" s="3" t="s">
        <v>1507</v>
      </c>
      <c r="DP1" s="3" t="s">
        <v>1507</v>
      </c>
      <c r="DQ1" s="3" t="s">
        <v>1507</v>
      </c>
      <c r="DR1" s="3" t="s">
        <v>1507</v>
      </c>
      <c r="DS1" s="3" t="s">
        <v>1507</v>
      </c>
      <c r="DT1" s="3" t="s">
        <v>1507</v>
      </c>
      <c r="DU1" s="3" t="s">
        <v>1507</v>
      </c>
      <c r="DV1" s="3" t="s">
        <v>1507</v>
      </c>
      <c r="DW1" s="3" t="s">
        <v>1507</v>
      </c>
      <c r="DX1" s="3" t="s">
        <v>1507</v>
      </c>
      <c r="DY1" s="3" t="s">
        <v>1507</v>
      </c>
      <c r="DZ1" s="3" t="s">
        <v>1507</v>
      </c>
      <c r="EA1" s="3" t="s">
        <v>1507</v>
      </c>
      <c r="EB1" s="3" t="s">
        <v>1507</v>
      </c>
      <c r="EC1" s="3" t="s">
        <v>1507</v>
      </c>
      <c r="ED1" s="3" t="s">
        <v>1507</v>
      </c>
      <c r="EE1" s="3" t="s">
        <v>1507</v>
      </c>
      <c r="EF1" s="3" t="s">
        <v>1507</v>
      </c>
      <c r="EG1" s="3" t="s">
        <v>1507</v>
      </c>
      <c r="EH1" s="3" t="s">
        <v>1507</v>
      </c>
      <c r="EI1" s="3" t="s">
        <v>1507</v>
      </c>
      <c r="EJ1" s="3" t="s">
        <v>1507</v>
      </c>
      <c r="EK1" s="3" t="s">
        <v>1507</v>
      </c>
      <c r="EL1" s="3" t="s">
        <v>1507</v>
      </c>
      <c r="EM1" s="3" t="s">
        <v>1507</v>
      </c>
      <c r="EN1" s="3" t="s">
        <v>1507</v>
      </c>
      <c r="EO1" s="3" t="s">
        <v>1507</v>
      </c>
      <c r="EP1" s="3" t="s">
        <v>1507</v>
      </c>
      <c r="EQ1" s="3" t="s">
        <v>1507</v>
      </c>
      <c r="ER1" s="3" t="s">
        <v>1507</v>
      </c>
      <c r="ES1" s="3" t="s">
        <v>1507</v>
      </c>
      <c r="ET1" s="3" t="s">
        <v>1507</v>
      </c>
      <c r="EU1" s="3" t="s">
        <v>1507</v>
      </c>
      <c r="EV1" s="3" t="s">
        <v>1507</v>
      </c>
      <c r="EW1" s="3" t="s">
        <v>1507</v>
      </c>
      <c r="EX1" s="3" t="s">
        <v>1507</v>
      </c>
      <c r="EY1" s="3" t="s">
        <v>1507</v>
      </c>
      <c r="EZ1" s="3" t="s">
        <v>1507</v>
      </c>
      <c r="FA1" s="3" t="s">
        <v>1507</v>
      </c>
      <c r="FB1" s="3" t="s">
        <v>1507</v>
      </c>
      <c r="FC1" s="3" t="s">
        <v>1507</v>
      </c>
      <c r="FD1" s="3" t="s">
        <v>1507</v>
      </c>
      <c r="FE1" s="3" t="s">
        <v>1507</v>
      </c>
      <c r="FF1" s="3" t="s">
        <v>1507</v>
      </c>
      <c r="FG1" s="3" t="s">
        <v>1507</v>
      </c>
      <c r="FH1" s="3" t="s">
        <v>1507</v>
      </c>
      <c r="FI1" s="3" t="s">
        <v>1507</v>
      </c>
      <c r="FJ1" s="3" t="s">
        <v>1507</v>
      </c>
      <c r="FK1" s="3" t="s">
        <v>1507</v>
      </c>
      <c r="FL1" s="3" t="s">
        <v>1507</v>
      </c>
      <c r="FM1" s="3" t="s">
        <v>1507</v>
      </c>
      <c r="FN1" s="3" t="s">
        <v>1507</v>
      </c>
      <c r="FO1" s="3" t="s">
        <v>1507</v>
      </c>
      <c r="FP1" s="3" t="s">
        <v>1507</v>
      </c>
      <c r="FQ1" s="3" t="s">
        <v>1507</v>
      </c>
      <c r="FR1" s="3" t="s">
        <v>1507</v>
      </c>
      <c r="FS1" s="3" t="s">
        <v>1507</v>
      </c>
      <c r="FT1" s="3" t="s">
        <v>1507</v>
      </c>
      <c r="FU1" s="3" t="s">
        <v>1507</v>
      </c>
      <c r="FV1" s="3" t="s">
        <v>1507</v>
      </c>
      <c r="FW1" s="3" t="s">
        <v>1507</v>
      </c>
      <c r="FX1" s="3" t="s">
        <v>1507</v>
      </c>
      <c r="FY1" s="3" t="s">
        <v>1507</v>
      </c>
      <c r="FZ1" s="3" t="s">
        <v>1507</v>
      </c>
      <c r="GA1" s="3" t="s">
        <v>1507</v>
      </c>
      <c r="GB1" s="3" t="s">
        <v>1507</v>
      </c>
      <c r="GC1" s="3" t="s">
        <v>1507</v>
      </c>
      <c r="GD1" s="3" t="s">
        <v>1507</v>
      </c>
      <c r="GE1" s="3" t="s">
        <v>1507</v>
      </c>
      <c r="GF1" s="3" t="s">
        <v>1507</v>
      </c>
      <c r="GG1" s="3" t="s">
        <v>1507</v>
      </c>
      <c r="GH1" s="3" t="s">
        <v>1507</v>
      </c>
      <c r="GI1" s="3" t="s">
        <v>1507</v>
      </c>
      <c r="GJ1" s="3" t="s">
        <v>1507</v>
      </c>
      <c r="GK1" s="3" t="s">
        <v>1507</v>
      </c>
      <c r="GL1" s="3" t="s">
        <v>1507</v>
      </c>
      <c r="GM1" s="3" t="s">
        <v>1507</v>
      </c>
      <c r="GN1" s="3" t="s">
        <v>1507</v>
      </c>
      <c r="GO1" s="3" t="s">
        <v>1507</v>
      </c>
      <c r="GP1" s="3" t="s">
        <v>1507</v>
      </c>
      <c r="GQ1" s="3" t="s">
        <v>1507</v>
      </c>
      <c r="GR1" s="3" t="s">
        <v>1507</v>
      </c>
      <c r="GS1" s="3" t="s">
        <v>1507</v>
      </c>
      <c r="GT1" s="3" t="s">
        <v>1507</v>
      </c>
      <c r="GU1" s="3" t="s">
        <v>1507</v>
      </c>
      <c r="GV1" s="3" t="s">
        <v>1507</v>
      </c>
      <c r="GW1" s="3" t="s">
        <v>1507</v>
      </c>
      <c r="GX1" s="3" t="s">
        <v>1507</v>
      </c>
      <c r="GY1" s="3" t="s">
        <v>1507</v>
      </c>
      <c r="GZ1" s="3" t="s">
        <v>1507</v>
      </c>
      <c r="HA1" s="3" t="s">
        <v>1507</v>
      </c>
      <c r="HB1" s="3" t="s">
        <v>1507</v>
      </c>
      <c r="HC1" s="3" t="s">
        <v>1507</v>
      </c>
      <c r="HD1" s="3" t="s">
        <v>1507</v>
      </c>
      <c r="HE1" s="3" t="s">
        <v>1507</v>
      </c>
      <c r="HF1" s="3" t="s">
        <v>1507</v>
      </c>
      <c r="HG1" s="3" t="s">
        <v>1507</v>
      </c>
      <c r="HH1" s="3" t="s">
        <v>1507</v>
      </c>
      <c r="HI1" s="3" t="s">
        <v>1507</v>
      </c>
      <c r="HJ1" s="3" t="s">
        <v>1507</v>
      </c>
      <c r="HM1" s="3" t="s">
        <v>1471</v>
      </c>
      <c r="HN1" s="3" t="s">
        <v>1471</v>
      </c>
      <c r="HO1" s="3" t="s">
        <v>1471</v>
      </c>
      <c r="HP1" s="3" t="s">
        <v>1471</v>
      </c>
      <c r="HQ1" s="3" t="s">
        <v>1471</v>
      </c>
      <c r="HR1" s="3" t="s">
        <v>1471</v>
      </c>
      <c r="HS1" s="3" t="s">
        <v>1471</v>
      </c>
      <c r="HT1" s="3" t="s">
        <v>1471</v>
      </c>
      <c r="HU1" s="3" t="s">
        <v>1471</v>
      </c>
      <c r="HV1" s="3" t="s">
        <v>1471</v>
      </c>
      <c r="HW1" s="3" t="s">
        <v>1471</v>
      </c>
      <c r="HX1" s="3" t="s">
        <v>1471</v>
      </c>
      <c r="HY1" s="3" t="s">
        <v>1471</v>
      </c>
      <c r="HZ1" s="3" t="s">
        <v>1471</v>
      </c>
      <c r="IA1" s="3" t="s">
        <v>1471</v>
      </c>
      <c r="IB1" s="3" t="s">
        <v>1471</v>
      </c>
      <c r="IC1" s="3" t="s">
        <v>1471</v>
      </c>
      <c r="ID1" s="3" t="s">
        <v>1471</v>
      </c>
      <c r="IE1" s="3" t="s">
        <v>1471</v>
      </c>
      <c r="IF1" s="3" t="s">
        <v>1471</v>
      </c>
      <c r="IG1" s="3" t="s">
        <v>1471</v>
      </c>
      <c r="IH1" s="3" t="s">
        <v>1471</v>
      </c>
      <c r="II1" s="3" t="s">
        <v>1471</v>
      </c>
      <c r="IJ1" s="3" t="s">
        <v>1471</v>
      </c>
      <c r="IK1" s="3" t="s">
        <v>1471</v>
      </c>
      <c r="IL1" s="3" t="s">
        <v>1471</v>
      </c>
      <c r="IM1" s="3" t="s">
        <v>1471</v>
      </c>
      <c r="IN1" s="3" t="s">
        <v>1471</v>
      </c>
      <c r="IO1" s="3" t="s">
        <v>1471</v>
      </c>
      <c r="IP1" s="3" t="s">
        <v>1471</v>
      </c>
      <c r="IQ1" s="3" t="s">
        <v>1471</v>
      </c>
      <c r="IR1" s="3" t="s">
        <v>1471</v>
      </c>
      <c r="IS1" s="3" t="s">
        <v>1471</v>
      </c>
      <c r="IT1" s="3" t="s">
        <v>1471</v>
      </c>
      <c r="IU1" s="3" t="s">
        <v>1471</v>
      </c>
      <c r="IV1" s="3" t="s">
        <v>1471</v>
      </c>
      <c r="IW1" s="3" t="s">
        <v>1471</v>
      </c>
      <c r="IX1" s="3" t="s">
        <v>1471</v>
      </c>
      <c r="IY1" s="3" t="s">
        <v>1471</v>
      </c>
      <c r="IZ1" s="3" t="s">
        <v>1471</v>
      </c>
      <c r="JA1" s="3" t="s">
        <v>1471</v>
      </c>
      <c r="JB1" s="3" t="s">
        <v>1471</v>
      </c>
      <c r="JC1" s="3" t="s">
        <v>1471</v>
      </c>
      <c r="JD1" s="3" t="s">
        <v>1471</v>
      </c>
      <c r="JE1" s="3" t="s">
        <v>1471</v>
      </c>
      <c r="JF1" s="3" t="s">
        <v>1471</v>
      </c>
      <c r="JG1" s="3" t="s">
        <v>1471</v>
      </c>
      <c r="JH1" s="3" t="s">
        <v>1471</v>
      </c>
      <c r="JI1" s="3" t="s">
        <v>1471</v>
      </c>
      <c r="JJ1" s="3" t="s">
        <v>1471</v>
      </c>
      <c r="JK1" s="3" t="s">
        <v>1471</v>
      </c>
      <c r="JL1" s="3" t="s">
        <v>1471</v>
      </c>
      <c r="JM1" s="3" t="s">
        <v>1471</v>
      </c>
      <c r="JN1" s="3" t="s">
        <v>1471</v>
      </c>
      <c r="JO1" s="3" t="s">
        <v>1471</v>
      </c>
      <c r="JP1" s="3" t="s">
        <v>1471</v>
      </c>
      <c r="JQ1" s="3" t="s">
        <v>1471</v>
      </c>
      <c r="JR1" s="3" t="s">
        <v>1471</v>
      </c>
      <c r="JS1" s="3" t="s">
        <v>1471</v>
      </c>
      <c r="JT1" s="3" t="s">
        <v>1471</v>
      </c>
      <c r="JU1" s="3" t="s">
        <v>1471</v>
      </c>
      <c r="JV1" s="3" t="s">
        <v>1471</v>
      </c>
      <c r="JW1" s="3" t="s">
        <v>1471</v>
      </c>
      <c r="JX1" s="3" t="s">
        <v>1471</v>
      </c>
      <c r="JY1" s="3" t="s">
        <v>1471</v>
      </c>
      <c r="JZ1" s="3" t="s">
        <v>1471</v>
      </c>
      <c r="KA1" s="3" t="s">
        <v>1471</v>
      </c>
      <c r="KB1" s="3" t="s">
        <v>1471</v>
      </c>
      <c r="KC1" s="3" t="s">
        <v>1471</v>
      </c>
      <c r="KD1" s="3" t="s">
        <v>1471</v>
      </c>
      <c r="KE1" s="3" t="s">
        <v>1471</v>
      </c>
      <c r="KF1" s="3" t="s">
        <v>1471</v>
      </c>
      <c r="KG1" s="3" t="s">
        <v>1471</v>
      </c>
      <c r="KH1" s="3" t="s">
        <v>1471</v>
      </c>
      <c r="KI1" s="3" t="s">
        <v>1471</v>
      </c>
      <c r="KJ1" s="3" t="s">
        <v>1471</v>
      </c>
      <c r="KK1" s="3" t="s">
        <v>1471</v>
      </c>
      <c r="KL1" s="3" t="s">
        <v>1471</v>
      </c>
      <c r="KM1" s="3" t="s">
        <v>1471</v>
      </c>
      <c r="KN1" s="3" t="s">
        <v>1471</v>
      </c>
      <c r="KO1" s="3" t="s">
        <v>1471</v>
      </c>
      <c r="KP1" s="3" t="s">
        <v>1471</v>
      </c>
      <c r="KQ1" s="3" t="s">
        <v>1471</v>
      </c>
      <c r="KR1" s="3" t="s">
        <v>1471</v>
      </c>
      <c r="KS1" s="3" t="s">
        <v>1471</v>
      </c>
      <c r="KT1" s="3" t="s">
        <v>1471</v>
      </c>
      <c r="KU1" s="3" t="s">
        <v>1471</v>
      </c>
      <c r="KV1" s="3" t="s">
        <v>1471</v>
      </c>
      <c r="KW1" s="3" t="s">
        <v>1471</v>
      </c>
      <c r="KX1" s="3" t="s">
        <v>1471</v>
      </c>
      <c r="KY1" s="3" t="s">
        <v>1471</v>
      </c>
      <c r="KZ1" s="3" t="s">
        <v>1471</v>
      </c>
      <c r="LA1" s="3" t="s">
        <v>1471</v>
      </c>
      <c r="LB1" s="3" t="s">
        <v>1471</v>
      </c>
      <c r="LC1" s="3" t="s">
        <v>1471</v>
      </c>
      <c r="LD1" s="3" t="s">
        <v>1471</v>
      </c>
      <c r="LE1" s="3" t="s">
        <v>1471</v>
      </c>
      <c r="LF1" s="3" t="s">
        <v>1471</v>
      </c>
      <c r="LG1" s="3" t="s">
        <v>1471</v>
      </c>
      <c r="LH1" s="3" t="s">
        <v>1471</v>
      </c>
      <c r="LI1" s="3" t="s">
        <v>1471</v>
      </c>
      <c r="LJ1" s="3" t="s">
        <v>1471</v>
      </c>
      <c r="LK1" s="3" t="s">
        <v>1471</v>
      </c>
      <c r="LL1" s="3" t="s">
        <v>1471</v>
      </c>
      <c r="LM1" s="3" t="s">
        <v>1471</v>
      </c>
      <c r="LN1" s="3" t="s">
        <v>1471</v>
      </c>
      <c r="LO1" s="3" t="s">
        <v>1471</v>
      </c>
    </row>
    <row r="2" spans="1:327">
      <c r="A2" s="86" t="s">
        <v>159</v>
      </c>
      <c r="C2" t="s">
        <v>1717</v>
      </c>
      <c r="D2" t="s">
        <v>1640</v>
      </c>
      <c r="E2" t="s">
        <v>1641</v>
      </c>
      <c r="F2" t="s">
        <v>1642</v>
      </c>
      <c r="G2" t="s">
        <v>1643</v>
      </c>
      <c r="H2" t="s">
        <v>1644</v>
      </c>
      <c r="I2" t="s">
        <v>1645</v>
      </c>
      <c r="J2" t="s">
        <v>1646</v>
      </c>
      <c r="K2" t="s">
        <v>1647</v>
      </c>
      <c r="L2" t="s">
        <v>1648</v>
      </c>
      <c r="M2" t="s">
        <v>1649</v>
      </c>
      <c r="N2" t="s">
        <v>1650</v>
      </c>
      <c r="O2" t="s">
        <v>1651</v>
      </c>
      <c r="P2" t="s">
        <v>2444</v>
      </c>
      <c r="Q2" t="s">
        <v>1652</v>
      </c>
      <c r="R2" t="s">
        <v>1653</v>
      </c>
      <c r="S2" t="s">
        <v>2445</v>
      </c>
      <c r="T2" t="s">
        <v>1654</v>
      </c>
      <c r="U2" t="s">
        <v>1655</v>
      </c>
      <c r="V2" t="s">
        <v>1656</v>
      </c>
      <c r="W2" t="s">
        <v>1657</v>
      </c>
      <c r="X2" t="s">
        <v>2446</v>
      </c>
      <c r="Y2" t="s">
        <v>2447</v>
      </c>
      <c r="Z2" t="s">
        <v>2448</v>
      </c>
      <c r="AA2" t="s">
        <v>1658</v>
      </c>
      <c r="AB2" t="s">
        <v>1659</v>
      </c>
      <c r="AC2" t="s">
        <v>2449</v>
      </c>
      <c r="AD2" t="s">
        <v>1660</v>
      </c>
      <c r="AE2" t="s">
        <v>1661</v>
      </c>
      <c r="AF2" t="s">
        <v>1662</v>
      </c>
      <c r="AG2" t="s">
        <v>2584</v>
      </c>
      <c r="AH2" t="s">
        <v>1663</v>
      </c>
      <c r="AI2" t="s">
        <v>1664</v>
      </c>
      <c r="AJ2" t="s">
        <v>1665</v>
      </c>
      <c r="AK2" t="s">
        <v>1666</v>
      </c>
      <c r="AL2" t="s">
        <v>1667</v>
      </c>
      <c r="AM2" t="s">
        <v>1668</v>
      </c>
      <c r="AN2" t="s">
        <v>2450</v>
      </c>
      <c r="AO2" t="s">
        <v>2451</v>
      </c>
      <c r="AP2" t="s">
        <v>1669</v>
      </c>
      <c r="AQ2" t="s">
        <v>1670</v>
      </c>
      <c r="AR2" t="s">
        <v>1671</v>
      </c>
      <c r="AS2" t="s">
        <v>1672</v>
      </c>
      <c r="AT2" t="s">
        <v>1673</v>
      </c>
      <c r="AU2" t="s">
        <v>2452</v>
      </c>
      <c r="AV2" t="s">
        <v>1674</v>
      </c>
      <c r="AW2" t="s">
        <v>1675</v>
      </c>
      <c r="AX2" t="s">
        <v>1676</v>
      </c>
      <c r="AY2" t="s">
        <v>2453</v>
      </c>
      <c r="AZ2" t="s">
        <v>1677</v>
      </c>
      <c r="BA2" t="s">
        <v>1678</v>
      </c>
      <c r="BB2" t="s">
        <v>1679</v>
      </c>
      <c r="BC2" t="s">
        <v>2454</v>
      </c>
      <c r="BD2" t="s">
        <v>1680</v>
      </c>
      <c r="BE2" t="s">
        <v>1681</v>
      </c>
      <c r="BF2" t="s">
        <v>1682</v>
      </c>
      <c r="BG2" t="s">
        <v>1683</v>
      </c>
      <c r="BH2" t="s">
        <v>1684</v>
      </c>
      <c r="BI2" t="s">
        <v>1685</v>
      </c>
      <c r="BJ2" t="s">
        <v>1686</v>
      </c>
      <c r="BK2" t="s">
        <v>1687</v>
      </c>
      <c r="BL2" t="s">
        <v>2455</v>
      </c>
      <c r="BM2" t="s">
        <v>1688</v>
      </c>
      <c r="BN2" t="s">
        <v>1689</v>
      </c>
      <c r="BO2" t="s">
        <v>1690</v>
      </c>
      <c r="BP2" t="s">
        <v>1691</v>
      </c>
      <c r="BQ2" t="s">
        <v>2456</v>
      </c>
      <c r="BR2" t="s">
        <v>1692</v>
      </c>
      <c r="BS2" t="s">
        <v>2457</v>
      </c>
      <c r="BT2" t="s">
        <v>1693</v>
      </c>
      <c r="BU2" t="s">
        <v>1694</v>
      </c>
      <c r="BV2" t="s">
        <v>1695</v>
      </c>
      <c r="BW2" t="s">
        <v>1696</v>
      </c>
      <c r="BX2" t="s">
        <v>1697</v>
      </c>
      <c r="BY2" t="s">
        <v>1698</v>
      </c>
      <c r="BZ2" t="s">
        <v>1699</v>
      </c>
      <c r="CA2" t="s">
        <v>1700</v>
      </c>
      <c r="CB2" t="s">
        <v>1701</v>
      </c>
      <c r="CC2" t="s">
        <v>1702</v>
      </c>
      <c r="CD2" t="s">
        <v>2458</v>
      </c>
      <c r="CE2" t="s">
        <v>1703</v>
      </c>
      <c r="CF2" t="s">
        <v>2459</v>
      </c>
      <c r="CG2" t="s">
        <v>2460</v>
      </c>
      <c r="CH2" t="s">
        <v>1704</v>
      </c>
      <c r="CI2" t="s">
        <v>2461</v>
      </c>
      <c r="CJ2" t="s">
        <v>1705</v>
      </c>
      <c r="CK2" t="s">
        <v>1706</v>
      </c>
      <c r="CL2" t="s">
        <v>1707</v>
      </c>
      <c r="CM2" t="s">
        <v>2462</v>
      </c>
      <c r="CN2" t="s">
        <v>1708</v>
      </c>
      <c r="CO2" t="s">
        <v>2463</v>
      </c>
      <c r="CP2" t="s">
        <v>1709</v>
      </c>
      <c r="CQ2" t="s">
        <v>1710</v>
      </c>
      <c r="CR2" t="s">
        <v>1711</v>
      </c>
      <c r="CS2" t="s">
        <v>1712</v>
      </c>
      <c r="CT2" t="s">
        <v>1713</v>
      </c>
      <c r="CU2" t="s">
        <v>1818</v>
      </c>
      <c r="CV2" t="s">
        <v>2464</v>
      </c>
      <c r="CW2" t="s">
        <v>2465</v>
      </c>
      <c r="CX2" t="s">
        <v>2466</v>
      </c>
      <c r="CY2" t="s">
        <v>1714</v>
      </c>
      <c r="CZ2" t="s">
        <v>2467</v>
      </c>
      <c r="DA2" t="s">
        <v>1715</v>
      </c>
      <c r="DB2" t="s">
        <v>2468</v>
      </c>
      <c r="DC2" t="s">
        <v>2469</v>
      </c>
      <c r="DD2" t="s">
        <v>2470</v>
      </c>
      <c r="DE2" t="s">
        <v>1716</v>
      </c>
      <c r="DI2" t="s">
        <v>1718</v>
      </c>
      <c r="DJ2" t="s">
        <v>1719</v>
      </c>
      <c r="DK2" t="s">
        <v>1720</v>
      </c>
      <c r="DL2" t="s">
        <v>1721</v>
      </c>
      <c r="DM2" t="s">
        <v>1722</v>
      </c>
      <c r="DN2" t="s">
        <v>1723</v>
      </c>
      <c r="DO2" t="s">
        <v>1724</v>
      </c>
      <c r="DP2" t="s">
        <v>1725</v>
      </c>
      <c r="DQ2" t="s">
        <v>1726</v>
      </c>
      <c r="DR2" t="s">
        <v>1727</v>
      </c>
      <c r="DS2" t="s">
        <v>1728</v>
      </c>
      <c r="DT2" t="s">
        <v>1729</v>
      </c>
      <c r="DU2" t="s">
        <v>1730</v>
      </c>
      <c r="DV2" t="s">
        <v>1731</v>
      </c>
      <c r="DW2" t="s">
        <v>1732</v>
      </c>
      <c r="DX2" t="s">
        <v>1733</v>
      </c>
      <c r="DY2" t="s">
        <v>1734</v>
      </c>
      <c r="DZ2" t="s">
        <v>1735</v>
      </c>
      <c r="EA2" t="s">
        <v>1736</v>
      </c>
      <c r="EB2" t="s">
        <v>1737</v>
      </c>
      <c r="EC2" t="s">
        <v>1738</v>
      </c>
      <c r="ED2" t="s">
        <v>1739</v>
      </c>
      <c r="EE2" t="s">
        <v>1740</v>
      </c>
      <c r="EF2" t="s">
        <v>2471</v>
      </c>
      <c r="EG2" t="s">
        <v>1741</v>
      </c>
      <c r="EH2" t="s">
        <v>1742</v>
      </c>
      <c r="EI2" t="s">
        <v>1743</v>
      </c>
      <c r="EJ2" t="s">
        <v>1744</v>
      </c>
      <c r="EK2" t="s">
        <v>1745</v>
      </c>
      <c r="EL2" t="s">
        <v>1746</v>
      </c>
      <c r="EM2" t="s">
        <v>1747</v>
      </c>
      <c r="EN2" t="s">
        <v>1748</v>
      </c>
      <c r="EO2" t="s">
        <v>1749</v>
      </c>
      <c r="EP2" t="s">
        <v>1750</v>
      </c>
      <c r="EQ2" t="s">
        <v>1751</v>
      </c>
      <c r="ER2" t="s">
        <v>1752</v>
      </c>
      <c r="ES2" t="s">
        <v>2472</v>
      </c>
      <c r="ET2" t="s">
        <v>1753</v>
      </c>
      <c r="EU2" t="s">
        <v>1754</v>
      </c>
      <c r="EV2" t="s">
        <v>1755</v>
      </c>
      <c r="EW2" t="s">
        <v>1756</v>
      </c>
      <c r="EX2" t="s">
        <v>1757</v>
      </c>
      <c r="EY2" t="s">
        <v>1758</v>
      </c>
      <c r="EZ2" t="s">
        <v>1759</v>
      </c>
      <c r="FA2" t="s">
        <v>1760</v>
      </c>
      <c r="FB2" t="s">
        <v>1761</v>
      </c>
      <c r="FC2" t="s">
        <v>1762</v>
      </c>
      <c r="FD2" t="s">
        <v>2473</v>
      </c>
      <c r="FE2" t="s">
        <v>1763</v>
      </c>
      <c r="FF2" t="s">
        <v>1764</v>
      </c>
      <c r="FG2" t="s">
        <v>1765</v>
      </c>
      <c r="FH2" t="s">
        <v>1766</v>
      </c>
      <c r="FI2" t="s">
        <v>1767</v>
      </c>
      <c r="FJ2" t="s">
        <v>1768</v>
      </c>
      <c r="FK2" t="s">
        <v>1769</v>
      </c>
      <c r="FL2" t="s">
        <v>1770</v>
      </c>
      <c r="FM2" t="s">
        <v>1771</v>
      </c>
      <c r="FN2" t="s">
        <v>1772</v>
      </c>
      <c r="FO2" t="s">
        <v>1773</v>
      </c>
      <c r="FP2" t="s">
        <v>1774</v>
      </c>
      <c r="FQ2" t="s">
        <v>1775</v>
      </c>
      <c r="FR2" t="s">
        <v>1776</v>
      </c>
      <c r="FS2" t="s">
        <v>1777</v>
      </c>
      <c r="FT2" t="s">
        <v>1778</v>
      </c>
      <c r="FU2" t="s">
        <v>1779</v>
      </c>
      <c r="FV2" t="s">
        <v>1780</v>
      </c>
      <c r="FW2" t="s">
        <v>1781</v>
      </c>
      <c r="FX2" t="s">
        <v>1782</v>
      </c>
      <c r="FY2" t="s">
        <v>1783</v>
      </c>
      <c r="FZ2" t="s">
        <v>1784</v>
      </c>
      <c r="GA2" t="s">
        <v>1785</v>
      </c>
      <c r="GB2" t="s">
        <v>1786</v>
      </c>
      <c r="GC2" t="s">
        <v>1787</v>
      </c>
      <c r="GD2" t="s">
        <v>1788</v>
      </c>
      <c r="GE2" t="s">
        <v>1789</v>
      </c>
      <c r="GF2" t="s">
        <v>1790</v>
      </c>
      <c r="GG2" t="s">
        <v>1791</v>
      </c>
      <c r="GH2" t="s">
        <v>1792</v>
      </c>
      <c r="GI2" t="s">
        <v>1793</v>
      </c>
      <c r="GJ2" t="s">
        <v>1794</v>
      </c>
      <c r="GK2" t="s">
        <v>1795</v>
      </c>
      <c r="GL2" t="s">
        <v>1796</v>
      </c>
      <c r="GM2" t="s">
        <v>1797</v>
      </c>
      <c r="GN2" t="s">
        <v>1798</v>
      </c>
      <c r="GO2" t="s">
        <v>1799</v>
      </c>
      <c r="GP2" t="s">
        <v>1800</v>
      </c>
      <c r="GQ2" t="s">
        <v>1801</v>
      </c>
      <c r="GR2" t="s">
        <v>1802</v>
      </c>
      <c r="GS2" t="s">
        <v>1803</v>
      </c>
      <c r="GT2" t="s">
        <v>1804</v>
      </c>
      <c r="GU2" t="s">
        <v>1805</v>
      </c>
      <c r="GV2" t="s">
        <v>1806</v>
      </c>
      <c r="GW2" t="s">
        <v>1807</v>
      </c>
      <c r="GX2" t="s">
        <v>1808</v>
      </c>
      <c r="GY2" t="s">
        <v>1809</v>
      </c>
      <c r="GZ2" t="s">
        <v>1819</v>
      </c>
      <c r="HA2" t="s">
        <v>1810</v>
      </c>
      <c r="HB2" t="s">
        <v>1811</v>
      </c>
      <c r="HC2" t="s">
        <v>1812</v>
      </c>
      <c r="HD2" t="s">
        <v>1813</v>
      </c>
      <c r="HE2" t="s">
        <v>1814</v>
      </c>
      <c r="HF2" t="s">
        <v>1815</v>
      </c>
      <c r="HG2" t="s">
        <v>2474</v>
      </c>
      <c r="HH2" t="s">
        <v>2475</v>
      </c>
      <c r="HI2" t="s">
        <v>2476</v>
      </c>
      <c r="HJ2" t="s">
        <v>1816</v>
      </c>
      <c r="HM2" t="s">
        <v>1820</v>
      </c>
      <c r="HN2" t="s">
        <v>1821</v>
      </c>
      <c r="HO2" t="s">
        <v>1822</v>
      </c>
      <c r="HP2" t="s">
        <v>1823</v>
      </c>
      <c r="HQ2" t="s">
        <v>1824</v>
      </c>
      <c r="HR2" t="s">
        <v>1825</v>
      </c>
      <c r="HS2" t="s">
        <v>1826</v>
      </c>
      <c r="HT2" t="s">
        <v>1827</v>
      </c>
      <c r="HU2" t="s">
        <v>1828</v>
      </c>
      <c r="HV2" t="s">
        <v>1829</v>
      </c>
      <c r="HW2" t="s">
        <v>1830</v>
      </c>
      <c r="HX2" t="s">
        <v>1831</v>
      </c>
      <c r="HY2" t="s">
        <v>1832</v>
      </c>
      <c r="HZ2" t="s">
        <v>1833</v>
      </c>
      <c r="IA2" t="s">
        <v>1834</v>
      </c>
      <c r="IB2" t="s">
        <v>1835</v>
      </c>
      <c r="IC2" t="s">
        <v>1836</v>
      </c>
      <c r="ID2" t="s">
        <v>1837</v>
      </c>
      <c r="IE2" t="s">
        <v>1838</v>
      </c>
      <c r="IF2" t="s">
        <v>1839</v>
      </c>
      <c r="IG2" t="s">
        <v>1840</v>
      </c>
      <c r="IH2" t="s">
        <v>1841</v>
      </c>
      <c r="II2" t="s">
        <v>1842</v>
      </c>
      <c r="IJ2" t="s">
        <v>2477</v>
      </c>
      <c r="IK2" t="s">
        <v>1843</v>
      </c>
      <c r="IL2" t="s">
        <v>1844</v>
      </c>
      <c r="IM2" t="s">
        <v>1845</v>
      </c>
      <c r="IN2" t="s">
        <v>1846</v>
      </c>
      <c r="IO2" t="s">
        <v>1847</v>
      </c>
      <c r="IP2" t="s">
        <v>1848</v>
      </c>
      <c r="IQ2" t="s">
        <v>2544</v>
      </c>
      <c r="IR2" t="s">
        <v>1849</v>
      </c>
      <c r="IS2" t="s">
        <v>1850</v>
      </c>
      <c r="IT2" t="s">
        <v>1851</v>
      </c>
      <c r="IU2" t="s">
        <v>1852</v>
      </c>
      <c r="IV2" t="s">
        <v>1853</v>
      </c>
      <c r="IW2" t="s">
        <v>1854</v>
      </c>
      <c r="IX2" t="s">
        <v>2478</v>
      </c>
      <c r="IY2" t="s">
        <v>1855</v>
      </c>
      <c r="IZ2" t="s">
        <v>1856</v>
      </c>
      <c r="JA2" t="s">
        <v>1857</v>
      </c>
      <c r="JB2" t="s">
        <v>1858</v>
      </c>
      <c r="JC2" t="s">
        <v>1859</v>
      </c>
      <c r="JD2" t="s">
        <v>1860</v>
      </c>
      <c r="JE2" t="s">
        <v>1861</v>
      </c>
      <c r="JF2" t="s">
        <v>1862</v>
      </c>
      <c r="JG2" t="s">
        <v>1863</v>
      </c>
      <c r="JH2" t="s">
        <v>1864</v>
      </c>
      <c r="JI2" t="s">
        <v>2479</v>
      </c>
      <c r="JJ2" t="s">
        <v>1865</v>
      </c>
      <c r="JK2" t="s">
        <v>1866</v>
      </c>
      <c r="JL2" t="s">
        <v>1867</v>
      </c>
      <c r="JM2" t="s">
        <v>1868</v>
      </c>
      <c r="JN2" t="s">
        <v>1869</v>
      </c>
      <c r="JO2" t="s">
        <v>1870</v>
      </c>
      <c r="JP2" t="s">
        <v>1871</v>
      </c>
      <c r="JQ2" t="s">
        <v>1872</v>
      </c>
      <c r="JR2" t="s">
        <v>1873</v>
      </c>
      <c r="JS2" t="s">
        <v>1874</v>
      </c>
      <c r="JT2" t="s">
        <v>1875</v>
      </c>
      <c r="JU2" t="s">
        <v>1876</v>
      </c>
      <c r="JV2" t="s">
        <v>1877</v>
      </c>
      <c r="JW2" t="s">
        <v>1878</v>
      </c>
      <c r="JX2" t="s">
        <v>1879</v>
      </c>
      <c r="JY2" t="s">
        <v>1880</v>
      </c>
      <c r="JZ2" t="s">
        <v>1881</v>
      </c>
      <c r="KA2" t="s">
        <v>1882</v>
      </c>
      <c r="KB2" t="s">
        <v>1883</v>
      </c>
      <c r="KC2" t="s">
        <v>1884</v>
      </c>
      <c r="KD2" t="s">
        <v>1885</v>
      </c>
      <c r="KE2" t="s">
        <v>1886</v>
      </c>
      <c r="KF2" t="s">
        <v>1887</v>
      </c>
      <c r="KG2" t="s">
        <v>1888</v>
      </c>
      <c r="KH2" t="s">
        <v>1889</v>
      </c>
      <c r="KI2" t="s">
        <v>1890</v>
      </c>
      <c r="KJ2" t="s">
        <v>1891</v>
      </c>
      <c r="KK2" t="s">
        <v>1892</v>
      </c>
      <c r="KL2" t="s">
        <v>1893</v>
      </c>
      <c r="KM2" t="s">
        <v>1894</v>
      </c>
      <c r="KN2" t="s">
        <v>1895</v>
      </c>
      <c r="KO2" t="s">
        <v>1896</v>
      </c>
      <c r="KP2" t="s">
        <v>1897</v>
      </c>
      <c r="KQ2" t="s">
        <v>1898</v>
      </c>
      <c r="KR2" t="s">
        <v>1899</v>
      </c>
      <c r="KS2" t="s">
        <v>1900</v>
      </c>
      <c r="KT2" t="s">
        <v>1901</v>
      </c>
      <c r="KU2" t="s">
        <v>1902</v>
      </c>
      <c r="KV2" t="s">
        <v>1903</v>
      </c>
      <c r="KW2" t="s">
        <v>1904</v>
      </c>
      <c r="KX2" t="s">
        <v>1905</v>
      </c>
      <c r="KY2" t="s">
        <v>1906</v>
      </c>
      <c r="KZ2" t="s">
        <v>1907</v>
      </c>
      <c r="LA2" t="s">
        <v>1908</v>
      </c>
      <c r="LB2" t="s">
        <v>1909</v>
      </c>
      <c r="LC2" t="s">
        <v>1910</v>
      </c>
      <c r="LD2" t="s">
        <v>1911</v>
      </c>
      <c r="LE2" t="s">
        <v>1912</v>
      </c>
      <c r="LF2" t="s">
        <v>1913</v>
      </c>
      <c r="LG2" t="s">
        <v>1914</v>
      </c>
      <c r="LH2" t="s">
        <v>1915</v>
      </c>
      <c r="LI2" t="s">
        <v>1916</v>
      </c>
      <c r="LJ2" t="s">
        <v>1917</v>
      </c>
      <c r="LK2" t="s">
        <v>1918</v>
      </c>
      <c r="LL2" t="s">
        <v>2480</v>
      </c>
      <c r="LM2" t="s">
        <v>2481</v>
      </c>
      <c r="LN2" t="s">
        <v>2482</v>
      </c>
      <c r="LO2" t="s">
        <v>1919</v>
      </c>
    </row>
    <row r="3" spans="1:327">
      <c r="A3" s="86" t="s">
        <v>161</v>
      </c>
      <c r="E3" s="87"/>
      <c r="F3" s="87"/>
      <c r="G3" s="87"/>
      <c r="H3" s="87"/>
      <c r="I3" s="87"/>
      <c r="J3" s="87"/>
      <c r="K3" s="87"/>
      <c r="L3" s="87"/>
      <c r="N3" s="87"/>
      <c r="R3" s="87"/>
      <c r="S3" s="87"/>
      <c r="T3" s="87"/>
      <c r="V3" s="87"/>
      <c r="Y3" s="87"/>
      <c r="AB3" s="87"/>
      <c r="AD3" s="87"/>
      <c r="AH3" s="87"/>
      <c r="AI3" s="87"/>
      <c r="AJ3" s="87"/>
      <c r="AK3" s="87"/>
      <c r="AL3" s="87"/>
      <c r="AM3" s="87"/>
      <c r="AN3" s="87"/>
      <c r="AO3" s="87"/>
      <c r="AQ3" s="87"/>
      <c r="AR3" s="87"/>
      <c r="AT3" s="87"/>
      <c r="AU3" s="87"/>
      <c r="AV3" s="87"/>
      <c r="AW3" s="87"/>
      <c r="AX3" s="87"/>
      <c r="AY3" s="87"/>
      <c r="BC3" s="87"/>
      <c r="BD3" s="87"/>
      <c r="BF3" s="87"/>
      <c r="BG3" s="87"/>
      <c r="BH3" s="87"/>
      <c r="BK3" s="87"/>
      <c r="BM3" s="87"/>
      <c r="BN3" s="87"/>
      <c r="BO3" s="87"/>
      <c r="BQ3" s="87"/>
      <c r="BR3" s="87"/>
      <c r="BV3" s="87"/>
      <c r="BX3" s="87"/>
      <c r="BZ3" s="87"/>
      <c r="CI3" s="87"/>
      <c r="CK3" s="87"/>
      <c r="CM3" s="87"/>
      <c r="CN3" s="87"/>
      <c r="CP3" s="87"/>
      <c r="CQ3" s="87"/>
      <c r="CR3" s="87"/>
      <c r="CW3" s="87"/>
      <c r="CX3" s="87"/>
      <c r="CY3" s="87"/>
      <c r="CZ3" s="87"/>
      <c r="DA3" s="87"/>
      <c r="DB3" s="87"/>
      <c r="DK3" s="87"/>
      <c r="DM3" s="87"/>
      <c r="DN3" s="87"/>
      <c r="DO3" s="87"/>
      <c r="DR3" s="87"/>
      <c r="DT3" s="87"/>
      <c r="DX3" s="87"/>
      <c r="DY3" s="87"/>
      <c r="DZ3" s="87"/>
      <c r="EH3" s="87"/>
      <c r="EI3" s="87"/>
      <c r="EJ3" s="87"/>
      <c r="EM3" s="87"/>
      <c r="EN3" s="87"/>
      <c r="EO3" s="87"/>
      <c r="EP3" s="87"/>
      <c r="EQ3" s="87"/>
      <c r="ES3" s="87"/>
      <c r="ET3" s="87"/>
      <c r="EU3" s="87"/>
      <c r="EY3" s="87"/>
      <c r="EZ3" s="87"/>
      <c r="FA3" s="87"/>
      <c r="FB3" s="87"/>
      <c r="FC3" s="87"/>
      <c r="FD3" s="87"/>
      <c r="FI3" s="87"/>
      <c r="FL3" s="87"/>
      <c r="FM3" s="87"/>
      <c r="FO3" s="87"/>
      <c r="FS3" s="87"/>
      <c r="FT3" s="87"/>
      <c r="FV3" s="87"/>
      <c r="FW3" s="87"/>
      <c r="GA3" s="87"/>
      <c r="GC3" s="87"/>
      <c r="GE3" s="87"/>
      <c r="GN3" s="87"/>
      <c r="GP3" s="87"/>
      <c r="GQ3" s="87"/>
      <c r="GU3" s="87"/>
      <c r="GV3" s="87"/>
      <c r="HA3" s="87"/>
      <c r="HB3" s="87"/>
      <c r="HC3" s="87"/>
      <c r="HG3" s="87"/>
      <c r="HM3" s="87"/>
      <c r="HN3" s="87"/>
      <c r="HO3" s="87"/>
      <c r="HQ3" s="87"/>
      <c r="HR3" s="87"/>
      <c r="HS3" s="87"/>
      <c r="HT3" s="87"/>
      <c r="HU3" s="87"/>
      <c r="HV3" s="87"/>
      <c r="HW3" s="87"/>
      <c r="HX3" s="87"/>
      <c r="HY3" s="87"/>
      <c r="HZ3" s="87"/>
      <c r="IA3" s="87"/>
      <c r="IB3" s="87"/>
      <c r="IC3" s="87"/>
      <c r="ID3" s="87"/>
      <c r="IE3" s="87"/>
      <c r="IF3" s="87"/>
      <c r="IH3" s="87"/>
      <c r="II3" s="87"/>
      <c r="IJ3" s="87"/>
      <c r="IL3" s="87"/>
      <c r="IM3" s="87"/>
      <c r="IN3" s="87"/>
      <c r="IO3" s="87"/>
      <c r="IP3" s="87"/>
      <c r="IQ3" s="87"/>
      <c r="IR3" s="87"/>
      <c r="IS3" s="87"/>
      <c r="IT3" s="87"/>
      <c r="IU3" s="87"/>
      <c r="IV3" s="87"/>
      <c r="IW3" s="87"/>
      <c r="IX3" s="87"/>
      <c r="IY3" s="87"/>
      <c r="IZ3" s="87"/>
      <c r="JA3" s="87"/>
      <c r="JB3" s="87"/>
      <c r="JC3" s="87"/>
      <c r="JD3" s="87"/>
      <c r="JE3" s="87"/>
      <c r="JF3" s="87"/>
      <c r="JG3" s="87"/>
      <c r="JH3" s="87"/>
      <c r="JI3" s="87"/>
      <c r="JJ3" s="87"/>
      <c r="JK3" s="87"/>
      <c r="JL3" s="87"/>
      <c r="JM3" s="87"/>
      <c r="JN3" s="87"/>
      <c r="JO3" s="87"/>
      <c r="JP3" s="87"/>
      <c r="JQ3" s="87"/>
      <c r="JR3" s="87"/>
      <c r="JS3" s="87"/>
      <c r="JT3" s="87"/>
      <c r="JU3" s="87"/>
      <c r="JV3" s="87"/>
      <c r="JW3" s="87"/>
      <c r="JX3" s="87"/>
      <c r="JY3" s="87"/>
      <c r="JZ3" s="87"/>
      <c r="KB3" s="87"/>
      <c r="KC3" s="87"/>
      <c r="KE3" s="87"/>
      <c r="KF3" s="87"/>
      <c r="KG3" s="87"/>
      <c r="KH3" s="87"/>
      <c r="KI3" s="87"/>
      <c r="KJ3" s="87"/>
      <c r="KK3" s="87"/>
      <c r="KL3" s="87"/>
      <c r="KM3" s="87"/>
      <c r="KN3" s="87"/>
      <c r="KO3" s="87"/>
      <c r="KP3" s="87"/>
      <c r="KQ3" s="87"/>
      <c r="KR3" s="87"/>
      <c r="KS3" s="87"/>
      <c r="KT3" s="87"/>
      <c r="KU3" s="87"/>
      <c r="KW3" s="87"/>
      <c r="KX3" s="87"/>
      <c r="KY3" s="87"/>
      <c r="KZ3" s="87"/>
      <c r="LA3" s="87"/>
      <c r="LB3" s="87"/>
      <c r="LC3" s="87"/>
      <c r="LD3" s="87"/>
      <c r="LE3" s="87"/>
      <c r="LF3" s="87"/>
      <c r="LG3" s="87"/>
      <c r="LH3" s="87"/>
      <c r="LI3" s="87"/>
      <c r="LK3" s="87"/>
      <c r="LL3" s="87"/>
      <c r="LM3" s="87"/>
      <c r="LO3" s="87"/>
    </row>
    <row r="4" spans="1:327">
      <c r="A4" s="86" t="s">
        <v>163</v>
      </c>
      <c r="C4" t="s">
        <v>1639</v>
      </c>
      <c r="D4" t="s">
        <v>1639</v>
      </c>
      <c r="E4" s="87" t="s">
        <v>712</v>
      </c>
      <c r="F4" s="87" t="s">
        <v>712</v>
      </c>
      <c r="G4" s="87" t="s">
        <v>745</v>
      </c>
      <c r="H4" s="87" t="s">
        <v>712</v>
      </c>
      <c r="I4" s="87" t="s">
        <v>708</v>
      </c>
      <c r="J4" s="87" t="s">
        <v>712</v>
      </c>
      <c r="K4" s="87" t="s">
        <v>712</v>
      </c>
      <c r="L4" s="87" t="s">
        <v>708</v>
      </c>
      <c r="M4" t="s">
        <v>1639</v>
      </c>
      <c r="N4" s="87" t="s">
        <v>767</v>
      </c>
      <c r="O4" t="s">
        <v>1639</v>
      </c>
      <c r="P4" t="s">
        <v>1639</v>
      </c>
      <c r="Q4" t="s">
        <v>1639</v>
      </c>
      <c r="R4" s="87" t="s">
        <v>708</v>
      </c>
      <c r="S4" s="87" t="s">
        <v>708</v>
      </c>
      <c r="T4" s="87" t="s">
        <v>780</v>
      </c>
      <c r="U4" t="s">
        <v>1639</v>
      </c>
      <c r="V4" s="87" t="s">
        <v>721</v>
      </c>
      <c r="W4" t="s">
        <v>1639</v>
      </c>
      <c r="X4" t="s">
        <v>1639</v>
      </c>
      <c r="Y4" s="87" t="s">
        <v>723</v>
      </c>
      <c r="Z4" t="s">
        <v>1639</v>
      </c>
      <c r="AA4" t="s">
        <v>1639</v>
      </c>
      <c r="AB4" s="87" t="s">
        <v>712</v>
      </c>
      <c r="AC4" t="s">
        <v>1639</v>
      </c>
      <c r="AD4" s="87" t="s">
        <v>708</v>
      </c>
      <c r="AE4" t="s">
        <v>1639</v>
      </c>
      <c r="AF4" t="s">
        <v>1639</v>
      </c>
      <c r="AG4" t="s">
        <v>1639</v>
      </c>
      <c r="AH4" s="87" t="s">
        <v>708</v>
      </c>
      <c r="AI4" s="87" t="s">
        <v>708</v>
      </c>
      <c r="AJ4" s="87" t="s">
        <v>708</v>
      </c>
      <c r="AK4" s="87" t="s">
        <v>712</v>
      </c>
      <c r="AL4" s="87" t="s">
        <v>731</v>
      </c>
      <c r="AM4" s="87" t="s">
        <v>724</v>
      </c>
      <c r="AN4" s="87" t="s">
        <v>708</v>
      </c>
      <c r="AO4" s="87" t="s">
        <v>776</v>
      </c>
      <c r="AP4" t="s">
        <v>1639</v>
      </c>
      <c r="AQ4" s="87" t="s">
        <v>723</v>
      </c>
      <c r="AR4" s="87" t="s">
        <v>721</v>
      </c>
      <c r="AS4" t="s">
        <v>1639</v>
      </c>
      <c r="AT4" s="87" t="s">
        <v>834</v>
      </c>
      <c r="AU4" s="87" t="s">
        <v>745</v>
      </c>
      <c r="AV4" s="87" t="s">
        <v>708</v>
      </c>
      <c r="AW4" s="87" t="s">
        <v>708</v>
      </c>
      <c r="AX4" s="87" t="s">
        <v>708</v>
      </c>
      <c r="AY4" s="87" t="s">
        <v>708</v>
      </c>
      <c r="AZ4" t="s">
        <v>1639</v>
      </c>
      <c r="BA4" t="s">
        <v>1639</v>
      </c>
      <c r="BB4" t="s">
        <v>1639</v>
      </c>
      <c r="BC4" s="87" t="s">
        <v>708</v>
      </c>
      <c r="BD4" s="87" t="s">
        <v>717</v>
      </c>
      <c r="BE4" t="s">
        <v>1639</v>
      </c>
      <c r="BF4" s="87" t="s">
        <v>712</v>
      </c>
      <c r="BG4" s="87" t="s">
        <v>712</v>
      </c>
      <c r="BH4" s="87" t="s">
        <v>708</v>
      </c>
      <c r="BI4" t="s">
        <v>1639</v>
      </c>
      <c r="BJ4" t="s">
        <v>1639</v>
      </c>
      <c r="BK4" s="87" t="s">
        <v>718</v>
      </c>
      <c r="BL4" t="s">
        <v>1639</v>
      </c>
      <c r="BM4" s="87" t="s">
        <v>719</v>
      </c>
      <c r="BN4" s="87" t="s">
        <v>712</v>
      </c>
      <c r="BO4" s="87" t="s">
        <v>712</v>
      </c>
      <c r="BP4" t="s">
        <v>1639</v>
      </c>
      <c r="BQ4" s="87" t="s">
        <v>712</v>
      </c>
      <c r="BR4" s="87" t="s">
        <v>712</v>
      </c>
      <c r="BS4" t="s">
        <v>1639</v>
      </c>
      <c r="BT4" t="s">
        <v>1639</v>
      </c>
      <c r="BU4" t="s">
        <v>1639</v>
      </c>
      <c r="BV4" s="87" t="s">
        <v>708</v>
      </c>
      <c r="BW4" t="s">
        <v>1639</v>
      </c>
      <c r="BX4" s="87" t="s">
        <v>712</v>
      </c>
      <c r="BY4" t="s">
        <v>1639</v>
      </c>
      <c r="BZ4" s="87" t="s">
        <v>712</v>
      </c>
      <c r="CA4" t="s">
        <v>1639</v>
      </c>
      <c r="CB4" t="s">
        <v>1639</v>
      </c>
      <c r="CC4" t="s">
        <v>1639</v>
      </c>
      <c r="CD4" t="s">
        <v>1639</v>
      </c>
      <c r="CE4" t="s">
        <v>1639</v>
      </c>
      <c r="CF4" t="s">
        <v>1639</v>
      </c>
      <c r="CG4" t="s">
        <v>1639</v>
      </c>
      <c r="CH4" t="s">
        <v>1639</v>
      </c>
      <c r="CI4" s="87" t="s">
        <v>712</v>
      </c>
      <c r="CJ4" t="s">
        <v>1639</v>
      </c>
      <c r="CK4" s="87" t="s">
        <v>708</v>
      </c>
      <c r="CL4" t="s">
        <v>1639</v>
      </c>
      <c r="CM4" s="87" t="s">
        <v>720</v>
      </c>
      <c r="CN4" s="87" t="s">
        <v>722</v>
      </c>
      <c r="CO4" t="s">
        <v>1639</v>
      </c>
      <c r="CP4" s="87" t="s">
        <v>708</v>
      </c>
      <c r="CQ4" s="87" t="s">
        <v>708</v>
      </c>
      <c r="CR4" s="87" t="s">
        <v>721</v>
      </c>
      <c r="CS4" t="s">
        <v>1639</v>
      </c>
      <c r="CT4" t="s">
        <v>1639</v>
      </c>
      <c r="CU4" t="s">
        <v>1639</v>
      </c>
      <c r="CV4" t="s">
        <v>1639</v>
      </c>
      <c r="CW4" s="87" t="s">
        <v>717</v>
      </c>
      <c r="CX4" s="87" t="s">
        <v>708</v>
      </c>
      <c r="CY4" s="87" t="s">
        <v>712</v>
      </c>
      <c r="CZ4" s="87" t="s">
        <v>710</v>
      </c>
      <c r="DA4" s="87" t="s">
        <v>708</v>
      </c>
      <c r="DB4" s="87" t="s">
        <v>712</v>
      </c>
      <c r="DC4" t="s">
        <v>1639</v>
      </c>
      <c r="DD4" t="s">
        <v>1639</v>
      </c>
      <c r="DE4" t="s">
        <v>1639</v>
      </c>
      <c r="DI4" t="s">
        <v>1639</v>
      </c>
      <c r="DJ4" t="s">
        <v>1639</v>
      </c>
      <c r="DK4" s="87" t="s">
        <v>709</v>
      </c>
      <c r="DL4" t="s">
        <v>1639</v>
      </c>
      <c r="DM4" s="87" t="s">
        <v>709</v>
      </c>
      <c r="DN4" s="87" t="s">
        <v>709</v>
      </c>
      <c r="DO4" s="87" t="s">
        <v>709</v>
      </c>
      <c r="DP4" t="s">
        <v>1639</v>
      </c>
      <c r="DQ4" t="s">
        <v>1639</v>
      </c>
      <c r="DR4" s="87" t="s">
        <v>709</v>
      </c>
      <c r="DS4" t="s">
        <v>1639</v>
      </c>
      <c r="DT4" s="87" t="s">
        <v>709</v>
      </c>
      <c r="DU4" t="s">
        <v>1639</v>
      </c>
      <c r="DV4" t="s">
        <v>1639</v>
      </c>
      <c r="DW4" t="s">
        <v>1639</v>
      </c>
      <c r="DX4" s="87" t="s">
        <v>709</v>
      </c>
      <c r="DY4" s="87" t="s">
        <v>709</v>
      </c>
      <c r="DZ4" s="87" t="s">
        <v>709</v>
      </c>
      <c r="EA4" t="s">
        <v>1639</v>
      </c>
      <c r="EB4" t="s">
        <v>1639</v>
      </c>
      <c r="EC4" t="s">
        <v>1639</v>
      </c>
      <c r="ED4" t="s">
        <v>1639</v>
      </c>
      <c r="EE4" t="s">
        <v>1639</v>
      </c>
      <c r="EF4" t="s">
        <v>1639</v>
      </c>
      <c r="EG4" t="s">
        <v>1639</v>
      </c>
      <c r="EH4" s="87" t="s">
        <v>709</v>
      </c>
      <c r="EI4" s="87" t="s">
        <v>709</v>
      </c>
      <c r="EJ4" s="87" t="s">
        <v>709</v>
      </c>
      <c r="EK4" t="s">
        <v>1639</v>
      </c>
      <c r="EL4" t="s">
        <v>1639</v>
      </c>
      <c r="EM4" s="87" t="s">
        <v>709</v>
      </c>
      <c r="EN4" s="87" t="s">
        <v>709</v>
      </c>
      <c r="EO4" s="87" t="s">
        <v>709</v>
      </c>
      <c r="EP4" s="87" t="s">
        <v>709</v>
      </c>
      <c r="EQ4" s="87" t="s">
        <v>709</v>
      </c>
      <c r="ER4" t="s">
        <v>1639</v>
      </c>
      <c r="ES4" s="87" t="s">
        <v>709</v>
      </c>
      <c r="ET4" s="87" t="s">
        <v>709</v>
      </c>
      <c r="EU4" s="87" t="s">
        <v>709</v>
      </c>
      <c r="EV4" t="s">
        <v>1639</v>
      </c>
      <c r="EW4" t="s">
        <v>1639</v>
      </c>
      <c r="EX4" t="s">
        <v>1639</v>
      </c>
      <c r="EY4" s="87" t="s">
        <v>709</v>
      </c>
      <c r="EZ4" s="87" t="s">
        <v>709</v>
      </c>
      <c r="FA4" s="87" t="s">
        <v>709</v>
      </c>
      <c r="FB4" s="87" t="s">
        <v>709</v>
      </c>
      <c r="FC4" s="87" t="s">
        <v>709</v>
      </c>
      <c r="FD4" s="87" t="s">
        <v>709</v>
      </c>
      <c r="FE4" t="s">
        <v>1639</v>
      </c>
      <c r="FF4" t="s">
        <v>1639</v>
      </c>
      <c r="FG4" t="s">
        <v>1639</v>
      </c>
      <c r="FH4" t="s">
        <v>1639</v>
      </c>
      <c r="FI4" s="87" t="s">
        <v>709</v>
      </c>
      <c r="FJ4" t="s">
        <v>1639</v>
      </c>
      <c r="FK4" t="s">
        <v>1639</v>
      </c>
      <c r="FL4" s="87" t="s">
        <v>709</v>
      </c>
      <c r="FM4" s="87" t="s">
        <v>709</v>
      </c>
      <c r="FN4" t="s">
        <v>1639</v>
      </c>
      <c r="FO4" s="87" t="s">
        <v>709</v>
      </c>
      <c r="FP4" t="s">
        <v>1639</v>
      </c>
      <c r="FQ4" t="s">
        <v>1639</v>
      </c>
      <c r="FR4" t="s">
        <v>1639</v>
      </c>
      <c r="FS4" s="87" t="s">
        <v>709</v>
      </c>
      <c r="FT4" s="87" t="s">
        <v>709</v>
      </c>
      <c r="FU4" t="s">
        <v>1639</v>
      </c>
      <c r="FV4" s="87" t="s">
        <v>709</v>
      </c>
      <c r="FW4" s="87" t="s">
        <v>709</v>
      </c>
      <c r="FX4" t="s">
        <v>1639</v>
      </c>
      <c r="FY4" t="s">
        <v>1639</v>
      </c>
      <c r="FZ4" t="s">
        <v>1639</v>
      </c>
      <c r="GA4" s="87" t="s">
        <v>709</v>
      </c>
      <c r="GB4" t="s">
        <v>1639</v>
      </c>
      <c r="GC4" s="87" t="s">
        <v>709</v>
      </c>
      <c r="GD4" t="s">
        <v>1639</v>
      </c>
      <c r="GE4" s="87" t="s">
        <v>709</v>
      </c>
      <c r="GF4" t="s">
        <v>1639</v>
      </c>
      <c r="GG4" t="s">
        <v>1639</v>
      </c>
      <c r="GH4" t="s">
        <v>1639</v>
      </c>
      <c r="GI4" t="s">
        <v>1639</v>
      </c>
      <c r="GJ4" t="s">
        <v>1639</v>
      </c>
      <c r="GK4" t="s">
        <v>1639</v>
      </c>
      <c r="GL4" t="s">
        <v>1639</v>
      </c>
      <c r="GM4" t="s">
        <v>1639</v>
      </c>
      <c r="GN4" s="87" t="s">
        <v>709</v>
      </c>
      <c r="GO4" t="s">
        <v>1639</v>
      </c>
      <c r="GP4" s="87" t="s">
        <v>709</v>
      </c>
      <c r="GQ4" s="87" t="s">
        <v>709</v>
      </c>
      <c r="GR4" t="s">
        <v>1639</v>
      </c>
      <c r="GS4" t="s">
        <v>1639</v>
      </c>
      <c r="GT4" t="s">
        <v>1639</v>
      </c>
      <c r="GU4" s="87" t="s">
        <v>709</v>
      </c>
      <c r="GV4" s="87" t="s">
        <v>709</v>
      </c>
      <c r="GW4" t="s">
        <v>1639</v>
      </c>
      <c r="GX4" t="s">
        <v>1639</v>
      </c>
      <c r="GY4" t="s">
        <v>1639</v>
      </c>
      <c r="GZ4" t="s">
        <v>1639</v>
      </c>
      <c r="HA4" s="87" t="s">
        <v>709</v>
      </c>
      <c r="HB4" s="87" t="s">
        <v>709</v>
      </c>
      <c r="HC4" s="87" t="s">
        <v>709</v>
      </c>
      <c r="HD4" t="s">
        <v>1639</v>
      </c>
      <c r="HE4" t="s">
        <v>1639</v>
      </c>
      <c r="HF4" t="s">
        <v>1639</v>
      </c>
      <c r="HG4" s="87" t="s">
        <v>741</v>
      </c>
      <c r="HH4" t="s">
        <v>1639</v>
      </c>
      <c r="HI4" t="s">
        <v>1639</v>
      </c>
      <c r="HJ4" t="s">
        <v>1639</v>
      </c>
      <c r="HM4" s="87" t="s">
        <v>712</v>
      </c>
      <c r="HN4" s="87" t="s">
        <v>712</v>
      </c>
      <c r="HO4" s="87" t="s">
        <v>711</v>
      </c>
      <c r="HP4" t="s">
        <v>1639</v>
      </c>
      <c r="HQ4" s="87" t="s">
        <v>708</v>
      </c>
      <c r="HR4" s="87" t="s">
        <v>708</v>
      </c>
      <c r="HS4" s="87" t="s">
        <v>712</v>
      </c>
      <c r="HT4" s="87" t="s">
        <v>711</v>
      </c>
      <c r="HU4" s="87" t="s">
        <v>712</v>
      </c>
      <c r="HV4" s="87" t="s">
        <v>711</v>
      </c>
      <c r="HW4" s="87" t="s">
        <v>712</v>
      </c>
      <c r="HX4" s="87" t="s">
        <v>813</v>
      </c>
      <c r="HY4" s="87" t="s">
        <v>711</v>
      </c>
      <c r="HZ4" s="87" t="s">
        <v>711</v>
      </c>
      <c r="IA4" s="87" t="s">
        <v>712</v>
      </c>
      <c r="IB4" s="87" t="s">
        <v>708</v>
      </c>
      <c r="IC4" s="87" t="s">
        <v>708</v>
      </c>
      <c r="ID4" s="87" t="s">
        <v>712</v>
      </c>
      <c r="IE4" s="87" t="s">
        <v>711</v>
      </c>
      <c r="IF4" s="87" t="s">
        <v>711</v>
      </c>
      <c r="IG4" t="s">
        <v>1639</v>
      </c>
      <c r="IH4" s="87" t="s">
        <v>712</v>
      </c>
      <c r="II4" s="87" t="s">
        <v>711</v>
      </c>
      <c r="IJ4" s="87" t="s">
        <v>711</v>
      </c>
      <c r="IK4" t="s">
        <v>1639</v>
      </c>
      <c r="IL4" s="87" t="s">
        <v>712</v>
      </c>
      <c r="IM4" s="87" t="s">
        <v>711</v>
      </c>
      <c r="IN4" s="87" t="s">
        <v>708</v>
      </c>
      <c r="IO4" s="87" t="s">
        <v>711</v>
      </c>
      <c r="IP4" s="87" t="s">
        <v>711</v>
      </c>
      <c r="IQ4" s="87" t="s">
        <v>2545</v>
      </c>
      <c r="IR4" s="87" t="s">
        <v>708</v>
      </c>
      <c r="IS4" s="87" t="s">
        <v>712</v>
      </c>
      <c r="IT4" s="87" t="s">
        <v>708</v>
      </c>
      <c r="IU4" s="87" t="s">
        <v>712</v>
      </c>
      <c r="IV4" s="87" t="s">
        <v>712</v>
      </c>
      <c r="IW4" s="87" t="s">
        <v>711</v>
      </c>
      <c r="IX4" s="87" t="s">
        <v>712</v>
      </c>
      <c r="IY4" s="87" t="s">
        <v>776</v>
      </c>
      <c r="IZ4" s="87" t="s">
        <v>1928</v>
      </c>
      <c r="JA4" s="87" t="s">
        <v>711</v>
      </c>
      <c r="JB4" s="87" t="s">
        <v>711</v>
      </c>
      <c r="JC4" s="87" t="s">
        <v>712</v>
      </c>
      <c r="JD4" s="87" t="s">
        <v>829</v>
      </c>
      <c r="JE4" s="87" t="s">
        <v>712</v>
      </c>
      <c r="JF4" s="87" t="s">
        <v>726</v>
      </c>
      <c r="JG4" s="87" t="s">
        <v>712</v>
      </c>
      <c r="JH4" s="87" t="s">
        <v>708</v>
      </c>
      <c r="JI4" s="87" t="s">
        <v>712</v>
      </c>
      <c r="JJ4" s="87" t="s">
        <v>712</v>
      </c>
      <c r="JK4" s="87" t="s">
        <v>711</v>
      </c>
      <c r="JL4" s="87" t="s">
        <v>711</v>
      </c>
      <c r="JM4" s="87" t="s">
        <v>711</v>
      </c>
      <c r="JN4" s="87" t="s">
        <v>711</v>
      </c>
      <c r="JO4" s="87" t="s">
        <v>711</v>
      </c>
      <c r="JP4" s="87" t="s">
        <v>712</v>
      </c>
      <c r="JQ4" s="87" t="s">
        <v>708</v>
      </c>
      <c r="JR4" s="87" t="s">
        <v>712</v>
      </c>
      <c r="JS4" s="87" t="s">
        <v>712</v>
      </c>
      <c r="JT4" s="87" t="s">
        <v>712</v>
      </c>
      <c r="JU4" s="87" t="s">
        <v>712</v>
      </c>
      <c r="JV4" s="87" t="s">
        <v>712</v>
      </c>
      <c r="JW4" s="87" t="s">
        <v>712</v>
      </c>
      <c r="JX4" s="87" t="s">
        <v>711</v>
      </c>
      <c r="JY4" s="87" t="s">
        <v>711</v>
      </c>
      <c r="JZ4" s="87" t="s">
        <v>711</v>
      </c>
      <c r="KA4" t="s">
        <v>1639</v>
      </c>
      <c r="KB4" s="87" t="s">
        <v>708</v>
      </c>
      <c r="KC4" s="87" t="s">
        <v>712</v>
      </c>
      <c r="KD4" t="s">
        <v>1639</v>
      </c>
      <c r="KE4" s="87" t="s">
        <v>711</v>
      </c>
      <c r="KF4" s="87" t="s">
        <v>712</v>
      </c>
      <c r="KG4" s="87" t="s">
        <v>711</v>
      </c>
      <c r="KH4" s="87" t="s">
        <v>712</v>
      </c>
      <c r="KI4" s="87" t="s">
        <v>711</v>
      </c>
      <c r="KJ4" s="87" t="s">
        <v>708</v>
      </c>
      <c r="KK4" s="87" t="s">
        <v>712</v>
      </c>
      <c r="KL4" s="87" t="s">
        <v>708</v>
      </c>
      <c r="KM4" s="87" t="s">
        <v>712</v>
      </c>
      <c r="KN4" s="87" t="s">
        <v>721</v>
      </c>
      <c r="KO4" s="87" t="s">
        <v>712</v>
      </c>
      <c r="KP4" s="87" t="s">
        <v>711</v>
      </c>
      <c r="KQ4" s="87" t="s">
        <v>712</v>
      </c>
      <c r="KR4" s="87" t="s">
        <v>712</v>
      </c>
      <c r="KS4" s="87" t="s">
        <v>708</v>
      </c>
      <c r="KT4" s="87" t="s">
        <v>712</v>
      </c>
      <c r="KU4" s="87" t="s">
        <v>708</v>
      </c>
      <c r="KV4" t="s">
        <v>1639</v>
      </c>
      <c r="KW4" s="87" t="s">
        <v>711</v>
      </c>
      <c r="KX4" s="87" t="s">
        <v>712</v>
      </c>
      <c r="KY4" s="87" t="s">
        <v>712</v>
      </c>
      <c r="KZ4" s="87" t="s">
        <v>2553</v>
      </c>
      <c r="LA4" s="87" t="s">
        <v>708</v>
      </c>
      <c r="LB4" s="87" t="s">
        <v>712</v>
      </c>
      <c r="LC4" s="87" t="s">
        <v>708</v>
      </c>
      <c r="LD4" s="87" t="s">
        <v>711</v>
      </c>
      <c r="LE4" s="87" t="s">
        <v>711</v>
      </c>
      <c r="LF4" s="87" t="s">
        <v>712</v>
      </c>
      <c r="LG4" s="87" t="s">
        <v>708</v>
      </c>
      <c r="LH4" s="87" t="s">
        <v>836</v>
      </c>
      <c r="LI4" s="87" t="s">
        <v>712</v>
      </c>
      <c r="LJ4" t="s">
        <v>1639</v>
      </c>
      <c r="LK4" s="87" t="s">
        <v>712</v>
      </c>
      <c r="LL4" s="87" t="s">
        <v>712</v>
      </c>
      <c r="LM4" s="87" t="s">
        <v>711</v>
      </c>
      <c r="LN4" t="s">
        <v>1639</v>
      </c>
      <c r="LO4" s="87" t="s">
        <v>711</v>
      </c>
    </row>
    <row r="5" spans="1:327">
      <c r="A5" s="86" t="s">
        <v>167</v>
      </c>
      <c r="E5" s="87" t="s">
        <v>723</v>
      </c>
      <c r="G5" s="87" t="s">
        <v>708</v>
      </c>
      <c r="I5" s="87" t="s">
        <v>712</v>
      </c>
      <c r="J5" s="87" t="s">
        <v>754</v>
      </c>
      <c r="K5" s="87" t="s">
        <v>721</v>
      </c>
      <c r="L5" s="87" t="s">
        <v>712</v>
      </c>
      <c r="N5" s="87" t="s">
        <v>737</v>
      </c>
      <c r="R5" s="87" t="s">
        <v>779</v>
      </c>
      <c r="S5" s="87" t="s">
        <v>824</v>
      </c>
      <c r="T5" s="87" t="s">
        <v>712</v>
      </c>
      <c r="V5" s="87" t="s">
        <v>719</v>
      </c>
      <c r="AB5" s="87" t="s">
        <v>756</v>
      </c>
      <c r="AD5" s="87" t="s">
        <v>712</v>
      </c>
      <c r="AI5" s="87" t="s">
        <v>717</v>
      </c>
      <c r="AJ5" s="87" t="s">
        <v>712</v>
      </c>
      <c r="AK5" s="87" t="s">
        <v>730</v>
      </c>
      <c r="AN5" s="87" t="s">
        <v>712</v>
      </c>
      <c r="AO5" s="87" t="s">
        <v>712</v>
      </c>
      <c r="AT5" s="87" t="s">
        <v>829</v>
      </c>
      <c r="AW5" s="87" t="s">
        <v>710</v>
      </c>
      <c r="AX5" s="87" t="s">
        <v>776</v>
      </c>
      <c r="AY5" s="87" t="s">
        <v>712</v>
      </c>
      <c r="BC5" s="87" t="s">
        <v>739</v>
      </c>
      <c r="BD5" s="87" t="s">
        <v>712</v>
      </c>
      <c r="BH5" s="87" t="s">
        <v>712</v>
      </c>
      <c r="BM5" s="87" t="s">
        <v>737</v>
      </c>
      <c r="BN5" s="87" t="s">
        <v>723</v>
      </c>
      <c r="BQ5" s="87" t="s">
        <v>722</v>
      </c>
      <c r="BR5" s="87" t="s">
        <v>752</v>
      </c>
      <c r="BZ5" s="87" t="s">
        <v>721</v>
      </c>
      <c r="CI5" s="87" t="s">
        <v>759</v>
      </c>
      <c r="CK5" s="87" t="s">
        <v>712</v>
      </c>
      <c r="CM5" s="87" t="s">
        <v>736</v>
      </c>
      <c r="CP5" s="87" t="s">
        <v>712</v>
      </c>
      <c r="CQ5" s="87" t="s">
        <v>712</v>
      </c>
      <c r="CR5" s="87" t="s">
        <v>760</v>
      </c>
      <c r="CW5" s="87" t="s">
        <v>846</v>
      </c>
      <c r="CX5" s="87" t="s">
        <v>836</v>
      </c>
      <c r="DA5" s="87" t="s">
        <v>712</v>
      </c>
      <c r="DB5" s="87" t="s">
        <v>761</v>
      </c>
      <c r="DY5" s="87" t="s">
        <v>831</v>
      </c>
      <c r="EJ5" s="87" t="s">
        <v>738</v>
      </c>
      <c r="ES5" s="87" t="s">
        <v>741</v>
      </c>
      <c r="ET5" s="87" t="s">
        <v>758</v>
      </c>
      <c r="EZ5" s="87" t="s">
        <v>750</v>
      </c>
      <c r="FA5" s="87" t="s">
        <v>738</v>
      </c>
      <c r="FC5" s="87" t="s">
        <v>758</v>
      </c>
      <c r="GU5" s="87" t="s">
        <v>1817</v>
      </c>
      <c r="GV5" s="87" t="s">
        <v>738</v>
      </c>
      <c r="HB5" s="87" t="s">
        <v>738</v>
      </c>
      <c r="HC5" s="87" t="s">
        <v>872</v>
      </c>
      <c r="HM5" s="87" t="s">
        <v>711</v>
      </c>
      <c r="HQ5" s="87" t="s">
        <v>712</v>
      </c>
      <c r="HR5" s="87" t="s">
        <v>711</v>
      </c>
      <c r="HS5" s="87" t="s">
        <v>711</v>
      </c>
      <c r="HU5" s="87" t="s">
        <v>721</v>
      </c>
      <c r="HV5" s="87" t="s">
        <v>763</v>
      </c>
      <c r="HX5" s="87" t="s">
        <v>712</v>
      </c>
      <c r="IA5" s="87" t="s">
        <v>711</v>
      </c>
      <c r="IB5" s="87" t="s">
        <v>726</v>
      </c>
      <c r="IC5" s="87" t="s">
        <v>824</v>
      </c>
      <c r="ID5" s="87" t="s">
        <v>711</v>
      </c>
      <c r="IE5" s="87" t="s">
        <v>721</v>
      </c>
      <c r="IL5" s="87" t="s">
        <v>711</v>
      </c>
      <c r="IM5" s="87" t="s">
        <v>722</v>
      </c>
      <c r="IN5" s="87" t="s">
        <v>712</v>
      </c>
      <c r="IR5" s="87" t="s">
        <v>712</v>
      </c>
      <c r="IS5" s="87" t="s">
        <v>711</v>
      </c>
      <c r="IT5" s="87" t="s">
        <v>712</v>
      </c>
      <c r="IU5" s="87" t="s">
        <v>711</v>
      </c>
      <c r="IV5" s="87" t="s">
        <v>711</v>
      </c>
      <c r="IX5" s="87" t="s">
        <v>745</v>
      </c>
      <c r="IY5" s="87" t="s">
        <v>712</v>
      </c>
      <c r="IZ5" s="87" t="s">
        <v>1929</v>
      </c>
      <c r="JB5" s="87" t="s">
        <v>744</v>
      </c>
      <c r="JC5" s="87" t="s">
        <v>711</v>
      </c>
      <c r="JD5" s="87" t="s">
        <v>712</v>
      </c>
      <c r="JE5" s="87" t="s">
        <v>711</v>
      </c>
      <c r="JF5" s="87" t="s">
        <v>712</v>
      </c>
      <c r="JG5" s="87" t="s">
        <v>2410</v>
      </c>
      <c r="JH5" s="87" t="s">
        <v>1931</v>
      </c>
      <c r="JI5" s="87" t="s">
        <v>711</v>
      </c>
      <c r="JQ5" s="87" t="s">
        <v>712</v>
      </c>
      <c r="JR5" s="87" t="s">
        <v>1934</v>
      </c>
      <c r="JS5" s="87" t="s">
        <v>711</v>
      </c>
      <c r="JT5" s="87" t="s">
        <v>711</v>
      </c>
      <c r="JU5" s="87" t="s">
        <v>711</v>
      </c>
      <c r="JW5" s="87" t="s">
        <v>727</v>
      </c>
      <c r="JX5" s="87" t="s">
        <v>721</v>
      </c>
      <c r="KB5" s="87" t="s">
        <v>712</v>
      </c>
      <c r="KC5" s="87" t="s">
        <v>711</v>
      </c>
      <c r="KF5" s="87" t="s">
        <v>1937</v>
      </c>
      <c r="KH5" s="87" t="s">
        <v>770</v>
      </c>
      <c r="KJ5" s="87" t="s">
        <v>712</v>
      </c>
      <c r="KK5" s="87" t="s">
        <v>711</v>
      </c>
      <c r="KL5" s="87" t="s">
        <v>711</v>
      </c>
      <c r="KM5" s="87" t="s">
        <v>711</v>
      </c>
      <c r="KO5" s="87" t="s">
        <v>711</v>
      </c>
      <c r="KS5" s="87" t="s">
        <v>712</v>
      </c>
      <c r="KU5" s="87" t="s">
        <v>712</v>
      </c>
      <c r="KW5" s="87" t="s">
        <v>745</v>
      </c>
      <c r="KX5" s="87" t="s">
        <v>711</v>
      </c>
      <c r="KZ5" s="87" t="s">
        <v>708</v>
      </c>
      <c r="LA5" s="87" t="s">
        <v>712</v>
      </c>
      <c r="LB5" s="87" t="s">
        <v>711</v>
      </c>
      <c r="LC5" s="87" t="s">
        <v>711</v>
      </c>
      <c r="LD5" s="87" t="s">
        <v>746</v>
      </c>
      <c r="LF5" s="87" t="s">
        <v>777</v>
      </c>
      <c r="LG5" s="87" t="s">
        <v>776</v>
      </c>
      <c r="LH5" s="87" t="s">
        <v>712</v>
      </c>
      <c r="LI5" s="87" t="s">
        <v>711</v>
      </c>
      <c r="LK5" s="87" t="s">
        <v>711</v>
      </c>
      <c r="LL5" s="87" t="s">
        <v>764</v>
      </c>
    </row>
    <row r="6" spans="1:327">
      <c r="A6" s="86" t="s">
        <v>168</v>
      </c>
      <c r="E6" s="87" t="s">
        <v>711</v>
      </c>
      <c r="I6" s="87" t="s">
        <v>745</v>
      </c>
      <c r="N6" s="87" t="s">
        <v>769</v>
      </c>
      <c r="R6" s="87" t="s">
        <v>712</v>
      </c>
      <c r="S6" s="87" t="s">
        <v>782</v>
      </c>
      <c r="T6" s="87" t="s">
        <v>721</v>
      </c>
      <c r="V6" s="87" t="s">
        <v>723</v>
      </c>
      <c r="AI6" s="87" t="s">
        <v>712</v>
      </c>
      <c r="AJ6" s="87" t="s">
        <v>730</v>
      </c>
      <c r="AN6" s="87" t="s">
        <v>760</v>
      </c>
      <c r="AO6" s="87" t="s">
        <v>757</v>
      </c>
      <c r="AT6" s="87" t="s">
        <v>712</v>
      </c>
      <c r="AW6" s="87" t="s">
        <v>751</v>
      </c>
      <c r="AX6" s="87" t="s">
        <v>712</v>
      </c>
      <c r="AY6" s="87" t="s">
        <v>745</v>
      </c>
      <c r="BH6" s="87" t="s">
        <v>1629</v>
      </c>
      <c r="BM6" s="87" t="s">
        <v>753</v>
      </c>
      <c r="BN6" s="87" t="s">
        <v>711</v>
      </c>
      <c r="BR6" s="87" t="s">
        <v>2537</v>
      </c>
      <c r="BZ6" s="87" t="s">
        <v>760</v>
      </c>
      <c r="CI6" s="87" t="s">
        <v>711</v>
      </c>
      <c r="CM6" s="87" t="s">
        <v>2538</v>
      </c>
      <c r="CQ6" s="87" t="s">
        <v>711</v>
      </c>
      <c r="CW6" s="87" t="s">
        <v>712</v>
      </c>
      <c r="CX6" s="87" t="s">
        <v>867</v>
      </c>
      <c r="DA6" s="87" t="s">
        <v>724</v>
      </c>
      <c r="DY6" s="87" t="s">
        <v>725</v>
      </c>
      <c r="HB6" s="87" t="s">
        <v>735</v>
      </c>
      <c r="HQ6" s="87" t="s">
        <v>711</v>
      </c>
      <c r="HX6" s="87" t="s">
        <v>711</v>
      </c>
      <c r="IB6" s="87" t="s">
        <v>712</v>
      </c>
      <c r="IC6" s="87" t="s">
        <v>782</v>
      </c>
      <c r="IE6" s="87" t="s">
        <v>568</v>
      </c>
      <c r="IL6" s="87" t="s">
        <v>2541</v>
      </c>
      <c r="IN6" s="87" t="s">
        <v>1920</v>
      </c>
      <c r="IR6" s="87" t="s">
        <v>2409</v>
      </c>
      <c r="IS6" s="87" t="s">
        <v>721</v>
      </c>
      <c r="IT6" s="87" t="s">
        <v>711</v>
      </c>
      <c r="IU6" s="87" t="s">
        <v>730</v>
      </c>
      <c r="IY6" s="87" t="s">
        <v>711</v>
      </c>
      <c r="IZ6" s="87" t="s">
        <v>743</v>
      </c>
      <c r="JD6" s="87" t="s">
        <v>1930</v>
      </c>
      <c r="JE6" s="87" t="s">
        <v>727</v>
      </c>
      <c r="JF6" s="87" t="s">
        <v>711</v>
      </c>
      <c r="JG6" s="87" t="s">
        <v>711</v>
      </c>
      <c r="JH6" s="87" t="s">
        <v>776</v>
      </c>
      <c r="JI6" s="87" t="s">
        <v>764</v>
      </c>
      <c r="JQ6" s="87" t="s">
        <v>775</v>
      </c>
      <c r="JR6" s="87" t="s">
        <v>711</v>
      </c>
      <c r="JU6" s="87" t="s">
        <v>733</v>
      </c>
      <c r="JX6" s="87" t="s">
        <v>743</v>
      </c>
      <c r="KB6" s="87" t="s">
        <v>770</v>
      </c>
      <c r="KF6" s="87" t="s">
        <v>2411</v>
      </c>
      <c r="KH6" s="87" t="s">
        <v>711</v>
      </c>
      <c r="KJ6" s="87" t="s">
        <v>721</v>
      </c>
      <c r="KS6" s="87" t="s">
        <v>711</v>
      </c>
      <c r="KU6" s="87" t="s">
        <v>2413</v>
      </c>
      <c r="KZ6" s="87" t="s">
        <v>712</v>
      </c>
      <c r="LA6" s="87" t="s">
        <v>2414</v>
      </c>
      <c r="LC6" s="87" t="s">
        <v>790</v>
      </c>
      <c r="LF6" s="87" t="s">
        <v>711</v>
      </c>
      <c r="LG6" s="87" t="s">
        <v>712</v>
      </c>
      <c r="LH6" s="87" t="s">
        <v>839</v>
      </c>
    </row>
    <row r="7" spans="1:327">
      <c r="A7" s="86" t="s">
        <v>169</v>
      </c>
      <c r="R7" s="87" t="s">
        <v>2536</v>
      </c>
      <c r="S7" s="87" t="s">
        <v>808</v>
      </c>
      <c r="T7" s="87" t="s">
        <v>760</v>
      </c>
      <c r="AI7" s="87" t="s">
        <v>1627</v>
      </c>
      <c r="AN7" s="87" t="s">
        <v>749</v>
      </c>
      <c r="AO7" s="87" t="s">
        <v>1628</v>
      </c>
      <c r="AT7" s="87" t="s">
        <v>820</v>
      </c>
      <c r="AW7" s="87" t="s">
        <v>732</v>
      </c>
      <c r="AX7" s="87" t="s">
        <v>809</v>
      </c>
      <c r="BH7" s="87" t="s">
        <v>1630</v>
      </c>
      <c r="BM7" s="87" t="s">
        <v>712</v>
      </c>
      <c r="BR7" s="87" t="s">
        <v>723</v>
      </c>
      <c r="BZ7" s="87" t="s">
        <v>723</v>
      </c>
      <c r="CW7" s="87" t="s">
        <v>730</v>
      </c>
      <c r="CX7" s="87" t="s">
        <v>712</v>
      </c>
      <c r="DA7" s="87" t="s">
        <v>711</v>
      </c>
      <c r="DY7" s="87" t="s">
        <v>735</v>
      </c>
      <c r="HB7" s="87" t="s">
        <v>750</v>
      </c>
      <c r="HQ7" s="87" t="s">
        <v>745</v>
      </c>
      <c r="HX7" s="87" t="s">
        <v>727</v>
      </c>
      <c r="IB7" s="87" t="s">
        <v>711</v>
      </c>
      <c r="IC7" s="87" t="s">
        <v>778</v>
      </c>
      <c r="IN7" s="87" t="s">
        <v>2543</v>
      </c>
      <c r="IR7" s="87" t="s">
        <v>1921</v>
      </c>
      <c r="IT7" s="87" t="s">
        <v>764</v>
      </c>
      <c r="IU7" s="87" t="s">
        <v>745</v>
      </c>
      <c r="JD7" s="87" t="s">
        <v>711</v>
      </c>
      <c r="JF7" s="87" t="s">
        <v>786</v>
      </c>
      <c r="JH7" s="87" t="s">
        <v>712</v>
      </c>
      <c r="JI7" s="87" t="s">
        <v>745</v>
      </c>
      <c r="JQ7" s="87" t="s">
        <v>745</v>
      </c>
      <c r="JR7" s="87" t="s">
        <v>730</v>
      </c>
      <c r="JU7" s="87" t="s">
        <v>2551</v>
      </c>
      <c r="KB7" s="87" t="s">
        <v>711</v>
      </c>
      <c r="KF7" s="87" t="s">
        <v>1938</v>
      </c>
      <c r="KH7" s="87" t="s">
        <v>745</v>
      </c>
      <c r="KJ7" s="87" t="s">
        <v>744</v>
      </c>
      <c r="KS7" s="87"/>
      <c r="KU7" s="87" t="s">
        <v>711</v>
      </c>
      <c r="KZ7" s="87" t="s">
        <v>1943</v>
      </c>
      <c r="LA7" s="87" t="s">
        <v>711</v>
      </c>
      <c r="LF7" s="87" t="s">
        <v>727</v>
      </c>
      <c r="LG7" s="87" t="s">
        <v>1950</v>
      </c>
      <c r="LH7" s="87" t="s">
        <v>1951</v>
      </c>
    </row>
    <row r="8" spans="1:327">
      <c r="A8" s="86" t="s">
        <v>172</v>
      </c>
      <c r="S8" s="87" t="s">
        <v>712</v>
      </c>
      <c r="T8" s="87" t="s">
        <v>723</v>
      </c>
      <c r="AI8" s="87" t="s">
        <v>711</v>
      </c>
      <c r="AN8" s="87" t="s">
        <v>730</v>
      </c>
      <c r="AT8" s="87" t="s">
        <v>805</v>
      </c>
      <c r="AX8" s="87" t="s">
        <v>770</v>
      </c>
      <c r="BH8" s="87" t="s">
        <v>806</v>
      </c>
      <c r="BZ8" s="87" t="s">
        <v>792</v>
      </c>
      <c r="CW8" s="87" t="s">
        <v>719</v>
      </c>
      <c r="CX8" s="87" t="s">
        <v>748</v>
      </c>
      <c r="HX8" s="87" t="s">
        <v>722</v>
      </c>
      <c r="IB8" s="87" t="s">
        <v>743</v>
      </c>
      <c r="IC8" s="87" t="s">
        <v>712</v>
      </c>
      <c r="IN8" s="87" t="s">
        <v>1922</v>
      </c>
      <c r="IR8" s="87" t="s">
        <v>1923</v>
      </c>
      <c r="IT8" s="87" t="s">
        <v>747</v>
      </c>
      <c r="JD8" s="87" t="s">
        <v>764</v>
      </c>
      <c r="JF8" s="87" t="s">
        <v>745</v>
      </c>
      <c r="JH8" s="87" t="s">
        <v>809</v>
      </c>
      <c r="JI8" s="87" t="s">
        <v>753</v>
      </c>
      <c r="JR8" s="87" t="s">
        <v>1935</v>
      </c>
      <c r="KB8" s="87" t="s">
        <v>747</v>
      </c>
      <c r="KF8" s="87" t="s">
        <v>2412</v>
      </c>
      <c r="KJ8" s="87" t="s">
        <v>743</v>
      </c>
      <c r="KU8" s="87" t="s">
        <v>721</v>
      </c>
      <c r="KZ8" s="87" t="s">
        <v>711</v>
      </c>
      <c r="LA8" s="87" t="s">
        <v>745</v>
      </c>
      <c r="LG8" s="87" t="s">
        <v>711</v>
      </c>
      <c r="LH8" s="87" t="s">
        <v>770</v>
      </c>
    </row>
    <row r="9" spans="1:327">
      <c r="A9" s="86" t="s">
        <v>173</v>
      </c>
      <c r="S9" s="87" t="s">
        <v>730</v>
      </c>
      <c r="AT9" s="87" t="s">
        <v>729</v>
      </c>
      <c r="AX9" s="87" t="s">
        <v>721</v>
      </c>
      <c r="BH9" s="87" t="s">
        <v>816</v>
      </c>
      <c r="BZ9" s="87" t="s">
        <v>711</v>
      </c>
      <c r="CW9" s="87" t="s">
        <v>723</v>
      </c>
      <c r="CX9" s="87" t="s">
        <v>861</v>
      </c>
      <c r="HX9" s="87" t="s">
        <v>746</v>
      </c>
      <c r="IB9" s="87" t="s">
        <v>794</v>
      </c>
      <c r="IC9" s="87" t="s">
        <v>727</v>
      </c>
      <c r="IN9" s="87" t="s">
        <v>771</v>
      </c>
      <c r="IR9" s="87" t="s">
        <v>1924</v>
      </c>
      <c r="JD9" s="87" t="s">
        <v>2547</v>
      </c>
      <c r="JF9" s="87" t="s">
        <v>726</v>
      </c>
      <c r="JH9" s="87" t="s">
        <v>770</v>
      </c>
      <c r="JR9" s="87" t="s">
        <v>1936</v>
      </c>
      <c r="KF9" s="87" t="s">
        <v>2552</v>
      </c>
      <c r="KU9" s="87"/>
      <c r="KZ9" s="87" t="s">
        <v>721</v>
      </c>
      <c r="LA9" s="87"/>
      <c r="LG9" s="87" t="s">
        <v>743</v>
      </c>
      <c r="LH9" s="87" t="s">
        <v>850</v>
      </c>
    </row>
    <row r="10" spans="1:327">
      <c r="A10" s="86" t="s">
        <v>175</v>
      </c>
      <c r="S10" s="87" t="s">
        <v>832</v>
      </c>
      <c r="AT10" s="87" t="s">
        <v>815</v>
      </c>
      <c r="AX10" s="87" t="s">
        <v>711</v>
      </c>
      <c r="BH10" s="87" t="s">
        <v>830</v>
      </c>
      <c r="CW10" s="87" t="s">
        <v>753</v>
      </c>
      <c r="CX10" s="87" t="s">
        <v>871</v>
      </c>
      <c r="HX10" s="87" t="s">
        <v>730</v>
      </c>
      <c r="IB10" s="87" t="s">
        <v>730</v>
      </c>
      <c r="IC10" s="87" t="s">
        <v>730</v>
      </c>
      <c r="IN10" s="87" t="s">
        <v>1925</v>
      </c>
      <c r="IR10" s="87" t="s">
        <v>1926</v>
      </c>
      <c r="JD10" s="87" t="s">
        <v>716</v>
      </c>
      <c r="JH10" s="87" t="s">
        <v>854</v>
      </c>
      <c r="JR10" s="87" t="s">
        <v>2549</v>
      </c>
      <c r="KF10" s="87" t="s">
        <v>1939</v>
      </c>
      <c r="KZ10" s="87" t="s">
        <v>753</v>
      </c>
      <c r="LA10" s="87"/>
      <c r="LG10" s="87" t="s">
        <v>753</v>
      </c>
      <c r="LH10" s="87" t="s">
        <v>711</v>
      </c>
    </row>
    <row r="11" spans="1:327">
      <c r="A11" s="86" t="s">
        <v>177</v>
      </c>
      <c r="S11" s="87" t="s">
        <v>769</v>
      </c>
      <c r="AT11" s="87" t="s">
        <v>790</v>
      </c>
      <c r="BH11" s="87" t="s">
        <v>1631</v>
      </c>
      <c r="CW11" s="87" t="s">
        <v>790</v>
      </c>
      <c r="CX11" s="87" t="s">
        <v>839</v>
      </c>
      <c r="IC11" s="87" t="s">
        <v>832</v>
      </c>
      <c r="IN11" s="87" t="s">
        <v>2542</v>
      </c>
      <c r="IR11" s="87" t="s">
        <v>2546</v>
      </c>
      <c r="JD11" s="87" t="s">
        <v>729</v>
      </c>
      <c r="JH11" s="87" t="s">
        <v>775</v>
      </c>
      <c r="JR11" s="87" t="s">
        <v>830</v>
      </c>
      <c r="KF11" s="87" t="s">
        <v>1940</v>
      </c>
      <c r="KZ11" s="87" t="s">
        <v>1944</v>
      </c>
      <c r="LG11" s="87" t="s">
        <v>790</v>
      </c>
      <c r="LH11" s="87" t="s">
        <v>734</v>
      </c>
    </row>
    <row r="12" spans="1:327">
      <c r="A12" s="86" t="s">
        <v>178</v>
      </c>
      <c r="AT12" s="87" t="s">
        <v>720</v>
      </c>
      <c r="BH12" s="87" t="s">
        <v>1632</v>
      </c>
      <c r="CW12" s="87" t="s">
        <v>720</v>
      </c>
      <c r="CX12" s="87" t="s">
        <v>850</v>
      </c>
      <c r="IC12" s="87" t="s">
        <v>721</v>
      </c>
      <c r="IR12" s="87" t="s">
        <v>1927</v>
      </c>
      <c r="JD12" s="87" t="s">
        <v>2548</v>
      </c>
      <c r="JH12" s="87" t="s">
        <v>711</v>
      </c>
      <c r="JR12" s="87" t="s">
        <v>1633</v>
      </c>
      <c r="KF12" s="87" t="s">
        <v>1941</v>
      </c>
      <c r="KZ12" s="87" t="s">
        <v>812</v>
      </c>
      <c r="LG12" s="87" t="s">
        <v>747</v>
      </c>
      <c r="LH12" s="87" t="s">
        <v>722</v>
      </c>
    </row>
    <row r="13" spans="1:327">
      <c r="A13" s="86" t="s">
        <v>180</v>
      </c>
      <c r="BH13" s="87" t="s">
        <v>1633</v>
      </c>
      <c r="CW13" s="87" t="s">
        <v>711</v>
      </c>
      <c r="CX13" s="87" t="s">
        <v>713</v>
      </c>
      <c r="IC13" s="87"/>
      <c r="IR13" s="87" t="s">
        <v>711</v>
      </c>
      <c r="JH13" s="87" t="s">
        <v>721</v>
      </c>
      <c r="JR13" s="87" t="s">
        <v>1634</v>
      </c>
      <c r="KF13" s="87" t="s">
        <v>1942</v>
      </c>
      <c r="KZ13" s="87" t="s">
        <v>1945</v>
      </c>
      <c r="LG13" s="87" t="s">
        <v>826</v>
      </c>
      <c r="LH13" s="87" t="s">
        <v>730</v>
      </c>
    </row>
    <row r="14" spans="1:327">
      <c r="A14" s="86" t="s">
        <v>185</v>
      </c>
      <c r="BH14" s="87" t="s">
        <v>1634</v>
      </c>
      <c r="CW14" s="87" t="s">
        <v>2539</v>
      </c>
      <c r="CX14" s="87" t="s">
        <v>721</v>
      </c>
      <c r="IR14" s="87" t="s">
        <v>790</v>
      </c>
      <c r="JH14" s="87" t="s">
        <v>851</v>
      </c>
      <c r="JR14" s="87" t="s">
        <v>763</v>
      </c>
      <c r="KZ14" s="87" t="s">
        <v>1946</v>
      </c>
      <c r="LG14" s="87"/>
      <c r="LH14" s="87" t="s">
        <v>743</v>
      </c>
    </row>
    <row r="15" spans="1:327">
      <c r="A15" s="86" t="s">
        <v>187</v>
      </c>
      <c r="BH15" s="87" t="s">
        <v>1635</v>
      </c>
      <c r="CX15" s="87" t="s">
        <v>734</v>
      </c>
      <c r="JH15" s="87" t="s">
        <v>1932</v>
      </c>
      <c r="JR15" s="87" t="s">
        <v>1636</v>
      </c>
      <c r="KZ15" s="87" t="s">
        <v>1947</v>
      </c>
      <c r="LG15" s="87"/>
      <c r="LH15" s="87" t="s">
        <v>825</v>
      </c>
    </row>
    <row r="16" spans="1:327">
      <c r="A16" s="86" t="s">
        <v>188</v>
      </c>
      <c r="BH16" s="87" t="s">
        <v>837</v>
      </c>
      <c r="CX16" s="87" t="s">
        <v>724</v>
      </c>
      <c r="JH16" s="87" t="s">
        <v>841</v>
      </c>
      <c r="JR16" s="87" t="s">
        <v>2550</v>
      </c>
      <c r="KZ16" s="87" t="s">
        <v>1948</v>
      </c>
      <c r="LG16" s="87"/>
      <c r="LH16" s="87" t="s">
        <v>1952</v>
      </c>
    </row>
    <row r="17" spans="1:320">
      <c r="A17" s="86" t="s">
        <v>195</v>
      </c>
      <c r="BH17" s="87" t="s">
        <v>1636</v>
      </c>
      <c r="CX17" s="87" t="s">
        <v>722</v>
      </c>
      <c r="JH17" s="87" t="s">
        <v>844</v>
      </c>
      <c r="JR17" s="87" t="s">
        <v>568</v>
      </c>
      <c r="KZ17" s="87" t="s">
        <v>1949</v>
      </c>
      <c r="LG17" s="87"/>
      <c r="LH17" s="87" t="s">
        <v>1953</v>
      </c>
    </row>
    <row r="18" spans="1:320">
      <c r="A18" s="86" t="s">
        <v>197</v>
      </c>
      <c r="BH18" s="87" t="s">
        <v>1637</v>
      </c>
      <c r="CX18" s="87" t="s">
        <v>873</v>
      </c>
      <c r="JH18" s="87" t="s">
        <v>743</v>
      </c>
      <c r="LH18" s="87" t="s">
        <v>747</v>
      </c>
    </row>
    <row r="19" spans="1:320">
      <c r="A19" s="86" t="s">
        <v>199</v>
      </c>
      <c r="BH19" s="87" t="s">
        <v>731</v>
      </c>
      <c r="CX19" s="87" t="s">
        <v>730</v>
      </c>
      <c r="JH19" s="87" t="s">
        <v>1933</v>
      </c>
      <c r="LH19" s="87" t="s">
        <v>1638</v>
      </c>
    </row>
    <row r="20" spans="1:320">
      <c r="A20" s="86" t="s">
        <v>200</v>
      </c>
      <c r="BH20" s="87" t="s">
        <v>835</v>
      </c>
      <c r="CX20" s="87" t="s">
        <v>862</v>
      </c>
      <c r="JH20" s="87" t="s">
        <v>856</v>
      </c>
      <c r="LH20" s="87" t="s">
        <v>801</v>
      </c>
    </row>
    <row r="21" spans="1:320">
      <c r="A21" s="86" t="s">
        <v>201</v>
      </c>
      <c r="BH21" s="87" t="s">
        <v>711</v>
      </c>
      <c r="CX21" s="87" t="s">
        <v>723</v>
      </c>
      <c r="JH21" s="87" t="s">
        <v>568</v>
      </c>
      <c r="LH21" s="87" t="s">
        <v>810</v>
      </c>
    </row>
    <row r="22" spans="1:320">
      <c r="A22" s="86" t="s">
        <v>204</v>
      </c>
      <c r="BH22" s="87" t="s">
        <v>713</v>
      </c>
      <c r="CX22" s="87" t="s">
        <v>860</v>
      </c>
      <c r="JH22" s="87"/>
    </row>
    <row r="23" spans="1:320">
      <c r="A23" s="86" t="s">
        <v>206</v>
      </c>
      <c r="CX23" s="87" t="s">
        <v>825</v>
      </c>
      <c r="JH23" s="87"/>
    </row>
    <row r="24" spans="1:320">
      <c r="A24" s="86" t="s">
        <v>207</v>
      </c>
      <c r="CX24" s="87" t="s">
        <v>852</v>
      </c>
      <c r="JH24" s="87"/>
    </row>
    <row r="25" spans="1:320">
      <c r="A25" s="86" t="s">
        <v>2439</v>
      </c>
      <c r="CX25" s="87" t="s">
        <v>845</v>
      </c>
      <c r="JH25" s="87"/>
    </row>
    <row r="26" spans="1:320">
      <c r="A26" s="86" t="s">
        <v>209</v>
      </c>
      <c r="CX26" s="87" t="s">
        <v>864</v>
      </c>
      <c r="JH26" s="87"/>
    </row>
    <row r="27" spans="1:320">
      <c r="A27" s="86" t="s">
        <v>212</v>
      </c>
      <c r="CX27" s="87" t="s">
        <v>757</v>
      </c>
      <c r="JH27" s="87"/>
    </row>
    <row r="28" spans="1:320">
      <c r="A28" s="86" t="s">
        <v>213</v>
      </c>
      <c r="CX28" s="87" t="s">
        <v>749</v>
      </c>
    </row>
    <row r="29" spans="1:320">
      <c r="A29" s="86" t="s">
        <v>215</v>
      </c>
      <c r="CX29" s="87" t="s">
        <v>823</v>
      </c>
    </row>
    <row r="30" spans="1:320">
      <c r="A30" s="86" t="s">
        <v>222</v>
      </c>
      <c r="CX30" s="87" t="s">
        <v>827</v>
      </c>
    </row>
    <row r="31" spans="1:320">
      <c r="A31" s="86" t="s">
        <v>223</v>
      </c>
      <c r="CX31" s="87" t="s">
        <v>833</v>
      </c>
    </row>
    <row r="32" spans="1:320">
      <c r="A32" s="86" t="s">
        <v>227</v>
      </c>
      <c r="CX32" s="87" t="s">
        <v>1638</v>
      </c>
    </row>
    <row r="33" spans="1:102">
      <c r="A33" s="86" t="s">
        <v>231</v>
      </c>
      <c r="CX33" s="87" t="s">
        <v>857</v>
      </c>
    </row>
    <row r="34" spans="1:102">
      <c r="A34" s="86" t="s">
        <v>233</v>
      </c>
      <c r="CX34" s="87" t="s">
        <v>866</v>
      </c>
    </row>
    <row r="35" spans="1:102">
      <c r="A35" s="86" t="s">
        <v>240</v>
      </c>
      <c r="CX35" s="87" t="s">
        <v>859</v>
      </c>
    </row>
    <row r="36" spans="1:102">
      <c r="A36" s="86" t="s">
        <v>243</v>
      </c>
      <c r="CX36" s="87" t="s">
        <v>711</v>
      </c>
    </row>
    <row r="37" spans="1:102">
      <c r="A37" s="86" t="s">
        <v>245</v>
      </c>
      <c r="CX37" s="87" t="s">
        <v>2540</v>
      </c>
    </row>
    <row r="38" spans="1:102">
      <c r="A38" s="86" t="s">
        <v>249</v>
      </c>
    </row>
    <row r="39" spans="1:102">
      <c r="A39" s="86" t="s">
        <v>2438</v>
      </c>
    </row>
    <row r="40" spans="1:102">
      <c r="A40" s="86" t="s">
        <v>257</v>
      </c>
    </row>
    <row r="41" spans="1:102">
      <c r="A41" s="86" t="s">
        <v>258</v>
      </c>
    </row>
    <row r="42" spans="1:102">
      <c r="A42" s="86" t="s">
        <v>259</v>
      </c>
    </row>
    <row r="43" spans="1:102">
      <c r="A43" s="86" t="s">
        <v>262</v>
      </c>
    </row>
    <row r="44" spans="1:102">
      <c r="A44" s="86" t="s">
        <v>264</v>
      </c>
    </row>
    <row r="45" spans="1:102">
      <c r="A45" s="86" t="s">
        <v>268</v>
      </c>
    </row>
    <row r="46" spans="1:102">
      <c r="A46" s="86" t="s">
        <v>270</v>
      </c>
    </row>
    <row r="47" spans="1:102">
      <c r="A47" s="86" t="s">
        <v>271</v>
      </c>
    </row>
    <row r="48" spans="1:102">
      <c r="A48" s="86" t="s">
        <v>272</v>
      </c>
    </row>
    <row r="49" spans="1:1">
      <c r="A49" s="86" t="s">
        <v>274</v>
      </c>
    </row>
    <row r="50" spans="1:1">
      <c r="A50" s="86" t="s">
        <v>2440</v>
      </c>
    </row>
    <row r="51" spans="1:1">
      <c r="A51" s="86" t="s">
        <v>276</v>
      </c>
    </row>
    <row r="52" spans="1:1">
      <c r="A52" s="86" t="s">
        <v>278</v>
      </c>
    </row>
    <row r="53" spans="1:1">
      <c r="A53" s="86" t="s">
        <v>280</v>
      </c>
    </row>
    <row r="54" spans="1:1">
      <c r="A54" s="86" t="s">
        <v>281</v>
      </c>
    </row>
    <row r="55" spans="1:1">
      <c r="A55" s="86" t="s">
        <v>283</v>
      </c>
    </row>
    <row r="56" spans="1:1">
      <c r="A56" s="86" t="s">
        <v>286</v>
      </c>
    </row>
    <row r="57" spans="1:1">
      <c r="A57" s="86" t="s">
        <v>288</v>
      </c>
    </row>
    <row r="58" spans="1:1">
      <c r="A58" s="86" t="s">
        <v>290</v>
      </c>
    </row>
    <row r="59" spans="1:1">
      <c r="A59" s="86" t="s">
        <v>293</v>
      </c>
    </row>
    <row r="60" spans="1:1">
      <c r="A60" s="86" t="s">
        <v>294</v>
      </c>
    </row>
    <row r="61" spans="1:1">
      <c r="A61" s="86" t="s">
        <v>300</v>
      </c>
    </row>
    <row r="62" spans="1:1">
      <c r="A62" s="86" t="s">
        <v>302</v>
      </c>
    </row>
    <row r="63" spans="1:1">
      <c r="A63" s="86" t="s">
        <v>304</v>
      </c>
    </row>
    <row r="64" spans="1:1">
      <c r="A64" s="86" t="s">
        <v>309</v>
      </c>
    </row>
    <row r="65" spans="1:1">
      <c r="A65" s="86" t="s">
        <v>310</v>
      </c>
    </row>
    <row r="66" spans="1:1">
      <c r="A66" s="86" t="s">
        <v>316</v>
      </c>
    </row>
    <row r="67" spans="1:1">
      <c r="A67" s="86" t="s">
        <v>320</v>
      </c>
    </row>
    <row r="68" spans="1:1">
      <c r="A68" s="86" t="s">
        <v>328</v>
      </c>
    </row>
    <row r="69" spans="1:1">
      <c r="A69" s="86" t="s">
        <v>331</v>
      </c>
    </row>
    <row r="70" spans="1:1">
      <c r="A70" s="86" t="s">
        <v>340</v>
      </c>
    </row>
    <row r="71" spans="1:1">
      <c r="A71" s="86" t="s">
        <v>342</v>
      </c>
    </row>
    <row r="72" spans="1:1">
      <c r="A72" s="86" t="s">
        <v>343</v>
      </c>
    </row>
    <row r="73" spans="1:1">
      <c r="A73" s="86" t="s">
        <v>348</v>
      </c>
    </row>
    <row r="74" spans="1:1">
      <c r="A74" s="86" t="s">
        <v>357</v>
      </c>
    </row>
    <row r="75" spans="1:1">
      <c r="A75" s="86" t="s">
        <v>358</v>
      </c>
    </row>
    <row r="76" spans="1:1">
      <c r="A76" s="86" t="s">
        <v>360</v>
      </c>
    </row>
    <row r="77" spans="1:1">
      <c r="A77" s="86" t="s">
        <v>362</v>
      </c>
    </row>
    <row r="78" spans="1:1">
      <c r="A78" s="86" t="s">
        <v>363</v>
      </c>
    </row>
    <row r="79" spans="1:1">
      <c r="A79" s="86" t="s">
        <v>365</v>
      </c>
    </row>
    <row r="80" spans="1:1">
      <c r="A80" s="86" t="s">
        <v>366</v>
      </c>
    </row>
    <row r="81" spans="1:1">
      <c r="A81" s="86" t="s">
        <v>369</v>
      </c>
    </row>
    <row r="82" spans="1:1">
      <c r="A82" s="86" t="s">
        <v>370</v>
      </c>
    </row>
    <row r="83" spans="1:1">
      <c r="A83" s="86" t="s">
        <v>480</v>
      </c>
    </row>
    <row r="84" spans="1:1">
      <c r="A84" s="86" t="s">
        <v>378</v>
      </c>
    </row>
    <row r="85" spans="1:1">
      <c r="A85" s="86" t="s">
        <v>499</v>
      </c>
    </row>
    <row r="86" spans="1:1">
      <c r="A86" s="86" t="s">
        <v>384</v>
      </c>
    </row>
    <row r="87" spans="1:1">
      <c r="A87" s="86" t="s">
        <v>386</v>
      </c>
    </row>
    <row r="88" spans="1:1">
      <c r="A88" s="86" t="s">
        <v>388</v>
      </c>
    </row>
    <row r="89" spans="1:1">
      <c r="A89" s="86" t="s">
        <v>390</v>
      </c>
    </row>
    <row r="90" spans="1:1">
      <c r="A90" s="86" t="s">
        <v>393</v>
      </c>
    </row>
    <row r="91" spans="1:1">
      <c r="A91" s="86" t="s">
        <v>398</v>
      </c>
    </row>
    <row r="92" spans="1:1">
      <c r="A92" s="86" t="s">
        <v>400</v>
      </c>
    </row>
    <row r="93" spans="1:1">
      <c r="A93" s="86" t="s">
        <v>407</v>
      </c>
    </row>
    <row r="94" spans="1:1">
      <c r="A94" s="86" t="s">
        <v>409</v>
      </c>
    </row>
    <row r="95" spans="1:1">
      <c r="A95" s="86" t="s">
        <v>411</v>
      </c>
    </row>
    <row r="96" spans="1:1">
      <c r="A96" s="86" t="s">
        <v>417</v>
      </c>
    </row>
    <row r="97" spans="1:1">
      <c r="A97" s="86" t="s">
        <v>424</v>
      </c>
    </row>
    <row r="98" spans="1:1">
      <c r="A98" s="86" t="s">
        <v>428</v>
      </c>
    </row>
    <row r="99" spans="1:1">
      <c r="A99" s="86" t="s">
        <v>429</v>
      </c>
    </row>
    <row r="100" spans="1:1">
      <c r="A100" s="86" t="s">
        <v>430</v>
      </c>
    </row>
    <row r="101" spans="1:1">
      <c r="A101" s="86" t="s">
        <v>431</v>
      </c>
    </row>
    <row r="102" spans="1:1">
      <c r="A102" s="86" t="s">
        <v>432</v>
      </c>
    </row>
    <row r="103" spans="1:1">
      <c r="A103" s="86" t="s">
        <v>440</v>
      </c>
    </row>
    <row r="104" spans="1:1">
      <c r="A104" s="86" t="s">
        <v>441</v>
      </c>
    </row>
    <row r="105" spans="1:1">
      <c r="A105" s="86" t="s">
        <v>2441</v>
      </c>
    </row>
    <row r="106" spans="1:1">
      <c r="A106" s="86" t="s">
        <v>2442</v>
      </c>
    </row>
    <row r="107" spans="1:1">
      <c r="A107" s="86" t="s">
        <v>2443</v>
      </c>
    </row>
    <row r="108" spans="1:1">
      <c r="A108" s="86" t="s">
        <v>456</v>
      </c>
    </row>
  </sheetData>
  <autoFilter ref="A1:A107" xr:uid="{4D326422-FF8B-4084-893B-F8E152B59375}">
    <sortState xmlns:xlrd2="http://schemas.microsoft.com/office/spreadsheetml/2017/richdata2" ref="A2:A107">
      <sortCondition ref="A1"/>
    </sortState>
  </autoFilter>
  <sortState xmlns:xlrd2="http://schemas.microsoft.com/office/spreadsheetml/2017/richdata2" ref="LG4:LG13">
    <sortCondition ref="LG4:LG13"/>
  </sortState>
  <dataValidations count="1">
    <dataValidation type="list" showInputMessage="1" showErrorMessage="1" sqref="E14" xr:uid="{D6E67D4E-1D98-41E0-BB7A-8D7335B9DF1F}">
      <formula1>TAXcountry</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
  <sheetViews>
    <sheetView workbookViewId="0"/>
  </sheetViews>
  <sheetFormatPr defaultRowHeight="14.5"/>
  <sheetData>
    <row r="1" spans="1:1">
      <c r="A1" t="s">
        <v>942</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B395C51-E345-4D19-B96C-40AB2C40B5C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761</vt:i4>
      </vt:variant>
    </vt:vector>
  </HeadingPairs>
  <TitlesOfParts>
    <vt:vector size="772" baseType="lpstr">
      <vt:lpstr>AOF Page 1</vt:lpstr>
      <vt:lpstr>AOF Page 2</vt:lpstr>
      <vt:lpstr>Additional SWIFTs</vt:lpstr>
      <vt:lpstr>User Guide</vt:lpstr>
      <vt:lpstr>BIC validation</vt:lpstr>
      <vt:lpstr>SWIFT</vt:lpstr>
      <vt:lpstr>Tables</vt:lpstr>
      <vt:lpstr>Tax Tables</vt:lpstr>
      <vt:lpstr>FX tables</vt:lpstr>
      <vt:lpstr>Tax SET1-SET2-SEQ</vt:lpstr>
      <vt:lpstr>File Type</vt:lpstr>
      <vt:lpstr>ABIC</vt:lpstr>
      <vt:lpstr>ANDORRA</vt:lpstr>
      <vt:lpstr>ANDORRA1</vt:lpstr>
      <vt:lpstr>ANDORRA2</vt:lpstr>
      <vt:lpstr>ANDORRASEQ</vt:lpstr>
      <vt:lpstr>ANDORRASET1</vt:lpstr>
      <vt:lpstr>ANDORRASET2</vt:lpstr>
      <vt:lpstr>ANGUILLA</vt:lpstr>
      <vt:lpstr>ANGUILLA1</vt:lpstr>
      <vt:lpstr>ANGUILLASEQ</vt:lpstr>
      <vt:lpstr>ANGUILLASET1</vt:lpstr>
      <vt:lpstr>ANGUILLASET2</vt:lpstr>
      <vt:lpstr>ARGENTINA</vt:lpstr>
      <vt:lpstr>ARGENTINA1</vt:lpstr>
      <vt:lpstr>ARGENTINASEQ</vt:lpstr>
      <vt:lpstr>ARGENTINASET1</vt:lpstr>
      <vt:lpstr>ARGENTINASET2</vt:lpstr>
      <vt:lpstr>ARUBA</vt:lpstr>
      <vt:lpstr>ARUBA1</vt:lpstr>
      <vt:lpstr>ARUBASEQ</vt:lpstr>
      <vt:lpstr>ARUBASET1</vt:lpstr>
      <vt:lpstr>ARUBASET2</vt:lpstr>
      <vt:lpstr>AUSTRALIA</vt:lpstr>
      <vt:lpstr>AUSTRALIA1</vt:lpstr>
      <vt:lpstr>AUSTRALIANMUTUALFUND</vt:lpstr>
      <vt:lpstr>AUSTRALIANMUTUALFUND1</vt:lpstr>
      <vt:lpstr>AUSTRALIASEQ</vt:lpstr>
      <vt:lpstr>AUSTRALIASET1</vt:lpstr>
      <vt:lpstr>AUSTRALIASET2</vt:lpstr>
      <vt:lpstr>AUSTRIA</vt:lpstr>
      <vt:lpstr>AUSTRIA1</vt:lpstr>
      <vt:lpstr>AUSTRIASEQ</vt:lpstr>
      <vt:lpstr>AUSTRIASET1</vt:lpstr>
      <vt:lpstr>AUSTRIASET2</vt:lpstr>
      <vt:lpstr>BAHAMAS</vt:lpstr>
      <vt:lpstr>BAHAMAS1</vt:lpstr>
      <vt:lpstr>BAHAMASSEQ</vt:lpstr>
      <vt:lpstr>BAHAMASSET1</vt:lpstr>
      <vt:lpstr>BAHAMASSET2</vt:lpstr>
      <vt:lpstr>BAHRAIN</vt:lpstr>
      <vt:lpstr>BAHRAIN1</vt:lpstr>
      <vt:lpstr>BAHRAINSEQ</vt:lpstr>
      <vt:lpstr>BAHRAINSET1</vt:lpstr>
      <vt:lpstr>BAHRAINSET2</vt:lpstr>
      <vt:lpstr>BANK</vt:lpstr>
      <vt:lpstr>BANKINTERMEDIARY</vt:lpstr>
      <vt:lpstr>BANKPROPRIETARY</vt:lpstr>
      <vt:lpstr>BARBADOS</vt:lpstr>
      <vt:lpstr>BARBADOS1</vt:lpstr>
      <vt:lpstr>BARBADOSSEQ</vt:lpstr>
      <vt:lpstr>BARBADOSSET1</vt:lpstr>
      <vt:lpstr>BARBADOSSET2</vt:lpstr>
      <vt:lpstr>BELGIUM</vt:lpstr>
      <vt:lpstr>BELGIUM1</vt:lpstr>
      <vt:lpstr>BELGIUMSEQ</vt:lpstr>
      <vt:lpstr>BELGIUMSET1</vt:lpstr>
      <vt:lpstr>BELGIUMSET2</vt:lpstr>
      <vt:lpstr>BELIZE</vt:lpstr>
      <vt:lpstr>BELIZE1</vt:lpstr>
      <vt:lpstr>BELIZESEQ</vt:lpstr>
      <vt:lpstr>BELIZESET1</vt:lpstr>
      <vt:lpstr>BELIZESET2</vt:lpstr>
      <vt:lpstr>BERMUDA</vt:lpstr>
      <vt:lpstr>BERMUDA1</vt:lpstr>
      <vt:lpstr>BERMUDADOMICILEDCORPORATION</vt:lpstr>
      <vt:lpstr>BERMUDAMUTUALFUND</vt:lpstr>
      <vt:lpstr>BERMUDASEQ</vt:lpstr>
      <vt:lpstr>BERMUDASET1</vt:lpstr>
      <vt:lpstr>BERMUDASET2</vt:lpstr>
      <vt:lpstr>BRAZIL</vt:lpstr>
      <vt:lpstr>BRAZIL1</vt:lpstr>
      <vt:lpstr>BRAZILSEQ</vt:lpstr>
      <vt:lpstr>BRAZILSET1</vt:lpstr>
      <vt:lpstr>BRAZILSET2</vt:lpstr>
      <vt:lpstr>BROKERAGEHOUSE</vt:lpstr>
      <vt:lpstr>BROKERAGEHOUSEINTERMEDIARY</vt:lpstr>
      <vt:lpstr>BROKERDEALER</vt:lpstr>
      <vt:lpstr>BROKERDEALERINTERMEDIARY</vt:lpstr>
      <vt:lpstr>BROKERINTERMEDIARY</vt:lpstr>
      <vt:lpstr>BRUNEI_DARUSSALAMSET1</vt:lpstr>
      <vt:lpstr>BRUNEIDARUSSALAM</vt:lpstr>
      <vt:lpstr>BRUNEIDARUSSALAM1</vt:lpstr>
      <vt:lpstr>BRUNEIDARUSSALAMSEQ</vt:lpstr>
      <vt:lpstr>BRUNEIDARUSSALAMSET1</vt:lpstr>
      <vt:lpstr>BRUNEIDARUSSALAMSET2</vt:lpstr>
      <vt:lpstr>BULGARIA</vt:lpstr>
      <vt:lpstr>BULGARIA1</vt:lpstr>
      <vt:lpstr>BULGARIASEQ</vt:lpstr>
      <vt:lpstr>BULGARIASET1</vt:lpstr>
      <vt:lpstr>BULGARIASET2</vt:lpstr>
      <vt:lpstr>BUSINESSTRUST</vt:lpstr>
      <vt:lpstr>BUSINESSTRUST1</vt:lpstr>
      <vt:lpstr>CANADA</vt:lpstr>
      <vt:lpstr>CANADA1</vt:lpstr>
      <vt:lpstr>CANADA2</vt:lpstr>
      <vt:lpstr>CANADASEQ</vt:lpstr>
      <vt:lpstr>CANADASET1</vt:lpstr>
      <vt:lpstr>CANADASET2</vt:lpstr>
      <vt:lpstr>CANADIANMUTUALFUND</vt:lpstr>
      <vt:lpstr>CANADIANMUTUALFUND1</vt:lpstr>
      <vt:lpstr>CAYMAN_ISLANDSSET1</vt:lpstr>
      <vt:lpstr>CAYMANFUND_INCORPORATED</vt:lpstr>
      <vt:lpstr>CAYMANFUND_TRUST</vt:lpstr>
      <vt:lpstr>CAYMANINVESTMENTCOMPANY</vt:lpstr>
      <vt:lpstr>CAYMANISLANDS</vt:lpstr>
      <vt:lpstr>CAYMANISLANDS1</vt:lpstr>
      <vt:lpstr>CAYMANISLANDSSEQ</vt:lpstr>
      <vt:lpstr>CAYMANISLANDSSET1</vt:lpstr>
      <vt:lpstr>CAYMANISLANDSSET2</vt:lpstr>
      <vt:lpstr>CAYMANREGULATEDINVESTMENTCO</vt:lpstr>
      <vt:lpstr>CENTRALBANK</vt:lpstr>
      <vt:lpstr>CENTRALBANK1</vt:lpstr>
      <vt:lpstr>CHARITABLEREMAINDERUNITRUST</vt:lpstr>
      <vt:lpstr>CHARITY</vt:lpstr>
      <vt:lpstr>CHILE</vt:lpstr>
      <vt:lpstr>CHILE1</vt:lpstr>
      <vt:lpstr>CHILEANMUTUALFUND</vt:lpstr>
      <vt:lpstr>CHILESEQ</vt:lpstr>
      <vt:lpstr>CHILESET1</vt:lpstr>
      <vt:lpstr>CHILESET2</vt:lpstr>
      <vt:lpstr>CHINA</vt:lpstr>
      <vt:lpstr>CHINA1</vt:lpstr>
      <vt:lpstr>CHINASEQ</vt:lpstr>
      <vt:lpstr>CHINASET1</vt:lpstr>
      <vt:lpstr>CHINASET2</vt:lpstr>
      <vt:lpstr>'User Guide'!Clearstream_CCY_ISO_code</vt:lpstr>
      <vt:lpstr>Clearstream_CCY_ISO_code</vt:lpstr>
      <vt:lpstr>COLLECTIVEINVESTMENTCOMPANY</vt:lpstr>
      <vt:lpstr>COLLECTIVEINVESTMENTCOMPANY1</vt:lpstr>
      <vt:lpstr>COLLECTIVEINVESTMENTFUND</vt:lpstr>
      <vt:lpstr>COLOMBIA</vt:lpstr>
      <vt:lpstr>COLOMBIA1</vt:lpstr>
      <vt:lpstr>COLOMBIASEQ</vt:lpstr>
      <vt:lpstr>COLOMBIASET1</vt:lpstr>
      <vt:lpstr>COLOMBIASET2</vt:lpstr>
      <vt:lpstr>COMMONCONTRACTUALFUND_CCF</vt:lpstr>
      <vt:lpstr>COMMONCONTRACTUALFUND_CCF_NONUCIT</vt:lpstr>
      <vt:lpstr>COMMONCONTRACTUALFUND_CCF_UCIT</vt:lpstr>
      <vt:lpstr>COMMONCONTRACTUALFUNDCCF1</vt:lpstr>
      <vt:lpstr>COMMONTRUSTFUND</vt:lpstr>
      <vt:lpstr>CONGO</vt:lpstr>
      <vt:lpstr>CONGO1</vt:lpstr>
      <vt:lpstr>CONGOSEQ</vt:lpstr>
      <vt:lpstr>CONGOSET1</vt:lpstr>
      <vt:lpstr>CONGOSET2</vt:lpstr>
      <vt:lpstr>COOK_ISLANDSSET1</vt:lpstr>
      <vt:lpstr>COOKISLANDS</vt:lpstr>
      <vt:lpstr>COOKISLANDS1</vt:lpstr>
      <vt:lpstr>COOKISLANDSSEQ</vt:lpstr>
      <vt:lpstr>COOKISLANDSSET1</vt:lpstr>
      <vt:lpstr>COOKISLANDSSET2</vt:lpstr>
      <vt:lpstr>CORPORATION</vt:lpstr>
      <vt:lpstr>CORPORATIONCHARITABLEORGANIZATION</vt:lpstr>
      <vt:lpstr>CORPORATIONINTERMEDIARY</vt:lpstr>
      <vt:lpstr>CORPORATIONREGULATEDINVESTMENTCO</vt:lpstr>
      <vt:lpstr>COSTA_RICASET1</vt:lpstr>
      <vt:lpstr>COSTARICA</vt:lpstr>
      <vt:lpstr>COSTARICA1</vt:lpstr>
      <vt:lpstr>COSTARICASEQ</vt:lpstr>
      <vt:lpstr>COSTARICASET1</vt:lpstr>
      <vt:lpstr>COSTARICASET2</vt:lpstr>
      <vt:lpstr>COTE_D_IVOIRESET1</vt:lpstr>
      <vt:lpstr>COTED_IVOIRE</vt:lpstr>
      <vt:lpstr>COTED_IVOIRE1</vt:lpstr>
      <vt:lpstr>COTED_IVOIRESEQ</vt:lpstr>
      <vt:lpstr>COTED_IVOIRESET1</vt:lpstr>
      <vt:lpstr>COTED_IVOIRESET2</vt:lpstr>
      <vt:lpstr>COTEDIVOIRESEQ</vt:lpstr>
      <vt:lpstr>COTEDIVOIRESET1</vt:lpstr>
      <vt:lpstr>COTEDIVOIRESET2</vt:lpstr>
      <vt:lpstr>'User Guide'!Country</vt:lpstr>
      <vt:lpstr>Country</vt:lpstr>
      <vt:lpstr>CREST</vt:lpstr>
      <vt:lpstr>CROATIA</vt:lpstr>
      <vt:lpstr>CROATIA1</vt:lpstr>
      <vt:lpstr>CROATIASEQ</vt:lpstr>
      <vt:lpstr>CROATIASET1</vt:lpstr>
      <vt:lpstr>CROATIASET2</vt:lpstr>
      <vt:lpstr>'User Guide'!CURRENCY_all</vt:lpstr>
      <vt:lpstr>CURRENCY_all</vt:lpstr>
      <vt:lpstr>CYPRUS</vt:lpstr>
      <vt:lpstr>CYPRUS1</vt:lpstr>
      <vt:lpstr>CYPRUSLIMITEDCOMPANY</vt:lpstr>
      <vt:lpstr>CYPRUSSEQ</vt:lpstr>
      <vt:lpstr>CYPRUSSET1</vt:lpstr>
      <vt:lpstr>CYPRUSSET2</vt:lpstr>
      <vt:lpstr>CZECH_REPUBLICSET1</vt:lpstr>
      <vt:lpstr>CZECHREPUBLIC</vt:lpstr>
      <vt:lpstr>CZECHREPUBLIC1</vt:lpstr>
      <vt:lpstr>CZECHREPUBLICSEQ</vt:lpstr>
      <vt:lpstr>CZECHREPUBLICSET1</vt:lpstr>
      <vt:lpstr>CZECHREPUBLICSET2</vt:lpstr>
      <vt:lpstr>DENMARK</vt:lpstr>
      <vt:lpstr>DENMARK1</vt:lpstr>
      <vt:lpstr>DENMARKSEQ</vt:lpstr>
      <vt:lpstr>DENMARKSET1</vt:lpstr>
      <vt:lpstr>DENMARKSET2</vt:lpstr>
      <vt:lpstr>ECUADOR</vt:lpstr>
      <vt:lpstr>ECUADOR1</vt:lpstr>
      <vt:lpstr>ECUADORSEQ</vt:lpstr>
      <vt:lpstr>ECUADORSET1</vt:lpstr>
      <vt:lpstr>ECUADORSET2</vt:lpstr>
      <vt:lpstr>EGYPT</vt:lpstr>
      <vt:lpstr>EGYPT1</vt:lpstr>
      <vt:lpstr>EGYPTSEQ</vt:lpstr>
      <vt:lpstr>EGYPTSET1</vt:lpstr>
      <vt:lpstr>EGYPTSET2</vt:lpstr>
      <vt:lpstr>EMPLOYEESTOCKOWNERSHIPPLAN</vt:lpstr>
      <vt:lpstr>ESCROWACCOUNT</vt:lpstr>
      <vt:lpstr>ESCROWACCOUNT1</vt:lpstr>
      <vt:lpstr>ESTATE</vt:lpstr>
      <vt:lpstr>ESTONIASEQ</vt:lpstr>
      <vt:lpstr>ESTONIASET1</vt:lpstr>
      <vt:lpstr>EUROCLEAR</vt:lpstr>
      <vt:lpstr>FATCA_Type1</vt:lpstr>
      <vt:lpstr>SWIFT!FFI</vt:lpstr>
      <vt:lpstr>'User Guide'!FFI</vt:lpstr>
      <vt:lpstr>FFI</vt:lpstr>
      <vt:lpstr>FINANCIALINSTITUTION</vt:lpstr>
      <vt:lpstr>FINLAND</vt:lpstr>
      <vt:lpstr>FINLAND1</vt:lpstr>
      <vt:lpstr>FINLANDSEQ</vt:lpstr>
      <vt:lpstr>FINLANDSET1</vt:lpstr>
      <vt:lpstr>FINLANDSET2</vt:lpstr>
      <vt:lpstr>FOREIGNGOVERNMENT</vt:lpstr>
      <vt:lpstr>FOUNDATION</vt:lpstr>
      <vt:lpstr>FRANCE</vt:lpstr>
      <vt:lpstr>FRANCE1</vt:lpstr>
      <vt:lpstr>FRANCESEQ</vt:lpstr>
      <vt:lpstr>FRANCESET1</vt:lpstr>
      <vt:lpstr>FRANCESET2</vt:lpstr>
      <vt:lpstr>'User Guide'!Freq1</vt:lpstr>
      <vt:lpstr>Freq1</vt:lpstr>
      <vt:lpstr>'User Guide'!Freq2</vt:lpstr>
      <vt:lpstr>Freq2</vt:lpstr>
      <vt:lpstr>GERMANY</vt:lpstr>
      <vt:lpstr>GERMANY1</vt:lpstr>
      <vt:lpstr>GERMANYSEQ</vt:lpstr>
      <vt:lpstr>GERMANYSET1</vt:lpstr>
      <vt:lpstr>GERMANYSET2</vt:lpstr>
      <vt:lpstr>GIBRALTAR</vt:lpstr>
      <vt:lpstr>GIBRALTAR1</vt:lpstr>
      <vt:lpstr>GIBRALTARSEQ</vt:lpstr>
      <vt:lpstr>GIBRALTARSET1</vt:lpstr>
      <vt:lpstr>GIBRALTARSET2</vt:lpstr>
      <vt:lpstr>GRANTORTRUST</vt:lpstr>
      <vt:lpstr>GREECE</vt:lpstr>
      <vt:lpstr>GREECE1</vt:lpstr>
      <vt:lpstr>GREECESEQ</vt:lpstr>
      <vt:lpstr>GREECESET1</vt:lpstr>
      <vt:lpstr>GREECESET2</vt:lpstr>
      <vt:lpstr>GUATEMALA</vt:lpstr>
      <vt:lpstr>GUATEMALA1</vt:lpstr>
      <vt:lpstr>GUATEMALASEQ</vt:lpstr>
      <vt:lpstr>GUATEMALASET1</vt:lpstr>
      <vt:lpstr>GUATEMALASET2</vt:lpstr>
      <vt:lpstr>GUERNSEY_C.I.SEQ</vt:lpstr>
      <vt:lpstr>GUERNSEY_C.I.SET1</vt:lpstr>
      <vt:lpstr>GUERNSEY_C.I.SET2</vt:lpstr>
      <vt:lpstr>GUERNSEY_CHANNEL_ISLANDSSET1</vt:lpstr>
      <vt:lpstr>GUERNSEY_CI</vt:lpstr>
      <vt:lpstr>GUERNSEY_CI1</vt:lpstr>
      <vt:lpstr>GUERNSEYCHANNELISLANDSSEQ</vt:lpstr>
      <vt:lpstr>GUERNSEYCHANNELISLANDSSET1</vt:lpstr>
      <vt:lpstr>GUERNSEYCHANNELISLANDSSET2</vt:lpstr>
      <vt:lpstr>HONG_KONGSET1</vt:lpstr>
      <vt:lpstr>HONGKONG</vt:lpstr>
      <vt:lpstr>HONGKONG1</vt:lpstr>
      <vt:lpstr>HONGKONGSEQ</vt:lpstr>
      <vt:lpstr>HONGKONGSET1</vt:lpstr>
      <vt:lpstr>HONGKONGSET2</vt:lpstr>
      <vt:lpstr>HOUSEACCOUNT</vt:lpstr>
      <vt:lpstr>HUNGARY</vt:lpstr>
      <vt:lpstr>HUNGARY1</vt:lpstr>
      <vt:lpstr>HUNGARYSEQ</vt:lpstr>
      <vt:lpstr>HUNGARYSET1</vt:lpstr>
      <vt:lpstr>HUNGARYSET2</vt:lpstr>
      <vt:lpstr>ICELAND</vt:lpstr>
      <vt:lpstr>ICELAND1</vt:lpstr>
      <vt:lpstr>ICELANDSEQ</vt:lpstr>
      <vt:lpstr>ICELANDSET1</vt:lpstr>
      <vt:lpstr>ICELANDSET2</vt:lpstr>
      <vt:lpstr>INDIA</vt:lpstr>
      <vt:lpstr>INDIA1</vt:lpstr>
      <vt:lpstr>INDIASEQ</vt:lpstr>
      <vt:lpstr>INDIASET1</vt:lpstr>
      <vt:lpstr>INDIASET2</vt:lpstr>
      <vt:lpstr>INDIVIDUAL</vt:lpstr>
      <vt:lpstr>INDIVIDUALRETIREMENTPLAN</vt:lpstr>
      <vt:lpstr>INDONESIA</vt:lpstr>
      <vt:lpstr>INDONESIA1</vt:lpstr>
      <vt:lpstr>INDONESIASEQ</vt:lpstr>
      <vt:lpstr>INDONESIASET1</vt:lpstr>
      <vt:lpstr>INDONESIASET2</vt:lpstr>
      <vt:lpstr>INSURANCECOMPANY</vt:lpstr>
      <vt:lpstr>INTERNATIONALORGANIZATION</vt:lpstr>
      <vt:lpstr>INVESTMENTCOMPANY</vt:lpstr>
      <vt:lpstr>INVESTMENTCOMPANYINTERMEDIARY</vt:lpstr>
      <vt:lpstr>INVESTMENTCOMPANYINTERMEDIARY1</vt:lpstr>
      <vt:lpstr>INVESTMENTMANAGEMENTCOMPANY</vt:lpstr>
      <vt:lpstr>INVESTMENTMANAGEMENTCOMPANY1</vt:lpstr>
      <vt:lpstr>INVESTMENTPARTNERSHIP</vt:lpstr>
      <vt:lpstr>INVESTMENTPARTNERSHIP1</vt:lpstr>
      <vt:lpstr>INVESTMENTSFUND</vt:lpstr>
      <vt:lpstr>INVESTMENTTRUST</vt:lpstr>
      <vt:lpstr>INVESTMENTTRUST1</vt:lpstr>
      <vt:lpstr>IRELAND</vt:lpstr>
      <vt:lpstr>IRELAND1</vt:lpstr>
      <vt:lpstr>IRELANDSEQ</vt:lpstr>
      <vt:lpstr>IRELANDSET1</vt:lpstr>
      <vt:lpstr>IRELANDSET2</vt:lpstr>
      <vt:lpstr>IRISHPOOLEDVEHICLE</vt:lpstr>
      <vt:lpstr>IRISHUCITS</vt:lpstr>
      <vt:lpstr>IRREVOCABLETRUST</vt:lpstr>
      <vt:lpstr>ISLE_OF_MANSET1</vt:lpstr>
      <vt:lpstr>ISLEOFMAN</vt:lpstr>
      <vt:lpstr>ISLEOFMAN1</vt:lpstr>
      <vt:lpstr>ISLEOFMANSEQ</vt:lpstr>
      <vt:lpstr>ISLEOFMANSET1</vt:lpstr>
      <vt:lpstr>ISLEOFMANSET2</vt:lpstr>
      <vt:lpstr>ISRAEL</vt:lpstr>
      <vt:lpstr>ISRAEL1</vt:lpstr>
      <vt:lpstr>ISRAELSEQ</vt:lpstr>
      <vt:lpstr>ISRAELSET1</vt:lpstr>
      <vt:lpstr>ISRAELSET2</vt:lpstr>
      <vt:lpstr>ITALY</vt:lpstr>
      <vt:lpstr>ITALY1</vt:lpstr>
      <vt:lpstr>ITALYSEQ</vt:lpstr>
      <vt:lpstr>ITALYSET1</vt:lpstr>
      <vt:lpstr>ITALYSET2</vt:lpstr>
      <vt:lpstr>JABICNAME</vt:lpstr>
      <vt:lpstr>JACCT</vt:lpstr>
      <vt:lpstr>JACCTNAME</vt:lpstr>
      <vt:lpstr>JAPAN</vt:lpstr>
      <vt:lpstr>JAPAN1</vt:lpstr>
      <vt:lpstr>JAPANESETRUST</vt:lpstr>
      <vt:lpstr>JAPANSEQ</vt:lpstr>
      <vt:lpstr>JAPANSET1</vt:lpstr>
      <vt:lpstr>JAPANSET2</vt:lpstr>
      <vt:lpstr>JERSEY_C.I.SEQ</vt:lpstr>
      <vt:lpstr>JERSEY_C.I.SET1</vt:lpstr>
      <vt:lpstr>JERSEY_C.I.SET2</vt:lpstr>
      <vt:lpstr>JERSEY_CHANNEL_ISLANDSSET1</vt:lpstr>
      <vt:lpstr>JERSEY_CI</vt:lpstr>
      <vt:lpstr>JERSEY_CI1</vt:lpstr>
      <vt:lpstr>JERSEYCHANNELISLANDSSEQ</vt:lpstr>
      <vt:lpstr>JERSEYCHANNELISLANDSSET1</vt:lpstr>
      <vt:lpstr>JERSEYCHANNELISLANDSSET2</vt:lpstr>
      <vt:lpstr>JNAME</vt:lpstr>
      <vt:lpstr>JOINTWITHRIGHTSOFSURVIVORSHIP</vt:lpstr>
      <vt:lpstr>JORDANSEQ</vt:lpstr>
      <vt:lpstr>JORDANSET1</vt:lpstr>
      <vt:lpstr>JORDANSET2</vt:lpstr>
      <vt:lpstr>KAZAKHSTAN</vt:lpstr>
      <vt:lpstr>KAZAKHSTAN1</vt:lpstr>
      <vt:lpstr>KAZAKHSTANSEQ</vt:lpstr>
      <vt:lpstr>KAZAKHSTANSET1</vt:lpstr>
      <vt:lpstr>KAZAKHSTANSET2</vt:lpstr>
      <vt:lpstr>KENYA</vt:lpstr>
      <vt:lpstr>KENYA1</vt:lpstr>
      <vt:lpstr>KENYASEQ</vt:lpstr>
      <vt:lpstr>KENYASET1</vt:lpstr>
      <vt:lpstr>KENYASET2</vt:lpstr>
      <vt:lpstr>KOREA_REPUBLIC_OFSET1</vt:lpstr>
      <vt:lpstr>KOREANUNITTRUST</vt:lpstr>
      <vt:lpstr>KOREAREPUBLICOF</vt:lpstr>
      <vt:lpstr>KOREAREPUBLICOF1</vt:lpstr>
      <vt:lpstr>KOREAREPUBLICOFSEQ</vt:lpstr>
      <vt:lpstr>KOREAREPUBLICOFSET1</vt:lpstr>
      <vt:lpstr>KOREAREPUBLICOFSET2</vt:lpstr>
      <vt:lpstr>KUWAIT</vt:lpstr>
      <vt:lpstr>KUWAIT1</vt:lpstr>
      <vt:lpstr>KUWAITSEQ</vt:lpstr>
      <vt:lpstr>KUWAITSET1</vt:lpstr>
      <vt:lpstr>KUWAITSET2</vt:lpstr>
      <vt:lpstr>LEBANON</vt:lpstr>
      <vt:lpstr>LEBANON1</vt:lpstr>
      <vt:lpstr>LEBANONSEQ</vt:lpstr>
      <vt:lpstr>LEBANONSET1</vt:lpstr>
      <vt:lpstr>LEBANONSET2</vt:lpstr>
      <vt:lpstr>LIBERIA</vt:lpstr>
      <vt:lpstr>LIBERIA1</vt:lpstr>
      <vt:lpstr>LIBERIASEQ</vt:lpstr>
      <vt:lpstr>LIBERIASET1</vt:lpstr>
      <vt:lpstr>LIBERIASET2</vt:lpstr>
      <vt:lpstr>LIECHTENSTEIN</vt:lpstr>
      <vt:lpstr>LIECHTENSTEIN1</vt:lpstr>
      <vt:lpstr>LIECHTENSTEINSEQ</vt:lpstr>
      <vt:lpstr>LIECHTENSTEINSET1</vt:lpstr>
      <vt:lpstr>LIECHTENSTEINSET2</vt:lpstr>
      <vt:lpstr>LIMITEDLIABILITYCOINVESTMENTCO</vt:lpstr>
      <vt:lpstr>LIMITEDLIABILITYCOMPANY</vt:lpstr>
      <vt:lpstr>LIMITEDLIABILITYPARTNERSHIP</vt:lpstr>
      <vt:lpstr>LIMITEDPARTNERSHIP</vt:lpstr>
      <vt:lpstr>LUXEMBOURG</vt:lpstr>
      <vt:lpstr>LUXEMBOURG1</vt:lpstr>
      <vt:lpstr>LUXEMBOURGFCPS</vt:lpstr>
      <vt:lpstr>LUXEMBOURGREINSURANCECO</vt:lpstr>
      <vt:lpstr>LUXEMBOURGSARL</vt:lpstr>
      <vt:lpstr>LUXEMBOURGSCA</vt:lpstr>
      <vt:lpstr>LUXEMBOURGSEQ</vt:lpstr>
      <vt:lpstr>LUXEMBOURGSET1</vt:lpstr>
      <vt:lpstr>LUXEMBOURGSET2</vt:lpstr>
      <vt:lpstr>LUXEMBOURGSICAF</vt:lpstr>
      <vt:lpstr>LUXEMBOURGSICAR</vt:lpstr>
      <vt:lpstr>LUXEMBOURGSICAR1</vt:lpstr>
      <vt:lpstr>LUXEMBOURGSICAV</vt:lpstr>
      <vt:lpstr>LUXPOOLEDINVESTMENTVEHICLE</vt:lpstr>
      <vt:lpstr>LUXPOOLEDINVESTMENTVEHICLE1</vt:lpstr>
      <vt:lpstr>MACAUSEQ</vt:lpstr>
      <vt:lpstr>MACAUSET1</vt:lpstr>
      <vt:lpstr>MACAUSET2</vt:lpstr>
      <vt:lpstr>MALAYSIA</vt:lpstr>
      <vt:lpstr>MALAYSIA1</vt:lpstr>
      <vt:lpstr>MALAYSIASEQ</vt:lpstr>
      <vt:lpstr>MALAYSIASET1</vt:lpstr>
      <vt:lpstr>MALAYSIASET2</vt:lpstr>
      <vt:lpstr>MALTA</vt:lpstr>
      <vt:lpstr>MALTA1</vt:lpstr>
      <vt:lpstr>MALTASEQ</vt:lpstr>
      <vt:lpstr>MALTASET1</vt:lpstr>
      <vt:lpstr>MALTASET2</vt:lpstr>
      <vt:lpstr>MALTASICAV</vt:lpstr>
      <vt:lpstr>MALTASICAV1</vt:lpstr>
      <vt:lpstr>MARSHALL_ISLANDSSET1</vt:lpstr>
      <vt:lpstr>MARSHALLISLANDS</vt:lpstr>
      <vt:lpstr>MARSHALLISLANDS1</vt:lpstr>
      <vt:lpstr>MARSHALLISLANDSSEQ</vt:lpstr>
      <vt:lpstr>MARSHALLISLANDSSET1</vt:lpstr>
      <vt:lpstr>MARSHALLISLANDSSET2</vt:lpstr>
      <vt:lpstr>MAURITIUS</vt:lpstr>
      <vt:lpstr>MAURITIUS1</vt:lpstr>
      <vt:lpstr>MAURITIUSSEQ</vt:lpstr>
      <vt:lpstr>MAURITIUSSET1</vt:lpstr>
      <vt:lpstr>MAURITIUSSET2</vt:lpstr>
      <vt:lpstr>MEXICO</vt:lpstr>
      <vt:lpstr>MEXICO1</vt:lpstr>
      <vt:lpstr>MEXICOSEQ</vt:lpstr>
      <vt:lpstr>MEXICOSET1</vt:lpstr>
      <vt:lpstr>MEXICOSET2</vt:lpstr>
      <vt:lpstr>MONACO</vt:lpstr>
      <vt:lpstr>MONACO1</vt:lpstr>
      <vt:lpstr>MONACOSEQ</vt:lpstr>
      <vt:lpstr>MONACOSET1</vt:lpstr>
      <vt:lpstr>MONACOSET2</vt:lpstr>
      <vt:lpstr>MOROCCO</vt:lpstr>
      <vt:lpstr>MOROCCO1</vt:lpstr>
      <vt:lpstr>MOROCCOSEQ</vt:lpstr>
      <vt:lpstr>MOROCCOSET1</vt:lpstr>
      <vt:lpstr>MOROCCOSET2</vt:lpstr>
      <vt:lpstr>Multi_Affirmations</vt:lpstr>
      <vt:lpstr>NETH_ANTILLESSET1</vt:lpstr>
      <vt:lpstr>NETHANTILLES</vt:lpstr>
      <vt:lpstr>NETHANTILLES1</vt:lpstr>
      <vt:lpstr>NETHANTILLESSEQ</vt:lpstr>
      <vt:lpstr>NETHANTILLESSET1</vt:lpstr>
      <vt:lpstr>NETHANTILLESSET2</vt:lpstr>
      <vt:lpstr>NETHERLANDS</vt:lpstr>
      <vt:lpstr>NETHERLANDS1</vt:lpstr>
      <vt:lpstr>NETHERLANDSBV</vt:lpstr>
      <vt:lpstr>NETHERLANDSSEQ</vt:lpstr>
      <vt:lpstr>NETHERLANDSSET1</vt:lpstr>
      <vt:lpstr>NETHERLANDSSET2</vt:lpstr>
      <vt:lpstr>NEW_ZEALANDSET1</vt:lpstr>
      <vt:lpstr>NEWHAMPSHIREINVESTMENTTRUST</vt:lpstr>
      <vt:lpstr>NEWZEALAND</vt:lpstr>
      <vt:lpstr>NEWZEALAND1</vt:lpstr>
      <vt:lpstr>NEWZEALANDSEQ</vt:lpstr>
      <vt:lpstr>NEWZEALANDSET1</vt:lpstr>
      <vt:lpstr>NEWZEALANDSET2</vt:lpstr>
      <vt:lpstr>SWIFT!NFFE</vt:lpstr>
      <vt:lpstr>'User Guide'!NFFE</vt:lpstr>
      <vt:lpstr>NFFE</vt:lpstr>
      <vt:lpstr>NFFI</vt:lpstr>
      <vt:lpstr>NICARAGUA</vt:lpstr>
      <vt:lpstr>NICARAGUA1</vt:lpstr>
      <vt:lpstr>NICARAGUASEQ</vt:lpstr>
      <vt:lpstr>NICARAGUASET1</vt:lpstr>
      <vt:lpstr>NICARAGUASET2</vt:lpstr>
      <vt:lpstr>NIGERIA</vt:lpstr>
      <vt:lpstr>NIGERIA1</vt:lpstr>
      <vt:lpstr>NIGERIASEQ</vt:lpstr>
      <vt:lpstr>NIGERIASET1</vt:lpstr>
      <vt:lpstr>NIGERIASET2</vt:lpstr>
      <vt:lpstr>NONPROFITRELIGIOUSORGANIZATION</vt:lpstr>
      <vt:lpstr>NONUCITS</vt:lpstr>
      <vt:lpstr>NORWAY</vt:lpstr>
      <vt:lpstr>NORWAY1</vt:lpstr>
      <vt:lpstr>NORWAYSEQ</vt:lpstr>
      <vt:lpstr>NORWAYSET1</vt:lpstr>
      <vt:lpstr>NORWAYSET2</vt:lpstr>
      <vt:lpstr>OFFSHOREFUND</vt:lpstr>
      <vt:lpstr>OPENENDEDINVESTMENTCOMPANY</vt:lpstr>
      <vt:lpstr>PAKISTAN</vt:lpstr>
      <vt:lpstr>PAKISTAN1</vt:lpstr>
      <vt:lpstr>PAKISTANSEQ</vt:lpstr>
      <vt:lpstr>PAKISTANSET1</vt:lpstr>
      <vt:lpstr>PAKISTANSET2</vt:lpstr>
      <vt:lpstr>PANAMA</vt:lpstr>
      <vt:lpstr>PANAMA1</vt:lpstr>
      <vt:lpstr>PANAMASEQ</vt:lpstr>
      <vt:lpstr>PANAMASET1</vt:lpstr>
      <vt:lpstr>PANAMASET2</vt:lpstr>
      <vt:lpstr>PARAGUAYSEQ</vt:lpstr>
      <vt:lpstr>PARAGUAYSET1</vt:lpstr>
      <vt:lpstr>PARAGUAYSET2</vt:lpstr>
      <vt:lpstr>PARTNERSHIP</vt:lpstr>
      <vt:lpstr>PARTNERSHIPINVESTMENTCO</vt:lpstr>
      <vt:lpstr>PENSIONFUND</vt:lpstr>
      <vt:lpstr>PENSIONTRUST</vt:lpstr>
      <vt:lpstr>PERU</vt:lpstr>
      <vt:lpstr>PERU1</vt:lpstr>
      <vt:lpstr>PERUSEQ</vt:lpstr>
      <vt:lpstr>PERUSET1</vt:lpstr>
      <vt:lpstr>PERUSET2</vt:lpstr>
      <vt:lpstr>PERUVIANMUTUALFUND</vt:lpstr>
      <vt:lpstr>PHILIPPINES</vt:lpstr>
      <vt:lpstr>PHILIPPINES1</vt:lpstr>
      <vt:lpstr>PHILIPPINESSEQ</vt:lpstr>
      <vt:lpstr>PHILIPPINESSET1</vt:lpstr>
      <vt:lpstr>PHILIPPINESSET2</vt:lpstr>
      <vt:lpstr>Please_select_Other</vt:lpstr>
      <vt:lpstr>POLAND</vt:lpstr>
      <vt:lpstr>POLAND1</vt:lpstr>
      <vt:lpstr>POLANDSEQ</vt:lpstr>
      <vt:lpstr>POLANDSET1</vt:lpstr>
      <vt:lpstr>POLANDSET2</vt:lpstr>
      <vt:lpstr>PORTUGAL</vt:lpstr>
      <vt:lpstr>PORTUGAL1</vt:lpstr>
      <vt:lpstr>PORTUGALSEQ</vt:lpstr>
      <vt:lpstr>PORTUGALSET1</vt:lpstr>
      <vt:lpstr>PORTUGALSET2</vt:lpstr>
      <vt:lpstr>'AOF Page 1'!Print_Area</vt:lpstr>
      <vt:lpstr>PRIVATELIMITEDCOINTERMEDIARY</vt:lpstr>
      <vt:lpstr>PRIVATELIMITEDCOMPANY</vt:lpstr>
      <vt:lpstr>PRIVATEWEALTHMANAGEMENTINTERMEDIARY</vt:lpstr>
      <vt:lpstr>PRIVATEWEALTHMANAGEMENTONLY</vt:lpstr>
      <vt:lpstr>PROFESSIONALINVESTORFUND_PIF</vt:lpstr>
      <vt:lpstr>PUBLICLIMITEDCOINTERMEDIARY</vt:lpstr>
      <vt:lpstr>PUBLICLIMITEDCOMPANY</vt:lpstr>
      <vt:lpstr>PUERTO_RICOSET1</vt:lpstr>
      <vt:lpstr>PUERTORICOSEQ</vt:lpstr>
      <vt:lpstr>PUERTORICOSET1</vt:lpstr>
      <vt:lpstr>PUERTORICOSET2</vt:lpstr>
      <vt:lpstr>QATAR</vt:lpstr>
      <vt:lpstr>QATAR1</vt:lpstr>
      <vt:lpstr>QATARSEQ</vt:lpstr>
      <vt:lpstr>QATARSET1</vt:lpstr>
      <vt:lpstr>QATARSET2</vt:lpstr>
      <vt:lpstr>QUALIFIEDDOMESTICINSTITUTIONALINVES</vt:lpstr>
      <vt:lpstr>REALESTATEINVESTMENTTRUST</vt:lpstr>
      <vt:lpstr>REINSURANCECOMPANY</vt:lpstr>
      <vt:lpstr>RETIREMENTPLAN</vt:lpstr>
      <vt:lpstr>RETIREMENTPLAN1</vt:lpstr>
      <vt:lpstr>REVOCABLETRUST</vt:lpstr>
      <vt:lpstr>RUSSIAN_FEDERATIONSET1</vt:lpstr>
      <vt:lpstr>RUSSIANFEDERATION</vt:lpstr>
      <vt:lpstr>RUSSIANFEDERATION1</vt:lpstr>
      <vt:lpstr>RUSSIANFEDERATIONSEQ</vt:lpstr>
      <vt:lpstr>RUSSIANFEDERATIONSET1</vt:lpstr>
      <vt:lpstr>RUSSIANFEDERATIONSET2</vt:lpstr>
      <vt:lpstr>SAINT_KITTS_AND_NEVISSET1</vt:lpstr>
      <vt:lpstr>SAINTKITTSANDNEVIS</vt:lpstr>
      <vt:lpstr>SAINTKITTSANDNEVIS1</vt:lpstr>
      <vt:lpstr>SAINTKITTSANDNEVISSEQ</vt:lpstr>
      <vt:lpstr>SAINTKITTSANDNEVISSET1</vt:lpstr>
      <vt:lpstr>SAINTKITTSANDNEVISSET2</vt:lpstr>
      <vt:lpstr>SAMOA</vt:lpstr>
      <vt:lpstr>SAMOA1</vt:lpstr>
      <vt:lpstr>SAMOASEQ</vt:lpstr>
      <vt:lpstr>SAMOASET1</vt:lpstr>
      <vt:lpstr>SAMOASET2</vt:lpstr>
      <vt:lpstr>SAUDI_ARABIASET1</vt:lpstr>
      <vt:lpstr>SAUDIAARABIANMUTUALFUND</vt:lpstr>
      <vt:lpstr>SAUDIARABIA</vt:lpstr>
      <vt:lpstr>SAUDIARABIA1</vt:lpstr>
      <vt:lpstr>SAUDIARABIANMUTUALFUND</vt:lpstr>
      <vt:lpstr>SAUDIARABIASEQ</vt:lpstr>
      <vt:lpstr>SAUDIARABIASET1</vt:lpstr>
      <vt:lpstr>SAUDIARABIASET2</vt:lpstr>
      <vt:lpstr>SCSPARTNERSHIP</vt:lpstr>
      <vt:lpstr>'User Guide'!SecID</vt:lpstr>
      <vt:lpstr>SecID</vt:lpstr>
      <vt:lpstr>'User Guide'!SECIDSWIFT</vt:lpstr>
      <vt:lpstr>SECIDSWIFT</vt:lpstr>
      <vt:lpstr>SEGREGATEDPORTFOLIOCOMPANY</vt:lpstr>
      <vt:lpstr>SELECTCOUNTRY</vt:lpstr>
      <vt:lpstr>SEYCHELLES</vt:lpstr>
      <vt:lpstr>SEYCHELLES1</vt:lpstr>
      <vt:lpstr>SEYCHELLESSEQ</vt:lpstr>
      <vt:lpstr>SEYCHELLESSET1</vt:lpstr>
      <vt:lpstr>SEYCHELLESSET2</vt:lpstr>
      <vt:lpstr>SHARECLASSHEDGEACCOUNT</vt:lpstr>
      <vt:lpstr>SINGAPORE</vt:lpstr>
      <vt:lpstr>SINGAPORE1</vt:lpstr>
      <vt:lpstr>SINGAPORESEQ</vt:lpstr>
      <vt:lpstr>SINGAPORESET1</vt:lpstr>
      <vt:lpstr>SINGAPORESET2</vt:lpstr>
      <vt:lpstr>SLOVENIA</vt:lpstr>
      <vt:lpstr>SLOVENIA1</vt:lpstr>
      <vt:lpstr>SLOVENIASEQ</vt:lpstr>
      <vt:lpstr>SLOVENIASET1</vt:lpstr>
      <vt:lpstr>SLOVENIASET2</vt:lpstr>
      <vt:lpstr>SOCIETAARESPONSABILITALIMITATASRL</vt:lpstr>
      <vt:lpstr>SOCIETAPERAZIONE_SPA</vt:lpstr>
      <vt:lpstr>SOCIETEANONYMESA</vt:lpstr>
      <vt:lpstr>SOCIETEENCOMMANDITESIMPLE_LP</vt:lpstr>
      <vt:lpstr>SOCIETIESWITHRESTRICTEDLIABILITY</vt:lpstr>
      <vt:lpstr>SOCIETIESWITHRESTRICTEDLIABILITY1</vt:lpstr>
      <vt:lpstr>SOUTH_AFRICASET1</vt:lpstr>
      <vt:lpstr>SOUTHAFRICA</vt:lpstr>
      <vt:lpstr>SOUTHAFRICA1</vt:lpstr>
      <vt:lpstr>SOUTHAFRICASEQ</vt:lpstr>
      <vt:lpstr>SOUTHAFRICASET1</vt:lpstr>
      <vt:lpstr>SOUTHAFRICASET2</vt:lpstr>
      <vt:lpstr>SOUTHAFRICAUNITTRUSTS</vt:lpstr>
      <vt:lpstr>SPAIN</vt:lpstr>
      <vt:lpstr>SPAIN1</vt:lpstr>
      <vt:lpstr>SPAINSEQ</vt:lpstr>
      <vt:lpstr>SPAINSET1</vt:lpstr>
      <vt:lpstr>SPAINSET2</vt:lpstr>
      <vt:lpstr>ST_VINCENT_AND_GRENADINESET1</vt:lpstr>
      <vt:lpstr>'User Guide'!State</vt:lpstr>
      <vt:lpstr>State</vt:lpstr>
      <vt:lpstr>State_or_Country</vt:lpstr>
      <vt:lpstr>States</vt:lpstr>
      <vt:lpstr>States1</vt:lpstr>
      <vt:lpstr>'User Guide'!States2</vt:lpstr>
      <vt:lpstr>States2</vt:lpstr>
      <vt:lpstr>STATESOCIALSECURITYFUND</vt:lpstr>
      <vt:lpstr>STATESOCIALSECURITYFUND1</vt:lpstr>
      <vt:lpstr>STVINCENTANDGRENADINE</vt:lpstr>
      <vt:lpstr>STVINCENTANDGRENADINE1</vt:lpstr>
      <vt:lpstr>STVINCENTANDGRENADINESEQ</vt:lpstr>
      <vt:lpstr>STVINCENTANDGRENADINESET1</vt:lpstr>
      <vt:lpstr>STVINCENTANDGRENADINESET2</vt:lpstr>
      <vt:lpstr>SUPERANNUATIONFUND</vt:lpstr>
      <vt:lpstr>SUPERANNUATIONFUND1</vt:lpstr>
      <vt:lpstr>SWEDEN</vt:lpstr>
      <vt:lpstr>SWEDEN1</vt:lpstr>
      <vt:lpstr>SWEDENSEQ</vt:lpstr>
      <vt:lpstr>SWEDENSET1</vt:lpstr>
      <vt:lpstr>SWEDENSET2</vt:lpstr>
      <vt:lpstr>SWIFTBloomberg</vt:lpstr>
      <vt:lpstr>SWIFTEmail</vt:lpstr>
      <vt:lpstr>SWIFTFinastra</vt:lpstr>
      <vt:lpstr>SWIFTformat</vt:lpstr>
      <vt:lpstr>'User Guide'!SWIFTFX1</vt:lpstr>
      <vt:lpstr>SWIFTFX1</vt:lpstr>
      <vt:lpstr>SWIFTFXall</vt:lpstr>
      <vt:lpstr>SWIFTGTSS</vt:lpstr>
      <vt:lpstr>SWITZERLAND</vt:lpstr>
      <vt:lpstr>SWITZERLAND1</vt:lpstr>
      <vt:lpstr>SWITZERLANDSEQ</vt:lpstr>
      <vt:lpstr>SWITZERLANDSET1</vt:lpstr>
      <vt:lpstr>SWITZERLANDSET2</vt:lpstr>
      <vt:lpstr>Table</vt:lpstr>
      <vt:lpstr>TAIWAN</vt:lpstr>
      <vt:lpstr>TAIWAN1</vt:lpstr>
      <vt:lpstr>TAIWANSEQ</vt:lpstr>
      <vt:lpstr>TAIWANSET1</vt:lpstr>
      <vt:lpstr>TAIWANSET2</vt:lpstr>
      <vt:lpstr>Tax_classification_for_U.S._tax_purposes</vt:lpstr>
      <vt:lpstr>'User Guide'!TAXcountry</vt:lpstr>
      <vt:lpstr>TAXcountry</vt:lpstr>
      <vt:lpstr>TENANTSBYTHEENTIRETIES</vt:lpstr>
      <vt:lpstr>TENANTSINCOMMON</vt:lpstr>
      <vt:lpstr>THAILAND</vt:lpstr>
      <vt:lpstr>THAILAND1</vt:lpstr>
      <vt:lpstr>THAILANDSEQ</vt:lpstr>
      <vt:lpstr>THAILANDSET1</vt:lpstr>
      <vt:lpstr>THAILANDSET2</vt:lpstr>
      <vt:lpstr>TRANSFERAGENCY</vt:lpstr>
      <vt:lpstr>TRUST</vt:lpstr>
      <vt:lpstr>TRUST529SAVINGSPLAN</vt:lpstr>
      <vt:lpstr>TRUSTCHARITY</vt:lpstr>
      <vt:lpstr>TRUSTEMPLOYEEPENSIONFUND</vt:lpstr>
      <vt:lpstr>TRUSTERISAQUALIFIED</vt:lpstr>
      <vt:lpstr>TRUSTPRIVATEFOUNDATION</vt:lpstr>
      <vt:lpstr>TRUSTREGULATEDINVESTMENTCOMPANY</vt:lpstr>
      <vt:lpstr>TURKEY</vt:lpstr>
      <vt:lpstr>TURKEY1</vt:lpstr>
      <vt:lpstr>TURKEYSEQ</vt:lpstr>
      <vt:lpstr>TURKEYSET1</vt:lpstr>
      <vt:lpstr>TURKEYSET2</vt:lpstr>
      <vt:lpstr>'Tax SET1-SET2-SEQ'!UKRAINE</vt:lpstr>
      <vt:lpstr>UKRAINE</vt:lpstr>
      <vt:lpstr>UKRAINE1</vt:lpstr>
      <vt:lpstr>UKRAINESEQ</vt:lpstr>
      <vt:lpstr>UKRAINESET1</vt:lpstr>
      <vt:lpstr>UKRAINESET2</vt:lpstr>
      <vt:lpstr>UMBRELLIAUNITTRUST</vt:lpstr>
      <vt:lpstr>UMBRELLIAUNITTRUST1</vt:lpstr>
      <vt:lpstr>UNITED_ARAB_EMIRATESSET1</vt:lpstr>
      <vt:lpstr>UNITED_KINGDOMSET1</vt:lpstr>
      <vt:lpstr>UNITED_STATESSET1</vt:lpstr>
      <vt:lpstr>UNITEDARABEMIRATES</vt:lpstr>
      <vt:lpstr>UNITEDARABEMIRATES1</vt:lpstr>
      <vt:lpstr>UNITEDARABEMIRATESSEQ</vt:lpstr>
      <vt:lpstr>UNITEDARABEMIRATESSET1</vt:lpstr>
      <vt:lpstr>UNITEDARABEMIRATESSET2</vt:lpstr>
      <vt:lpstr>UNITEDKINGDOM</vt:lpstr>
      <vt:lpstr>UNITEDKINGDOM1</vt:lpstr>
      <vt:lpstr>UNITEDKINGDOMSEQ</vt:lpstr>
      <vt:lpstr>UNITEDKINGDOMSET1</vt:lpstr>
      <vt:lpstr>UNITEDKINGDOMSET2</vt:lpstr>
      <vt:lpstr>UNITEDSTATES</vt:lpstr>
      <vt:lpstr>UNITEDSTATES1</vt:lpstr>
      <vt:lpstr>UNITEDSTATES2</vt:lpstr>
      <vt:lpstr>UNITEDSTATESSEQ</vt:lpstr>
      <vt:lpstr>UNITEDSTATESSET1</vt:lpstr>
      <vt:lpstr>UNITEDSTATESSET2</vt:lpstr>
      <vt:lpstr>URUGUAY</vt:lpstr>
      <vt:lpstr>URUGUAY1</vt:lpstr>
      <vt:lpstr>URUGUAYSEQ</vt:lpstr>
      <vt:lpstr>URUGUAYSET1</vt:lpstr>
      <vt:lpstr>URUGUAYSET2</vt:lpstr>
      <vt:lpstr>USLLCTREATYELIGIBLEDOCUMENTED</vt:lpstr>
      <vt:lpstr>USLOCALGOVERNMENT</vt:lpstr>
      <vt:lpstr>UTMA_UGMA_2503_C_MINORTRUST</vt:lpstr>
      <vt:lpstr>VATICAN_CITY_STATESET1</vt:lpstr>
      <vt:lpstr>VATICANCITYSTATE</vt:lpstr>
      <vt:lpstr>VATICANCITYSTATE1</vt:lpstr>
      <vt:lpstr>VATICANCITYSTATESEQ</vt:lpstr>
      <vt:lpstr>VATICANCITYSTATESET1</vt:lpstr>
      <vt:lpstr>VATICANCITYSTATESET2</vt:lpstr>
      <vt:lpstr>VENEZUELA</vt:lpstr>
      <vt:lpstr>VENEZUELA1</vt:lpstr>
      <vt:lpstr>VENEZUELASEQ</vt:lpstr>
      <vt:lpstr>VENEZUELASET1</vt:lpstr>
      <vt:lpstr>VENEZUELASET2</vt:lpstr>
      <vt:lpstr>VIRGIN_ISLANDS_BRITISHSET1</vt:lpstr>
      <vt:lpstr>VIRGIN_ISLANDS_USSET1</vt:lpstr>
      <vt:lpstr>VIRGINISLANDS_BRITISH</vt:lpstr>
      <vt:lpstr>VIRGINISLANDS_BRITISH1</vt:lpstr>
      <vt:lpstr>VIRGINISLANDS_BRITISHSEQ</vt:lpstr>
      <vt:lpstr>VIRGINISLANDS_BRITISHSET1</vt:lpstr>
      <vt:lpstr>VIRGINISLANDS_BRITISHSET2</vt:lpstr>
      <vt:lpstr>VIRGINISLANDS_U.S.SEQ</vt:lpstr>
      <vt:lpstr>VIRGINISLANDS_U.S.SET1</vt:lpstr>
      <vt:lpstr>VIRGINISLANDS_U.S.SET2</vt:lpstr>
      <vt:lpstr>VIRGINISLANDS_US</vt:lpstr>
      <vt:lpstr>VIRGINISLANDS_US1</vt:lpstr>
      <vt:lpstr>VIRGINISLANDSBRITISHSEQ</vt:lpstr>
      <vt:lpstr>VIRGINISLANDSBRITISHSET1</vt:lpstr>
      <vt:lpstr>VIRGINISLANDSBRITISHSET2</vt:lpstr>
      <vt:lpstr>VIRGINISLANDSUSSEQ</vt:lpstr>
      <vt:lpstr>VIRGINISLANDSUSSET1</vt:lpstr>
      <vt:lpstr>VIRGINISLANDSUSSET2</vt:lpstr>
      <vt:lpstr>WEST_INDIES_BRITSET1</vt:lpstr>
      <vt:lpstr>WESTINDIES_BRIT_SEQ</vt:lpstr>
      <vt:lpstr>WESTINDIES_BRIT_SET1</vt:lpstr>
      <vt:lpstr>WESTINDIES_BRIT_SET2</vt:lpstr>
      <vt:lpstr>WESTINDIESBRIT</vt:lpstr>
      <vt:lpstr>WESTINDIESBRIT1</vt:lpstr>
      <vt:lpstr>WESTINDIESBRITSEQ</vt:lpstr>
      <vt:lpstr>WESTINDIESBRITSET1</vt:lpstr>
      <vt:lpstr>WESTINDIESBRITSET2</vt:lpstr>
      <vt:lpstr>ZAMBIASEQ</vt:lpstr>
      <vt:lpstr>ZAMBIASET1</vt:lpstr>
      <vt:lpstr>ZAMBIASET2</vt:lpstr>
    </vt:vector>
  </TitlesOfParts>
  <Company>BBH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Mucha, Adrianna Pochodaj;Daniel Eiro Canal</dc:creator>
  <dc:description>Form created by BBH Custody HUB</dc:description>
  <cp:lastModifiedBy>Alvarado, Juan</cp:lastModifiedBy>
  <cp:lastPrinted>2024-09-18T10:05:28Z</cp:lastPrinted>
  <dcterms:created xsi:type="dcterms:W3CDTF">2015-02-18T15:26:20Z</dcterms:created>
  <dcterms:modified xsi:type="dcterms:W3CDTF">2025-09-02T17:28:59Z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MSIP_Label_36120eb5-e971-4c74-98b2-fa8d1757c829_Enabled">
    <vt:lpwstr>true</vt:lpwstr>
  </property>
  <property fmtid="{D5CDD505-2E9C-101B-9397-08002B2CF9AE}" pid="4" name="MSIP_Label_36120eb5-e971-4c74-98b2-fa8d1757c829_SetDate">
    <vt:lpwstr>2023-07-27T15:58:55Z</vt:lpwstr>
  </property>
  <property fmtid="{D5CDD505-2E9C-101B-9397-08002B2CF9AE}" pid="5" name="MSIP_Label_36120eb5-e971-4c74-98b2-fa8d1757c829_Method">
    <vt:lpwstr>Privileged</vt:lpwstr>
  </property>
  <property fmtid="{D5CDD505-2E9C-101B-9397-08002B2CF9AE}" pid="6" name="MSIP_Label_36120eb5-e971-4c74-98b2-fa8d1757c829_Name">
    <vt:lpwstr>36120eb5-e971-4c74-98b2-fa8d1757c829</vt:lpwstr>
  </property>
  <property fmtid="{D5CDD505-2E9C-101B-9397-08002B2CF9AE}" pid="7" name="MSIP_Label_36120eb5-e971-4c74-98b2-fa8d1757c829_SiteId">
    <vt:lpwstr>4b2d1e6a-fefc-41f2-896b-ad5ac594ebe9</vt:lpwstr>
  </property>
  <property fmtid="{D5CDD505-2E9C-101B-9397-08002B2CF9AE}" pid="8" name="MSIP_Label_36120eb5-e971-4c74-98b2-fa8d1757c829_ActionId">
    <vt:lpwstr>ece37542-a792-45b4-a51b-0f179c4d0a29</vt:lpwstr>
  </property>
  <property fmtid="{D5CDD505-2E9C-101B-9397-08002B2CF9AE}" pid="9" name="MSIP_Label_36120eb5-e971-4c74-98b2-fa8d1757c829_ContentBits">
    <vt:lpwstr>0</vt:lpwstr>
  </property>
</Properties>
</file>